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_rels/sheet1.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worksheets/_rels/sheet4.xml.rels" ContentType="application/vnd.openxmlformats-package.relationships+xml"/>
  <Override PartName="/xl/worksheets/_rels/sheet5.xml.rels" ContentType="application/vnd.openxmlformats-package.relationships+xml"/>
  <Override PartName="/xl/worksheets/_rels/sheet6.xml.rels" ContentType="application/vnd.openxmlformats-package.relationships+xml"/>
  <Override PartName="/xl/worksheets/_rels/sheet7.xml.rels" ContentType="application/vnd.openxmlformats-package.relationships+xml"/>
  <Override PartName="/xl/worksheets/_rels/sheet8.xml.rels" ContentType="application/vnd.openxmlformats-package.relationships+xml"/>
  <Override PartName="/xl/worksheets/_rels/sheet9.xml.rels" ContentType="application/vnd.openxmlformats-package.relationships+xml"/>
  <Override PartName="/xl/worksheets/_rels/sheet10.xml.rels" ContentType="application/vnd.openxmlformats-package.relationships+xml"/>
  <Override PartName="/xl/worksheets/_rels/sheet11.xml.rels" ContentType="application/vnd.openxmlformats-package.relationships+xml"/>
  <Override PartName="/xl/sharedStrings.xml" ContentType="application/vnd.openxmlformats-officedocument.spreadsheetml.sharedStrings+xml"/>
  <Override PartName="/xl/media/image1.png" ContentType="image/png"/>
  <Override PartName="/xl/media/image2.png" ContentType="image/png"/>
  <Override PartName="/xl/media/image3.png" ContentType="image/png"/>
  <Override PartName="/xl/media/image4.png" ContentType="image/png"/>
  <Override PartName="/xl/media/image5.png" ContentType="image/png"/>
  <Override PartName="/xl/media/image6.png" ContentType="image/png"/>
  <Override PartName="/xl/media/image7.png" ContentType="image/png"/>
  <Override PartName="/xl/drawings/drawing1.xml" ContentType="application/vnd.openxmlformats-officedocument.drawing+xml"/>
  <Override PartName="/xl/drawings/vmlDrawing1.vml" ContentType="application/vnd.openxmlformats-officedocument.vmlDrawing"/>
  <Override PartName="/xl/drawings/drawing2.xml" ContentType="application/vnd.openxmlformats-officedocument.drawing+xml"/>
  <Override PartName="/xl/drawings/drawing10.xml" ContentType="application/vnd.openxmlformats-officedocument.drawing+xml"/>
  <Override PartName="/xl/drawings/vmlDrawing2.vml" ContentType="application/vnd.openxmlformats-officedocument.vmlDrawing"/>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vmlDrawing3.vml" ContentType="application/vnd.openxmlformats-officedocument.vmlDrawing"/>
  <Override PartName="/xl/drawings/drawing7.xml" ContentType="application/vnd.openxmlformats-officedocument.drawing+xml"/>
  <Override PartName="/xl/drawings/drawing8.xml" ContentType="application/vnd.openxmlformats-officedocument.drawing+xml"/>
  <Override PartName="/xl/drawings/vmlDrawing4.vml" ContentType="application/vnd.openxmlformats-officedocument.vmlDrawing"/>
  <Override PartName="/xl/drawings/drawing9.xml" ContentType="application/vnd.openxmlformats-officedocument.drawing+xml"/>
  <Override PartName="/xl/drawings/_rels/drawing1.xml.rels" ContentType="application/vnd.openxmlformats-package.relationships+xml"/>
  <Override PartName="/xl/drawings/_rels/drawing2.xml.rels" ContentType="application/vnd.openxmlformats-package.relationships+xml"/>
  <Override PartName="/xl/drawings/_rels/drawing3.xml.rels" ContentType="application/vnd.openxmlformats-package.relationships+xml"/>
  <Override PartName="/xl/drawings/_rels/drawing4.xml.rels" ContentType="application/vnd.openxmlformats-package.relationships+xml"/>
  <Override PartName="/xl/drawings/_rels/drawing5.xml.rels" ContentType="application/vnd.openxmlformats-package.relationships+xml"/>
  <Override PartName="/xl/drawings/_rels/drawing6.xml.rels" ContentType="application/vnd.openxmlformats-package.relationships+xml"/>
  <Override PartName="/xl/drawings/_rels/drawing7.xml.rels" ContentType="application/vnd.openxmlformats-package.relationships+xml"/>
  <Override PartName="/xl/comments5.xml" ContentType="application/vnd.openxmlformats-officedocument.spreadsheetml.comments+xml"/>
  <Override PartName="/xl/comments4.xml" ContentType="application/vnd.openxmlformats-officedocument.spreadsheetml.comments+xml"/>
  <Override PartName="/xl/comments6.xml" ContentType="application/vnd.openxmlformats-officedocument.spreadsheetml.comments+xml"/>
  <Override PartName="/xl/comments9.xml" ContentType="application/vnd.openxmlformats-officedocument.spreadsheetml.comments+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customXml/item1.xml" ContentType="application/xml"/>
  <Override PartName="/customXml/itemProps1.xml" ContentType="application/vnd.openxmlformats-officedocument.customXmlProperties+xml"/>
  <Override PartName="/customXml/item2.xml" ContentType="application/xml"/>
  <Override PartName="/customXml/_rels/item1.xml.rels" ContentType="application/vnd.openxmlformats-package.relationships+xml"/>
  <Override PartName="/customXml/_rels/item2.xml.rels" ContentType="application/vnd.openxmlformats-package.relationships+xml"/>
  <Override PartName="/customXml/_rels/item3.xml.rels" ContentType="application/vnd.openxmlformats-package.relationships+xml"/>
  <Override PartName="/customXml/itemProps2.xml" ContentType="application/vnd.openxmlformats-officedocument.customXmlProperties+xml"/>
  <Override PartName="/customXml/item3.xml" ContentType="application/xml"/>
  <Override PartName="/customXml/itemProps3.xml" ContentType="application/vnd.openxmlformats-officedocument.customXml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 Id="rId5" Type="http://schemas.openxmlformats.org/officeDocument/2006/relationships/customXml" Target="../customXml/item1.xml"/><Relationship Id="rId6" Type="http://schemas.openxmlformats.org/officeDocument/2006/relationships/customXml" Target="../customXml/item2.xml"/><Relationship Id="rId7" Type="http://schemas.openxmlformats.org/officeDocument/2006/relationships/customXml" Target="../customXml/item3.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3"/>
  </bookViews>
  <sheets>
    <sheet name="Revision" sheetId="1" state="visible" r:id="rId2"/>
    <sheet name="Instructions" sheetId="2" state="visible" r:id="rId3"/>
    <sheet name="Definitions" sheetId="3" state="visible" r:id="rId4"/>
    <sheet name="Declaration" sheetId="4" state="visible" r:id="rId5"/>
    <sheet name="Smelter List" sheetId="5" state="visible" r:id="rId6"/>
    <sheet name="Checker" sheetId="6" state="visible" r:id="rId7"/>
    <sheet name="Product List" sheetId="7" state="visible" r:id="rId8"/>
    <sheet name="Smelter Look-up" sheetId="8" state="visible" r:id="rId9"/>
    <sheet name="L" sheetId="9" state="hidden" r:id="rId10"/>
    <sheet name="C" sheetId="10" state="hidden" r:id="rId11"/>
    <sheet name="SorP" sheetId="11" state="hidden" r:id="rId12"/>
  </sheets>
  <definedNames>
    <definedName function="false" hidden="true" localSheetId="9" name="_xlnm._FilterDatabase" vbProcedure="false">C!$A$1:$B$1</definedName>
    <definedName function="false" hidden="false" localSheetId="3" name="_xlnm.Print_Area" vbProcedure="false">Declaration!$A$1:$L$92</definedName>
    <definedName function="false" hidden="false" localSheetId="3" name="_xlnm.Print_Titles" vbProcedure="false">Declaration!$1:$6</definedName>
    <definedName function="false" hidden="false" localSheetId="6" name="_xlnm.Print_Titles" vbProcedure="false">'Product List'!$5:$5</definedName>
    <definedName function="false" hidden="false" localSheetId="4" name="_xlnm.Print_Titles" vbProcedure="false">'Smelter List'!$4:$4</definedName>
    <definedName function="false" hidden="true" localSheetId="4" name="_xlnm._FilterDatabase" vbProcedure="false">'Smelter List'!$A$4:$Q$4</definedName>
    <definedName function="false" hidden="true" localSheetId="7" name="_xlnm._FilterDatabase" vbProcedure="false">'Smelter Look-up'!$A$4:$I$602</definedName>
    <definedName function="false" hidden="true" localSheetId="10" name="_xlnm._FilterDatabase" vbProcedure="false">SorP!$A$1:$C$6226</definedName>
    <definedName function="false" hidden="false" name="CL" vbProcedure="false">C!$B$2:$B$250</definedName>
    <definedName function="false" hidden="false" name="LN" vbProcedure="false">L!$D$1:$M$1</definedName>
    <definedName function="false" hidden="false" name="MetalSmelter" vbProcedure="false">'smelter look-up'!#ref!</definedName>
    <definedName function="false" hidden="false" name="SL" vbProcedure="false">Declaration!$P$3</definedName>
    <definedName function="false" hidden="false" name="SmelterID" vbProcedure="false">'smelter look-up'!#ref!</definedName>
    <definedName function="false" hidden="false" name="SmelterIdetifiedForMetal" vbProcedure="false">'Smelter List'!$B$5:$B$2504</definedName>
    <definedName function="false" hidden="false" name="SN" vbProcedure="false">OFFSET('Smelter Look-up'!$B$4,MATCH(!#REF!,'Smelter Look-up'!$A:$A,0)-4,0,COUNTIF('Smelter Look-up'!$A:$A,!#REF!),1)</definedName>
    <definedName function="false" hidden="false" localSheetId="1" name="Z_81CF54B1_70AB_4A68_BB72_21925B5D4874_.wvu.Cols" vbProcedure="false">instructions!#ref!</definedName>
    <definedName function="false" hidden="false" localSheetId="2" name="Z_81CF54B1_70AB_4A68_BB72_21925B5D4874_.wvu.Cols" vbProcedure="false">definitions!#ref!</definedName>
    <definedName function="false" hidden="false" localSheetId="3" name="Z_51531B83_BDD7_4890_A744_04812A317369_.wvu.Cols" vbProcedure="false">Declaration!$L:$W</definedName>
    <definedName function="false" hidden="false" localSheetId="3" name="Z_51531B83_BDD7_4890_A744_04812A317369_.wvu.PrintArea" vbProcedure="false">Declaration!$A$1:$L$92</definedName>
    <definedName function="false" hidden="false" localSheetId="3" name="Z_51531B83_BDD7_4890_A744_04812A317369_.wvu.PrintTitles" vbProcedure="false">Declaration!$1:$6</definedName>
    <definedName function="false" hidden="false" localSheetId="3" name="Z_51531B83_BDD7_4890_A744_04812A317369_.wvu.Rows" vbProcedure="false">Declaration!$94:$109</definedName>
    <definedName function="false" hidden="false" localSheetId="3" name="Z_81CF54B1_70AB_4A68_BB72_21925B5D4874_.wvu.Cols" vbProcedure="false">Declaration!$M:$U</definedName>
    <definedName function="false" hidden="false" localSheetId="4" name="Metal" vbProcedure="false">'Smelter List'!$W$3:$Z$3</definedName>
    <definedName function="false" hidden="false" localSheetId="4" name="Z_51531B83_BDD7_4890_A744_04812A317369_.wvu.Cols" vbProcedure="false">'Smelter List'!$R:$AM</definedName>
    <definedName function="false" hidden="false" localSheetId="4" name="Z_51531B83_BDD7_4890_A744_04812A317369_.wvu.FilterData" vbProcedure="false">'Smelter List'!$A$4:$AM$4</definedName>
    <definedName function="false" hidden="false" localSheetId="4" name="Z_51531B83_BDD7_4890_A744_04812A317369_.wvu.PrintTitles" vbProcedure="false">'Smelter List'!$4:$4</definedName>
    <definedName function="false" hidden="false" localSheetId="4" name="Z_81CF54B1_70AB_4A68_BB72_21925B5D4874_.wvu.Cols" vbProcedure="false">'Smelter List'!$V:$Y</definedName>
    <definedName function="false" hidden="false" localSheetId="5" name="Z_51531B83_BDD7_4890_A744_04812A317369_.wvu.Cols" vbProcedure="false">Checker!$E:$M</definedName>
    <definedName function="false" hidden="false" localSheetId="5" name="Z_51531B83_BDD7_4890_A744_04812A317369_.wvu.FilterData" vbProcedure="false">Checker!$B$3:$C$70</definedName>
    <definedName function="false" hidden="false" localSheetId="5" name="Z_51531B83_BDD7_4890_A744_04812A317369_.wvu.Rows" vbProcedure="false">Checker!$61:$61</definedName>
    <definedName function="false" hidden="false" localSheetId="6" name="Z_51531B83_BDD7_4890_A744_04812A317369_.wvu.PrintTitles" vbProcedure="false">'Product List'!$5:$5</definedName>
    <definedName function="false" hidden="false" localSheetId="7" name="Z_51531B83_BDD7_4890_A744_04812A317369_.wvu.Cols" vbProcedure="false">'smelter look-up'!#ref!</definedName>
    <definedName function="false" hidden="false" localSheetId="7" name="Z_51531B83_BDD7_4890_A744_04812A317369_.wvu.FilterData" vbProcedure="false">'Smelter Look-up'!$E$4:$F$598</definedName>
    <definedName function="false" hidden="false" localSheetId="9" name="Z_51531B83_BDD7_4890_A744_04812A317369_.wvu.FilterData" vbProcedure="false">C!$A$1:$B$1</definedName>
    <definedName function="false" hidden="false" localSheetId="10" name="Z_51531B83_BDD7_4890_A744_04812A317369_.wvu.FilterData" vbProcedure="false">SorP!$A$1:$B$6280</definedName>
  </definedNames>
  <calcPr iterateCount="100" refMode="A1" iterate="false" iterateDelta="0.0001"/>
  <extLst>
    <ext xmlns:loext="http://schemas.libreoffice.org/" uri="{7626C862-2A13-11E5-B345-FEFF819CDC9F}">
      <loext:extCalcPr stringRefSyntax="ExcelA1"/>
    </ext>
  </extLst>
</workbook>
</file>

<file path=xl/comments4.xml><?xml version="1.0" encoding="utf-8"?>
<comments xmlns="http://schemas.openxmlformats.org/spreadsheetml/2006/main" xmlns:xdr="http://schemas.openxmlformats.org/drawingml/2006/spreadsheetDrawing">
  <authors>
    <author> </author>
  </authors>
  <commentList>
    <comment ref="P3" authorId="0">
      <text>
        <r>
          <rPr>
            <sz val="10"/>
            <rFont val="Verdana"/>
            <family val="2"/>
            <charset val="1"/>
          </rPr>
          <t xml:space="preserve">location number in language list</t>
        </r>
      </text>
    </comment>
    <comment ref="P9" authorId="0">
      <text>
        <r>
          <rPr>
            <sz val="10"/>
            <rFont val="Verdana"/>
            <family val="2"/>
            <charset val="1"/>
          </rPr>
          <t xml:space="preserve">list for Validation in D9</t>
        </r>
      </text>
    </comment>
    <comment ref="P26" authorId="0">
      <text>
        <r>
          <rPr>
            <sz val="10"/>
            <rFont val="Verdana"/>
            <family val="2"/>
            <charset val="1"/>
          </rPr>
          <t xml:space="preserve">condition for answer Q3 and later</t>
        </r>
      </text>
    </comment>
    <comment ref="P32" authorId="0">
      <text>
        <r>
          <rPr>
            <sz val="10"/>
            <rFont val="Verdana"/>
            <family val="2"/>
            <charset val="1"/>
          </rPr>
          <t xml:space="preserve">condition for answer Q3 and later</t>
        </r>
      </text>
    </comment>
    <comment ref="Q31" authorId="0">
      <text>
        <r>
          <rPr>
            <sz val="10"/>
            <rFont val="Verdana"/>
            <family val="2"/>
            <charset val="1"/>
          </rPr>
          <t xml:space="preserve">condition for answer</t>
        </r>
      </text>
    </comment>
    <comment ref="Q37" authorId="0">
      <text>
        <r>
          <rPr>
            <sz val="10"/>
            <rFont val="Verdana"/>
            <family val="2"/>
            <charset val="1"/>
          </rPr>
          <t xml:space="preserve">condition for answer</t>
        </r>
      </text>
    </comment>
    <comment ref="Q43" authorId="0">
      <text>
        <r>
          <rPr>
            <sz val="10"/>
            <rFont val="Verdana"/>
            <family val="2"/>
            <charset val="1"/>
          </rPr>
          <t xml:space="preserve">condition for answer</t>
        </r>
      </text>
    </comment>
  </commentList>
</comments>
</file>

<file path=xl/comments5.xml><?xml version="1.0" encoding="utf-8"?>
<comments xmlns="http://schemas.openxmlformats.org/spreadsheetml/2006/main" xmlns:xdr="http://schemas.openxmlformats.org/drawingml/2006/spreadsheetDrawing">
  <authors>
    <author> </author>
  </authors>
  <commentList>
    <comment ref="W3" authorId="0">
      <text>
        <r>
          <rPr>
            <sz val="10"/>
            <rFont val="Verdana"/>
            <family val="2"/>
            <charset val="1"/>
          </rPr>
          <t xml:space="preserve">list for Validation in column B</t>
        </r>
      </text>
    </comment>
  </commentList>
</comments>
</file>

<file path=xl/comments6.xml><?xml version="1.0" encoding="utf-8"?>
<comments xmlns="http://schemas.openxmlformats.org/spreadsheetml/2006/main" xmlns:xdr="http://schemas.openxmlformats.org/drawingml/2006/spreadsheetDrawing">
  <authors>
    <author> </author>
  </authors>
  <commentList>
    <comment ref="F68" authorId="0">
      <text>
        <r>
          <rPr>
            <sz val="10"/>
            <rFont val="Verdana"/>
            <family val="2"/>
            <charset val="1"/>
          </rPr>
          <t xml:space="preserve">John Plyler:
</t>
        </r>
        <r>
          <rPr>
            <sz val="9"/>
            <rFont val="Tahoma"/>
            <family val="2"/>
            <charset val="1"/>
          </rPr>
          <t xml:space="preserve">change from F50 to F25 to F28</t>
        </r>
      </text>
    </comment>
  </commentList>
</comments>
</file>

<file path=xl/comments9.xml><?xml version="1.0" encoding="utf-8"?>
<comments xmlns="http://schemas.openxmlformats.org/spreadsheetml/2006/main" xmlns:xdr="http://schemas.openxmlformats.org/drawingml/2006/spreadsheetDrawing">
  <authors>
    <author> </author>
  </authors>
  <commentList>
    <comment ref="J154" authorId="0">
      <text>
        <r>
          <rPr>
            <sz val="10"/>
            <rFont val="Verdana"/>
            <family val="2"/>
            <charset val="1"/>
          </rPr>
          <t xml:space="preserve">Enter a valid email address for authorizing person here
</t>
        </r>
        <r>
          <rPr>
            <sz val="10"/>
            <rFont val="Microsoft YaHei"/>
            <family val="2"/>
          </rPr>
          <t xml:space="preserve">在这里输入一个公司授权代表的有效电邮地址。
回答責任者の有効な電子メールアドレスを入力してください
정보책임 담당자 이메일 주소를 기입하시오</t>
        </r>
        <r>
          <rPr>
            <sz val="10"/>
            <rFont val="Verdana"/>
            <family val="2"/>
            <charset val="1"/>
          </rPr>
          <t xml:space="preserve">.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<sst xmlns="http://schemas.openxmlformats.org/spreadsheetml/2006/main" count="23393" uniqueCount="15910">
  <si>
    <t xml:space="preserve">DOCUMENT TITLE</t>
  </si>
  <si>
    <t xml:space="preserve">Conflict Minerals Reporting Template</t>
  </si>
  <si>
    <t xml:space="preserve">SHEET</t>
  </si>
  <si>
    <t xml:space="preserve">1 of 8</t>
  </si>
  <si>
    <t xml:space="preserve">REVISION HISTORY</t>
  </si>
  <si>
    <t xml:space="preserve">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</si>
  <si>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 xml:space="preserve">REVISION</t>
  </si>
  <si>
    <t xml:space="preserve">ORIGINATOR</t>
  </si>
  <si>
    <t xml:space="preserve">RELEASE DATE</t>
  </si>
  <si>
    <t xml:space="preserve">DESCRIPTION OF FUNCTIONAL CHANGE</t>
  </si>
  <si>
    <t xml:space="preserve">UPDATES TO SMELTER LIST</t>
  </si>
  <si>
    <t xml:space="preserve">Jared Connors, Intel</t>
  </si>
  <si>
    <t xml:space="preserve">July 19th, 2011</t>
  </si>
  <si>
    <t xml:space="preserve">New Release</t>
  </si>
  <si>
    <t xml:space="preserve">Aug 29th, 2012</t>
  </si>
  <si>
    <t xml:space="preserve">Major update to functionality including: addition of the known smelter list, addition of declaration scope including product tab, and added and modified multiple questions and / or their responses.</t>
  </si>
  <si>
    <t xml:space="preserve">New.</t>
  </si>
  <si>
    <t xml:space="preserve">Dec 21st, 2012</t>
  </si>
  <si>
    <t xml:space="preserve">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</si>
  <si>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 xml:space="preserve">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</si>
  <si>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 xml:space="preserve">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</si>
  <si>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 xml:space="preserve">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</si>
  <si>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 xml:space="preserve">March 29th, 2013</t>
  </si>
  <si>
    <t xml:space="preserve">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</si>
  <si>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 xml:space="preserve">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</si>
  <si>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 xml:space="preserve">11. Removed language selection from individual tabs, all controlled on Declaration tab
12. Updated template to prevent users from adding tabs to the worksheet
13. Added statement at the top of the revision history tab clarifying purpose of .0x revision updates</t>
  </si>
  <si>
    <t xml:space="preserve">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</si>
  <si>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</si>
  <si>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 xml:space="preserve">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</si>
  <si>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 xml:space="preserve">Akimasa Yamakawa, JEITA / John Plyler, BlackBerry</t>
  </si>
  <si>
    <t xml:space="preserve">July 12th, 2013</t>
  </si>
  <si>
    <t xml:space="preserve">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</si>
  <si>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 xml:space="preserve">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</si>
  <si>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 xml:space="preserve">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</si>
  <si>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 xml:space="preserve">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</si>
  <si>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 xml:space="preserve">2.03a</t>
  </si>
  <si>
    <t xml:space="preserve">John Plyler, BlackBerry</t>
  </si>
  <si>
    <t xml:space="preserve">July 25th, 2013</t>
  </si>
  <si>
    <t xml:space="preserve">No functional change.</t>
  </si>
  <si>
    <t xml:space="preserve">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</si>
  <si>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 xml:space="preserve">Akimasa Yamakawa, JEITA, and John Plyler, BlackBerry, under the direction of the CFSI Due Diligence Workgroup</t>
  </si>
  <si>
    <t xml:space="preserve">April 9th, 2014</t>
  </si>
  <si>
    <t xml:space="preserve">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</si>
  <si>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 xml:space="preserve">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</si>
  <si>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 xml:space="preserve">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</si>
  <si>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</si>
  <si>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 xml:space="preserve">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</si>
  <si>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 xml:space="preserve">Added the following tin smelters: 
1. China Rare Metal Materials Company
2. Estanho de Rondônia S.A.
3. Magnu's Minerais Metais e Ligas LTDA
4. O.M. Manufacturing (Thailand) Co., Ltd.
5. Rui Da Hung
6. Soft Metais Ltda.</t>
  </si>
  <si>
    <t xml:space="preserve">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</si>
  <si>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 xml:space="preserve">Removed the following as gold refiners:
1. Central Bank of the DPR of Korea
2.Codelco
3. Suzhou Xingrui Noble
Removed "Gannon &amp; Scott" as a tantalum smelter</t>
  </si>
  <si>
    <t xml:space="preserve">Removed the following as tin smelters:
1. CV Duta Putra Bangka
2. CV Gita Pesona
3. CV JusTindo
4. CV Makmur Jaya
5. CV Nurjanah
6. Gold Bell Group
7. PT Alam Lestari Kencana
8. PT Babel Surya Alam Lestari
9. PT Bangka Kudai Tin
10. PT Bangka Timah Utama Sejahtera</t>
  </si>
  <si>
    <t xml:space="preserve">11. PT BilliTin Makmur Lestari
12. PT Fang Di MulTindo
13. PT HP Metals Indonesia
14. PT Koba Tin
15. PT Panca Mega
16. PT Seirama Tin investment
17. PT Sumber Jaya Indah
18. PT Timah Nusantara
19. PT Tommy Utama
20. PT Yinchendo Mining Industry</t>
  </si>
  <si>
    <t xml:space="preserve">Removed the following as tungsten refiners:
1. China Minmetals Nonferrous Metals Co Ltd
2. Ganzhou Grand Sea W &amp; Mo Group Co Ltd</t>
  </si>
  <si>
    <t xml:space="preserve">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</si>
  <si>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 xml:space="preserve">May 30th, 2014</t>
  </si>
  <si>
    <t xml:space="preserve">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</si>
  <si>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 xml:space="preserve">1. Added the tin smelter "Melt Metais e Ligas S/A"
2. Added the tungsten refiner "Vietnam Youngsun Tungsten Industry Co., Ltd"
3. Corrected the name of tin smelter "Liuzhou China Tin" to "China Tin Group Co., Ltd."
4. Corrected the name of tin smelter "PT Timah" to "PT Timah (Persero), Tbk"</t>
  </si>
  <si>
    <t xml:space="preserve">John Plyler, BlackBerry, under the direction of the CFSI Due Diligence Data Collection Workgroup</t>
  </si>
  <si>
    <t xml:space="preserve">Nov 7th, 2014</t>
  </si>
  <si>
    <t xml:space="preserve">1. Revisions to the German language translation throughout.
2. Correction of the Japanese language translation for Question 4 on the Declaration worksheet.</t>
  </si>
  <si>
    <t xml:space="preserve">This version incorporates numerous changes to the smelter list as reflected in the Standard Smelter List as of November 7, 2014.  The latest version of the Standard Smelter List is available at: http://www.conflictfreesourcing.org.</t>
  </si>
  <si>
    <t xml:space="preserve">CFSI Due Diligence Data Collection Workgroup</t>
  </si>
  <si>
    <t xml:space="preserve">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</si>
  <si>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</si>
  <si>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This version incorporates numerous changes to the smelter list as reflected in the Standard Smelter List as of April 17, 2015.  The latest version of the Standard Smelter List is available at: http://www.conflictfreesourcing.org.</t>
  </si>
  <si>
    <t xml:space="preserve">June 12th, 2015</t>
  </si>
  <si>
    <t xml:space="preserve">Minor revisions to correct reported issues including those related to error checking on the "Checker" and “Smelter List” tabs.</t>
  </si>
  <si>
    <t xml:space="preserve">This version incorporates a few changes to the smelter list as reflected in the Standard Smelter List as of June 12, 2015.  The latest version of the Standard Smelter List is available at: http://www.conflictfreesourcing.org.</t>
  </si>
  <si>
    <t xml:space="preserve">4.01a</t>
  </si>
  <si>
    <t xml:space="preserve">August 6th, 2015</t>
  </si>
  <si>
    <t xml:space="preserve">No functional change. Elemetal CID corrected to read CID001322.</t>
  </si>
  <si>
    <t xml:space="preserve">This version incorporates a few changes to the smelter list as reflected in the Standard Smelter List as of August 5, 2015.  The latest version of the Standard Smelter List is available at: http://www.conflictfreesourcing.org.</t>
  </si>
  <si>
    <t xml:space="preserve">4.01b</t>
  </si>
  <si>
    <t xml:space="preserve">November 16th, 2015</t>
  </si>
  <si>
    <t xml:space="preserve">This version incorporates a few changes to the smelter list as reflected in the Standard Smelter List as of November 6, 2015.  The latest version of the Standard Smelter List is available at: http://www.conflictfreesourcing.org.</t>
  </si>
  <si>
    <t xml:space="preserve">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</si>
  <si>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</si>
  <si>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 xml:space="preserve">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</si>
  <si>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</si>
  <si>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</si>
  <si>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</si>
  <si>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</si>
  <si>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 xml:space="preserve">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</si>
  <si>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</si>
  <si>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</si>
  <si>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 xml:space="preserve">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</si>
  <si>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</si>
  <si>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</si>
  <si>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</si>
  <si>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</si>
  <si>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</si>
  <si>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 xml:space="preserve">1. Minor revisions to correct reported issues including those related to “Product List” tab.</t>
  </si>
  <si>
    <t xml:space="preserve">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</si>
  <si>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</si>
  <si>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</si>
  <si>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 xml:space="preserve">1. Minor revisions to correct reported issues including those related to “Smelter List” tab.</t>
  </si>
  <si>
    <t xml:space="preserve">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</si>
  <si>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</si>
  <si>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 xml:space="preserve">1. Minor revisions to correct reported issues including those related to “Declaration", "Smelter List", and "Smelter Look-up" tabs.</t>
  </si>
  <si>
    <t xml:space="preserve">
</t>
  </si>
  <si>
    <t xml:space="preserve">
</t>
  </si>
  <si>
    <t xml:space="preserve">
</t>
  </si>
  <si>
    <t xml:space="preserve">
</t>
  </si>
  <si>
    <t xml:space="preserve">
</t>
  </si>
  <si>
    <t xml:space="preserve">
</t>
  </si>
  <si>
    <t xml:space="preserve">
</t>
  </si>
  <si>
    <t xml:space="preserve">
</t>
  </si>
  <si>
    <t xml:space="preserve">
</t>
  </si>
  <si>
    <t xml:space="preserve">Return to declaration tab</t>
  </si>
  <si>
    <t xml:space="preserve">Revision 6.31 May 26, 2023</t>
  </si>
  <si>
    <t xml:space="preserve">
</t>
  </si>
  <si>
    <r>
      <rPr>
        <b val="true"/>
        <u val="single"/>
        <sz val="10"/>
        <rFont val="Verdana"/>
        <family val="2"/>
        <charset val="1"/>
      </rPr>
      <t xml:space="preserve">Select Language Preference Here:
</t>
    </r>
    <r>
      <rPr>
        <b val="true"/>
        <u val="single"/>
        <sz val="10"/>
        <rFont val="Microsoft YaHei"/>
        <family val="2"/>
      </rPr>
      <t xml:space="preserve">请选择你的语言</t>
    </r>
    <r>
      <rPr>
        <b val="true"/>
        <u val="single"/>
        <sz val="10"/>
        <rFont val="Verdana"/>
        <family val="2"/>
        <charset val="1"/>
      </rPr>
      <t xml:space="preserve">:
</t>
    </r>
    <r>
      <rPr>
        <b val="true"/>
        <u val="single"/>
        <sz val="10"/>
        <rFont val="Microsoft YaHei"/>
        <family val="2"/>
      </rPr>
      <t xml:space="preserve">사용할 언어를 선택하시오 </t>
    </r>
    <r>
      <rPr>
        <b val="true"/>
        <u val="single"/>
        <sz val="10"/>
        <rFont val="Verdana"/>
        <family val="2"/>
        <charset val="1"/>
      </rPr>
      <t xml:space="preserve">:
</t>
    </r>
    <r>
      <rPr>
        <b val="true"/>
        <u val="single"/>
        <sz val="10"/>
        <rFont val="Microsoft YaHei"/>
        <family val="2"/>
      </rPr>
      <t xml:space="preserve">表示言語をここから選択してください</t>
    </r>
    <r>
      <rPr>
        <b val="true"/>
        <u val="single"/>
        <sz val="10"/>
        <rFont val="Verdana"/>
        <family val="2"/>
        <charset val="1"/>
      </rPr>
      <t xml:space="preserve">:
Sélectionner la langue préférée ici:
Selecione Preferência de idioma Aqui:
Wählen sie hier die Sprache:
Seleccione el lenguaje de preferencia aqui:
Selezionare la lingua di preferenza qui:
Burada Dil Tercihini Belirleyin:</t>
    </r>
  </si>
  <si>
    <t xml:space="preserve">English</t>
  </si>
  <si>
    <t xml:space="preserve">Revision 6.31
May 26, 2023</t>
  </si>
  <si>
    <t xml:space="preserve">Koolance Korea</t>
  </si>
  <si>
    <t xml:space="preserve">A. Company</t>
  </si>
  <si>
    <t xml:space="preserve">B. Product (or List of Products)</t>
  </si>
  <si>
    <t xml:space="preserve">C. User defined [Specify in 'Description of scope']</t>
  </si>
  <si>
    <t xml:space="preserve">Koolance BLDG,40, Deokcheon-ro 34, Manan-gu, Anyang-si, Gyeonggi-do, KOREA 14088</t>
  </si>
  <si>
    <t xml:space="preserve">Steve Seo</t>
  </si>
  <si>
    <t xml:space="preserve">jwseo@koolance.com</t>
  </si>
  <si>
    <t xml:space="preserve">82)31-448-6183</t>
  </si>
  <si>
    <t xml:space="preserve">JSPARK</t>
  </si>
  <si>
    <t xml:space="preserve">R&amp;D Center Director</t>
  </si>
  <si>
    <t xml:space="preserve">jspark@koolance.com</t>
  </si>
  <si>
    <t xml:space="preserve">Yes</t>
  </si>
  <si>
    <t xml:space="preserve">Data collected through supply chain information shared via upstream audit programs was used to support source of origin determinations. All respective smelters are conformant to RMI's assessment protocol for conflict-free sourcing.</t>
  </si>
  <si>
    <t xml:space="preserve">Unknown</t>
  </si>
  <si>
    <t xml:space="preserve">No</t>
  </si>
  <si>
    <t xml:space="preserve">Due diligence processes are on going.</t>
  </si>
  <si>
    <t xml:space="preserve">Greater than 50%</t>
  </si>
  <si>
    <t xml:space="preserve">http://koolance.com/conflict-free-minerals-reporting</t>
  </si>
  <si>
    <t xml:space="preserve">We're pushing our suppliers to become conflict-free.</t>
  </si>
  <si>
    <t xml:space="preserve">Yes, in conformance with IPC1755 (e.g., CMRT)</t>
  </si>
  <si>
    <t xml:space="preserve">Yes, with the SEC</t>
  </si>
  <si>
    <t xml:space="preserve">Greater than 90%</t>
  </si>
  <si>
    <t xml:space="preserve">Greater than 75%</t>
  </si>
  <si>
    <t xml:space="preserve">50% or less</t>
  </si>
  <si>
    <t xml:space="preserve">None</t>
  </si>
  <si>
    <t xml:space="preserve">Yes, using other format (describe)</t>
  </si>
  <si>
    <t xml:space="preserve">Yes, with the EU</t>
  </si>
  <si>
    <t xml:space="preserve">Yes, with the SEC and the EU</t>
  </si>
  <si>
    <t xml:space="preserve">z</t>
  </si>
  <si>
    <t xml:space="preserve">Tantalum</t>
  </si>
  <si>
    <t xml:space="preserve">Tin</t>
  </si>
  <si>
    <t xml:space="preserve">Tungsten</t>
  </si>
  <si>
    <t xml:space="preserve">Gold</t>
  </si>
  <si>
    <t xml:space="preserve">Standard Smelter Name</t>
  </si>
  <si>
    <t xml:space="preserve">Country Code</t>
  </si>
  <si>
    <t xml:space="preserve">State / Province Code</t>
  </si>
  <si>
    <t xml:space="preserve">Smelter not yet identified</t>
  </si>
  <si>
    <t xml:space="preserve">Smelter Not Listed</t>
  </si>
  <si>
    <t xml:space="preserve">8853 S.p.A.</t>
  </si>
  <si>
    <t xml:space="preserve">Italy</t>
  </si>
  <si>
    <t xml:space="preserve">ABC Refinery Pty Ltd.</t>
  </si>
  <si>
    <t xml:space="preserve">Australia</t>
  </si>
  <si>
    <t xml:space="preserve">Abington Reldan Metals, LLC United States Of</t>
  </si>
  <si>
    <t xml:space="preserve">America</t>
  </si>
  <si>
    <t xml:space="preserve">Advanced Chemical Company United States Of</t>
  </si>
  <si>
    <t xml:space="preserve">African Gold Refinery</t>
  </si>
  <si>
    <t xml:space="preserve">Uganda</t>
  </si>
  <si>
    <t xml:space="preserve">Agosi AG</t>
  </si>
  <si>
    <t xml:space="preserve">Germany</t>
  </si>
  <si>
    <t xml:space="preserve">Aida Chemical Industries Co., Ltd.</t>
  </si>
  <si>
    <t xml:space="preserve">Japan</t>
  </si>
  <si>
    <t xml:space="preserve">Al Etihad Gold Refinery DMCC United Arab</t>
  </si>
  <si>
    <t xml:space="preserve">Emirates</t>
  </si>
  <si>
    <t xml:space="preserve">Albino Mountinho Lda.</t>
  </si>
  <si>
    <t xml:space="preserve">Portugal</t>
  </si>
  <si>
    <t xml:space="preserve">Alexy Metals United States Of</t>
  </si>
  <si>
    <t xml:space="preserve">Almalyk Mining and Metallurgical Complex (AMMC)</t>
  </si>
  <si>
    <t xml:space="preserve">Uzbekistan</t>
  </si>
  <si>
    <t xml:space="preserve">AngloGold Ashanti Corrego do Sitio Mineracao</t>
  </si>
  <si>
    <t xml:space="preserve">Brazil</t>
  </si>
  <si>
    <t xml:space="preserve">Argor-Heraeus S.A.</t>
  </si>
  <si>
    <t xml:space="preserve">Switzerland</t>
  </si>
  <si>
    <t xml:space="preserve">Asahi Pretec Corp.</t>
  </si>
  <si>
    <t xml:space="preserve">Asahi Refining Canada Ltd.</t>
  </si>
  <si>
    <t xml:space="preserve">Canada</t>
  </si>
  <si>
    <t xml:space="preserve">Asahi Refining USA Inc. United States Of</t>
  </si>
  <si>
    <t xml:space="preserve">Asaka Riken Co., Ltd.</t>
  </si>
  <si>
    <t xml:space="preserve">Atasay Kuyumculuk Sanayi Ve Ticaret A.S.</t>
  </si>
  <si>
    <t xml:space="preserve">Turkey</t>
  </si>
  <si>
    <t xml:space="preserve">AU Traders and Refiners South</t>
  </si>
  <si>
    <t xml:space="preserve">Africa</t>
  </si>
  <si>
    <t xml:space="preserve">Augmont Enterprises Private Limited</t>
  </si>
  <si>
    <t xml:space="preserve">India</t>
  </si>
  <si>
    <t xml:space="preserve">Aurubis AG</t>
  </si>
  <si>
    <t xml:space="preserve">Bangalore Refinery</t>
  </si>
  <si>
    <t xml:space="preserve">Bangko Sentral ng Pilipinas (Central Bank of the Philippines)</t>
  </si>
  <si>
    <t xml:space="preserve">Philippines</t>
  </si>
  <si>
    <t xml:space="preserve">Boliden AB</t>
  </si>
  <si>
    <t xml:space="preserve">Sweden</t>
  </si>
  <si>
    <t xml:space="preserve">C. Hafner GmbH + Co. KG</t>
  </si>
  <si>
    <t xml:space="preserve">C.I Metales Procesados Industriales SAS</t>
  </si>
  <si>
    <t xml:space="preserve">Colombia</t>
  </si>
  <si>
    <t xml:space="preserve">Caridad</t>
  </si>
  <si>
    <t xml:space="preserve">Mexico</t>
  </si>
  <si>
    <t xml:space="preserve">CCR Refinery - Glencore Canada Corporation</t>
  </si>
  <si>
    <t xml:space="preserve">Cendres + Metaux S.A.</t>
  </si>
  <si>
    <t xml:space="preserve">CGR Metalloys Pvt Ltd.</t>
  </si>
  <si>
    <t xml:space="preserve">Chimet S.p.A.</t>
  </si>
  <si>
    <t xml:space="preserve">Chugai Mining</t>
  </si>
  <si>
    <t xml:space="preserve">Daye Non-Ferrous Metals Mining Ltd.</t>
  </si>
  <si>
    <t xml:space="preserve">China</t>
  </si>
  <si>
    <t xml:space="preserve">Degussa Sonne / Mond Goldhandel GmbH</t>
  </si>
  <si>
    <t xml:space="preserve">Dijllah Gold Refinery FZC United Arab</t>
  </si>
  <si>
    <t xml:space="preserve">Dongwu Gold Group</t>
  </si>
  <si>
    <t xml:space="preserve">Dowa</t>
  </si>
  <si>
    <t xml:space="preserve">DSC (Do Sung Corporation) Republic of</t>
  </si>
  <si>
    <t xml:space="preserve">Korea</t>
  </si>
  <si>
    <t xml:space="preserve">Eco-System Recycling Co., Ltd. East Plant</t>
  </si>
  <si>
    <t xml:space="preserve">Eco-System Recycling Co., Ltd. North Plant</t>
  </si>
  <si>
    <t xml:space="preserve">Eco-System Recycling Co., Ltd. West Plant</t>
  </si>
  <si>
    <t xml:space="preserve">Emerald Jewel Industry India Limited (Unit 1)</t>
  </si>
  <si>
    <t xml:space="preserve">Emerald Jewel Industry India Limited (Unit 2)</t>
  </si>
  <si>
    <t xml:space="preserve">Emerald Jewel Industry India Limited (Unit 3)</t>
  </si>
  <si>
    <t xml:space="preserve">Emerald Jewel Industry India Limited (Unit 4)</t>
  </si>
  <si>
    <t xml:space="preserve">Emirates Gold DMCC United Arab</t>
  </si>
  <si>
    <t xml:space="preserve">Fidelity Printers and Refiners Ltd.</t>
  </si>
  <si>
    <t xml:space="preserve">Zimbabwe</t>
  </si>
  <si>
    <t xml:space="preserve">Fujairah Gold FZC United Arab</t>
  </si>
  <si>
    <t xml:space="preserve">Geib Refining Corporation United States Of</t>
  </si>
  <si>
    <t xml:space="preserve">GGC Gujrat Gold Centre Pvt. Ltd.</t>
  </si>
  <si>
    <t xml:space="preserve">Gold by Gold Colombia</t>
  </si>
  <si>
    <t xml:space="preserve">Gold Coast Refinery</t>
  </si>
  <si>
    <t xml:space="preserve">Ghana</t>
  </si>
  <si>
    <t xml:space="preserve">Gold Refinery of Zijin Mining Group Co., Ltd.</t>
  </si>
  <si>
    <t xml:space="preserve">Great Wall Precious Metals Co., Ltd. of CBPM</t>
  </si>
  <si>
    <t xml:space="preserve">Guangdong Jinding Gold Limited</t>
  </si>
  <si>
    <t xml:space="preserve">Guoda Safina High-Tech Environmental Refinery Co., Ltd.</t>
  </si>
  <si>
    <t xml:space="preserve">Hangzhou Fuchunjiang Smelting Co., Ltd.</t>
  </si>
  <si>
    <t xml:space="preserve">Heimerle + Meule GmbH</t>
  </si>
  <si>
    <t xml:space="preserve">Heraeus Germany GmbH Co. KG</t>
  </si>
  <si>
    <t xml:space="preserve">Heraeus Metals Hong Kong Ltd.</t>
  </si>
  <si>
    <t xml:space="preserve">Hunan Chenzhou Mining Co., Ltd.</t>
  </si>
  <si>
    <t xml:space="preserve">Hunan Guiyang yinxing Nonferrous Smelting Co., Ltd.</t>
  </si>
  <si>
    <t xml:space="preserve">HwaSeong CJ CO., LTD. Republic of</t>
  </si>
  <si>
    <t xml:space="preserve">Industrial Refining Company</t>
  </si>
  <si>
    <t xml:space="preserve">Belgium</t>
  </si>
  <si>
    <t xml:space="preserve">Inner Mongolia Qiankun Gold and Silver Refinery Share Co., Ltd.</t>
  </si>
  <si>
    <t xml:space="preserve">International Precious Metal Refiners United Arab</t>
  </si>
  <si>
    <t xml:space="preserve">Ishifuku Metal Industry Co., Ltd.</t>
  </si>
  <si>
    <t xml:space="preserve">Istanbul Gold Refinery</t>
  </si>
  <si>
    <t xml:space="preserve">Italpreziosi</t>
  </si>
  <si>
    <t xml:space="preserve">JALAN &amp; Company</t>
  </si>
  <si>
    <t xml:space="preserve">Japan Mint</t>
  </si>
  <si>
    <t xml:space="preserve">Jiangxi Copper Co., Ltd.</t>
  </si>
  <si>
    <t xml:space="preserve">JSC Ekaterinburg Non-Ferrous Metal Processing Plant Russian</t>
  </si>
  <si>
    <t xml:space="preserve">Federation</t>
  </si>
  <si>
    <t xml:space="preserve">JSC Novosibirsk Refinery Russian</t>
  </si>
  <si>
    <t xml:space="preserve">JSC Uralelectromed Russian</t>
  </si>
  <si>
    <t xml:space="preserve">JX Nippon Mining &amp; Metals Co., Ltd.</t>
  </si>
  <si>
    <t xml:space="preserve">K.A. Rasmussen</t>
  </si>
  <si>
    <t xml:space="preserve">Norway</t>
  </si>
  <si>
    <t xml:space="preserve">Kaloti Precious Metals United Arab</t>
  </si>
  <si>
    <t xml:space="preserve">Kazakhmys Smelting LLC</t>
  </si>
  <si>
    <t xml:space="preserve">Kazakhstan</t>
  </si>
  <si>
    <t xml:space="preserve">Kazzinc</t>
  </si>
  <si>
    <t xml:space="preserve">Kennecott Utah Copper LLC United States Of</t>
  </si>
  <si>
    <t xml:space="preserve">KGHM Polska Miedz Spolka Akcyjna</t>
  </si>
  <si>
    <t xml:space="preserve">Poland</t>
  </si>
  <si>
    <t xml:space="preserve">Kojima Chemicals Co., Ltd.</t>
  </si>
  <si>
    <t xml:space="preserve">Korea Zinc Co., Ltd. Republic of</t>
  </si>
  <si>
    <t xml:space="preserve">Kundan Care Products Ltd.</t>
  </si>
  <si>
    <t xml:space="preserve">Kyrgyzaltyn JSC</t>
  </si>
  <si>
    <t xml:space="preserve">Kyrgyzstan</t>
  </si>
  <si>
    <t xml:space="preserve">Kyshtym Copper-Electrolytic Plant ZAO Russian</t>
  </si>
  <si>
    <t xml:space="preserve">L'azurde Company For Jewelry Saudi</t>
  </si>
  <si>
    <t xml:space="preserve">Arabia</t>
  </si>
  <si>
    <t xml:space="preserve">Lingbao Gold Co., Ltd.</t>
  </si>
  <si>
    <t xml:space="preserve">Lingbao Jinyuan Tonghui Refinery Co., Ltd.</t>
  </si>
  <si>
    <t xml:space="preserve">L'Orfebre S.A.</t>
  </si>
  <si>
    <t xml:space="preserve">Andorra</t>
  </si>
  <si>
    <t xml:space="preserve">LS-NIKKO Copper Inc. Republic of</t>
  </si>
  <si>
    <t xml:space="preserve">LT Metal Ltd. Republic of</t>
  </si>
  <si>
    <t xml:space="preserve">Luoyang Zijin Yinhui Gold Refinery Co., Ltd.</t>
  </si>
  <si>
    <t xml:space="preserve">Marsam Metals</t>
  </si>
  <si>
    <t xml:space="preserve">Materion United States Of</t>
  </si>
  <si>
    <t xml:space="preserve">Matsuda Sangyo Co., Ltd.</t>
  </si>
  <si>
    <t xml:space="preserve">MD Overseas</t>
  </si>
  <si>
    <t xml:space="preserve">Metal Concentrators SA (Pty) Ltd. South</t>
  </si>
  <si>
    <t xml:space="preserve">Metallix Refining Inc. United States Of</t>
  </si>
  <si>
    <t xml:space="preserve">Metalor Technologies (Hong Kong) Ltd.</t>
  </si>
  <si>
    <t xml:space="preserve">Metalor Technologies (Singapore) Pte., Ltd.</t>
  </si>
  <si>
    <t xml:space="preserve">Singapore</t>
  </si>
  <si>
    <t xml:space="preserve">Metalor Technologies (Suzhou) Ltd.</t>
  </si>
  <si>
    <t xml:space="preserve">Metalor Technologies S.A.</t>
  </si>
  <si>
    <t xml:space="preserve">Metalor USA Refining Corporation United States Of</t>
  </si>
  <si>
    <t xml:space="preserve">Metalurgica Met-Mex Penoles S.A. De C.V.</t>
  </si>
  <si>
    <t xml:space="preserve">Mitsubishi Materials Corporation</t>
  </si>
  <si>
    <t xml:space="preserve">Mitsui Mining and Smelting Co., Ltd.</t>
  </si>
  <si>
    <t xml:space="preserve">MKS PAMP SA</t>
  </si>
  <si>
    <t xml:space="preserve">MMTC-PAMP India Pvt., Ltd.</t>
  </si>
  <si>
    <t xml:space="preserve">Modeltech Sdn Bhd</t>
  </si>
  <si>
    <t xml:space="preserve">Malaysia</t>
  </si>
  <si>
    <t xml:space="preserve">Morris and Watson New</t>
  </si>
  <si>
    <t xml:space="preserve">Zealand</t>
  </si>
  <si>
    <t xml:space="preserve">Moscow Special Alloys Processing Plant Russian</t>
  </si>
  <si>
    <t xml:space="preserve">Nadir Metal Rafineri San. Ve Tic. A.S.</t>
  </si>
  <si>
    <t xml:space="preserve">Navoi Mining and Metallurgical Combinat</t>
  </si>
  <si>
    <t xml:space="preserve">NH Recytech Company Republic of</t>
  </si>
  <si>
    <t xml:space="preserve">Nihon Material Co., Ltd.</t>
  </si>
  <si>
    <t xml:space="preserve">Ogussa Osterreichische Gold- und Silber-Scheideanstalt GmbH</t>
  </si>
  <si>
    <t xml:space="preserve">Austria</t>
  </si>
  <si>
    <t xml:space="preserve">Ohura Precious Metal Industry Co., Ltd.</t>
  </si>
  <si>
    <t xml:space="preserve">OJSC "The Gulidov Krasnoyarsk Non-Ferrous Metals Plant" OJSC Krastsvetmet</t>
  </si>
  <si>
    <t xml:space="preserve">Russian Federation</t>
  </si>
  <si>
    <t xml:space="preserve">Pease &amp; Curren United States Of</t>
  </si>
  <si>
    <t xml:space="preserve">Penglai Penggang Gold Industry Co., Ltd.</t>
  </si>
  <si>
    <t xml:space="preserve">Planta Recuperadora de Metales SpA</t>
  </si>
  <si>
    <t xml:space="preserve">Chile</t>
  </si>
  <si>
    <t xml:space="preserve">Prioksky Plant of Non-Ferrous Metals Russian</t>
  </si>
  <si>
    <t xml:space="preserve">PT Aneka Tambang (Persero) Tbk</t>
  </si>
  <si>
    <t xml:space="preserve">Indonesia</t>
  </si>
  <si>
    <t xml:space="preserve">PX Precinox S.A.</t>
  </si>
  <si>
    <t xml:space="preserve">QG Refining, LLC United States Of</t>
  </si>
  <si>
    <t xml:space="preserve">Rand Refinery (Pty) Ltd. South</t>
  </si>
  <si>
    <t xml:space="preserve">Refinery of Seemine Gold Co., Ltd.</t>
  </si>
  <si>
    <t xml:space="preserve">REMONDIS PMR B.V.</t>
  </si>
  <si>
    <t xml:space="preserve">Netherlands</t>
  </si>
  <si>
    <t xml:space="preserve">Royal Canadian Mint</t>
  </si>
  <si>
    <t xml:space="preserve">SAAMP</t>
  </si>
  <si>
    <t xml:space="preserve">France</t>
  </si>
  <si>
    <t xml:space="preserve">Sabin Metal Corp. United States Of</t>
  </si>
  <si>
    <t xml:space="preserve">Safimet S.p.A</t>
  </si>
  <si>
    <t xml:space="preserve">SAFINA A.S.</t>
  </si>
  <si>
    <t xml:space="preserve">Czechia</t>
  </si>
  <si>
    <t xml:space="preserve">Sai Refinery</t>
  </si>
  <si>
    <t xml:space="preserve">Samduck Precious Metals Republic of</t>
  </si>
  <si>
    <t xml:space="preserve">Samwon Metals Corp. Republic of</t>
  </si>
  <si>
    <t xml:space="preserve">Sancus ZFS (L’Orfebre, SA)</t>
  </si>
  <si>
    <t xml:space="preserve">Sellem Industries Ltd.</t>
  </si>
  <si>
    <t xml:space="preserve">Mauritania</t>
  </si>
  <si>
    <t xml:space="preserve">SEMPSA Joyeria Plateria S.A.</t>
  </si>
  <si>
    <t xml:space="preserve">Spain</t>
  </si>
  <si>
    <t xml:space="preserve">Shandong Gold Smelting Co., Ltd.</t>
  </si>
  <si>
    <t xml:space="preserve">Shandong Humon Smelting Co., Ltd.</t>
  </si>
  <si>
    <t xml:space="preserve">Shandong Tiancheng Biological Gold Industrial Co., Ltd.</t>
  </si>
  <si>
    <t xml:space="preserve">Shandong Zhaojin Gold &amp; Silver Refinery Co., Ltd.</t>
  </si>
  <si>
    <t xml:space="preserve">Shenzhen CuiLu Gold Co., Ltd.</t>
  </si>
  <si>
    <t xml:space="preserve">Shenzhen Zhonghenglong Real Industry Co., Ltd.</t>
  </si>
  <si>
    <t xml:space="preserve">Shirpur Gold Refinery Ltd.</t>
  </si>
  <si>
    <t xml:space="preserve">Sichuan Tianze Precious Metals Co., Ltd.</t>
  </si>
  <si>
    <t xml:space="preserve">Singway Technology Co., Ltd. Taiwan, Province Of</t>
  </si>
  <si>
    <t xml:space="preserve">SOE Shyolkovsky Factory of Secondary Precious Metals Russian</t>
  </si>
  <si>
    <t xml:space="preserve">Solar Applied Materials Technology Corp. Taiwan, Province Of</t>
  </si>
  <si>
    <t xml:space="preserve">Sovereign Metals</t>
  </si>
  <si>
    <t xml:space="preserve">State Research Institute Center for Physical Sciences and Technology</t>
  </si>
  <si>
    <t xml:space="preserve">Lithuania</t>
  </si>
  <si>
    <t xml:space="preserve">Sudan Gold Refinery</t>
  </si>
  <si>
    <t xml:space="preserve">Sudan</t>
  </si>
  <si>
    <t xml:space="preserve">Sumitomo Metal Mining Co., Ltd.</t>
  </si>
  <si>
    <t xml:space="preserve">SungEel HiMetal Co., Ltd. Republic of</t>
  </si>
  <si>
    <t xml:space="preserve">Super Dragon Technology Co., Ltd. Taiwan, Province Of</t>
  </si>
  <si>
    <t xml:space="preserve">T.C.A S.p.A</t>
  </si>
  <si>
    <t xml:space="preserve">Tanaka Kikinzoku Kogyo K.K.</t>
  </si>
  <si>
    <t xml:space="preserve">Tokuriki Honten Co., Ltd.</t>
  </si>
  <si>
    <t xml:space="preserve">Tongling Nonferrous Metals Group Co., Ltd.</t>
  </si>
  <si>
    <t xml:space="preserve">TOO Tau-Ken-Altyn</t>
  </si>
  <si>
    <t xml:space="preserve">Torecom Republic of</t>
  </si>
  <si>
    <t xml:space="preserve">Umicore Precious Metals Thailand</t>
  </si>
  <si>
    <t xml:space="preserve">Thailand</t>
  </si>
  <si>
    <t xml:space="preserve">Umicore S.A. Business Unit Precious Metals Refining</t>
  </si>
  <si>
    <t xml:space="preserve">United Precious Metal Refining, Inc. United States Of</t>
  </si>
  <si>
    <t xml:space="preserve">Valcambi S.A.</t>
  </si>
  <si>
    <t xml:space="preserve">WEEEREFINING</t>
  </si>
  <si>
    <t xml:space="preserve">Western Australian Mint (T/a The Perth Mint)</t>
  </si>
  <si>
    <t xml:space="preserve">WIELAND Edelmetalle GmbH</t>
  </si>
  <si>
    <t xml:space="preserve">Yamakin Co., Ltd.</t>
  </si>
  <si>
    <t xml:space="preserve">Yokohama Metal Co., Ltd.</t>
  </si>
  <si>
    <t xml:space="preserve">Yunnan Copper Industry Co., Ltd.</t>
  </si>
  <si>
    <t xml:space="preserve">Zhongyuan Gold Smelter of Zhongjin Gold Corporation</t>
  </si>
  <si>
    <t xml:space="preserve">5D Production OU</t>
  </si>
  <si>
    <t xml:space="preserve">Estonia</t>
  </si>
  <si>
    <t xml:space="preserve">AMG Brasil</t>
  </si>
  <si>
    <t xml:space="preserve">Changsha South Tantalum Niobium Co., Ltd.</t>
  </si>
  <si>
    <t xml:space="preserve">D Block Metals, LLC United States Of</t>
  </si>
  <si>
    <t xml:space="preserve">F&amp;X Electro-Materials Ltd.</t>
  </si>
  <si>
    <t xml:space="preserve">FIR Metals &amp; Resource Ltd.</t>
  </si>
  <si>
    <t xml:space="preserve">Global Advanced Metals Aizu</t>
  </si>
  <si>
    <t xml:space="preserve">Global Advanced Metals Boyertown United States Of</t>
  </si>
  <si>
    <t xml:space="preserve">Hengyang King Xing Lifeng New Materials Co., Ltd.</t>
  </si>
  <si>
    <t xml:space="preserve">Jiangxi Dinghai Tantalum &amp; Niobium Co., Ltd.</t>
  </si>
  <si>
    <t xml:space="preserve">Jiangxi Tuohong New Raw Material</t>
  </si>
  <si>
    <t xml:space="preserve">JiuJiang JinXin Nonferrous Metals Co., Ltd.</t>
  </si>
  <si>
    <t xml:space="preserve">Jiujiang Tanbre Co., Ltd.</t>
  </si>
  <si>
    <t xml:space="preserve">Jiujiang Zhongao Tantalum &amp; Niobium Co., Ltd.</t>
  </si>
  <si>
    <t xml:space="preserve">KEMET de Mexico</t>
  </si>
  <si>
    <t xml:space="preserve">Materion Newton Inc. United States Of</t>
  </si>
  <si>
    <t xml:space="preserve">Metallurgical Products India Pvt., Ltd.</t>
  </si>
  <si>
    <t xml:space="preserve">Mineracao Taboca S.A.</t>
  </si>
  <si>
    <t xml:space="preserve">Ningxia Orient Tantalum Industry Co., Ltd.</t>
  </si>
  <si>
    <t xml:space="preserve">NPM Silmet AS</t>
  </si>
  <si>
    <t xml:space="preserve">QuantumClean United States Of</t>
  </si>
  <si>
    <t xml:space="preserve">Resind Industria e Comercio Ltda.</t>
  </si>
  <si>
    <t xml:space="preserve">RFH Yancheng Jinye New Material Technology Co., Ltd.</t>
  </si>
  <si>
    <t xml:space="preserve">Solikamsk Magnesium Works OAO Russian</t>
  </si>
  <si>
    <t xml:space="preserve">Taki Chemical Co., Ltd.</t>
  </si>
  <si>
    <t xml:space="preserve">TANIOBIS Co., Ltd.</t>
  </si>
  <si>
    <t xml:space="preserve">TANIOBIS GmbH</t>
  </si>
  <si>
    <t xml:space="preserve">TANIOBIS Japan Co., Ltd.</t>
  </si>
  <si>
    <t xml:space="preserve">TANIOBIS Smelting GmbH &amp; Co. KG</t>
  </si>
  <si>
    <t xml:space="preserve">Telex Metals United States Of</t>
  </si>
  <si>
    <t xml:space="preserve">Ulba Metallurgical Plant JSC</t>
  </si>
  <si>
    <t xml:space="preserve">XIMEI RESOURCES (GUANGDONG) LIMITED</t>
  </si>
  <si>
    <t xml:space="preserve">XinXing HaoRong Electronic Material Co., Ltd.</t>
  </si>
  <si>
    <t xml:space="preserve">Yanling Jincheng Tantalum &amp; Niobium Co., Ltd.</t>
  </si>
  <si>
    <t xml:space="preserve">Alpha United States Of</t>
  </si>
  <si>
    <t xml:space="preserve">An Vinh Joint Stock Mineral Processing Company</t>
  </si>
  <si>
    <t xml:space="preserve">Vietnam</t>
  </si>
  <si>
    <t xml:space="preserve">Aurubis Beerse</t>
  </si>
  <si>
    <t xml:space="preserve">Aurubis Berango</t>
  </si>
  <si>
    <t xml:space="preserve">Chenzhou Yunxiang Mining and Metallurgy Co., Ltd.</t>
  </si>
  <si>
    <t xml:space="preserve">Chifeng Dajingzi Tin Industry Co., Ltd.</t>
  </si>
  <si>
    <t xml:space="preserve">China Tin Group Co., Ltd.</t>
  </si>
  <si>
    <t xml:space="preserve">CRM Fundicao De Metais E Comercio De Equipamentos Eletronicos Do Brasil Ltda</t>
  </si>
  <si>
    <t xml:space="preserve">CRM Synergies</t>
  </si>
  <si>
    <t xml:space="preserve">CV Ayi Jaya</t>
  </si>
  <si>
    <t xml:space="preserve">CV Venus Inti Perkasa</t>
  </si>
  <si>
    <t xml:space="preserve">Dongguan CiEXPO Environmental Engineering Co., Ltd.</t>
  </si>
  <si>
    <t xml:space="preserve">DS Myanmar</t>
  </si>
  <si>
    <t xml:space="preserve">Myanmar</t>
  </si>
  <si>
    <t xml:space="preserve">Electro-Mechanical Facility of the Cao Bang Minerals &amp; Metallurgy Joint Stock Company</t>
  </si>
  <si>
    <t xml:space="preserve">EM Vinto Bolivia (Plurinational State</t>
  </si>
  <si>
    <t xml:space="preserve">Of)</t>
  </si>
  <si>
    <t xml:space="preserve">Estanho de Rondonia S.A.</t>
  </si>
  <si>
    <t xml:space="preserve">Fabrica Auricchio Industria e Comercio Ltda.</t>
  </si>
  <si>
    <t xml:space="preserve">Fenix Metals</t>
  </si>
  <si>
    <t xml:space="preserve">Gejiu City Fuxiang Industry and Trade Co., Ltd.</t>
  </si>
  <si>
    <t xml:space="preserve">Gejiu Kai Meng Industry and Trade LLC</t>
  </si>
  <si>
    <t xml:space="preserve">Gejiu Non-Ferrous Metal Processing Co., Ltd.</t>
  </si>
  <si>
    <t xml:space="preserve">Gejiu Yunxin Nonferrous Electrolysis Co., Ltd.</t>
  </si>
  <si>
    <t xml:space="preserve">Gejiu Zili Mining And Metallurgy Co., Ltd.</t>
  </si>
  <si>
    <t xml:space="preserve">Guangdong Hanhe Non-Ferrous Metal Co., Ltd.</t>
  </si>
  <si>
    <t xml:space="preserve">Jiangxi New Nanshan Technology Ltd.</t>
  </si>
  <si>
    <t xml:space="preserve">Luna Smelter, Ltd.</t>
  </si>
  <si>
    <t xml:space="preserve">Rwanda</t>
  </si>
  <si>
    <t xml:space="preserve">Magnu's Minerais Metais e Ligas Ltda.</t>
  </si>
  <si>
    <t xml:space="preserve">Malaysia Smelting Corporation (MSC)</t>
  </si>
  <si>
    <t xml:space="preserve">Melt Metais e Ligas S.A.</t>
  </si>
  <si>
    <t xml:space="preserve">Metallic Resources, Inc. United States Of</t>
  </si>
  <si>
    <t xml:space="preserve">Minsur</t>
  </si>
  <si>
    <t xml:space="preserve">Peru</t>
  </si>
  <si>
    <t xml:space="preserve">Nghe Tinh Non-Ferrous Metals Joint Stock Company</t>
  </si>
  <si>
    <t xml:space="preserve">Novosibirsk Tin Combine Russian</t>
  </si>
  <si>
    <t xml:space="preserve">O.M. Manufacturing (Thailand) Co., Ltd.</t>
  </si>
  <si>
    <t xml:space="preserve">O.M. Manufacturing Philippines, Inc.</t>
  </si>
  <si>
    <t xml:space="preserve">Operaciones Metalurgicas S.A. Bolivia (Plurinational State</t>
  </si>
  <si>
    <t xml:space="preserve">Pongpipat Company Limited</t>
  </si>
  <si>
    <t xml:space="preserve">Precious Minerals and Smelting Limited</t>
  </si>
  <si>
    <t xml:space="preserve">PT Aries Kencana Sejahtera</t>
  </si>
  <si>
    <t xml:space="preserve">PT Artha Cipta Langgeng</t>
  </si>
  <si>
    <t xml:space="preserve">PT ATD Makmur Mandiri Jaya</t>
  </si>
  <si>
    <t xml:space="preserve">PT Babel Inti Perkasa</t>
  </si>
  <si>
    <t xml:space="preserve">PT Babel Surya Alam Lestari</t>
  </si>
  <si>
    <t xml:space="preserve">PT Bangka Prima Tin</t>
  </si>
  <si>
    <t xml:space="preserve">PT Bangka Serumpun</t>
  </si>
  <si>
    <t xml:space="preserve">PT Bangka Tin Industry</t>
  </si>
  <si>
    <t xml:space="preserve">PT Belitung Industri Sejahtera</t>
  </si>
  <si>
    <t xml:space="preserve">PT Bukit Timah</t>
  </si>
  <si>
    <t xml:space="preserve">PT Cipta Persada Mulia</t>
  </si>
  <si>
    <t xml:space="preserve">PT Menara Cipta Mulia</t>
  </si>
  <si>
    <t xml:space="preserve">PT Mitra Stania Prima</t>
  </si>
  <si>
    <t xml:space="preserve">PT Mitra Sukses Globalindo</t>
  </si>
  <si>
    <t xml:space="preserve">PT Panca Mega Persada</t>
  </si>
  <si>
    <t xml:space="preserve">PT Premium Tin Indonesia</t>
  </si>
  <si>
    <t xml:space="preserve">PT Prima Timah Utama</t>
  </si>
  <si>
    <t xml:space="preserve">PT Putera Sarana Shakti (PT PSS)</t>
  </si>
  <si>
    <t xml:space="preserve">PT Rajawali Rimba Perkasa</t>
  </si>
  <si>
    <t xml:space="preserve">PT Rajehan Ariq</t>
  </si>
  <si>
    <t xml:space="preserve">PT Refined Bangka Tin</t>
  </si>
  <si>
    <t xml:space="preserve">PT Sariwiguna Binasentosa</t>
  </si>
  <si>
    <t xml:space="preserve">PT Stanindo Inti Perkasa</t>
  </si>
  <si>
    <t xml:space="preserve">PT Sukses Inti Makmur</t>
  </si>
  <si>
    <t xml:space="preserve">PT Timah Nusantara</t>
  </si>
  <si>
    <t xml:space="preserve">PT Timah Tbk Kundur</t>
  </si>
  <si>
    <t xml:space="preserve">PT Timah Tbk Mentok</t>
  </si>
  <si>
    <t xml:space="preserve">PT Tinindo Inter Nusa</t>
  </si>
  <si>
    <t xml:space="preserve">PT Tirus Putra Mandiri</t>
  </si>
  <si>
    <t xml:space="preserve">PT Tommy Utama</t>
  </si>
  <si>
    <t xml:space="preserve">Rui Da Hung Taiwan, Province Of</t>
  </si>
  <si>
    <t xml:space="preserve">Super Ligas</t>
  </si>
  <si>
    <t xml:space="preserve">Thaisarco</t>
  </si>
  <si>
    <t xml:space="preserve">Tin Smelting Branch of Yunnan Tin Co., Ltd.</t>
  </si>
  <si>
    <t xml:space="preserve">Tin Technology &amp; Refining United States Of</t>
  </si>
  <si>
    <t xml:space="preserve">Tuyen Quang Non-Ferrous Metals Joint Stock Company</t>
  </si>
  <si>
    <t xml:space="preserve">VQB Mineral and Trading Group JSC</t>
  </si>
  <si>
    <t xml:space="preserve">White Solder Metalurgia e Mineracao Ltda.</t>
  </si>
  <si>
    <t xml:space="preserve">Yunnan Chengfeng Non-ferrous Metals Co., Ltd.</t>
  </si>
  <si>
    <t xml:space="preserve">Yunnan Yunfan Non-ferrous Metals Co., Ltd.</t>
  </si>
  <si>
    <t xml:space="preserve">A.L.M.T. Corp.</t>
  </si>
  <si>
    <t xml:space="preserve">ACL Metais Eireli</t>
  </si>
  <si>
    <t xml:space="preserve">Albasteel Industria e Comercio de Ligas Para Fundicao Ltd.</t>
  </si>
  <si>
    <t xml:space="preserve">Artek LLC Russian</t>
  </si>
  <si>
    <t xml:space="preserve">Asia Tungsten Products Vietnam Ltd.</t>
  </si>
  <si>
    <t xml:space="preserve">China Molybdenum Tungsten Co., Ltd.</t>
  </si>
  <si>
    <t xml:space="preserve">Chongyi Zhangyuan Tungsten Co., Ltd.</t>
  </si>
  <si>
    <t xml:space="preserve">CNMC (Guangxi) PGMA Co., Ltd.</t>
  </si>
  <si>
    <t xml:space="preserve">Cronimet Brasil Ltda</t>
  </si>
  <si>
    <t xml:space="preserve">DONGKUK INDUSTRIES CO., LTD. Republic of</t>
  </si>
  <si>
    <t xml:space="preserve">Fujian Ganmin RareMetal Co., Ltd.</t>
  </si>
  <si>
    <t xml:space="preserve">Fujian Xinlu Tungsten Co., Ltd.</t>
  </si>
  <si>
    <t xml:space="preserve">Ganzhou Haichuang Tungsten Co., Ltd.</t>
  </si>
  <si>
    <t xml:space="preserve">Ganzhou Huaxing Tungsten Products Co., Ltd.</t>
  </si>
  <si>
    <t xml:space="preserve">Ganzhou Jiangwu Ferrotungsten Co., Ltd.</t>
  </si>
  <si>
    <t xml:space="preserve">Ganzhou Seadragon W &amp; Mo Co., Ltd.</t>
  </si>
  <si>
    <t xml:space="preserve">Global Tungsten &amp; Powders LLC United States Of</t>
  </si>
  <si>
    <t xml:space="preserve">Guangdong Xianglu Tungsten Co., Ltd.</t>
  </si>
  <si>
    <t xml:space="preserve">H.C. Starck Tungsten GmbH</t>
  </si>
  <si>
    <t xml:space="preserve">HANNAE FOR T Co., Ltd. Republic of</t>
  </si>
  <si>
    <t xml:space="preserve">Hubei Green Tungsten Co., Ltd.</t>
  </si>
  <si>
    <t xml:space="preserve">Hunan Jintai New Material Co., Ltd.</t>
  </si>
  <si>
    <t xml:space="preserve">Hunan Shizhuyuan Nonferrous Metals Co., Ltd. Chenzhou Tungsten Products Branch</t>
  </si>
  <si>
    <t xml:space="preserve">Hydrometallurg, JSC Russian</t>
  </si>
  <si>
    <t xml:space="preserve">Japan New Metals Co., Ltd.</t>
  </si>
  <si>
    <t xml:space="preserve">Jiangwu H.C. Starck Tungsten Products Co., Ltd.</t>
  </si>
  <si>
    <t xml:space="preserve">Jiangxi Gan Bei Tungsten Co., Ltd.</t>
  </si>
  <si>
    <t xml:space="preserve">Jiangxi Minmetals Gao'an Non-ferrous Metals Co., Ltd.</t>
  </si>
  <si>
    <t xml:space="preserve">Jiangxi Tonggu Non-ferrous Metallurgical &amp; Chemical Co., Ltd.</t>
  </si>
  <si>
    <t xml:space="preserve">Jiangxi Xinsheng Tungsten Industry Co., Ltd.</t>
  </si>
  <si>
    <t xml:space="preserve">Jiangxi Yaosheng Tungsten Co., Ltd.</t>
  </si>
  <si>
    <t xml:space="preserve">JSC "Kirovgrad Hard Alloys Plant" Russian</t>
  </si>
  <si>
    <t xml:space="preserve">Kennametal Fallon United States Of</t>
  </si>
  <si>
    <t xml:space="preserve">Kennametal Huntsville United States Of</t>
  </si>
  <si>
    <t xml:space="preserve">Lianyou Metals Co., Ltd. Taiwan, Province Of</t>
  </si>
  <si>
    <t xml:space="preserve">LLC Vostok Russian</t>
  </si>
  <si>
    <t xml:space="preserve">Malipo Haiyu Tungsten Co., Ltd.</t>
  </si>
  <si>
    <t xml:space="preserve">Masan High-Tech Materials</t>
  </si>
  <si>
    <t xml:space="preserve">Moliren Ltd. Russian</t>
  </si>
  <si>
    <t xml:space="preserve">Niagara Refining LLC United States Of</t>
  </si>
  <si>
    <t xml:space="preserve">NPP Tyazhmetprom LLC Russian</t>
  </si>
  <si>
    <t xml:space="preserve">OOO “Technolom” 1 Russian</t>
  </si>
  <si>
    <t xml:space="preserve">OOO “Technolom” 2 Russian</t>
  </si>
  <si>
    <t xml:space="preserve">Philippine Chuangxin Industrial Co., Inc.</t>
  </si>
  <si>
    <t xml:space="preserve">Tungsten Vietnam Joint Stock Company</t>
  </si>
  <si>
    <t xml:space="preserve">Unecha Refractory metals plant Russian</t>
  </si>
  <si>
    <t xml:space="preserve">Wolfram Bergbau und Hutten AG</t>
  </si>
  <si>
    <t xml:space="preserve">Xiamen Tungsten (H.C.) Co., Ltd.</t>
  </si>
  <si>
    <t xml:space="preserve">Xiamen Tungsten Co., Ltd.</t>
  </si>
  <si>
    <t xml:space="preserve">YUDU ANSHENG TUNGSTEN CO., LTD.</t>
  </si>
  <si>
    <t xml:space="preserve">Click here to return to Declaration tab</t>
  </si>
  <si>
    <t xml:space="preserve">necessary?</t>
  </si>
  <si>
    <t xml:space="preserve">complete?</t>
  </si>
  <si>
    <t xml:space="preserve">incomplete</t>
  </si>
  <si>
    <t xml:space="preserve">comment1</t>
  </si>
  <si>
    <t xml:space="preserve">comment for remaining</t>
  </si>
  <si>
    <t xml:space="preserve">The URL in the comment field</t>
  </si>
  <si>
    <t xml:space="preserve">Product List</t>
  </si>
  <si>
    <t xml:space="preserve">Smelter List - Tantalum</t>
  </si>
  <si>
    <t xml:space="preserve">Smelter List - Tin</t>
  </si>
  <si>
    <t xml:space="preserve">Smelter List - Gold</t>
  </si>
  <si>
    <t xml:space="preserve">Smelter List - Tungsten</t>
  </si>
  <si>
    <t xml:space="preserve">All rows with "Smelter not listed" selected, have a name and country listed</t>
  </si>
  <si>
    <t xml:space="preserve">N/A</t>
  </si>
  <si>
    <t xml:space="preserve">Please complete columns D &amp; E on Smelter List for all rows "Smelter Not Listed" selected in column C</t>
  </si>
  <si>
    <t xml:space="preserve">METAL+Alias</t>
  </si>
  <si>
    <t xml:space="preserve">ITALY</t>
  </si>
  <si>
    <t xml:space="preserve">CID002763</t>
  </si>
  <si>
    <t xml:space="preserve">RMI</t>
  </si>
  <si>
    <t xml:space="preserve">Pero</t>
  </si>
  <si>
    <t xml:space="preserve">Lombardia</t>
  </si>
  <si>
    <t xml:space="preserve">AUSTRALIA</t>
  </si>
  <si>
    <t xml:space="preserve">CID002920</t>
  </si>
  <si>
    <t xml:space="preserve">Marrickville</t>
  </si>
  <si>
    <t xml:space="preserve">New South Wales</t>
  </si>
  <si>
    <t xml:space="preserve">Abington Reldan Metals, LLC</t>
  </si>
  <si>
    <t xml:space="preserve">UNITED STATES OF AMERICA</t>
  </si>
  <si>
    <t xml:space="preserve">CID002708</t>
  </si>
  <si>
    <t xml:space="preserve">Fairless Hills</t>
  </si>
  <si>
    <t xml:space="preserve">Pennsylvania</t>
  </si>
  <si>
    <t xml:space="preserve">Advanced Chemical Company</t>
  </si>
  <si>
    <t xml:space="preserve">CID000015</t>
  </si>
  <si>
    <t xml:space="preserve">Warwick</t>
  </si>
  <si>
    <t xml:space="preserve">Rhode Island</t>
  </si>
  <si>
    <t xml:space="preserve">UGANDA</t>
  </si>
  <si>
    <t xml:space="preserve">CID003185</t>
  </si>
  <si>
    <t xml:space="preserve">Entebbe</t>
  </si>
  <si>
    <t xml:space="preserve">Wakiso</t>
  </si>
  <si>
    <t xml:space="preserve">GERMANY</t>
  </si>
  <si>
    <t xml:space="preserve">CID000035</t>
  </si>
  <si>
    <t xml:space="preserve">Pforzheim</t>
  </si>
  <si>
    <t xml:space="preserve">Baden-Württemberg</t>
  </si>
  <si>
    <t xml:space="preserve">AGR (Perth Mint Australia)</t>
  </si>
  <si>
    <t xml:space="preserve">CID002030</t>
  </si>
  <si>
    <t xml:space="preserve">Newburn</t>
  </si>
  <si>
    <t xml:space="preserve">Western Australia</t>
  </si>
  <si>
    <t xml:space="preserve">AGR Mathey</t>
  </si>
  <si>
    <t xml:space="preserve">JAPAN</t>
  </si>
  <si>
    <t xml:space="preserve">CID000019</t>
  </si>
  <si>
    <t xml:space="preserve">Fuchu</t>
  </si>
  <si>
    <t xml:space="preserve">Tokyo</t>
  </si>
  <si>
    <t xml:space="preserve">AKITA Seiren</t>
  </si>
  <si>
    <t xml:space="preserve">CID000401</t>
  </si>
  <si>
    <t xml:space="preserve">Kosaka</t>
  </si>
  <si>
    <t xml:space="preserve">Akita</t>
  </si>
  <si>
    <t xml:space="preserve">Al Etihad Gold LLC</t>
  </si>
  <si>
    <t xml:space="preserve">Al Etihad Gold Refinery DMCC</t>
  </si>
  <si>
    <t xml:space="preserve">UNITED ARAB EMIRATES</t>
  </si>
  <si>
    <t xml:space="preserve">CID002560</t>
  </si>
  <si>
    <t xml:space="preserve">Dubai</t>
  </si>
  <si>
    <t xml:space="preserve">Dubayy</t>
  </si>
  <si>
    <t xml:space="preserve">PORTUGAL</t>
  </si>
  <si>
    <t xml:space="preserve">CID002760</t>
  </si>
  <si>
    <t xml:space="preserve">Gondomar</t>
  </si>
  <si>
    <t xml:space="preserve">Porto</t>
  </si>
  <si>
    <t xml:space="preserve">Alexy Metals</t>
  </si>
  <si>
    <t xml:space="preserve">CID003500</t>
  </si>
  <si>
    <t xml:space="preserve">Mentor</t>
  </si>
  <si>
    <t xml:space="preserve">Ohio</t>
  </si>
  <si>
    <t xml:space="preserve">Allgemeine Gold-und Silberscheideanstalt A.G.</t>
  </si>
  <si>
    <t xml:space="preserve">UZBEKISTAN</t>
  </si>
  <si>
    <t xml:space="preserve">CID000041</t>
  </si>
  <si>
    <t xml:space="preserve">Almalyk</t>
  </si>
  <si>
    <t xml:space="preserve">Toshkent</t>
  </si>
  <si>
    <t xml:space="preserve">Amagasaki Factory, Hyogo Prefecture, Japan</t>
  </si>
  <si>
    <t xml:space="preserve">CID000082</t>
  </si>
  <si>
    <t xml:space="preserve">Kobe</t>
  </si>
  <si>
    <t xml:space="preserve">Hyogo</t>
  </si>
  <si>
    <t xml:space="preserve">AngloGold Ashanti Brazil</t>
  </si>
  <si>
    <t xml:space="preserve">BRAZIL</t>
  </si>
  <si>
    <t xml:space="preserve">CID000058</t>
  </si>
  <si>
    <t xml:space="preserve">Nova Lima</t>
  </si>
  <si>
    <t xml:space="preserve">Minas Gerais</t>
  </si>
  <si>
    <t xml:space="preserve">AngloGold Ashanti Córrego do Sítio Mineração</t>
  </si>
  <si>
    <t xml:space="preserve">Anhui Tongling Nonferrous Metal Mining Co., Ltd.</t>
  </si>
  <si>
    <t xml:space="preserve">CHINA</t>
  </si>
  <si>
    <t xml:space="preserve">CID001947</t>
  </si>
  <si>
    <t xml:space="preserve">Tongling</t>
  </si>
  <si>
    <t xml:space="preserve">Anhui Sheng</t>
  </si>
  <si>
    <t xml:space="preserve">ANZ (Perth Mint 4N)</t>
  </si>
  <si>
    <t xml:space="preserve">ANZ Bank</t>
  </si>
  <si>
    <t xml:space="preserve">SWITZERLAND</t>
  </si>
  <si>
    <t xml:space="preserve">CID000077</t>
  </si>
  <si>
    <t xml:space="preserve">Mendrisio</t>
  </si>
  <si>
    <t xml:space="preserve">Ticino</t>
  </si>
  <si>
    <t xml:space="preserve">CANADA</t>
  </si>
  <si>
    <t xml:space="preserve">CID000924</t>
  </si>
  <si>
    <t xml:space="preserve">Brampton</t>
  </si>
  <si>
    <t xml:space="preserve">Ontario</t>
  </si>
  <si>
    <t xml:space="preserve">Asahi Refining USA Inc.</t>
  </si>
  <si>
    <t xml:space="preserve">CID000920</t>
  </si>
  <si>
    <t xml:space="preserve">Salt Lake City</t>
  </si>
  <si>
    <t xml:space="preserve">Utah</t>
  </si>
  <si>
    <t xml:space="preserve">CID000090</t>
  </si>
  <si>
    <t xml:space="preserve">Tamura</t>
  </si>
  <si>
    <t xml:space="preserve">Fukushima</t>
  </si>
  <si>
    <t xml:space="preserve">ATAkulche</t>
  </si>
  <si>
    <t xml:space="preserve">TURKEY</t>
  </si>
  <si>
    <t xml:space="preserve">CID000103</t>
  </si>
  <si>
    <t xml:space="preserve">Istanbul</t>
  </si>
  <si>
    <t xml:space="preserve">İstanbul</t>
  </si>
  <si>
    <t xml:space="preserve">AU Traders and Refiners</t>
  </si>
  <si>
    <t xml:space="preserve">SOUTH AFRICA</t>
  </si>
  <si>
    <t xml:space="preserve">CID002850</t>
  </si>
  <si>
    <t xml:space="preserve">Johannesburg</t>
  </si>
  <si>
    <t xml:space="preserve">Gauteng</t>
  </si>
  <si>
    <t xml:space="preserve">INDIA</t>
  </si>
  <si>
    <t xml:space="preserve">CID003461</t>
  </si>
  <si>
    <t xml:space="preserve">Mumbai</t>
  </si>
  <si>
    <t xml:space="preserve">Mahārāshtra</t>
  </si>
  <si>
    <t xml:space="preserve">CID000113</t>
  </si>
  <si>
    <t xml:space="preserve">Hamburg</t>
  </si>
  <si>
    <t xml:space="preserve">BALORE REFINERSGA</t>
  </si>
  <si>
    <t xml:space="preserve">CID002863</t>
  </si>
  <si>
    <t xml:space="preserve">Bangalore</t>
  </si>
  <si>
    <t xml:space="preserve">Karnātaka</t>
  </si>
  <si>
    <t xml:space="preserve">Bangalore Refinery Pvt Ltd</t>
  </si>
  <si>
    <t xml:space="preserve">PHILIPPINES</t>
  </si>
  <si>
    <t xml:space="preserve">CID000128</t>
  </si>
  <si>
    <t xml:space="preserve">Quezon City</t>
  </si>
  <si>
    <t xml:space="preserve">Rizal</t>
  </si>
  <si>
    <t xml:space="preserve">SWEDEN</t>
  </si>
  <si>
    <t xml:space="preserve">CID000157</t>
  </si>
  <si>
    <t xml:space="preserve">Skelleftehamn</t>
  </si>
  <si>
    <t xml:space="preserve">Västerbottens län [SE-24]</t>
  </si>
  <si>
    <t xml:space="preserve">CID000176</t>
  </si>
  <si>
    <t xml:space="preserve">COLOMBIA</t>
  </si>
  <si>
    <t xml:space="preserve">CID003421</t>
  </si>
  <si>
    <t xml:space="preserve">Cota</t>
  </si>
  <si>
    <t xml:space="preserve">Cundinamarca</t>
  </si>
  <si>
    <t xml:space="preserve">MEXICO</t>
  </si>
  <si>
    <t xml:space="preserve">CID000180</t>
  </si>
  <si>
    <t xml:space="preserve">Nacozari</t>
  </si>
  <si>
    <t xml:space="preserve">Sonora</t>
  </si>
  <si>
    <t xml:space="preserve">CCR</t>
  </si>
  <si>
    <t xml:space="preserve">CID000185</t>
  </si>
  <si>
    <t xml:space="preserve">Montréal</t>
  </si>
  <si>
    <t xml:space="preserve">Quebec</t>
  </si>
  <si>
    <t xml:space="preserve">Cendres + M?taux SA</t>
  </si>
  <si>
    <t xml:space="preserve">CID000189</t>
  </si>
  <si>
    <t xml:space="preserve">Biel-Bienne</t>
  </si>
  <si>
    <t xml:space="preserve">Bern</t>
  </si>
  <si>
    <t xml:space="preserve">Cendres + Métaux S.A.</t>
  </si>
  <si>
    <t xml:space="preserve">Central Bank of the Philippines Gold Refinery &amp; Mint</t>
  </si>
  <si>
    <t xml:space="preserve">CID003382</t>
  </si>
  <si>
    <t xml:space="preserve">Cochin</t>
  </si>
  <si>
    <t xml:space="preserve">Kerala</t>
  </si>
  <si>
    <t xml:space="preserve">CHALCO Yunnan Copper Co. Ltd.</t>
  </si>
  <si>
    <t xml:space="preserve">CID000197</t>
  </si>
  <si>
    <t xml:space="preserve">Kunming</t>
  </si>
  <si>
    <t xml:space="preserve">Yunnan Sheng</t>
  </si>
  <si>
    <t xml:space="preserve">Chemmanur Gold Refinery</t>
  </si>
  <si>
    <t xml:space="preserve">CID000233</t>
  </si>
  <si>
    <t xml:space="preserve">Arezzo</t>
  </si>
  <si>
    <t xml:space="preserve">Toscana</t>
  </si>
  <si>
    <t xml:space="preserve">China Henan Zhongyuan Gold Smelter</t>
  </si>
  <si>
    <t xml:space="preserve">CID002224</t>
  </si>
  <si>
    <t xml:space="preserve">Sanmenxia</t>
  </si>
  <si>
    <t xml:space="preserve">Henan Sheng</t>
  </si>
  <si>
    <t xml:space="preserve">China's Shandong Gold Mining Co., Ltd</t>
  </si>
  <si>
    <t xml:space="preserve">CID001916</t>
  </si>
  <si>
    <t xml:space="preserve">Laizhou</t>
  </si>
  <si>
    <t xml:space="preserve">Shandong Sheng</t>
  </si>
  <si>
    <t xml:space="preserve">CID000264</t>
  </si>
  <si>
    <t xml:space="preserve">Chiyoda</t>
  </si>
  <si>
    <t xml:space="preserve">Coimpa Industrial LTDA</t>
  </si>
  <si>
    <t xml:space="preserve">CID004010</t>
  </si>
  <si>
    <t xml:space="preserve">Manaus</t>
  </si>
  <si>
    <t xml:space="preserve">Amazonas</t>
  </si>
  <si>
    <t xml:space="preserve">CID000343</t>
  </si>
  <si>
    <t xml:space="preserve">Huangshi</t>
  </si>
  <si>
    <t xml:space="preserve">Hubei Sheng</t>
  </si>
  <si>
    <t xml:space="preserve">DEGUSSA</t>
  </si>
  <si>
    <t xml:space="preserve">CID002867</t>
  </si>
  <si>
    <t xml:space="preserve">Dijllah Gold Refinery FZC</t>
  </si>
  <si>
    <t xml:space="preserve">CID003348</t>
  </si>
  <si>
    <t xml:space="preserve">Sharjah</t>
  </si>
  <si>
    <t xml:space="preserve">Ash Shāriqah</t>
  </si>
  <si>
    <t xml:space="preserve">Do Sung Corporation</t>
  </si>
  <si>
    <t xml:space="preserve">DSC (Do Sung Corporation)</t>
  </si>
  <si>
    <t xml:space="preserve">KOREA, REPUBLIC OF</t>
  </si>
  <si>
    <t xml:space="preserve">CID000359</t>
  </si>
  <si>
    <t xml:space="preserve">Gimpo</t>
  </si>
  <si>
    <t xml:space="preserve">Gyeonggi-do</t>
  </si>
  <si>
    <t xml:space="preserve">CID003663</t>
  </si>
  <si>
    <t xml:space="preserve">Suzhou City</t>
  </si>
  <si>
    <t xml:space="preserve">Jiangsu Sheng</t>
  </si>
  <si>
    <t xml:space="preserve">Dosung metal</t>
  </si>
  <si>
    <t xml:space="preserve">Dowa Kogyo k.k.</t>
  </si>
  <si>
    <t xml:space="preserve">Dowa Metalmine Co. Ltd</t>
  </si>
  <si>
    <t xml:space="preserve">Dowa Metals &amp; Mining Co. Ltd</t>
  </si>
  <si>
    <t xml:space="preserve">CID000425</t>
  </si>
  <si>
    <t xml:space="preserve">Honjo</t>
  </si>
  <si>
    <t xml:space="preserve">Saitama</t>
  </si>
  <si>
    <t xml:space="preserve">CID003424</t>
  </si>
  <si>
    <t xml:space="preserve">Kazuno</t>
  </si>
  <si>
    <t xml:space="preserve">CID003425</t>
  </si>
  <si>
    <t xml:space="preserve">Okayama</t>
  </si>
  <si>
    <t xml:space="preserve">Ekaterinburg</t>
  </si>
  <si>
    <t xml:space="preserve">JSC Ekaterinburg Non-Ferrous Metal Processing Plant</t>
  </si>
  <si>
    <t xml:space="preserve">RUSSIAN FEDERATION</t>
  </si>
  <si>
    <t xml:space="preserve">CID000927</t>
  </si>
  <si>
    <t xml:space="preserve">Verkhnyaya Pyshma</t>
  </si>
  <si>
    <t xml:space="preserve">Sverdlovskaya oblast'</t>
  </si>
  <si>
    <t xml:space="preserve">CID003487</t>
  </si>
  <si>
    <t xml:space="preserve">Coimbatore</t>
  </si>
  <si>
    <t xml:space="preserve">Tamil Nādu</t>
  </si>
  <si>
    <t xml:space="preserve">CID003488</t>
  </si>
  <si>
    <t xml:space="preserve">CID003489</t>
  </si>
  <si>
    <t xml:space="preserve">CID003490</t>
  </si>
  <si>
    <t xml:space="preserve">Emirates Gold DMCC</t>
  </si>
  <si>
    <t xml:space="preserve">CID002561</t>
  </si>
  <si>
    <t xml:space="preserve">Federal State Unitary Enterprise Moscow Special Processing Plant (FSUE MZSS)</t>
  </si>
  <si>
    <t xml:space="preserve">Moscow Special Alloys Processing Plant</t>
  </si>
  <si>
    <t xml:space="preserve">CID001204</t>
  </si>
  <si>
    <t xml:space="preserve">Obrucheva</t>
  </si>
  <si>
    <t xml:space="preserve">Moskva</t>
  </si>
  <si>
    <t xml:space="preserve">ZIMBABWE</t>
  </si>
  <si>
    <t xml:space="preserve">CID002515</t>
  </si>
  <si>
    <t xml:space="preserve">Msasa</t>
  </si>
  <si>
    <t xml:space="preserve">Harare</t>
  </si>
  <si>
    <t xml:space="preserve">FSE Novosibirsk Refinery</t>
  </si>
  <si>
    <t xml:space="preserve">JSC Novosibirsk Refinery</t>
  </si>
  <si>
    <t xml:space="preserve">CID000493</t>
  </si>
  <si>
    <t xml:space="preserve">Novosibirsk</t>
  </si>
  <si>
    <t xml:space="preserve">Novosibirskaya oblast'</t>
  </si>
  <si>
    <t xml:space="preserve">Fujairah Gold FZC</t>
  </si>
  <si>
    <t xml:space="preserve">CID002584</t>
  </si>
  <si>
    <t xml:space="preserve">Fujairah</t>
  </si>
  <si>
    <t xml:space="preserve">Al Fujayrah</t>
  </si>
  <si>
    <t xml:space="preserve">Fujhara Refinery</t>
  </si>
  <si>
    <t xml:space="preserve">Fujian Zijin mining stock company gold smelter</t>
  </si>
  <si>
    <t xml:space="preserve">CID002243</t>
  </si>
  <si>
    <t xml:space="preserve">Shanghang</t>
  </si>
  <si>
    <t xml:space="preserve">Fujian Sheng</t>
  </si>
  <si>
    <t xml:space="preserve">Geib Refining Corporation</t>
  </si>
  <si>
    <t xml:space="preserve">CID002459</t>
  </si>
  <si>
    <t xml:space="preserve">CID002852</t>
  </si>
  <si>
    <t xml:space="preserve">Ahmedabad</t>
  </si>
  <si>
    <t xml:space="preserve">Gujarāt</t>
  </si>
  <si>
    <t xml:space="preserve">CID003641</t>
  </si>
  <si>
    <t xml:space="preserve">Medellín</t>
  </si>
  <si>
    <t xml:space="preserve">Antioquia</t>
  </si>
  <si>
    <t xml:space="preserve">GHANA</t>
  </si>
  <si>
    <t xml:space="preserve">CID003186</t>
  </si>
  <si>
    <t xml:space="preserve">Accra</t>
  </si>
  <si>
    <t xml:space="preserve">Greater Accra</t>
  </si>
  <si>
    <t xml:space="preserve">Gold Mining in Shandong (Laizhou) Limited Company</t>
  </si>
  <si>
    <t xml:space="preserve">Great Wall Precious Metals Co,. LTD.</t>
  </si>
  <si>
    <t xml:space="preserve">CID001909</t>
  </si>
  <si>
    <t xml:space="preserve">Chengdu</t>
  </si>
  <si>
    <t xml:space="preserve">Sichuan Sheng</t>
  </si>
  <si>
    <t xml:space="preserve">Guangdong Gaoyao Co</t>
  </si>
  <si>
    <t xml:space="preserve">CID002312</t>
  </si>
  <si>
    <t xml:space="preserve">Guangzhou</t>
  </si>
  <si>
    <t xml:space="preserve">Guangdong Sheng</t>
  </si>
  <si>
    <t xml:space="preserve">Gujarat Gold Centre</t>
  </si>
  <si>
    <t xml:space="preserve">CID000651</t>
  </si>
  <si>
    <t xml:space="preserve">Zhaoyuan</t>
  </si>
  <si>
    <t xml:space="preserve">CID000671</t>
  </si>
  <si>
    <t xml:space="preserve">Fuyang</t>
  </si>
  <si>
    <t xml:space="preserve">Zhejiang Sheng</t>
  </si>
  <si>
    <t xml:space="preserve">HeeSung Metal Ltd.</t>
  </si>
  <si>
    <t xml:space="preserve">LT Metal Ltd.</t>
  </si>
  <si>
    <t xml:space="preserve">CID000689</t>
  </si>
  <si>
    <t xml:space="preserve">Seo-gu</t>
  </si>
  <si>
    <t xml:space="preserve">Incheon-gwangyeoksi</t>
  </si>
  <si>
    <t xml:space="preserve">CID000694</t>
  </si>
  <si>
    <t xml:space="preserve">Henan Zhongyuan Gold Refinery Co., Ltd.</t>
  </si>
  <si>
    <t xml:space="preserve">Henan Zhongyuan Gold Smelter of Zhongjin Gold Co. Ltd.</t>
  </si>
  <si>
    <t xml:space="preserve">Henan Zhongyuan Gold Smelter of Zhongjin Gold Corporation Limited</t>
  </si>
  <si>
    <t xml:space="preserve">CID000711</t>
  </si>
  <si>
    <t xml:space="preserve">Hanau</t>
  </si>
  <si>
    <t xml:space="preserve">Hessen</t>
  </si>
  <si>
    <t xml:space="preserve">Heraeus Ltd. Hong Kong</t>
  </si>
  <si>
    <t xml:space="preserve">CID000707</t>
  </si>
  <si>
    <t xml:space="preserve">Fanling</t>
  </si>
  <si>
    <t xml:space="preserve">Hong Kong SAR (see also separate country code entry under HK)</t>
  </si>
  <si>
    <t xml:space="preserve">Heraeus Precious Metals GmbH &amp; Co. KG</t>
  </si>
  <si>
    <t xml:space="preserve">CID000767</t>
  </si>
  <si>
    <t xml:space="preserve">Yuanling</t>
  </si>
  <si>
    <t xml:space="preserve">Hunan Sheng</t>
  </si>
  <si>
    <t xml:space="preserve">Hunan Chenzhou Mining Group Co., Ltd.</t>
  </si>
  <si>
    <t xml:space="preserve">Hunan Chenzhou Mining Industry Co. Ltd.</t>
  </si>
  <si>
    <t xml:space="preserve">CID000773</t>
  </si>
  <si>
    <t xml:space="preserve">Chenzhou</t>
  </si>
  <si>
    <t xml:space="preserve">Hunan Yu Teng Non-Ferrous Metals Co., Ltd.</t>
  </si>
  <si>
    <t xml:space="preserve">HwaSeong CJ CO., LTD.</t>
  </si>
  <si>
    <t xml:space="preserve">CID000778</t>
  </si>
  <si>
    <t xml:space="preserve">Danwon</t>
  </si>
  <si>
    <t xml:space="preserve">BELGIUM</t>
  </si>
  <si>
    <t xml:space="preserve">CID002587</t>
  </si>
  <si>
    <t xml:space="preserve">Antwerp</t>
  </si>
  <si>
    <t xml:space="preserve">Antwerpen</t>
  </si>
  <si>
    <t xml:space="preserve">CID000801</t>
  </si>
  <si>
    <t xml:space="preserve">Hohhot</t>
  </si>
  <si>
    <t xml:space="preserve">Nei Mongol Zizhiqu</t>
  </si>
  <si>
    <t xml:space="preserve">International Precious Metal Refiners</t>
  </si>
  <si>
    <t xml:space="preserve">CID002562</t>
  </si>
  <si>
    <t xml:space="preserve">CID000807</t>
  </si>
  <si>
    <t xml:space="preserve">Soka</t>
  </si>
  <si>
    <t xml:space="preserve">CID000814</t>
  </si>
  <si>
    <t xml:space="preserve">Kuyumcukent</t>
  </si>
  <si>
    <t xml:space="preserve">CID002765</t>
  </si>
  <si>
    <t xml:space="preserve">CID002893</t>
  </si>
  <si>
    <t xml:space="preserve">New Delhi</t>
  </si>
  <si>
    <t xml:space="preserve">Delhi</t>
  </si>
  <si>
    <t xml:space="preserve">CID000823</t>
  </si>
  <si>
    <t xml:space="preserve">Osaka</t>
  </si>
  <si>
    <t xml:space="preserve">JCC</t>
  </si>
  <si>
    <t xml:space="preserve">CID000855</t>
  </si>
  <si>
    <t xml:space="preserve">Guixi City</t>
  </si>
  <si>
    <t xml:space="preserve">Jiangxi Sheng</t>
  </si>
  <si>
    <t xml:space="preserve">Johnson Matthey Canada</t>
  </si>
  <si>
    <t xml:space="preserve">Johnson Matthey Inc.</t>
  </si>
  <si>
    <t xml:space="preserve">Johnson Matthey Inc. (USA)</t>
  </si>
  <si>
    <t xml:space="preserve">Johnson Matthey Limited</t>
  </si>
  <si>
    <t xml:space="preserve">JSC Uralelectromed</t>
  </si>
  <si>
    <t xml:space="preserve">CID000929</t>
  </si>
  <si>
    <t xml:space="preserve">CID000937</t>
  </si>
  <si>
    <t xml:space="preserve">Ōita</t>
  </si>
  <si>
    <t xml:space="preserve">Ôita</t>
  </si>
  <si>
    <t xml:space="preserve">NORWAY</t>
  </si>
  <si>
    <t xml:space="preserve">CID003497</t>
  </si>
  <si>
    <t xml:space="preserve">Hamar</t>
  </si>
  <si>
    <t xml:space="preserve">Innlandet</t>
  </si>
  <si>
    <t xml:space="preserve">Kaloti Precious Metals</t>
  </si>
  <si>
    <t xml:space="preserve">CID002563</t>
  </si>
  <si>
    <t xml:space="preserve">KAZAKHSTAN</t>
  </si>
  <si>
    <t xml:space="preserve">CID000956</t>
  </si>
  <si>
    <t xml:space="preserve">Balkhash</t>
  </si>
  <si>
    <t xml:space="preserve">Qaraghandy oblysy</t>
  </si>
  <si>
    <t xml:space="preserve">CID000957</t>
  </si>
  <si>
    <t xml:space="preserve">Ust-Kamenogorsk</t>
  </si>
  <si>
    <t xml:space="preserve">Kennecott Utah Copper LLC</t>
  </si>
  <si>
    <t xml:space="preserve">CID000969</t>
  </si>
  <si>
    <t xml:space="preserve">Magna</t>
  </si>
  <si>
    <t xml:space="preserve">KGHM Polska Miedz S.A.</t>
  </si>
  <si>
    <t xml:space="preserve">POLAND</t>
  </si>
  <si>
    <t xml:space="preserve">CID002511</t>
  </si>
  <si>
    <t xml:space="preserve">Lubin</t>
  </si>
  <si>
    <t xml:space="preserve">Dolnośląskie</t>
  </si>
  <si>
    <t xml:space="preserve">KGHM Polska Miedź Spółka Akcyjna</t>
  </si>
  <si>
    <t xml:space="preserve">CID000981</t>
  </si>
  <si>
    <t xml:space="preserve">Sayama</t>
  </si>
  <si>
    <t xml:space="preserve">Kojima Kagaku Yakuhin Co., Ltd</t>
  </si>
  <si>
    <t xml:space="preserve">Kombinat Gorniczo Hutniczy Miedz Polska Miedz S.A.</t>
  </si>
  <si>
    <t xml:space="preserve">Korea Zinc Co., Ltd.</t>
  </si>
  <si>
    <t xml:space="preserve">CID002605</t>
  </si>
  <si>
    <t xml:space="preserve">Gangnam</t>
  </si>
  <si>
    <t xml:space="preserve">Seoul-teukbyeolsi</t>
  </si>
  <si>
    <t xml:space="preserve">Kosak Seiren</t>
  </si>
  <si>
    <t xml:space="preserve">KUC</t>
  </si>
  <si>
    <t xml:space="preserve">CID003463</t>
  </si>
  <si>
    <t xml:space="preserve">Haridwar</t>
  </si>
  <si>
    <t xml:space="preserve">Uttarākhand</t>
  </si>
  <si>
    <t xml:space="preserve">KYRGYZSTAN</t>
  </si>
  <si>
    <t xml:space="preserve">CID001029</t>
  </si>
  <si>
    <t xml:space="preserve">Bishkek</t>
  </si>
  <si>
    <t xml:space="preserve">Chüy</t>
  </si>
  <si>
    <t xml:space="preserve">Kyshtym Copper-Electrolytic Plant ZAO</t>
  </si>
  <si>
    <t xml:space="preserve">CID002865</t>
  </si>
  <si>
    <t xml:space="preserve">Kyshtym</t>
  </si>
  <si>
    <t xml:space="preserve">Chelyabinskaya oblast'</t>
  </si>
  <si>
    <t xml:space="preserve">La Caridad</t>
  </si>
  <si>
    <t xml:space="preserve">LAIZHOU SHANDONG</t>
  </si>
  <si>
    <t xml:space="preserve">L'azurde Company For Jewelry</t>
  </si>
  <si>
    <t xml:space="preserve">SAUDI ARABIA</t>
  </si>
  <si>
    <t xml:space="preserve">CID001032</t>
  </si>
  <si>
    <t xml:space="preserve">Riyadh</t>
  </si>
  <si>
    <t xml:space="preserve">Ar Riyāḑ</t>
  </si>
  <si>
    <t xml:space="preserve">LinBao Gold Mining</t>
  </si>
  <si>
    <t xml:space="preserve">CID001056</t>
  </si>
  <si>
    <t xml:space="preserve">Lingbao</t>
  </si>
  <si>
    <t xml:space="preserve">CID001058</t>
  </si>
  <si>
    <t xml:space="preserve">ANDORRA</t>
  </si>
  <si>
    <t xml:space="preserve">CID002762</t>
  </si>
  <si>
    <t xml:space="preserve">Andorra la Vella</t>
  </si>
  <si>
    <t xml:space="preserve">LS-NIKKO Copper Inc.</t>
  </si>
  <si>
    <t xml:space="preserve">CID001078</t>
  </si>
  <si>
    <t xml:space="preserve">Onsan-eup</t>
  </si>
  <si>
    <t xml:space="preserve">Ulsan-gwangyeoksi</t>
  </si>
  <si>
    <t xml:space="preserve">CID001093</t>
  </si>
  <si>
    <t xml:space="preserve">Luoyang</t>
  </si>
  <si>
    <t xml:space="preserve">Luoyang Zijin Yinhui Gold Smelting</t>
  </si>
  <si>
    <t xml:space="preserve">Luoyang Zijin Yinhui Metal Smelt Co Ltd</t>
  </si>
  <si>
    <t xml:space="preserve">CID002606</t>
  </si>
  <si>
    <t xml:space="preserve">Sao Paulo</t>
  </si>
  <si>
    <t xml:space="preserve">São Paulo</t>
  </si>
  <si>
    <t xml:space="preserve">Materion</t>
  </si>
  <si>
    <t xml:space="preserve">CID001113</t>
  </si>
  <si>
    <t xml:space="preserve">Buffalo</t>
  </si>
  <si>
    <t xml:space="preserve">New York</t>
  </si>
  <si>
    <t xml:space="preserve">CID001119</t>
  </si>
  <si>
    <t xml:space="preserve">Iruma</t>
  </si>
  <si>
    <t xml:space="preserve">CID003548</t>
  </si>
  <si>
    <t xml:space="preserve">Rudrapur</t>
  </si>
  <si>
    <t xml:space="preserve">MEM(Sumitomo Group)</t>
  </si>
  <si>
    <t xml:space="preserve">CID001798</t>
  </si>
  <si>
    <t xml:space="preserve">Saijo</t>
  </si>
  <si>
    <t xml:space="preserve">Ehime</t>
  </si>
  <si>
    <t xml:space="preserve">Metal Concentrators SA (Pty) Ltd.</t>
  </si>
  <si>
    <t xml:space="preserve">CID003575</t>
  </si>
  <si>
    <t xml:space="preserve">Kempton Park</t>
  </si>
  <si>
    <t xml:space="preserve">Metal?rgica Met-Mex Pe?oles, S.A. de C.V</t>
  </si>
  <si>
    <t xml:space="preserve">CID001161</t>
  </si>
  <si>
    <t xml:space="preserve">Torreon</t>
  </si>
  <si>
    <t xml:space="preserve">Coahuila de Zaragoza</t>
  </si>
  <si>
    <t xml:space="preserve">Metallix Refining Inc.</t>
  </si>
  <si>
    <t xml:space="preserve">CID003557</t>
  </si>
  <si>
    <t xml:space="preserve">Greenville</t>
  </si>
  <si>
    <t xml:space="preserve">North Carolina</t>
  </si>
  <si>
    <t xml:space="preserve">Metallurgie Hoboken Overpelt</t>
  </si>
  <si>
    <t xml:space="preserve">CID001980</t>
  </si>
  <si>
    <t xml:space="preserve">Hoboken</t>
  </si>
  <si>
    <t xml:space="preserve">Metalor Switzerland</t>
  </si>
  <si>
    <t xml:space="preserve">CID001153</t>
  </si>
  <si>
    <t xml:space="preserve">Marin</t>
  </si>
  <si>
    <t xml:space="preserve">Neuchâtel</t>
  </si>
  <si>
    <t xml:space="preserve">CID001149</t>
  </si>
  <si>
    <t xml:space="preserve">Kwai Chung</t>
  </si>
  <si>
    <t xml:space="preserve">SINGAPORE</t>
  </si>
  <si>
    <t xml:space="preserve">CID001152</t>
  </si>
  <si>
    <t xml:space="preserve">South West</t>
  </si>
  <si>
    <t xml:space="preserve">CID001147</t>
  </si>
  <si>
    <t xml:space="preserve">Suzhou</t>
  </si>
  <si>
    <t xml:space="preserve">Metalor USA Refining Corporation</t>
  </si>
  <si>
    <t xml:space="preserve">CID001157</t>
  </si>
  <si>
    <t xml:space="preserve">North Attleboro</t>
  </si>
  <si>
    <t xml:space="preserve">Massachusetts</t>
  </si>
  <si>
    <t xml:space="preserve">Metalúrgica Met-Mex Peñoles S.A. De C.V.</t>
  </si>
  <si>
    <t xml:space="preserve">Met-Mex Pe?oles, S.A.</t>
  </si>
  <si>
    <t xml:space="preserve">Met-Mex Penoles, S.A.</t>
  </si>
  <si>
    <t xml:space="preserve">CID001188</t>
  </si>
  <si>
    <t xml:space="preserve">Mitsui Kinzoku Co., Ltd.</t>
  </si>
  <si>
    <t xml:space="preserve">CID001193</t>
  </si>
  <si>
    <t xml:space="preserve">Takehara</t>
  </si>
  <si>
    <t xml:space="preserve">Hiroshima</t>
  </si>
  <si>
    <t xml:space="preserve">CID001352</t>
  </si>
  <si>
    <t xml:space="preserve">Geneva</t>
  </si>
  <si>
    <t xml:space="preserve">Genève</t>
  </si>
  <si>
    <t xml:space="preserve">CID002509</t>
  </si>
  <si>
    <t xml:space="preserve">Mewat</t>
  </si>
  <si>
    <t xml:space="preserve">Haryāna</t>
  </si>
  <si>
    <t xml:space="preserve">MALAYSIA</t>
  </si>
  <si>
    <t xml:space="preserve">CID002857</t>
  </si>
  <si>
    <t xml:space="preserve">Kawasan Perindustrian Bukit Rambai</t>
  </si>
  <si>
    <t xml:space="preserve">Melaka</t>
  </si>
  <si>
    <t xml:space="preserve">Morris and Watson</t>
  </si>
  <si>
    <t xml:space="preserve">NEW ZEALAND</t>
  </si>
  <si>
    <t xml:space="preserve">CID002282</t>
  </si>
  <si>
    <t xml:space="preserve">Onehunga</t>
  </si>
  <si>
    <t xml:space="preserve">Auckland</t>
  </si>
  <si>
    <t xml:space="preserve">CID001220</t>
  </si>
  <si>
    <t xml:space="preserve">Bahçelievler</t>
  </si>
  <si>
    <t xml:space="preserve">Nadir Metal Rafineri San. Ve Tic. A.Ş.</t>
  </si>
  <si>
    <t xml:space="preserve">CID001236</t>
  </si>
  <si>
    <t xml:space="preserve">Navoi</t>
  </si>
  <si>
    <t xml:space="preserve">Navoiy</t>
  </si>
  <si>
    <t xml:space="preserve">NH Recytech Company</t>
  </si>
  <si>
    <t xml:space="preserve">CID003189</t>
  </si>
  <si>
    <t xml:space="preserve">Pyeongtaek-si</t>
  </si>
  <si>
    <t xml:space="preserve">CID001259</t>
  </si>
  <si>
    <t xml:space="preserve">Noda</t>
  </si>
  <si>
    <t xml:space="preserve">Chiba</t>
  </si>
  <si>
    <t xml:space="preserve">Nohon Material Corporation</t>
  </si>
  <si>
    <t xml:space="preserve">Norddeutsche Affinererie AG</t>
  </si>
  <si>
    <t xml:space="preserve">AUSTRIA</t>
  </si>
  <si>
    <t xml:space="preserve">CID002779</t>
  </si>
  <si>
    <t xml:space="preserve">Vienna</t>
  </si>
  <si>
    <t xml:space="preserve">Wien</t>
  </si>
  <si>
    <t xml:space="preserve">Ögussa Österreichische Gold- und Silber-Scheideanstalt GmbH</t>
  </si>
  <si>
    <t xml:space="preserve">CID001325</t>
  </si>
  <si>
    <t xml:space="preserve">Nara-shi</t>
  </si>
  <si>
    <t xml:space="preserve">Nara</t>
  </si>
  <si>
    <t xml:space="preserve">OJSC "The Gulidov Krasnoyarsk Non-Ferrous Metals Plant" (OJSC Krastsvetmet)</t>
  </si>
  <si>
    <t xml:space="preserve">CID001326</t>
  </si>
  <si>
    <t xml:space="preserve">Krasnoyarsk</t>
  </si>
  <si>
    <t xml:space="preserve">Krasnoyarskiy kray</t>
  </si>
  <si>
    <t xml:space="preserve">OJSC Krastsvetmet</t>
  </si>
  <si>
    <t xml:space="preserve">OJSC Novosibirsk Refinery</t>
  </si>
  <si>
    <t xml:space="preserve">PAMP S.A.</t>
  </si>
  <si>
    <t xml:space="preserve">Pan Pacific Copper Co Ltd.</t>
  </si>
  <si>
    <t xml:space="preserve">Pease &amp; Curren</t>
  </si>
  <si>
    <t xml:space="preserve">CID002872</t>
  </si>
  <si>
    <t xml:space="preserve">CID001362</t>
  </si>
  <si>
    <t xml:space="preserve">Penglai</t>
  </si>
  <si>
    <t xml:space="preserve">Perth Mint</t>
  </si>
  <si>
    <t xml:space="preserve">Perth Mint (ANZ)</t>
  </si>
  <si>
    <t xml:space="preserve">CHILE</t>
  </si>
  <si>
    <t xml:space="preserve">CID002919</t>
  </si>
  <si>
    <t xml:space="preserve">Mejillones</t>
  </si>
  <si>
    <t xml:space="preserve">Antofagasta</t>
  </si>
  <si>
    <t xml:space="preserve">Prioksky Plant of Non-Ferrous Metals</t>
  </si>
  <si>
    <t xml:space="preserve">CID001386</t>
  </si>
  <si>
    <t xml:space="preserve">Kasimov</t>
  </si>
  <si>
    <t xml:space="preserve">Ryazanskaya oblast'</t>
  </si>
  <si>
    <t xml:space="preserve">Produits Artistiques de Métaux</t>
  </si>
  <si>
    <t xml:space="preserve">INDONESIA</t>
  </si>
  <si>
    <t xml:space="preserve">CID001397</t>
  </si>
  <si>
    <t xml:space="preserve">Jakarta</t>
  </si>
  <si>
    <t xml:space="preserve">Jakarta Raya</t>
  </si>
  <si>
    <t xml:space="preserve">CID001498</t>
  </si>
  <si>
    <t xml:space="preserve">La Chaux-de-Fonds</t>
  </si>
  <si>
    <t xml:space="preserve">PX Précinox S.A.</t>
  </si>
  <si>
    <t xml:space="preserve">QG Refining, LLC</t>
  </si>
  <si>
    <t xml:space="preserve">CID003324</t>
  </si>
  <si>
    <t xml:space="preserve">Fairfield</t>
  </si>
  <si>
    <t xml:space="preserve">Rand Refinery (Pty) Ltd.</t>
  </si>
  <si>
    <t xml:space="preserve">CID001512</t>
  </si>
  <si>
    <t xml:space="preserve">Germiston</t>
  </si>
  <si>
    <t xml:space="preserve">Refinery LS-Nikko Copper Inc.</t>
  </si>
  <si>
    <t xml:space="preserve">CID000522</t>
  </si>
  <si>
    <t xml:space="preserve">Lanzhou</t>
  </si>
  <si>
    <t xml:space="preserve">Gansu Sheng</t>
  </si>
  <si>
    <t xml:space="preserve">Remondis Argentia B.V.</t>
  </si>
  <si>
    <t xml:space="preserve">NETHERLANDS</t>
  </si>
  <si>
    <t xml:space="preserve">CID002582</t>
  </si>
  <si>
    <t xml:space="preserve">Moerdijk</t>
  </si>
  <si>
    <t xml:space="preserve">Noord-Brabant</t>
  </si>
  <si>
    <t xml:space="preserve">CID001534</t>
  </si>
  <si>
    <t xml:space="preserve">Ottawa</t>
  </si>
  <si>
    <t xml:space="preserve">FRANCE</t>
  </si>
  <si>
    <t xml:space="preserve">CID002761</t>
  </si>
  <si>
    <t xml:space="preserve">Paris</t>
  </si>
  <si>
    <t xml:space="preserve">Île-de-France</t>
  </si>
  <si>
    <t xml:space="preserve">Sabin Metal Corp.</t>
  </si>
  <si>
    <t xml:space="preserve">CID001546</t>
  </si>
  <si>
    <t xml:space="preserve">Williston</t>
  </si>
  <si>
    <t xml:space="preserve">North Dakota</t>
  </si>
  <si>
    <t xml:space="preserve">CID002973</t>
  </si>
  <si>
    <t xml:space="preserve">CZECHIA</t>
  </si>
  <si>
    <t xml:space="preserve">CID002290</t>
  </si>
  <si>
    <t xml:space="preserve">Vestec</t>
  </si>
  <si>
    <t xml:space="preserve">Praha-západ</t>
  </si>
  <si>
    <t xml:space="preserve">Saganoseki Smelter &amp; Refinery</t>
  </si>
  <si>
    <t xml:space="preserve">CID002853</t>
  </si>
  <si>
    <t xml:space="preserve">Parwanoo</t>
  </si>
  <si>
    <t xml:space="preserve">Himāchal Pradesh</t>
  </si>
  <si>
    <t xml:space="preserve">Sam Precious Metals</t>
  </si>
  <si>
    <t xml:space="preserve">CID003666</t>
  </si>
  <si>
    <t xml:space="preserve">Samdok Metal</t>
  </si>
  <si>
    <t xml:space="preserve">Samduck Precious Metals</t>
  </si>
  <si>
    <t xml:space="preserve">CID001555</t>
  </si>
  <si>
    <t xml:space="preserve">Namdong</t>
  </si>
  <si>
    <t xml:space="preserve">Samwon Metals Corp.</t>
  </si>
  <si>
    <t xml:space="preserve">CID001562</t>
  </si>
  <si>
    <t xml:space="preserve">Changwon</t>
  </si>
  <si>
    <t xml:space="preserve">Gyeongsangnam-do</t>
  </si>
  <si>
    <t xml:space="preserve">CID003529</t>
  </si>
  <si>
    <t xml:space="preserve">Barranquilla</t>
  </si>
  <si>
    <t xml:space="preserve">Atlántico</t>
  </si>
  <si>
    <t xml:space="preserve">SD (Samdok) Metal</t>
  </si>
  <si>
    <t xml:space="preserve">MAURITANIA</t>
  </si>
  <si>
    <t xml:space="preserve">CID003540</t>
  </si>
  <si>
    <t xml:space="preserve">Nouakchott</t>
  </si>
  <si>
    <t xml:space="preserve">Nouakchott Ouest</t>
  </si>
  <si>
    <t xml:space="preserve">SPAIN</t>
  </si>
  <si>
    <t xml:space="preserve">CID001585</t>
  </si>
  <si>
    <t xml:space="preserve">Madrid</t>
  </si>
  <si>
    <t xml:space="preserve">Madrid, Comunidad de</t>
  </si>
  <si>
    <t xml:space="preserve">SEMPSA Joyería Platería S.A.</t>
  </si>
  <si>
    <t xml:space="preserve">Sempsa JP (Cookson Sempsa)</t>
  </si>
  <si>
    <t xml:space="preserve">Shan Dong Huangjin</t>
  </si>
  <si>
    <t xml:space="preserve">Shandong Gold Mine(Laizhou) Smelter Co., Ltd.</t>
  </si>
  <si>
    <t xml:space="preserve">Shandong Guoda Gold Co., Ltd.</t>
  </si>
  <si>
    <t xml:space="preserve">shandong huangjin</t>
  </si>
  <si>
    <t xml:space="preserve">CID002525</t>
  </si>
  <si>
    <t xml:space="preserve">Shandong middlings JinYe group Co., LTD</t>
  </si>
  <si>
    <t xml:space="preserve">Shandong Tarzan Bio-Gold Industry Co., Ltd.</t>
  </si>
  <si>
    <t xml:space="preserve">CID001619</t>
  </si>
  <si>
    <t xml:space="preserve">CID001622</t>
  </si>
  <si>
    <t xml:space="preserve">Shangdong Gold (Laizhou)</t>
  </si>
  <si>
    <t xml:space="preserve">CID002750</t>
  </si>
  <si>
    <t xml:space="preserve">Shenzhen</t>
  </si>
  <si>
    <t xml:space="preserve">CID002527</t>
  </si>
  <si>
    <t xml:space="preserve">CID002588</t>
  </si>
  <si>
    <t xml:space="preserve">Shonan Plant Tanaka Kikinzoku</t>
  </si>
  <si>
    <t xml:space="preserve">CID001875</t>
  </si>
  <si>
    <t xml:space="preserve">Hiratsuka</t>
  </si>
  <si>
    <t xml:space="preserve">Kanagawa</t>
  </si>
  <si>
    <t xml:space="preserve">Shyolkovsky</t>
  </si>
  <si>
    <t xml:space="preserve">SOE Shyolkovsky Factory of Secondary Precious Metals</t>
  </si>
  <si>
    <t xml:space="preserve">CID001756</t>
  </si>
  <si>
    <t xml:space="preserve">Shyolkovo</t>
  </si>
  <si>
    <t xml:space="preserve">Moskovskaja oblast'</t>
  </si>
  <si>
    <t xml:space="preserve">CID001736</t>
  </si>
  <si>
    <t xml:space="preserve">Singapore Tanaka</t>
  </si>
  <si>
    <t xml:space="preserve">Singway Technology Co., Ltd.</t>
  </si>
  <si>
    <t xml:space="preserve">TAIWAN, PROVINCE OF CHINA</t>
  </si>
  <si>
    <t xml:space="preserve">CID002516</t>
  </si>
  <si>
    <t xml:space="preserve">Dayuan</t>
  </si>
  <si>
    <t xml:space="preserve">Taoyuan</t>
  </si>
  <si>
    <t xml:space="preserve">SMM</t>
  </si>
  <si>
    <t xml:space="preserve">Solar Applied Materials Technology Corp.</t>
  </si>
  <si>
    <t xml:space="preserve">CID001761</t>
  </si>
  <si>
    <t xml:space="preserve">Tainan City</t>
  </si>
  <si>
    <t xml:space="preserve">Tainan</t>
  </si>
  <si>
    <t xml:space="preserve">SOLAR CHEMICALAPPLIED MATERIALS TECHNOLOGY (KUN SHAN)</t>
  </si>
  <si>
    <t xml:space="preserve">Solartech</t>
  </si>
  <si>
    <t xml:space="preserve">CID003383</t>
  </si>
  <si>
    <t xml:space="preserve">Ahmedab</t>
  </si>
  <si>
    <t xml:space="preserve">LITHUANIA</t>
  </si>
  <si>
    <t xml:space="preserve">CID003153</t>
  </si>
  <si>
    <t xml:space="preserve">Vilnius</t>
  </si>
  <si>
    <t xml:space="preserve">SUDAN</t>
  </si>
  <si>
    <t xml:space="preserve">CID002567</t>
  </si>
  <si>
    <t xml:space="preserve">Khartoum</t>
  </si>
  <si>
    <t xml:space="preserve">Sumitomo Kinzoku Kozan K.K.</t>
  </si>
  <si>
    <t xml:space="preserve">SungEel HiMetal Co., Ltd.</t>
  </si>
  <si>
    <t xml:space="preserve">CID002918</t>
  </si>
  <si>
    <t xml:space="preserve">Gunsan-si</t>
  </si>
  <si>
    <t xml:space="preserve">Jeollabuk-do</t>
  </si>
  <si>
    <t xml:space="preserve">SungEel HiTech</t>
  </si>
  <si>
    <t xml:space="preserve">Super Dragon Technology Co., Ltd.</t>
  </si>
  <si>
    <t xml:space="preserve">CID001810</t>
  </si>
  <si>
    <t xml:space="preserve">CID002580</t>
  </si>
  <si>
    <t xml:space="preserve">Capolona</t>
  </si>
  <si>
    <t xml:space="preserve">Takehara Refinery</t>
  </si>
  <si>
    <t xml:space="preserve">Tamano Smelter</t>
  </si>
  <si>
    <t xml:space="preserve">Tanaka Denshi Kogyo K.K</t>
  </si>
  <si>
    <t xml:space="preserve">Tanaka Electronics (Hong Kong) Pte. Ltd.</t>
  </si>
  <si>
    <t xml:space="preserve">TANAKA Electronics (Malaysia) SDN. BHD.</t>
  </si>
  <si>
    <t xml:space="preserve">Tanaka Electronics (Singapore) Pte. Ltd.</t>
  </si>
  <si>
    <t xml:space="preserve">Tanaka Kikinzoku International</t>
  </si>
  <si>
    <t xml:space="preserve">Tanaka Kikinzoku Kogyo K.K</t>
  </si>
  <si>
    <t xml:space="preserve">Tanaka Precious Metals</t>
  </si>
  <si>
    <t xml:space="preserve">The Great Wall Gold and Silver Refinery of China</t>
  </si>
  <si>
    <t xml:space="preserve">The Perth Mint</t>
  </si>
  <si>
    <t xml:space="preserve">The Refinery of Shandong Gold Mining Co., Ltd.</t>
  </si>
  <si>
    <t xml:space="preserve">CID001938</t>
  </si>
  <si>
    <t xml:space="preserve">Kuki</t>
  </si>
  <si>
    <t xml:space="preserve">TongLing Nonferrous Metals Group Holdings Co., Ltd.</t>
  </si>
  <si>
    <t xml:space="preserve">Tony Goetz NV</t>
  </si>
  <si>
    <t xml:space="preserve">CID002615</t>
  </si>
  <si>
    <t xml:space="preserve">Astana</t>
  </si>
  <si>
    <t xml:space="preserve">Almaty</t>
  </si>
  <si>
    <t xml:space="preserve">Torecom</t>
  </si>
  <si>
    <t xml:space="preserve">CID001955</t>
  </si>
  <si>
    <t xml:space="preserve">Asan</t>
  </si>
  <si>
    <t xml:space="preserve">Chungcheongnam-do</t>
  </si>
  <si>
    <t xml:space="preserve">Ubro-Union of Brazilian Refiners</t>
  </si>
  <si>
    <t xml:space="preserve">Ulsan LS</t>
  </si>
  <si>
    <t xml:space="preserve">Umicore Precious Metals Refining Hoboken</t>
  </si>
  <si>
    <t xml:space="preserve">THAILAND</t>
  </si>
  <si>
    <t xml:space="preserve">CID002314</t>
  </si>
  <si>
    <t xml:space="preserve">Khwaeng Dok Mai</t>
  </si>
  <si>
    <t xml:space="preserve">Krung Thep Maha Nakhon</t>
  </si>
  <si>
    <t xml:space="preserve">United Precious Metal Refining, Inc.</t>
  </si>
  <si>
    <t xml:space="preserve">CID001993</t>
  </si>
  <si>
    <t xml:space="preserve">Alden</t>
  </si>
  <si>
    <t xml:space="preserve">CID002003</t>
  </si>
  <si>
    <t xml:space="preserve">Balerna</t>
  </si>
  <si>
    <t xml:space="preserve">CID003615</t>
  </si>
  <si>
    <t xml:space="preserve">Tourville-les-Ifs</t>
  </si>
  <si>
    <t xml:space="preserve">Normandie</t>
  </si>
  <si>
    <t xml:space="preserve">CID002778</t>
  </si>
  <si>
    <t xml:space="preserve">Williams Advanced Materials</t>
  </si>
  <si>
    <t xml:space="preserve">Xstrata</t>
  </si>
  <si>
    <t xml:space="preserve">CID002100</t>
  </si>
  <si>
    <t xml:space="preserve">Konan</t>
  </si>
  <si>
    <t xml:space="preserve">Kochi</t>
  </si>
  <si>
    <t xml:space="preserve">Yamamoto Precious Co., Ltd.</t>
  </si>
  <si>
    <t xml:space="preserve">Yamamoto Precious Metal Co., Ltd.</t>
  </si>
  <si>
    <t xml:space="preserve">Yamamoto Precision Metals</t>
  </si>
  <si>
    <t xml:space="preserve">Yantai NUS Safina tech environmental Refinery Co. Ltd.</t>
  </si>
  <si>
    <t xml:space="preserve">CID002129</t>
  </si>
  <si>
    <t xml:space="preserve">Sagamihara</t>
  </si>
  <si>
    <t xml:space="preserve">Zhao Jin Mining Industry Co Ltd</t>
  </si>
  <si>
    <t xml:space="preserve">Zhao Yuan Gold Mine</t>
  </si>
  <si>
    <t xml:space="preserve">Zhao Yuan Gold Smelter of ZhongJin</t>
  </si>
  <si>
    <t xml:space="preserve">Zhao Yuan Jin Kuang</t>
  </si>
  <si>
    <t xml:space="preserve">Zhaojin Mining Industry Co., Ltd.</t>
  </si>
  <si>
    <t xml:space="preserve">zhaojinjinyinyelian</t>
  </si>
  <si>
    <t xml:space="preserve">Zhaoyuan Gold Group</t>
  </si>
  <si>
    <t xml:space="preserve">Zhongjin Gold Corporation Limited</t>
  </si>
  <si>
    <t xml:space="preserve">Zijin Kuang Ye Refinery</t>
  </si>
  <si>
    <t xml:space="preserve">Zijin Mining Industry Corporation</t>
  </si>
  <si>
    <t xml:space="preserve">Smelter not listed</t>
  </si>
  <si>
    <t xml:space="preserve">ESTONIA</t>
  </si>
  <si>
    <t xml:space="preserve">CID003926</t>
  </si>
  <si>
    <t xml:space="preserve">Tallinn</t>
  </si>
  <si>
    <t xml:space="preserve">5D Production OÜ</t>
  </si>
  <si>
    <t xml:space="preserve">CID001076</t>
  </si>
  <si>
    <t xml:space="preserve">São João del Rei</t>
  </si>
  <si>
    <t xml:space="preserve">CID000211</t>
  </si>
  <si>
    <t xml:space="preserve">Changsha</t>
  </si>
  <si>
    <t xml:space="preserve">Changsha Southern</t>
  </si>
  <si>
    <t xml:space="preserve">D Block Metals, LLC</t>
  </si>
  <si>
    <t xml:space="preserve">CID002504</t>
  </si>
  <si>
    <t xml:space="preserve">Gastonia</t>
  </si>
  <si>
    <t xml:space="preserve">F &amp; X</t>
  </si>
  <si>
    <t xml:space="preserve">CID000460</t>
  </si>
  <si>
    <t xml:space="preserve">Jiangmen</t>
  </si>
  <si>
    <t xml:space="preserve">CID002505</t>
  </si>
  <si>
    <t xml:space="preserve">Zhuzhou</t>
  </si>
  <si>
    <t xml:space="preserve">CID002558</t>
  </si>
  <si>
    <t xml:space="preserve">Aizuwakamatsu</t>
  </si>
  <si>
    <t xml:space="preserve">Global Advanced Metals Boyertown</t>
  </si>
  <si>
    <t xml:space="preserve">CID002557</t>
  </si>
  <si>
    <t xml:space="preserve">Boyertown</t>
  </si>
  <si>
    <t xml:space="preserve">Guangdong Zhiyuan New Material Co., Ltd.</t>
  </si>
  <si>
    <t xml:space="preserve">CID000616</t>
  </si>
  <si>
    <t xml:space="preserve">Yingde</t>
  </si>
  <si>
    <t xml:space="preserve">H.C. Starck Co., Ltd.</t>
  </si>
  <si>
    <t xml:space="preserve">CID002544</t>
  </si>
  <si>
    <t xml:space="preserve">Map Ta Phut</t>
  </si>
  <si>
    <t xml:space="preserve">Rayong</t>
  </si>
  <si>
    <t xml:space="preserve">H.C. Starck Inc.</t>
  </si>
  <si>
    <t xml:space="preserve">Materion Newton Inc.</t>
  </si>
  <si>
    <t xml:space="preserve">CID002548</t>
  </si>
  <si>
    <t xml:space="preserve">Newton</t>
  </si>
  <si>
    <t xml:space="preserve">H.C. Starck Ltd.</t>
  </si>
  <si>
    <t xml:space="preserve">CID002549</t>
  </si>
  <si>
    <t xml:space="preserve">Mito</t>
  </si>
  <si>
    <t xml:space="preserve">Ibaraki</t>
  </si>
  <si>
    <t xml:space="preserve">H.C. Starck Smelting GmbH &amp; Co. KG</t>
  </si>
  <si>
    <t xml:space="preserve">CID002550</t>
  </si>
  <si>
    <t xml:space="preserve">Laufenburg</t>
  </si>
  <si>
    <t xml:space="preserve">H.C. Starck Tantalum and Niobium GmbH</t>
  </si>
  <si>
    <t xml:space="preserve">CID002545</t>
  </si>
  <si>
    <t xml:space="preserve">Goslar</t>
  </si>
  <si>
    <t xml:space="preserve">Niedersachsen</t>
  </si>
  <si>
    <t xml:space="preserve">CID002492</t>
  </si>
  <si>
    <t xml:space="preserve">Hengyang</t>
  </si>
  <si>
    <t xml:space="preserve">CID002512</t>
  </si>
  <si>
    <t xml:space="preserve">Fengxin</t>
  </si>
  <si>
    <t xml:space="preserve">CID002842</t>
  </si>
  <si>
    <t xml:space="preserve">Yichun</t>
  </si>
  <si>
    <t xml:space="preserve">CID000914</t>
  </si>
  <si>
    <t xml:space="preserve">Jiujiang</t>
  </si>
  <si>
    <t xml:space="preserve">Jiujiang Nonferrous Metals Smelting Company Limited</t>
  </si>
  <si>
    <t xml:space="preserve">CID000917</t>
  </si>
  <si>
    <t xml:space="preserve">CID002506</t>
  </si>
  <si>
    <t xml:space="preserve">KEMET Blue Metals</t>
  </si>
  <si>
    <t xml:space="preserve">CID002539</t>
  </si>
  <si>
    <t xml:space="preserve">Matamoros</t>
  </si>
  <si>
    <t xml:space="preserve">Tamaulipas</t>
  </si>
  <si>
    <t xml:space="preserve">LSM Brasil S.A.</t>
  </si>
  <si>
    <t xml:space="preserve">Metallurgical Products India Pvt. Ltd. (MPIL)</t>
  </si>
  <si>
    <t xml:space="preserve">CID001163</t>
  </si>
  <si>
    <t xml:space="preserve">District Raigad</t>
  </si>
  <si>
    <t xml:space="preserve">CID001175</t>
  </si>
  <si>
    <t xml:space="preserve">Presidente Figueiredo</t>
  </si>
  <si>
    <t xml:space="preserve">Mineração Taboca S.A.</t>
  </si>
  <si>
    <t xml:space="preserve">Mineracao Taboca SA</t>
  </si>
  <si>
    <t xml:space="preserve">Mitsui Mining &amp; Smelting</t>
  </si>
  <si>
    <t xml:space="preserve">CID001192</t>
  </si>
  <si>
    <t xml:space="preserve">Omuta</t>
  </si>
  <si>
    <t xml:space="preserve">Fukuoka</t>
  </si>
  <si>
    <t xml:space="preserve">Molycorp Silmet A.S.</t>
  </si>
  <si>
    <t xml:space="preserve">CID001200</t>
  </si>
  <si>
    <t xml:space="preserve">Sillamäe</t>
  </si>
  <si>
    <t xml:space="preserve">Ida-Virumaa</t>
  </si>
  <si>
    <t xml:space="preserve">Ningxia Non-Ferrous Metal Smeltery</t>
  </si>
  <si>
    <t xml:space="preserve">CID001277</t>
  </si>
  <si>
    <t xml:space="preserve">Shizuishan City</t>
  </si>
  <si>
    <t xml:space="preserve">Ningxia Huizi Zizhiqu</t>
  </si>
  <si>
    <t xml:space="preserve">PowerX Ltd.</t>
  </si>
  <si>
    <t xml:space="preserve">RWANDA</t>
  </si>
  <si>
    <t xml:space="preserve">CID004054</t>
  </si>
  <si>
    <t xml:space="preserve">Kigali</t>
  </si>
  <si>
    <t xml:space="preserve">City of Kigali</t>
  </si>
  <si>
    <t xml:space="preserve">QuantumClean</t>
  </si>
  <si>
    <t xml:space="preserve">CID001508</t>
  </si>
  <si>
    <t xml:space="preserve">Carrollton</t>
  </si>
  <si>
    <t xml:space="preserve">Texas</t>
  </si>
  <si>
    <t xml:space="preserve">Resind Ind e Com Ltda.</t>
  </si>
  <si>
    <t xml:space="preserve">CID002707</t>
  </si>
  <si>
    <t xml:space="preserve">Minas gerais</t>
  </si>
  <si>
    <t xml:space="preserve">Resind Indústria e Comércio Ltda.</t>
  </si>
  <si>
    <t xml:space="preserve">RFH</t>
  </si>
  <si>
    <t xml:space="preserve">CID001522</t>
  </si>
  <si>
    <t xml:space="preserve">RFH Tantalum Smeltry Co., Ltd.</t>
  </si>
  <si>
    <t xml:space="preserve">CID003583</t>
  </si>
  <si>
    <t xml:space="preserve">Yecheng City</t>
  </si>
  <si>
    <t xml:space="preserve">Solikamsk</t>
  </si>
  <si>
    <t xml:space="preserve">Solikamsk Magnesium Works OAO</t>
  </si>
  <si>
    <t xml:space="preserve">CID001769</t>
  </si>
  <si>
    <t xml:space="preserve">Permskiy kray</t>
  </si>
  <si>
    <t xml:space="preserve">Solikamsk Metal Works</t>
  </si>
  <si>
    <t xml:space="preserve">CID001869</t>
  </si>
  <si>
    <t xml:space="preserve">Harima</t>
  </si>
  <si>
    <t xml:space="preserve">Taki Chemicals</t>
  </si>
  <si>
    <t xml:space="preserve">Telex Metals</t>
  </si>
  <si>
    <t xml:space="preserve">CID001891</t>
  </si>
  <si>
    <t xml:space="preserve">Croydon</t>
  </si>
  <si>
    <t xml:space="preserve">ULBA</t>
  </si>
  <si>
    <t xml:space="preserve">CID001969</t>
  </si>
  <si>
    <t xml:space="preserve">CID002508</t>
  </si>
  <si>
    <t xml:space="preserve">YunFu City</t>
  </si>
  <si>
    <t xml:space="preserve">Yancheng Jinye New Material Technology Co., Ltd.</t>
  </si>
  <si>
    <t xml:space="preserve">Yanling Jincheng Tantalum Co., Ltd.</t>
  </si>
  <si>
    <t xml:space="preserve">タニオビス・ジャパン株式会社</t>
  </si>
  <si>
    <t xml:space="preserve">Alent plc</t>
  </si>
  <si>
    <t xml:space="preserve">Alpha</t>
  </si>
  <si>
    <t xml:space="preserve">CID000292</t>
  </si>
  <si>
    <t xml:space="preserve">Altoona</t>
  </si>
  <si>
    <t xml:space="preserve">Alpha Metals</t>
  </si>
  <si>
    <t xml:space="preserve">Alpha Metals Korea Ltd.</t>
  </si>
  <si>
    <t xml:space="preserve">Alpha Metals Taiwan</t>
  </si>
  <si>
    <t xml:space="preserve">VIET NAM</t>
  </si>
  <si>
    <t xml:space="preserve">CID002703</t>
  </si>
  <si>
    <t xml:space="preserve">Quy Hop</t>
  </si>
  <si>
    <t xml:space="preserve">Nghệ An</t>
  </si>
  <si>
    <t xml:space="preserve">CID002773</t>
  </si>
  <si>
    <t xml:space="preserve">Beerse</t>
  </si>
  <si>
    <t xml:space="preserve">CID002774</t>
  </si>
  <si>
    <t xml:space="preserve">Berango</t>
  </si>
  <si>
    <t xml:space="preserve">Bizkaia</t>
  </si>
  <si>
    <t xml:space="preserve">Brand IMLI</t>
  </si>
  <si>
    <t xml:space="preserve">CID001428</t>
  </si>
  <si>
    <t xml:space="preserve">Pangkal Pinang</t>
  </si>
  <si>
    <t xml:space="preserve">Kepulauan Bangka Belitung</t>
  </si>
  <si>
    <t xml:space="preserve">Brand RBT</t>
  </si>
  <si>
    <t xml:space="preserve">CID001460</t>
  </si>
  <si>
    <t xml:space="preserve">Sungailiat</t>
  </si>
  <si>
    <t xml:space="preserve">Chengfeng Metals Co Pte Ltd</t>
  </si>
  <si>
    <t xml:space="preserve">CID002158</t>
  </si>
  <si>
    <t xml:space="preserve">Gejiu</t>
  </si>
  <si>
    <t xml:space="preserve">Chenzhou Yun Xiang mining limited liability company</t>
  </si>
  <si>
    <t xml:space="preserve">CID000228</t>
  </si>
  <si>
    <t xml:space="preserve">CID003190</t>
  </si>
  <si>
    <t xml:space="preserve">Chifeng</t>
  </si>
  <si>
    <t xml:space="preserve">China Tin (Hechi)</t>
  </si>
  <si>
    <t xml:space="preserve">CID001070</t>
  </si>
  <si>
    <t xml:space="preserve">Laibin</t>
  </si>
  <si>
    <t xml:space="preserve">Guangxi Zhuangzu Zizhiqu</t>
  </si>
  <si>
    <t xml:space="preserve">China Tin Lai Ben Smelter Co., Ltd.</t>
  </si>
  <si>
    <t xml:space="preserve">China Yunnan Tin Co Ltd.</t>
  </si>
  <si>
    <t xml:space="preserve">CID002180</t>
  </si>
  <si>
    <t xml:space="preserve">Cookson</t>
  </si>
  <si>
    <t xml:space="preserve">Cookson (Alpha Metals Taiwan)</t>
  </si>
  <si>
    <t xml:space="preserve">Cookson Alpha Metals (Shenzhen) Co., Ltd.</t>
  </si>
  <si>
    <t xml:space="preserve">CID003486</t>
  </si>
  <si>
    <t xml:space="preserve">São José</t>
  </si>
  <si>
    <t xml:space="preserve">Santa Catarina</t>
  </si>
  <si>
    <t xml:space="preserve">CRM Fundição De Metais E Comércio De Equipamentos Eletrônicos Do Brasil Ltda</t>
  </si>
  <si>
    <t xml:space="preserve">CID003524</t>
  </si>
  <si>
    <t xml:space="preserve">Toledo</t>
  </si>
  <si>
    <t xml:space="preserve">CID002570</t>
  </si>
  <si>
    <t xml:space="preserve">CV Nurjanah</t>
  </si>
  <si>
    <t xml:space="preserve">CID000309</t>
  </si>
  <si>
    <t xml:space="preserve">Pemali</t>
  </si>
  <si>
    <t xml:space="preserve">CV Serumpun Sebalai</t>
  </si>
  <si>
    <t xml:space="preserve">CID000313</t>
  </si>
  <si>
    <t xml:space="preserve">Pangkalan Baru</t>
  </si>
  <si>
    <t xml:space="preserve">CID002455</t>
  </si>
  <si>
    <t xml:space="preserve">CID003356</t>
  </si>
  <si>
    <t xml:space="preserve">Dongguan</t>
  </si>
  <si>
    <t xml:space="preserve">CID000402</t>
  </si>
  <si>
    <t xml:space="preserve">Dowa Metaltech Co., Ltd.</t>
  </si>
  <si>
    <t xml:space="preserve">MYANMAR</t>
  </si>
  <si>
    <t xml:space="preserve">CID003831</t>
  </si>
  <si>
    <t xml:space="preserve">Yangon</t>
  </si>
  <si>
    <t xml:space="preserve">CID002572</t>
  </si>
  <si>
    <t xml:space="preserve">Tinh Tuc</t>
  </si>
  <si>
    <t xml:space="preserve">Cao Bằng</t>
  </si>
  <si>
    <t xml:space="preserve">EM Vinto</t>
  </si>
  <si>
    <t xml:space="preserve">BOLIVIA (PLURINATIONAL STATE OF)</t>
  </si>
  <si>
    <t xml:space="preserve">CID000438</t>
  </si>
  <si>
    <t xml:space="preserve">Oruro</t>
  </si>
  <si>
    <t xml:space="preserve">Empresa Metalúrgica Vinto</t>
  </si>
  <si>
    <t xml:space="preserve">Empressa Nacional de Fundiciones (ENAF)</t>
  </si>
  <si>
    <t xml:space="preserve">ENAF</t>
  </si>
  <si>
    <t xml:space="preserve">CID000448</t>
  </si>
  <si>
    <t xml:space="preserve">Ariquemes</t>
  </si>
  <si>
    <t xml:space="preserve">Rondônia</t>
  </si>
  <si>
    <t xml:space="preserve">Estanho de Rondônia S.A.</t>
  </si>
  <si>
    <t xml:space="preserve">Fabrica Auricchio</t>
  </si>
  <si>
    <t xml:space="preserve">CID003582</t>
  </si>
  <si>
    <t xml:space="preserve">Mogi das Cruzes</t>
  </si>
  <si>
    <t xml:space="preserve">Fábrica Auricchio</t>
  </si>
  <si>
    <t xml:space="preserve">CID000468</t>
  </si>
  <si>
    <t xml:space="preserve">Chmielów</t>
  </si>
  <si>
    <t xml:space="preserve">Podkarpackie</t>
  </si>
  <si>
    <t xml:space="preserve">Funsur Smelter</t>
  </si>
  <si>
    <t xml:space="preserve">PERU</t>
  </si>
  <si>
    <t xml:space="preserve">CID001182</t>
  </si>
  <si>
    <t xml:space="preserve">Paracas</t>
  </si>
  <si>
    <t xml:space="preserve">Ika</t>
  </si>
  <si>
    <t xml:space="preserve">Gejiu City Datun Chengfeng Smelter</t>
  </si>
  <si>
    <t xml:space="preserve">CID003410</t>
  </si>
  <si>
    <t xml:space="preserve">Gejiu Fuxiang Gongmao Co., Ltd.</t>
  </si>
  <si>
    <t xml:space="preserve">CID000942</t>
  </si>
  <si>
    <t xml:space="preserve">CID000538</t>
  </si>
  <si>
    <t xml:space="preserve">CID001908</t>
  </si>
  <si>
    <t xml:space="preserve">Gejiu Zi-Li</t>
  </si>
  <si>
    <t xml:space="preserve">CID000555</t>
  </si>
  <si>
    <t xml:space="preserve">Guang Xi Liu Xhou</t>
  </si>
  <si>
    <t xml:space="preserve">Guang Xi Liu Zhou</t>
  </si>
  <si>
    <t xml:space="preserve">CID003116</t>
  </si>
  <si>
    <t xml:space="preserve">Chaozhou</t>
  </si>
  <si>
    <t xml:space="preserve">GuangXi China Tin</t>
  </si>
  <si>
    <t xml:space="preserve">Guangxi Hua Shu Dan CO., LTD.</t>
  </si>
  <si>
    <t xml:space="preserve">Hulterworth Smelter</t>
  </si>
  <si>
    <t xml:space="preserve">CID001105</t>
  </si>
  <si>
    <t xml:space="preserve">Butterworth</t>
  </si>
  <si>
    <t xml:space="preserve">Pulau Pinang</t>
  </si>
  <si>
    <t xml:space="preserve">Ikuno Tin Smelter</t>
  </si>
  <si>
    <t xml:space="preserve">CID001191</t>
  </si>
  <si>
    <t xml:space="preserve">INDONESIAN STATE TIN CORPORATION MENTOK SMELTER</t>
  </si>
  <si>
    <t xml:space="preserve">CID001482</t>
  </si>
  <si>
    <t xml:space="preserve">Mentok</t>
  </si>
  <si>
    <t xml:space="preserve">Indra Eramulti Logam</t>
  </si>
  <si>
    <t xml:space="preserve">Jiangxi Nanshan</t>
  </si>
  <si>
    <t xml:space="preserve">CID001231</t>
  </si>
  <si>
    <t xml:space="preserve">Ganzhou</t>
  </si>
  <si>
    <t xml:space="preserve">Kai Union Industry and Trade Co., Ltd. (China)</t>
  </si>
  <si>
    <t xml:space="preserve">Kai Unita Trade Limited Liability Company</t>
  </si>
  <si>
    <t xml:space="preserve">Kaimeng (Gejiu) Industry and Trade Co., Ltd.</t>
  </si>
  <si>
    <t xml:space="preserve">Kundur Smelter</t>
  </si>
  <si>
    <t xml:space="preserve">CID001477</t>
  </si>
  <si>
    <t xml:space="preserve">Kundur</t>
  </si>
  <si>
    <t xml:space="preserve">Riau</t>
  </si>
  <si>
    <t xml:space="preserve">Liuzhhou China Tin</t>
  </si>
  <si>
    <t xml:space="preserve">CID003387</t>
  </si>
  <si>
    <t xml:space="preserve">CID002468</t>
  </si>
  <si>
    <t xml:space="preserve">CID002500</t>
  </si>
  <si>
    <t xml:space="preserve">Mentok Smelter</t>
  </si>
  <si>
    <t xml:space="preserve">Metallic Materials Branch of Guangxi China Tin Group Co.,Ltd.</t>
  </si>
  <si>
    <t xml:space="preserve">Metallic Resources, Inc.</t>
  </si>
  <si>
    <t xml:space="preserve">CID001142</t>
  </si>
  <si>
    <t xml:space="preserve">Twinsburg</t>
  </si>
  <si>
    <t xml:space="preserve">Metallo Belgium N.V.</t>
  </si>
  <si>
    <t xml:space="preserve">Metallo Spain S.L.U.</t>
  </si>
  <si>
    <t xml:space="preserve">CID001173</t>
  </si>
  <si>
    <t xml:space="preserve">Bairro Guarapiranga</t>
  </si>
  <si>
    <t xml:space="preserve">Mining and processing tin-tungsten ore Giang Son - VQB Co., Ltd.</t>
  </si>
  <si>
    <t xml:space="preserve">CID002015</t>
  </si>
  <si>
    <t xml:space="preserve">Hanoi</t>
  </si>
  <si>
    <t xml:space="preserve">Ha Noi</t>
  </si>
  <si>
    <t xml:space="preserve">Mining Minerals Resources SARL</t>
  </si>
  <si>
    <t xml:space="preserve">CONGO, DEMOCRATIC REPUBLIC OF THE</t>
  </si>
  <si>
    <t xml:space="preserve">CID004065</t>
  </si>
  <si>
    <t xml:space="preserve">Lubumbashi</t>
  </si>
  <si>
    <t xml:space="preserve">Haut-Katanga</t>
  </si>
  <si>
    <t xml:space="preserve">CID002858</t>
  </si>
  <si>
    <t xml:space="preserve">MSC</t>
  </si>
  <si>
    <t xml:space="preserve">Nankang Nanshan Tin Manufactory Co., Ltd.</t>
  </si>
  <si>
    <t xml:space="preserve">Nanshan Tin Co. Ltd.</t>
  </si>
  <si>
    <t xml:space="preserve">CID002573</t>
  </si>
  <si>
    <t xml:space="preserve">Novosibirsk Processing Plant Ltd.</t>
  </si>
  <si>
    <t xml:space="preserve">Novosibirsk Tin Combine</t>
  </si>
  <si>
    <t xml:space="preserve">CID001305</t>
  </si>
  <si>
    <t xml:space="preserve">CID001314</t>
  </si>
  <si>
    <t xml:space="preserve">Nongkham Sriracha</t>
  </si>
  <si>
    <t xml:space="preserve">Chon Buri</t>
  </si>
  <si>
    <t xml:space="preserve">CID002517</t>
  </si>
  <si>
    <t xml:space="preserve">Rosario</t>
  </si>
  <si>
    <t xml:space="preserve">Cavite</t>
  </si>
  <si>
    <t xml:space="preserve">OMSA</t>
  </si>
  <si>
    <t xml:space="preserve">Operaciones Metalurgicas S.A.</t>
  </si>
  <si>
    <t xml:space="preserve">CID001337</t>
  </si>
  <si>
    <t xml:space="preserve">Operaciones Metalúrgicas S.A.</t>
  </si>
  <si>
    <t xml:space="preserve">CID003208</t>
  </si>
  <si>
    <t xml:space="preserve">CID003409</t>
  </si>
  <si>
    <t xml:space="preserve">Jagdalpur</t>
  </si>
  <si>
    <t xml:space="preserve">Chhattīsgarh</t>
  </si>
  <si>
    <t xml:space="preserve">CID001399</t>
  </si>
  <si>
    <t xml:space="preserve">CID002503</t>
  </si>
  <si>
    <t xml:space="preserve">CID001402</t>
  </si>
  <si>
    <t xml:space="preserve">Lintang</t>
  </si>
  <si>
    <t xml:space="preserve">CID001406</t>
  </si>
  <si>
    <t xml:space="preserve">Badau</t>
  </si>
  <si>
    <t xml:space="preserve">CID002776</t>
  </si>
  <si>
    <t xml:space="preserve">Air Mesu</t>
  </si>
  <si>
    <t xml:space="preserve">CID003205</t>
  </si>
  <si>
    <t xml:space="preserve">Pangkalpinang</t>
  </si>
  <si>
    <t xml:space="preserve">CID001419</t>
  </si>
  <si>
    <t xml:space="preserve">CID001421</t>
  </si>
  <si>
    <t xml:space="preserve">Belitung</t>
  </si>
  <si>
    <t xml:space="preserve">CID002696</t>
  </si>
  <si>
    <t xml:space="preserve">Batam</t>
  </si>
  <si>
    <t xml:space="preserve">Kepulauan Riau</t>
  </si>
  <si>
    <t xml:space="preserve">PT Indora Ermulti</t>
  </si>
  <si>
    <t xml:space="preserve">PT Indra Eramult Logam Industri</t>
  </si>
  <si>
    <t xml:space="preserve">CID002835</t>
  </si>
  <si>
    <t xml:space="preserve">Mentawak</t>
  </si>
  <si>
    <t xml:space="preserve">CID001453</t>
  </si>
  <si>
    <t xml:space="preserve">CID003449</t>
  </si>
  <si>
    <t xml:space="preserve">CID001457</t>
  </si>
  <si>
    <t xml:space="preserve">CID001458</t>
  </si>
  <si>
    <t xml:space="preserve">CID003868</t>
  </si>
  <si>
    <t xml:space="preserve">CID003381</t>
  </si>
  <si>
    <t xml:space="preserve">Tukak Sadai</t>
  </si>
  <si>
    <t xml:space="preserve">CID001463</t>
  </si>
  <si>
    <t xml:space="preserve">CID001468</t>
  </si>
  <si>
    <t xml:space="preserve">CID002816</t>
  </si>
  <si>
    <t xml:space="preserve">PT Tambang Timah</t>
  </si>
  <si>
    <t xml:space="preserve">CID001486</t>
  </si>
  <si>
    <t xml:space="preserve">Tempilang</t>
  </si>
  <si>
    <t xml:space="preserve">CID001490</t>
  </si>
  <si>
    <t xml:space="preserve">CID002478</t>
  </si>
  <si>
    <t xml:space="preserve">Bogor</t>
  </si>
  <si>
    <t xml:space="preserve">Jawa Barat</t>
  </si>
  <si>
    <t xml:space="preserve">CID001493</t>
  </si>
  <si>
    <t xml:space="preserve">Sumping Desa Batu Peyu</t>
  </si>
  <si>
    <t xml:space="preserve">CID002706</t>
  </si>
  <si>
    <t xml:space="preserve">Rui Da Hung</t>
  </si>
  <si>
    <t xml:space="preserve">CID001539</t>
  </si>
  <si>
    <t xml:space="preserve">Longtan Shiang Taoyuan</t>
  </si>
  <si>
    <t xml:space="preserve">Smelting Branch of Yunnan Tin Company Ltd</t>
  </si>
  <si>
    <t xml:space="preserve">CID002756</t>
  </si>
  <si>
    <t xml:space="preserve">Piracicaba</t>
  </si>
  <si>
    <t xml:space="preserve">Thai Solder Industry Corp., Ltd.</t>
  </si>
  <si>
    <t xml:space="preserve">CID001898</t>
  </si>
  <si>
    <t xml:space="preserve">Amphur Muang</t>
  </si>
  <si>
    <t xml:space="preserve">Phuket</t>
  </si>
  <si>
    <t xml:space="preserve">Thailand Smelting &amp; Refining Co Ltd</t>
  </si>
  <si>
    <t xml:space="preserve">The Gejiu cloud new colored electrolytic</t>
  </si>
  <si>
    <t xml:space="preserve">Tin Products Manufacturing Co.LTD. of YTCL</t>
  </si>
  <si>
    <t xml:space="preserve">Tin Technology &amp; Refining</t>
  </si>
  <si>
    <t xml:space="preserve">CID003325</t>
  </si>
  <si>
    <t xml:space="preserve">West Chester</t>
  </si>
  <si>
    <t xml:space="preserve">Toboca/ Paranapenema</t>
  </si>
  <si>
    <t xml:space="preserve">CID002574</t>
  </si>
  <si>
    <t xml:space="preserve">Tan Quang</t>
  </si>
  <si>
    <t xml:space="preserve">Tuyên Quang</t>
  </si>
  <si>
    <t xml:space="preserve">Unit Timah Kundur PT Tambang</t>
  </si>
  <si>
    <t xml:space="preserve">CID002036</t>
  </si>
  <si>
    <t xml:space="preserve">White Solder Metalurgia e Mineração Ltda.</t>
  </si>
  <si>
    <t xml:space="preserve">White Solder Metalurgica</t>
  </si>
  <si>
    <t xml:space="preserve">XiHai - Liuzhou China Tin Group Co ltd</t>
  </si>
  <si>
    <t xml:space="preserve">YTCL</t>
  </si>
  <si>
    <t xml:space="preserve">Yunan Gejiu Yunxin Electrolyze Limited</t>
  </si>
  <si>
    <t xml:space="preserve">Yunnan Adventure Co., Ltd.</t>
  </si>
  <si>
    <t xml:space="preserve">Yunnan Chengfeng</t>
  </si>
  <si>
    <t xml:space="preserve">YunNan Gejiu Yunxin Electrolyze Limited</t>
  </si>
  <si>
    <t xml:space="preserve">Yunnan Gejiu Zili Metallurgy Co. Ltd.</t>
  </si>
  <si>
    <t xml:space="preserve">Yunnan ride non-ferrous metal co., LTD</t>
  </si>
  <si>
    <t xml:space="preserve">Yunnan Tin Company Limited</t>
  </si>
  <si>
    <t xml:space="preserve">Yunnan Tin Company, Ltd.</t>
  </si>
  <si>
    <t xml:space="preserve">Yunnan wind Nonferrous Metals Co., Ltd.</t>
  </si>
  <si>
    <t xml:space="preserve">Yunnan Xi YE</t>
  </si>
  <si>
    <t xml:space="preserve">CID003397</t>
  </si>
  <si>
    <t xml:space="preserve">Yuntinic Resources</t>
  </si>
  <si>
    <t xml:space="preserve">YUNXIN colored electrolysis Company Limited</t>
  </si>
  <si>
    <t xml:space="preserve">云南锡业股份有限公司锡业分公司</t>
  </si>
  <si>
    <t xml:space="preserve">CID000004</t>
  </si>
  <si>
    <t xml:space="preserve">Toyama City</t>
  </si>
  <si>
    <t xml:space="preserve">Toyama</t>
  </si>
  <si>
    <t xml:space="preserve">A.L.M.T. TUNGSTEN Corp.</t>
  </si>
  <si>
    <t xml:space="preserve">CID002833</t>
  </si>
  <si>
    <t xml:space="preserve">Araçariguama</t>
  </si>
  <si>
    <t xml:space="preserve">CID003427</t>
  </si>
  <si>
    <t xml:space="preserve">Allied Material Corporation</t>
  </si>
  <si>
    <t xml:space="preserve">ALMT Corp</t>
  </si>
  <si>
    <t xml:space="preserve">ALMT Sumitomo Group</t>
  </si>
  <si>
    <t xml:space="preserve">Artek LLC</t>
  </si>
  <si>
    <t xml:space="preserve">CID003553</t>
  </si>
  <si>
    <t xml:space="preserve">Moscow</t>
  </si>
  <si>
    <t xml:space="preserve">CID002502</t>
  </si>
  <si>
    <t xml:space="preserve">Vinh Bao District</t>
  </si>
  <si>
    <t xml:space="preserve">Hai Phong</t>
  </si>
  <si>
    <t xml:space="preserve">ATI Metalworking Products</t>
  </si>
  <si>
    <t xml:space="preserve">Kennametal Huntsville</t>
  </si>
  <si>
    <t xml:space="preserve">CID000105</t>
  </si>
  <si>
    <t xml:space="preserve">Huntsville</t>
  </si>
  <si>
    <t xml:space="preserve">Alabama</t>
  </si>
  <si>
    <t xml:space="preserve">ATI Tungsten Materials</t>
  </si>
  <si>
    <t xml:space="preserve">Chaozhou Xianglu Tungsten Industry Co., Ltd.</t>
  </si>
  <si>
    <t xml:space="preserve">CID000218</t>
  </si>
  <si>
    <t xml:space="preserve">Chenzhou Diamond Tungsten Products Co., Ltd.</t>
  </si>
  <si>
    <t xml:space="preserve">CID002513</t>
  </si>
  <si>
    <t xml:space="preserve">China Molybdenum Co., Ltd.</t>
  </si>
  <si>
    <t xml:space="preserve">CID002641</t>
  </si>
  <si>
    <t xml:space="preserve">China MuYe Tungsten Co,. Ltd.</t>
  </si>
  <si>
    <t xml:space="preserve">CID000258</t>
  </si>
  <si>
    <t xml:space="preserve">CID000281</t>
  </si>
  <si>
    <t xml:space="preserve">Hezhou</t>
  </si>
  <si>
    <t xml:space="preserve">CID003468</t>
  </si>
  <si>
    <t xml:space="preserve">Araquari</t>
  </si>
  <si>
    <t xml:space="preserve">DONGKUK INDUSTRIES CO., LTD.</t>
  </si>
  <si>
    <t xml:space="preserve">CID004060</t>
  </si>
  <si>
    <t xml:space="preserve">Gyeongju-si</t>
  </si>
  <si>
    <t xml:space="preserve">Gyeongsangbuk-do</t>
  </si>
  <si>
    <t xml:space="preserve">CID003401</t>
  </si>
  <si>
    <t xml:space="preserve">Longyan</t>
  </si>
  <si>
    <t xml:space="preserve">Fujian Xinlu Tungsten</t>
  </si>
  <si>
    <t xml:space="preserve">CID003609</t>
  </si>
  <si>
    <t xml:space="preserve">CID002645</t>
  </si>
  <si>
    <t xml:space="preserve">CID000875</t>
  </si>
  <si>
    <t xml:space="preserve">CID002315</t>
  </si>
  <si>
    <t xml:space="preserve">CID002494</t>
  </si>
  <si>
    <t xml:space="preserve">GEM Co., Ltd.</t>
  </si>
  <si>
    <t xml:space="preserve">CID003417</t>
  </si>
  <si>
    <t xml:space="preserve">Global Tungsten &amp; Powders Corp.</t>
  </si>
  <si>
    <t xml:space="preserve">CID000568</t>
  </si>
  <si>
    <t xml:space="preserve">Towanda</t>
  </si>
  <si>
    <t xml:space="preserve">GTP</t>
  </si>
  <si>
    <t xml:space="preserve">CID002542</t>
  </si>
  <si>
    <t xml:space="preserve">CID002541</t>
  </si>
  <si>
    <t xml:space="preserve">Han River Pelican State Alloy Co., Ltd.</t>
  </si>
  <si>
    <t xml:space="preserve">HANNAE FOR T Co., Ltd.</t>
  </si>
  <si>
    <t xml:space="preserve">CID003978</t>
  </si>
  <si>
    <t xml:space="preserve">Dangjin-si</t>
  </si>
  <si>
    <t xml:space="preserve">Human Chun-Chang non-ferrous Smelting &amp; Concentrating Co., Ltd.</t>
  </si>
  <si>
    <t xml:space="preserve">CID000769</t>
  </si>
  <si>
    <t xml:space="preserve">CID000766</t>
  </si>
  <si>
    <t xml:space="preserve">Hunan Chunchang Nonferrous Metals Co., Ltd.</t>
  </si>
  <si>
    <t xml:space="preserve">Hydrometallurg, JSC</t>
  </si>
  <si>
    <t xml:space="preserve">CID002649</t>
  </si>
  <si>
    <t xml:space="preserve">Nalchik</t>
  </si>
  <si>
    <t xml:space="preserve">Kabardino-Balkarskaya Respublika</t>
  </si>
  <si>
    <t xml:space="preserve">CID000825</t>
  </si>
  <si>
    <t xml:space="preserve">Akita City</t>
  </si>
  <si>
    <t xml:space="preserve">CID002551</t>
  </si>
  <si>
    <t xml:space="preserve">CID002321</t>
  </si>
  <si>
    <t xml:space="preserve">Xiushui</t>
  </si>
  <si>
    <t xml:space="preserve">CID002313</t>
  </si>
  <si>
    <t xml:space="preserve">Gao'an</t>
  </si>
  <si>
    <t xml:space="preserve">CID002318</t>
  </si>
  <si>
    <t xml:space="preserve">Tonggu</t>
  </si>
  <si>
    <t xml:space="preserve">Jiangxi Tungsten Co Ltd</t>
  </si>
  <si>
    <t xml:space="preserve">Jiangxi Tungsten Industry Group Co. Ltd.</t>
  </si>
  <si>
    <t xml:space="preserve">CID002317</t>
  </si>
  <si>
    <t xml:space="preserve">CID002316</t>
  </si>
  <si>
    <t xml:space="preserve">Jingmen Dewei GEM Tungsten Resources Recycling Co., Ltd.</t>
  </si>
  <si>
    <t xml:space="preserve">JSC "Kirovgrad Hard Alloys Plant"</t>
  </si>
  <si>
    <t xml:space="preserve">CID003408</t>
  </si>
  <si>
    <t xml:space="preserve">Kirovgrad</t>
  </si>
  <si>
    <t xml:space="preserve">Kennametal Fallon</t>
  </si>
  <si>
    <t xml:space="preserve">CID000966</t>
  </si>
  <si>
    <t xml:space="preserve">Fallon</t>
  </si>
  <si>
    <t xml:space="preserve">Nevada</t>
  </si>
  <si>
    <t xml:space="preserve">Lianyou Metals Co., Ltd.</t>
  </si>
  <si>
    <t xml:space="preserve">CID003407</t>
  </si>
  <si>
    <t xml:space="preserve">Fangliao</t>
  </si>
  <si>
    <t xml:space="preserve">Pingtung</t>
  </si>
  <si>
    <t xml:space="preserve">LLC Vostok</t>
  </si>
  <si>
    <t xml:space="preserve">CID003643</t>
  </si>
  <si>
    <t xml:space="preserve">Kostroma</t>
  </si>
  <si>
    <t xml:space="preserve">Kostromskaya oblast'</t>
  </si>
  <si>
    <t xml:space="preserve">CID002319</t>
  </si>
  <si>
    <t xml:space="preserve">Nanfeng Xiaozhai</t>
  </si>
  <si>
    <t xml:space="preserve">CID002543</t>
  </si>
  <si>
    <t xml:space="preserve">Dai Tu</t>
  </si>
  <si>
    <t xml:space="preserve">Thái Nguyên</t>
  </si>
  <si>
    <t xml:space="preserve">Masan Tungsten Chemical LLC (MTC)</t>
  </si>
  <si>
    <t xml:space="preserve">Moliren Ltd.</t>
  </si>
  <si>
    <t xml:space="preserve">CID002845</t>
  </si>
  <si>
    <t xml:space="preserve">Roshal</t>
  </si>
  <si>
    <t xml:space="preserve">Nam Viet Cromit Joint Stock Company</t>
  </si>
  <si>
    <t xml:space="preserve">CID004034</t>
  </si>
  <si>
    <t xml:space="preserve">Trieu Son</t>
  </si>
  <si>
    <t xml:space="preserve">Thanh Hóa</t>
  </si>
  <si>
    <t xml:space="preserve">Nan Viet Ferrochrome Co., Ltd.</t>
  </si>
  <si>
    <t xml:space="preserve">Niagara Refining LLC</t>
  </si>
  <si>
    <t xml:space="preserve">CID002589</t>
  </si>
  <si>
    <t xml:space="preserve">Depew</t>
  </si>
  <si>
    <t xml:space="preserve">NPP Tyazhmetprom LLC</t>
  </si>
  <si>
    <t xml:space="preserve">CID003416</t>
  </si>
  <si>
    <t xml:space="preserve">Kopeysk</t>
  </si>
  <si>
    <t xml:space="preserve">Chelyabinskaya Oblast'</t>
  </si>
  <si>
    <t xml:space="preserve">Nui Phao H.C. Starck Tungsten Chemicals Manufacturing LLC</t>
  </si>
  <si>
    <t xml:space="preserve">OOO “Technolom” 1</t>
  </si>
  <si>
    <t xml:space="preserve">CID003614</t>
  </si>
  <si>
    <t xml:space="preserve">Ramenskoe</t>
  </si>
  <si>
    <t xml:space="preserve">OOO “Technolom” 2</t>
  </si>
  <si>
    <t xml:space="preserve">CID003612</t>
  </si>
  <si>
    <t xml:space="preserve">CID002827</t>
  </si>
  <si>
    <t xml:space="preserve">Marilao</t>
  </si>
  <si>
    <t xml:space="preserve">Bulacan</t>
  </si>
  <si>
    <t xml:space="preserve">CID003993</t>
  </si>
  <si>
    <t xml:space="preserve">Song Cong</t>
  </si>
  <si>
    <t xml:space="preserve">Unecha Refractory metals plant</t>
  </si>
  <si>
    <t xml:space="preserve">CID002724</t>
  </si>
  <si>
    <t xml:space="preserve">Unecha</t>
  </si>
  <si>
    <t xml:space="preserve">Bryanskaya oblast'</t>
  </si>
  <si>
    <t xml:space="preserve">WBH</t>
  </si>
  <si>
    <t xml:space="preserve">CID002044</t>
  </si>
  <si>
    <t xml:space="preserve">St. Martin i-S</t>
  </si>
  <si>
    <t xml:space="preserve">Steiermark</t>
  </si>
  <si>
    <t xml:space="preserve">WBH,Wolfram [Austria]</t>
  </si>
  <si>
    <t xml:space="preserve">Wolfram Bergbau und Hütten AG</t>
  </si>
  <si>
    <t xml:space="preserve">Xiamen H.C.</t>
  </si>
  <si>
    <t xml:space="preserve">CID002320</t>
  </si>
  <si>
    <t xml:space="preserve">Xiamen</t>
  </si>
  <si>
    <t xml:space="preserve">CID002082</t>
  </si>
  <si>
    <t xml:space="preserve">CID003662</t>
  </si>
  <si>
    <t xml:space="preserve">Ganzhou City</t>
  </si>
  <si>
    <t xml:space="preserve">Zhangyuan Tungsten Co Ltd</t>
  </si>
  <si>
    <t xml:space="preserve">洛阳栾川钼业集团钨业有限公司</t>
  </si>
  <si>
    <t xml:space="preserve">Sheets</t>
  </si>
  <si>
    <t xml:space="preserve">Cells</t>
  </si>
  <si>
    <r>
      <rPr>
        <sz val="11"/>
        <rFont val="Microsoft YaHei"/>
        <family val="2"/>
      </rPr>
      <t xml:space="preserve">中文 </t>
    </r>
    <r>
      <rPr>
        <sz val="11"/>
        <rFont val="Verdana"/>
        <family val="2"/>
        <charset val="1"/>
      </rPr>
      <t xml:space="preserve">Chinese</t>
    </r>
  </si>
  <si>
    <r>
      <rPr>
        <sz val="11"/>
        <rFont val="Microsoft YaHei"/>
        <family val="2"/>
      </rPr>
      <t xml:space="preserve">日本語 </t>
    </r>
    <r>
      <rPr>
        <sz val="11"/>
        <rFont val="Verdana"/>
        <family val="2"/>
        <charset val="1"/>
      </rPr>
      <t xml:space="preserve">Japanese</t>
    </r>
  </si>
  <si>
    <r>
      <rPr>
        <sz val="11"/>
        <rFont val="Microsoft YaHei"/>
        <family val="2"/>
      </rPr>
      <t xml:space="preserve">한국어 </t>
    </r>
    <r>
      <rPr>
        <sz val="11"/>
        <rFont val="Verdana"/>
        <family val="2"/>
        <charset val="1"/>
      </rPr>
      <t xml:space="preserve">Korean</t>
    </r>
  </si>
  <si>
    <t xml:space="preserve">Français</t>
  </si>
  <si>
    <t xml:space="preserve">Português</t>
  </si>
  <si>
    <t xml:space="preserve">Deutsch</t>
  </si>
  <si>
    <t xml:space="preserve">Español</t>
  </si>
  <si>
    <t xml:space="preserve">Italiano</t>
  </si>
  <si>
    <t xml:space="preserve">Türkçe</t>
  </si>
  <si>
    <t xml:space="preserve">Instructions</t>
  </si>
  <si>
    <t xml:space="preserve">A1</t>
  </si>
  <si>
    <t xml:space="preserve">RMI website: (www.responsiblemineralsinitiative.org)
Training and guidance, template, Responsible Minerals Assurance Process conformant smelter list.</t>
  </si>
  <si>
    <r>
      <rPr>
        <sz val="11"/>
        <rFont val="Verdana"/>
        <family val="2"/>
        <charset val="1"/>
      </rPr>
      <t xml:space="preserve">RMI </t>
    </r>
    <r>
      <rPr>
        <sz val="11"/>
        <rFont val="Microsoft YaHei"/>
        <family val="2"/>
      </rPr>
      <t xml:space="preserve">网址：</t>
    </r>
    <r>
      <rPr>
        <sz val="11"/>
        <rFont val="Verdana"/>
        <family val="2"/>
        <charset val="1"/>
      </rPr>
      <t xml:space="preserve">(www.responsiblemineralsinitiative.org) </t>
    </r>
    <r>
      <rPr>
        <sz val="11"/>
        <rFont val="Microsoft YaHei"/>
        <family val="2"/>
      </rPr>
      <t xml:space="preserve">培训和指导、模板、负责任矿物审验流程合规冶炼厂列表。</t>
    </r>
  </si>
  <si>
    <r>
      <rPr>
        <sz val="11"/>
        <rFont val="Verdana"/>
        <family val="2"/>
        <charset val="1"/>
      </rPr>
      <t xml:space="preserve">RMI</t>
    </r>
    <r>
      <rPr>
        <sz val="11"/>
        <rFont val="Microsoft YaHei"/>
        <family val="2"/>
      </rPr>
      <t xml:space="preserve">ウェブサイト： </t>
    </r>
    <r>
      <rPr>
        <sz val="11"/>
        <rFont val="Verdana"/>
        <family val="2"/>
        <charset val="1"/>
      </rPr>
      <t xml:space="preserve">(www.responsiblemineralsinitiative.org)
</t>
    </r>
    <r>
      <rPr>
        <sz val="11"/>
        <rFont val="Microsoft YaHei"/>
        <family val="2"/>
      </rPr>
      <t xml:space="preserve">トレーニング、ガイダンス、報告テンプレート、責任ある鉱物保証プロセスプログラム適合製錬業者リスト</t>
    </r>
  </si>
  <si>
    <r>
      <rPr>
        <sz val="11"/>
        <rFont val="Verdana"/>
        <family val="2"/>
        <charset val="1"/>
      </rPr>
      <t xml:space="preserve">RMI </t>
    </r>
    <r>
      <rPr>
        <sz val="11"/>
        <rFont val="Microsoft YaHei"/>
        <family val="2"/>
      </rPr>
      <t xml:space="preserve">웹사이트</t>
    </r>
    <r>
      <rPr>
        <sz val="11"/>
        <rFont val="Verdana"/>
        <family val="2"/>
        <charset val="1"/>
      </rPr>
      <t xml:space="preserve">:  (www.responsiblemineralsinitiative.org) </t>
    </r>
    <r>
      <rPr>
        <sz val="11"/>
        <rFont val="Microsoft YaHei"/>
        <family val="2"/>
      </rPr>
      <t xml:space="preserve">교육</t>
    </r>
    <r>
      <rPr>
        <sz val="11"/>
        <rFont val="Verdana"/>
        <family val="2"/>
        <charset val="1"/>
      </rPr>
      <t xml:space="preserve">, </t>
    </r>
    <r>
      <rPr>
        <sz val="11"/>
        <rFont val="Microsoft YaHei"/>
        <family val="2"/>
      </rPr>
      <t xml:space="preserve">안내 지침</t>
    </r>
    <r>
      <rPr>
        <sz val="11"/>
        <rFont val="Verdana"/>
        <family val="2"/>
        <charset val="1"/>
      </rPr>
      <t xml:space="preserve">, </t>
    </r>
    <r>
      <rPr>
        <sz val="11"/>
        <rFont val="Microsoft YaHei"/>
        <family val="2"/>
      </rPr>
      <t xml:space="preserve">템플릿</t>
    </r>
    <r>
      <rPr>
        <sz val="11"/>
        <rFont val="Verdana"/>
        <family val="2"/>
        <charset val="1"/>
      </rPr>
      <t xml:space="preserve">, </t>
    </r>
    <r>
      <rPr>
        <sz val="11"/>
        <rFont val="Microsoft YaHei"/>
        <family val="2"/>
      </rPr>
      <t xml:space="preserve">책임 있는 광물 보증 프로세스</t>
    </r>
    <r>
      <rPr>
        <sz val="11"/>
        <rFont val="Verdana"/>
        <family val="2"/>
        <charset val="1"/>
      </rPr>
      <t xml:space="preserve">(Responsible Minerals Assurance Process)</t>
    </r>
    <r>
      <rPr>
        <sz val="11"/>
        <rFont val="Microsoft YaHei"/>
        <family val="2"/>
      </rPr>
      <t xml:space="preserve">를 준수하는 제련소 리스트를 확인할 수 있습니다</t>
    </r>
    <r>
      <rPr>
        <sz val="11"/>
        <rFont val="Verdana"/>
        <family val="2"/>
        <charset val="1"/>
      </rPr>
      <t xml:space="preserve">.</t>
    </r>
  </si>
  <si>
    <t xml:space="preserve">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</si>
  <si>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</si>
  <si>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 xml:space="preserve">RMI Website: (www.responsiblemineralsinitiative.org)
Schulung und Beratung, Vorlagen, Responsible Minerals Assurance Process, konforme Schmelzhütten Liste</t>
  </si>
  <si>
    <t xml:space="preserve">Website  de RMI: (www.responsiblemineralsinitiative.org)  entrenamiento y guía, plantilla, proceso de aseguramiento de minerales responsables lista de fundidores en cumplimiento.</t>
  </si>
  <si>
    <t xml:space="preserve">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</si>
  <si>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 xml:space="preserve">RMI web sitesi: (www.responsiblemineralsinitiative.org)
Eğitim ve kılavuzluk, şablon, İhtilafsız İzabe Tesisi Programı uyumlu izabe tesislerinin listesi</t>
  </si>
  <si>
    <t xml:space="preserve">A2</t>
  </si>
  <si>
    <t xml:space="preserve">Introduction</t>
  </si>
  <si>
    <t xml:space="preserve">介绍</t>
  </si>
  <si>
    <t xml:space="preserve">始めに</t>
  </si>
  <si>
    <t xml:space="preserve">소개</t>
  </si>
  <si>
    <t xml:space="preserve">Introdução</t>
  </si>
  <si>
    <t xml:space="preserve">Einführung</t>
  </si>
  <si>
    <t xml:space="preserve">Introducción</t>
  </si>
  <si>
    <t xml:space="preserve">Introduzione</t>
  </si>
  <si>
    <t xml:space="preserve">Giriş</t>
  </si>
  <si>
    <t xml:space="preserve">A3</t>
  </si>
  <si>
    <t xml:space="preserve">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</si>
  <si>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r>
      <rPr>
        <sz val="11"/>
        <rFont val="Microsoft YaHei"/>
        <family val="2"/>
      </rPr>
      <t xml:space="preserve">此冲突矿产报告模板（</t>
    </r>
    <r>
      <rPr>
        <sz val="11"/>
        <rFont val="Verdana"/>
        <family val="2"/>
        <charset val="1"/>
      </rPr>
      <t xml:space="preserve">CMRT </t>
    </r>
    <r>
      <rPr>
        <sz val="11"/>
        <rFont val="Microsoft YaHei"/>
        <family val="2"/>
      </rPr>
      <t xml:space="preserve">模板）是由负责任矿物计划 </t>
    </r>
    <r>
      <rPr>
        <sz val="11"/>
        <rFont val="Verdana"/>
        <family val="2"/>
        <charset val="1"/>
      </rPr>
      <t xml:space="preserve">(RMI) </t>
    </r>
    <r>
      <rPr>
        <sz val="11"/>
        <rFont val="Microsoft YaHei"/>
        <family val="2"/>
      </rPr>
      <t xml:space="preserve">创建的免费标准报告模板。该模板促进了通过关于矿产原产国、所用冶炼厂和精炼厂的供应链来进行信息传输，并且支持法律合规性</t>
    </r>
    <r>
      <rPr>
        <sz val="11"/>
        <rFont val="Verdana"/>
        <family val="2"/>
        <charset val="1"/>
      </rPr>
      <t xml:space="preserve">*</t>
    </r>
    <r>
      <rPr>
        <sz val="11"/>
        <rFont val="Microsoft YaHei"/>
        <family val="2"/>
      </rPr>
      <t xml:space="preserve">。该模板还促进识别新的冶炼厂和精炼厂，以通过负责任矿物审验流程，对这些厂家进行潜在审核</t>
    </r>
    <r>
      <rPr>
        <sz val="11"/>
        <rFont val="Verdana"/>
        <family val="2"/>
        <charset val="1"/>
      </rPr>
      <t xml:space="preserve">**</t>
    </r>
    <r>
      <rPr>
        <sz val="11"/>
        <rFont val="Microsoft YaHei"/>
        <family val="2"/>
      </rPr>
      <t xml:space="preserve">。
</t>
    </r>
    <r>
      <rPr>
        <sz val="11"/>
        <rFont val="Verdana"/>
        <family val="2"/>
        <charset val="1"/>
      </rPr>
      <t xml:space="preserve">CMRT </t>
    </r>
    <r>
      <rPr>
        <sz val="11"/>
        <rFont val="Microsoft YaHei"/>
        <family val="2"/>
      </rPr>
      <t xml:space="preserve">旨在让下游企业披露其供应链有关的信息（准确来讲，不包括冶炼厂）。如果贵公司是 </t>
    </r>
    <r>
      <rPr>
        <sz val="11"/>
        <rFont val="Verdana"/>
        <family val="2"/>
        <charset val="1"/>
      </rPr>
      <t xml:space="preserve">3TG </t>
    </r>
    <r>
      <rPr>
        <sz val="11"/>
        <rFont val="Microsoft YaHei"/>
        <family val="2"/>
      </rPr>
      <t xml:space="preserve">冶炼厂或精炼厂，根据 </t>
    </r>
    <r>
      <rPr>
        <sz val="11"/>
        <rFont val="Verdana"/>
        <family val="2"/>
        <charset val="1"/>
      </rPr>
      <t xml:space="preserve">RMAP </t>
    </r>
    <r>
      <rPr>
        <sz val="11"/>
        <rFont val="Microsoft YaHei"/>
        <family val="2"/>
      </rPr>
      <t xml:space="preserve">协议，我们建议您在冶炼厂列表选项卡中输入贵公司的名称。
填写表格时，单元格条目不应以“</t>
    </r>
    <r>
      <rPr>
        <sz val="11"/>
        <rFont val="Verdana"/>
        <family val="2"/>
        <charset val="1"/>
      </rPr>
      <t xml:space="preserve">=”</t>
    </r>
    <r>
      <rPr>
        <sz val="11"/>
        <rFont val="Microsoft YaHei"/>
        <family val="2"/>
      </rPr>
      <t xml:space="preserve">或“</t>
    </r>
    <r>
      <rPr>
        <sz val="11"/>
        <rFont val="Verdana"/>
        <family val="2"/>
        <charset val="1"/>
      </rPr>
      <t xml:space="preserve">#”</t>
    </r>
    <r>
      <rPr>
        <sz val="11"/>
        <rFont val="Microsoft YaHei"/>
        <family val="2"/>
      </rPr>
      <t xml:space="preserve">开头。
</t>
    </r>
  </si>
  <si>
    <r>
      <rPr>
        <sz val="11"/>
        <rFont val="Microsoft YaHei"/>
        <family val="2"/>
      </rPr>
      <t xml:space="preserve">この紛争鉱物報告テンプレート（テンプレート）は、責任ある鉱物イニシアチブ（</t>
    </r>
    <r>
      <rPr>
        <sz val="11"/>
        <rFont val="Verdana"/>
        <family val="2"/>
        <charset val="1"/>
      </rPr>
      <t xml:space="preserve">RMI</t>
    </r>
    <r>
      <rPr>
        <sz val="11"/>
        <rFont val="Microsoft YaHei"/>
        <family val="2"/>
      </rPr>
      <t xml:space="preserve">）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charset val="1"/>
      </rPr>
      <t xml:space="preserve">*</t>
    </r>
    <r>
      <rPr>
        <sz val="11"/>
        <rFont val="Microsoft YaHei"/>
        <family val="2"/>
      </rPr>
      <t xml:space="preserve">。このテンプレートは、責任ある鉱物保証プロセスの監査を受けることにつながる可能性のある、新たな製錬・精製業者の特定もサポートします</t>
    </r>
    <r>
      <rPr>
        <sz val="11"/>
        <rFont val="Verdana"/>
        <family val="2"/>
        <charset val="1"/>
      </rPr>
      <t xml:space="preserve">**</t>
    </r>
    <r>
      <rPr>
        <sz val="11"/>
        <rFont val="Microsoft YaHei"/>
        <family val="2"/>
      </rPr>
      <t xml:space="preserve">。
</t>
    </r>
    <r>
      <rPr>
        <sz val="11"/>
        <rFont val="Verdana"/>
        <family val="2"/>
        <charset val="1"/>
      </rPr>
      <t xml:space="preserve">CMRT</t>
    </r>
    <r>
      <rPr>
        <sz val="11"/>
        <rFont val="Microsoft YaHei"/>
        <family val="2"/>
      </rPr>
      <t xml:space="preserve">は、下流企業が（精錬業者までの）サプライチェーンに関する情報を開示するために、こうした企業向けに考案されたものです。</t>
    </r>
    <r>
      <rPr>
        <sz val="11"/>
        <rFont val="Verdana"/>
        <family val="2"/>
        <charset val="1"/>
      </rPr>
      <t xml:space="preserve">3TG</t>
    </r>
    <r>
      <rPr>
        <sz val="11"/>
        <rFont val="Microsoft YaHei"/>
        <family val="2"/>
      </rPr>
      <t xml:space="preserve">精錬業者または精製業者の場合は、</t>
    </r>
    <r>
      <rPr>
        <sz val="11"/>
        <rFont val="Verdana"/>
        <family val="2"/>
        <charset val="1"/>
      </rPr>
      <t xml:space="preserve">RMAP</t>
    </r>
    <r>
      <rPr>
        <sz val="11"/>
        <rFont val="Microsoft YaHei"/>
        <family val="2"/>
      </rPr>
      <t xml:space="preserve">プロトコルに従い精製業者リストタブに貴社名を記入することをお勧めします。
同書に記入する際、セルへの記入内容が「</t>
    </r>
    <r>
      <rPr>
        <sz val="11"/>
        <rFont val="Verdana"/>
        <family val="2"/>
        <charset val="1"/>
      </rPr>
      <t xml:space="preserve">=</t>
    </r>
    <r>
      <rPr>
        <sz val="11"/>
        <rFont val="Microsoft YaHei"/>
        <family val="2"/>
      </rPr>
      <t xml:space="preserve">」または「</t>
    </r>
    <r>
      <rPr>
        <sz val="11"/>
        <rFont val="Verdana"/>
        <family val="2"/>
        <charset val="1"/>
      </rPr>
      <t xml:space="preserve">#</t>
    </r>
    <r>
      <rPr>
        <sz val="11"/>
        <rFont val="Microsoft YaHei"/>
        <family val="2"/>
      </rPr>
      <t xml:space="preserve">」で始まることはできません。
</t>
    </r>
  </si>
  <si>
    <r>
      <rPr>
        <sz val="11"/>
        <rFont val="Microsoft YaHei"/>
        <family val="2"/>
      </rPr>
      <t xml:space="preserve">본 분쟁 광물 보고 템플릿</t>
    </r>
    <r>
      <rPr>
        <sz val="11"/>
        <rFont val="Verdana"/>
        <family val="2"/>
        <charset val="1"/>
      </rPr>
      <t xml:space="preserve">(</t>
    </r>
    <r>
      <rPr>
        <sz val="11"/>
        <rFont val="Microsoft YaHei"/>
        <family val="2"/>
      </rPr>
      <t xml:space="preserve">템플릿</t>
    </r>
    <r>
      <rPr>
        <sz val="11"/>
        <rFont val="Verdana"/>
        <family val="2"/>
        <charset val="1"/>
      </rPr>
      <t xml:space="preserve">)</t>
    </r>
    <r>
      <rPr>
        <sz val="11"/>
        <rFont val="Microsoft YaHei"/>
        <family val="2"/>
      </rPr>
      <t xml:space="preserve">은 책임 있는 광물 이니셔티브</t>
    </r>
    <r>
      <rPr>
        <sz val="11"/>
        <rFont val="Verdana"/>
        <family val="2"/>
        <charset val="1"/>
      </rPr>
      <t xml:space="preserve">(Responsible Minerals Initiative (RMI))</t>
    </r>
    <r>
      <rPr>
        <sz val="11"/>
        <rFont val="Microsoft YaHei"/>
        <family val="2"/>
      </rPr>
      <t xml:space="preserve">가 만든 표준화된 무료 보고 템플릿입니다</t>
    </r>
    <r>
      <rPr>
        <sz val="11"/>
        <rFont val="Verdana"/>
        <family val="2"/>
        <charset val="1"/>
      </rPr>
      <t xml:space="preserve">. </t>
    </r>
    <r>
      <rPr>
        <sz val="11"/>
        <rFont val="Microsoft YaHei"/>
        <family val="2"/>
      </rPr>
      <t xml:space="preserve">템플릿은 광물 원산국 및 사용하는 제련소 및 정제소와 관련된 공급망을 통해 정보의 빠른 전달을 촉진하고 법규 준수</t>
    </r>
    <r>
      <rPr>
        <sz val="11"/>
        <rFont val="Verdana"/>
        <family val="2"/>
        <charset val="1"/>
      </rPr>
      <t xml:space="preserve">*</t>
    </r>
    <r>
      <rPr>
        <sz val="11"/>
        <rFont val="Microsoft YaHei"/>
        <family val="2"/>
      </rPr>
      <t xml:space="preserve">에도 도움이 됩니다</t>
    </r>
    <r>
      <rPr>
        <sz val="11"/>
        <rFont val="Verdana"/>
        <family val="2"/>
        <charset val="1"/>
      </rPr>
      <t xml:space="preserve">. </t>
    </r>
    <r>
      <rPr>
        <sz val="11"/>
        <rFont val="Microsoft YaHei"/>
        <family val="2"/>
      </rPr>
      <t xml:space="preserve">또한 템플릿은 책임 있는 광물 보증 프로세스</t>
    </r>
    <r>
      <rPr>
        <sz val="11"/>
        <rFont val="Verdana"/>
        <family val="2"/>
        <charset val="1"/>
      </rPr>
      <t xml:space="preserve">**</t>
    </r>
    <r>
      <rPr>
        <sz val="11"/>
        <rFont val="Microsoft YaHei"/>
        <family val="2"/>
      </rPr>
      <t xml:space="preserve">를 통해 잠재적으로 감사를 받게 될 신규 제련소 및 정제소를 식별하는 데 편리함을 제공합니다</t>
    </r>
    <r>
      <rPr>
        <sz val="11"/>
        <rFont val="Verdana"/>
        <family val="2"/>
        <charset val="1"/>
      </rPr>
      <t xml:space="preserve">.
CMRT</t>
    </r>
    <r>
      <rPr>
        <sz val="11"/>
        <rFont val="Microsoft YaHei"/>
        <family val="2"/>
      </rPr>
      <t xml:space="preserve">는 다운스트림 회사가 제련소를 배제한 상태에서 최대한으로 회사의 공급망에 대한 정보를 공개하도록 설계되었습니다</t>
    </r>
    <r>
      <rPr>
        <sz val="11"/>
        <rFont val="Verdana"/>
        <family val="2"/>
        <charset val="1"/>
      </rPr>
      <t xml:space="preserve">. </t>
    </r>
    <r>
      <rPr>
        <sz val="11"/>
        <rFont val="Microsoft YaHei"/>
        <family val="2"/>
      </rPr>
      <t xml:space="preserve">귀사가 </t>
    </r>
    <r>
      <rPr>
        <sz val="11"/>
        <rFont val="Verdana"/>
        <family val="2"/>
        <charset val="1"/>
      </rPr>
      <t xml:space="preserve">RMAP </t>
    </r>
    <r>
      <rPr>
        <sz val="11"/>
        <rFont val="Microsoft YaHei"/>
        <family val="2"/>
      </rPr>
      <t xml:space="preserve">규약에 따라 </t>
    </r>
    <r>
      <rPr>
        <sz val="11"/>
        <rFont val="Verdana"/>
        <family val="2"/>
        <charset val="1"/>
      </rPr>
      <t xml:space="preserve">3TG </t>
    </r>
    <r>
      <rPr>
        <sz val="11"/>
        <rFont val="Microsoft YaHei"/>
        <family val="2"/>
      </rPr>
      <t xml:space="preserve">제련소나 정제소에 해당하는 경우</t>
    </r>
    <r>
      <rPr>
        <sz val="11"/>
        <rFont val="Verdana"/>
        <family val="2"/>
        <charset val="1"/>
      </rPr>
      <t xml:space="preserve">, </t>
    </r>
    <r>
      <rPr>
        <sz val="11"/>
        <rFont val="Microsoft YaHei"/>
        <family val="2"/>
      </rPr>
      <t xml:space="preserve">제련소 목록 탭에 귀사의 이름을 입력하길 권장합니다</t>
    </r>
    <r>
      <rPr>
        <sz val="11"/>
        <rFont val="Verdana"/>
        <family val="2"/>
        <charset val="1"/>
      </rPr>
      <t xml:space="preserve">.
</t>
    </r>
    <r>
      <rPr>
        <sz val="11"/>
        <rFont val="Microsoft YaHei"/>
        <family val="2"/>
      </rPr>
      <t xml:space="preserve">양식에 기입할 때</t>
    </r>
    <r>
      <rPr>
        <sz val="11"/>
        <rFont val="Verdana"/>
        <family val="2"/>
        <charset val="1"/>
      </rPr>
      <t xml:space="preserve">, </t>
    </r>
    <r>
      <rPr>
        <sz val="11"/>
        <rFont val="Microsoft YaHei"/>
        <family val="2"/>
      </rPr>
      <t xml:space="preserve">어떤 셀에도 </t>
    </r>
    <r>
      <rPr>
        <sz val="11"/>
        <rFont val="Verdana"/>
        <family val="2"/>
        <charset val="1"/>
      </rPr>
      <t xml:space="preserve">"=" </t>
    </r>
    <r>
      <rPr>
        <sz val="11"/>
        <rFont val="Microsoft YaHei"/>
        <family val="2"/>
      </rPr>
      <t xml:space="preserve">또는 </t>
    </r>
    <r>
      <rPr>
        <sz val="11"/>
        <rFont val="Verdana"/>
        <family val="2"/>
        <charset val="1"/>
      </rPr>
      <t xml:space="preserve">"#"</t>
    </r>
    <r>
      <rPr>
        <sz val="11"/>
        <rFont val="Microsoft YaHei"/>
        <family val="2"/>
      </rPr>
      <t xml:space="preserve">으로 시작하는 내용이 없어야 합니다</t>
    </r>
    <r>
      <rPr>
        <sz val="11"/>
        <rFont val="Verdana"/>
        <family val="2"/>
        <charset val="1"/>
      </rPr>
      <t xml:space="preserve">. 
</t>
    </r>
  </si>
  <si>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</si>
  <si>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</si>
  <si>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</si>
  <si>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</si>
  <si>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</si>
  <si>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</si>
  <si>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xml:space="preserve">A4</t>
  </si>
  <si>
    <t xml:space="preserve">*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</si>
  <si>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r>
      <rPr>
        <sz val="11"/>
        <rFont val="Verdana"/>
        <family val="2"/>
        <charset val="1"/>
      </rPr>
      <t xml:space="preserve">* </t>
    </r>
    <r>
      <rPr>
        <sz val="11"/>
        <rFont val="Microsoft YaHei"/>
        <family val="2"/>
      </rPr>
      <t xml:space="preserve">在 </t>
    </r>
    <r>
      <rPr>
        <sz val="11"/>
        <rFont val="Verdana"/>
        <family val="2"/>
        <charset val="1"/>
      </rPr>
      <t xml:space="preserve">2010</t>
    </r>
    <r>
      <rPr>
        <sz val="11"/>
        <rFont val="Microsoft YaHei"/>
        <family val="2"/>
      </rPr>
      <t xml:space="preserve">年，关注来源于刚果民主共和国 </t>
    </r>
    <r>
      <rPr>
        <sz val="11"/>
        <rFont val="Verdana"/>
        <family val="2"/>
        <charset val="1"/>
      </rPr>
      <t xml:space="preserve">(DRC) </t>
    </r>
    <r>
      <rPr>
        <sz val="11"/>
        <rFont val="Microsoft YaHei"/>
        <family val="2"/>
      </rPr>
      <t xml:space="preserve">或毗邻国家或地区“冲突矿产”的《多德</t>
    </r>
    <r>
      <rPr>
        <sz val="11"/>
        <rFont val="Verdana"/>
        <family val="2"/>
        <charset val="1"/>
      </rPr>
      <t xml:space="preserve">-</t>
    </r>
    <r>
      <rPr>
        <sz val="11"/>
        <rFont val="Microsoft YaHei"/>
        <family val="2"/>
      </rPr>
      <t xml:space="preserve">弗兰克华尔街金融改革与消费者保护法》</t>
    </r>
    <r>
      <rPr>
        <sz val="11"/>
        <rFont val="Verdana"/>
        <family val="2"/>
        <charset val="1"/>
      </rPr>
      <t xml:space="preserve">(U.S. Dodd-Frank Wall Street Reform and Consumer Protection Act) </t>
    </r>
    <r>
      <rPr>
        <sz val="11"/>
        <rFont val="Microsoft YaHei"/>
        <family val="2"/>
      </rPr>
      <t xml:space="preserve">正式通过。</t>
    </r>
    <r>
      <rPr>
        <sz val="11"/>
        <rFont val="Verdana"/>
        <family val="2"/>
        <charset val="1"/>
      </rPr>
      <t xml:space="preserve">SEC </t>
    </r>
    <r>
      <rPr>
        <sz val="11"/>
        <rFont val="Microsoft YaHei"/>
        <family val="2"/>
      </rPr>
      <t xml:space="preserve">公布了最终规则，要求所有美国上市公司披露冲突矿产来源（有关规则，请访问 </t>
    </r>
    <r>
      <rPr>
        <sz val="11"/>
        <rFont val="Verdana"/>
        <family val="2"/>
        <charset val="1"/>
      </rPr>
      <t xml:space="preserve">http://www.sec.gov/rules/final/2012/34-67716.pdf</t>
    </r>
    <r>
      <rPr>
        <sz val="11"/>
        <rFont val="Microsoft YaHei"/>
        <family val="2"/>
      </rPr>
      <t xml:space="preserve">）。该规则参考了“经济合作与发展组织关于来自冲突影响和高风险区域之矿石的负责任供应链尽职调查指南”</t>
    </r>
    <r>
      <rPr>
        <sz val="11"/>
        <rFont val="Verdana"/>
        <family val="2"/>
        <charset val="1"/>
      </rPr>
      <t xml:space="preserve">(http://www.oecd.org/dataoecd/62/30/46740847.pdf)</t>
    </r>
    <r>
      <rPr>
        <sz val="11"/>
        <rFont val="Microsoft YaHei"/>
        <family val="2"/>
      </rPr>
      <t xml:space="preserve">，明确了供应商如何制定政策、尽职框架和管理体系。
</t>
    </r>
    <r>
      <rPr>
        <sz val="11"/>
        <rFont val="Verdana"/>
        <family val="2"/>
        <charset val="1"/>
      </rPr>
      <t xml:space="preserve">** </t>
    </r>
    <r>
      <rPr>
        <sz val="11"/>
        <rFont val="Microsoft YaHei"/>
        <family val="2"/>
      </rPr>
      <t xml:space="preserve">有关信息，请参见“负责任矿物计划”</t>
    </r>
    <r>
      <rPr>
        <sz val="11"/>
        <rFont val="Verdana"/>
        <family val="2"/>
        <charset val="1"/>
      </rPr>
      <t xml:space="preserve">(www.responsiblemineralsinitiative.org)</t>
    </r>
    <r>
      <rPr>
        <sz val="11"/>
        <rFont val="Microsoft YaHei"/>
        <family val="2"/>
      </rPr>
      <t xml:space="preserve">。
</t>
    </r>
    <r>
      <rPr>
        <sz val="11"/>
        <rFont val="Verdana"/>
        <family val="2"/>
        <charset val="1"/>
      </rPr>
      <t xml:space="preserve">2017 </t>
    </r>
    <r>
      <rPr>
        <sz val="11"/>
        <rFont val="Microsoft YaHei"/>
        <family val="2"/>
      </rPr>
      <t xml:space="preserve">年，欧洲议会和理事会 </t>
    </r>
    <r>
      <rPr>
        <sz val="11"/>
        <rFont val="Verdana"/>
        <family val="2"/>
        <charset val="1"/>
      </rPr>
      <t xml:space="preserve">2017 </t>
    </r>
    <r>
      <rPr>
        <sz val="11"/>
        <rFont val="Microsoft YaHei"/>
        <family val="2"/>
      </rPr>
      <t xml:space="preserve">年 </t>
    </r>
    <r>
      <rPr>
        <sz val="11"/>
        <rFont val="Verdana"/>
        <family val="2"/>
        <charset val="1"/>
      </rPr>
      <t xml:space="preserve">5 </t>
    </r>
    <r>
      <rPr>
        <sz val="11"/>
        <rFont val="Microsoft YaHei"/>
        <family val="2"/>
      </rPr>
      <t xml:space="preserve">月 </t>
    </r>
    <r>
      <rPr>
        <sz val="11"/>
        <rFont val="Verdana"/>
        <family val="2"/>
        <charset val="1"/>
      </rPr>
      <t xml:space="preserve">17 </t>
    </r>
    <r>
      <rPr>
        <sz val="11"/>
        <rFont val="Microsoft YaHei"/>
        <family val="2"/>
      </rPr>
      <t xml:space="preserve">日第 </t>
    </r>
    <r>
      <rPr>
        <sz val="11"/>
        <rFont val="Verdana"/>
        <family val="2"/>
        <charset val="1"/>
      </rPr>
      <t xml:space="preserve">2017/821 </t>
    </r>
    <r>
      <rPr>
        <sz val="11"/>
        <rFont val="Microsoft YaHei"/>
        <family val="2"/>
      </rPr>
      <t xml:space="preserve">号条例（欧盟）通过，该条例规定了进口源自受
冲突影响和高风险地区的锡、钽和钨及其矿石以及黄金的欧盟进口商的供应链尽职调查义务（请参见 </t>
    </r>
    <r>
      <rPr>
        <sz val="11"/>
        <rFont val="Verdana"/>
        <family val="2"/>
        <charset val="1"/>
      </rPr>
      <t xml:space="preserve">https://eur-lex.europa.eu/legal-content/EN/TXT/PDF/?uri=OJ:L:2017:130:FULL&amp;from=EN</t>
    </r>
    <r>
      <rPr>
        <sz val="11"/>
        <rFont val="Microsoft YaHei"/>
        <family val="2"/>
      </rPr>
      <t xml:space="preserve">）
</t>
    </r>
  </si>
  <si>
    <r>
      <rPr>
        <sz val="11"/>
        <rFont val="Verdana"/>
        <family val="2"/>
        <charset val="1"/>
      </rPr>
      <t xml:space="preserve">*2010</t>
    </r>
    <r>
      <rPr>
        <sz val="11"/>
        <rFont val="Microsoft YaHei"/>
        <family val="2"/>
      </rPr>
      <t xml:space="preserve">年に、コンゴ民主共和国</t>
    </r>
    <r>
      <rPr>
        <sz val="11"/>
        <rFont val="Verdana"/>
        <family val="2"/>
        <charset val="1"/>
      </rPr>
      <t xml:space="preserve">(DRC)</t>
    </r>
    <r>
      <rPr>
        <sz val="11"/>
        <rFont val="Microsoft YaHei"/>
        <family val="2"/>
      </rPr>
      <t xml:space="preserve">又は隣接国原産の「紛争鉱物」に関する条項が含まれる、ドッド・フランクウォール街改革及び消費者保護に関する法が可決されました。これを受けて、米国証券取引委員会</t>
    </r>
    <r>
      <rPr>
        <sz val="11"/>
        <rFont val="Verdana"/>
        <family val="2"/>
        <charset val="1"/>
      </rPr>
      <t xml:space="preserve">(SEC)</t>
    </r>
    <r>
      <rPr>
        <sz val="11"/>
        <rFont val="Microsoft YaHei"/>
        <family val="2"/>
      </rPr>
      <t xml:space="preserve">は、米国の株式公開企業を対象とした、紛争鉱物調達先に関する開示規則を発行しました。
（</t>
    </r>
    <r>
      <rPr>
        <sz val="11"/>
        <rFont val="Verdana"/>
        <family val="2"/>
        <charset val="1"/>
      </rPr>
      <t xml:space="preserve">http://www.sec.gov/rules/final/2012/34-67716.pdf</t>
    </r>
    <r>
      <rPr>
        <sz val="11"/>
        <rFont val="Microsoft YaHei"/>
        <family val="2"/>
      </rPr>
      <t xml:space="preserve">の規則を参照してください）この規則は、サプライヤーに方針、デュー・デリジェンスの枠組み及び管理システムの構築に関して指導する「</t>
    </r>
    <r>
      <rPr>
        <sz val="11"/>
        <rFont val="Verdana"/>
        <family val="2"/>
        <charset val="1"/>
      </rPr>
      <t xml:space="preserve">OECD</t>
    </r>
    <r>
      <rPr>
        <sz val="11"/>
        <rFont val="Microsoft YaHei"/>
        <family val="2"/>
      </rPr>
      <t xml:space="preserve">紛争地域及び高リスク地域からの鉱物の責任あるサプライチェーンのためのデュー・デリジェンス・ガイダンス</t>
    </r>
    <r>
      <rPr>
        <sz val="11"/>
        <rFont val="Verdana"/>
        <family val="2"/>
        <charset val="1"/>
      </rPr>
      <t xml:space="preserve">(OECD Due Diligence Guidance for Responsible Supply Chains of Minerals from Conflict-Affected and High-Risk Areas)</t>
    </r>
    <r>
      <rPr>
        <sz val="11"/>
        <rFont val="Microsoft YaHei"/>
        <family val="2"/>
      </rPr>
      <t xml:space="preserve">」（</t>
    </r>
    <r>
      <rPr>
        <sz val="11"/>
        <rFont val="Verdana"/>
        <family val="2"/>
        <charset val="1"/>
      </rPr>
      <t xml:space="preserve">http://www.oecd.org/dataoecd/62/30/46740847.pdf</t>
    </r>
    <r>
      <rPr>
        <sz val="11"/>
        <rFont val="Microsoft YaHei"/>
        <family val="2"/>
      </rPr>
      <t xml:space="preserve">）を参照しています。
</t>
    </r>
    <r>
      <rPr>
        <sz val="11"/>
        <rFont val="Verdana"/>
        <family val="2"/>
        <charset val="1"/>
      </rPr>
      <t xml:space="preserve">2017</t>
    </r>
    <r>
      <rPr>
        <sz val="11"/>
        <rFont val="Microsoft YaHei"/>
        <family val="2"/>
      </rPr>
      <t xml:space="preserve">年に、紛争地域及び高リスク地域を原産とする錫、タンタル、タングステン、それらの鉱石、および金の</t>
    </r>
    <r>
      <rPr>
        <sz val="11"/>
        <rFont val="Verdana"/>
        <family val="2"/>
        <charset val="1"/>
      </rPr>
      <t xml:space="preserve">EU</t>
    </r>
    <r>
      <rPr>
        <sz val="11"/>
        <rFont val="Microsoft YaHei"/>
        <family val="2"/>
      </rPr>
      <t xml:space="preserve">輸入者のサプライチェーンデュー・デリジェンスの義務に関する欧州議会及び欧州理事会規則（</t>
    </r>
    <r>
      <rPr>
        <sz val="11"/>
        <rFont val="Verdana"/>
        <family val="2"/>
        <charset val="1"/>
      </rPr>
      <t xml:space="preserve">EU</t>
    </r>
    <r>
      <rPr>
        <sz val="11"/>
        <rFont val="Microsoft YaHei"/>
        <family val="2"/>
      </rPr>
      <t xml:space="preserve">）</t>
    </r>
    <r>
      <rPr>
        <sz val="11"/>
        <rFont val="Verdana"/>
        <family val="2"/>
        <charset val="1"/>
      </rPr>
      <t xml:space="preserve">2017/821</t>
    </r>
    <r>
      <rPr>
        <sz val="11"/>
        <rFont val="Microsoft YaHei"/>
        <family val="2"/>
      </rPr>
      <t xml:space="preserve">が</t>
    </r>
    <r>
      <rPr>
        <sz val="11"/>
        <rFont val="Verdana"/>
        <family val="2"/>
        <charset val="1"/>
      </rPr>
      <t xml:space="preserve">2017</t>
    </r>
    <r>
      <rPr>
        <sz val="11"/>
        <rFont val="Microsoft YaHei"/>
        <family val="2"/>
      </rPr>
      <t xml:space="preserve">年</t>
    </r>
    <r>
      <rPr>
        <sz val="11"/>
        <rFont val="Verdana"/>
        <family val="2"/>
        <charset val="1"/>
      </rPr>
      <t xml:space="preserve">5</t>
    </r>
    <r>
      <rPr>
        <sz val="11"/>
        <rFont val="Microsoft YaHei"/>
        <family val="2"/>
      </rPr>
      <t xml:space="preserve">月</t>
    </r>
    <r>
      <rPr>
        <sz val="11"/>
        <rFont val="Verdana"/>
        <family val="2"/>
        <charset val="1"/>
      </rPr>
      <t xml:space="preserve">17</t>
    </r>
    <r>
      <rPr>
        <sz val="11"/>
        <rFont val="Microsoft YaHei"/>
        <family val="2"/>
      </rPr>
      <t xml:space="preserve">日付けで可決されました。（規則については</t>
    </r>
    <r>
      <rPr>
        <sz val="11"/>
        <rFont val="Verdana"/>
        <family val="2"/>
        <charset val="1"/>
      </rPr>
      <t xml:space="preserve">https://eur-lex.europa.eu/legal-content/EN/TXT/PDF/?uri=OJ:L:2017:130:FULL&amp;from=EN</t>
    </r>
    <r>
      <rPr>
        <sz val="11"/>
        <rFont val="Microsoft YaHei"/>
        <family val="2"/>
      </rPr>
      <t xml:space="preserve">を参照してください）
</t>
    </r>
    <r>
      <rPr>
        <sz val="11"/>
        <rFont val="Verdana"/>
        <family val="2"/>
        <charset val="1"/>
      </rPr>
      <t xml:space="preserve">**</t>
    </r>
    <r>
      <rPr>
        <sz val="11"/>
        <rFont val="Microsoft YaHei"/>
        <family val="2"/>
      </rPr>
      <t xml:space="preserve">　責任ある鉱物イニシアチブ（</t>
    </r>
    <r>
      <rPr>
        <sz val="11"/>
        <rFont val="Verdana"/>
        <family val="2"/>
        <charset val="1"/>
      </rPr>
      <t xml:space="preserve">www.responsiblemineralsinitiative.org</t>
    </r>
    <r>
      <rPr>
        <sz val="11"/>
        <rFont val="Microsoft YaHei"/>
        <family val="2"/>
      </rPr>
      <t xml:space="preserve">）の情報を参照してください。</t>
    </r>
  </si>
  <si>
    <r>
      <rPr>
        <sz val="11"/>
        <rFont val="Verdana"/>
        <family val="2"/>
        <charset val="1"/>
      </rPr>
      <t xml:space="preserve">* 2010</t>
    </r>
    <r>
      <rPr>
        <sz val="11"/>
        <rFont val="Microsoft YaHei"/>
        <family val="2"/>
      </rPr>
      <t xml:space="preserve">년에 콩고 민주공화국</t>
    </r>
    <r>
      <rPr>
        <sz val="11"/>
        <rFont val="Verdana"/>
        <family val="2"/>
        <charset val="1"/>
      </rPr>
      <t xml:space="preserve">(DRC) </t>
    </r>
    <r>
      <rPr>
        <sz val="11"/>
        <rFont val="Microsoft YaHei"/>
        <family val="2"/>
      </rPr>
      <t xml:space="preserve">또는 인접 국가에서 조달하는 “분쟁 광물”과 관련하여 미국 도드 프랭크 금융개혁 및 소비자 보호법이 통과되었습니다</t>
    </r>
    <r>
      <rPr>
        <sz val="11"/>
        <rFont val="Verdana"/>
        <family val="2"/>
        <charset val="1"/>
      </rPr>
      <t xml:space="preserve">. SEC</t>
    </r>
    <r>
      <rPr>
        <sz val="11"/>
        <rFont val="Microsoft YaHei"/>
        <family val="2"/>
      </rPr>
      <t xml:space="preserve">는 미국 상장 기업이 분쟁 광물 출처를 공개하는 것과 관련된 최종 규칙을 발표하였습니다</t>
    </r>
    <r>
      <rPr>
        <sz val="11"/>
        <rFont val="Verdana"/>
        <family val="2"/>
        <charset val="1"/>
      </rPr>
      <t xml:space="preserve">(http://www.sec.gov/rules/final/2012/34-67716.pdf</t>
    </r>
    <r>
      <rPr>
        <sz val="11"/>
        <rFont val="Microsoft YaHei"/>
        <family val="2"/>
      </rPr>
      <t xml:space="preserve">에 나와 있는 규칙 참고</t>
    </r>
    <r>
      <rPr>
        <sz val="11"/>
        <rFont val="Verdana"/>
        <family val="2"/>
        <charset val="1"/>
      </rPr>
      <t xml:space="preserve">). </t>
    </r>
    <r>
      <rPr>
        <sz val="11"/>
        <rFont val="Microsoft YaHei"/>
        <family val="2"/>
      </rPr>
      <t xml:space="preserve">이 규칙은 분쟁 및 고위험 지역으로부터의 책임 있는 광물 공급망을 위한 </t>
    </r>
    <r>
      <rPr>
        <sz val="11"/>
        <rFont val="Verdana"/>
        <family val="2"/>
        <charset val="1"/>
      </rPr>
      <t xml:space="preserve">OECD </t>
    </r>
    <r>
      <rPr>
        <sz val="11"/>
        <rFont val="Microsoft YaHei"/>
        <family val="2"/>
      </rPr>
      <t xml:space="preserve">실사 지침</t>
    </r>
    <r>
      <rPr>
        <sz val="11"/>
        <rFont val="Verdana"/>
        <family val="2"/>
        <charset val="1"/>
      </rPr>
      <t xml:space="preserve">(http://www.oecd.org/daf/inv/mne/GuidanceEdition2.pdf)</t>
    </r>
    <r>
      <rPr>
        <sz val="11"/>
        <rFont val="Microsoft YaHei"/>
        <family val="2"/>
      </rPr>
      <t xml:space="preserve">을 참조하며 이 지침은 공급업체들이 정책</t>
    </r>
    <r>
      <rPr>
        <sz val="11"/>
        <rFont val="Verdana"/>
        <family val="2"/>
        <charset val="1"/>
      </rPr>
      <t xml:space="preserve">, </t>
    </r>
    <r>
      <rPr>
        <sz val="11"/>
        <rFont val="Microsoft YaHei"/>
        <family val="2"/>
      </rPr>
      <t xml:space="preserve">실사 체계 및 관리 시스템을 확립하도록 안내합니다</t>
    </r>
    <r>
      <rPr>
        <sz val="11"/>
        <rFont val="Verdana"/>
        <family val="2"/>
        <charset val="1"/>
      </rPr>
      <t xml:space="preserve">.
2017</t>
    </r>
    <r>
      <rPr>
        <sz val="11"/>
        <rFont val="Microsoft YaHei"/>
        <family val="2"/>
      </rPr>
      <t xml:space="preserve">년에는 분쟁 및 고위험 지역에서 조달하는 주석</t>
    </r>
    <r>
      <rPr>
        <sz val="11"/>
        <rFont val="Verdana"/>
        <family val="2"/>
        <charset val="1"/>
      </rPr>
      <t xml:space="preserve">, </t>
    </r>
    <r>
      <rPr>
        <sz val="11"/>
        <rFont val="Microsoft YaHei"/>
        <family val="2"/>
      </rPr>
      <t xml:space="preserve">탄탈륨 및 텅스텐</t>
    </r>
    <r>
      <rPr>
        <sz val="11"/>
        <rFont val="Verdana"/>
        <family val="2"/>
        <charset val="1"/>
      </rPr>
      <t xml:space="preserve">, </t>
    </r>
    <r>
      <rPr>
        <sz val="11"/>
        <rFont val="Microsoft YaHei"/>
        <family val="2"/>
      </rPr>
      <t xml:space="preserve">이에 해당하는 광석</t>
    </r>
    <r>
      <rPr>
        <sz val="11"/>
        <rFont val="Verdana"/>
        <family val="2"/>
        <charset val="1"/>
      </rPr>
      <t xml:space="preserve">, </t>
    </r>
    <r>
      <rPr>
        <sz val="11"/>
        <rFont val="Microsoft YaHei"/>
        <family val="2"/>
      </rPr>
      <t xml:space="preserve">금을 수입하는 업체들에 대한 공급망 실사 의무와 관련하여 유럽 의회 및 유럽 이사회 규정</t>
    </r>
    <r>
      <rPr>
        <sz val="11"/>
        <rFont val="Verdana"/>
        <family val="2"/>
        <charset val="1"/>
      </rPr>
      <t xml:space="preserve">(EU) 2017/821(2017</t>
    </r>
    <r>
      <rPr>
        <sz val="11"/>
        <rFont val="Microsoft YaHei"/>
        <family val="2"/>
      </rPr>
      <t xml:space="preserve">년 </t>
    </r>
    <r>
      <rPr>
        <sz val="11"/>
        <rFont val="Verdana"/>
        <family val="2"/>
        <charset val="1"/>
      </rPr>
      <t xml:space="preserve">5</t>
    </r>
    <r>
      <rPr>
        <sz val="11"/>
        <rFont val="Microsoft YaHei"/>
        <family val="2"/>
      </rPr>
      <t xml:space="preserve">월 </t>
    </r>
    <r>
      <rPr>
        <sz val="11"/>
        <rFont val="Verdana"/>
        <family val="2"/>
        <charset val="1"/>
      </rPr>
      <t xml:space="preserve">17</t>
    </r>
    <r>
      <rPr>
        <sz val="11"/>
        <rFont val="Microsoft YaHei"/>
        <family val="2"/>
      </rPr>
      <t xml:space="preserve">일</t>
    </r>
    <r>
      <rPr>
        <sz val="11"/>
        <rFont val="Verdana"/>
        <family val="2"/>
        <charset val="1"/>
      </rPr>
      <t xml:space="preserve">)</t>
    </r>
    <r>
      <rPr>
        <sz val="11"/>
        <rFont val="Microsoft YaHei"/>
        <family val="2"/>
      </rPr>
      <t xml:space="preserve">이 통과되었습니다</t>
    </r>
    <r>
      <rPr>
        <sz val="11"/>
        <rFont val="Verdana"/>
        <family val="2"/>
        <charset val="1"/>
      </rPr>
      <t xml:space="preserve">(https://eur-lex.europa.eu/legal-content/EN/TXT/PDF/?uri=OJ:L:2017:130:FULL&amp;from=EN</t>
    </r>
    <r>
      <rPr>
        <sz val="11"/>
        <rFont val="Microsoft YaHei"/>
        <family val="2"/>
      </rPr>
      <t xml:space="preserve">에 나와 있는 규정 참고</t>
    </r>
    <r>
      <rPr>
        <sz val="11"/>
        <rFont val="Verdana"/>
        <family val="2"/>
        <charset val="1"/>
      </rPr>
      <t xml:space="preserve">).
** Responsible Minerals Initiative(www.responsiblemineralsinitiative.org)</t>
    </r>
    <r>
      <rPr>
        <sz val="11"/>
        <rFont val="Microsoft YaHei"/>
        <family val="2"/>
      </rPr>
      <t xml:space="preserve">에 나와 있는 정보를 참고하십시오</t>
    </r>
    <r>
      <rPr>
        <sz val="11"/>
        <rFont val="Verdana"/>
        <family val="2"/>
        <charset val="1"/>
      </rPr>
      <t xml:space="preserve">.</t>
    </r>
  </si>
  <si>
    <t xml:space="preserve">*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</si>
  <si>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xml:space="preserve">*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</si>
  <si>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xml:space="preserve">*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</si>
  <si>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xml:space="preserve">*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</si>
  <si>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xml:space="preserve">*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</si>
  <si>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xml:space="preserve">*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</si>
  <si>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 xml:space="preserve">A6</t>
  </si>
  <si>
    <t xml:space="preserve">Instructions for completing Company Information questions (rows 8 - 22).
Provide comments in ENGLISH only</t>
  </si>
  <si>
    <r>
      <rPr>
        <sz val="11"/>
        <rFont val="Microsoft YaHei"/>
        <family val="2"/>
      </rPr>
      <t xml:space="preserve">公司信息的填写说明（第 </t>
    </r>
    <r>
      <rPr>
        <sz val="11"/>
        <rFont val="Verdana"/>
        <family val="2"/>
        <charset val="1"/>
      </rPr>
      <t xml:space="preserve">8 </t>
    </r>
    <r>
      <rPr>
        <sz val="11"/>
        <rFont val="Microsoft YaHei"/>
        <family val="2"/>
      </rPr>
      <t xml:space="preserve">至 </t>
    </r>
    <r>
      <rPr>
        <sz val="11"/>
        <rFont val="Verdana"/>
        <family val="2"/>
        <charset val="1"/>
      </rPr>
      <t xml:space="preserve">22 </t>
    </r>
    <r>
      <rPr>
        <sz val="11"/>
        <rFont val="Microsoft YaHei"/>
        <family val="2"/>
      </rPr>
      <t xml:space="preserve">行）。
请仅以英文作答</t>
    </r>
  </si>
  <si>
    <r>
      <rPr>
        <sz val="11"/>
        <rFont val="Microsoft YaHei"/>
        <family val="2"/>
      </rPr>
      <t xml:space="preserve">会社情報の記入（</t>
    </r>
    <r>
      <rPr>
        <sz val="11"/>
        <rFont val="Verdana"/>
        <family val="2"/>
        <charset val="1"/>
      </rPr>
      <t xml:space="preserve">8</t>
    </r>
    <r>
      <rPr>
        <sz val="11"/>
        <rFont val="Microsoft YaHei"/>
        <family val="2"/>
      </rPr>
      <t xml:space="preserve">～</t>
    </r>
    <r>
      <rPr>
        <sz val="11"/>
        <rFont val="Verdana"/>
        <family val="2"/>
        <charset val="1"/>
      </rPr>
      <t xml:space="preserve">22</t>
    </r>
    <r>
      <rPr>
        <sz val="11"/>
        <rFont val="Microsoft YaHei"/>
        <family val="2"/>
      </rPr>
      <t xml:space="preserve">行）に関する解説。回答は英語</t>
    </r>
    <r>
      <rPr>
        <sz val="11"/>
        <rFont val="Verdana"/>
        <family val="2"/>
        <charset val="1"/>
      </rPr>
      <t xml:space="preserve">(</t>
    </r>
    <r>
      <rPr>
        <sz val="11"/>
        <rFont val="Microsoft YaHei"/>
        <family val="2"/>
      </rPr>
      <t xml:space="preserve">半角</t>
    </r>
    <r>
      <rPr>
        <sz val="11"/>
        <rFont val="Verdana"/>
        <family val="2"/>
        <charset val="1"/>
      </rPr>
      <t xml:space="preserve">)</t>
    </r>
    <r>
      <rPr>
        <sz val="11"/>
        <rFont val="Microsoft YaHei"/>
        <family val="2"/>
      </rPr>
      <t xml:space="preserve">で入力してください。</t>
    </r>
  </si>
  <si>
    <r>
      <rPr>
        <sz val="11"/>
        <rFont val="Microsoft YaHei"/>
        <family val="2"/>
      </rPr>
      <t xml:space="preserve">기업 정보 입력 안내서</t>
    </r>
    <r>
      <rPr>
        <sz val="11"/>
        <rFont val="Verdana"/>
        <family val="2"/>
        <charset val="1"/>
      </rPr>
      <t xml:space="preserve">(8~18</t>
    </r>
    <r>
      <rPr>
        <sz val="11"/>
        <rFont val="Microsoft YaHei"/>
        <family val="2"/>
      </rPr>
      <t xml:space="preserve">줄</t>
    </r>
    <r>
      <rPr>
        <sz val="11"/>
        <rFont val="Verdana"/>
        <family val="2"/>
        <charset val="1"/>
      </rPr>
      <t xml:space="preserve">).
</t>
    </r>
    <r>
      <rPr>
        <sz val="11"/>
        <rFont val="Microsoft YaHei"/>
        <family val="2"/>
      </rPr>
      <t xml:space="preserve">답변은 반드시 영어로 기입해야 합니다</t>
    </r>
    <r>
      <rPr>
        <sz val="11"/>
        <rFont val="Verdana"/>
        <family val="2"/>
        <charset val="1"/>
      </rPr>
      <t xml:space="preserve">.</t>
    </r>
  </si>
  <si>
    <t xml:space="preserve">Instructions pour compléter les informations relatives à votre entreprise (lignes 8 - 22). Merci de répondre en anglais uniquement.</t>
  </si>
  <si>
    <t xml:space="preserve">Instruções para completar as questões relativas às informações da Empresa (linhas 8-22). Favor fornecer comentários apenas em Inglês.</t>
  </si>
  <si>
    <t xml:space="preserve">Anleitung zum Ausfüllen von Informationen zu Unternehmen (Zeilen 8 - 22).  Die Kommentare nur in englischer Sprache.</t>
  </si>
  <si>
    <t xml:space="preserve">Instrucciones para completar las preguntas de la información de la compañía (renglones 8-22).
Provea comentarios en INGLES solamente.</t>
  </si>
  <si>
    <t xml:space="preserve">Istruzioni per il completamento della sezione INFORMAZIONI SULL'AZIENDA (righe 8-22).
Siete pregati di rispondere unicamente in Inglese.</t>
  </si>
  <si>
    <t xml:space="preserve">Şirket Bilgi sorularının yanıtlanması için talimatlar (8 ila 22 arası satırlar).
Açıklamaları yalnızca İNGİLİZCE olarak yapın</t>
  </si>
  <si>
    <t xml:space="preserve">A7</t>
  </si>
  <si>
    <t xml:space="preserve">Note:  Entries with (*) are mandatory fields. </t>
  </si>
  <si>
    <r>
      <rPr>
        <sz val="11"/>
        <rFont val="Microsoft YaHei"/>
        <family val="2"/>
      </rPr>
      <t xml:space="preserve">注：带星号 </t>
    </r>
    <r>
      <rPr>
        <sz val="11"/>
        <rFont val="Verdana"/>
        <family val="2"/>
        <charset val="1"/>
      </rPr>
      <t xml:space="preserve">(*) </t>
    </r>
    <r>
      <rPr>
        <sz val="11"/>
        <rFont val="Microsoft YaHei"/>
        <family val="2"/>
      </rPr>
      <t xml:space="preserve">的字段为必填。</t>
    </r>
  </si>
  <si>
    <r>
      <rPr>
        <sz val="11"/>
        <rFont val="Microsoft YaHei"/>
        <family val="2"/>
      </rPr>
      <t xml:space="preserve">    注：</t>
    </r>
    <r>
      <rPr>
        <sz val="11"/>
        <rFont val="Verdana"/>
        <family val="2"/>
        <charset val="1"/>
      </rPr>
      <t xml:space="preserve">(*)</t>
    </r>
    <r>
      <rPr>
        <sz val="11"/>
        <rFont val="Microsoft YaHei"/>
        <family val="2"/>
      </rPr>
      <t xml:space="preserve">のある欄は回答必須項目です。</t>
    </r>
  </si>
  <si>
    <r>
      <rPr>
        <sz val="11"/>
        <rFont val="Verdana"/>
        <family val="2"/>
        <charset val="1"/>
      </rPr>
      <t xml:space="preserve">*</t>
    </r>
    <r>
      <rPr>
        <sz val="11"/>
        <rFont val="Microsoft YaHei"/>
        <family val="2"/>
      </rPr>
      <t xml:space="preserve">표는 반드시 입력하여야 합니다</t>
    </r>
    <r>
      <rPr>
        <sz val="11"/>
        <rFont val="Verdana"/>
        <family val="2"/>
        <charset val="1"/>
      </rPr>
      <t xml:space="preserve">.</t>
    </r>
  </si>
  <si>
    <t xml:space="preserve">Remarque : les astérisques (*) marquent des champs obligatoires</t>
  </si>
  <si>
    <t xml:space="preserve">Nota: Campos sinalizados com *, são campos de preenchimento obrigatório.</t>
  </si>
  <si>
    <t xml:space="preserve">Hinweis: Eingaben mit (*) sind Pflichtfelder</t>
  </si>
  <si>
    <t xml:space="preserve">     Nota:  Datos con (*) son campos obligatorios. </t>
  </si>
  <si>
    <t xml:space="preserve">Note: i campi con asterisco (*) sono a risposta obbligatoria</t>
  </si>
  <si>
    <t xml:space="preserve"> Not: (*) ile işaretlenmiş alanların doldurulması zorunludur. </t>
  </si>
  <si>
    <t xml:space="preserve">A8</t>
  </si>
  <si>
    <t xml:space="preserve">1. Insert your company's Legal Name.  Please do not use abbreviations. In this field you have the option to add other commercial names, DBAs, etc.</t>
  </si>
  <si>
    <r>
      <rPr>
        <sz val="11"/>
        <rFont val="Verdana"/>
        <family val="2"/>
        <charset val="1"/>
      </rPr>
      <t xml:space="preserve">1. </t>
    </r>
    <r>
      <rPr>
        <sz val="11"/>
        <rFont val="Microsoft YaHei"/>
        <family val="2"/>
      </rPr>
      <t xml:space="preserve">插入贵公司的法定名称。请勿使用缩写。在此字段中，您可以选择添加其他商业名称、营业名称等。</t>
    </r>
  </si>
  <si>
    <r>
      <rPr>
        <sz val="11"/>
        <rFont val="Verdana"/>
        <family val="2"/>
        <charset val="1"/>
      </rPr>
      <t xml:space="preserve">1. </t>
    </r>
    <r>
      <rPr>
        <sz val="11"/>
        <rFont val="Microsoft YaHei"/>
        <family val="2"/>
      </rPr>
      <t xml:space="preserve">貴社の正式名称を記入してください。省略形は使わないでください。このフィールドでは、他の社名や</t>
    </r>
    <r>
      <rPr>
        <sz val="11"/>
        <rFont val="Verdana"/>
        <family val="2"/>
        <charset val="1"/>
      </rPr>
      <t xml:space="preserve">DBA</t>
    </r>
    <r>
      <rPr>
        <sz val="11"/>
        <rFont val="Microsoft YaHei"/>
        <family val="2"/>
      </rPr>
      <t xml:space="preserve">などを追加することができます。</t>
    </r>
  </si>
  <si>
    <r>
      <rPr>
        <sz val="11"/>
        <rFont val="Verdana"/>
        <family val="2"/>
        <charset val="1"/>
      </rPr>
      <t xml:space="preserve">1. </t>
    </r>
    <r>
      <rPr>
        <sz val="11"/>
        <rFont val="Microsoft YaHei"/>
        <family val="2"/>
      </rPr>
      <t xml:space="preserve">귀사의 법적인 공식 명칭을 기입하십시오</t>
    </r>
    <r>
      <rPr>
        <sz val="11"/>
        <rFont val="Verdana"/>
        <family val="2"/>
        <charset val="1"/>
      </rPr>
      <t xml:space="preserve">. </t>
    </r>
    <r>
      <rPr>
        <sz val="11"/>
        <rFont val="Microsoft YaHei"/>
        <family val="2"/>
      </rPr>
      <t xml:space="preserve">축약된 명칭을 기입하면 안됩니다</t>
    </r>
    <r>
      <rPr>
        <sz val="11"/>
        <rFont val="Verdana"/>
        <family val="2"/>
        <charset val="1"/>
      </rPr>
      <t xml:space="preserve">. </t>
    </r>
    <r>
      <rPr>
        <sz val="11"/>
        <rFont val="Microsoft YaHei"/>
        <family val="2"/>
      </rPr>
      <t xml:space="preserve">이 필드에는 다른 상업명</t>
    </r>
    <r>
      <rPr>
        <sz val="11"/>
        <rFont val="Verdana"/>
        <family val="2"/>
        <charset val="1"/>
      </rPr>
      <t xml:space="preserve">, DBA </t>
    </r>
    <r>
      <rPr>
        <sz val="11"/>
        <rFont val="Microsoft YaHei"/>
        <family val="2"/>
      </rPr>
      <t xml:space="preserve">등을 추가할 수 있는 옵션이 있습니다</t>
    </r>
    <r>
      <rPr>
        <sz val="11"/>
        <rFont val="Verdana"/>
        <family val="2"/>
        <charset val="1"/>
      </rPr>
      <t xml:space="preserve">. </t>
    </r>
  </si>
  <si>
    <t xml:space="preserve">1. Insérez la dénomination sociale de votre société. Merci de ne pas utiliser d’abréviations. Dans ce champ, vous avez la possibilité d’ajouter d’autres noms commerciaux, raisons sociales, etc.</t>
  </si>
  <si>
    <t xml:space="preserve">1. Insira a razão/denominação social da empresa. Não use abreviaturas. Neste campo você tem a opção de adicionar outros nomes comerciais, DBAs, etc.</t>
  </si>
  <si>
    <t xml:space="preserve">1. Geben Sie hier den rechtmäßigen Firmennamen Ihres Unternehmens ein. Bitte verwenden Sie keine Abkürzungen. In diesem Feld haben Sie die Möglichkeit, weitere Geschäftsnamen, DBAs usw. hinzuzufügen.</t>
  </si>
  <si>
    <t xml:space="preserve">1. Ingrese la razón social de su compañía. No utilice abreviaturas. En este campo tiene la opción de agregar otros nombres comerciales, nombres alternos, etc.</t>
  </si>
  <si>
    <t xml:space="preserve">1. Inserire la denominazione legale dell’Azienda. Si prega di non utilizzare abbreviazioni. In questo campo è possibile aggiungere altri nomi commerciali, DBA, ecc.</t>
  </si>
  <si>
    <t xml:space="preserve">1. Şirketinizin Yasal Adını girin.  Lütfen kısaltma kullanmayın. Bu alanda diğer ticari adları, DBA’ları, vb. ekleme seçeneğine sahip olacaksınız.</t>
  </si>
  <si>
    <t xml:space="preserve">A9</t>
  </si>
  <si>
    <r>
      <rPr>
        <sz val="11"/>
        <rFont val="Verdana"/>
        <family val="2"/>
        <charset val="1"/>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val="true"/>
        <sz val="11"/>
        <rFont val="Verdana"/>
        <family val="2"/>
        <charset val="1"/>
      </rPr>
      <t xml:space="preserve">3TG</t>
    </r>
    <r>
      <rPr>
        <sz val="11"/>
        <rFont val="Verdana"/>
        <family val="2"/>
        <charset val="1"/>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val="true"/>
        <sz val="11"/>
        <rFont val="Verdana"/>
        <family val="2"/>
        <charset val="1"/>
      </rPr>
      <t xml:space="preserve">3TG</t>
    </r>
    <r>
      <rPr>
        <sz val="11"/>
        <rFont val="Verdana"/>
        <family val="2"/>
        <charset val="1"/>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</si>
  <si>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0"/>
        <rFont val="Verdana"/>
        <family val="2"/>
        <charset val="1"/>
      </rPr>
      <t xml:space="preserve">2. </t>
    </r>
    <r>
      <rPr>
        <sz val="10"/>
        <rFont val="Microsoft YaHei"/>
        <family val="2"/>
      </rPr>
      <t xml:space="preserve">选择贵公司的申报范围。范围选项为：
</t>
    </r>
    <r>
      <rPr>
        <sz val="10"/>
        <rFont val="Verdana"/>
        <family val="2"/>
        <charset val="1"/>
      </rPr>
      <t xml:space="preserve">A. </t>
    </r>
    <r>
      <rPr>
        <sz val="10"/>
        <rFont val="Microsoft YaHei"/>
        <family val="2"/>
      </rPr>
      <t xml:space="preserve">全公司
</t>
    </r>
    <r>
      <rPr>
        <sz val="10"/>
        <rFont val="Verdana"/>
        <family val="2"/>
        <charset val="1"/>
      </rPr>
      <t xml:space="preserve">B. </t>
    </r>
    <r>
      <rPr>
        <sz val="10"/>
        <rFont val="Microsoft YaHei"/>
        <family val="2"/>
      </rPr>
      <t xml:space="preserve">产品（或产品列表）
</t>
    </r>
    <r>
      <rPr>
        <sz val="10"/>
        <rFont val="Verdana"/>
        <family val="2"/>
        <charset val="1"/>
      </rPr>
      <t xml:space="preserve">C. </t>
    </r>
    <r>
      <rPr>
        <sz val="10"/>
        <rFont val="Microsoft YaHei"/>
        <family val="2"/>
      </rPr>
      <t xml:space="preserve">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t>
    </r>
    <r>
      <rPr>
        <sz val="10"/>
        <rFont val="Verdana"/>
        <family val="2"/>
        <charset val="1"/>
      </rPr>
      <t xml:space="preserve">B </t>
    </r>
    <r>
      <rPr>
        <sz val="10"/>
        <rFont val="Microsoft YaHei"/>
        <family val="2"/>
      </rPr>
      <t xml:space="preserve">列中列出此申报范围涵盖的产品制造商产品序号。可选择是否在“产品列表”工作表的 </t>
    </r>
    <r>
      <rPr>
        <sz val="10"/>
        <rFont val="Verdana"/>
        <family val="2"/>
        <charset val="1"/>
      </rPr>
      <t xml:space="preserve">C </t>
    </r>
    <r>
      <rPr>
        <sz val="10"/>
        <rFont val="Microsoft YaHei"/>
        <family val="2"/>
      </rPr>
      <t xml:space="preserve">列中列出制造商的产品名称。
如果选择范围为“用户自定义”，用户必须描述 </t>
    </r>
    <r>
      <rPr>
        <sz val="10"/>
        <rFont val="Verdana"/>
        <family val="2"/>
        <charset val="1"/>
      </rPr>
      <t xml:space="preserve">3TG </t>
    </r>
    <r>
      <rPr>
        <sz val="10"/>
        <rFont val="Microsoft YaHei"/>
        <family val="2"/>
      </rPr>
      <t xml:space="preserve">披露适用的范围。此类范围应由供应商在文本字段内予以定义，并确保客户或文档接收人可以清楚理解。例如，公司可提供链接来说明信息。
此为必填字段。</t>
    </r>
  </si>
  <si>
    <r>
      <rPr>
        <sz val="10"/>
        <rFont val="Verdana"/>
        <family val="2"/>
        <charset val="1"/>
      </rPr>
      <t xml:space="preserve">2.  </t>
    </r>
    <r>
      <rPr>
        <sz val="10"/>
        <rFont val="Microsoft YaHei"/>
        <family val="2"/>
      </rPr>
      <t xml:space="preserve">貴社の申告範囲を選択してください。範囲の選択肢は以下のとおりです</t>
    </r>
    <r>
      <rPr>
        <sz val="10"/>
        <rFont val="Verdana"/>
        <family val="2"/>
        <charset val="1"/>
      </rPr>
      <t xml:space="preserve">:
A.  Company-wide</t>
    </r>
    <r>
      <rPr>
        <sz val="10"/>
        <rFont val="Microsoft YaHei"/>
        <family val="2"/>
      </rPr>
      <t xml:space="preserve">（全社）
</t>
    </r>
    <r>
      <rPr>
        <sz val="10"/>
        <rFont val="Verdana"/>
        <family val="2"/>
        <charset val="1"/>
      </rPr>
      <t xml:space="preserve">B. Product (or List of Products)</t>
    </r>
    <r>
      <rPr>
        <sz val="10"/>
        <rFont val="Microsoft YaHei"/>
        <family val="2"/>
      </rPr>
      <t xml:space="preserve">（製品（又は製品リスト）
</t>
    </r>
    <r>
      <rPr>
        <sz val="10"/>
        <rFont val="Verdana"/>
        <family val="2"/>
        <charset val="1"/>
      </rPr>
      <t xml:space="preserve">C. User-Defined</t>
    </r>
    <r>
      <rPr>
        <sz val="10"/>
        <rFont val="Microsoft YaHei"/>
        <family val="2"/>
      </rPr>
      <t xml:space="preserve">（ユーザー定義）
「全社」の場合、申告には親会社が製造する製品又は製品素材全体が含まれます。ユーザーが企業レベルでの</t>
    </r>
    <r>
      <rPr>
        <sz val="10"/>
        <rFont val="Verdana"/>
        <family val="2"/>
        <charset val="1"/>
      </rPr>
      <t xml:space="preserve">3TG</t>
    </r>
    <r>
      <rPr>
        <sz val="10"/>
        <rFont val="Microsoft YaHei"/>
        <family val="2"/>
      </rPr>
      <t xml:space="preserve">データを報告している場合は、このユーザーが製造する全製品に関する</t>
    </r>
    <r>
      <rPr>
        <sz val="10"/>
        <rFont val="Verdana"/>
        <family val="2"/>
        <charset val="1"/>
      </rPr>
      <t xml:space="preserve">3TG</t>
    </r>
    <r>
      <rPr>
        <sz val="10"/>
        <rFont val="Microsoft YaHei"/>
        <family val="2"/>
      </rPr>
      <t xml:space="preserve">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charset val="1"/>
      </rPr>
      <t xml:space="preserve">B</t>
    </r>
    <r>
      <rPr>
        <sz val="10"/>
        <rFont val="Microsoft YaHei"/>
        <family val="2"/>
      </rPr>
      <t xml:space="preserve">列に記入してください。製品リストシート</t>
    </r>
    <r>
      <rPr>
        <sz val="10"/>
        <rFont val="Verdana"/>
        <family val="2"/>
        <charset val="1"/>
      </rPr>
      <t xml:space="preserve">C</t>
    </r>
    <r>
      <rPr>
        <sz val="10"/>
        <rFont val="Microsoft YaHei"/>
        <family val="2"/>
      </rPr>
      <t xml:space="preserve">列へのメーカー品目説明の記入は任意です。
申告範囲に「ユーザー定義」を選択した場合、ユーザーは</t>
    </r>
    <r>
      <rPr>
        <sz val="10"/>
        <rFont val="Verdana"/>
        <family val="2"/>
        <charset val="1"/>
      </rPr>
      <t xml:space="preserve">3TG</t>
    </r>
    <r>
      <rPr>
        <sz val="10"/>
        <rFont val="Microsoft YaHei"/>
        <family val="2"/>
      </rPr>
      <t xml:space="preserve">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charset val="1"/>
      </rPr>
      <t xml:space="preserve">3TG</t>
    </r>
    <r>
      <rPr>
        <sz val="10"/>
        <rFont val="Microsoft YaHei"/>
        <family val="2"/>
      </rPr>
      <t xml:space="preserve">それぞれに対する質問表に対する回答を提供するべきです。
この欄は必須です。</t>
    </r>
  </si>
  <si>
    <r>
      <rPr>
        <sz val="10"/>
        <rFont val="Verdana"/>
        <family val="2"/>
        <charset val="1"/>
      </rPr>
      <t xml:space="preserve">2. </t>
    </r>
    <r>
      <rPr>
        <sz val="10"/>
        <rFont val="Microsoft YaHei"/>
        <family val="2"/>
      </rPr>
      <t xml:space="preserve">귀사의 선언 범위를 선택하십시오</t>
    </r>
    <r>
      <rPr>
        <sz val="10"/>
        <rFont val="Verdana"/>
        <family val="2"/>
        <charset val="1"/>
      </rPr>
      <t xml:space="preserve">. </t>
    </r>
    <r>
      <rPr>
        <sz val="10"/>
        <rFont val="Microsoft YaHei"/>
        <family val="2"/>
      </rPr>
      <t xml:space="preserve">선언 범위의 선택사항은 다음과 같습니다</t>
    </r>
    <r>
      <rPr>
        <sz val="10"/>
        <rFont val="Verdana"/>
        <family val="2"/>
        <charset val="1"/>
      </rPr>
      <t xml:space="preserve">.
A. </t>
    </r>
    <r>
      <rPr>
        <sz val="10"/>
        <rFont val="Microsoft YaHei"/>
        <family val="2"/>
      </rPr>
      <t xml:space="preserve">전사
</t>
    </r>
    <r>
      <rPr>
        <sz val="10"/>
        <rFont val="Verdana"/>
        <family val="2"/>
        <charset val="1"/>
      </rPr>
      <t xml:space="preserve">B. </t>
    </r>
    <r>
      <rPr>
        <sz val="10"/>
        <rFont val="Microsoft YaHei"/>
        <family val="2"/>
      </rPr>
      <t xml:space="preserve">제품</t>
    </r>
    <r>
      <rPr>
        <sz val="10"/>
        <rFont val="Verdana"/>
        <family val="2"/>
        <charset val="1"/>
      </rPr>
      <t xml:space="preserve">(</t>
    </r>
    <r>
      <rPr>
        <sz val="10"/>
        <rFont val="Microsoft YaHei"/>
        <family val="2"/>
      </rPr>
      <t xml:space="preserve">또는 제품 목록</t>
    </r>
    <r>
      <rPr>
        <sz val="10"/>
        <rFont val="Verdana"/>
        <family val="2"/>
        <charset val="1"/>
      </rPr>
      <t xml:space="preserve">)
C. </t>
    </r>
    <r>
      <rPr>
        <sz val="10"/>
        <rFont val="Microsoft YaHei"/>
        <family val="2"/>
      </rPr>
      <t xml:space="preserve">사용자 정의 
</t>
    </r>
    <r>
      <rPr>
        <sz val="10"/>
        <rFont val="Verdana"/>
        <family val="2"/>
        <charset val="1"/>
      </rPr>
      <t xml:space="preserve">"</t>
    </r>
    <r>
      <rPr>
        <sz val="10"/>
        <rFont val="Microsoft YaHei"/>
        <family val="2"/>
      </rPr>
      <t xml:space="preserve">전사</t>
    </r>
    <r>
      <rPr>
        <sz val="10"/>
        <rFont val="Verdana"/>
        <family val="2"/>
        <charset val="1"/>
      </rPr>
      <t xml:space="preserve">"</t>
    </r>
    <r>
      <rPr>
        <sz val="10"/>
        <rFont val="Microsoft YaHei"/>
        <family val="2"/>
      </rPr>
      <t xml:space="preserve">를 선택할 경우</t>
    </r>
    <r>
      <rPr>
        <sz val="10"/>
        <rFont val="Verdana"/>
        <family val="2"/>
        <charset val="1"/>
      </rPr>
      <t xml:space="preserve">, </t>
    </r>
    <r>
      <rPr>
        <sz val="10"/>
        <rFont val="Microsoft YaHei"/>
        <family val="2"/>
      </rPr>
      <t xml:space="preserve">이 선언는 회사의 제품 또는 모회사에 의해 생산된 제품의 구성물질 전체를 포함합니다</t>
    </r>
    <r>
      <rPr>
        <sz val="10"/>
        <rFont val="Verdana"/>
        <family val="2"/>
        <charset val="1"/>
      </rPr>
      <t xml:space="preserve">. </t>
    </r>
    <r>
      <rPr>
        <sz val="10"/>
        <rFont val="Microsoft YaHei"/>
        <family val="2"/>
      </rPr>
      <t xml:space="preserve">사용자가 회사 수준에서 분쟁 광물 데이터를 보고하고 있는 경우</t>
    </r>
    <r>
      <rPr>
        <sz val="10"/>
        <rFont val="Verdana"/>
        <family val="2"/>
        <charset val="1"/>
      </rPr>
      <t xml:space="preserve">, </t>
    </r>
    <r>
      <rPr>
        <sz val="10"/>
        <rFont val="Microsoft YaHei"/>
        <family val="2"/>
      </rPr>
      <t xml:space="preserve">회사가 제조하는 모든 제품에 대해 분쟁 광물 데이터를 보고하게 될 것입니다</t>
    </r>
    <r>
      <rPr>
        <sz val="10"/>
        <rFont val="Verdana"/>
        <family val="2"/>
        <charset val="1"/>
      </rPr>
      <t xml:space="preserve">.
“</t>
    </r>
    <r>
      <rPr>
        <sz val="10"/>
        <rFont val="Microsoft YaHei"/>
        <family val="2"/>
      </rPr>
      <t xml:space="preserve">제품</t>
    </r>
    <r>
      <rPr>
        <sz val="10"/>
        <rFont val="Verdana"/>
        <family val="2"/>
        <charset val="1"/>
      </rPr>
      <t xml:space="preserve">(</t>
    </r>
    <r>
      <rPr>
        <sz val="10"/>
        <rFont val="Microsoft YaHei"/>
        <family val="2"/>
      </rPr>
      <t xml:space="preserve">또는 제품의 목록</t>
    </r>
    <r>
      <rPr>
        <sz val="10"/>
        <rFont val="Verdana"/>
        <family val="2"/>
        <charset val="1"/>
      </rPr>
      <t xml:space="preserve">)”</t>
    </r>
    <r>
      <rPr>
        <sz val="10"/>
        <rFont val="Microsoft YaHei"/>
        <family val="2"/>
      </rPr>
      <t xml:space="preserve">을 선택하면</t>
    </r>
    <r>
      <rPr>
        <sz val="10"/>
        <rFont val="Verdana"/>
        <family val="2"/>
        <charset val="1"/>
      </rPr>
      <t xml:space="preserve">, </t>
    </r>
    <r>
      <rPr>
        <sz val="10"/>
        <rFont val="Microsoft YaHei"/>
        <family val="2"/>
      </rPr>
      <t xml:space="preserve">제품 목록을 위한 작업지 탭의 링크가 나타납니다</t>
    </r>
    <r>
      <rPr>
        <sz val="10"/>
        <rFont val="Verdana"/>
        <family val="2"/>
        <charset val="1"/>
      </rPr>
      <t xml:space="preserve">. </t>
    </r>
    <r>
      <rPr>
        <sz val="10"/>
        <rFont val="Microsoft YaHei"/>
        <family val="2"/>
      </rPr>
      <t xml:space="preserve">이 범위가 선택된다면 제품 목록의 칼럼 </t>
    </r>
    <r>
      <rPr>
        <sz val="10"/>
        <rFont val="Verdana"/>
        <family val="2"/>
        <charset val="1"/>
      </rPr>
      <t xml:space="preserve">B</t>
    </r>
    <r>
      <rPr>
        <sz val="10"/>
        <rFont val="Microsoft YaHei"/>
        <family val="2"/>
      </rPr>
      <t xml:space="preserve">에 있는 선언의 범위에서 다루어지는 제조자의 제품 번호를 열거해야 합니다</t>
    </r>
    <r>
      <rPr>
        <sz val="10"/>
        <rFont val="Verdana"/>
        <family val="2"/>
        <charset val="1"/>
      </rPr>
      <t xml:space="preserve">. </t>
    </r>
    <r>
      <rPr>
        <sz val="10"/>
        <rFont val="Microsoft YaHei"/>
        <family val="2"/>
      </rPr>
      <t xml:space="preserve">제품 목록의 칼럼 </t>
    </r>
    <r>
      <rPr>
        <sz val="10"/>
        <rFont val="Verdana"/>
        <family val="2"/>
        <charset val="1"/>
      </rPr>
      <t xml:space="preserve">C </t>
    </r>
    <r>
      <rPr>
        <sz val="10"/>
        <rFont val="Microsoft YaHei"/>
        <family val="2"/>
      </rPr>
      <t xml:space="preserve">에서 제조자의 제품명을 열거하는 것은 선택사항입니다</t>
    </r>
    <r>
      <rPr>
        <sz val="10"/>
        <rFont val="Verdana"/>
        <family val="2"/>
        <charset val="1"/>
      </rPr>
      <t xml:space="preserve">.
"</t>
    </r>
    <r>
      <rPr>
        <sz val="10"/>
        <rFont val="Microsoft YaHei"/>
        <family val="2"/>
      </rPr>
      <t xml:space="preserve">사용자 정의</t>
    </r>
    <r>
      <rPr>
        <sz val="10"/>
        <rFont val="Verdana"/>
        <family val="2"/>
        <charset val="1"/>
      </rPr>
      <t xml:space="preserve">"</t>
    </r>
    <r>
      <rPr>
        <sz val="10"/>
        <rFont val="Microsoft YaHei"/>
        <family val="2"/>
      </rPr>
      <t xml:space="preserve">를 선택하면</t>
    </r>
    <r>
      <rPr>
        <sz val="10"/>
        <rFont val="Verdana"/>
        <family val="2"/>
        <charset val="1"/>
      </rPr>
      <t xml:space="preserve">, </t>
    </r>
    <r>
      <rPr>
        <sz val="10"/>
        <rFont val="Microsoft YaHei"/>
        <family val="2"/>
      </rPr>
      <t xml:space="preserve">사용자가 분쟁 광물 공개가 적용될 범위를 설명하는 것은 필수 사항입니다</t>
    </r>
    <r>
      <rPr>
        <sz val="10"/>
        <rFont val="Verdana"/>
        <family val="2"/>
        <charset val="1"/>
      </rPr>
      <t xml:space="preserve">. </t>
    </r>
    <r>
      <rPr>
        <sz val="10"/>
        <rFont val="Microsoft YaHei"/>
        <family val="2"/>
      </rPr>
      <t xml:space="preserve">사용자 정의 등급을 통해 사용자는 분쟁 광물 공개가 적용되는 범위를 설명할 수 있습니다</t>
    </r>
    <r>
      <rPr>
        <sz val="10"/>
        <rFont val="Verdana"/>
        <family val="2"/>
        <charset val="1"/>
      </rPr>
      <t xml:space="preserve">. </t>
    </r>
    <r>
      <rPr>
        <sz val="10"/>
        <rFont val="Microsoft YaHei"/>
        <family val="2"/>
      </rPr>
      <t xml:space="preserve">이 경우의 범위는 공급자에 의해 문서 영역</t>
    </r>
    <r>
      <rPr>
        <sz val="10"/>
        <rFont val="Verdana"/>
        <family val="2"/>
        <charset val="1"/>
      </rPr>
      <t xml:space="preserve">(text field)</t>
    </r>
    <r>
      <rPr>
        <sz val="10"/>
        <rFont val="Microsoft YaHei"/>
        <family val="2"/>
      </rPr>
      <t xml:space="preserve">에서 정의될 수 있고</t>
    </r>
    <r>
      <rPr>
        <sz val="10"/>
        <rFont val="Verdana"/>
        <family val="2"/>
        <charset val="1"/>
      </rPr>
      <t xml:space="preserve">, </t>
    </r>
    <r>
      <rPr>
        <sz val="10"/>
        <rFont val="Microsoft YaHei"/>
        <family val="2"/>
      </rPr>
      <t xml:space="preserve">문서의 고객이나 수신인에 의해 쉽게 이해될 수 있어야 합니다</t>
    </r>
    <r>
      <rPr>
        <sz val="10"/>
        <rFont val="Verdana"/>
        <family val="2"/>
        <charset val="1"/>
      </rPr>
      <t xml:space="preserve">.  </t>
    </r>
    <r>
      <rPr>
        <sz val="10"/>
        <rFont val="Microsoft YaHei"/>
        <family val="2"/>
      </rPr>
      <t xml:space="preserve">예를들면</t>
    </r>
    <r>
      <rPr>
        <sz val="10"/>
        <rFont val="Verdana"/>
        <family val="2"/>
        <charset val="1"/>
      </rPr>
      <t xml:space="preserve">, </t>
    </r>
    <r>
      <rPr>
        <sz val="10"/>
        <rFont val="Microsoft YaHei"/>
        <family val="2"/>
      </rPr>
      <t xml:space="preserve">보다 명확한 정보를 위해</t>
    </r>
    <r>
      <rPr>
        <sz val="10"/>
        <rFont val="Verdana"/>
        <family val="2"/>
        <charset val="1"/>
      </rPr>
      <t xml:space="preserve">, </t>
    </r>
    <r>
      <rPr>
        <sz val="10"/>
        <rFont val="Microsoft YaHei"/>
        <family val="2"/>
      </rPr>
      <t xml:space="preserve">링크를 제공할수도 있습니다</t>
    </r>
    <r>
      <rPr>
        <sz val="10"/>
        <rFont val="Verdana"/>
        <family val="2"/>
        <charset val="1"/>
      </rPr>
      <t xml:space="preserve">.
</t>
    </r>
    <r>
      <rPr>
        <sz val="10"/>
        <rFont val="Microsoft YaHei"/>
        <family val="2"/>
      </rPr>
      <t xml:space="preserve">이 필드는 필수 사항입니다</t>
    </r>
    <r>
      <rPr>
        <sz val="10"/>
        <rFont val="Verdana"/>
        <family val="2"/>
        <charset val="1"/>
      </rPr>
      <t xml:space="preserve">.</t>
    </r>
  </si>
  <si>
    <t xml:space="preserve">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</si>
  <si>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 xml:space="preserve">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</si>
  <si>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</si>
  <si>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</si>
  <si>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 xml:space="preserve">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</si>
  <si>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 xml:space="preserve">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</si>
  <si>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 xml:space="preserve">A10</t>
  </si>
  <si>
    <t xml:space="preserve">3. Insert your company’s unique identifier number or code (DUNS number, VAT number, customer-specific identifier, etc.)</t>
  </si>
  <si>
    <r>
      <rPr>
        <sz val="11"/>
        <rFont val="Verdana"/>
        <family val="2"/>
        <charset val="1"/>
      </rPr>
      <t xml:space="preserve">3. </t>
    </r>
    <r>
      <rPr>
        <sz val="11"/>
        <rFont val="Microsoft YaHei"/>
        <family val="2"/>
      </rPr>
      <t xml:space="preserve">插入贵公司的唯一识别序号或编号（</t>
    </r>
    <r>
      <rPr>
        <sz val="11"/>
        <rFont val="Verdana"/>
        <family val="2"/>
        <charset val="1"/>
      </rPr>
      <t xml:space="preserve">DUNS </t>
    </r>
    <r>
      <rPr>
        <sz val="11"/>
        <rFont val="Microsoft YaHei"/>
        <family val="2"/>
      </rPr>
      <t xml:space="preserve">号码、</t>
    </r>
    <r>
      <rPr>
        <sz val="11"/>
        <rFont val="Verdana"/>
        <family val="2"/>
        <charset val="1"/>
      </rPr>
      <t xml:space="preserve">VAT </t>
    </r>
    <r>
      <rPr>
        <sz val="11"/>
        <rFont val="Microsoft YaHei"/>
        <family val="2"/>
      </rPr>
      <t xml:space="preserve">号码、客户特定识别码等）</t>
    </r>
  </si>
  <si>
    <r>
      <rPr>
        <sz val="11"/>
        <rFont val="Verdana"/>
        <family val="2"/>
        <charset val="1"/>
      </rPr>
      <t xml:space="preserve">3.  </t>
    </r>
    <r>
      <rPr>
        <sz val="11"/>
        <rFont val="Microsoft YaHei"/>
        <family val="2"/>
      </rPr>
      <t xml:space="preserve">貴社固有の識別番号又はコードを記入してください（</t>
    </r>
    <r>
      <rPr>
        <sz val="11"/>
        <rFont val="Verdana"/>
        <family val="2"/>
        <charset val="1"/>
      </rPr>
      <t xml:space="preserve">DUNS</t>
    </r>
    <r>
      <rPr>
        <sz val="11"/>
        <rFont val="Microsoft YaHei"/>
        <family val="2"/>
      </rPr>
      <t xml:space="preserve">ナンバー、</t>
    </r>
    <r>
      <rPr>
        <sz val="11"/>
        <rFont val="Verdana"/>
        <family val="2"/>
        <charset val="1"/>
      </rPr>
      <t xml:space="preserve">VAT</t>
    </r>
    <r>
      <rPr>
        <sz val="11"/>
        <rFont val="Microsoft YaHei"/>
        <family val="2"/>
      </rPr>
      <t xml:space="preserve">ナンバー、顧客固有番号等）。</t>
    </r>
  </si>
  <si>
    <r>
      <rPr>
        <sz val="11"/>
        <rFont val="Verdana"/>
        <family val="2"/>
        <charset val="1"/>
      </rPr>
      <t xml:space="preserve">3.  </t>
    </r>
    <r>
      <rPr>
        <sz val="11"/>
        <rFont val="Microsoft YaHei"/>
        <family val="2"/>
      </rPr>
      <t xml:space="preserve">귀사의 고유한 번호나 코드를 기입하십시오</t>
    </r>
    <r>
      <rPr>
        <sz val="11"/>
        <rFont val="Verdana"/>
        <family val="2"/>
        <charset val="1"/>
      </rPr>
      <t xml:space="preserve">. (DUNS #, VAT # </t>
    </r>
    <r>
      <rPr>
        <sz val="11"/>
        <rFont val="Microsoft YaHei"/>
        <family val="2"/>
      </rPr>
      <t xml:space="preserve">등</t>
    </r>
    <r>
      <rPr>
        <sz val="11"/>
        <rFont val="Verdana"/>
        <family val="2"/>
        <charset val="1"/>
      </rPr>
      <t xml:space="preserve">)</t>
    </r>
  </si>
  <si>
    <t xml:space="preserve">3. Indiquer un identifiant unique de votre entreprise (numéro DUNS, numéro TVA, etc…)</t>
  </si>
  <si>
    <t xml:space="preserve">3. Inserir o número único de identificação ou código da Empresa (número DUNS, número VAT, identificação específica de cliente , etc.)</t>
  </si>
  <si>
    <t xml:space="preserve">3.Geben sie ihre eindeutige Firmenidentifikationsnummer (DUNS Nummer, Steuernummer, Kunden-spezifische Kennung, etc.) ein</t>
  </si>
  <si>
    <t xml:space="preserve">3. Inserte su único numero de identificador de la compañía o código ( Numero DUNS ,  Numero VAT, identificación especifica del cliente, etc)</t>
  </si>
  <si>
    <t xml:space="preserve">3. Inserire il codice univoco di identificazione dell'Azienda (DUNS number, Partita IVA, etc..)</t>
  </si>
  <si>
    <t xml:space="preserve">3. Şirketinizin benzersiz tanımlayıcı numarasını ya da kodunu girin (DUNS numarası, KDV numarası, müşteriye özgü tanımlayıcı, vs.)</t>
  </si>
  <si>
    <t xml:space="preserve">A11</t>
  </si>
  <si>
    <t xml:space="preserve">4. Insert the source for the unique identifier number or code ("DUNS", "VAT", "Customer", etc).  </t>
  </si>
  <si>
    <r>
      <rPr>
        <sz val="11"/>
        <rFont val="Verdana"/>
        <family val="2"/>
        <charset val="1"/>
      </rPr>
      <t xml:space="preserve">4. </t>
    </r>
    <r>
      <rPr>
        <sz val="11"/>
        <rFont val="Microsoft YaHei"/>
        <family val="2"/>
      </rPr>
      <t xml:space="preserve">插入唯一识别序号或代码出处（例如“</t>
    </r>
    <r>
      <rPr>
        <sz val="11"/>
        <rFont val="Verdana"/>
        <family val="2"/>
        <charset val="1"/>
      </rPr>
      <t xml:space="preserve">DUNS”</t>
    </r>
    <r>
      <rPr>
        <sz val="11"/>
        <rFont val="Microsoft YaHei"/>
        <family val="2"/>
      </rPr>
      <t xml:space="preserve">、“</t>
    </r>
    <r>
      <rPr>
        <sz val="11"/>
        <rFont val="Verdana"/>
        <family val="2"/>
        <charset val="1"/>
      </rPr>
      <t xml:space="preserve">VAT”</t>
    </r>
    <r>
      <rPr>
        <sz val="11"/>
        <rFont val="Microsoft YaHei"/>
        <family val="2"/>
      </rPr>
      <t xml:space="preserve">、“客户”等）</t>
    </r>
  </si>
  <si>
    <r>
      <rPr>
        <sz val="11"/>
        <rFont val="Verdana"/>
        <family val="2"/>
        <charset val="1"/>
      </rPr>
      <t xml:space="preserve">4. </t>
    </r>
    <r>
      <rPr>
        <sz val="11"/>
        <rFont val="Microsoft YaHei"/>
        <family val="2"/>
      </rPr>
      <t xml:space="preserve">固有の識別番号又はコードの発行元を記入してください（「</t>
    </r>
    <r>
      <rPr>
        <sz val="11"/>
        <rFont val="Verdana"/>
        <family val="2"/>
        <charset val="1"/>
      </rPr>
      <t xml:space="preserve">DUNS</t>
    </r>
    <r>
      <rPr>
        <sz val="11"/>
        <rFont val="Microsoft YaHei"/>
        <family val="2"/>
      </rPr>
      <t xml:space="preserve">」「</t>
    </r>
    <r>
      <rPr>
        <sz val="11"/>
        <rFont val="Verdana"/>
        <family val="2"/>
        <charset val="1"/>
      </rPr>
      <t xml:space="preserve">VAT</t>
    </r>
    <r>
      <rPr>
        <sz val="11"/>
        <rFont val="Microsoft YaHei"/>
        <family val="2"/>
      </rPr>
      <t xml:space="preserve">」「顧客」等）。</t>
    </r>
  </si>
  <si>
    <r>
      <rPr>
        <sz val="11"/>
        <rFont val="Verdana"/>
        <family val="2"/>
        <charset val="1"/>
      </rPr>
      <t xml:space="preserve">4.  </t>
    </r>
    <r>
      <rPr>
        <sz val="11"/>
        <rFont val="Microsoft YaHei"/>
        <family val="2"/>
      </rPr>
      <t xml:space="preserve">귀사의 고유한 번호나 코드의 출처를 기입하십시오</t>
    </r>
    <r>
      <rPr>
        <sz val="11"/>
        <rFont val="Verdana"/>
        <family val="2"/>
        <charset val="1"/>
      </rPr>
      <t xml:space="preserve">. (DUNS #, VAT # </t>
    </r>
    <r>
      <rPr>
        <sz val="11"/>
        <rFont val="Microsoft YaHei"/>
        <family val="2"/>
      </rPr>
      <t xml:space="preserve">등</t>
    </r>
    <r>
      <rPr>
        <sz val="11"/>
        <rFont val="Verdana"/>
        <family val="2"/>
        <charset val="1"/>
      </rPr>
      <t xml:space="preserve">)</t>
    </r>
  </si>
  <si>
    <t xml:space="preserve">4. Indiquer le type d'identifiant utilisé (numéro DUNS, numéro TVA, etc…)</t>
  </si>
  <si>
    <t xml:space="preserve">4. Inserir a origem do número único de identificação ou código  (número DUNS, número VAT, identificação específica de cliente , etc.)</t>
  </si>
  <si>
    <t xml:space="preserve">4. Geben Sie die Quelle für die eindeutige Kennung oder Code ( "DUNS",  "MWST","Kunde", etc. ) an.</t>
  </si>
  <si>
    <t xml:space="preserve">4. Inserte la fuente  de su único numero de identificador  o código ( " DUNS", " VAT"," Cliente",  etc)</t>
  </si>
  <si>
    <t xml:space="preserve">4. Inserire la fonte per il codice univoco di identificazione dell'Azienda (DUNS number, Partita IVA, etc..)</t>
  </si>
  <si>
    <t xml:space="preserve">4. Benzersiz tanımlayıcı numarası veya kod için kaynağı girin ("DUNS", "VAT", "Müşteri", vs.). </t>
  </si>
  <si>
    <t xml:space="preserve">A12</t>
  </si>
  <si>
    <t xml:space="preserve">5. Insert your full company address (street, city, state, country, postal code).  This field is optional.</t>
  </si>
  <si>
    <r>
      <rPr>
        <sz val="11"/>
        <rFont val="Verdana"/>
        <family val="2"/>
        <charset val="1"/>
      </rPr>
      <t xml:space="preserve">5. </t>
    </r>
    <r>
      <rPr>
        <sz val="11"/>
        <rFont val="Microsoft YaHei"/>
        <family val="2"/>
      </rPr>
      <t xml:space="preserve">插入贵公司的完整地址（街道、城市、州、国家或地区、邮政编码）。此为必填字段。</t>
    </r>
  </si>
  <si>
    <r>
      <rPr>
        <sz val="11"/>
        <rFont val="Verdana"/>
        <family val="2"/>
        <charset val="1"/>
      </rPr>
      <t xml:space="preserve">5. </t>
    </r>
    <r>
      <rPr>
        <sz val="11"/>
        <rFont val="Microsoft YaHei"/>
        <family val="2"/>
      </rPr>
      <t xml:space="preserve">貴社の住所を省略せずに記入してください（番地、市、州</t>
    </r>
    <r>
      <rPr>
        <sz val="11"/>
        <rFont val="Verdana"/>
        <family val="2"/>
        <charset val="1"/>
      </rPr>
      <t xml:space="preserve">/</t>
    </r>
    <r>
      <rPr>
        <sz val="11"/>
        <rFont val="Microsoft YaHei"/>
        <family val="2"/>
      </rPr>
      <t xml:space="preserve">都道府県、国、郵便番号） 。この欄は任意です。</t>
    </r>
  </si>
  <si>
    <r>
      <rPr>
        <sz val="11"/>
        <rFont val="Verdana"/>
        <family val="2"/>
        <charset val="1"/>
      </rPr>
      <t xml:space="preserve">5.  </t>
    </r>
    <r>
      <rPr>
        <sz val="11"/>
        <rFont val="Microsoft YaHei"/>
        <family val="2"/>
      </rPr>
      <t xml:space="preserve">귀사의 주소를 기입하십시오</t>
    </r>
    <r>
      <rPr>
        <sz val="11"/>
        <rFont val="Verdana"/>
        <family val="2"/>
        <charset val="1"/>
      </rPr>
      <t xml:space="preserve">. (</t>
    </r>
    <r>
      <rPr>
        <sz val="11"/>
        <rFont val="Microsoft YaHei"/>
        <family val="2"/>
      </rPr>
      <t xml:space="preserve">시</t>
    </r>
    <r>
      <rPr>
        <sz val="11"/>
        <rFont val="Verdana"/>
        <family val="2"/>
        <charset val="1"/>
      </rPr>
      <t xml:space="preserve">, </t>
    </r>
    <r>
      <rPr>
        <sz val="11"/>
        <rFont val="Microsoft YaHei"/>
        <family val="2"/>
      </rPr>
      <t xml:space="preserve">구</t>
    </r>
    <r>
      <rPr>
        <sz val="11"/>
        <rFont val="Verdana"/>
        <family val="2"/>
        <charset val="1"/>
      </rPr>
      <t xml:space="preserve">, </t>
    </r>
    <r>
      <rPr>
        <sz val="11"/>
        <rFont val="Microsoft YaHei"/>
        <family val="2"/>
      </rPr>
      <t xml:space="preserve">동</t>
    </r>
    <r>
      <rPr>
        <sz val="11"/>
        <rFont val="Verdana"/>
        <family val="2"/>
        <charset val="1"/>
      </rPr>
      <t xml:space="preserve">, </t>
    </r>
    <r>
      <rPr>
        <sz val="11"/>
        <rFont val="Microsoft YaHei"/>
        <family val="2"/>
      </rPr>
      <t xml:space="preserve">우편번호 등</t>
    </r>
    <r>
      <rPr>
        <sz val="11"/>
        <rFont val="Verdana"/>
        <family val="2"/>
        <charset val="1"/>
      </rPr>
      <t xml:space="preserve">).  </t>
    </r>
    <r>
      <rPr>
        <sz val="11"/>
        <rFont val="Microsoft YaHei"/>
        <family val="2"/>
      </rPr>
      <t xml:space="preserve">이 필드는 선택 사항입니다</t>
    </r>
    <r>
      <rPr>
        <sz val="11"/>
        <rFont val="Verdana"/>
        <family val="2"/>
        <charset val="1"/>
      </rPr>
      <t xml:space="preserve">.</t>
    </r>
  </si>
  <si>
    <t xml:space="preserve">5. Indiquer l’adresse complète de votre entreprise (rue, ville, pays, code postal,…). Ce champ est optionnel.</t>
  </si>
  <si>
    <t xml:space="preserve">5. Inserir o endereço completo da Empresa (Rua, Cidade, Estado, País, Código Postal). Este campo é obrigatório.</t>
  </si>
  <si>
    <t xml:space="preserve">5. Geben Sie Ihre vollständige Firmenanschrift an (Straße, Stadt, Postleitzahl,  Bundesland).  Dieses Feld ist optional.</t>
  </si>
  <si>
    <t xml:space="preserve">5. Inserte la dirección completa de la compañía (Calle, ciudad, estado, país, código postal). Este campo es opcional</t>
  </si>
  <si>
    <t xml:space="preserve">5. Inserire l'indirizzo completo dell'Azienda (via, città, stato, paese, codice di avviamento postale, ..). Questo campo è opzionale</t>
  </si>
  <si>
    <t xml:space="preserve">5. Şirketinizin açık adresini girin (cadde, şehir, eyalet, ülke, posta kodu). Bu alanın doldurulması isteğe bağlıdır.</t>
  </si>
  <si>
    <t xml:space="preserve">A13</t>
  </si>
  <si>
    <t xml:space="preserve">6. Insert the name of the person to contact regarding the contents of the declaration information. This field is mandatory.</t>
  </si>
  <si>
    <r>
      <rPr>
        <sz val="11"/>
        <rFont val="Verdana"/>
        <family val="2"/>
        <charset val="1"/>
      </rPr>
      <t xml:space="preserve">6. </t>
    </r>
    <r>
      <rPr>
        <sz val="11"/>
        <rFont val="Microsoft YaHei"/>
        <family val="2"/>
      </rPr>
      <t xml:space="preserve">插入对此申报信息内容负责的联系人姓名。此为必填字段。</t>
    </r>
  </si>
  <si>
    <r>
      <rPr>
        <sz val="11"/>
        <rFont val="Verdana"/>
        <family val="2"/>
        <charset val="1"/>
      </rPr>
      <t xml:space="preserve">6. </t>
    </r>
    <r>
      <rPr>
        <sz val="11"/>
        <rFont val="Microsoft YaHei"/>
        <family val="2"/>
      </rPr>
      <t xml:space="preserve">このテンプレートの回答データの内容に関して連絡先となる担当者の名前を記入してください。この欄は必須です。</t>
    </r>
  </si>
  <si>
    <r>
      <rPr>
        <sz val="11"/>
        <rFont val="Verdana"/>
        <family val="2"/>
        <charset val="1"/>
      </rPr>
      <t xml:space="preserve">6.  </t>
    </r>
    <r>
      <rPr>
        <sz val="11"/>
        <rFont val="Microsoft YaHei"/>
        <family val="2"/>
      </rPr>
      <t xml:space="preserve">이 양식에 기입되는 내용에 관한 문의를 받을수 있는 담당직원 성명을 기입하십시오</t>
    </r>
    <r>
      <rPr>
        <sz val="11"/>
        <rFont val="Verdana"/>
        <family val="2"/>
        <charset val="1"/>
      </rPr>
      <t xml:space="preserve">. </t>
    </r>
    <r>
      <rPr>
        <sz val="11"/>
        <rFont val="Microsoft YaHei"/>
        <family val="2"/>
      </rPr>
      <t xml:space="preserve">이 필드는 의무사항입니다</t>
    </r>
    <r>
      <rPr>
        <sz val="11"/>
        <rFont val="Verdana"/>
        <family val="2"/>
        <charset val="1"/>
      </rPr>
      <t xml:space="preserve">.</t>
    </r>
  </si>
  <si>
    <t xml:space="preserve">6. Indiquer le nom de la personne à contacter concernant le contenu de votre déclaration. Ce champ est obligatoire.</t>
  </si>
  <si>
    <t xml:space="preserve">6. Inserir o nome da pessoa de contacto relativamente ao conteúdo da informação prestada na declaração. Este campo é obrigatório.</t>
  </si>
  <si>
    <t xml:space="preserve">6. Geben Sie den Namen der Kontaktperson zum Inhalt der Erklärung an. Dies ist ein obligatorisches Feld.</t>
  </si>
  <si>
    <t xml:space="preserve">6. Inserte el nombre de la persona a contactar en relación al contenido de la información en la declaración. Este campo es obligatorio.</t>
  </si>
  <si>
    <t xml:space="preserve">6. Indicare il nominativo di un Rappresentante Legale dell'Azienda, responsabile dell'esattezza delle informazioni trasmesse tramite questo questionario. Questo campo è obbligatorio</t>
  </si>
  <si>
    <t xml:space="preserve">6. Beyan bilgilerinin içeriği ile ilgili olarak temasa geçilecek kişinin adını girin. Bu alanın doldurulması zorunludur.</t>
  </si>
  <si>
    <t xml:space="preserve">A14</t>
  </si>
  <si>
    <t xml:space="preserve">7. Insert the email address of the contact person.  If an email address is not available, state ‘‘not available’’ or ‘‘n/a.’’ A blank field may cause an error in form implementation.  This field is mandatory.</t>
  </si>
  <si>
    <r>
      <rPr>
        <sz val="11"/>
        <rFont val="Verdana"/>
        <family val="2"/>
        <charset val="1"/>
      </rPr>
      <t xml:space="preserve">7. </t>
    </r>
    <r>
      <rPr>
        <sz val="11"/>
        <rFont val="Microsoft YaHei"/>
        <family val="2"/>
      </rPr>
      <t xml:space="preserve">插入联系人的电子邮件地址。如果没有电子邮件地址，请说明“无”或“不适用”。如留空此字段，会导致此表格出错。此为必填字段。</t>
    </r>
  </si>
  <si>
    <r>
      <rPr>
        <sz val="11"/>
        <rFont val="Verdana"/>
        <family val="2"/>
        <charset val="1"/>
      </rPr>
      <t xml:space="preserve">7.</t>
    </r>
    <r>
      <rPr>
        <sz val="11"/>
        <rFont val="Microsoft YaHei"/>
        <family val="2"/>
      </rPr>
      <t xml:space="preserve">連絡先の電子メール・アドレスを記入してください。電子メールが利用不可能な場合、「利用不可」又は</t>
    </r>
    <r>
      <rPr>
        <sz val="11"/>
        <rFont val="Verdana"/>
        <family val="2"/>
        <charset val="1"/>
      </rPr>
      <t xml:space="preserve">n/a</t>
    </r>
    <r>
      <rPr>
        <sz val="11"/>
        <rFont val="Microsoft YaHei"/>
        <family val="2"/>
      </rPr>
      <t xml:space="preserve">としてください。空欄のままにするとフォームの実行時にエラーが発生する可能性があるため記入してください。この欄は必須です。</t>
    </r>
  </si>
  <si>
    <r>
      <rPr>
        <sz val="11"/>
        <rFont val="Verdana"/>
        <family val="2"/>
        <charset val="1"/>
      </rPr>
      <t xml:space="preserve">7.  </t>
    </r>
    <r>
      <rPr>
        <sz val="11"/>
        <rFont val="Microsoft YaHei"/>
        <family val="2"/>
      </rPr>
      <t xml:space="preserve">담당직원 이메일 주소를 기입하십시오</t>
    </r>
    <r>
      <rPr>
        <sz val="11"/>
        <rFont val="Verdana"/>
        <family val="2"/>
        <charset val="1"/>
      </rPr>
      <t xml:space="preserve">. </t>
    </r>
    <r>
      <rPr>
        <sz val="11"/>
        <rFont val="Microsoft YaHei"/>
        <family val="2"/>
      </rPr>
      <t xml:space="preserve">혹 이메일 주소가 없는 경우</t>
    </r>
    <r>
      <rPr>
        <sz val="11"/>
        <rFont val="Verdana"/>
        <family val="2"/>
        <charset val="1"/>
      </rPr>
      <t xml:space="preserve">, "not available" (</t>
    </r>
    <r>
      <rPr>
        <sz val="11"/>
        <rFont val="Microsoft YaHei"/>
        <family val="2"/>
      </rPr>
      <t xml:space="preserve">없음</t>
    </r>
    <r>
      <rPr>
        <sz val="11"/>
        <rFont val="Verdana"/>
        <family val="2"/>
        <charset val="1"/>
      </rPr>
      <t xml:space="preserve">) </t>
    </r>
    <r>
      <rPr>
        <sz val="11"/>
        <rFont val="Microsoft YaHei"/>
        <family val="2"/>
      </rPr>
      <t xml:space="preserve">또는 </t>
    </r>
    <r>
      <rPr>
        <sz val="11"/>
        <rFont val="Verdana"/>
        <family val="2"/>
        <charset val="1"/>
      </rPr>
      <t xml:space="preserve">"N/A"</t>
    </r>
    <r>
      <rPr>
        <sz val="11"/>
        <rFont val="Microsoft YaHei"/>
        <family val="2"/>
      </rPr>
      <t xml:space="preserve">를 기입하십시오</t>
    </r>
    <r>
      <rPr>
        <sz val="11"/>
        <rFont val="Verdana"/>
        <family val="2"/>
        <charset val="1"/>
      </rPr>
      <t xml:space="preserve">.</t>
    </r>
  </si>
  <si>
    <t xml:space="preserve">7. Indiquer l'adresse email de la personne à contacter. Si cette personne n'a pas d'adresse email, indiquer "not available" ou "n/a" (en anglais). Un champ vide peut provoquer une erreur dans l'exécution de ce formulaire. Ce champ est obligatoire.</t>
  </si>
  <si>
    <t xml:space="preserve">7. inserir o endereço de email da pessoa de contacto. Caso não tenha, colocar "não disponível" ou "n/a". O Campo em branco poderá causar um erro na implementação do formulário. Este campo é obrigatório.</t>
  </si>
  <si>
    <t xml:space="preserve">7. Geben Sie die E mail-Adresse der Kontaktperson an. Wenn eine E- mail-adresse nicht verfügbar ist, bitte "Nicht verfügbar" oder "n/a." auswählen. Ein leeres Feld kann dazu führen, dass ein Fehler in der Anwendung auftritt. Dies ist ein obligatorisches Feld.</t>
  </si>
  <si>
    <t xml:space="preserve">7. Inserte  la dirección de email de la persona contacto.   Si la dirección de email no esta disponible, mencione "no disponible". El campo en blanco puede causar un error en el formato. Este campo es obligatorio</t>
  </si>
  <si>
    <t xml:space="preserve">7. Indicarel'indirizzo email di un Rappresentante Legale dell'Azienda. Se l'indirizzo email non è disponibile, scrivere "non dispobile" o "n/a". Il campo bianco può causare un errore nella compilazione. Questo campo è obbligatorio</t>
  </si>
  <si>
    <t xml:space="preserve">7. İrtibata geçilecek kişinin e-posta adresini girin. Bir e-posta adresinin bulunmadığı durumlarda “uygun değil” veya “yok” yazın. Alanın boş bırakılması formun gönderimi sırasında hata oluşmasına neden olabilir. Bu alanın doldurulması zorunludur.</t>
  </si>
  <si>
    <t xml:space="preserve">A15</t>
  </si>
  <si>
    <t xml:space="preserve">8. Insert the telephone number for the contact. This field is mandatory.</t>
  </si>
  <si>
    <r>
      <rPr>
        <sz val="11"/>
        <rFont val="Verdana"/>
        <family val="2"/>
        <charset val="1"/>
      </rPr>
      <t xml:space="preserve">8. </t>
    </r>
    <r>
      <rPr>
        <sz val="11"/>
        <rFont val="Microsoft YaHei"/>
        <family val="2"/>
      </rPr>
      <t xml:space="preserve">插入联系人的电话号码。此为必填字段。</t>
    </r>
  </si>
  <si>
    <r>
      <rPr>
        <sz val="11"/>
        <rFont val="Verdana"/>
        <family val="2"/>
        <charset val="1"/>
      </rPr>
      <t xml:space="preserve">8. </t>
    </r>
    <r>
      <rPr>
        <sz val="11"/>
        <rFont val="Microsoft YaHei"/>
        <family val="2"/>
      </rPr>
      <t xml:space="preserve">連絡先電話番号を記入してください。この欄は必須です。</t>
    </r>
  </si>
  <si>
    <r>
      <rPr>
        <sz val="11"/>
        <rFont val="Verdana"/>
        <family val="2"/>
        <charset val="1"/>
      </rPr>
      <t xml:space="preserve">8.  </t>
    </r>
    <r>
      <rPr>
        <sz val="11"/>
        <rFont val="Microsoft YaHei"/>
        <family val="2"/>
      </rPr>
      <t xml:space="preserve">담당직원 전화 번호를 기입하십시오</t>
    </r>
    <r>
      <rPr>
        <sz val="11"/>
        <rFont val="Verdana"/>
        <family val="2"/>
        <charset val="1"/>
      </rPr>
      <t xml:space="preserve">. </t>
    </r>
    <r>
      <rPr>
        <sz val="11"/>
        <rFont val="Microsoft YaHei"/>
        <family val="2"/>
      </rPr>
      <t xml:space="preserve">이 필드는 필수입니다</t>
    </r>
    <r>
      <rPr>
        <sz val="11"/>
        <rFont val="Verdana"/>
        <family val="2"/>
        <charset val="1"/>
      </rPr>
      <t xml:space="preserve">.</t>
    </r>
  </si>
  <si>
    <t xml:space="preserve">8. Indiquer le numéro de téléphone de la personne à contacter. Ce champ est obligatoire.</t>
  </si>
  <si>
    <t xml:space="preserve">8. Inserir o número de telefone do contacto. Este campo é obrigatório.</t>
  </si>
  <si>
    <t xml:space="preserve">8. Geben Sie die Telefonnummer des Kontakts an. Dies ist ein obligatorisches Feld.</t>
  </si>
  <si>
    <t xml:space="preserve">8. Inserte el teléfono de la persona contacto. Este campo es obligatorio.</t>
  </si>
  <si>
    <t xml:space="preserve">8. Inserire il numero di telefono della persona di contatto. Questo campo è obbligatorio</t>
  </si>
  <si>
    <t xml:space="preserve">8. İrtibat kişisinin telefon numarasını girin. Bu alanın doldurulması zorunludur.</t>
  </si>
  <si>
    <t xml:space="preserve">A16</t>
  </si>
  <si>
    <t xml:space="preserve">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</si>
  <si>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charset val="1"/>
      </rPr>
      <t xml:space="preserve">9. </t>
    </r>
    <r>
      <rPr>
        <sz val="11"/>
        <rFont val="Microsoft YaHei"/>
        <family val="2"/>
      </rPr>
      <t xml:space="preserve">插入负责申报信息内容的人员姓名。授权人可能与联系人不同。请勿填写“相同”或相似信息，而需提供授权人的姓名。此为必填字段。 </t>
    </r>
  </si>
  <si>
    <r>
      <rPr>
        <sz val="11"/>
        <rFont val="Verdana"/>
        <family val="2"/>
        <charset val="1"/>
      </rPr>
      <t xml:space="preserve">9.</t>
    </r>
    <r>
      <rPr>
        <sz val="11"/>
        <rFont val="Microsoft YaHei"/>
        <family val="2"/>
      </rPr>
      <t xml:space="preserve">申告内容の回答責任者の名前を記入してください。連絡先と異なる人でもかまいません。「同上」又は同様の表記は避けてください。この欄は必須です。</t>
    </r>
  </si>
  <si>
    <r>
      <rPr>
        <sz val="11"/>
        <rFont val="Verdana"/>
        <family val="2"/>
        <charset val="1"/>
      </rPr>
      <t xml:space="preserve">9.  </t>
    </r>
    <r>
      <rPr>
        <sz val="11"/>
        <rFont val="Microsoft YaHei"/>
        <family val="2"/>
      </rPr>
      <t xml:space="preserve">이 양식에 기입되는 정보를 책임질 수 있는 책임자의 성명을 기입하십시오</t>
    </r>
    <r>
      <rPr>
        <sz val="11"/>
        <rFont val="Verdana"/>
        <family val="2"/>
        <charset val="1"/>
      </rPr>
      <t xml:space="preserve">.  </t>
    </r>
    <r>
      <rPr>
        <sz val="11"/>
        <rFont val="Microsoft YaHei"/>
        <family val="2"/>
      </rPr>
      <t xml:space="preserve">이 책임자는 앞서 기입한 수신 담당자와 다른 개인일 수 있읍니다</t>
    </r>
    <r>
      <rPr>
        <sz val="11"/>
        <rFont val="Verdana"/>
        <family val="2"/>
        <charset val="1"/>
      </rPr>
      <t xml:space="preserve">.  </t>
    </r>
    <r>
      <rPr>
        <sz val="11"/>
        <rFont val="Microsoft YaHei"/>
        <family val="2"/>
      </rPr>
      <t xml:space="preserve">동일할 경우</t>
    </r>
    <r>
      <rPr>
        <sz val="11"/>
        <rFont val="Verdana"/>
        <family val="2"/>
        <charset val="1"/>
      </rPr>
      <t xml:space="preserve">, </t>
    </r>
    <r>
      <rPr>
        <sz val="11"/>
        <rFont val="Microsoft YaHei"/>
        <family val="2"/>
      </rPr>
      <t xml:space="preserve">다시 성명을 기입하십시오</t>
    </r>
    <r>
      <rPr>
        <sz val="11"/>
        <rFont val="Verdana"/>
        <family val="2"/>
        <charset val="1"/>
      </rPr>
      <t xml:space="preserve">. "Same" (</t>
    </r>
    <r>
      <rPr>
        <sz val="11"/>
        <rFont val="Microsoft YaHei"/>
        <family val="2"/>
      </rPr>
      <t xml:space="preserve">동일</t>
    </r>
    <r>
      <rPr>
        <sz val="11"/>
        <rFont val="Verdana"/>
        <family val="2"/>
        <charset val="1"/>
      </rPr>
      <t xml:space="preserve">) </t>
    </r>
    <r>
      <rPr>
        <sz val="11"/>
        <rFont val="Microsoft YaHei"/>
        <family val="2"/>
      </rPr>
      <t xml:space="preserve">또는 비슷한 용어는사용하지 마십시오</t>
    </r>
    <r>
      <rPr>
        <sz val="11"/>
        <rFont val="Verdana"/>
        <family val="2"/>
        <charset val="1"/>
      </rPr>
      <t xml:space="preserve">.  </t>
    </r>
    <r>
      <rPr>
        <sz val="11"/>
        <rFont val="Microsoft YaHei"/>
        <family val="2"/>
      </rPr>
      <t xml:space="preserve">이 필드는 필수입니다</t>
    </r>
    <r>
      <rPr>
        <sz val="11"/>
        <rFont val="Verdana"/>
        <family val="2"/>
        <charset val="1"/>
      </rPr>
      <t xml:space="preserve">.</t>
    </r>
  </si>
  <si>
    <t xml:space="preserve">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</si>
  <si>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 xml:space="preserve">9. inserir o nome da pessoa responsável pelos conteúdos da informação prestada na declaração. O autorizador pode ser outro indivíduo que não a pessoa de contacto. Não é Correto  usar palavras como "o mesmo" ou identificação similar. Este campo é obrigatório</t>
  </si>
  <si>
    <t xml:space="preserve">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</si>
  <si>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</si>
  <si>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 xml:space="preserve">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</si>
  <si>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 xml:space="preserve">9. Beyan bilgilerinin içeriğinden sorumlu kişinin adını girin. İzin yetkilisi, irtibat kişisinden farklı bir kişi olabilir. İzin yetkilisinin adı belirtilirken “aynı” gibi ifadelerin kullanılması doğru olmayacaktır. Bu alanın doldurulması zorunludur.</t>
  </si>
  <si>
    <t xml:space="preserve">A17</t>
  </si>
  <si>
    <t xml:space="preserve">10. Insert the title for the Authorizing person. This field is optional.</t>
  </si>
  <si>
    <r>
      <rPr>
        <sz val="11"/>
        <rFont val="Verdana"/>
        <family val="2"/>
        <charset val="1"/>
      </rPr>
      <t xml:space="preserve">10. </t>
    </r>
    <r>
      <rPr>
        <sz val="11"/>
        <rFont val="Microsoft YaHei"/>
        <family val="2"/>
      </rPr>
      <t xml:space="preserve">输入授权人的职位。 此为选填字段。</t>
    </r>
  </si>
  <si>
    <r>
      <rPr>
        <sz val="11"/>
        <rFont val="Verdana"/>
        <family val="2"/>
        <charset val="1"/>
      </rPr>
      <t xml:space="preserve">10. </t>
    </r>
    <r>
      <rPr>
        <sz val="11"/>
        <rFont val="Microsoft YaHei"/>
        <family val="2"/>
      </rPr>
      <t xml:space="preserve">回答責任者の役職を記入してください。この欄は任意です。</t>
    </r>
  </si>
  <si>
    <r>
      <rPr>
        <sz val="11"/>
        <rFont val="Verdana"/>
        <family val="2"/>
        <charset val="1"/>
      </rPr>
      <t xml:space="preserve">10.  </t>
    </r>
    <r>
      <rPr>
        <sz val="11"/>
        <rFont val="Microsoft YaHei"/>
        <family val="2"/>
      </rPr>
      <t xml:space="preserve">이 양식에 기입되는 정보를 책임질 수 있는 책임자 직함을 기입하십시오</t>
    </r>
    <r>
      <rPr>
        <sz val="11"/>
        <rFont val="Verdana"/>
        <family val="2"/>
        <charset val="1"/>
      </rPr>
      <t xml:space="preserve">.   </t>
    </r>
    <r>
      <rPr>
        <sz val="11"/>
        <rFont val="Microsoft YaHei"/>
        <family val="2"/>
      </rPr>
      <t xml:space="preserve">이 필드는 선택 사항입니다</t>
    </r>
    <r>
      <rPr>
        <sz val="11"/>
        <rFont val="Verdana"/>
        <family val="2"/>
        <charset val="1"/>
      </rPr>
      <t xml:space="preserve">.</t>
    </r>
  </si>
  <si>
    <t xml:space="preserve">10. Indiquer le titre de la personne responsable. Ce champ est facultatif.</t>
  </si>
  <si>
    <t xml:space="preserve">10. Inserir o título da pessoa que autoriza. Este campo é opcional.</t>
  </si>
  <si>
    <t xml:space="preserve">10. Geben Sie den Titel für den Namen des Bevollmächtigten an. Dieses Feld ist optional.</t>
  </si>
  <si>
    <t xml:space="preserve">10. Inserte el titulo de la persona que autoriza. Este campo es opcional.</t>
  </si>
  <si>
    <t xml:space="preserve">10. Indicare il titolo della persona responsabile della dichiariazione. Questo campo è facoltativo.</t>
  </si>
  <si>
    <t xml:space="preserve">10. İzin yetkilisinin unvanını girin. Bu alanın doldurulması isteğe bağlıdır.</t>
  </si>
  <si>
    <t xml:space="preserve">A18</t>
  </si>
  <si>
    <t xml:space="preserve">11. Insert the email address of the Authorizing person.  If an email address is not available, state ‘‘not available’’ or ‘‘n/a.’’ A blank field may cause an error in form implementation.  This field is mandatory.</t>
  </si>
  <si>
    <r>
      <rPr>
        <sz val="11"/>
        <rFont val="Verdana"/>
        <family val="2"/>
        <charset val="1"/>
      </rPr>
      <t xml:space="preserve">11.  </t>
    </r>
    <r>
      <rPr>
        <sz val="11"/>
        <rFont val="Microsoft YaHei"/>
        <family val="2"/>
      </rPr>
      <t xml:space="preserve">输入授权人的电子邮件地址。如果没有电子邮件地址，请声明“无”或“不适用”。如留空此字段，会导致表格出错。此为必填字段。</t>
    </r>
  </si>
  <si>
    <r>
      <rPr>
        <sz val="11"/>
        <rFont val="Verdana"/>
        <family val="2"/>
        <charset val="1"/>
      </rPr>
      <t xml:space="preserve">11.</t>
    </r>
    <r>
      <rPr>
        <sz val="11"/>
        <rFont val="Microsoft YaHei"/>
        <family val="2"/>
      </rPr>
      <t xml:space="preserve">回答責任者の電子メール・アドレスを記入してください。電子メールが不可能な場合、「利用不可」又は</t>
    </r>
    <r>
      <rPr>
        <sz val="11"/>
        <rFont val="Verdana"/>
        <family val="2"/>
        <charset val="1"/>
      </rPr>
      <t xml:space="preserve">n/a</t>
    </r>
    <r>
      <rPr>
        <sz val="11"/>
        <rFont val="Microsoft YaHei"/>
        <family val="2"/>
      </rPr>
      <t xml:space="preserve">としてください。空欄のままにするとフォームの実行時にエラーが発生する可能性があるため記入してください。この欄は必須です。</t>
    </r>
  </si>
  <si>
    <r>
      <rPr>
        <sz val="11"/>
        <rFont val="Verdana"/>
        <family val="2"/>
        <charset val="1"/>
      </rPr>
      <t xml:space="preserve">11.   </t>
    </r>
    <r>
      <rPr>
        <sz val="11"/>
        <rFont val="Microsoft YaHei"/>
        <family val="2"/>
      </rPr>
      <t xml:space="preserve">책임자의 이메일 주소를 기입하십시오</t>
    </r>
    <r>
      <rPr>
        <sz val="11"/>
        <rFont val="Verdana"/>
        <family val="2"/>
        <charset val="1"/>
      </rPr>
      <t xml:space="preserve">. </t>
    </r>
    <r>
      <rPr>
        <sz val="11"/>
        <rFont val="Microsoft YaHei"/>
        <family val="2"/>
      </rPr>
      <t xml:space="preserve">혹 이메일 주소가 없는 경우</t>
    </r>
    <r>
      <rPr>
        <sz val="11"/>
        <rFont val="Verdana"/>
        <family val="2"/>
        <charset val="1"/>
      </rPr>
      <t xml:space="preserve">, "not available" (</t>
    </r>
    <r>
      <rPr>
        <sz val="11"/>
        <rFont val="Microsoft YaHei"/>
        <family val="2"/>
      </rPr>
      <t xml:space="preserve">없음</t>
    </r>
    <r>
      <rPr>
        <sz val="11"/>
        <rFont val="Verdana"/>
        <family val="2"/>
        <charset val="1"/>
      </rPr>
      <t xml:space="preserve">) </t>
    </r>
    <r>
      <rPr>
        <sz val="11"/>
        <rFont val="Microsoft YaHei"/>
        <family val="2"/>
      </rPr>
      <t xml:space="preserve">또는 </t>
    </r>
    <r>
      <rPr>
        <sz val="11"/>
        <rFont val="Verdana"/>
        <family val="2"/>
        <charset val="1"/>
      </rPr>
      <t xml:space="preserve">"N/A"</t>
    </r>
    <r>
      <rPr>
        <sz val="11"/>
        <rFont val="Microsoft YaHei"/>
        <family val="2"/>
      </rPr>
      <t xml:space="preserve">를 기입하십시오</t>
    </r>
    <r>
      <rPr>
        <sz val="11"/>
        <rFont val="Verdana"/>
        <family val="2"/>
        <charset val="1"/>
      </rPr>
      <t xml:space="preserve">.   </t>
    </r>
    <r>
      <rPr>
        <sz val="11"/>
        <rFont val="Microsoft YaHei"/>
        <family val="2"/>
      </rPr>
      <t xml:space="preserve">이 필드는 필수입니다</t>
    </r>
    <r>
      <rPr>
        <sz val="11"/>
        <rFont val="Verdana"/>
        <family val="2"/>
        <charset val="1"/>
      </rPr>
      <t xml:space="preserve">.</t>
    </r>
  </si>
  <si>
    <t xml:space="preserve">11. Indiquer l'adresse email de la personne responsable. Si cette personne n'a pas d'adresse email, indiquer "not available" ou "n/a" (en anglais). Un champ vide peut provoquer une erreur dans l'exécution de ce formulaire. Ce champ est obligatoire.</t>
  </si>
  <si>
    <t xml:space="preserve">11. Inserir o email da pessoa que autoriza.  Caso não tenha, colocar "não disponível" ou "n/a". O Campo em branco poderá causar um erro na implementação do formulário. Este campo é obrigatório.</t>
  </si>
  <si>
    <t xml:space="preserve">11. Geben Sie die E-mail-Adresse der bevollmächtigten Person an. Wenn eine E-mail Adresse nicht verfügbar ist, bitte "Nicht verfügbar" oder "n/a." auswählen. Ein leeres Feld kann dazu führen, dass ein Fehler in der Anwendung auftritt. Dies ist ein obligatorisches Feld.</t>
  </si>
  <si>
    <t xml:space="preserve">11. Inserte la dirección de email de la persona que autoriza. Si la dirección de email no esta disponible, mencione "no disponible" o "n/a". El campo en blanco puede causar un error en el formato. Este campo es obligatorio.</t>
  </si>
  <si>
    <t xml:space="preserve">11. Indicare l'indirizzo email della persona responsabile della dichiariazione. Se l'indirizzo email non è disponibile, scrivere "non dispobile" o "n/a". Il campo bianco può causare un errore nella compilazione. Questo campo è obbligatorio</t>
  </si>
  <si>
    <t xml:space="preserve">11. İzin yetkilisinin e-posta adresini girin. Bir e-posta adresinin bulunmadığı durumlarda “uygun değil” veya “yok” yazın. Alanın boş bırakılması formun gönderimi sırasında hata oluşmasına neden olabilir. Bu alanın doldurulması zorunludur.</t>
  </si>
  <si>
    <t xml:space="preserve">A19</t>
  </si>
  <si>
    <t xml:space="preserve">12. Insert the telephone number for the Authorizing person. This field is optional.</t>
  </si>
  <si>
    <r>
      <rPr>
        <sz val="11"/>
        <rFont val="Verdana"/>
        <family val="2"/>
        <charset val="1"/>
      </rPr>
      <t xml:space="preserve">12. </t>
    </r>
    <r>
      <rPr>
        <sz val="11"/>
        <rFont val="Microsoft YaHei"/>
        <family val="2"/>
      </rPr>
      <t xml:space="preserve">插入授权人的电话号码。此字段自由选择填写。</t>
    </r>
  </si>
  <si>
    <r>
      <rPr>
        <sz val="11"/>
        <rFont val="Verdana"/>
        <family val="2"/>
        <charset val="1"/>
      </rPr>
      <t xml:space="preserve">12. </t>
    </r>
    <r>
      <rPr>
        <sz val="11"/>
        <rFont val="Microsoft YaHei"/>
        <family val="2"/>
      </rPr>
      <t xml:space="preserve">回答責任者の電話番号を記入してください。この欄は任意です。</t>
    </r>
  </si>
  <si>
    <t xml:space="preserve">12. Insérez le numéro de téléphone pour la personne donnant l’autorisation. Ce champ est facultatif.</t>
  </si>
  <si>
    <t xml:space="preserve">12. Fügen Sie die Telefonnummer der freigabeberechtigten Person ein. Das Ausfüllen dieses Feldes ist freiwillig.</t>
  </si>
  <si>
    <t xml:space="preserve">12. Inserte el número de teléfono de la persona que autoriza. Este campo es opcional.</t>
  </si>
  <si>
    <t xml:space="preserve">12. Inserire il numero di telefono della persona che fornisce l’autorizzazione. Questo campo è facoltativo.</t>
  </si>
  <si>
    <t xml:space="preserve">12. Yetki Veren kişinin telefon numarasını ekleyin. Bu alan isteğe bağlıdır.</t>
  </si>
  <si>
    <t xml:space="preserve">A20</t>
  </si>
  <si>
    <t xml:space="preserve">13. Please enter the Date of Completion for this form using the format DD-MMM-YYYY.  This field is mandatory.</t>
  </si>
  <si>
    <r>
      <rPr>
        <sz val="11"/>
        <rFont val="Verdana"/>
        <family val="2"/>
        <charset val="1"/>
      </rPr>
      <t xml:space="preserve">13. </t>
    </r>
    <r>
      <rPr>
        <sz val="11"/>
        <rFont val="Microsoft YaHei"/>
        <family val="2"/>
      </rPr>
      <t xml:space="preserve">请使用“日</t>
    </r>
    <r>
      <rPr>
        <sz val="11"/>
        <rFont val="Verdana"/>
        <family val="2"/>
        <charset val="1"/>
      </rPr>
      <t xml:space="preserve">-</t>
    </r>
    <r>
      <rPr>
        <sz val="11"/>
        <rFont val="Microsoft YaHei"/>
        <family val="2"/>
      </rPr>
      <t xml:space="preserve">月</t>
    </r>
    <r>
      <rPr>
        <sz val="11"/>
        <rFont val="Verdana"/>
        <family val="2"/>
        <charset val="1"/>
      </rPr>
      <t xml:space="preserve">-</t>
    </r>
    <r>
      <rPr>
        <sz val="11"/>
        <rFont val="Microsoft YaHei"/>
        <family val="2"/>
      </rPr>
      <t xml:space="preserve">年”的格式输入申报日期。此为必填字段。</t>
    </r>
  </si>
  <si>
    <r>
      <rPr>
        <sz val="11"/>
        <rFont val="Verdana"/>
        <family val="2"/>
        <charset val="1"/>
      </rPr>
      <t xml:space="preserve">13. </t>
    </r>
    <r>
      <rPr>
        <sz val="11"/>
        <rFont val="Microsoft YaHei"/>
        <family val="2"/>
      </rPr>
      <t xml:space="preserve">このテンプレートの作成日を</t>
    </r>
    <r>
      <rPr>
        <sz val="11"/>
        <rFont val="Verdana"/>
        <family val="2"/>
        <charset val="1"/>
      </rPr>
      <t xml:space="preserve">DD-MMM-YYYY</t>
    </r>
    <r>
      <rPr>
        <sz val="11"/>
        <rFont val="Microsoft YaHei"/>
        <family val="2"/>
      </rPr>
      <t xml:space="preserve">（例</t>
    </r>
    <r>
      <rPr>
        <sz val="11"/>
        <rFont val="Verdana"/>
        <family val="2"/>
        <charset val="1"/>
      </rPr>
      <t xml:space="preserve">: 01-JAN-2012</t>
    </r>
    <r>
      <rPr>
        <sz val="11"/>
        <rFont val="Microsoft YaHei"/>
        <family val="2"/>
      </rPr>
      <t xml:space="preserve">）の形式で記入してください。この欄は必須です。</t>
    </r>
  </si>
  <si>
    <r>
      <rPr>
        <sz val="11"/>
        <rFont val="Verdana"/>
        <family val="2"/>
        <charset val="1"/>
      </rPr>
      <t xml:space="preserve">13.  </t>
    </r>
    <r>
      <rPr>
        <sz val="11"/>
        <rFont val="Microsoft YaHei"/>
        <family val="2"/>
      </rPr>
      <t xml:space="preserve">이 템플릿 작성을 완료한 날짜를 기입하십시오</t>
    </r>
    <r>
      <rPr>
        <sz val="11"/>
        <rFont val="Verdana"/>
        <family val="2"/>
        <charset val="1"/>
      </rPr>
      <t xml:space="preserve">. </t>
    </r>
    <r>
      <rPr>
        <sz val="11"/>
        <rFont val="Microsoft YaHei"/>
        <family val="2"/>
      </rPr>
      <t xml:space="preserve">날짜는 </t>
    </r>
    <r>
      <rPr>
        <sz val="11"/>
        <rFont val="Verdana"/>
        <family val="2"/>
        <charset val="1"/>
      </rPr>
      <t xml:space="preserve">DD-MMM-YYYY (</t>
    </r>
    <r>
      <rPr>
        <sz val="11"/>
        <rFont val="Microsoft YaHei"/>
        <family val="2"/>
      </rPr>
      <t xml:space="preserve">예</t>
    </r>
    <r>
      <rPr>
        <sz val="11"/>
        <rFont val="Verdana"/>
        <family val="2"/>
        <charset val="1"/>
      </rPr>
      <t xml:space="preserve">: 12-Jul-2012).  </t>
    </r>
    <r>
      <rPr>
        <sz val="11"/>
        <rFont val="Microsoft YaHei"/>
        <family val="2"/>
      </rPr>
      <t xml:space="preserve">이 필드는 필수입니다</t>
    </r>
    <r>
      <rPr>
        <sz val="11"/>
        <rFont val="Verdana"/>
        <family val="2"/>
        <charset val="1"/>
      </rPr>
      <t xml:space="preserve">.</t>
    </r>
  </si>
  <si>
    <t xml:space="preserve">13. Indiquer la date à laquelle vous avez complété ce rapport en utilisant le format suivant JJ-MM-AAAA. Ce champ est obligatoire.</t>
  </si>
  <si>
    <t xml:space="preserve">13. Por favor inserir a data de finalização de preenchimento deste formulário usando o formato DD-MMM-YYYY. Este campo é obrigatório.</t>
  </si>
  <si>
    <t xml:space="preserve">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</si>
  <si>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</si>
  <si>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 xml:space="preserve">13. Si prega di indicare la data di completamento del questionario nel formato GG-MM-YYY. Questo campo è obbligatorio</t>
  </si>
  <si>
    <t xml:space="preserve">13. Lütfen GG-AAA-YYYY biçiminde bu formun Doldurulma Tarihini girin. Bu alanın doldurulması zorunludur.</t>
  </si>
  <si>
    <t xml:space="preserve">A21</t>
  </si>
  <si>
    <t xml:space="preserve">14. As an example, the user may save the file name as:  companyname-date.xls (date as YYYY-MM-DD).  </t>
  </si>
  <si>
    <r>
      <rPr>
        <sz val="11"/>
        <rFont val="Verdana"/>
        <family val="2"/>
        <charset val="1"/>
      </rPr>
      <t xml:space="preserve">14. </t>
    </r>
    <r>
      <rPr>
        <sz val="11"/>
        <rFont val="Microsoft YaHei"/>
        <family val="2"/>
      </rPr>
      <t xml:space="preserve">例如，用户应将文件名保存为“公司名</t>
    </r>
    <r>
      <rPr>
        <sz val="11"/>
        <rFont val="Verdana"/>
        <family val="2"/>
        <charset val="1"/>
      </rPr>
      <t xml:space="preserve">-</t>
    </r>
    <r>
      <rPr>
        <sz val="11"/>
        <rFont val="Microsoft YaHei"/>
        <family val="2"/>
      </rPr>
      <t xml:space="preserve">日期</t>
    </r>
    <r>
      <rPr>
        <sz val="11"/>
        <rFont val="Verdana"/>
        <family val="2"/>
        <charset val="1"/>
      </rPr>
      <t xml:space="preserve">.xls”</t>
    </r>
    <r>
      <rPr>
        <sz val="11"/>
        <rFont val="Microsoft YaHei"/>
        <family val="2"/>
      </rPr>
      <t xml:space="preserve">（日期格式为年</t>
    </r>
    <r>
      <rPr>
        <sz val="11"/>
        <rFont val="Verdana"/>
        <family val="2"/>
        <charset val="1"/>
      </rPr>
      <t xml:space="preserve">-</t>
    </r>
    <r>
      <rPr>
        <sz val="11"/>
        <rFont val="Microsoft YaHei"/>
        <family val="2"/>
      </rPr>
      <t xml:space="preserve">月</t>
    </r>
    <r>
      <rPr>
        <sz val="11"/>
        <rFont val="Verdana"/>
        <family val="2"/>
        <charset val="1"/>
      </rPr>
      <t xml:space="preserve">-</t>
    </r>
    <r>
      <rPr>
        <sz val="11"/>
        <rFont val="Microsoft YaHei"/>
        <family val="2"/>
      </rPr>
      <t xml:space="preserve">日）。</t>
    </r>
  </si>
  <si>
    <r>
      <rPr>
        <sz val="11"/>
        <rFont val="Verdana"/>
        <family val="2"/>
        <charset val="1"/>
      </rPr>
      <t xml:space="preserve">14. </t>
    </r>
    <r>
      <rPr>
        <sz val="11"/>
        <rFont val="Microsoft YaHei"/>
        <family val="2"/>
      </rPr>
      <t xml:space="preserve">例えば、ファイル名を「会社名</t>
    </r>
    <r>
      <rPr>
        <sz val="11"/>
        <rFont val="Verdana"/>
        <family val="2"/>
        <charset val="1"/>
      </rPr>
      <t xml:space="preserve">-</t>
    </r>
    <r>
      <rPr>
        <sz val="11"/>
        <rFont val="Microsoft YaHei"/>
        <family val="2"/>
      </rPr>
      <t xml:space="preserve">日付</t>
    </r>
    <r>
      <rPr>
        <sz val="11"/>
        <rFont val="Verdana"/>
        <family val="2"/>
        <charset val="1"/>
      </rPr>
      <t xml:space="preserve">.xls</t>
    </r>
    <r>
      <rPr>
        <sz val="11"/>
        <rFont val="Microsoft YaHei"/>
        <family val="2"/>
      </rPr>
      <t xml:space="preserve">」として保存します（日付は</t>
    </r>
    <r>
      <rPr>
        <sz val="11"/>
        <rFont val="Verdana"/>
        <family val="2"/>
        <charset val="1"/>
      </rPr>
      <t xml:space="preserve">YYYY-MM-DD</t>
    </r>
    <r>
      <rPr>
        <sz val="11"/>
        <rFont val="Microsoft YaHei"/>
        <family val="2"/>
      </rPr>
      <t xml:space="preserve">で記述）。</t>
    </r>
  </si>
  <si>
    <r>
      <rPr>
        <sz val="11"/>
        <rFont val="Verdana"/>
        <family val="2"/>
        <charset val="1"/>
      </rPr>
      <t xml:space="preserve">14.  </t>
    </r>
    <r>
      <rPr>
        <sz val="11"/>
        <rFont val="Microsoft YaHei"/>
        <family val="2"/>
      </rPr>
      <t xml:space="preserve">파일 저장 방법 </t>
    </r>
    <r>
      <rPr>
        <sz val="11"/>
        <rFont val="Verdana"/>
        <family val="2"/>
        <charset val="1"/>
      </rPr>
      <t xml:space="preserve">: </t>
    </r>
    <r>
      <rPr>
        <sz val="11"/>
        <rFont val="Microsoft YaHei"/>
        <family val="2"/>
      </rPr>
      <t xml:space="preserve">기업명</t>
    </r>
    <r>
      <rPr>
        <sz val="11"/>
        <rFont val="Verdana"/>
        <family val="2"/>
        <charset val="1"/>
      </rPr>
      <t xml:space="preserve">-</t>
    </r>
    <r>
      <rPr>
        <sz val="11"/>
        <rFont val="Microsoft YaHei"/>
        <family val="2"/>
      </rPr>
      <t xml:space="preserve">날짜</t>
    </r>
    <r>
      <rPr>
        <sz val="11"/>
        <rFont val="Verdana"/>
        <family val="2"/>
        <charset val="1"/>
      </rPr>
      <t xml:space="preserve">.xls (</t>
    </r>
    <r>
      <rPr>
        <sz val="11"/>
        <rFont val="Microsoft YaHei"/>
        <family val="2"/>
      </rPr>
      <t xml:space="preserve">날짜는 </t>
    </r>
    <r>
      <rPr>
        <sz val="11"/>
        <rFont val="Verdana"/>
        <family val="2"/>
        <charset val="1"/>
      </rPr>
      <t xml:space="preserve">YYYY-MM-DD, </t>
    </r>
    <r>
      <rPr>
        <sz val="11"/>
        <rFont val="Microsoft YaHei"/>
        <family val="2"/>
      </rPr>
      <t xml:space="preserve">예</t>
    </r>
    <r>
      <rPr>
        <sz val="11"/>
        <rFont val="Verdana"/>
        <family val="2"/>
        <charset val="1"/>
      </rPr>
      <t xml:space="preserve">: 2012-08-01)</t>
    </r>
  </si>
  <si>
    <t xml:space="preserve">14. Le rapport peut par exemple être sauvegardé sous le nom suivant: nomdelentreprise-date.xls (date au format AAAA-MM-JJ).</t>
  </si>
  <si>
    <t xml:space="preserve">14. Como exemplo, o utilizador poderá guardar o ficheiro como: Nomedaempresa-data.xls (data como AAAA-MM-DD).</t>
  </si>
  <si>
    <t xml:space="preserve">14. Zum Beispiel kann der Benutzer die Datei unter dem Namen speichern: companyname-datum.xls (Datum im Format JJJJ-MM-TT).</t>
  </si>
  <si>
    <t xml:space="preserve">14. Como ejemplo el usuario puede guardar el archivo como: compañianombre-fecha.xls (fecha como YYYY-MM-AA).</t>
  </si>
  <si>
    <t xml:space="preserve">14. Si prega di salvare il questionario con la seguente denominazione: Denominazione dell'Azienda-data.xls (formato data AAAA-MM-GG)</t>
  </si>
  <si>
    <t xml:space="preserve">14. Örnek olarak, kullanıcı dosyayı sirketadi-tarih.xls (tarih YYYY-AA-GG) şeklinde kaydedebilir. </t>
  </si>
  <si>
    <t xml:space="preserve">A23</t>
  </si>
  <si>
    <t xml:space="preserve">Instructions for completing the eight Due Diligence Questions (rows 24 - 71).
Provide answers in ENGLISH only</t>
  </si>
  <si>
    <r>
      <rPr>
        <sz val="11"/>
        <rFont val="Microsoft YaHei"/>
        <family val="2"/>
      </rPr>
      <t xml:space="preserve">八道尽职调查问题的填写指南（第 </t>
    </r>
    <r>
      <rPr>
        <sz val="11"/>
        <rFont val="Verdana"/>
        <family val="2"/>
        <charset val="1"/>
      </rPr>
      <t xml:space="preserve">24 </t>
    </r>
    <r>
      <rPr>
        <sz val="11"/>
        <rFont val="Microsoft YaHei"/>
        <family val="2"/>
      </rPr>
      <t xml:space="preserve">至 </t>
    </r>
    <r>
      <rPr>
        <sz val="11"/>
        <rFont val="Verdana"/>
        <family val="2"/>
        <charset val="1"/>
      </rPr>
      <t xml:space="preserve">71 </t>
    </r>
    <r>
      <rPr>
        <sz val="11"/>
        <rFont val="Microsoft YaHei"/>
        <family val="2"/>
      </rPr>
      <t xml:space="preserve">行）。
请仅以英文作答</t>
    </r>
  </si>
  <si>
    <r>
      <rPr>
        <sz val="11"/>
        <rFont val="Verdana"/>
        <family val="2"/>
        <charset val="1"/>
      </rPr>
      <t xml:space="preserve">8</t>
    </r>
    <r>
      <rPr>
        <sz val="11"/>
        <rFont val="Microsoft YaHei"/>
        <family val="2"/>
      </rPr>
      <t xml:space="preserve">つのデュー・デリジェンスに関する質問（</t>
    </r>
    <r>
      <rPr>
        <sz val="11"/>
        <rFont val="Verdana"/>
        <family val="2"/>
        <charset val="1"/>
      </rPr>
      <t xml:space="preserve">24</t>
    </r>
    <r>
      <rPr>
        <sz val="11"/>
        <rFont val="Microsoft YaHei"/>
        <family val="2"/>
      </rPr>
      <t xml:space="preserve">～</t>
    </r>
    <r>
      <rPr>
        <sz val="11"/>
        <rFont val="Verdana"/>
        <family val="2"/>
        <charset val="1"/>
      </rPr>
      <t xml:space="preserve">71</t>
    </r>
    <r>
      <rPr>
        <sz val="11"/>
        <rFont val="Microsoft YaHei"/>
        <family val="2"/>
      </rPr>
      <t xml:space="preserve">行）に対する解説。
回答は英語（半角）で入力してください。</t>
    </r>
  </si>
  <si>
    <r>
      <rPr>
        <sz val="11"/>
        <rFont val="Microsoft YaHei"/>
        <family val="2"/>
      </rPr>
      <t xml:space="preserve">여덟 가지 실사 질문</t>
    </r>
    <r>
      <rPr>
        <sz val="11"/>
        <rFont val="Verdana"/>
        <family val="2"/>
        <charset val="1"/>
      </rPr>
      <t xml:space="preserve">(24~71</t>
    </r>
    <r>
      <rPr>
        <sz val="11"/>
        <rFont val="Microsoft YaHei"/>
        <family val="2"/>
      </rPr>
      <t xml:space="preserve">행</t>
    </r>
    <r>
      <rPr>
        <sz val="11"/>
        <rFont val="Verdana"/>
        <family val="2"/>
        <charset val="1"/>
      </rPr>
      <t xml:space="preserve">) </t>
    </r>
    <r>
      <rPr>
        <sz val="11"/>
        <rFont val="Microsoft YaHei"/>
        <family val="2"/>
      </rPr>
      <t xml:space="preserve">작성 지침</t>
    </r>
    <r>
      <rPr>
        <sz val="11"/>
        <rFont val="Verdana"/>
        <family val="2"/>
        <charset val="1"/>
      </rPr>
      <t xml:space="preserve">.
</t>
    </r>
    <r>
      <rPr>
        <sz val="11"/>
        <rFont val="Microsoft YaHei"/>
        <family val="2"/>
      </rPr>
      <t xml:space="preserve">답변은 영어로만 기입하십시오</t>
    </r>
  </si>
  <si>
    <t xml:space="preserve">Instruções para responder às oito perguntas sobre diligência devida (linhas 24 a 71).
As respostas devem estar apenas em INGLÊS</t>
  </si>
  <si>
    <t xml:space="preserve">Anweisungen zum Ausfüllen der acht Fragen zur Sorgfaltsprüfung (Zeilen 24 - 71).
Bitte geben Sie Ihre Antworten nur auf ENGLISCH</t>
  </si>
  <si>
    <t xml:space="preserve">Instrucciones para completar las ocho preguntas sobre diligencia debida (filas 24 a 71).
Responder en INGLÉS únicamente</t>
  </si>
  <si>
    <t xml:space="preserve">Istruzioni per completare le otto domande sulla due diligence (righe 24 - 71).
Le risposte devono essere fornite unicamente in lingua INGLESE</t>
  </si>
  <si>
    <t xml:space="preserve">Sekiz Ayrıntılı İnceleme Sorusunu (24 - 71 arası satırlar) tamamlamak için talimatlar.
Yanıtları yalnızca İNGİLİZCE olarak verin</t>
  </si>
  <si>
    <t xml:space="preserve">A24</t>
  </si>
  <si>
    <t xml:space="preserve">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</si>
  <si>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r>
      <rPr>
        <sz val="10"/>
        <rFont val="Microsoft YaHei"/>
        <family val="2"/>
      </rPr>
      <t xml:space="preserve">八道题明确了每种金属的用途、原产地和采购识别信息。这些问题旨在收集关于公司产品中 </t>
    </r>
    <r>
      <rPr>
        <sz val="10"/>
        <rFont val="Verdana"/>
        <family val="2"/>
        <charset val="1"/>
      </rPr>
      <t xml:space="preserve">3TG </t>
    </r>
    <r>
      <rPr>
        <sz val="10"/>
        <rFont val="Microsoft YaHei"/>
        <family val="2"/>
      </rPr>
      <t xml:space="preserve">使用情况的信息，以确定法规适用情况。答案应与公司信息部分所选择的“申报范围”相对应。此部分中的答案可用于确定 </t>
    </r>
    <r>
      <rPr>
        <sz val="10"/>
        <rFont val="Verdana"/>
        <family val="2"/>
        <charset val="1"/>
      </rPr>
      <t xml:space="preserve">3TG </t>
    </r>
    <r>
      <rPr>
        <sz val="10"/>
        <rFont val="Microsoft YaHei"/>
        <family val="2"/>
      </rPr>
      <t xml:space="preserve">报告的使用情况和完整性。</t>
    </r>
  </si>
  <si>
    <r>
      <rPr>
        <sz val="10"/>
        <rFont val="Microsoft YaHei"/>
        <family val="2"/>
      </rPr>
      <t xml:space="preserve">これらの</t>
    </r>
    <r>
      <rPr>
        <sz val="10"/>
        <rFont val="Verdana"/>
        <family val="2"/>
        <charset val="1"/>
      </rPr>
      <t xml:space="preserve">8</t>
    </r>
    <r>
      <rPr>
        <sz val="10"/>
        <rFont val="Microsoft YaHei"/>
        <family val="2"/>
      </rPr>
      <t xml:space="preserve">つの質問は各金属に関する使用法、原産地、調達先を明確にするものです。質問は、法規制の適用性を判定できるように貴社の製品中への</t>
    </r>
    <r>
      <rPr>
        <sz val="10"/>
        <rFont val="Verdana"/>
        <family val="2"/>
        <charset val="1"/>
      </rPr>
      <t xml:space="preserve">3TG</t>
    </r>
    <r>
      <rPr>
        <sz val="10"/>
        <rFont val="Microsoft YaHei"/>
        <family val="2"/>
      </rPr>
      <t xml:space="preserve">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charset val="1"/>
      </rPr>
      <t xml:space="preserve">3TG</t>
    </r>
    <r>
      <rPr>
        <sz val="10"/>
        <rFont val="Microsoft YaHei"/>
        <family val="2"/>
      </rPr>
      <t xml:space="preserve">に関する報告の適用性や完全性を判定するために使用できます。</t>
    </r>
  </si>
  <si>
    <r>
      <rPr>
        <sz val="10"/>
        <rFont val="Microsoft YaHei"/>
        <family val="2"/>
      </rPr>
      <t xml:space="preserve">다음의 여덟 가지 질문은 각 광물의 사용처</t>
    </r>
    <r>
      <rPr>
        <sz val="10"/>
        <rFont val="Verdana"/>
        <family val="2"/>
        <charset val="1"/>
      </rPr>
      <t xml:space="preserve">, </t>
    </r>
    <r>
      <rPr>
        <sz val="10"/>
        <rFont val="Microsoft YaHei"/>
        <family val="2"/>
      </rPr>
      <t xml:space="preserve">원산지</t>
    </r>
    <r>
      <rPr>
        <sz val="10"/>
        <rFont val="Verdana"/>
        <family val="2"/>
        <charset val="1"/>
      </rPr>
      <t xml:space="preserve">, </t>
    </r>
    <r>
      <rPr>
        <sz val="10"/>
        <rFont val="Microsoft YaHei"/>
        <family val="2"/>
      </rPr>
      <t xml:space="preserve">구매 정보를 파악합니다</t>
    </r>
    <r>
      <rPr>
        <sz val="10"/>
        <rFont val="Verdana"/>
        <family val="2"/>
        <charset val="1"/>
      </rPr>
      <t xml:space="preserve">. </t>
    </r>
    <r>
      <rPr>
        <sz val="10"/>
        <rFont val="Microsoft YaHei"/>
        <family val="2"/>
      </rPr>
      <t xml:space="preserve">질문은 규제 적용 가능성의 결정을 감안하기 위해 회사의 제품에서 </t>
    </r>
    <r>
      <rPr>
        <sz val="10"/>
        <rFont val="Verdana"/>
        <family val="2"/>
        <charset val="1"/>
      </rPr>
      <t xml:space="preserve">3TG</t>
    </r>
    <r>
      <rPr>
        <sz val="10"/>
        <rFont val="Microsoft YaHei"/>
        <family val="2"/>
      </rPr>
      <t xml:space="preserve">의 사용에 대한 정보를 수집하도록 설계되어 있습니다</t>
    </r>
    <r>
      <rPr>
        <sz val="10"/>
        <rFont val="Verdana"/>
        <family val="2"/>
        <charset val="1"/>
      </rPr>
      <t xml:space="preserve">. </t>
    </r>
    <r>
      <rPr>
        <sz val="10"/>
        <rFont val="Microsoft YaHei"/>
        <family val="2"/>
      </rPr>
      <t xml:space="preserve">이에 대한 답변은 </t>
    </r>
    <r>
      <rPr>
        <sz val="10"/>
        <rFont val="Verdana"/>
        <family val="2"/>
        <charset val="1"/>
      </rPr>
      <t xml:space="preserve">"</t>
    </r>
    <r>
      <rPr>
        <sz val="10"/>
        <rFont val="Microsoft YaHei"/>
        <family val="2"/>
      </rPr>
      <t xml:space="preserve">선언 범위</t>
    </r>
    <r>
      <rPr>
        <sz val="10"/>
        <rFont val="Verdana"/>
        <family val="2"/>
        <charset val="1"/>
      </rPr>
      <t xml:space="preserve">" </t>
    </r>
    <r>
      <rPr>
        <sz val="10"/>
        <rFont val="Microsoft YaHei"/>
        <family val="2"/>
      </rPr>
      <t xml:space="preserve">항목에서 선택한 선언 범위에 대한 것입니다</t>
    </r>
    <r>
      <rPr>
        <sz val="10"/>
        <rFont val="Verdana"/>
        <family val="2"/>
        <charset val="1"/>
      </rPr>
      <t xml:space="preserve">. </t>
    </r>
    <r>
      <rPr>
        <sz val="10"/>
        <rFont val="Microsoft YaHei"/>
        <family val="2"/>
      </rPr>
      <t xml:space="preserve">이 섹션의 질문에 대한 답변은 </t>
    </r>
    <r>
      <rPr>
        <sz val="10"/>
        <rFont val="Verdana"/>
        <family val="2"/>
        <charset val="1"/>
      </rPr>
      <t xml:space="preserve">3TG </t>
    </r>
    <r>
      <rPr>
        <sz val="10"/>
        <rFont val="Microsoft YaHei"/>
        <family val="2"/>
      </rPr>
      <t xml:space="preserve">보고의 적용 가능성과 완전성을 결정하는데 사용될 수 있습니다</t>
    </r>
    <r>
      <rPr>
        <sz val="10"/>
        <rFont val="Verdana"/>
        <family val="2"/>
        <charset val="1"/>
      </rPr>
      <t xml:space="preserve">.</t>
    </r>
  </si>
  <si>
    <t xml:space="preserve">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</si>
  <si>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 xml:space="preserve">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</si>
  <si>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 xml:space="preserve">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</si>
  <si>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 xml:space="preserve">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</si>
  <si>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 xml:space="preserve">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</si>
  <si>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 xml:space="preserve">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</si>
  <si>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 xml:space="preserve">A25</t>
  </si>
  <si>
    <t xml:space="preserve">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</si>
  <si>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r>
      <rPr>
        <sz val="10"/>
        <rFont val="Microsoft YaHei"/>
        <family val="2"/>
      </rPr>
      <t xml:space="preserve">对于八道必答题，请使用下拉菜单选项，为每种金属提供答复。所有 </t>
    </r>
    <r>
      <rPr>
        <sz val="10"/>
        <rFont val="Verdana"/>
        <family val="2"/>
        <charset val="1"/>
      </rPr>
      <t xml:space="preserve">3TG </t>
    </r>
    <r>
      <rPr>
        <sz val="10"/>
        <rFont val="Microsoft YaHei"/>
        <family val="2"/>
      </rPr>
      <t xml:space="preserve">都必须完成此部分中的问题。如果给定金属之问题 </t>
    </r>
    <r>
      <rPr>
        <sz val="10"/>
        <rFont val="Verdana"/>
        <family val="2"/>
        <charset val="1"/>
      </rPr>
      <t xml:space="preserve">1</t>
    </r>
    <r>
      <rPr>
        <sz val="10"/>
        <rFont val="Microsoft YaHei"/>
        <family val="2"/>
      </rPr>
      <t xml:space="preserve">和 </t>
    </r>
    <r>
      <rPr>
        <sz val="10"/>
        <rFont val="Verdana"/>
        <family val="2"/>
        <charset val="1"/>
      </rPr>
      <t xml:space="preserve">2  </t>
    </r>
    <r>
      <rPr>
        <sz val="10"/>
        <rFont val="Microsoft YaHei"/>
        <family val="2"/>
      </rPr>
      <t xml:space="preserve">的回答为肯定，则须完成该金属的后续问题，并应完成
关于公司总体尽职调查项目的后续尽职调查问题（</t>
    </r>
    <r>
      <rPr>
        <sz val="10"/>
        <rFont val="Verdana"/>
        <family val="2"/>
        <charset val="1"/>
      </rPr>
      <t xml:space="preserve">A </t>
    </r>
    <r>
      <rPr>
        <sz val="10"/>
        <rFont val="Microsoft YaHei"/>
        <family val="2"/>
      </rPr>
      <t xml:space="preserve">至</t>
    </r>
    <r>
      <rPr>
        <sz val="10"/>
        <rFont val="Verdana"/>
        <family val="2"/>
        <charset val="1"/>
      </rPr>
      <t xml:space="preserve">H</t>
    </r>
    <r>
      <rPr>
        <sz val="10"/>
        <rFont val="Microsoft YaHei"/>
        <family val="2"/>
      </rPr>
      <t xml:space="preserve">）。</t>
    </r>
  </si>
  <si>
    <r>
      <rPr>
        <sz val="10"/>
        <rFont val="Verdana"/>
        <family val="2"/>
        <charset val="1"/>
      </rPr>
      <t xml:space="preserve">8</t>
    </r>
    <r>
      <rPr>
        <sz val="10"/>
        <rFont val="Microsoft YaHei"/>
        <family val="2"/>
      </rPr>
      <t xml:space="preserve">つの各質問には、各金属それぞれについてドロップダウンメニューから回答を選択してください。このセクションでの質問では、</t>
    </r>
    <r>
      <rPr>
        <sz val="10"/>
        <rFont val="Verdana"/>
        <family val="2"/>
        <charset val="1"/>
      </rPr>
      <t xml:space="preserve">3TG</t>
    </r>
    <r>
      <rPr>
        <sz val="10"/>
        <rFont val="Microsoft YaHei"/>
        <family val="2"/>
      </rPr>
      <t xml:space="preserve">全てについて記入する必要があります。ある金属に関する質問</t>
    </r>
    <r>
      <rPr>
        <sz val="10"/>
        <rFont val="Verdana"/>
        <family val="2"/>
        <charset val="1"/>
      </rPr>
      <t xml:space="preserve">1</t>
    </r>
    <r>
      <rPr>
        <sz val="10"/>
        <rFont val="Microsoft YaHei"/>
        <family val="2"/>
      </rPr>
      <t xml:space="preserve">と</t>
    </r>
    <r>
      <rPr>
        <sz val="10"/>
        <rFont val="Verdana"/>
        <family val="2"/>
        <charset val="1"/>
      </rPr>
      <t xml:space="preserve">2</t>
    </r>
    <r>
      <rPr>
        <sz val="10"/>
        <rFont val="Microsoft YaHei"/>
        <family val="2"/>
      </rPr>
      <t xml:space="preserve">への回答が「はい」の場合は、その金属についてそれ以降の質問にも記入し、貴社のデュー・デリジェンスプログラム全体に関する下記のデュー・デリジェンス関連の質問（</t>
    </r>
    <r>
      <rPr>
        <sz val="10"/>
        <rFont val="Verdana"/>
        <family val="2"/>
        <charset val="1"/>
      </rPr>
      <t xml:space="preserve">A</t>
    </r>
    <r>
      <rPr>
        <sz val="10"/>
        <rFont val="Microsoft YaHei"/>
        <family val="2"/>
      </rPr>
      <t xml:space="preserve">～</t>
    </r>
    <r>
      <rPr>
        <sz val="10"/>
        <rFont val="Verdana"/>
        <family val="2"/>
        <charset val="1"/>
      </rPr>
      <t xml:space="preserve">H</t>
    </r>
    <r>
      <rPr>
        <sz val="10"/>
        <rFont val="Microsoft YaHei"/>
        <family val="2"/>
      </rPr>
      <t xml:space="preserve">）にも回答する必要があります。</t>
    </r>
  </si>
  <si>
    <r>
      <rPr>
        <sz val="10"/>
        <rFont val="Microsoft YaHei"/>
        <family val="2"/>
      </rPr>
      <t xml:space="preserve">여덟 가지의 필수 질문 각각에 대해</t>
    </r>
    <r>
      <rPr>
        <sz val="10"/>
        <rFont val="Verdana"/>
        <family val="2"/>
        <charset val="1"/>
      </rPr>
      <t xml:space="preserve">, </t>
    </r>
    <r>
      <rPr>
        <sz val="10"/>
        <rFont val="Microsoft YaHei"/>
        <family val="2"/>
      </rPr>
      <t xml:space="preserve">풀다운 메뉴를 이용하여 각 광물에 대한 답변을 선택하십시오</t>
    </r>
    <r>
      <rPr>
        <sz val="10"/>
        <rFont val="Verdana"/>
        <family val="2"/>
        <charset val="1"/>
      </rPr>
      <t xml:space="preserve">. </t>
    </r>
    <r>
      <rPr>
        <sz val="10"/>
        <rFont val="Microsoft YaHei"/>
        <family val="2"/>
      </rPr>
      <t xml:space="preserve">이 섹션의 질문은 모든 </t>
    </r>
    <r>
      <rPr>
        <sz val="10"/>
        <rFont val="Verdana"/>
        <family val="2"/>
        <charset val="1"/>
      </rPr>
      <t xml:space="preserve">3TG</t>
    </r>
    <r>
      <rPr>
        <sz val="10"/>
        <rFont val="Microsoft YaHei"/>
        <family val="2"/>
      </rPr>
      <t xml:space="preserve">에 대해서 작성되어야 합니다</t>
    </r>
    <r>
      <rPr>
        <sz val="10"/>
        <rFont val="Verdana"/>
        <family val="2"/>
        <charset val="1"/>
      </rPr>
      <t xml:space="preserve">. </t>
    </r>
    <r>
      <rPr>
        <sz val="10"/>
        <rFont val="Microsoft YaHei"/>
        <family val="2"/>
      </rPr>
      <t xml:space="preserve">특정 광물에 대한 질문 </t>
    </r>
    <r>
      <rPr>
        <sz val="10"/>
        <rFont val="Verdana"/>
        <family val="2"/>
        <charset val="1"/>
      </rPr>
      <t xml:space="preserve">1 </t>
    </r>
    <r>
      <rPr>
        <sz val="10"/>
        <rFont val="Microsoft YaHei"/>
        <family val="2"/>
      </rPr>
      <t xml:space="preserve">및 </t>
    </r>
    <r>
      <rPr>
        <sz val="10"/>
        <rFont val="Verdana"/>
        <family val="2"/>
        <charset val="1"/>
      </rPr>
      <t xml:space="preserve">2</t>
    </r>
    <r>
      <rPr>
        <sz val="10"/>
        <rFont val="Microsoft YaHei"/>
        <family val="2"/>
      </rPr>
      <t xml:space="preserve">의 답변이 긍정적일 경우</t>
    </r>
    <r>
      <rPr>
        <sz val="10"/>
        <rFont val="Verdana"/>
        <family val="2"/>
        <charset val="1"/>
      </rPr>
      <t xml:space="preserve">, </t>
    </r>
    <r>
      <rPr>
        <sz val="10"/>
        <rFont val="Microsoft YaHei"/>
        <family val="2"/>
      </rPr>
      <t xml:space="preserve">해당 광물에 대한 후속 질문에 답변해야 하며 회사의 전체 실사 프로그램과 관련하여 다음 실사 질문</t>
    </r>
    <r>
      <rPr>
        <sz val="10"/>
        <rFont val="Verdana"/>
        <family val="2"/>
        <charset val="1"/>
      </rPr>
      <t xml:space="preserve">(A ~ H)</t>
    </r>
    <r>
      <rPr>
        <sz val="10"/>
        <rFont val="Microsoft YaHei"/>
        <family val="2"/>
      </rPr>
      <t xml:space="preserve">에도 답변을 제공해야 합니다</t>
    </r>
    <r>
      <rPr>
        <sz val="10"/>
        <rFont val="Verdana"/>
        <family val="2"/>
        <charset val="1"/>
      </rPr>
      <t xml:space="preserve">.</t>
    </r>
  </si>
  <si>
    <t xml:space="preserve">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</si>
  <si>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 xml:space="preserve">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</si>
  <si>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 xml:space="preserve">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</si>
  <si>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</si>
  <si>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 xml:space="preserve">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</si>
  <si>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</si>
  <si>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 xml:space="preserve">A26</t>
  </si>
  <si>
    <t xml:space="preserve">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</si>
  <si>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r>
      <rPr>
        <sz val="11"/>
        <rFont val="Verdana"/>
        <family val="2"/>
        <charset val="1"/>
      </rPr>
      <t xml:space="preserve">1. </t>
    </r>
    <r>
      <rPr>
        <sz val="11"/>
        <rFont val="맑은 고딕"/>
        <family val="3"/>
        <charset val="128"/>
      </rPr>
      <t xml:space="preserve">这是两个问题中的第一道问题，其回答用来确定 </t>
    </r>
    <r>
      <rPr>
        <sz val="11"/>
        <rFont val="Verdana"/>
        <family val="2"/>
        <charset val="1"/>
      </rPr>
      <t xml:space="preserve">3TG </t>
    </r>
    <r>
      <rPr>
        <sz val="11"/>
        <rFont val="맑은 고딕"/>
        <family val="3"/>
        <charset val="128"/>
      </rPr>
      <t xml:space="preserve">是否在冲突矿产报告要求的范围内。此问题以 </t>
    </r>
    <r>
      <rPr>
        <sz val="11"/>
        <rFont val="Verdana"/>
        <family val="2"/>
        <charset val="1"/>
      </rPr>
      <t xml:space="preserve">SEC </t>
    </r>
    <r>
      <rPr>
        <sz val="11"/>
        <rFont val="맑은 고딕"/>
        <family val="3"/>
        <charset val="128"/>
      </rPr>
      <t xml:space="preserve">在关于确定 </t>
    </r>
    <r>
      <rPr>
        <sz val="11"/>
        <rFont val="Verdana"/>
        <family val="2"/>
        <charset val="1"/>
      </rPr>
      <t xml:space="preserve">3TG </t>
    </r>
    <r>
      <rPr>
        <sz val="11"/>
        <rFont val="맑은 고딕"/>
        <family val="3"/>
        <charset val="128"/>
      </rPr>
      <t xml:space="preserve">是否对于产品“功能或生产有必要”的最终规则之准则为准。</t>
    </r>
    <r>
      <rPr>
        <sz val="11"/>
        <rFont val="Verdana"/>
        <family val="2"/>
        <charset val="1"/>
      </rPr>
      <t xml:space="preserve">SEC </t>
    </r>
    <r>
      <rPr>
        <sz val="11"/>
        <rFont val="맑은 고딕"/>
        <family val="3"/>
        <charset val="128"/>
      </rPr>
      <t xml:space="preserve">准则以此假设为依据：如果 </t>
    </r>
    <r>
      <rPr>
        <sz val="11"/>
        <rFont val="Verdana"/>
        <family val="2"/>
        <charset val="1"/>
      </rPr>
      <t xml:space="preserve">3TG </t>
    </r>
    <r>
      <rPr>
        <sz val="11"/>
        <rFont val="맑은 고딕"/>
        <family val="3"/>
        <charset val="128"/>
      </rPr>
      <t xml:space="preserve">对于产品的广泛预期功能、用法或用途没有必要，则产品供应链中的公司不会有意添加 </t>
    </r>
    <r>
      <rPr>
        <sz val="11"/>
        <rFont val="Verdana"/>
        <family val="2"/>
        <charset val="1"/>
      </rPr>
      <t xml:space="preserve">3TG </t>
    </r>
    <r>
      <rPr>
        <sz val="11"/>
        <rFont val="맑은 고딕"/>
        <family val="3"/>
        <charset val="128"/>
      </rPr>
      <t xml:space="preserve">到该产品或产品的任何子组件中。同样地，准则假设 </t>
    </r>
    <r>
      <rPr>
        <sz val="11"/>
        <rFont val="Verdana"/>
        <family val="2"/>
        <charset val="1"/>
      </rPr>
      <t xml:space="preserve">3TG </t>
    </r>
    <r>
      <rPr>
        <sz val="11"/>
        <rFont val="맑은 고딕"/>
        <family val="3"/>
        <charset val="128"/>
      </rPr>
      <t xml:space="preserve">对于产品的生产没有必要，除非其被有意添加到该商品的生产流程中。此问题的答复用于排除任何痕量级杂质或自然生成的副产品，如钢中的锡。必须为每个 </t>
    </r>
    <r>
      <rPr>
        <sz val="11"/>
        <rFont val="Verdana"/>
        <family val="2"/>
        <charset val="1"/>
      </rPr>
      <t xml:space="preserve">3TG </t>
    </r>
    <r>
      <rPr>
        <sz val="11"/>
        <rFont val="맑은 고딕"/>
        <family val="3"/>
        <charset val="128"/>
      </rPr>
      <t xml:space="preserve">回答此问题。
此问题询问是否有任何冲突矿产在贵公司生产或外包生产的产品中用作原材料、组件或添加物（包括原材料和组件）。原材料、组件、添加物、磨具和切削工具中的杂质不在此调查范围。
必须为每个 </t>
    </r>
    <r>
      <rPr>
        <sz val="11"/>
        <rFont val="Verdana"/>
        <family val="2"/>
        <charset val="1"/>
      </rPr>
      <t xml:space="preserve">3TG </t>
    </r>
    <r>
      <rPr>
        <sz val="11"/>
        <rFont val="맑은 고딕"/>
        <family val="3"/>
        <charset val="128"/>
      </rPr>
      <t xml:space="preserve">回答此问题。此问题的有效回答为“是”或“否”。此问题必须作答。</t>
    </r>
  </si>
  <si>
    <r>
      <rPr>
        <sz val="10"/>
        <rFont val="Verdana"/>
        <family val="2"/>
        <charset val="1"/>
      </rPr>
      <t xml:space="preserve">1. </t>
    </r>
    <r>
      <rPr>
        <sz val="10"/>
        <rFont val="Microsoft YaHei"/>
        <family val="2"/>
      </rPr>
      <t xml:space="preserve">これは</t>
    </r>
    <r>
      <rPr>
        <sz val="10"/>
        <rFont val="Verdana"/>
        <family val="2"/>
        <charset val="1"/>
      </rPr>
      <t xml:space="preserve">2</t>
    </r>
    <r>
      <rPr>
        <sz val="10"/>
        <rFont val="Microsoft YaHei"/>
        <family val="2"/>
      </rPr>
      <t xml:space="preserve">つある質問の</t>
    </r>
    <r>
      <rPr>
        <sz val="10"/>
        <rFont val="Verdana"/>
        <family val="2"/>
        <charset val="1"/>
      </rPr>
      <t xml:space="preserve">1</t>
    </r>
    <r>
      <rPr>
        <sz val="10"/>
        <rFont val="Microsoft YaHei"/>
        <family val="2"/>
      </rPr>
      <t xml:space="preserve">つ目の質問であり、</t>
    </r>
    <r>
      <rPr>
        <sz val="10"/>
        <rFont val="Verdana"/>
        <family val="2"/>
        <charset val="1"/>
      </rPr>
      <t xml:space="preserve">3TG</t>
    </r>
    <r>
      <rPr>
        <sz val="10"/>
        <rFont val="Microsoft YaHei"/>
        <family val="2"/>
      </rPr>
      <t xml:space="preserve">が紛争鉱物報告要件の範囲内に当てはまるか否かを判定するために使用されます。この質問は、</t>
    </r>
    <r>
      <rPr>
        <sz val="10"/>
        <rFont val="Verdana"/>
        <family val="2"/>
        <charset val="1"/>
      </rPr>
      <t xml:space="preserve">3TG</t>
    </r>
    <r>
      <rPr>
        <sz val="10"/>
        <rFont val="Microsoft YaHei"/>
        <family val="2"/>
      </rPr>
      <t xml:space="preserve">が製品の「機能性又は生産にとって必要」か否かを判定する方法に関する最終規則において</t>
    </r>
    <r>
      <rPr>
        <sz val="10"/>
        <rFont val="Verdana"/>
        <family val="2"/>
        <charset val="1"/>
      </rPr>
      <t xml:space="preserve">SEC</t>
    </r>
    <r>
      <rPr>
        <sz val="10"/>
        <rFont val="Microsoft YaHei"/>
        <family val="2"/>
      </rPr>
      <t xml:space="preserve">が提供したガイダンスに基づくものです。</t>
    </r>
    <r>
      <rPr>
        <sz val="10"/>
        <rFont val="Verdana"/>
        <family val="2"/>
        <charset val="1"/>
      </rPr>
      <t xml:space="preserve">SEC</t>
    </r>
    <r>
      <rPr>
        <sz val="10"/>
        <rFont val="Microsoft YaHei"/>
        <family val="2"/>
      </rPr>
      <t xml:space="preserve">ガイダンスでは、その</t>
    </r>
    <r>
      <rPr>
        <sz val="10"/>
        <rFont val="Verdana"/>
        <family val="2"/>
        <charset val="1"/>
      </rPr>
      <t xml:space="preserve">3TG</t>
    </r>
    <r>
      <rPr>
        <sz val="10"/>
        <rFont val="Microsoft YaHei"/>
        <family val="2"/>
      </rPr>
      <t xml:space="preserve">が一般に予想される製品の機能、使用又は目的に必要ではない場合には、製品のサプライチェーン内に存在する企業は</t>
    </r>
    <r>
      <rPr>
        <sz val="10"/>
        <rFont val="Verdana"/>
        <family val="2"/>
        <charset val="1"/>
      </rPr>
      <t xml:space="preserve">3TG</t>
    </r>
    <r>
      <rPr>
        <sz val="10"/>
        <rFont val="Microsoft YaHei"/>
        <family val="2"/>
      </rPr>
      <t xml:space="preserve">をその製品又は製品の部品に意図的に</t>
    </r>
    <r>
      <rPr>
        <sz val="11"/>
        <rFont val="맑은 고딕"/>
        <family val="2"/>
        <charset val="1"/>
      </rPr>
      <t xml:space="preserve">添</t>
    </r>
    <r>
      <rPr>
        <sz val="10"/>
        <rFont val="Microsoft YaHei"/>
        <family val="2"/>
      </rPr>
      <t xml:space="preserve">加しないという前提を、その根拠においています。同様に、このガイダンスでは、</t>
    </r>
    <r>
      <rPr>
        <sz val="10"/>
        <rFont val="Verdana"/>
        <family val="2"/>
        <charset val="1"/>
      </rPr>
      <t xml:space="preserve">3TG</t>
    </r>
    <r>
      <rPr>
        <sz val="10"/>
        <rFont val="Microsoft YaHei"/>
        <family val="2"/>
      </rPr>
      <t xml:space="preserve">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0"/>
        <rFont val="Verdana"/>
        <family val="2"/>
        <charset val="1"/>
      </rPr>
      <t xml:space="preserve">3TG</t>
    </r>
    <r>
      <rPr>
        <sz val="10"/>
        <rFont val="Microsoft YaHei"/>
        <family val="2"/>
      </rPr>
      <t xml:space="preserve">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t>
    </r>
    <r>
      <rPr>
        <sz val="10"/>
        <rFont val="Verdana"/>
        <family val="2"/>
        <charset val="1"/>
      </rPr>
      <t xml:space="preserve">3TG</t>
    </r>
    <r>
      <rPr>
        <sz val="10"/>
        <rFont val="Microsoft YaHei"/>
        <family val="2"/>
      </rPr>
      <t xml:space="preserve">それぞれについて回答する必要があります。この質問には、「</t>
    </r>
    <r>
      <rPr>
        <sz val="10"/>
        <rFont val="Verdana"/>
        <family val="2"/>
        <charset val="1"/>
      </rPr>
      <t xml:space="preserve">Yes</t>
    </r>
    <r>
      <rPr>
        <sz val="10"/>
        <rFont val="Microsoft YaHei"/>
        <family val="2"/>
      </rPr>
      <t xml:space="preserve">（はい）」又は「</t>
    </r>
    <r>
      <rPr>
        <sz val="10"/>
        <rFont val="Verdana"/>
        <family val="2"/>
        <charset val="1"/>
      </rPr>
      <t xml:space="preserve">No</t>
    </r>
    <r>
      <rPr>
        <sz val="10"/>
        <rFont val="Microsoft YaHei"/>
        <family val="2"/>
      </rPr>
      <t xml:space="preserve">（いいえ）」で回答してください。この質問への回答は必須です。</t>
    </r>
  </si>
  <si>
    <r>
      <rPr>
        <sz val="11"/>
        <rFont val="Calibri"/>
        <family val="2"/>
        <charset val="1"/>
      </rPr>
      <t xml:space="preserve">1. </t>
    </r>
    <r>
      <rPr>
        <sz val="11"/>
        <rFont val="맑은 고딕"/>
        <family val="3"/>
        <charset val="128"/>
      </rPr>
      <t xml:space="preserve">이것은 </t>
    </r>
    <r>
      <rPr>
        <sz val="11"/>
        <rFont val="Calibri"/>
        <family val="2"/>
        <charset val="1"/>
      </rPr>
      <t xml:space="preserve">3TG</t>
    </r>
    <r>
      <rPr>
        <sz val="11"/>
        <rFont val="맑은 고딕"/>
        <family val="3"/>
        <charset val="128"/>
      </rPr>
      <t xml:space="preserve">가 분쟁광물 보고 요건 범위 내에 있는지 여부를 판단하기 위한 두 개의 질문 중 첫 번째 질문입니다</t>
    </r>
    <r>
      <rPr>
        <sz val="11"/>
        <rFont val="Calibri"/>
        <family val="2"/>
        <charset val="1"/>
      </rPr>
      <t xml:space="preserve">. </t>
    </r>
    <r>
      <rPr>
        <sz val="11"/>
        <rFont val="맑은 고딕"/>
        <family val="3"/>
        <charset val="128"/>
      </rPr>
      <t xml:space="preserve">이 질문은 </t>
    </r>
    <r>
      <rPr>
        <sz val="11"/>
        <rFont val="Calibri"/>
        <family val="2"/>
        <charset val="1"/>
      </rPr>
      <t xml:space="preserve">3TG</t>
    </r>
    <r>
      <rPr>
        <sz val="11"/>
        <rFont val="맑은 고딕"/>
        <family val="3"/>
        <charset val="128"/>
      </rPr>
      <t xml:space="preserve">가 제품의 “기능 또는 생산에 필요”한지 여부를 판단하는 것과 관련된 </t>
    </r>
    <r>
      <rPr>
        <sz val="11"/>
        <rFont val="Calibri"/>
        <family val="2"/>
        <charset val="1"/>
      </rPr>
      <t xml:space="preserve">SEC</t>
    </r>
    <r>
      <rPr>
        <sz val="11"/>
        <rFont val="맑은 고딕"/>
        <family val="3"/>
        <charset val="128"/>
      </rPr>
      <t xml:space="preserve">의 최종 규칙에 기술된 지침을 따릅니다</t>
    </r>
    <r>
      <rPr>
        <sz val="11"/>
        <rFont val="Calibri"/>
        <family val="2"/>
        <charset val="1"/>
      </rPr>
      <t xml:space="preserve">. SEC </t>
    </r>
    <r>
      <rPr>
        <sz val="11"/>
        <rFont val="맑은 고딕"/>
        <family val="3"/>
        <charset val="128"/>
      </rPr>
      <t xml:space="preserve">지침은 해당 </t>
    </r>
    <r>
      <rPr>
        <sz val="11"/>
        <rFont val="Calibri"/>
        <family val="2"/>
        <charset val="1"/>
      </rPr>
      <t xml:space="preserve">3TG</t>
    </r>
    <r>
      <rPr>
        <sz val="11"/>
        <rFont val="맑은 고딕"/>
        <family val="3"/>
        <charset val="128"/>
      </rPr>
      <t xml:space="preserve">가 일반적으로 기대되는 제품의 기능</t>
    </r>
    <r>
      <rPr>
        <sz val="11"/>
        <rFont val="Calibri"/>
        <family val="2"/>
        <charset val="1"/>
      </rPr>
      <t xml:space="preserve">, </t>
    </r>
    <r>
      <rPr>
        <sz val="11"/>
        <rFont val="맑은 고딕"/>
        <family val="3"/>
        <charset val="128"/>
      </rPr>
      <t xml:space="preserve">용도 또는 목적에 반드시 필요하지 않았을 경우 제품의 공급망에 속한 업체가 의도적으로 </t>
    </r>
    <r>
      <rPr>
        <sz val="11"/>
        <rFont val="Calibri"/>
        <family val="2"/>
        <charset val="1"/>
      </rPr>
      <t xml:space="preserve">3TG</t>
    </r>
    <r>
      <rPr>
        <sz val="11"/>
        <rFont val="맑은 고딕"/>
        <family val="3"/>
        <charset val="128"/>
      </rPr>
      <t xml:space="preserve">를 해당 제품 또는 제품의 하위 구성요소 중 일부로 추가하지 않을 것이라는 추정 내용에 바탕을 두고 있습니다</t>
    </r>
    <r>
      <rPr>
        <sz val="11"/>
        <rFont val="Calibri"/>
        <family val="2"/>
        <charset val="1"/>
      </rPr>
      <t xml:space="preserve">. </t>
    </r>
    <r>
      <rPr>
        <sz val="11"/>
        <rFont val="맑은 고딕"/>
        <family val="3"/>
        <charset val="128"/>
      </rPr>
      <t xml:space="preserve">또한 이 지침은 </t>
    </r>
    <r>
      <rPr>
        <sz val="11"/>
        <rFont val="Calibri"/>
        <family val="2"/>
        <charset val="1"/>
      </rPr>
      <t xml:space="preserve">3TG</t>
    </r>
    <r>
      <rPr>
        <sz val="11"/>
        <rFont val="맑은 고딕"/>
        <family val="3"/>
        <charset val="128"/>
      </rPr>
      <t xml:space="preserve">를 제품의 생산 과정에 의도적으로 포함시키지 않는 한</t>
    </r>
    <r>
      <rPr>
        <sz val="11"/>
        <rFont val="Calibri"/>
        <family val="2"/>
        <charset val="1"/>
      </rPr>
      <t xml:space="preserve">, 3TG</t>
    </r>
    <r>
      <rPr>
        <sz val="11"/>
        <rFont val="맑은 고딕"/>
        <family val="3"/>
        <charset val="128"/>
      </rPr>
      <t xml:space="preserve">가 해당 제품의 생산에 필요하지 않는 것으로 추정합니다</t>
    </r>
    <r>
      <rPr>
        <sz val="11"/>
        <rFont val="Calibri"/>
        <family val="2"/>
        <charset val="1"/>
      </rPr>
      <t xml:space="preserve">. </t>
    </r>
    <r>
      <rPr>
        <sz val="11"/>
        <rFont val="맑은 고딕"/>
        <family val="3"/>
        <charset val="128"/>
      </rPr>
      <t xml:space="preserve">이 질문에 대한 답변은 강철 내의 주석과 같은 모든 미소량 오염 물질 또는 자연 발생 부산물을 배제하기 위한 것입니다</t>
    </r>
    <r>
      <rPr>
        <sz val="11"/>
        <rFont val="Calibri"/>
        <family val="2"/>
        <charset val="1"/>
      </rPr>
      <t xml:space="preserve">. </t>
    </r>
    <r>
      <rPr>
        <sz val="11"/>
        <rFont val="맑은 고딕"/>
        <family val="3"/>
        <charset val="128"/>
      </rPr>
      <t xml:space="preserve">이 질문은 각 </t>
    </r>
    <r>
      <rPr>
        <sz val="11"/>
        <rFont val="Calibri"/>
        <family val="2"/>
        <charset val="1"/>
      </rPr>
      <t xml:space="preserve">3TG</t>
    </r>
    <r>
      <rPr>
        <sz val="11"/>
        <rFont val="맑은 고딕"/>
        <family val="3"/>
        <charset val="128"/>
      </rPr>
      <t xml:space="preserve">에 대해 답해야 합니다</t>
    </r>
    <r>
      <rPr>
        <sz val="11"/>
        <rFont val="Calibri"/>
        <family val="2"/>
        <charset val="1"/>
      </rPr>
      <t xml:space="preserve">. 
</t>
    </r>
    <r>
      <rPr>
        <sz val="11"/>
        <rFont val="맑은 고딕"/>
        <family val="3"/>
        <charset val="128"/>
      </rPr>
      <t xml:space="preserve">이 질문은 귀사가 제조하거나 계약 제조한 제품에서 원료</t>
    </r>
    <r>
      <rPr>
        <sz val="11"/>
        <rFont val="Calibri"/>
        <family val="2"/>
        <charset val="1"/>
      </rPr>
      <t xml:space="preserve">, </t>
    </r>
    <r>
      <rPr>
        <sz val="11"/>
        <rFont val="맑은 고딕"/>
        <family val="3"/>
        <charset val="128"/>
      </rPr>
      <t xml:space="preserve">구성요소 또는 첨가제로서 분쟁광물</t>
    </r>
    <r>
      <rPr>
        <sz val="11"/>
        <rFont val="Calibri"/>
        <family val="2"/>
        <charset val="1"/>
      </rPr>
      <t xml:space="preserve">(</t>
    </r>
    <r>
      <rPr>
        <sz val="11"/>
        <rFont val="맑은 고딕"/>
        <family val="3"/>
        <charset val="128"/>
      </rPr>
      <t xml:space="preserve">원료 및 구성요소 포함</t>
    </r>
    <r>
      <rPr>
        <sz val="11"/>
        <rFont val="Calibri"/>
        <family val="2"/>
        <charset val="1"/>
      </rPr>
      <t xml:space="preserve">)</t>
    </r>
    <r>
      <rPr>
        <sz val="11"/>
        <rFont val="맑은 고딕"/>
        <family val="3"/>
        <charset val="128"/>
      </rPr>
      <t xml:space="preserve">의 사용 여부를 묻습니다</t>
    </r>
    <r>
      <rPr>
        <sz val="11"/>
        <rFont val="Calibri"/>
        <family val="2"/>
        <charset val="1"/>
      </rPr>
      <t xml:space="preserve">. </t>
    </r>
    <r>
      <rPr>
        <sz val="11"/>
        <rFont val="맑은 고딕"/>
        <family val="3"/>
        <charset val="128"/>
      </rPr>
      <t xml:space="preserve">원료</t>
    </r>
    <r>
      <rPr>
        <sz val="11"/>
        <rFont val="Calibri"/>
        <family val="2"/>
        <charset val="1"/>
      </rPr>
      <t xml:space="preserve">, </t>
    </r>
    <r>
      <rPr>
        <sz val="11"/>
        <rFont val="맑은 고딕"/>
        <family val="3"/>
        <charset val="128"/>
      </rPr>
      <t xml:space="preserve">구성요소</t>
    </r>
    <r>
      <rPr>
        <sz val="11"/>
        <rFont val="Calibri"/>
        <family val="2"/>
        <charset val="1"/>
      </rPr>
      <t xml:space="preserve">, </t>
    </r>
    <r>
      <rPr>
        <sz val="11"/>
        <rFont val="맑은 고딕"/>
        <family val="3"/>
        <charset val="128"/>
      </rPr>
      <t xml:space="preserve">첨가제</t>
    </r>
    <r>
      <rPr>
        <sz val="11"/>
        <rFont val="Calibri"/>
        <family val="2"/>
        <charset val="1"/>
      </rPr>
      <t xml:space="preserve">, </t>
    </r>
    <r>
      <rPr>
        <sz val="11"/>
        <rFont val="맑은 고딕"/>
        <family val="3"/>
        <charset val="128"/>
      </rPr>
      <t xml:space="preserve">연마제</t>
    </r>
    <r>
      <rPr>
        <sz val="11"/>
        <rFont val="Calibri"/>
        <family val="2"/>
        <charset val="1"/>
      </rPr>
      <t xml:space="preserve">, </t>
    </r>
    <r>
      <rPr>
        <sz val="11"/>
        <rFont val="맑은 고딕"/>
        <family val="3"/>
        <charset val="128"/>
      </rPr>
      <t xml:space="preserve">절삭 공구에서 나온 불순물은 본 설문조사의 범위가 아닙니다</t>
    </r>
    <r>
      <rPr>
        <sz val="11"/>
        <rFont val="Calibri"/>
        <family val="2"/>
        <charset val="1"/>
      </rPr>
      <t xml:space="preserve">. 
</t>
    </r>
    <r>
      <rPr>
        <sz val="11"/>
        <rFont val="맑은 고딕"/>
        <family val="3"/>
        <charset val="128"/>
      </rPr>
      <t xml:space="preserve">이 질문은 각 </t>
    </r>
    <r>
      <rPr>
        <sz val="11"/>
        <rFont val="Calibri"/>
        <family val="2"/>
        <charset val="1"/>
      </rPr>
      <t xml:space="preserve">3TG</t>
    </r>
    <r>
      <rPr>
        <sz val="11"/>
        <rFont val="맑은 고딕"/>
        <family val="3"/>
        <charset val="128"/>
      </rPr>
      <t xml:space="preserve">에 대해 답해야 합니다</t>
    </r>
    <r>
      <rPr>
        <sz val="11"/>
        <rFont val="Calibri"/>
        <family val="2"/>
        <charset val="1"/>
      </rPr>
      <t xml:space="preserve">. </t>
    </r>
    <r>
      <rPr>
        <sz val="11"/>
        <rFont val="맑은 고딕"/>
        <family val="3"/>
        <charset val="128"/>
      </rPr>
      <t xml:space="preserve">이 질문에 대한 유효한 답변은 </t>
    </r>
    <r>
      <rPr>
        <sz val="11"/>
        <rFont val="Calibri"/>
        <family val="2"/>
        <charset val="1"/>
      </rPr>
      <t xml:space="preserve">"Yes" </t>
    </r>
    <r>
      <rPr>
        <sz val="11"/>
        <rFont val="맑은 고딕"/>
        <family val="3"/>
        <charset val="128"/>
      </rPr>
      <t xml:space="preserve">또는 </t>
    </r>
    <r>
      <rPr>
        <sz val="11"/>
        <rFont val="Calibri"/>
        <family val="2"/>
        <charset val="1"/>
      </rPr>
      <t xml:space="preserve">"No"</t>
    </r>
    <r>
      <rPr>
        <sz val="11"/>
        <rFont val="맑은 고딕"/>
        <family val="3"/>
        <charset val="128"/>
      </rPr>
      <t xml:space="preserve">입니다</t>
    </r>
    <r>
      <rPr>
        <sz val="11"/>
        <rFont val="Calibri"/>
        <family val="2"/>
        <charset val="1"/>
      </rPr>
      <t xml:space="preserve">. </t>
    </r>
    <r>
      <rPr>
        <sz val="11"/>
        <rFont val="맑은 고딕"/>
        <family val="3"/>
        <charset val="128"/>
      </rPr>
      <t xml:space="preserve">이 질문의 답변은 필수입니다</t>
    </r>
  </si>
  <si>
    <t xml:space="preserve">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</si>
  <si>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</si>
  <si>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 xml:space="preserve">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</si>
  <si>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 xml:space="preserve">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</si>
  <si>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 xml:space="preserve">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</si>
  <si>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</si>
  <si>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 xml:space="preserve">A27</t>
  </si>
  <si>
    <t xml:space="preserve">Some companies may require substantiation for a "No" answer that should be entered into the Comment Field.</t>
  </si>
  <si>
    <t xml:space="preserve">如果回答为“否”，某些公司需要进一步求证，请在注释栏中详细说明。 </t>
  </si>
  <si>
    <r>
      <rPr>
        <sz val="11"/>
        <rFont val="Microsoft YaHei"/>
        <family val="2"/>
      </rPr>
      <t xml:space="preserve">「</t>
    </r>
    <r>
      <rPr>
        <sz val="11"/>
        <rFont val="Verdana"/>
        <family val="2"/>
        <charset val="1"/>
      </rPr>
      <t xml:space="preserve">No</t>
    </r>
    <r>
      <rPr>
        <sz val="11"/>
        <rFont val="Microsoft YaHei"/>
        <family val="2"/>
      </rPr>
      <t xml:space="preserve">（いいえ）」という回答に対して、コメント欄に具体的な内容の記入を要求する企業もあります。</t>
    </r>
  </si>
  <si>
    <r>
      <rPr>
        <sz val="11"/>
        <rFont val="Microsoft YaHei"/>
        <family val="2"/>
      </rPr>
      <t xml:space="preserve">몇몇 회사는 </t>
    </r>
    <r>
      <rPr>
        <sz val="11"/>
        <rFont val="Verdana"/>
        <family val="2"/>
        <charset val="1"/>
      </rPr>
      <t xml:space="preserve">"Comment Field"(</t>
    </r>
    <r>
      <rPr>
        <sz val="11"/>
        <rFont val="Microsoft YaHei"/>
        <family val="2"/>
      </rPr>
      <t xml:space="preserve">주석란</t>
    </r>
    <r>
      <rPr>
        <sz val="11"/>
        <rFont val="Verdana"/>
        <family val="2"/>
        <charset val="1"/>
      </rPr>
      <t xml:space="preserve">)</t>
    </r>
    <r>
      <rPr>
        <sz val="11"/>
        <rFont val="Microsoft YaHei"/>
        <family val="2"/>
      </rPr>
      <t xml:space="preserve">에 들어가야 하는 </t>
    </r>
    <r>
      <rPr>
        <sz val="11"/>
        <rFont val="Verdana"/>
        <family val="2"/>
        <charset val="1"/>
      </rPr>
      <t xml:space="preserve">"No"</t>
    </r>
    <r>
      <rPr>
        <sz val="11"/>
        <rFont val="Microsoft YaHei"/>
        <family val="2"/>
      </rPr>
      <t xml:space="preserve">란 답변의 입증을 요구할 수 있읍니다</t>
    </r>
    <r>
      <rPr>
        <sz val="11"/>
        <rFont val="Verdana"/>
        <family val="2"/>
        <charset val="1"/>
      </rPr>
      <t xml:space="preserve">.</t>
    </r>
  </si>
  <si>
    <t xml:space="preserve">Dans le cas d'une réponse négative, certaines entreprises peuvent exiger des justifications qui devront être saisies dans le champ de commentaire.</t>
  </si>
  <si>
    <t xml:space="preserve">Algumas empresas podem querer documentar a reposta "Não", o que deverá ser feito no campo para comentários.</t>
  </si>
  <si>
    <t xml:space="preserve">Manche Unternehmen benötigen eine Begründung für eine "Nein" -Antwort im Kommentarfeld</t>
  </si>
  <si>
    <t xml:space="preserve">Algunas compañías podrían requerir una justificación para una respuesta "No"  la cual deberá ser capturada en el campo de comentario. </t>
  </si>
  <si>
    <t xml:space="preserve">Alcune aziende potrebbero richiedere di sostanziare il NO, ciò può essere fatto nel campo Commenti</t>
  </si>
  <si>
    <t xml:space="preserve">Bazı şirketler "Hayır" yanıtı için bir doğrulama gerektirebilir ve bu doğrulamanın Açıklama alanına girilmesi gerekmektedir.</t>
  </si>
  <si>
    <t xml:space="preserve">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</si>
  <si>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</si>
  <si>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r>
      <rPr>
        <sz val="11"/>
        <rFont val="Verdana"/>
        <family val="2"/>
        <charset val="1"/>
      </rPr>
      <t xml:space="preserve">2. </t>
    </r>
    <r>
      <rPr>
        <sz val="11"/>
        <rFont val="맑은 고딕"/>
        <family val="3"/>
        <charset val="128"/>
      </rPr>
      <t xml:space="preserve">对于对问题 </t>
    </r>
    <r>
      <rPr>
        <sz val="11"/>
        <rFont val="Verdana"/>
        <family val="2"/>
        <charset val="1"/>
      </rPr>
      <t xml:space="preserve">1 </t>
    </r>
    <r>
      <rPr>
        <sz val="11"/>
        <rFont val="맑은 고딕"/>
        <family val="3"/>
        <charset val="128"/>
      </rPr>
      <t xml:space="preserve">回答“是”的每个情况，必须为每个 </t>
    </r>
    <r>
      <rPr>
        <sz val="11"/>
        <rFont val="Verdana"/>
        <family val="2"/>
        <charset val="1"/>
      </rPr>
      <t xml:space="preserve">3GT </t>
    </r>
    <r>
      <rPr>
        <sz val="11"/>
        <rFont val="맑은 고딕"/>
        <family val="3"/>
        <charset val="128"/>
      </rPr>
      <t xml:space="preserve">回答此问题。这是两个问题中的第二个问题，其答复用来确定 </t>
    </r>
    <r>
      <rPr>
        <sz val="11"/>
        <rFont val="Verdana"/>
        <family val="2"/>
        <charset val="1"/>
      </rPr>
      <t xml:space="preserve">3TG </t>
    </r>
    <r>
      <rPr>
        <sz val="11"/>
        <rFont val="맑은 고딕"/>
        <family val="3"/>
        <charset val="128"/>
      </rPr>
      <t xml:space="preserve">是否在 </t>
    </r>
    <r>
      <rPr>
        <sz val="11"/>
        <rFont val="Verdana"/>
        <family val="2"/>
        <charset val="1"/>
      </rPr>
      <t xml:space="preserve">SEC </t>
    </r>
    <r>
      <rPr>
        <sz val="11"/>
        <rFont val="맑은 고딕"/>
        <family val="3"/>
        <charset val="128"/>
      </rPr>
      <t xml:space="preserve">关于确定 </t>
    </r>
    <r>
      <rPr>
        <sz val="11"/>
        <rFont val="Verdana"/>
        <family val="2"/>
        <charset val="1"/>
      </rPr>
      <t xml:space="preserve">3TG </t>
    </r>
    <r>
      <rPr>
        <sz val="11"/>
        <rFont val="맑은 고딕"/>
        <family val="3"/>
        <charset val="128"/>
      </rPr>
      <t xml:space="preserve">是否对产品功能或生产有必要的最终规则中所述的冲突矿产报告要求范围内。此问题取决于问题和对问题 </t>
    </r>
    <r>
      <rPr>
        <sz val="11"/>
        <rFont val="Verdana"/>
        <family val="2"/>
        <charset val="1"/>
      </rPr>
      <t xml:space="preserve">1 </t>
    </r>
    <r>
      <rPr>
        <sz val="11"/>
        <rFont val="맑은 고딕"/>
        <family val="3"/>
        <charset val="128"/>
      </rPr>
      <t xml:space="preserve">的答复。此问题旨在确定在产品生产过程中有意添加或纳入的 </t>
    </r>
    <r>
      <rPr>
        <sz val="11"/>
        <rFont val="Verdana"/>
        <family val="2"/>
        <charset val="1"/>
      </rPr>
      <t xml:space="preserve">3TG</t>
    </r>
    <r>
      <rPr>
        <sz val="11"/>
        <rFont val="맑은 고딕"/>
        <family val="3"/>
        <charset val="128"/>
      </rPr>
      <t xml:space="preserve">（若一定数量的 </t>
    </r>
    <r>
      <rPr>
        <sz val="11"/>
        <rFont val="Verdana"/>
        <family val="2"/>
        <charset val="1"/>
      </rPr>
      <t xml:space="preserve">3TG </t>
    </r>
    <r>
      <rPr>
        <sz val="11"/>
        <rFont val="맑은 고딕"/>
        <family val="3"/>
        <charset val="128"/>
      </rPr>
      <t xml:space="preserve">仍保留在成品中）。这包括可能并非要成为成品中的一部分以及可能并非对产品的功能有必要，而只是作为生产过程的残留物存在的 </t>
    </r>
    <r>
      <rPr>
        <sz val="11"/>
        <rFont val="Verdana"/>
        <family val="2"/>
        <charset val="1"/>
      </rPr>
      <t xml:space="preserve">3TG</t>
    </r>
    <r>
      <rPr>
        <sz val="11"/>
        <rFont val="맑은 고딕"/>
        <family val="3"/>
        <charset val="128"/>
      </rPr>
      <t xml:space="preserve">。在很多情况下，制造商可能已在生产过程中试图除去或促进消耗 </t>
    </r>
    <r>
      <rPr>
        <sz val="11"/>
        <rFont val="Verdana"/>
        <family val="2"/>
        <charset val="1"/>
      </rPr>
      <t xml:space="preserve">3TG</t>
    </r>
    <r>
      <rPr>
        <sz val="11"/>
        <rFont val="맑은 고딕"/>
        <family val="3"/>
        <charset val="128"/>
      </rPr>
      <t xml:space="preserve">，但还是有一定数量的 </t>
    </r>
    <r>
      <rPr>
        <sz val="11"/>
        <rFont val="Verdana"/>
        <family val="2"/>
        <charset val="1"/>
      </rPr>
      <t xml:space="preserve">3TG </t>
    </r>
    <r>
      <rPr>
        <sz val="11"/>
        <rFont val="맑은 고딕"/>
        <family val="3"/>
        <charset val="128"/>
      </rPr>
      <t xml:space="preserve">残留。若在生产过程中添加的 </t>
    </r>
    <r>
      <rPr>
        <sz val="11"/>
        <rFont val="Verdana"/>
        <family val="2"/>
        <charset val="1"/>
      </rPr>
      <t xml:space="preserve">3TG </t>
    </r>
    <r>
      <rPr>
        <sz val="11"/>
        <rFont val="맑은 고딕"/>
        <family val="3"/>
        <charset val="128"/>
      </rPr>
      <t xml:space="preserve">被完全移除，因此在该过程完成后，将没有 </t>
    </r>
    <r>
      <rPr>
        <sz val="11"/>
        <rFont val="Verdana"/>
        <family val="2"/>
        <charset val="1"/>
      </rPr>
      <t xml:space="preserve">3TG </t>
    </r>
    <r>
      <rPr>
        <sz val="11"/>
        <rFont val="맑은 고딕"/>
        <family val="3"/>
        <charset val="128"/>
      </rPr>
      <t xml:space="preserve">残留，对此问题的答复将是否。
必须为每个 </t>
    </r>
    <r>
      <rPr>
        <sz val="11"/>
        <rFont val="Verdana"/>
        <family val="2"/>
        <charset val="1"/>
      </rPr>
      <t xml:space="preserve">3TG </t>
    </r>
    <r>
      <rPr>
        <sz val="11"/>
        <rFont val="맑은 고딕"/>
        <family val="3"/>
        <charset val="128"/>
      </rPr>
      <t xml:space="preserve">回答此问题。此问题的有效回答为“是”或“否”。此问题必须作答。</t>
    </r>
  </si>
  <si>
    <r>
      <rPr>
        <sz val="11"/>
        <rFont val="Verdana"/>
        <family val="2"/>
        <charset val="1"/>
      </rPr>
      <t xml:space="preserve">2. </t>
    </r>
    <r>
      <rPr>
        <sz val="11"/>
        <rFont val="맑은 고딕"/>
        <family val="3"/>
        <charset val="128"/>
      </rPr>
      <t xml:space="preserve">この質問は、質問</t>
    </r>
    <r>
      <rPr>
        <sz val="11"/>
        <rFont val="Verdana"/>
        <family val="2"/>
        <charset val="1"/>
      </rPr>
      <t xml:space="preserve">1</t>
    </r>
    <r>
      <rPr>
        <sz val="11"/>
        <rFont val="맑은 고딕"/>
        <family val="3"/>
        <charset val="128"/>
      </rPr>
      <t xml:space="preserve">の回答が「</t>
    </r>
    <r>
      <rPr>
        <sz val="11"/>
        <rFont val="Verdana"/>
        <family val="2"/>
        <charset val="1"/>
      </rPr>
      <t xml:space="preserve">Yes</t>
    </r>
    <r>
      <rPr>
        <sz val="11"/>
        <rFont val="맑은 고딕"/>
        <family val="3"/>
        <charset val="128"/>
      </rPr>
      <t xml:space="preserve">（はい）」である場合には</t>
    </r>
    <r>
      <rPr>
        <sz val="11"/>
        <rFont val="Verdana"/>
        <family val="2"/>
        <charset val="1"/>
      </rPr>
      <t xml:space="preserve">3TG</t>
    </r>
    <r>
      <rPr>
        <sz val="11"/>
        <rFont val="맑은 고딕"/>
        <family val="3"/>
        <charset val="128"/>
      </rPr>
      <t xml:space="preserve">それぞれについて回答するものとします。これは</t>
    </r>
    <r>
      <rPr>
        <sz val="11"/>
        <rFont val="Verdana"/>
        <family val="2"/>
        <charset val="1"/>
      </rPr>
      <t xml:space="preserve">2</t>
    </r>
    <r>
      <rPr>
        <sz val="11"/>
        <rFont val="맑은 고딕"/>
        <family val="3"/>
        <charset val="128"/>
      </rPr>
      <t xml:space="preserve">つある質問の</t>
    </r>
    <r>
      <rPr>
        <sz val="11"/>
        <rFont val="Verdana"/>
        <family val="2"/>
        <charset val="1"/>
      </rPr>
      <t xml:space="preserve">2</t>
    </r>
    <r>
      <rPr>
        <sz val="11"/>
        <rFont val="맑은 고딕"/>
        <family val="3"/>
        <charset val="128"/>
      </rPr>
      <t xml:space="preserve">番目の質問で、</t>
    </r>
    <r>
      <rPr>
        <sz val="11"/>
        <rFont val="Verdana"/>
        <family val="2"/>
        <charset val="1"/>
      </rPr>
      <t xml:space="preserve">3TG</t>
    </r>
    <r>
      <rPr>
        <sz val="11"/>
        <rFont val="맑은 고딕"/>
        <family val="3"/>
        <charset val="128"/>
      </rPr>
      <t xml:space="preserve">が製品の「機能性や生産にとって必要」か否かを判定する方法に関する</t>
    </r>
    <r>
      <rPr>
        <sz val="11"/>
        <rFont val="Verdana"/>
        <family val="2"/>
        <charset val="1"/>
      </rPr>
      <t xml:space="preserve">SEC</t>
    </r>
    <r>
      <rPr>
        <sz val="11"/>
        <rFont val="맑은 고딕"/>
        <family val="3"/>
        <charset val="128"/>
      </rPr>
      <t xml:space="preserve">の最終規則で規定されている紛争鉱物報告要件の範囲内に</t>
    </r>
    <r>
      <rPr>
        <sz val="11"/>
        <rFont val="Verdana"/>
        <family val="2"/>
        <charset val="1"/>
      </rPr>
      <t xml:space="preserve">3TG</t>
    </r>
    <r>
      <rPr>
        <sz val="11"/>
        <rFont val="맑은 고딕"/>
        <family val="3"/>
        <charset val="128"/>
      </rPr>
      <t xml:space="preserve">が当てはまるか否かを判定するためにこの質問の回答は使用されます。この質問は、質問</t>
    </r>
    <r>
      <rPr>
        <sz val="11"/>
        <rFont val="Verdana"/>
        <family val="2"/>
        <charset val="1"/>
      </rPr>
      <t xml:space="preserve">1</t>
    </r>
    <r>
      <rPr>
        <sz val="11"/>
        <rFont val="맑은 고딕"/>
        <family val="3"/>
        <charset val="128"/>
      </rPr>
      <t xml:space="preserve">の質問や回答と関連付けられています。この質問は、</t>
    </r>
    <r>
      <rPr>
        <sz val="11"/>
        <rFont val="Verdana"/>
        <family val="2"/>
        <charset val="1"/>
      </rPr>
      <t xml:space="preserve">3TG</t>
    </r>
    <r>
      <rPr>
        <sz val="11"/>
        <rFont val="맑은 고딕"/>
        <family val="3"/>
        <charset val="128"/>
      </rPr>
      <t xml:space="preserve">がある程度完成品に残留している場合、</t>
    </r>
    <r>
      <rPr>
        <sz val="11"/>
        <rFont val="Verdana"/>
        <family val="2"/>
        <charset val="1"/>
      </rPr>
      <t xml:space="preserve">3TG</t>
    </r>
    <r>
      <rPr>
        <sz val="11"/>
        <rFont val="맑은 고딕"/>
        <family val="3"/>
        <charset val="128"/>
      </rPr>
      <t xml:space="preserve">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charset val="1"/>
      </rPr>
      <t xml:space="preserve">3TG</t>
    </r>
    <r>
      <rPr>
        <sz val="11"/>
        <rFont val="맑은 고딕"/>
        <family val="3"/>
        <charset val="128"/>
      </rPr>
      <t xml:space="preserve">も含まれます。多くの場合、メーカーは製造過程中に</t>
    </r>
    <r>
      <rPr>
        <sz val="11"/>
        <rFont val="Verdana"/>
        <family val="2"/>
        <charset val="1"/>
      </rPr>
      <t xml:space="preserve">3TG</t>
    </r>
    <r>
      <rPr>
        <sz val="11"/>
        <rFont val="맑은 고딕"/>
        <family val="3"/>
        <charset val="128"/>
      </rPr>
      <t xml:space="preserve">の削除又は消耗を促進しようと努めますが、ある程度の</t>
    </r>
    <r>
      <rPr>
        <sz val="11"/>
        <rFont val="Verdana"/>
        <family val="2"/>
        <charset val="1"/>
      </rPr>
      <t xml:space="preserve">3TG</t>
    </r>
    <r>
      <rPr>
        <sz val="11"/>
        <rFont val="맑은 고딕"/>
        <family val="3"/>
        <charset val="128"/>
      </rPr>
      <t xml:space="preserve">が残留します。</t>
    </r>
    <r>
      <rPr>
        <sz val="11"/>
        <rFont val="Verdana"/>
        <family val="2"/>
        <charset val="1"/>
      </rPr>
      <t xml:space="preserve">3TG</t>
    </r>
    <r>
      <rPr>
        <sz val="11"/>
        <rFont val="맑은 고딕"/>
        <family val="3"/>
        <charset val="128"/>
      </rPr>
      <t xml:space="preserve">が製造過程中に加えられた又は含まれたが、その製造過程の完了時に</t>
    </r>
    <r>
      <rPr>
        <sz val="11"/>
        <rFont val="Verdana"/>
        <family val="2"/>
        <charset val="1"/>
      </rPr>
      <t xml:space="preserve">3TG</t>
    </r>
    <r>
      <rPr>
        <sz val="11"/>
        <rFont val="맑은 고딕"/>
        <family val="3"/>
        <charset val="128"/>
      </rPr>
      <t xml:space="preserve">が残留しないように完全に除去された場合、この質問の回答は「</t>
    </r>
    <r>
      <rPr>
        <sz val="11"/>
        <rFont val="Verdana"/>
        <family val="2"/>
        <charset val="1"/>
      </rPr>
      <t xml:space="preserve">No</t>
    </r>
    <r>
      <rPr>
        <sz val="11"/>
        <rFont val="맑은 고딕"/>
        <family val="3"/>
        <charset val="128"/>
      </rPr>
      <t xml:space="preserve">（いいえ）」となります。
この質問には、</t>
    </r>
    <r>
      <rPr>
        <sz val="11"/>
        <rFont val="Verdana"/>
        <family val="2"/>
        <charset val="1"/>
      </rPr>
      <t xml:space="preserve">3TG</t>
    </r>
    <r>
      <rPr>
        <sz val="11"/>
        <rFont val="맑은 고딕"/>
        <family val="3"/>
        <charset val="128"/>
      </rPr>
      <t xml:space="preserve">それぞれについて回答する必要があります。「</t>
    </r>
    <r>
      <rPr>
        <sz val="11"/>
        <rFont val="Verdana"/>
        <family val="2"/>
        <charset val="1"/>
      </rPr>
      <t xml:space="preserve">Yes</t>
    </r>
    <r>
      <rPr>
        <sz val="11"/>
        <rFont val="맑은 고딕"/>
        <family val="3"/>
        <charset val="128"/>
      </rPr>
      <t xml:space="preserve">（はい）」又は「</t>
    </r>
    <r>
      <rPr>
        <sz val="11"/>
        <rFont val="Verdana"/>
        <family val="2"/>
        <charset val="1"/>
      </rPr>
      <t xml:space="preserve">No</t>
    </r>
    <r>
      <rPr>
        <sz val="11"/>
        <rFont val="맑은 고딕"/>
        <family val="3"/>
        <charset val="128"/>
      </rPr>
      <t xml:space="preserve">（いいえ）」で必ず回答してください。この質問への回答は必須です。</t>
    </r>
  </si>
  <si>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</si>
  <si>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</si>
  <si>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</si>
  <si>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</si>
  <si>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</si>
  <si>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</si>
  <si>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</si>
  <si>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 xml:space="preserve">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</si>
  <si>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</si>
  <si>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r>
      <rPr>
        <sz val="10"/>
        <rFont val="Verdana"/>
        <family val="2"/>
        <charset val="1"/>
      </rPr>
      <t xml:space="preserve">3. </t>
    </r>
    <r>
      <rPr>
        <sz val="10"/>
        <rFont val="Microsoft YaHei"/>
        <family val="2"/>
      </rPr>
      <t xml:space="preserve">这是要申报存在于一种产品或多种产品中的 </t>
    </r>
    <r>
      <rPr>
        <sz val="10"/>
        <rFont val="Verdana"/>
        <family val="2"/>
        <charset val="1"/>
      </rPr>
      <t xml:space="preserve">3TG </t>
    </r>
    <r>
      <rPr>
        <sz val="10"/>
        <rFont val="Microsoft YaHei"/>
        <family val="2"/>
      </rPr>
      <t xml:space="preserve">之任何部分的源产地是刚果民主共和国或其毗邻国家或地区（请指明）。如果供应链中的任何冶炼厂从所指明的国家或地区进行采购，则对此问题的回答应为“是”，即使该等冶炼厂位于 </t>
    </r>
    <r>
      <rPr>
        <sz val="10"/>
        <rFont val="Verdana"/>
        <family val="2"/>
        <charset val="1"/>
      </rPr>
      <t xml:space="preserve">RMI </t>
    </r>
    <r>
      <rPr>
        <sz val="10"/>
        <rFont val="Microsoft YaHei"/>
        <family val="2"/>
      </rPr>
      <t xml:space="preserve">合规冶炼厂和精炼厂列表中。有关更多信息，请参见 </t>
    </r>
    <r>
      <rPr>
        <sz val="10"/>
        <rFont val="Verdana"/>
        <family val="2"/>
        <charset val="1"/>
      </rPr>
      <t xml:space="preserve">RMI </t>
    </r>
    <r>
      <rPr>
        <sz val="10"/>
        <rFont val="Microsoft YaHei"/>
        <family val="2"/>
      </rPr>
      <t xml:space="preserve">的冲突矿产尽职调查指南：</t>
    </r>
    <r>
      <rPr>
        <sz val="10"/>
        <rFont val="Verdana"/>
        <family val="2"/>
        <charset val="1"/>
      </rPr>
      <t xml:space="preserve">http://www.responsiblemineralsinitiative.org/additional-training-and-resources/guidance-documents/</t>
    </r>
    <r>
      <rPr>
        <sz val="10"/>
        <rFont val="Microsoft YaHei"/>
        <family val="2"/>
      </rPr>
      <t xml:space="preserve">。
以“是”、“否”或“未知”来回答此问题。如果回答“是”，则建议在注释部分提供证明。
如果问题 </t>
    </r>
    <r>
      <rPr>
        <sz val="10"/>
        <rFont val="Verdana"/>
        <family val="2"/>
        <charset val="1"/>
      </rPr>
      <t xml:space="preserve">1 </t>
    </r>
    <r>
      <rPr>
        <sz val="10"/>
        <rFont val="Microsoft YaHei"/>
        <family val="2"/>
      </rPr>
      <t xml:space="preserve">和问题 </t>
    </r>
    <r>
      <rPr>
        <sz val="10"/>
        <rFont val="Verdana"/>
        <family val="2"/>
        <charset val="1"/>
      </rPr>
      <t xml:space="preserve">2 </t>
    </r>
    <r>
      <rPr>
        <sz val="10"/>
        <rFont val="Microsoft YaHei"/>
        <family val="2"/>
      </rPr>
      <t xml:space="preserve">就特定金属的回答为“是”，必须为该金属回答此问题。</t>
    </r>
  </si>
  <si>
    <r>
      <rPr>
        <sz val="10"/>
        <rFont val="Verdana"/>
        <family val="2"/>
        <charset val="1"/>
      </rPr>
      <t xml:space="preserve">3. </t>
    </r>
    <r>
      <rPr>
        <sz val="10"/>
        <rFont val="Microsoft YaHei"/>
        <family val="2"/>
      </rPr>
      <t xml:space="preserve">これは、</t>
    </r>
    <r>
      <rPr>
        <sz val="10"/>
        <rFont val="Verdana"/>
        <family val="2"/>
        <charset val="1"/>
      </rPr>
      <t xml:space="preserve">1</t>
    </r>
    <r>
      <rPr>
        <sz val="10"/>
        <rFont val="Microsoft YaHei"/>
        <family val="2"/>
      </rPr>
      <t xml:space="preserve">つ又は複数の製品に含まれている</t>
    </r>
    <r>
      <rPr>
        <sz val="10"/>
        <rFont val="Verdana"/>
        <family val="2"/>
        <charset val="1"/>
      </rPr>
      <t xml:space="preserve">3TG</t>
    </r>
    <r>
      <rPr>
        <sz val="10"/>
        <rFont val="Microsoft YaHei"/>
        <family val="2"/>
      </rPr>
      <t xml:space="preserve">の一部がコンゴ民主共和国又は隣接国（対象国）から調達されていることの申告です。サプライチェーンのいずれかの製錬所がこのような対象国から調達している場合、この製錬所が</t>
    </r>
    <r>
      <rPr>
        <sz val="10"/>
        <rFont val="Verdana"/>
        <family val="2"/>
        <charset val="1"/>
      </rPr>
      <t xml:space="preserve">RMI</t>
    </r>
    <r>
      <rPr>
        <sz val="10"/>
        <rFont val="Microsoft YaHei"/>
        <family val="2"/>
      </rPr>
      <t xml:space="preserve">適合の製錬所および精製業者リストに記載されていても、この質問に対する回答は「</t>
    </r>
    <r>
      <rPr>
        <sz val="10"/>
        <rFont val="Verdana"/>
        <family val="2"/>
        <charset val="1"/>
      </rPr>
      <t xml:space="preserve">Yes</t>
    </r>
    <r>
      <rPr>
        <sz val="10"/>
        <rFont val="Microsoft YaHei"/>
        <family val="2"/>
      </rPr>
      <t xml:space="preserve">（はい）」となります。詳細については、</t>
    </r>
    <r>
      <rPr>
        <sz val="10"/>
        <rFont val="Verdana"/>
        <family val="2"/>
        <charset val="1"/>
      </rPr>
      <t xml:space="preserve">RMI</t>
    </r>
    <r>
      <rPr>
        <sz val="10"/>
        <rFont val="Microsoft YaHei"/>
        <family val="2"/>
      </rPr>
      <t xml:space="preserve">の紛争鉱物に関するデュー・ディリジェンス・ガイダンスを参照してください。</t>
    </r>
    <r>
      <rPr>
        <sz val="10"/>
        <rFont val="Verdana"/>
        <family val="2"/>
        <charset val="1"/>
      </rPr>
      <t xml:space="preserve">http://www.responsiblemineralsinitiative.org/training-and-resources/publications-and-guidance/
</t>
    </r>
    <r>
      <rPr>
        <sz val="10"/>
        <rFont val="Microsoft YaHei"/>
        <family val="2"/>
      </rPr>
      <t xml:space="preserve">この質問には、「</t>
    </r>
    <r>
      <rPr>
        <sz val="10"/>
        <rFont val="Verdana"/>
        <family val="2"/>
        <charset val="1"/>
      </rPr>
      <t xml:space="preserve">Yes</t>
    </r>
    <r>
      <rPr>
        <sz val="10"/>
        <rFont val="Microsoft YaHei"/>
        <family val="2"/>
      </rPr>
      <t xml:space="preserve">（はい）」「</t>
    </r>
    <r>
      <rPr>
        <sz val="10"/>
        <rFont val="Verdana"/>
        <family val="2"/>
        <charset val="1"/>
      </rPr>
      <t xml:space="preserve">No</t>
    </r>
    <r>
      <rPr>
        <sz val="10"/>
        <rFont val="Microsoft YaHei"/>
        <family val="2"/>
      </rPr>
      <t xml:space="preserve">（いいえ）」又は「</t>
    </r>
    <r>
      <rPr>
        <sz val="10"/>
        <rFont val="Verdana"/>
        <family val="2"/>
        <charset val="1"/>
      </rPr>
      <t xml:space="preserve">Unknown</t>
    </r>
    <r>
      <rPr>
        <sz val="10"/>
        <rFont val="Microsoft YaHei"/>
        <family val="2"/>
      </rPr>
      <t xml:space="preserve">（不明）」で回答してください。「</t>
    </r>
    <r>
      <rPr>
        <sz val="10"/>
        <rFont val="Verdana"/>
        <family val="2"/>
        <charset val="1"/>
      </rPr>
      <t xml:space="preserve">Yes</t>
    </r>
    <r>
      <rPr>
        <sz val="10"/>
        <rFont val="Microsoft YaHei"/>
        <family val="2"/>
      </rPr>
      <t xml:space="preserve">（はい）」と回答した場合は、コメント欄に具体的に記入することをお勧めします。
この質問は、質問</t>
    </r>
    <r>
      <rPr>
        <sz val="10"/>
        <rFont val="Verdana"/>
        <family val="2"/>
        <charset val="1"/>
      </rPr>
      <t xml:space="preserve">1</t>
    </r>
    <r>
      <rPr>
        <sz val="10"/>
        <rFont val="Microsoft YaHei"/>
        <family val="2"/>
      </rPr>
      <t xml:space="preserve">と</t>
    </r>
    <r>
      <rPr>
        <sz val="10"/>
        <rFont val="Verdana"/>
        <family val="2"/>
        <charset val="1"/>
      </rPr>
      <t xml:space="preserve">2</t>
    </r>
    <r>
      <rPr>
        <sz val="10"/>
        <rFont val="Microsoft YaHei"/>
        <family val="2"/>
      </rPr>
      <t xml:space="preserve">の回答が「</t>
    </r>
    <r>
      <rPr>
        <sz val="10"/>
        <rFont val="Verdana"/>
        <family val="2"/>
        <charset val="1"/>
      </rPr>
      <t xml:space="preserve">Yes</t>
    </r>
    <r>
      <rPr>
        <sz val="10"/>
        <rFont val="Microsoft YaHei"/>
        <family val="2"/>
      </rPr>
      <t xml:space="preserve">（はい）」の金属については必須となります。</t>
    </r>
  </si>
  <si>
    <r>
      <rPr>
        <sz val="10"/>
        <rFont val="Verdana"/>
        <family val="2"/>
        <charset val="1"/>
      </rPr>
      <t xml:space="preserve">3. </t>
    </r>
    <r>
      <rPr>
        <sz val="10"/>
        <rFont val="Microsoft YaHei"/>
        <family val="2"/>
      </rPr>
      <t xml:space="preserve">이것은 한 제품이나 여러 제품들에 포함된 </t>
    </r>
    <r>
      <rPr>
        <sz val="10"/>
        <rFont val="Verdana"/>
        <family val="2"/>
        <charset val="1"/>
      </rPr>
      <t xml:space="preserve">3TG</t>
    </r>
    <r>
      <rPr>
        <sz val="10"/>
        <rFont val="Microsoft YaHei"/>
        <family val="2"/>
      </rPr>
      <t xml:space="preserve">의 일정 부분이 콩고공화국이나 그 인접국가</t>
    </r>
    <r>
      <rPr>
        <sz val="10"/>
        <rFont val="Verdana"/>
        <family val="2"/>
        <charset val="1"/>
      </rPr>
      <t xml:space="preserve">(</t>
    </r>
    <r>
      <rPr>
        <sz val="10"/>
        <rFont val="Microsoft YaHei"/>
        <family val="2"/>
      </rPr>
      <t xml:space="preserve">적용 국가들</t>
    </r>
    <r>
      <rPr>
        <sz val="10"/>
        <rFont val="Verdana"/>
        <family val="2"/>
        <charset val="1"/>
      </rPr>
      <t xml:space="preserve">)</t>
    </r>
    <r>
      <rPr>
        <sz val="10"/>
        <rFont val="Microsoft YaHei"/>
        <family val="2"/>
      </rPr>
      <t xml:space="preserve">로부터 유래된 것인지에 대한 신고입니다</t>
    </r>
    <r>
      <rPr>
        <sz val="10"/>
        <rFont val="Verdana"/>
        <family val="2"/>
        <charset val="1"/>
      </rPr>
      <t xml:space="preserve">. </t>
    </r>
    <r>
      <rPr>
        <sz val="10"/>
        <rFont val="Microsoft YaHei"/>
        <family val="2"/>
      </rPr>
      <t xml:space="preserve">공급망에 있는 제련소가 적용 국가에서 조달하는 경우</t>
    </r>
    <r>
      <rPr>
        <sz val="10"/>
        <rFont val="Verdana"/>
        <family val="2"/>
        <charset val="1"/>
      </rPr>
      <t xml:space="preserve">, </t>
    </r>
    <r>
      <rPr>
        <sz val="10"/>
        <rFont val="Microsoft YaHei"/>
        <family val="2"/>
      </rPr>
      <t xml:space="preserve">심지어 이러한 제련소가 </t>
    </r>
    <r>
      <rPr>
        <sz val="10"/>
        <rFont val="Verdana"/>
        <family val="2"/>
        <charset val="1"/>
      </rPr>
      <t xml:space="preserve">RMI</t>
    </r>
    <r>
      <rPr>
        <sz val="10"/>
        <rFont val="Microsoft YaHei"/>
        <family val="2"/>
      </rPr>
      <t xml:space="preserve">를 준수하는 제련소 및 정련소 목록에 있는 경우라도 이 질문에 </t>
    </r>
    <r>
      <rPr>
        <sz val="10"/>
        <rFont val="Verdana"/>
        <family val="2"/>
        <charset val="1"/>
      </rPr>
      <t xml:space="preserve">"Yes"</t>
    </r>
    <r>
      <rPr>
        <sz val="10"/>
        <rFont val="Microsoft YaHei"/>
        <family val="2"/>
      </rPr>
      <t xml:space="preserve">라고 답해야 합니다</t>
    </r>
    <r>
      <rPr>
        <sz val="10"/>
        <rFont val="Verdana"/>
        <family val="2"/>
        <charset val="1"/>
      </rPr>
      <t xml:space="preserve">. </t>
    </r>
    <r>
      <rPr>
        <sz val="10"/>
        <rFont val="Microsoft YaHei"/>
        <family val="2"/>
      </rPr>
      <t xml:space="preserve">자세한 내용은 </t>
    </r>
    <r>
      <rPr>
        <sz val="10"/>
        <rFont val="Verdana"/>
        <family val="2"/>
        <charset val="1"/>
      </rPr>
      <t xml:space="preserve">RMI</t>
    </r>
    <r>
      <rPr>
        <sz val="10"/>
        <rFont val="Microsoft YaHei"/>
        <family val="2"/>
      </rPr>
      <t xml:space="preserve">의 분쟁광물에 대한 실사 지침</t>
    </r>
    <r>
      <rPr>
        <sz val="10"/>
        <rFont val="Verdana"/>
        <family val="2"/>
        <charset val="1"/>
      </rPr>
      <t xml:space="preserve">(http://www.responsiblemineralsinitiative.org/training-and-resources/publications-and-guidance/)</t>
    </r>
    <r>
      <rPr>
        <sz val="10"/>
        <rFont val="Microsoft YaHei"/>
        <family val="2"/>
      </rPr>
      <t xml:space="preserve">을 참조하십시오</t>
    </r>
    <r>
      <rPr>
        <sz val="10"/>
        <rFont val="Verdana"/>
        <family val="2"/>
        <charset val="1"/>
      </rPr>
      <t xml:space="preserve">. 
</t>
    </r>
    <r>
      <rPr>
        <sz val="10"/>
        <rFont val="Microsoft YaHei"/>
        <family val="2"/>
      </rPr>
      <t xml:space="preserve">이 질문에 대한 답변은 </t>
    </r>
    <r>
      <rPr>
        <sz val="10"/>
        <rFont val="Verdana"/>
        <family val="2"/>
        <charset val="1"/>
      </rPr>
      <t xml:space="preserve">"Yes", "No" </t>
    </r>
    <r>
      <rPr>
        <sz val="10"/>
        <rFont val="Microsoft YaHei"/>
        <family val="2"/>
      </rPr>
      <t xml:space="preserve">또는 </t>
    </r>
    <r>
      <rPr>
        <sz val="10"/>
        <rFont val="Verdana"/>
        <family val="2"/>
        <charset val="1"/>
      </rPr>
      <t xml:space="preserve">"Unknown(</t>
    </r>
    <r>
      <rPr>
        <sz val="10"/>
        <rFont val="Microsoft YaHei"/>
        <family val="2"/>
      </rPr>
      <t xml:space="preserve">모름</t>
    </r>
    <r>
      <rPr>
        <sz val="10"/>
        <rFont val="Verdana"/>
        <family val="2"/>
        <charset val="1"/>
      </rPr>
      <t xml:space="preserve">)"</t>
    </r>
    <r>
      <rPr>
        <sz val="10"/>
        <rFont val="Microsoft YaHei"/>
        <family val="2"/>
      </rPr>
      <t xml:space="preserve">이어야 합니다</t>
    </r>
    <r>
      <rPr>
        <sz val="10"/>
        <rFont val="Verdana"/>
        <family val="2"/>
        <charset val="1"/>
      </rPr>
      <t xml:space="preserve">. </t>
    </r>
    <r>
      <rPr>
        <sz val="10"/>
        <rFont val="Microsoft YaHei"/>
        <family val="2"/>
      </rPr>
      <t xml:space="preserve">답변이 </t>
    </r>
    <r>
      <rPr>
        <sz val="10"/>
        <rFont val="Verdana"/>
        <family val="2"/>
        <charset val="1"/>
      </rPr>
      <t xml:space="preserve">"Yes"</t>
    </r>
    <r>
      <rPr>
        <sz val="10"/>
        <rFont val="Microsoft YaHei"/>
        <family val="2"/>
      </rPr>
      <t xml:space="preserve">인 경우</t>
    </r>
    <r>
      <rPr>
        <sz val="10"/>
        <rFont val="Verdana"/>
        <family val="2"/>
        <charset val="1"/>
      </rPr>
      <t xml:space="preserve">, </t>
    </r>
    <r>
      <rPr>
        <sz val="10"/>
        <rFont val="Microsoft YaHei"/>
        <family val="2"/>
      </rPr>
      <t xml:space="preserve">비고란에 구체적인 내용을 입력하길 권장합니다</t>
    </r>
    <r>
      <rPr>
        <sz val="10"/>
        <rFont val="Verdana"/>
        <family val="2"/>
        <charset val="1"/>
      </rPr>
      <t xml:space="preserve">.
</t>
    </r>
    <r>
      <rPr>
        <sz val="10"/>
        <rFont val="Microsoft YaHei"/>
        <family val="2"/>
      </rPr>
      <t xml:space="preserve">이 질문은 만일 특정 광물에 대한 질문</t>
    </r>
    <r>
      <rPr>
        <sz val="10"/>
        <rFont val="Verdana"/>
        <family val="2"/>
        <charset val="1"/>
      </rPr>
      <t xml:space="preserve">1 </t>
    </r>
    <r>
      <rPr>
        <sz val="10"/>
        <rFont val="Microsoft YaHei"/>
        <family val="2"/>
      </rPr>
      <t xml:space="preserve">및 질문</t>
    </r>
    <r>
      <rPr>
        <sz val="10"/>
        <rFont val="Verdana"/>
        <family val="2"/>
        <charset val="1"/>
      </rPr>
      <t xml:space="preserve">2</t>
    </r>
    <r>
      <rPr>
        <sz val="10"/>
        <rFont val="Microsoft YaHei"/>
        <family val="2"/>
      </rPr>
      <t xml:space="preserve">의 답이 그 광물에 대해 </t>
    </r>
    <r>
      <rPr>
        <sz val="10"/>
        <rFont val="Verdana"/>
        <family val="2"/>
        <charset val="1"/>
      </rPr>
      <t xml:space="preserve">"Yes"</t>
    </r>
    <r>
      <rPr>
        <sz val="10"/>
        <rFont val="Microsoft YaHei"/>
        <family val="2"/>
      </rPr>
      <t xml:space="preserve">라면 필수 사항입니다</t>
    </r>
    <r>
      <rPr>
        <sz val="10"/>
        <rFont val="Verdana"/>
        <family val="2"/>
        <charset val="1"/>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</si>
  <si>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</si>
  <si>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</si>
  <si>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</si>
  <si>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</si>
  <si>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</si>
  <si>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</si>
  <si>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 xml:space="preserve">A30</t>
  </si>
  <si>
    <t xml:space="preserve">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</si>
  <si>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r>
      <rPr>
        <sz val="10"/>
        <rFont val="Verdana"/>
        <family val="2"/>
        <charset val="1"/>
      </rPr>
      <t xml:space="preserve">4. </t>
    </r>
    <r>
      <rPr>
        <sz val="10"/>
        <rFont val="Microsoft YaHei"/>
        <family val="2"/>
      </rPr>
      <t xml:space="preserve">这是要申报一种产品或多种产品中 </t>
    </r>
    <r>
      <rPr>
        <sz val="10"/>
        <rFont val="Verdana"/>
        <family val="2"/>
        <charset val="1"/>
      </rPr>
      <t xml:space="preserve">3TG </t>
    </r>
    <r>
      <rPr>
        <sz val="10"/>
        <rFont val="Microsoft YaHei"/>
        <family val="2"/>
      </rPr>
      <t xml:space="preserve">的任何部分的原产地是受冲突影响和高风险地区 </t>
    </r>
    <r>
      <rPr>
        <sz val="10"/>
        <rFont val="Verdana"/>
        <family val="2"/>
        <charset val="1"/>
      </rPr>
      <t xml:space="preserve">(CAHRA)</t>
    </r>
    <r>
      <rPr>
        <sz val="10"/>
        <rFont val="Microsoft YaHei"/>
        <family val="2"/>
      </rPr>
      <t xml:space="preserve">。
如果供应链中的任何冶炼厂从目标国家或 </t>
    </r>
    <r>
      <rPr>
        <sz val="10"/>
        <rFont val="Verdana"/>
        <family val="2"/>
        <charset val="1"/>
      </rPr>
      <t xml:space="preserve">CAHRA </t>
    </r>
    <r>
      <rPr>
        <sz val="10"/>
        <rFont val="Microsoft YaHei"/>
        <family val="2"/>
      </rPr>
      <t xml:space="preserve">进行采购，则对此问题的答复应为“是”，即使该等冶炼厂被列入 </t>
    </r>
    <r>
      <rPr>
        <sz val="10"/>
        <rFont val="Verdana"/>
        <family val="2"/>
        <charset val="1"/>
      </rPr>
      <t xml:space="preserve">RMI </t>
    </r>
    <r>
      <rPr>
        <sz val="10"/>
        <rFont val="Microsoft YaHei"/>
        <family val="2"/>
      </rPr>
      <t xml:space="preserve">合规冶炼厂和精炼厂名单。有关更多信息，请在此处查看 </t>
    </r>
    <r>
      <rPr>
        <sz val="10"/>
        <rFont val="Verdana"/>
        <family val="2"/>
        <charset val="1"/>
      </rPr>
      <t xml:space="preserve">RMI </t>
    </r>
    <r>
      <rPr>
        <sz val="10"/>
        <rFont val="Microsoft YaHei"/>
        <family val="2"/>
      </rPr>
      <t xml:space="preserve">的冲突矿产尽职调查指南：</t>
    </r>
    <r>
      <rPr>
        <sz val="10"/>
        <rFont val="Verdana"/>
        <family val="2"/>
        <charset val="1"/>
      </rPr>
      <t xml:space="preserve">http://www.responsiblemineralsinitiative.org/training-and-resources/publications-and-guidance/</t>
    </r>
    <r>
      <rPr>
        <sz val="10"/>
        <rFont val="Microsoft YaHei"/>
        <family val="2"/>
      </rPr>
      <t xml:space="preserve">。
以“是”、“否”或“不知道”来答复此问题。如果回答“是”，则建议在注释部分提供证明。如果对问题 </t>
    </r>
    <r>
      <rPr>
        <sz val="10"/>
        <rFont val="Verdana"/>
        <family val="2"/>
        <charset val="1"/>
      </rPr>
      <t xml:space="preserve">1 </t>
    </r>
    <r>
      <rPr>
        <sz val="10"/>
        <rFont val="Microsoft YaHei"/>
        <family val="2"/>
      </rPr>
      <t xml:space="preserve">和 </t>
    </r>
    <r>
      <rPr>
        <sz val="10"/>
        <rFont val="Verdana"/>
        <family val="2"/>
        <charset val="1"/>
      </rPr>
      <t xml:space="preserve">2 </t>
    </r>
    <r>
      <rPr>
        <sz val="10"/>
        <rFont val="Microsoft YaHei"/>
        <family val="2"/>
      </rPr>
      <t xml:space="preserve">就特定金属的答复为“是”，必须针对该金属回答此问题。</t>
    </r>
  </si>
  <si>
    <r>
      <rPr>
        <sz val="10"/>
        <rFont val="Verdana"/>
        <family val="2"/>
        <charset val="1"/>
      </rPr>
      <t xml:space="preserve">4. </t>
    </r>
    <r>
      <rPr>
        <sz val="10"/>
        <rFont val="Microsoft YaHei"/>
        <family val="2"/>
      </rPr>
      <t xml:space="preserve">これは、</t>
    </r>
    <r>
      <rPr>
        <sz val="10"/>
        <rFont val="Verdana"/>
        <family val="2"/>
        <charset val="1"/>
      </rPr>
      <t xml:space="preserve">1</t>
    </r>
    <r>
      <rPr>
        <sz val="10"/>
        <rFont val="Microsoft YaHei"/>
        <family val="2"/>
      </rPr>
      <t xml:space="preserve">つ又は複数の製品に含まれている</t>
    </r>
    <r>
      <rPr>
        <sz val="10"/>
        <rFont val="Verdana"/>
        <family val="2"/>
        <charset val="1"/>
      </rPr>
      <t xml:space="preserve">3TG</t>
    </r>
    <r>
      <rPr>
        <sz val="10"/>
        <rFont val="Microsoft YaHei"/>
        <family val="2"/>
      </rPr>
      <t xml:space="preserve">の一部が紛争地域及び高リスク地域（</t>
    </r>
    <r>
      <rPr>
        <sz val="10"/>
        <rFont val="Verdana"/>
        <family val="2"/>
        <charset val="1"/>
      </rPr>
      <t xml:space="preserve">CAHRA</t>
    </r>
    <r>
      <rPr>
        <sz val="10"/>
        <rFont val="Microsoft YaHei"/>
        <family val="2"/>
      </rPr>
      <t xml:space="preserve">）から調達されていることの申告です。
サプライチェーンのいずれかの製錬所が対象国又は紛争地域及び高リスク地域 </t>
    </r>
    <r>
      <rPr>
        <sz val="10"/>
        <rFont val="Verdana"/>
        <family val="2"/>
        <charset val="1"/>
      </rPr>
      <t xml:space="preserve">CAHRA</t>
    </r>
    <r>
      <rPr>
        <sz val="10"/>
        <rFont val="Microsoft YaHei"/>
        <family val="2"/>
      </rPr>
      <t xml:space="preserve">から調達している場合、この製錬所が</t>
    </r>
    <r>
      <rPr>
        <sz val="10"/>
        <rFont val="Verdana"/>
        <family val="2"/>
        <charset val="1"/>
      </rPr>
      <t xml:space="preserve">RMI</t>
    </r>
    <r>
      <rPr>
        <sz val="10"/>
        <rFont val="Microsoft YaHei"/>
        <family val="2"/>
      </rPr>
      <t xml:space="preserve">適合の製錬所および精製業者リストに記載されていても、この質問に対する回答は「</t>
    </r>
    <r>
      <rPr>
        <sz val="10"/>
        <rFont val="Verdana"/>
        <family val="2"/>
        <charset val="1"/>
      </rPr>
      <t xml:space="preserve">Yes</t>
    </r>
    <r>
      <rPr>
        <sz val="10"/>
        <rFont val="Microsoft YaHei"/>
        <family val="2"/>
      </rPr>
      <t xml:space="preserve">（はい）」となります</t>
    </r>
    <r>
      <rPr>
        <sz val="10"/>
        <rFont val="Verdana"/>
        <family val="2"/>
        <charset val="1"/>
      </rPr>
      <t xml:space="preserve">http://www.responsiblemineralsinitiative.org/training-and-resources/publications-and-guidance/
</t>
    </r>
    <r>
      <rPr>
        <sz val="10"/>
        <rFont val="Microsoft YaHei"/>
        <family val="2"/>
      </rPr>
      <t xml:space="preserve">この質問には、「</t>
    </r>
    <r>
      <rPr>
        <sz val="10"/>
        <rFont val="Verdana"/>
        <family val="2"/>
        <charset val="1"/>
      </rPr>
      <t xml:space="preserve">Yes</t>
    </r>
    <r>
      <rPr>
        <sz val="10"/>
        <rFont val="Microsoft YaHei"/>
        <family val="2"/>
      </rPr>
      <t xml:space="preserve">（はい）」「</t>
    </r>
    <r>
      <rPr>
        <sz val="10"/>
        <rFont val="Verdana"/>
        <family val="2"/>
        <charset val="1"/>
      </rPr>
      <t xml:space="preserve">No</t>
    </r>
    <r>
      <rPr>
        <sz val="10"/>
        <rFont val="Microsoft YaHei"/>
        <family val="2"/>
      </rPr>
      <t xml:space="preserve">（いいえ）」又は「</t>
    </r>
    <r>
      <rPr>
        <sz val="10"/>
        <rFont val="Verdana"/>
        <family val="2"/>
        <charset val="1"/>
      </rPr>
      <t xml:space="preserve">Unknown</t>
    </r>
    <r>
      <rPr>
        <sz val="10"/>
        <rFont val="Microsoft YaHei"/>
        <family val="2"/>
      </rPr>
      <t xml:space="preserve">（不明）」で回答してください。「</t>
    </r>
    <r>
      <rPr>
        <sz val="10"/>
        <rFont val="Verdana"/>
        <family val="2"/>
        <charset val="1"/>
      </rPr>
      <t xml:space="preserve">Yes</t>
    </r>
    <r>
      <rPr>
        <sz val="10"/>
        <rFont val="Microsoft YaHei"/>
        <family val="2"/>
      </rPr>
      <t xml:space="preserve">（はい）」と回答した場合は、コメント欄に具体的に記入することをお勧めします。この質問は、質問</t>
    </r>
    <r>
      <rPr>
        <sz val="10"/>
        <rFont val="Verdana"/>
        <family val="2"/>
        <charset val="1"/>
      </rPr>
      <t xml:space="preserve">1</t>
    </r>
    <r>
      <rPr>
        <sz val="10"/>
        <rFont val="Microsoft YaHei"/>
        <family val="2"/>
      </rPr>
      <t xml:space="preserve">と</t>
    </r>
    <r>
      <rPr>
        <sz val="10"/>
        <rFont val="Verdana"/>
        <family val="2"/>
        <charset val="1"/>
      </rPr>
      <t xml:space="preserve">2</t>
    </r>
    <r>
      <rPr>
        <sz val="10"/>
        <rFont val="Microsoft YaHei"/>
        <family val="2"/>
      </rPr>
      <t xml:space="preserve">の回答が「</t>
    </r>
    <r>
      <rPr>
        <sz val="10"/>
        <rFont val="Verdana"/>
        <family val="2"/>
        <charset val="1"/>
      </rPr>
      <t xml:space="preserve">Yes</t>
    </r>
    <r>
      <rPr>
        <sz val="10"/>
        <rFont val="Microsoft YaHei"/>
        <family val="2"/>
      </rPr>
      <t xml:space="preserve">（はい）」の金属については必須となります。</t>
    </r>
  </si>
  <si>
    <r>
      <rPr>
        <sz val="10"/>
        <rFont val="Verdana"/>
        <family val="2"/>
        <charset val="1"/>
      </rPr>
      <t xml:space="preserve">4. </t>
    </r>
    <r>
      <rPr>
        <sz val="10"/>
        <rFont val="Microsoft YaHei"/>
        <family val="2"/>
      </rPr>
      <t xml:space="preserve">이것은 한 제품이나 여러 제품들에 포함된 </t>
    </r>
    <r>
      <rPr>
        <sz val="10"/>
        <rFont val="Verdana"/>
        <family val="2"/>
        <charset val="1"/>
      </rPr>
      <t xml:space="preserve">3TG</t>
    </r>
    <r>
      <rPr>
        <sz val="10"/>
        <rFont val="Microsoft YaHei"/>
        <family val="2"/>
      </rPr>
      <t xml:space="preserve">의 일정 부분이 분쟁 및 고위험 지역</t>
    </r>
    <r>
      <rPr>
        <sz val="10"/>
        <rFont val="Verdana"/>
        <family val="2"/>
        <charset val="1"/>
      </rPr>
      <t xml:space="preserve">(CAHRA)</t>
    </r>
    <r>
      <rPr>
        <sz val="10"/>
        <rFont val="Microsoft YaHei"/>
        <family val="2"/>
      </rPr>
      <t xml:space="preserve">으로부터 유래된 것인지에 대한 선언입니다</t>
    </r>
    <r>
      <rPr>
        <sz val="10"/>
        <rFont val="Verdana"/>
        <family val="2"/>
        <charset val="1"/>
      </rPr>
      <t xml:space="preserve">.
</t>
    </r>
    <r>
      <rPr>
        <sz val="10"/>
        <rFont val="Microsoft YaHei"/>
        <family val="2"/>
      </rPr>
      <t xml:space="preserve">공급망에 있는 제련소가 대상 국가 이나</t>
    </r>
    <r>
      <rPr>
        <sz val="10"/>
        <rFont val="Verdana"/>
        <family val="2"/>
        <charset val="1"/>
      </rPr>
      <t xml:space="preserve">CAHRA</t>
    </r>
    <r>
      <rPr>
        <sz val="10"/>
        <rFont val="Microsoft YaHei"/>
        <family val="2"/>
      </rPr>
      <t xml:space="preserve">에서 조달하는 경우</t>
    </r>
    <r>
      <rPr>
        <sz val="10"/>
        <rFont val="Verdana"/>
        <family val="2"/>
        <charset val="1"/>
      </rPr>
      <t xml:space="preserve">, </t>
    </r>
    <r>
      <rPr>
        <sz val="10"/>
        <rFont val="Microsoft YaHei"/>
        <family val="2"/>
      </rPr>
      <t xml:space="preserve">심지어 이러한 제련소가 </t>
    </r>
    <r>
      <rPr>
        <sz val="10"/>
        <rFont val="Verdana"/>
        <family val="2"/>
        <charset val="1"/>
      </rPr>
      <t xml:space="preserve">RMI</t>
    </r>
    <r>
      <rPr>
        <sz val="10"/>
        <rFont val="Microsoft YaHei"/>
        <family val="2"/>
      </rPr>
      <t xml:space="preserve">를 준수하는 제련소 및 정련소 목록에 있는 경우라도 이 질문에 </t>
    </r>
    <r>
      <rPr>
        <sz val="10"/>
        <rFont val="Verdana"/>
        <family val="2"/>
        <charset val="1"/>
      </rPr>
      <t xml:space="preserve">"Yes(</t>
    </r>
    <r>
      <rPr>
        <sz val="10"/>
        <rFont val="Microsoft YaHei"/>
        <family val="2"/>
      </rPr>
      <t xml:space="preserve">예</t>
    </r>
    <r>
      <rPr>
        <sz val="10"/>
        <rFont val="Verdana"/>
        <family val="2"/>
        <charset val="1"/>
      </rPr>
      <t xml:space="preserve">)"</t>
    </r>
    <r>
      <rPr>
        <sz val="10"/>
        <rFont val="Microsoft YaHei"/>
        <family val="2"/>
      </rPr>
      <t xml:space="preserve">라고 답해야 합니다</t>
    </r>
    <r>
      <rPr>
        <sz val="10"/>
        <rFont val="Verdana"/>
        <family val="2"/>
        <charset val="1"/>
      </rPr>
      <t xml:space="preserve">. </t>
    </r>
    <r>
      <rPr>
        <sz val="10"/>
        <rFont val="Microsoft YaHei"/>
        <family val="2"/>
      </rPr>
      <t xml:space="preserve">자세한 내용은 </t>
    </r>
    <r>
      <rPr>
        <sz val="10"/>
        <rFont val="Verdana"/>
        <family val="2"/>
        <charset val="1"/>
      </rPr>
      <t xml:space="preserve">RMI</t>
    </r>
    <r>
      <rPr>
        <sz val="10"/>
        <rFont val="Microsoft YaHei"/>
        <family val="2"/>
      </rPr>
      <t xml:space="preserve">의 분쟁 광물에 대한 실사 지침</t>
    </r>
    <r>
      <rPr>
        <sz val="10"/>
        <rFont val="Verdana"/>
        <family val="2"/>
        <charset val="1"/>
      </rPr>
      <t xml:space="preserve">(http://www.responsiblemineralsinitiative.org/training-and-resources/publications-and-guidance/)</t>
    </r>
    <r>
      <rPr>
        <sz val="10"/>
        <rFont val="Microsoft YaHei"/>
        <family val="2"/>
      </rPr>
      <t xml:space="preserve">을 참조하십시오</t>
    </r>
    <r>
      <rPr>
        <sz val="10"/>
        <rFont val="Verdana"/>
        <family val="2"/>
        <charset val="1"/>
      </rPr>
      <t xml:space="preserve">.
</t>
    </r>
    <r>
      <rPr>
        <sz val="10"/>
        <rFont val="Microsoft YaHei"/>
        <family val="2"/>
      </rPr>
      <t xml:space="preserve">이 질문에 대한 답변은 “</t>
    </r>
    <r>
      <rPr>
        <sz val="10"/>
        <rFont val="Verdana"/>
        <family val="2"/>
        <charset val="1"/>
      </rPr>
      <t xml:space="preserve">Yes(</t>
    </r>
    <r>
      <rPr>
        <sz val="10"/>
        <rFont val="Microsoft YaHei"/>
        <family val="2"/>
      </rPr>
      <t xml:space="preserve">예</t>
    </r>
    <r>
      <rPr>
        <sz val="10"/>
        <rFont val="Verdana"/>
        <family val="2"/>
        <charset val="1"/>
      </rPr>
      <t xml:space="preserve">)”, “No(</t>
    </r>
    <r>
      <rPr>
        <sz val="10"/>
        <rFont val="Microsoft YaHei"/>
        <family val="2"/>
      </rPr>
      <t xml:space="preserve">아니요</t>
    </r>
    <r>
      <rPr>
        <sz val="10"/>
        <rFont val="Verdana"/>
        <family val="2"/>
        <charset val="1"/>
      </rPr>
      <t xml:space="preserve">)” </t>
    </r>
    <r>
      <rPr>
        <sz val="10"/>
        <rFont val="Microsoft YaHei"/>
        <family val="2"/>
      </rPr>
      <t xml:space="preserve">또는 “</t>
    </r>
    <r>
      <rPr>
        <sz val="10"/>
        <rFont val="Verdana"/>
        <family val="2"/>
        <charset val="1"/>
      </rPr>
      <t xml:space="preserve">Unknown(</t>
    </r>
    <r>
      <rPr>
        <sz val="10"/>
        <rFont val="Microsoft YaHei"/>
        <family val="2"/>
      </rPr>
      <t xml:space="preserve">모름</t>
    </r>
    <r>
      <rPr>
        <sz val="10"/>
        <rFont val="Verdana"/>
        <family val="2"/>
        <charset val="1"/>
      </rPr>
      <t xml:space="preserve">)”</t>
    </r>
    <r>
      <rPr>
        <sz val="10"/>
        <rFont val="Microsoft YaHei"/>
        <family val="2"/>
      </rPr>
      <t xml:space="preserve">이어야 합니다</t>
    </r>
    <r>
      <rPr>
        <sz val="10"/>
        <rFont val="Verdana"/>
        <family val="2"/>
        <charset val="1"/>
      </rPr>
      <t xml:space="preserve">. </t>
    </r>
    <r>
      <rPr>
        <sz val="10"/>
        <rFont val="Microsoft YaHei"/>
        <family val="2"/>
      </rPr>
      <t xml:space="preserve">답변이 </t>
    </r>
    <r>
      <rPr>
        <sz val="10"/>
        <rFont val="Verdana"/>
        <family val="2"/>
        <charset val="1"/>
      </rPr>
      <t xml:space="preserve">"Yes"</t>
    </r>
    <r>
      <rPr>
        <sz val="10"/>
        <rFont val="Microsoft YaHei"/>
        <family val="2"/>
      </rPr>
      <t xml:space="preserve">인 경우</t>
    </r>
    <r>
      <rPr>
        <sz val="10"/>
        <rFont val="Verdana"/>
        <family val="2"/>
        <charset val="1"/>
      </rPr>
      <t xml:space="preserve">, </t>
    </r>
    <r>
      <rPr>
        <sz val="10"/>
        <rFont val="Microsoft YaHei"/>
        <family val="2"/>
      </rPr>
      <t xml:space="preserve">비고란에 구체적인 내용을 입력하길 권장합니다</t>
    </r>
    <r>
      <rPr>
        <sz val="10"/>
        <rFont val="Verdana"/>
        <family val="2"/>
        <charset val="1"/>
      </rPr>
      <t xml:space="preserve">. </t>
    </r>
    <r>
      <rPr>
        <sz val="10"/>
        <rFont val="Microsoft YaHei"/>
        <family val="2"/>
      </rPr>
      <t xml:space="preserve">이 질문은 특정 광물에 대한 질문 </t>
    </r>
    <r>
      <rPr>
        <sz val="10"/>
        <rFont val="Verdana"/>
        <family val="2"/>
        <charset val="1"/>
      </rPr>
      <t xml:space="preserve">1 </t>
    </r>
    <r>
      <rPr>
        <sz val="10"/>
        <rFont val="Microsoft YaHei"/>
        <family val="2"/>
      </rPr>
      <t xml:space="preserve">및 </t>
    </r>
    <r>
      <rPr>
        <sz val="10"/>
        <rFont val="Verdana"/>
        <family val="2"/>
        <charset val="1"/>
      </rPr>
      <t xml:space="preserve">2</t>
    </r>
    <r>
      <rPr>
        <sz val="10"/>
        <rFont val="Microsoft YaHei"/>
        <family val="2"/>
      </rPr>
      <t xml:space="preserve">의 답이 해당 광물에 대해 </t>
    </r>
    <r>
      <rPr>
        <sz val="10"/>
        <rFont val="Verdana"/>
        <family val="2"/>
        <charset val="1"/>
      </rPr>
      <t xml:space="preserve">"Yes(</t>
    </r>
    <r>
      <rPr>
        <sz val="10"/>
        <rFont val="Microsoft YaHei"/>
        <family val="2"/>
      </rPr>
      <t xml:space="preserve">예</t>
    </r>
    <r>
      <rPr>
        <sz val="10"/>
        <rFont val="Verdana"/>
        <family val="2"/>
        <charset val="1"/>
      </rPr>
      <t xml:space="preserve">)"</t>
    </r>
    <r>
      <rPr>
        <sz val="10"/>
        <rFont val="Microsoft YaHei"/>
        <family val="2"/>
      </rPr>
      <t xml:space="preserve">인 경우에 필수 사항입니다</t>
    </r>
    <r>
      <rPr>
        <sz val="10"/>
        <rFont val="Verdana"/>
        <family val="2"/>
        <charset val="1"/>
      </rPr>
      <t xml:space="preserve">.</t>
    </r>
  </si>
  <si>
    <t xml:space="preserve">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</si>
  <si>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 xml:space="preserve">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</si>
  <si>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</si>
  <si>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 xml:space="preserve">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</si>
  <si>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</si>
  <si>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 xml:space="preserve">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</si>
  <si>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 xml:space="preserve">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</si>
  <si>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</si>
  <si>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charset val="1"/>
      </rPr>
      <t xml:space="preserve">5. </t>
    </r>
    <r>
      <rPr>
        <sz val="10"/>
        <rFont val="Microsoft YaHei"/>
        <family val="2"/>
      </rPr>
      <t xml:space="preserve">此申报确定存在于产品中且对于该产品的功能有必要的 </t>
    </r>
    <r>
      <rPr>
        <sz val="10"/>
        <rFont val="Verdana"/>
        <family val="2"/>
        <charset val="1"/>
      </rPr>
      <t xml:space="preserve">3TG </t>
    </r>
    <r>
      <rPr>
        <sz val="10"/>
        <rFont val="Microsoft YaHei"/>
        <family val="2"/>
      </rPr>
      <t xml:space="preserve">是否来自回收料或报废料。
请以“是”、“否”或“未知”来回答此问题。如果问题 </t>
    </r>
    <r>
      <rPr>
        <sz val="10"/>
        <rFont val="Verdana"/>
        <family val="2"/>
        <charset val="1"/>
      </rPr>
      <t xml:space="preserve">1 </t>
    </r>
    <r>
      <rPr>
        <sz val="10"/>
        <rFont val="Microsoft YaHei"/>
        <family val="2"/>
      </rPr>
      <t xml:space="preserve">和问题 </t>
    </r>
    <r>
      <rPr>
        <sz val="10"/>
        <rFont val="Verdana"/>
        <family val="2"/>
        <charset val="1"/>
      </rPr>
      <t xml:space="preserve">2 </t>
    </r>
    <r>
      <rPr>
        <sz val="10"/>
        <rFont val="Microsoft YaHei"/>
        <family val="2"/>
      </rPr>
      <t xml:space="preserve">就特定金属的回答为“是”，必须为该金属回答此问题。
回答“是”表示 </t>
    </r>
    <r>
      <rPr>
        <sz val="10"/>
        <rFont val="Verdana"/>
        <family val="2"/>
        <charset val="1"/>
      </rPr>
      <t xml:space="preserve">100% </t>
    </r>
    <r>
      <rPr>
        <sz val="10"/>
        <rFont val="Microsoft YaHei"/>
        <family val="2"/>
      </rPr>
      <t xml:space="preserve">的 </t>
    </r>
    <r>
      <rPr>
        <sz val="10"/>
        <rFont val="Verdana"/>
        <family val="2"/>
        <charset val="1"/>
      </rPr>
      <t xml:space="preserve">3TG </t>
    </r>
    <r>
      <rPr>
        <sz val="10"/>
        <rFont val="Microsoft YaHei"/>
        <family val="2"/>
      </rPr>
      <t xml:space="preserve">来自回收料或报废料。回答“否”表示部分 </t>
    </r>
    <r>
      <rPr>
        <sz val="10"/>
        <rFont val="Verdana"/>
        <family val="2"/>
        <charset val="1"/>
      </rPr>
      <t xml:space="preserve">3TG </t>
    </r>
    <r>
      <rPr>
        <sz val="10"/>
        <rFont val="Microsoft YaHei"/>
        <family val="2"/>
      </rPr>
      <t xml:space="preserve">不是来自回收料或报废料。回答“未知”表示使用者不知道 </t>
    </r>
    <r>
      <rPr>
        <sz val="10"/>
        <rFont val="Verdana"/>
        <family val="2"/>
        <charset val="1"/>
      </rPr>
      <t xml:space="preserve">100% </t>
    </r>
    <r>
      <rPr>
        <sz val="10"/>
        <rFont val="Microsoft YaHei"/>
        <family val="2"/>
      </rPr>
      <t xml:space="preserve">的 </t>
    </r>
    <r>
      <rPr>
        <sz val="10"/>
        <rFont val="Verdana"/>
        <family val="2"/>
        <charset val="1"/>
      </rPr>
      <t xml:space="preserve">3TG </t>
    </r>
    <r>
      <rPr>
        <sz val="10"/>
        <rFont val="Microsoft YaHei"/>
        <family val="2"/>
      </rPr>
      <t xml:space="preserve">是否来自回收料或报废料。</t>
    </r>
  </si>
  <si>
    <r>
      <rPr>
        <sz val="10"/>
        <rFont val="Verdana"/>
        <family val="2"/>
        <charset val="1"/>
      </rPr>
      <t xml:space="preserve">5.  </t>
    </r>
    <r>
      <rPr>
        <sz val="10"/>
        <rFont val="Microsoft YaHei"/>
        <family val="2"/>
      </rPr>
      <t xml:space="preserve">これは、製品の機能性に必要であるためにその製品中に含まれる</t>
    </r>
    <r>
      <rPr>
        <sz val="10"/>
        <rFont val="Verdana"/>
        <family val="2"/>
        <charset val="1"/>
      </rPr>
      <t xml:space="preserve">3TG</t>
    </r>
    <r>
      <rPr>
        <sz val="10"/>
        <rFont val="Microsoft YaHei"/>
        <family val="2"/>
      </rPr>
      <t xml:space="preserve">が、再生利用品又はスクラップ起源から調達されているかどうかを示す申告です。
「</t>
    </r>
    <r>
      <rPr>
        <sz val="10"/>
        <rFont val="Verdana"/>
        <family val="2"/>
        <charset val="1"/>
      </rPr>
      <t xml:space="preserve">Yes</t>
    </r>
    <r>
      <rPr>
        <sz val="10"/>
        <rFont val="Microsoft YaHei"/>
        <family val="2"/>
      </rPr>
      <t xml:space="preserve">（はい）」「</t>
    </r>
    <r>
      <rPr>
        <sz val="10"/>
        <rFont val="Verdana"/>
        <family val="2"/>
        <charset val="1"/>
      </rPr>
      <t xml:space="preserve">No</t>
    </r>
    <r>
      <rPr>
        <sz val="10"/>
        <rFont val="Microsoft YaHei"/>
        <family val="2"/>
      </rPr>
      <t xml:space="preserve">（いいえ）」又は「</t>
    </r>
    <r>
      <rPr>
        <sz val="10"/>
        <rFont val="Verdana"/>
        <family val="2"/>
        <charset val="1"/>
      </rPr>
      <t xml:space="preserve">Unknown</t>
    </r>
    <r>
      <rPr>
        <sz val="10"/>
        <rFont val="Microsoft YaHei"/>
        <family val="2"/>
      </rPr>
      <t xml:space="preserve">（不明）」で回答してください。この質問は、質問</t>
    </r>
    <r>
      <rPr>
        <sz val="10"/>
        <rFont val="Verdana"/>
        <family val="2"/>
        <charset val="1"/>
      </rPr>
      <t xml:space="preserve">1</t>
    </r>
    <r>
      <rPr>
        <sz val="10"/>
        <rFont val="Microsoft YaHei"/>
        <family val="2"/>
      </rPr>
      <t xml:space="preserve">と</t>
    </r>
    <r>
      <rPr>
        <sz val="10"/>
        <rFont val="Verdana"/>
        <family val="2"/>
        <charset val="1"/>
      </rPr>
      <t xml:space="preserve">2</t>
    </r>
    <r>
      <rPr>
        <sz val="10"/>
        <rFont val="Microsoft YaHei"/>
        <family val="2"/>
      </rPr>
      <t xml:space="preserve">の回答が「</t>
    </r>
    <r>
      <rPr>
        <sz val="10"/>
        <rFont val="Verdana"/>
        <family val="2"/>
        <charset val="1"/>
      </rPr>
      <t xml:space="preserve">Yes</t>
    </r>
    <r>
      <rPr>
        <sz val="10"/>
        <rFont val="Microsoft YaHei"/>
        <family val="2"/>
      </rPr>
      <t xml:space="preserve">（はい）」の金属については必須となります。
「</t>
    </r>
    <r>
      <rPr>
        <sz val="10"/>
        <rFont val="Verdana"/>
        <family val="2"/>
        <charset val="1"/>
      </rPr>
      <t xml:space="preserve">Yes</t>
    </r>
    <r>
      <rPr>
        <sz val="10"/>
        <rFont val="Microsoft YaHei"/>
        <family val="2"/>
      </rPr>
      <t xml:space="preserve">（はい）」とは、紛争金属の全てを再生利用品又はスクラップ起源から調達していることを意味します。「</t>
    </r>
    <r>
      <rPr>
        <sz val="10"/>
        <rFont val="Verdana"/>
        <family val="2"/>
        <charset val="1"/>
      </rPr>
      <t xml:space="preserve">No</t>
    </r>
    <r>
      <rPr>
        <sz val="10"/>
        <rFont val="Microsoft YaHei"/>
        <family val="2"/>
      </rPr>
      <t xml:space="preserve">（いいえ）」とは、</t>
    </r>
    <r>
      <rPr>
        <sz val="10"/>
        <rFont val="Verdana"/>
        <family val="2"/>
        <charset val="1"/>
      </rPr>
      <t xml:space="preserve">3TG</t>
    </r>
    <r>
      <rPr>
        <sz val="10"/>
        <rFont val="Microsoft YaHei"/>
        <family val="2"/>
      </rPr>
      <t xml:space="preserve">の一部は再生利用品又はスクラップ起源から調達していないことを意味します。「</t>
    </r>
    <r>
      <rPr>
        <sz val="10"/>
        <rFont val="Verdana"/>
        <family val="2"/>
        <charset val="1"/>
      </rPr>
      <t xml:space="preserve">Unknown</t>
    </r>
    <r>
      <rPr>
        <sz val="10"/>
        <rFont val="Microsoft YaHei"/>
        <family val="2"/>
      </rPr>
      <t xml:space="preserve">（不明）」とは、</t>
    </r>
    <r>
      <rPr>
        <sz val="10"/>
        <rFont val="Verdana"/>
        <family val="2"/>
        <charset val="1"/>
      </rPr>
      <t xml:space="preserve">3TG</t>
    </r>
    <r>
      <rPr>
        <sz val="10"/>
        <rFont val="Microsoft YaHei"/>
        <family val="2"/>
      </rPr>
      <t xml:space="preserve">の全てが再生利用品又はスクラップ起源から調達されているかどうかをユーザーが把握していないことを意味します。</t>
    </r>
  </si>
  <si>
    <r>
      <rPr>
        <sz val="10"/>
        <rFont val="Verdana"/>
        <family val="2"/>
        <charset val="1"/>
      </rPr>
      <t xml:space="preserve">5. </t>
    </r>
    <r>
      <rPr>
        <sz val="10"/>
        <rFont val="Microsoft YaHei"/>
        <family val="2"/>
      </rPr>
      <t xml:space="preserve">이것은 해당 제품의 기능을 위해 필요한 제품에 포함된 </t>
    </r>
    <r>
      <rPr>
        <sz val="10"/>
        <rFont val="Verdana"/>
        <family val="2"/>
        <charset val="1"/>
      </rPr>
      <t xml:space="preserve">3TG</t>
    </r>
    <r>
      <rPr>
        <sz val="10"/>
        <rFont val="Microsoft YaHei"/>
        <family val="2"/>
      </rPr>
      <t xml:space="preserve">가 재활용이나 폐자원에서 나온 것인지 여부를 식별하는 선언입니다</t>
    </r>
    <r>
      <rPr>
        <sz val="10"/>
        <rFont val="Verdana"/>
        <family val="2"/>
        <charset val="1"/>
      </rPr>
      <t xml:space="preserve">. 
</t>
    </r>
    <r>
      <rPr>
        <sz val="10"/>
        <rFont val="Microsoft YaHei"/>
        <family val="2"/>
      </rPr>
      <t xml:space="preserve">이 질문에 대한 답은 </t>
    </r>
    <r>
      <rPr>
        <sz val="10"/>
        <rFont val="Verdana"/>
        <family val="2"/>
        <charset val="1"/>
      </rPr>
      <t xml:space="preserve">"Yes", "No", </t>
    </r>
    <r>
      <rPr>
        <sz val="10"/>
        <rFont val="Microsoft YaHei"/>
        <family val="2"/>
      </rPr>
      <t xml:space="preserve">또는 </t>
    </r>
    <r>
      <rPr>
        <sz val="10"/>
        <rFont val="Verdana"/>
        <family val="2"/>
        <charset val="1"/>
      </rPr>
      <t xml:space="preserve">"Unknown"</t>
    </r>
    <r>
      <rPr>
        <sz val="10"/>
        <rFont val="Microsoft YaHei"/>
        <family val="2"/>
      </rPr>
      <t xml:space="preserve">이 되어야 합니다</t>
    </r>
    <r>
      <rPr>
        <sz val="10"/>
        <rFont val="Verdana"/>
        <family val="2"/>
        <charset val="1"/>
      </rPr>
      <t xml:space="preserve">. </t>
    </r>
    <r>
      <rPr>
        <sz val="10"/>
        <rFont val="Microsoft YaHei"/>
        <family val="2"/>
      </rPr>
      <t xml:space="preserve">이 질문은 만일 특정 광물에 대한 질문</t>
    </r>
    <r>
      <rPr>
        <sz val="10"/>
        <rFont val="Verdana"/>
        <family val="2"/>
        <charset val="1"/>
      </rPr>
      <t xml:space="preserve">1 </t>
    </r>
    <r>
      <rPr>
        <sz val="10"/>
        <rFont val="Microsoft YaHei"/>
        <family val="2"/>
      </rPr>
      <t xml:space="preserve">및 질문</t>
    </r>
    <r>
      <rPr>
        <sz val="10"/>
        <rFont val="Verdana"/>
        <family val="2"/>
        <charset val="1"/>
      </rPr>
      <t xml:space="preserve">2</t>
    </r>
    <r>
      <rPr>
        <sz val="10"/>
        <rFont val="Microsoft YaHei"/>
        <family val="2"/>
      </rPr>
      <t xml:space="preserve">의 답이 그 광물에 대해 </t>
    </r>
    <r>
      <rPr>
        <sz val="10"/>
        <rFont val="Verdana"/>
        <family val="2"/>
        <charset val="1"/>
      </rPr>
      <t xml:space="preserve">"Yes"</t>
    </r>
    <r>
      <rPr>
        <sz val="10"/>
        <rFont val="Microsoft YaHei"/>
        <family val="2"/>
      </rPr>
      <t xml:space="preserve">라면 필수 사항입니다</t>
    </r>
    <r>
      <rPr>
        <sz val="10"/>
        <rFont val="Verdana"/>
        <family val="2"/>
        <charset val="1"/>
      </rPr>
      <t xml:space="preserve">.
"Yes"</t>
    </r>
    <r>
      <rPr>
        <sz val="10"/>
        <rFont val="Microsoft YaHei"/>
        <family val="2"/>
      </rPr>
      <t xml:space="preserve">는 </t>
    </r>
    <r>
      <rPr>
        <sz val="10"/>
        <rFont val="Verdana"/>
        <family val="2"/>
        <charset val="1"/>
      </rPr>
      <t xml:space="preserve">3TG</t>
    </r>
    <r>
      <rPr>
        <sz val="10"/>
        <rFont val="Microsoft YaHei"/>
        <family val="2"/>
      </rPr>
      <t xml:space="preserve">의 </t>
    </r>
    <r>
      <rPr>
        <sz val="10"/>
        <rFont val="Verdana"/>
        <family val="2"/>
        <charset val="1"/>
      </rPr>
      <t xml:space="preserve">100%</t>
    </r>
    <r>
      <rPr>
        <sz val="10"/>
        <rFont val="Microsoft YaHei"/>
        <family val="2"/>
      </rPr>
      <t xml:space="preserve">가 재활용이나 폐자원에서 나온 것임을 의미합니다</t>
    </r>
    <r>
      <rPr>
        <sz val="10"/>
        <rFont val="Verdana"/>
        <family val="2"/>
        <charset val="1"/>
      </rPr>
      <t xml:space="preserve">. "No"</t>
    </r>
    <r>
      <rPr>
        <sz val="10"/>
        <rFont val="Microsoft YaHei"/>
        <family val="2"/>
      </rPr>
      <t xml:space="preserve">는 </t>
    </r>
    <r>
      <rPr>
        <sz val="10"/>
        <rFont val="Verdana"/>
        <family val="2"/>
        <charset val="1"/>
      </rPr>
      <t xml:space="preserve">3TG</t>
    </r>
    <r>
      <rPr>
        <sz val="10"/>
        <rFont val="Microsoft YaHei"/>
        <family val="2"/>
      </rPr>
      <t xml:space="preserve">의 일부가 재활용이나 폐자원에서 나온 것이 아님을 의미합니다</t>
    </r>
    <r>
      <rPr>
        <sz val="10"/>
        <rFont val="Verdana"/>
        <family val="2"/>
        <charset val="1"/>
      </rPr>
      <t xml:space="preserve">. "Unknown"</t>
    </r>
    <r>
      <rPr>
        <sz val="10"/>
        <rFont val="Microsoft YaHei"/>
        <family val="2"/>
      </rPr>
      <t xml:space="preserve">은 </t>
    </r>
    <r>
      <rPr>
        <sz val="10"/>
        <rFont val="Verdana"/>
        <family val="2"/>
        <charset val="1"/>
      </rPr>
      <t xml:space="preserve">3TG</t>
    </r>
    <r>
      <rPr>
        <sz val="10"/>
        <rFont val="Microsoft YaHei"/>
        <family val="2"/>
      </rPr>
      <t xml:space="preserve">의 </t>
    </r>
    <r>
      <rPr>
        <sz val="10"/>
        <rFont val="Verdana"/>
        <family val="2"/>
        <charset val="1"/>
      </rPr>
      <t xml:space="preserve">100%</t>
    </r>
    <r>
      <rPr>
        <sz val="10"/>
        <rFont val="Microsoft YaHei"/>
        <family val="2"/>
      </rPr>
      <t xml:space="preserve">가 재활용이나 폐자원에서 나온 것인지 여부를 사용자가 알지 못함을 의미합니다</t>
    </r>
    <r>
      <rPr>
        <sz val="10"/>
        <rFont val="Verdana"/>
        <family val="2"/>
        <charset val="1"/>
      </rPr>
      <t xml:space="preserve">. </t>
    </r>
  </si>
  <si>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</si>
  <si>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</si>
  <si>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</si>
  <si>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</si>
  <si>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</si>
  <si>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</si>
  <si>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</si>
  <si>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</si>
  <si>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rFont val="Verdana"/>
        <family val="2"/>
        <charset val="1"/>
      </rPr>
      <t xml:space="preserve">6. </t>
    </r>
    <r>
      <rPr>
        <sz val="11"/>
        <rFont val="맑은 고딕"/>
        <family val="3"/>
        <charset val="128"/>
      </rPr>
      <t xml:space="preserve">此问题是要确定公司是否有理由相信已从提供本申报范围内产品中含有 </t>
    </r>
    <r>
      <rPr>
        <sz val="11"/>
        <rFont val="Verdana"/>
        <family val="2"/>
        <charset val="1"/>
      </rPr>
      <t xml:space="preserve">3TG </t>
    </r>
    <r>
      <rPr>
        <sz val="11"/>
        <rFont val="맑은 고딕"/>
        <family val="3"/>
        <charset val="128"/>
      </rPr>
      <t xml:space="preserve">的所有直接供应商得到冲突矿产披露。本问题允许的回答包括：
</t>
    </r>
    <r>
      <rPr>
        <sz val="11"/>
        <rFont val="Verdana"/>
        <family val="2"/>
        <charset val="1"/>
      </rPr>
      <t xml:space="preserve">­ 100%
­ </t>
    </r>
    <r>
      <rPr>
        <sz val="11"/>
        <rFont val="맑은 고딕"/>
        <family val="3"/>
        <charset val="128"/>
      </rPr>
      <t xml:space="preserve">大于 </t>
    </r>
    <r>
      <rPr>
        <sz val="11"/>
        <rFont val="Verdana"/>
        <family val="2"/>
        <charset val="1"/>
      </rPr>
      <t xml:space="preserve">90%
­ </t>
    </r>
    <r>
      <rPr>
        <sz val="11"/>
        <rFont val="맑은 고딕"/>
        <family val="3"/>
        <charset val="128"/>
      </rPr>
      <t xml:space="preserve">大于 </t>
    </r>
    <r>
      <rPr>
        <sz val="11"/>
        <rFont val="Verdana"/>
        <family val="2"/>
        <charset val="1"/>
      </rPr>
      <t xml:space="preserve">75%
­ </t>
    </r>
    <r>
      <rPr>
        <sz val="11"/>
        <rFont val="맑은 고딕"/>
        <family val="3"/>
        <charset val="128"/>
      </rPr>
      <t xml:space="preserve">大于 </t>
    </r>
    <r>
      <rPr>
        <sz val="11"/>
        <rFont val="Verdana"/>
        <family val="2"/>
        <charset val="1"/>
      </rPr>
      <t xml:space="preserve">50%
- 50% </t>
    </r>
    <r>
      <rPr>
        <sz val="11"/>
        <rFont val="맑은 고딕"/>
        <family val="3"/>
        <charset val="128"/>
      </rPr>
      <t xml:space="preserve">或更少
</t>
    </r>
    <r>
      <rPr>
        <sz val="11"/>
        <rFont val="Verdana"/>
        <family val="2"/>
        <charset val="1"/>
      </rPr>
      <t xml:space="preserve">- </t>
    </r>
    <r>
      <rPr>
        <sz val="11"/>
        <rFont val="맑은 고딕"/>
        <family val="3"/>
        <charset val="128"/>
      </rPr>
      <t xml:space="preserve">完全没有
如果问题 </t>
    </r>
    <r>
      <rPr>
        <sz val="11"/>
        <rFont val="Verdana"/>
        <family val="2"/>
        <charset val="1"/>
      </rPr>
      <t xml:space="preserve">1 </t>
    </r>
    <r>
      <rPr>
        <sz val="11"/>
        <rFont val="맑은 고딕"/>
        <family val="3"/>
        <charset val="128"/>
      </rPr>
      <t xml:space="preserve">和问题 </t>
    </r>
    <r>
      <rPr>
        <sz val="11"/>
        <rFont val="Verdana"/>
        <family val="2"/>
        <charset val="1"/>
      </rPr>
      <t xml:space="preserve">2 </t>
    </r>
    <r>
      <rPr>
        <sz val="11"/>
        <rFont val="맑은 고딕"/>
        <family val="3"/>
        <charset val="128"/>
      </rPr>
      <t xml:space="preserve">就特定金属的回答为“是”，则必须为该金属回答此问题。</t>
    </r>
  </si>
  <si>
    <r>
      <rPr>
        <sz val="11"/>
        <rFont val="Verdana"/>
        <family val="2"/>
        <charset val="1"/>
      </rPr>
      <t xml:space="preserve">6. </t>
    </r>
    <r>
      <rPr>
        <sz val="11"/>
        <rFont val="맑은 고딕"/>
        <family val="3"/>
        <charset val="128"/>
      </rPr>
      <t xml:space="preserve">これは、企業が、この申告範囲内の製品に含まれる</t>
    </r>
    <r>
      <rPr>
        <sz val="11"/>
        <rFont val="Verdana"/>
        <family val="2"/>
        <charset val="1"/>
      </rPr>
      <t xml:space="preserve">3TG</t>
    </r>
    <r>
      <rPr>
        <sz val="11"/>
        <rFont val="맑은 고딕"/>
        <family val="3"/>
        <charset val="128"/>
      </rPr>
      <t xml:space="preserve">を供給すると合理的に考えられる全ての直接サプライヤーから、紛争鉱物開示情報を受け取ったかどうかを判定する申告です。回答は、以下の中から選択してください。
</t>
    </r>
    <r>
      <rPr>
        <sz val="11"/>
        <rFont val="Verdana"/>
        <family val="2"/>
        <charset val="1"/>
      </rPr>
      <t xml:space="preserve">­ 100%
­ 90%</t>
    </r>
    <r>
      <rPr>
        <sz val="11"/>
        <rFont val="맑은 고딕"/>
        <family val="3"/>
        <charset val="128"/>
      </rPr>
      <t xml:space="preserve">超
</t>
    </r>
    <r>
      <rPr>
        <sz val="11"/>
        <rFont val="Verdana"/>
        <family val="2"/>
        <charset val="1"/>
      </rPr>
      <t xml:space="preserve">­ 75%</t>
    </r>
    <r>
      <rPr>
        <sz val="11"/>
        <rFont val="맑은 고딕"/>
        <family val="3"/>
        <charset val="128"/>
      </rPr>
      <t xml:space="preserve">超
</t>
    </r>
    <r>
      <rPr>
        <sz val="11"/>
        <rFont val="Verdana"/>
        <family val="2"/>
        <charset val="1"/>
      </rPr>
      <t xml:space="preserve">- 50%</t>
    </r>
    <r>
      <rPr>
        <sz val="11"/>
        <rFont val="맑은 고딕"/>
        <family val="3"/>
        <charset val="128"/>
      </rPr>
      <t xml:space="preserve">超
</t>
    </r>
    <r>
      <rPr>
        <sz val="11"/>
        <rFont val="Verdana"/>
        <family val="2"/>
        <charset val="1"/>
      </rPr>
      <t xml:space="preserve">- 50%</t>
    </r>
    <r>
      <rPr>
        <sz val="11"/>
        <rFont val="맑은 고딕"/>
        <family val="3"/>
        <charset val="128"/>
      </rPr>
      <t xml:space="preserve">以下
</t>
    </r>
    <r>
      <rPr>
        <sz val="11"/>
        <rFont val="Verdana"/>
        <family val="2"/>
        <charset val="1"/>
      </rPr>
      <t xml:space="preserve">- </t>
    </r>
    <r>
      <rPr>
        <sz val="11"/>
        <rFont val="맑은 고딕"/>
        <family val="3"/>
        <charset val="128"/>
      </rPr>
      <t xml:space="preserve">なし
この質問は、質問</t>
    </r>
    <r>
      <rPr>
        <sz val="11"/>
        <rFont val="Verdana"/>
        <family val="2"/>
        <charset val="1"/>
      </rPr>
      <t xml:space="preserve">1</t>
    </r>
    <r>
      <rPr>
        <sz val="11"/>
        <rFont val="맑은 고딕"/>
        <family val="3"/>
        <charset val="128"/>
      </rPr>
      <t xml:space="preserve">と</t>
    </r>
    <r>
      <rPr>
        <sz val="11"/>
        <rFont val="Verdana"/>
        <family val="2"/>
        <charset val="1"/>
      </rPr>
      <t xml:space="preserve">2</t>
    </r>
    <r>
      <rPr>
        <sz val="11"/>
        <rFont val="맑은 고딕"/>
        <family val="3"/>
        <charset val="128"/>
      </rPr>
      <t xml:space="preserve">の回答が「</t>
    </r>
    <r>
      <rPr>
        <sz val="11"/>
        <rFont val="Verdana"/>
        <family val="2"/>
        <charset val="1"/>
      </rPr>
      <t xml:space="preserve">Yes</t>
    </r>
    <r>
      <rPr>
        <sz val="11"/>
        <rFont val="맑은 고딕"/>
        <family val="3"/>
        <charset val="128"/>
      </rPr>
      <t xml:space="preserve">（はい）」の金属については必須となります。　</t>
    </r>
  </si>
  <si>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</si>
  <si>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 xml:space="preserve">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</si>
  <si>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 xml:space="preserve">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</si>
  <si>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 xml:space="preserve">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</si>
  <si>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</si>
  <si>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 xml:space="preserve">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</si>
  <si>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 xml:space="preserve">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</si>
  <si>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 xml:space="preserve">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</si>
  <si>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</si>
  <si>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rFont val="Verdana"/>
        <family val="2"/>
        <charset val="1"/>
      </rPr>
      <t xml:space="preserve">7. </t>
    </r>
    <r>
      <rPr>
        <sz val="11"/>
        <rFont val="맑은 고딕"/>
        <family val="3"/>
        <charset val="128"/>
      </rPr>
      <t xml:space="preserve">此问题是要核实供应商是否有理由相信他们已识别出提供此申报涵盖之产品中 </t>
    </r>
    <r>
      <rPr>
        <sz val="11"/>
        <rFont val="Verdana"/>
        <family val="2"/>
        <charset val="1"/>
      </rPr>
      <t xml:space="preserve">3TG </t>
    </r>
    <r>
      <rPr>
        <sz val="11"/>
        <rFont val="맑은 고딕"/>
        <family val="3"/>
        <charset val="128"/>
      </rPr>
      <t xml:space="preserve">的所有冶炼厂。本问题的回答包括“是”或“否”，并请就情况说明，例如冶炼厂列表。
如果问题 </t>
    </r>
    <r>
      <rPr>
        <sz val="11"/>
        <rFont val="Verdana"/>
        <family val="2"/>
        <charset val="1"/>
      </rPr>
      <t xml:space="preserve">1 </t>
    </r>
    <r>
      <rPr>
        <sz val="11"/>
        <rFont val="맑은 고딕"/>
        <family val="3"/>
        <charset val="128"/>
      </rPr>
      <t xml:space="preserve">和问题 </t>
    </r>
    <r>
      <rPr>
        <sz val="11"/>
        <rFont val="Verdana"/>
        <family val="2"/>
        <charset val="1"/>
      </rPr>
      <t xml:space="preserve">2 </t>
    </r>
    <r>
      <rPr>
        <sz val="11"/>
        <rFont val="맑은 고딕"/>
        <family val="3"/>
        <charset val="128"/>
      </rPr>
      <t xml:space="preserve">就特定金属的答复为“是”，必须为该金属回答此问题。</t>
    </r>
  </si>
  <si>
    <r>
      <rPr>
        <sz val="11"/>
        <rFont val="Verdana"/>
        <family val="2"/>
        <charset val="1"/>
      </rPr>
      <t xml:space="preserve">7. </t>
    </r>
    <r>
      <rPr>
        <sz val="11"/>
        <rFont val="맑은 고딕"/>
        <family val="3"/>
        <charset val="128"/>
      </rPr>
      <t xml:space="preserve">この質問は、サプライヤーがこの申告の対象となる</t>
    </r>
    <r>
      <rPr>
        <sz val="11"/>
        <rFont val="Verdana"/>
        <family val="2"/>
        <charset val="1"/>
      </rPr>
      <t xml:space="preserve">3TG</t>
    </r>
    <r>
      <rPr>
        <sz val="11"/>
        <rFont val="맑은 고딕"/>
        <family val="3"/>
        <charset val="128"/>
      </rPr>
      <t xml:space="preserve">を供給する製錬業者を全て特定したと考えられる理由があるかどうかを検証します。この質問への回答は、「</t>
    </r>
    <r>
      <rPr>
        <sz val="11"/>
        <rFont val="Verdana"/>
        <family val="2"/>
        <charset val="1"/>
      </rPr>
      <t xml:space="preserve">Yes</t>
    </r>
    <r>
      <rPr>
        <sz val="11"/>
        <rFont val="맑은 고딕"/>
        <family val="3"/>
        <charset val="128"/>
      </rPr>
      <t xml:space="preserve">（はい）」又は「</t>
    </r>
    <r>
      <rPr>
        <sz val="11"/>
        <rFont val="Verdana"/>
        <family val="2"/>
        <charset val="1"/>
      </rPr>
      <t xml:space="preserve">No</t>
    </r>
    <r>
      <rPr>
        <sz val="11"/>
        <rFont val="맑은 고딕"/>
        <family val="3"/>
        <charset val="128"/>
      </rPr>
      <t xml:space="preserve">（いいえ）」で、コメントを伴う場合もあります（例：製錬業者のリスト）。この質問は、質問</t>
    </r>
    <r>
      <rPr>
        <sz val="11"/>
        <rFont val="Verdana"/>
        <family val="2"/>
        <charset val="1"/>
      </rPr>
      <t xml:space="preserve">1</t>
    </r>
    <r>
      <rPr>
        <sz val="11"/>
        <rFont val="맑은 고딕"/>
        <family val="3"/>
        <charset val="128"/>
      </rPr>
      <t xml:space="preserve">と</t>
    </r>
    <r>
      <rPr>
        <sz val="11"/>
        <rFont val="Verdana"/>
        <family val="2"/>
        <charset val="1"/>
      </rPr>
      <t xml:space="preserve">2</t>
    </r>
    <r>
      <rPr>
        <sz val="11"/>
        <rFont val="맑은 고딕"/>
        <family val="3"/>
        <charset val="128"/>
      </rPr>
      <t xml:space="preserve">の回答が「</t>
    </r>
    <r>
      <rPr>
        <sz val="11"/>
        <rFont val="Verdana"/>
        <family val="2"/>
        <charset val="1"/>
      </rPr>
      <t xml:space="preserve">Yes</t>
    </r>
    <r>
      <rPr>
        <sz val="11"/>
        <rFont val="맑은 고딕"/>
        <family val="3"/>
        <charset val="128"/>
      </rPr>
      <t xml:space="preserve">（はい）」の金属については必須となります。</t>
    </r>
  </si>
  <si>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</si>
  <si>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</si>
  <si>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 xml:space="preserve">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</si>
  <si>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 xml:space="preserve">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</si>
  <si>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 xml:space="preserve">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</si>
  <si>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 xml:space="preserve">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</si>
  <si>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 xml:space="preserve">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</si>
  <si>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</si>
  <si>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</si>
  <si>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rFont val="Verdana"/>
        <family val="2"/>
        <charset val="1"/>
      </rPr>
      <t xml:space="preserve">8. </t>
    </r>
    <r>
      <rPr>
        <sz val="11"/>
        <rFont val="맑은 고딕"/>
        <family val="3"/>
        <charset val="128"/>
      </rPr>
      <t xml:space="preserve">此问题是要核实经确定为提供此申报范围涵盖之产品中含有任何 </t>
    </r>
    <r>
      <rPr>
        <sz val="11"/>
        <rFont val="Verdana"/>
        <family val="2"/>
        <charset val="1"/>
      </rPr>
      <t xml:space="preserve">3TG </t>
    </r>
    <r>
      <rPr>
        <sz val="11"/>
        <rFont val="맑은 고딕"/>
        <family val="3"/>
        <charset val="128"/>
      </rPr>
      <t xml:space="preserve">的所有冶炼厂是否已在此申报中报告。本问题的回答包括有“是”或“否”，并请就情况说明，例如冶炼厂列表。如果问题 </t>
    </r>
    <r>
      <rPr>
        <sz val="11"/>
        <rFont val="Verdana"/>
        <family val="2"/>
        <charset val="1"/>
      </rPr>
      <t xml:space="preserve">1 </t>
    </r>
    <r>
      <rPr>
        <sz val="11"/>
        <rFont val="맑은 고딕"/>
        <family val="3"/>
        <charset val="128"/>
      </rPr>
      <t xml:space="preserve">和问题 </t>
    </r>
    <r>
      <rPr>
        <sz val="11"/>
        <rFont val="Verdana"/>
        <family val="2"/>
        <charset val="1"/>
      </rPr>
      <t xml:space="preserve">2 </t>
    </r>
    <r>
      <rPr>
        <sz val="11"/>
        <rFont val="맑은 고딕"/>
        <family val="3"/>
        <charset val="128"/>
      </rPr>
      <t xml:space="preserve">就特定金属的答复为“是”，必须为该金属回答此问题。</t>
    </r>
  </si>
  <si>
    <r>
      <rPr>
        <sz val="11"/>
        <rFont val="Verdana"/>
        <family val="2"/>
        <charset val="1"/>
      </rPr>
      <t xml:space="preserve">8. </t>
    </r>
    <r>
      <rPr>
        <sz val="11"/>
        <rFont val="맑은 고딕"/>
        <family val="3"/>
        <charset val="128"/>
      </rPr>
      <t xml:space="preserve">この質問は、この申告の対象となる製品に含まれるあらゆる</t>
    </r>
    <r>
      <rPr>
        <sz val="11"/>
        <rFont val="Verdana"/>
        <family val="2"/>
        <charset val="1"/>
      </rPr>
      <t xml:space="preserve">3TG</t>
    </r>
    <r>
      <rPr>
        <sz val="11"/>
        <rFont val="맑은 고딕"/>
        <family val="3"/>
        <charset val="128"/>
      </rPr>
      <t xml:space="preserve">を供給していると特定された全ての製錬業者が、この申告で報告されていることを検証します。この質問の回答は、「</t>
    </r>
    <r>
      <rPr>
        <sz val="11"/>
        <rFont val="Verdana"/>
        <family val="2"/>
        <charset val="1"/>
      </rPr>
      <t xml:space="preserve">Yes</t>
    </r>
    <r>
      <rPr>
        <sz val="11"/>
        <rFont val="맑은 고딕"/>
        <family val="3"/>
        <charset val="128"/>
      </rPr>
      <t xml:space="preserve">（はい）」、「</t>
    </r>
    <r>
      <rPr>
        <sz val="11"/>
        <rFont val="Verdana"/>
        <family val="2"/>
        <charset val="1"/>
      </rPr>
      <t xml:space="preserve">No</t>
    </r>
    <r>
      <rPr>
        <sz val="11"/>
        <rFont val="맑은 고딕"/>
        <family val="3"/>
        <charset val="128"/>
      </rPr>
      <t xml:space="preserve">（いいえ）」又は「</t>
    </r>
    <r>
      <rPr>
        <sz val="11"/>
        <rFont val="Verdana"/>
        <family val="2"/>
        <charset val="1"/>
      </rPr>
      <t xml:space="preserve">Unknown</t>
    </r>
    <r>
      <rPr>
        <sz val="11"/>
        <rFont val="맑은 고딕"/>
        <family val="3"/>
        <charset val="128"/>
      </rPr>
      <t xml:space="preserve">（不明）」です（例：製錬業者のリスト）。この質問は、質問</t>
    </r>
    <r>
      <rPr>
        <sz val="11"/>
        <rFont val="Verdana"/>
        <family val="2"/>
        <charset val="1"/>
      </rPr>
      <t xml:space="preserve">1</t>
    </r>
    <r>
      <rPr>
        <sz val="11"/>
        <rFont val="맑은 고딕"/>
        <family val="3"/>
        <charset val="128"/>
      </rPr>
      <t xml:space="preserve">と</t>
    </r>
    <r>
      <rPr>
        <sz val="11"/>
        <rFont val="Verdana"/>
        <family val="2"/>
        <charset val="1"/>
      </rPr>
      <t xml:space="preserve">2</t>
    </r>
    <r>
      <rPr>
        <sz val="11"/>
        <rFont val="맑은 고딕"/>
        <family val="3"/>
        <charset val="128"/>
      </rPr>
      <t xml:space="preserve">の回答が「</t>
    </r>
    <r>
      <rPr>
        <sz val="11"/>
        <rFont val="Verdana"/>
        <family val="2"/>
        <charset val="1"/>
      </rPr>
      <t xml:space="preserve">Yes</t>
    </r>
    <r>
      <rPr>
        <sz val="11"/>
        <rFont val="맑은 고딕"/>
        <family val="3"/>
        <charset val="128"/>
      </rPr>
      <t xml:space="preserve">（はい）」の金属については必須となります。</t>
    </r>
  </si>
  <si>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</si>
  <si>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</si>
  <si>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 xml:space="preserve">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</si>
  <si>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 xml:space="preserve">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</si>
  <si>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 xml:space="preserve">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</si>
  <si>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 xml:space="preserve">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</si>
  <si>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 xml:space="preserve">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</si>
  <si>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 xml:space="preserve">A35</t>
  </si>
  <si>
    <t xml:space="preserve">Provide comments in the Comment sections as required to clarify your responses.</t>
  </si>
  <si>
    <t xml:space="preserve">在注释部分提供您的意见，以进一步说明您的回答。</t>
  </si>
  <si>
    <t xml:space="preserve">回答を補足する必要がある場合は、備考欄に記入してください。</t>
  </si>
  <si>
    <r>
      <rPr>
        <sz val="11"/>
        <rFont val="Microsoft YaHei"/>
        <family val="2"/>
      </rPr>
      <t xml:space="preserve">귀사의 답변을 명확히 하기 위해 추가 답변이 필요한 경우</t>
    </r>
    <r>
      <rPr>
        <sz val="11"/>
        <rFont val="Verdana"/>
        <family val="2"/>
        <charset val="1"/>
      </rPr>
      <t xml:space="preserve">, </t>
    </r>
    <r>
      <rPr>
        <sz val="11"/>
        <rFont val="Microsoft YaHei"/>
        <family val="2"/>
      </rPr>
      <t xml:space="preserve">코멘트 섹션을 활용하시오</t>
    </r>
    <r>
      <rPr>
        <sz val="11"/>
        <rFont val="Verdana"/>
        <family val="2"/>
        <charset val="1"/>
      </rPr>
      <t xml:space="preserve">.</t>
    </r>
  </si>
  <si>
    <t xml:space="preserve">Si nécessaire, merci d'inscrire vos commentaires dans la section prévue à cet effet afin de clarifier vos réponses</t>
  </si>
  <si>
    <t xml:space="preserve">Fornecer os comentários necessários no campo para comentários de forma a clarificar a suas respostas.</t>
  </si>
  <si>
    <t xml:space="preserve">Geben Sie, falls notwendig, Anmerkungen im Kommentarbereich ein, die für eine Klarstellung ihrer Antwort hilfreich sind.</t>
  </si>
  <si>
    <t xml:space="preserve">Proporcione comentarios en las secciones de comentario si se requiere para aclarar sus respuestas. </t>
  </si>
  <si>
    <t xml:space="preserve">Se necessario siete pregati di inserire i vostri commenti nella sezione prevista per chiarire le vostre risposte</t>
  </si>
  <si>
    <t xml:space="preserve">Yanıtlarınızı açıklamak için Açıklama bölümlerine gereken açıklamaları girin.</t>
  </si>
  <si>
    <t xml:space="preserve">A37</t>
  </si>
  <si>
    <t xml:space="preserve">Instructions for completing Questions A. – H. (rows 75 - 89).  Questions A. through H. are mandatory if the both of responses to Question 1 and 2 are “Yes” for any metal.
Provide answers in ENGLISH only</t>
  </si>
  <si>
    <r>
      <rPr>
        <sz val="11"/>
        <rFont val="맑은 고딕"/>
        <family val="3"/>
        <charset val="128"/>
      </rPr>
      <t xml:space="preserve">完成问题 </t>
    </r>
    <r>
      <rPr>
        <sz val="11"/>
        <rFont val="Verdana"/>
        <family val="2"/>
        <charset val="1"/>
      </rPr>
      <t xml:space="preserve">A </t>
    </r>
    <r>
      <rPr>
        <sz val="11"/>
        <rFont val="맑은 고딕"/>
        <family val="3"/>
        <charset val="128"/>
      </rPr>
      <t xml:space="preserve">至 </t>
    </r>
    <r>
      <rPr>
        <sz val="11"/>
        <rFont val="Verdana"/>
        <family val="2"/>
        <charset val="1"/>
      </rPr>
      <t xml:space="preserve">H </t>
    </r>
    <r>
      <rPr>
        <sz val="11"/>
        <rFont val="맑은 고딕"/>
        <family val="3"/>
        <charset val="128"/>
      </rPr>
      <t xml:space="preserve">的说明（第 </t>
    </r>
    <r>
      <rPr>
        <sz val="11"/>
        <rFont val="Verdana"/>
        <family val="2"/>
        <charset val="1"/>
      </rPr>
      <t xml:space="preserve">75 </t>
    </r>
    <r>
      <rPr>
        <sz val="11"/>
        <rFont val="맑은 고딕"/>
        <family val="3"/>
        <charset val="128"/>
      </rPr>
      <t xml:space="preserve">至 </t>
    </r>
    <r>
      <rPr>
        <sz val="11"/>
        <rFont val="Verdana"/>
        <family val="2"/>
        <charset val="1"/>
      </rPr>
      <t xml:space="preserve">89 </t>
    </r>
    <r>
      <rPr>
        <sz val="11"/>
        <rFont val="맑은 고딕"/>
        <family val="3"/>
        <charset val="128"/>
      </rPr>
      <t xml:space="preserve">行）。如果问题 </t>
    </r>
    <r>
      <rPr>
        <sz val="11"/>
        <rFont val="Verdana"/>
        <family val="2"/>
        <charset val="1"/>
      </rPr>
      <t xml:space="preserve">1 </t>
    </r>
    <r>
      <rPr>
        <sz val="11"/>
        <rFont val="맑은 고딕"/>
        <family val="3"/>
        <charset val="128"/>
      </rPr>
      <t xml:space="preserve">和 </t>
    </r>
    <r>
      <rPr>
        <sz val="11"/>
        <rFont val="Verdana"/>
        <family val="2"/>
        <charset val="1"/>
      </rPr>
      <t xml:space="preserve">2 </t>
    </r>
    <r>
      <rPr>
        <sz val="11"/>
        <rFont val="맑은 고딕"/>
        <family val="3"/>
        <charset val="128"/>
      </rPr>
      <t xml:space="preserve">就任何金属的回答为“是”，必须回答问题 </t>
    </r>
    <r>
      <rPr>
        <sz val="11"/>
        <rFont val="Verdana"/>
        <family val="2"/>
        <charset val="1"/>
      </rPr>
      <t xml:space="preserve">A </t>
    </r>
    <r>
      <rPr>
        <sz val="11"/>
        <rFont val="맑은 고딕"/>
        <family val="3"/>
        <charset val="128"/>
      </rPr>
      <t xml:space="preserve">至 </t>
    </r>
    <r>
      <rPr>
        <sz val="11"/>
        <rFont val="Verdana"/>
        <family val="2"/>
        <charset val="1"/>
      </rPr>
      <t xml:space="preserve">H</t>
    </r>
    <r>
      <rPr>
        <sz val="11"/>
        <rFont val="맑은 고딕"/>
        <family val="3"/>
        <charset val="128"/>
      </rPr>
      <t xml:space="preserve">。
请仅以英文作答</t>
    </r>
  </si>
  <si>
    <r>
      <rPr>
        <sz val="11"/>
        <rFont val="맑은 고딕"/>
        <family val="3"/>
        <charset val="128"/>
      </rPr>
      <t xml:space="preserve">質問</t>
    </r>
    <r>
      <rPr>
        <sz val="11"/>
        <rFont val="Verdana"/>
        <family val="2"/>
        <charset val="1"/>
      </rPr>
      <t xml:space="preserve">A</t>
    </r>
    <r>
      <rPr>
        <sz val="11"/>
        <rFont val="맑은 고딕"/>
        <family val="3"/>
        <charset val="128"/>
      </rPr>
      <t xml:space="preserve">～</t>
    </r>
    <r>
      <rPr>
        <sz val="11"/>
        <rFont val="Verdana"/>
        <family val="2"/>
        <charset val="1"/>
      </rPr>
      <t xml:space="preserve">H</t>
    </r>
    <r>
      <rPr>
        <sz val="11"/>
        <rFont val="맑은 고딕"/>
        <family val="3"/>
        <charset val="128"/>
      </rPr>
      <t xml:space="preserve">の記入方法について（行</t>
    </r>
    <r>
      <rPr>
        <sz val="11"/>
        <rFont val="Verdana"/>
        <family val="2"/>
        <charset val="1"/>
      </rPr>
      <t xml:space="preserve">75</t>
    </r>
    <r>
      <rPr>
        <sz val="11"/>
        <rFont val="맑은 고딕"/>
        <family val="3"/>
        <charset val="128"/>
      </rPr>
      <t xml:space="preserve">～</t>
    </r>
    <r>
      <rPr>
        <sz val="11"/>
        <rFont val="Verdana"/>
        <family val="2"/>
        <charset val="1"/>
      </rPr>
      <t xml:space="preserve">89</t>
    </r>
    <r>
      <rPr>
        <sz val="11"/>
        <rFont val="맑은 고딕"/>
        <family val="3"/>
        <charset val="128"/>
      </rPr>
      <t xml:space="preserve">）。質問</t>
    </r>
    <r>
      <rPr>
        <sz val="11"/>
        <rFont val="Verdana"/>
        <family val="2"/>
        <charset val="1"/>
      </rPr>
      <t xml:space="preserve">1</t>
    </r>
    <r>
      <rPr>
        <sz val="11"/>
        <rFont val="맑은 고딕"/>
        <family val="3"/>
        <charset val="128"/>
      </rPr>
      <t xml:space="preserve">と</t>
    </r>
    <r>
      <rPr>
        <sz val="11"/>
        <rFont val="Verdana"/>
        <family val="2"/>
        <charset val="1"/>
      </rPr>
      <t xml:space="preserve">2</t>
    </r>
    <r>
      <rPr>
        <sz val="11"/>
        <rFont val="맑은 고딕"/>
        <family val="3"/>
        <charset val="128"/>
      </rPr>
      <t xml:space="preserve">の回答が「</t>
    </r>
    <r>
      <rPr>
        <sz val="11"/>
        <rFont val="Verdana"/>
        <family val="2"/>
        <charset val="1"/>
      </rPr>
      <t xml:space="preserve">Yes</t>
    </r>
    <r>
      <rPr>
        <sz val="11"/>
        <rFont val="맑은 고딕"/>
        <family val="3"/>
        <charset val="128"/>
      </rPr>
      <t xml:space="preserve">（はい）」の金属については、</t>
    </r>
    <r>
      <rPr>
        <sz val="11"/>
        <rFont val="Verdana"/>
        <family val="2"/>
        <charset val="1"/>
      </rPr>
      <t xml:space="preserve">A</t>
    </r>
    <r>
      <rPr>
        <sz val="11"/>
        <rFont val="맑은 고딕"/>
        <family val="3"/>
        <charset val="128"/>
      </rPr>
      <t xml:space="preserve">から</t>
    </r>
    <r>
      <rPr>
        <sz val="11"/>
        <rFont val="Verdana"/>
        <family val="2"/>
        <charset val="1"/>
      </rPr>
      <t xml:space="preserve">H</t>
    </r>
    <r>
      <rPr>
        <sz val="11"/>
        <rFont val="맑은 고딕"/>
        <family val="3"/>
        <charset val="128"/>
      </rPr>
      <t xml:space="preserve">までの質問は必須となります。　
英語のみで回答してください。</t>
    </r>
  </si>
  <si>
    <r>
      <rPr>
        <sz val="11"/>
        <rFont val="맑은 고딕"/>
        <family val="3"/>
        <charset val="128"/>
      </rPr>
      <t xml:space="preserve">질문 </t>
    </r>
    <r>
      <rPr>
        <sz val="11"/>
        <rFont val="Calibri"/>
        <family val="2"/>
        <charset val="1"/>
      </rPr>
      <t xml:space="preserve">A. ~ H.(75 ~ 89</t>
    </r>
    <r>
      <rPr>
        <sz val="11"/>
        <rFont val="맑은 고딕"/>
        <family val="3"/>
        <charset val="128"/>
      </rPr>
      <t xml:space="preserve">행</t>
    </r>
    <r>
      <rPr>
        <sz val="11"/>
        <rFont val="Calibri"/>
        <family val="2"/>
        <charset val="1"/>
      </rPr>
      <t xml:space="preserve">)</t>
    </r>
    <r>
      <rPr>
        <sz val="11"/>
        <rFont val="맑은 고딕"/>
        <family val="3"/>
        <charset val="128"/>
      </rPr>
      <t xml:space="preserve">의 답변 지침</t>
    </r>
    <r>
      <rPr>
        <sz val="11"/>
        <rFont val="Calibri"/>
        <family val="2"/>
        <charset val="1"/>
      </rPr>
      <t xml:space="preserve">. </t>
    </r>
    <r>
      <rPr>
        <sz val="11"/>
        <rFont val="맑은 고딕"/>
        <family val="3"/>
        <charset val="128"/>
      </rPr>
      <t xml:space="preserve">어떤 광물에 대한 질문 </t>
    </r>
    <r>
      <rPr>
        <sz val="11"/>
        <rFont val="Calibri"/>
        <family val="2"/>
        <charset val="1"/>
      </rPr>
      <t xml:space="preserve">1</t>
    </r>
    <r>
      <rPr>
        <sz val="11"/>
        <rFont val="맑은 고딕"/>
        <family val="3"/>
        <charset val="128"/>
      </rPr>
      <t xml:space="preserve">의 답변이 “</t>
    </r>
    <r>
      <rPr>
        <sz val="11"/>
        <rFont val="Calibri"/>
        <family val="2"/>
        <charset val="1"/>
      </rPr>
      <t xml:space="preserve">Yes”</t>
    </r>
    <r>
      <rPr>
        <sz val="11"/>
        <rFont val="맑은 고딕"/>
        <family val="3"/>
        <charset val="128"/>
      </rPr>
      <t xml:space="preserve">일 경우</t>
    </r>
    <r>
      <rPr>
        <sz val="11"/>
        <rFont val="Calibri"/>
        <family val="2"/>
        <charset val="1"/>
      </rPr>
      <t xml:space="preserve">, </t>
    </r>
    <r>
      <rPr>
        <sz val="11"/>
        <rFont val="맑은 고딕"/>
        <family val="3"/>
        <charset val="128"/>
      </rPr>
      <t xml:space="preserve">질문 </t>
    </r>
    <r>
      <rPr>
        <sz val="11"/>
        <rFont val="Calibri"/>
        <family val="2"/>
        <charset val="1"/>
      </rPr>
      <t xml:space="preserve">A. ~ H.</t>
    </r>
    <r>
      <rPr>
        <sz val="11"/>
        <rFont val="맑은 고딕"/>
        <family val="3"/>
        <charset val="128"/>
      </rPr>
      <t xml:space="preserve">에 대한 답변은 필수입니다</t>
    </r>
    <r>
      <rPr>
        <sz val="11"/>
        <rFont val="Calibri"/>
        <family val="2"/>
        <charset val="1"/>
      </rPr>
      <t xml:space="preserve">. 
</t>
    </r>
    <r>
      <rPr>
        <sz val="11"/>
        <rFont val="맑은 고딕"/>
        <family val="3"/>
        <charset val="128"/>
      </rPr>
      <t xml:space="preserve">답변은 영어로만 기입하십시오</t>
    </r>
  </si>
  <si>
    <t xml:space="preserve">Instructions pour les questions A à H (lignes 75 à 89). Les questions A à H sont obligatoires, si la réponse à la question 1 est « oui » pour un métal.
Répondez en ANGLAIS uniquement</t>
  </si>
  <si>
    <t xml:space="preserve">Instruções para completar a pergunta A - H. (fileiras 75 a 89).  As perguntas A. a H. são obrigatórias se a resposta à pergunta 1 for “sim” para qualquer metal.
Dê as respostas somente em INGLÊS</t>
  </si>
  <si>
    <t xml:space="preserve">Instruktionen zur Beantwortung der Fragen A. – H. (Reihen 75–89).  Die Fragen A. bis H. müssen beantwortet werden, wenn die Antwort auf Frage 1 für irgendein Metall „Ja“ lautet.
Bitte geben Sie Ihre Antworten nur auf ENGLISCH</t>
  </si>
  <si>
    <t xml:space="preserve">Instrucciones para llenar las Preguntas A-H (renglones 75 - 89).  Las preguntas A. a la H. son obligatorias si la respuesta a la Pregunta 1 es "sí" para ese metal.
Responda a las preguntas en INGLÉS solamente</t>
  </si>
  <si>
    <t xml:space="preserve">Istruzioni per il completamento delle domande A– H (righe 75 - 89).  Le domande dalla A. alla I. sono obbligatorie se la risposta alla domanda 1 è "Sì" per qualsiasi metallo.
Le risposte devono essere fornite unicamente in lingua INGLESE</t>
  </si>
  <si>
    <t xml:space="preserve">A. - H. arası soruların yanıtlanması için talimatlar (75 ila 89 arası satırlar)  Herhangi bir metal için 1. soruya "Evet" yanıtı verilmişse, A. ile H. arası soruların yanıtlanması gerekmektedir.
Yanıtları yalnızca İNGİLİZCE olarak verin</t>
  </si>
  <si>
    <t xml:space="preserve">A38</t>
  </si>
  <si>
    <t xml:space="preserve">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</si>
  <si>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r>
      <rPr>
        <sz val="11"/>
        <rFont val="Microsoft YaHei"/>
        <family val="2"/>
      </rPr>
      <t xml:space="preserve">根据经济合作与发展组织 </t>
    </r>
    <r>
      <rPr>
        <sz val="11"/>
        <rFont val="Verdana"/>
        <family val="2"/>
        <charset val="1"/>
      </rPr>
      <t xml:space="preserve">(OECD) </t>
    </r>
    <r>
      <rPr>
        <sz val="11"/>
        <rFont val="Microsoft YaHei"/>
        <family val="2"/>
      </rPr>
      <t xml:space="preserve">针对“责任供应链中来自受冲突影响地区及高风险地区的矿产”所编写的尽职调查指南（</t>
    </r>
    <r>
      <rPr>
        <sz val="11"/>
        <rFont val="Verdana"/>
        <family val="2"/>
        <charset val="1"/>
      </rPr>
      <t xml:space="preserve">OECD</t>
    </r>
    <r>
      <rPr>
        <sz val="11"/>
        <rFont val="Microsoft YaHei"/>
        <family val="2"/>
      </rPr>
      <t xml:space="preserve">指南），“尽职调查”的定义是“通过持续、积极、有效的方法，确保所有企业尊重人权及不做有助于冲突活动的行为。“尽职调查”必须成为公司无冲突采购策略的一个组成部份。所列问题 </t>
    </r>
    <r>
      <rPr>
        <sz val="11"/>
        <rFont val="Verdana"/>
        <family val="2"/>
        <charset val="1"/>
      </rPr>
      <t xml:space="preserve">A </t>
    </r>
    <r>
      <rPr>
        <sz val="11"/>
        <rFont val="Microsoft YaHei"/>
        <family val="2"/>
      </rPr>
      <t xml:space="preserve">至问题 </t>
    </r>
    <r>
      <rPr>
        <sz val="11"/>
        <rFont val="Verdana"/>
        <family val="2"/>
        <charset val="1"/>
      </rPr>
      <t xml:space="preserve">H </t>
    </r>
    <r>
      <rPr>
        <sz val="11"/>
        <rFont val="Microsoft YaHei"/>
        <family val="2"/>
      </rPr>
      <t xml:space="preserve">的目的是对贵公司不使用冲突矿产采购策略中的尽职调查工作进行评估。对这部份问题的回答将体现出贵公司执行尽职调查工作的范围，并不应仅限于公司资料部分里所选择的”申报范围”。</t>
    </r>
  </si>
  <si>
    <r>
      <rPr>
        <sz val="11"/>
        <rFont val="Microsoft YaHei"/>
        <family val="2"/>
      </rPr>
      <t xml:space="preserve">「</t>
    </r>
    <r>
      <rPr>
        <sz val="11"/>
        <rFont val="Verdana"/>
        <family val="2"/>
        <charset val="1"/>
      </rPr>
      <t xml:space="preserve">OECD</t>
    </r>
    <r>
      <rPr>
        <sz val="11"/>
        <rFont val="Microsoft YaHei"/>
        <family val="2"/>
      </rPr>
      <t xml:space="preserve">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charset val="1"/>
      </rPr>
      <t xml:space="preserve">A</t>
    </r>
    <r>
      <rPr>
        <sz val="11"/>
        <rFont val="Microsoft YaHei"/>
        <family val="2"/>
      </rPr>
      <t xml:space="preserve">～</t>
    </r>
    <r>
      <rPr>
        <sz val="11"/>
        <rFont val="Verdana"/>
        <family val="2"/>
        <charset val="1"/>
      </rPr>
      <t xml:space="preserve">H</t>
    </r>
    <r>
      <rPr>
        <sz val="11"/>
        <rFont val="Microsoft YaHei"/>
        <family val="2"/>
      </rPr>
      <t xml:space="preserve">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r>
  </si>
  <si>
    <r>
      <rPr>
        <sz val="11"/>
        <rFont val="Microsoft YaHei"/>
        <family val="2"/>
      </rPr>
      <t xml:space="preserve">분쟁 및 고위험 지역의 책임있는 광물질 공급망을 위한 </t>
    </r>
    <r>
      <rPr>
        <sz val="11"/>
        <rFont val="Verdana"/>
        <family val="2"/>
        <charset val="1"/>
      </rPr>
      <t xml:space="preserve">OECD </t>
    </r>
    <r>
      <rPr>
        <sz val="11"/>
        <rFont val="Microsoft YaHei"/>
        <family val="2"/>
      </rPr>
      <t xml:space="preserve">실사 안내서에서는 실사를 </t>
    </r>
    <r>
      <rPr>
        <sz val="11"/>
        <rFont val="Verdana"/>
        <family val="2"/>
        <charset val="1"/>
      </rPr>
      <t xml:space="preserve">"</t>
    </r>
    <r>
      <rPr>
        <sz val="11"/>
        <rFont val="Microsoft YaHei"/>
        <family val="2"/>
      </rPr>
      <t xml:space="preserve">기업이 인권을 존중하고 분쟁에 기여하지 않는 것을 보장하는 지속적이고</t>
    </r>
    <r>
      <rPr>
        <sz val="11"/>
        <rFont val="Verdana"/>
        <family val="2"/>
        <charset val="1"/>
      </rPr>
      <t xml:space="preserve">, </t>
    </r>
    <r>
      <rPr>
        <sz val="11"/>
        <rFont val="Microsoft YaHei"/>
        <family val="2"/>
      </rPr>
      <t xml:space="preserve">주도적인 프로세스</t>
    </r>
    <r>
      <rPr>
        <sz val="11"/>
        <rFont val="Verdana"/>
        <family val="2"/>
        <charset val="1"/>
      </rPr>
      <t xml:space="preserve">"</t>
    </r>
    <r>
      <rPr>
        <sz val="11"/>
        <rFont val="Microsoft YaHei"/>
        <family val="2"/>
      </rPr>
      <t xml:space="preserve">라고 정의합니다</t>
    </r>
    <r>
      <rPr>
        <sz val="11"/>
        <rFont val="Verdana"/>
        <family val="2"/>
        <charset val="1"/>
      </rPr>
      <t xml:space="preserve">. </t>
    </r>
    <r>
      <rPr>
        <sz val="11"/>
        <rFont val="Microsoft YaHei"/>
        <family val="2"/>
      </rPr>
      <t xml:space="preserve">실사는 귀사의 분쟁지역광물 구매 정책 중 필수적으로 반영되어야 합니다</t>
    </r>
    <r>
      <rPr>
        <sz val="11"/>
        <rFont val="Verdana"/>
        <family val="2"/>
        <charset val="1"/>
      </rPr>
      <t xml:space="preserve">. </t>
    </r>
    <r>
      <rPr>
        <sz val="11"/>
        <rFont val="Microsoft YaHei"/>
        <family val="2"/>
      </rPr>
      <t xml:space="preserve">질문 </t>
    </r>
    <r>
      <rPr>
        <sz val="11"/>
        <rFont val="Verdana"/>
        <family val="2"/>
        <charset val="1"/>
      </rPr>
      <t xml:space="preserve">A~H</t>
    </r>
    <r>
      <rPr>
        <sz val="11"/>
        <rFont val="Microsoft YaHei"/>
        <family val="2"/>
      </rPr>
      <t xml:space="preserve">는 귀사의 광물질 구매 실사 활동을 평가하기 위해 제작되었습니다</t>
    </r>
    <r>
      <rPr>
        <sz val="11"/>
        <rFont val="Verdana"/>
        <family val="2"/>
        <charset val="1"/>
      </rPr>
      <t xml:space="preserve">.   </t>
    </r>
    <r>
      <rPr>
        <sz val="11"/>
        <rFont val="Microsoft YaHei"/>
        <family val="2"/>
      </rPr>
      <t xml:space="preserve">이질문에 대한 답변은 귀사의 활동 전체 범위를 표현하며</t>
    </r>
    <r>
      <rPr>
        <sz val="11"/>
        <rFont val="Verdana"/>
        <family val="2"/>
        <charset val="1"/>
      </rPr>
      <t xml:space="preserve">, </t>
    </r>
    <r>
      <rPr>
        <sz val="11"/>
        <rFont val="Microsoft YaHei"/>
        <family val="2"/>
      </rPr>
      <t xml:space="preserve">회사의 정보 섹션에서 선택된 </t>
    </r>
    <r>
      <rPr>
        <sz val="11"/>
        <rFont val="Verdana"/>
        <family val="2"/>
        <charset val="1"/>
      </rPr>
      <t xml:space="preserve">'</t>
    </r>
    <r>
      <rPr>
        <sz val="11"/>
        <rFont val="Microsoft YaHei"/>
        <family val="2"/>
      </rPr>
      <t xml:space="preserve">선언 범위</t>
    </r>
    <r>
      <rPr>
        <sz val="11"/>
        <rFont val="Verdana"/>
        <family val="2"/>
        <charset val="1"/>
      </rPr>
      <t xml:space="preserve">'</t>
    </r>
    <r>
      <rPr>
        <sz val="11"/>
        <rFont val="Microsoft YaHei"/>
        <family val="2"/>
      </rPr>
      <t xml:space="preserve">의 제한을받지 않습니다</t>
    </r>
    <r>
      <rPr>
        <sz val="11"/>
        <rFont val="Verdana"/>
        <family val="2"/>
        <charset val="1"/>
      </rPr>
      <t xml:space="preserve">.  </t>
    </r>
  </si>
  <si>
    <t xml:space="preserve">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</si>
  <si>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 xml:space="preserve">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</si>
  <si>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</si>
  <si>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 xml:space="preserve">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</si>
  <si>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</si>
  <si>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</si>
  <si>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 xml:space="preserve">A39</t>
  </si>
  <si>
    <t xml:space="preserve">A. This is a declaration to disclose whether a company has a responsible minerals sourcing policy. The answer to this question shall be "yes" or "no." Comments shall be captured in a question comment field. 
This question is mandatory.</t>
  </si>
  <si>
    <r>
      <rPr>
        <sz val="11"/>
        <rFont val="Verdana"/>
        <family val="2"/>
        <charset val="1"/>
      </rPr>
      <t xml:space="preserve">A. </t>
    </r>
    <r>
      <rPr>
        <sz val="11"/>
        <rFont val="Microsoft YaHei"/>
        <family val="2"/>
      </rPr>
      <t xml:space="preserve">这是披露公司是否具有负责任矿产采购政策的申报。请以“是”或“否”来回答此问题。须在问题注释字段提供说明。
此问题必须作答。</t>
    </r>
  </si>
  <si>
    <r>
      <rPr>
        <sz val="11"/>
        <rFont val="Verdana"/>
        <family val="2"/>
        <charset val="1"/>
      </rPr>
      <t xml:space="preserve">A. </t>
    </r>
    <r>
      <rPr>
        <sz val="11"/>
        <rFont val="Microsoft YaHei"/>
        <family val="2"/>
      </rPr>
      <t xml:space="preserve">これは、会社が責任ある鉱物の調達方針を持っているかどうかを明らかにする申告です。「</t>
    </r>
    <r>
      <rPr>
        <sz val="11"/>
        <rFont val="Verdana"/>
        <family val="2"/>
        <charset val="1"/>
      </rPr>
      <t xml:space="preserve">Yes</t>
    </r>
    <r>
      <rPr>
        <sz val="11"/>
        <rFont val="Microsoft YaHei"/>
        <family val="2"/>
      </rPr>
      <t xml:space="preserve">（はい）」又は「</t>
    </r>
    <r>
      <rPr>
        <sz val="11"/>
        <rFont val="Verdana"/>
        <family val="2"/>
        <charset val="1"/>
      </rPr>
      <t xml:space="preserve">No</t>
    </r>
    <r>
      <rPr>
        <sz val="11"/>
        <rFont val="Microsoft YaHei"/>
        <family val="2"/>
      </rPr>
      <t xml:space="preserve">（いいえ）」で回答してください。コメントは、質問コメントフィールドに記入してください。
この質問への回答は必須です。</t>
    </r>
  </si>
  <si>
    <r>
      <rPr>
        <sz val="11"/>
        <rFont val="Verdana"/>
        <family val="2"/>
        <charset val="1"/>
      </rPr>
      <t xml:space="preserve">A. </t>
    </r>
    <r>
      <rPr>
        <sz val="11"/>
        <rFont val="Microsoft YaHei"/>
        <family val="2"/>
      </rPr>
      <t xml:space="preserve">이 선언는 회사에 책임 있는 광물 조달 정책이 있는지 여부를 공개하기 위한 것입니다</t>
    </r>
    <r>
      <rPr>
        <sz val="11"/>
        <rFont val="Verdana"/>
        <family val="2"/>
        <charset val="1"/>
      </rPr>
      <t xml:space="preserve">. </t>
    </r>
    <r>
      <rPr>
        <sz val="11"/>
        <rFont val="Microsoft YaHei"/>
        <family val="2"/>
      </rPr>
      <t xml:space="preserve">이 질문에 대한 답은 </t>
    </r>
    <r>
      <rPr>
        <sz val="11"/>
        <rFont val="Verdana"/>
        <family val="2"/>
        <charset val="1"/>
      </rPr>
      <t xml:space="preserve">"Yes(</t>
    </r>
    <r>
      <rPr>
        <sz val="11"/>
        <rFont val="Microsoft YaHei"/>
        <family val="2"/>
      </rPr>
      <t xml:space="preserve">예</t>
    </r>
    <r>
      <rPr>
        <sz val="11"/>
        <rFont val="Verdana"/>
        <family val="2"/>
        <charset val="1"/>
      </rPr>
      <t xml:space="preserve">)" </t>
    </r>
    <r>
      <rPr>
        <sz val="11"/>
        <rFont val="Microsoft YaHei"/>
        <family val="2"/>
      </rPr>
      <t xml:space="preserve">또는 </t>
    </r>
    <r>
      <rPr>
        <sz val="11"/>
        <rFont val="Verdana"/>
        <family val="2"/>
        <charset val="1"/>
      </rPr>
      <t xml:space="preserve">"No(</t>
    </r>
    <r>
      <rPr>
        <sz val="11"/>
        <rFont val="Microsoft YaHei"/>
        <family val="2"/>
      </rPr>
      <t xml:space="preserve">아니요</t>
    </r>
    <r>
      <rPr>
        <sz val="11"/>
        <rFont val="Verdana"/>
        <family val="2"/>
        <charset val="1"/>
      </rPr>
      <t xml:space="preserve">)"</t>
    </r>
    <r>
      <rPr>
        <sz val="11"/>
        <rFont val="Microsoft YaHei"/>
        <family val="2"/>
      </rPr>
      <t xml:space="preserve">이어야 합니다</t>
    </r>
    <r>
      <rPr>
        <sz val="11"/>
        <rFont val="Verdana"/>
        <family val="2"/>
        <charset val="1"/>
      </rPr>
      <t xml:space="preserve">. </t>
    </r>
    <r>
      <rPr>
        <sz val="11"/>
        <rFont val="Microsoft YaHei"/>
        <family val="2"/>
      </rPr>
      <t xml:space="preserve">추가 설명은 질문에 대한 의견 기재란에 기입하십시오</t>
    </r>
    <r>
      <rPr>
        <sz val="11"/>
        <rFont val="Verdana"/>
        <family val="2"/>
        <charset val="1"/>
      </rPr>
      <t xml:space="preserve">.
</t>
    </r>
    <r>
      <rPr>
        <sz val="11"/>
        <rFont val="Microsoft YaHei"/>
        <family val="2"/>
      </rPr>
      <t xml:space="preserve">이 질문은 필수 사항입니다</t>
    </r>
    <r>
      <rPr>
        <sz val="11"/>
        <rFont val="Verdana"/>
        <family val="2"/>
        <charset val="1"/>
      </rPr>
      <t xml:space="preserve">.</t>
    </r>
  </si>
  <si>
    <t xml:space="preserve">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</si>
  <si>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 xml:space="preserve">A. Esta é uma declaração para divulgar se a empresa tem uma política responsável para aquisição de minerais. A resposta a esta pergunta deverá ser “sim” ou “não”. Os comentários serão capturados em um campo de comentário à pergunta. 
Esta pergunta é obrigatória.</t>
  </si>
  <si>
    <t xml:space="preserve">A. Diese Erklärung dient der Beurteilung, ob ein Unternehmen eine konfliktfreie Beschaffungsrichtlinie hat. Die Antwort auf diese Frage muss „Ja“ oder „Nein“ lauten. Anmerkungen sollten in einem Frage-/Kommentar-Feld festgehalten werden. 
Diese Frage muss beantwortet werden.</t>
  </si>
  <si>
    <t xml:space="preserve">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</si>
  <si>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 xml:space="preserve">A. Questa dichiarazione serve a comunicare se una società adotta una politica di approvvigionamento dei minerali responsabile. La risposta a questa domanda può essere “Sì” o “No”. I commenti devono essere inseriti nel campo commenti. 
Questa domanda è obbligatoria.</t>
  </si>
  <si>
    <t xml:space="preserve">A. Bu beyan bir şirketin sorumlu maden kaynakları ile ilgili bir politikaya sahip olup olmadığını ifade eder. Bu soruya "evet" ya da "hayır" şeklinde yanıt verilmelidir. Yorumlar sorunun açıklama kısmında yansıtılmalıdır. 
Bu soru zorunludur.</t>
  </si>
  <si>
    <t xml:space="preserve">A40</t>
  </si>
  <si>
    <t xml:space="preserve">B. This is a declaration to disclose whether a company’s responsible minerals sourcing policy is available on the company website. The answer to this question shall be "yes" or "no." If "Yes" the user shall specify the URL in a question comment field. 
This question is mandatory.</t>
  </si>
  <si>
    <r>
      <rPr>
        <sz val="11"/>
        <rFont val="Verdana"/>
        <family val="2"/>
        <charset val="1"/>
      </rPr>
      <t xml:space="preserve">B. </t>
    </r>
    <r>
      <rPr>
        <sz val="11"/>
        <rFont val="Microsoft YaHei"/>
        <family val="2"/>
      </rPr>
      <t xml:space="preserve">这是披露公司的负责任矿产采购政策是否可在公司网站上获取的申报。请以“是”或“否”来回答此问题。如果回答“是”，用户应当在问题注释字段指出 </t>
    </r>
    <r>
      <rPr>
        <sz val="11"/>
        <rFont val="Verdana"/>
        <family val="2"/>
        <charset val="1"/>
      </rPr>
      <t xml:space="preserve">URL</t>
    </r>
    <r>
      <rPr>
        <sz val="11"/>
        <rFont val="Microsoft YaHei"/>
        <family val="2"/>
      </rPr>
      <t xml:space="preserve">。
此问题必须作答。</t>
    </r>
  </si>
  <si>
    <r>
      <rPr>
        <sz val="11"/>
        <rFont val="Verdana"/>
        <family val="2"/>
        <charset val="1"/>
      </rPr>
      <t xml:space="preserve">B.</t>
    </r>
    <r>
      <rPr>
        <sz val="11"/>
        <rFont val="Microsoft YaHei"/>
        <family val="2"/>
      </rPr>
      <t xml:space="preserve">これは、会社のウェブサイト上で責任ある鉱物調達方針が入手可能かどうかを明らかにする申告です。「</t>
    </r>
    <r>
      <rPr>
        <sz val="11"/>
        <rFont val="Verdana"/>
        <family val="2"/>
        <charset val="1"/>
      </rPr>
      <t xml:space="preserve">Yes</t>
    </r>
    <r>
      <rPr>
        <sz val="11"/>
        <rFont val="Microsoft YaHei"/>
        <family val="2"/>
      </rPr>
      <t xml:space="preserve">（はい）」又は「</t>
    </r>
    <r>
      <rPr>
        <sz val="11"/>
        <rFont val="Verdana"/>
        <family val="2"/>
        <charset val="1"/>
      </rPr>
      <t xml:space="preserve">No</t>
    </r>
    <r>
      <rPr>
        <sz val="11"/>
        <rFont val="Microsoft YaHei"/>
        <family val="2"/>
      </rPr>
      <t xml:space="preserve">（いいえ）」で回答してください。「</t>
    </r>
    <r>
      <rPr>
        <sz val="11"/>
        <rFont val="Verdana"/>
        <family val="2"/>
        <charset val="1"/>
      </rPr>
      <t xml:space="preserve">Yes</t>
    </r>
    <r>
      <rPr>
        <sz val="11"/>
        <rFont val="Microsoft YaHei"/>
        <family val="2"/>
      </rPr>
      <t xml:space="preserve">（はい）」の場合は、ユーザーは、質問コメントフィールドに</t>
    </r>
    <r>
      <rPr>
        <sz val="11"/>
        <rFont val="Verdana"/>
        <family val="2"/>
        <charset val="1"/>
      </rPr>
      <t xml:space="preserve">URL</t>
    </r>
    <r>
      <rPr>
        <sz val="11"/>
        <rFont val="Microsoft YaHei"/>
        <family val="2"/>
      </rPr>
      <t xml:space="preserve">を記入してください。
この質問への回答は必須です。</t>
    </r>
  </si>
  <si>
    <r>
      <rPr>
        <sz val="11"/>
        <rFont val="Verdana"/>
        <family val="2"/>
        <charset val="1"/>
      </rPr>
      <t xml:space="preserve">B. </t>
    </r>
    <r>
      <rPr>
        <sz val="11"/>
        <rFont val="Microsoft YaHei"/>
        <family val="2"/>
      </rPr>
      <t xml:space="preserve">이 선언는 회사의 책임 있는 광물 조달 정책이 회사 웹사이트에서 게시되어 있는지 여부를 공개하기 위한 것입니다</t>
    </r>
    <r>
      <rPr>
        <sz val="11"/>
        <rFont val="Verdana"/>
        <family val="2"/>
        <charset val="1"/>
      </rPr>
      <t xml:space="preserve">. </t>
    </r>
    <r>
      <rPr>
        <sz val="11"/>
        <rFont val="Microsoft YaHei"/>
        <family val="2"/>
      </rPr>
      <t xml:space="preserve">이 질문에 대한 답은 </t>
    </r>
    <r>
      <rPr>
        <sz val="11"/>
        <rFont val="Verdana"/>
        <family val="2"/>
        <charset val="1"/>
      </rPr>
      <t xml:space="preserve">"Yes(</t>
    </r>
    <r>
      <rPr>
        <sz val="11"/>
        <rFont val="Microsoft YaHei"/>
        <family val="2"/>
      </rPr>
      <t xml:space="preserve">예</t>
    </r>
    <r>
      <rPr>
        <sz val="11"/>
        <rFont val="Verdana"/>
        <family val="2"/>
        <charset val="1"/>
      </rPr>
      <t xml:space="preserve">)" </t>
    </r>
    <r>
      <rPr>
        <sz val="11"/>
        <rFont val="Microsoft YaHei"/>
        <family val="2"/>
      </rPr>
      <t xml:space="preserve">또는 </t>
    </r>
    <r>
      <rPr>
        <sz val="11"/>
        <rFont val="Verdana"/>
        <family val="2"/>
        <charset val="1"/>
      </rPr>
      <t xml:space="preserve">"No(</t>
    </r>
    <r>
      <rPr>
        <sz val="11"/>
        <rFont val="Microsoft YaHei"/>
        <family val="2"/>
      </rPr>
      <t xml:space="preserve">아니요</t>
    </r>
    <r>
      <rPr>
        <sz val="11"/>
        <rFont val="Verdana"/>
        <family val="2"/>
        <charset val="1"/>
      </rPr>
      <t xml:space="preserve">)"</t>
    </r>
    <r>
      <rPr>
        <sz val="11"/>
        <rFont val="Microsoft YaHei"/>
        <family val="2"/>
      </rPr>
      <t xml:space="preserve">이어야 합니다</t>
    </r>
    <r>
      <rPr>
        <sz val="11"/>
        <rFont val="Verdana"/>
        <family val="2"/>
        <charset val="1"/>
      </rPr>
      <t xml:space="preserve">. </t>
    </r>
    <r>
      <rPr>
        <sz val="11"/>
        <rFont val="Microsoft YaHei"/>
        <family val="2"/>
      </rPr>
      <t xml:space="preserve">답변이 </t>
    </r>
    <r>
      <rPr>
        <sz val="11"/>
        <rFont val="Verdana"/>
        <family val="2"/>
        <charset val="1"/>
      </rPr>
      <t xml:space="preserve">"Yes(</t>
    </r>
    <r>
      <rPr>
        <sz val="11"/>
        <rFont val="Microsoft YaHei"/>
        <family val="2"/>
      </rPr>
      <t xml:space="preserve">예</t>
    </r>
    <r>
      <rPr>
        <sz val="11"/>
        <rFont val="Verdana"/>
        <family val="2"/>
        <charset val="1"/>
      </rPr>
      <t xml:space="preserve">)"</t>
    </r>
    <r>
      <rPr>
        <sz val="11"/>
        <rFont val="Microsoft YaHei"/>
        <family val="2"/>
      </rPr>
      <t xml:space="preserve">인 경우</t>
    </r>
    <r>
      <rPr>
        <sz val="11"/>
        <rFont val="Verdana"/>
        <family val="2"/>
        <charset val="1"/>
      </rPr>
      <t xml:space="preserve">, </t>
    </r>
    <r>
      <rPr>
        <sz val="11"/>
        <rFont val="Microsoft YaHei"/>
        <family val="2"/>
      </rPr>
      <t xml:space="preserve">사용자는 질문에 대한 의견 기재란에 </t>
    </r>
    <r>
      <rPr>
        <sz val="11"/>
        <rFont val="Verdana"/>
        <family val="2"/>
        <charset val="1"/>
      </rPr>
      <t xml:space="preserve">URL</t>
    </r>
    <r>
      <rPr>
        <sz val="11"/>
        <rFont val="Microsoft YaHei"/>
        <family val="2"/>
      </rPr>
      <t xml:space="preserve">을 기입해야 합니다</t>
    </r>
    <r>
      <rPr>
        <sz val="11"/>
        <rFont val="Verdana"/>
        <family val="2"/>
        <charset val="1"/>
      </rPr>
      <t xml:space="preserve">.
</t>
    </r>
    <r>
      <rPr>
        <sz val="11"/>
        <rFont val="Microsoft YaHei"/>
        <family val="2"/>
      </rPr>
      <t xml:space="preserve">이 질문은 필수 사항입니다</t>
    </r>
    <r>
      <rPr>
        <sz val="11"/>
        <rFont val="Verdana"/>
        <family val="2"/>
        <charset val="1"/>
      </rPr>
      <t xml:space="preserve">.</t>
    </r>
  </si>
  <si>
    <t xml:space="preserve">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</si>
  <si>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 xml:space="preserve">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</si>
  <si>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 xml:space="preserve">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</si>
  <si>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 xml:space="preserve">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</si>
  <si>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 xml:space="preserve">A41</t>
  </si>
  <si>
    <t xml:space="preserve">C. This is a declaration to determine whether a company requires their direct suppliers to source 3TG from validated smelters. The answer to this question shall be "yes" or "no." Comments should be captured in a question comment field.
This question is mandatory.</t>
  </si>
  <si>
    <r>
      <rPr>
        <sz val="11"/>
        <rFont val="Verdana"/>
        <family val="2"/>
        <charset val="1"/>
      </rPr>
      <t xml:space="preserve">C. </t>
    </r>
    <r>
      <rPr>
        <sz val="11"/>
        <rFont val="맑은 고딕"/>
        <family val="3"/>
        <charset val="128"/>
      </rPr>
      <t xml:space="preserve">此申报是要确定公司要求直接供应商从经过验证的无冲突矿产的冶炼厂处采购 </t>
    </r>
    <r>
      <rPr>
        <sz val="11"/>
        <rFont val="Verdana"/>
        <family val="2"/>
        <charset val="1"/>
      </rPr>
      <t xml:space="preserve">3TG</t>
    </r>
    <r>
      <rPr>
        <sz val="11"/>
        <rFont val="맑은 고딕"/>
        <family val="3"/>
        <charset val="128"/>
      </rPr>
      <t xml:space="preserve">。请以“是”或“否”来回答此问题。须在问题注释字段提供说明。
此问题必须作答。</t>
    </r>
  </si>
  <si>
    <r>
      <rPr>
        <sz val="11"/>
        <rFont val="Verdana"/>
        <family val="2"/>
        <charset val="1"/>
      </rPr>
      <t xml:space="preserve">C.</t>
    </r>
    <r>
      <rPr>
        <sz val="11"/>
        <rFont val="맑은 고딕"/>
        <family val="3"/>
        <charset val="128"/>
      </rPr>
      <t xml:space="preserve">これは、会社が自社の直接サプライヤーに対し、認証されたコンフリクトフリー製錬業者から３</t>
    </r>
    <r>
      <rPr>
        <sz val="11"/>
        <rFont val="Verdana"/>
        <family val="2"/>
        <charset val="1"/>
      </rPr>
      <t xml:space="preserve">TG</t>
    </r>
    <r>
      <rPr>
        <sz val="11"/>
        <rFont val="맑은 고딕"/>
        <family val="3"/>
        <charset val="128"/>
      </rPr>
      <t xml:space="preserve">を調達することを要求するかどうかを判定するための申告です。「</t>
    </r>
    <r>
      <rPr>
        <sz val="11"/>
        <rFont val="Verdana"/>
        <family val="2"/>
        <charset val="1"/>
      </rPr>
      <t xml:space="preserve">Yes</t>
    </r>
    <r>
      <rPr>
        <sz val="11"/>
        <rFont val="맑은 고딕"/>
        <family val="3"/>
        <charset val="128"/>
      </rPr>
      <t xml:space="preserve">（はい）」又は「</t>
    </r>
    <r>
      <rPr>
        <sz val="11"/>
        <rFont val="Verdana"/>
        <family val="2"/>
        <charset val="1"/>
      </rPr>
      <t xml:space="preserve">No</t>
    </r>
    <r>
      <rPr>
        <sz val="11"/>
        <rFont val="맑은 고딕"/>
        <family val="3"/>
        <charset val="128"/>
      </rPr>
      <t xml:space="preserve">（いいえ）」で回答してください。コメントは、質問コメントフィールドに記入してください。
この質問への回答は必須です。</t>
    </r>
  </si>
  <si>
    <r>
      <rPr>
        <sz val="11"/>
        <rFont val="Calibri"/>
        <family val="2"/>
        <charset val="1"/>
      </rPr>
      <t xml:space="preserve">C. </t>
    </r>
    <r>
      <rPr>
        <sz val="11"/>
        <rFont val="맑은 고딕"/>
        <family val="3"/>
        <charset val="128"/>
      </rPr>
      <t xml:space="preserve">이 선언는 회사가 직접 공급업체에게 검증된 분쟁으로부터 자유로운 제련소에서 </t>
    </r>
    <r>
      <rPr>
        <sz val="11"/>
        <rFont val="Calibri"/>
        <family val="2"/>
        <charset val="1"/>
      </rPr>
      <t xml:space="preserve">3TG</t>
    </r>
    <r>
      <rPr>
        <sz val="11"/>
        <rFont val="맑은 고딕"/>
        <family val="3"/>
        <charset val="128"/>
      </rPr>
      <t xml:space="preserve">를 조달하도록 요구하는지 여부를 판단하기 위한 것입니다</t>
    </r>
    <r>
      <rPr>
        <sz val="11"/>
        <rFont val="Calibri"/>
        <family val="2"/>
        <charset val="1"/>
      </rPr>
      <t xml:space="preserve">. </t>
    </r>
    <r>
      <rPr>
        <sz val="11"/>
        <rFont val="맑은 고딕"/>
        <family val="3"/>
        <charset val="128"/>
      </rPr>
      <t xml:space="preserve">이 질문에 대한 답은 </t>
    </r>
    <r>
      <rPr>
        <sz val="11"/>
        <rFont val="Calibri"/>
        <family val="2"/>
        <charset val="1"/>
      </rPr>
      <t xml:space="preserve">"Yes" </t>
    </r>
    <r>
      <rPr>
        <sz val="11"/>
        <rFont val="맑은 고딕"/>
        <family val="3"/>
        <charset val="128"/>
      </rPr>
      <t xml:space="preserve">또는 </t>
    </r>
    <r>
      <rPr>
        <sz val="11"/>
        <rFont val="Calibri"/>
        <family val="2"/>
        <charset val="1"/>
      </rPr>
      <t xml:space="preserve">"No"</t>
    </r>
    <r>
      <rPr>
        <sz val="11"/>
        <rFont val="맑은 고딕"/>
        <family val="3"/>
        <charset val="128"/>
      </rPr>
      <t xml:space="preserve">여야 합니다</t>
    </r>
    <r>
      <rPr>
        <sz val="11"/>
        <rFont val="Calibri"/>
        <family val="2"/>
        <charset val="1"/>
      </rPr>
      <t xml:space="preserve">. </t>
    </r>
    <r>
      <rPr>
        <sz val="11"/>
        <rFont val="맑은 고딕"/>
        <family val="3"/>
        <charset val="128"/>
      </rPr>
      <t xml:space="preserve">추가 설명은 질문에 대한 의견 기재란에 기입하십시오</t>
    </r>
    <r>
      <rPr>
        <sz val="11"/>
        <rFont val="Calibri"/>
        <family val="2"/>
        <charset val="1"/>
      </rPr>
      <t xml:space="preserve">. 
</t>
    </r>
    <r>
      <rPr>
        <sz val="11"/>
        <rFont val="맑은 고딕"/>
        <family val="3"/>
        <charset val="128"/>
      </rPr>
      <t xml:space="preserve">이 질문은 필수 사항입니다</t>
    </r>
    <r>
      <rPr>
        <sz val="11"/>
        <rFont val="Calibri"/>
        <family val="2"/>
        <charset val="1"/>
      </rPr>
      <t xml:space="preserve">. </t>
    </r>
  </si>
  <si>
    <t xml:space="preserve">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</si>
  <si>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 xml:space="preserve">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</si>
  <si>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 xml:space="preserve">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</si>
  <si>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 xml:space="preserve">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</si>
  <si>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 xml:space="preserve">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</si>
  <si>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 xml:space="preserve">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</si>
  <si>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 xml:space="preserve">A42</t>
  </si>
  <si>
    <t xml:space="preserve">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</si>
  <si>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r>
      <rPr>
        <sz val="11"/>
        <rFont val="Verdana"/>
        <family val="2"/>
        <charset val="1"/>
      </rPr>
      <t xml:space="preserve">D. </t>
    </r>
    <r>
      <rPr>
        <sz val="11"/>
        <rFont val="Microsoft YaHei"/>
        <family val="2"/>
      </rPr>
      <t xml:space="preserve">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r>
  </si>
  <si>
    <r>
      <rPr>
        <sz val="11"/>
        <rFont val="Verdana"/>
        <family val="2"/>
        <charset val="1"/>
      </rPr>
      <t xml:space="preserve">D.</t>
    </r>
    <r>
      <rPr>
        <sz val="11"/>
        <rFont val="Microsoft YaHei"/>
        <family val="2"/>
      </rPr>
      <t xml:space="preserve">貴社が責任ある鉱物調達に関するデュー・デリジェンス対策を実施しているかどうかを明らかにするために、「</t>
    </r>
    <r>
      <rPr>
        <sz val="11"/>
        <rFont val="Verdana"/>
        <family val="2"/>
        <charset val="1"/>
      </rPr>
      <t xml:space="preserve">Yes</t>
    </r>
    <r>
      <rPr>
        <sz val="11"/>
        <rFont val="Microsoft YaHei"/>
        <family val="2"/>
      </rPr>
      <t xml:space="preserve">（はい）」又は「</t>
    </r>
    <r>
      <rPr>
        <sz val="11"/>
        <rFont val="Verdana"/>
        <family val="2"/>
        <charset val="1"/>
      </rPr>
      <t xml:space="preserve">No</t>
    </r>
    <r>
      <rPr>
        <sz val="11"/>
        <rFont val="Microsoft YaHei"/>
        <family val="2"/>
      </rPr>
      <t xml:space="preserve">（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t>
    </r>
    <r>
      <rPr>
        <sz val="11"/>
        <rFont val="Verdana"/>
        <family val="2"/>
        <charset val="1"/>
      </rPr>
      <t xml:space="preserve">OECD</t>
    </r>
    <r>
      <rPr>
        <sz val="11"/>
        <rFont val="Microsoft YaHei"/>
        <family val="2"/>
      </rPr>
      <t xml:space="preserve">ガイダンスに定めるガイドラインに沿ったものです。　  
この質問への回答は必須です。</t>
    </r>
  </si>
  <si>
    <r>
      <rPr>
        <sz val="11"/>
        <rFont val="Verdana"/>
        <family val="2"/>
        <charset val="1"/>
      </rPr>
      <t xml:space="preserve">D. </t>
    </r>
    <r>
      <rPr>
        <sz val="11"/>
        <rFont val="Microsoft YaHei"/>
        <family val="2"/>
      </rPr>
      <t xml:space="preserve">답변을 </t>
    </r>
    <r>
      <rPr>
        <sz val="11"/>
        <rFont val="Verdana"/>
        <family val="2"/>
        <charset val="1"/>
      </rPr>
      <t xml:space="preserve">"Yes(</t>
    </r>
    <r>
      <rPr>
        <sz val="11"/>
        <rFont val="Microsoft YaHei"/>
        <family val="2"/>
      </rPr>
      <t xml:space="preserve">예</t>
    </r>
    <r>
      <rPr>
        <sz val="11"/>
        <rFont val="Verdana"/>
        <family val="2"/>
        <charset val="1"/>
      </rPr>
      <t xml:space="preserve">)" </t>
    </r>
    <r>
      <rPr>
        <sz val="11"/>
        <rFont val="Microsoft YaHei"/>
        <family val="2"/>
      </rPr>
      <t xml:space="preserve">또는 </t>
    </r>
    <r>
      <rPr>
        <sz val="11"/>
        <rFont val="Verdana"/>
        <family val="2"/>
        <charset val="1"/>
      </rPr>
      <t xml:space="preserve">"No(</t>
    </r>
    <r>
      <rPr>
        <sz val="11"/>
        <rFont val="Microsoft YaHei"/>
        <family val="2"/>
      </rPr>
      <t xml:space="preserve">아니요</t>
    </r>
    <r>
      <rPr>
        <sz val="11"/>
        <rFont val="Verdana"/>
        <family val="2"/>
        <charset val="1"/>
      </rPr>
      <t xml:space="preserve">)"</t>
    </r>
    <r>
      <rPr>
        <sz val="11"/>
        <rFont val="Microsoft YaHei"/>
        <family val="2"/>
      </rPr>
      <t xml:space="preserve">로 하여 귀사가 책임 있는 조달 실사 방안을 마련했는지 여부를 공개하십시오</t>
    </r>
    <r>
      <rPr>
        <sz val="11"/>
        <rFont val="Verdana"/>
        <family val="2"/>
        <charset val="1"/>
      </rPr>
      <t xml:space="preserve">. </t>
    </r>
    <r>
      <rPr>
        <sz val="11"/>
        <rFont val="Microsoft YaHei"/>
        <family val="2"/>
      </rPr>
      <t xml:space="preserve">이 선언는 회사의 실사 방안에 대한 세부사항을 제공하기 위한 것이 아니라 단지 회사가 실사 방안을 마련해 놓았는지 여부를 확인하기 위한 것입니다</t>
    </r>
    <r>
      <rPr>
        <sz val="11"/>
        <rFont val="Verdana"/>
        <family val="2"/>
        <charset val="1"/>
      </rPr>
      <t xml:space="preserve">. </t>
    </r>
    <r>
      <rPr>
        <sz val="11"/>
        <rFont val="Microsoft YaHei"/>
        <family val="2"/>
      </rPr>
      <t xml:space="preserve">용인되는 실사 방안의 내용은 요청자와 공급자에 의해 결정됩니다</t>
    </r>
    <r>
      <rPr>
        <sz val="11"/>
        <rFont val="Verdana"/>
        <family val="2"/>
        <charset val="1"/>
      </rPr>
      <t xml:space="preserve">.
</t>
    </r>
    <r>
      <rPr>
        <sz val="11"/>
        <rFont val="Microsoft YaHei"/>
        <family val="2"/>
      </rPr>
      <t xml:space="preserve">실사 방안의 예로는 책임 있는 광물 공급망에 있는 공급업체에 대한 기대치를 </t>
    </r>
    <r>
      <rPr>
        <sz val="11"/>
        <rFont val="Verdana"/>
        <family val="2"/>
        <charset val="1"/>
      </rPr>
      <t xml:space="preserve">(</t>
    </r>
    <r>
      <rPr>
        <sz val="11"/>
        <rFont val="Microsoft YaHei"/>
        <family val="2"/>
      </rPr>
      <t xml:space="preserve">가능한 경우</t>
    </r>
    <r>
      <rPr>
        <sz val="11"/>
        <rFont val="Verdana"/>
        <family val="2"/>
        <charset val="1"/>
      </rPr>
      <t xml:space="preserve">) </t>
    </r>
    <r>
      <rPr>
        <sz val="11"/>
        <rFont val="Microsoft YaHei"/>
        <family val="2"/>
      </rPr>
      <t xml:space="preserve">논의하여 계약 내용에 추가했는지</t>
    </r>
    <r>
      <rPr>
        <sz val="11"/>
        <rFont val="Verdana"/>
        <family val="2"/>
        <charset val="1"/>
      </rPr>
      <t xml:space="preserve">, </t>
    </r>
    <r>
      <rPr>
        <sz val="11"/>
        <rFont val="Microsoft YaHei"/>
        <family val="2"/>
      </rPr>
      <t xml:space="preserve">공급망에 대한 위험을 식별하고 평가했는지</t>
    </r>
    <r>
      <rPr>
        <sz val="11"/>
        <rFont val="Verdana"/>
        <family val="2"/>
        <charset val="1"/>
      </rPr>
      <t xml:space="preserve">, </t>
    </r>
    <r>
      <rPr>
        <sz val="11"/>
        <rFont val="Microsoft YaHei"/>
        <family val="2"/>
      </rPr>
      <t xml:space="preserve">식별된 위험에 대한 대응 전략을 고안하고 시행했는지</t>
    </r>
    <r>
      <rPr>
        <sz val="11"/>
        <rFont val="Verdana"/>
        <family val="2"/>
        <charset val="1"/>
      </rPr>
      <t xml:space="preserve">, </t>
    </r>
    <r>
      <rPr>
        <sz val="11"/>
        <rFont val="Microsoft YaHei"/>
        <family val="2"/>
      </rPr>
      <t xml:space="preserve">직접 공급업체가  분쟁으로부터 자유로운 조달 정책을 준수하는지 여부를 확인하는 것이 포함됩니다</t>
    </r>
    <r>
      <rPr>
        <sz val="11"/>
        <rFont val="Verdana"/>
        <family val="2"/>
        <charset val="1"/>
      </rPr>
      <t xml:space="preserve">. </t>
    </r>
    <r>
      <rPr>
        <sz val="11"/>
        <rFont val="Microsoft YaHei"/>
        <family val="2"/>
      </rPr>
      <t xml:space="preserve">이러한 실사 방안의 예는 국제적으로 인정된 </t>
    </r>
    <r>
      <rPr>
        <sz val="11"/>
        <rFont val="Verdana"/>
        <family val="2"/>
        <charset val="1"/>
      </rPr>
      <t xml:space="preserve">OECD </t>
    </r>
    <r>
      <rPr>
        <sz val="11"/>
        <rFont val="Microsoft YaHei"/>
        <family val="2"/>
      </rPr>
      <t xml:space="preserve">지침에 포함된 가이드라인을 따릅니다</t>
    </r>
    <r>
      <rPr>
        <sz val="11"/>
        <rFont val="Verdana"/>
        <family val="2"/>
        <charset val="1"/>
      </rPr>
      <t xml:space="preserve">.
</t>
    </r>
    <r>
      <rPr>
        <sz val="11"/>
        <rFont val="Microsoft YaHei"/>
        <family val="2"/>
      </rPr>
      <t xml:space="preserve">이 질문은 필수 사항입니다</t>
    </r>
    <r>
      <rPr>
        <sz val="11"/>
        <rFont val="Verdana"/>
        <family val="2"/>
        <charset val="1"/>
      </rPr>
      <t xml:space="preserve">.</t>
    </r>
  </si>
  <si>
    <t xml:space="preserve">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</si>
  <si>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 xml:space="preserve">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</si>
  <si>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 xml:space="preserve">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</si>
  <si>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 xml:space="preserve">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</si>
  <si>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 xml:space="preserve">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</si>
  <si>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 xml:space="preserve">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</si>
  <si>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 xml:space="preserve">A43</t>
  </si>
  <si>
    <t xml:space="preserve">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</si>
  <si>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r>
      <rPr>
        <sz val="11"/>
        <rFont val="Verdana"/>
        <family val="2"/>
        <charset val="1"/>
      </rPr>
      <t xml:space="preserve">E. </t>
    </r>
    <r>
      <rPr>
        <sz val="11"/>
        <rFont val="맑은 고딕"/>
        <family val="3"/>
        <charset val="128"/>
      </rPr>
      <t xml:space="preserve">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t>
    </r>
    <r>
      <rPr>
        <sz val="11"/>
        <rFont val="Verdana"/>
        <family val="2"/>
        <charset val="1"/>
      </rPr>
      <t xml:space="preserve">- </t>
    </r>
    <r>
      <rPr>
        <sz val="11"/>
        <rFont val="맑은 고딕"/>
        <family val="3"/>
        <charset val="128"/>
      </rPr>
      <t xml:space="preserve">是，符合 </t>
    </r>
    <r>
      <rPr>
        <sz val="11"/>
        <rFont val="Verdana"/>
        <family val="2"/>
        <charset val="1"/>
      </rPr>
      <t xml:space="preserve">IPC-1755 [</t>
    </r>
    <r>
      <rPr>
        <sz val="11"/>
        <rFont val="맑은 고딕"/>
        <family val="3"/>
        <charset val="128"/>
      </rPr>
      <t xml:space="preserve">例如 </t>
    </r>
    <r>
      <rPr>
        <sz val="11"/>
        <rFont val="Verdana"/>
        <family val="2"/>
        <charset val="1"/>
      </rPr>
      <t xml:space="preserve">CMRT]
- </t>
    </r>
    <r>
      <rPr>
        <sz val="11"/>
        <rFont val="맑은 고딕"/>
        <family val="3"/>
        <charset val="128"/>
      </rPr>
      <t xml:space="preserve">是，使用其他格式（请描述）
</t>
    </r>
    <r>
      <rPr>
        <sz val="11"/>
        <rFont val="Verdana"/>
        <family val="2"/>
        <charset val="1"/>
      </rPr>
      <t xml:space="preserve">- </t>
    </r>
    <r>
      <rPr>
        <sz val="11"/>
        <rFont val="맑은 고딕"/>
        <family val="3"/>
        <charset val="128"/>
      </rPr>
      <t xml:space="preserve">否
此问题必须作答。</t>
    </r>
  </si>
  <si>
    <r>
      <rPr>
        <sz val="11"/>
        <rFont val="Verdana"/>
        <family val="2"/>
        <charset val="1"/>
      </rPr>
      <t xml:space="preserve">E.</t>
    </r>
    <r>
      <rPr>
        <sz val="11"/>
        <rFont val="맑은 고딕"/>
        <family val="3"/>
        <charset val="128"/>
      </rPr>
      <t xml:space="preserv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charset val="1"/>
      </rPr>
      <t xml:space="preserve">Yes</t>
    </r>
    <r>
      <rPr>
        <sz val="11"/>
        <rFont val="맑은 고딕"/>
        <family val="3"/>
        <charset val="128"/>
      </rPr>
      <t xml:space="preserve">（はい）」の場合、他のフォーマットを使用して、ユーザーは質問コメントフィールドにコメントを入力する必要があります。回答は、以下の中から選択してください。
</t>
    </r>
    <r>
      <rPr>
        <sz val="11"/>
        <rFont val="Verdana"/>
        <family val="2"/>
        <charset val="1"/>
      </rPr>
      <t xml:space="preserve">- </t>
    </r>
    <r>
      <rPr>
        <sz val="11"/>
        <rFont val="맑은 고딕"/>
        <family val="3"/>
        <charset val="128"/>
      </rPr>
      <t xml:space="preserve">はい、</t>
    </r>
    <r>
      <rPr>
        <sz val="11"/>
        <rFont val="Verdana"/>
        <family val="2"/>
        <charset val="1"/>
      </rPr>
      <t xml:space="preserve">IPC-1755 [CMRT</t>
    </r>
    <r>
      <rPr>
        <sz val="11"/>
        <rFont val="맑은 고딕"/>
        <family val="3"/>
        <charset val="128"/>
      </rPr>
      <t xml:space="preserve">など</t>
    </r>
    <r>
      <rPr>
        <sz val="11"/>
        <rFont val="Verdana"/>
        <family val="2"/>
        <charset val="1"/>
      </rPr>
      <t xml:space="preserve">]</t>
    </r>
    <r>
      <rPr>
        <sz val="11"/>
        <rFont val="맑은 고딕"/>
        <family val="3"/>
        <charset val="128"/>
      </rPr>
      <t xml:space="preserve">に準拠する
</t>
    </r>
    <r>
      <rPr>
        <sz val="11"/>
        <rFont val="Verdana"/>
        <family val="2"/>
        <charset val="1"/>
      </rPr>
      <t xml:space="preserve">- </t>
    </r>
    <r>
      <rPr>
        <sz val="11"/>
        <rFont val="맑은 고딕"/>
        <family val="3"/>
        <charset val="128"/>
      </rPr>
      <t xml:space="preserve">はい、他のフォーマットを使用する（記述する）
</t>
    </r>
    <r>
      <rPr>
        <sz val="11"/>
        <rFont val="Verdana"/>
        <family val="2"/>
        <charset val="1"/>
      </rPr>
      <t xml:space="preserve">- </t>
    </r>
    <r>
      <rPr>
        <sz val="11"/>
        <rFont val="맑은 고딕"/>
        <family val="3"/>
        <charset val="128"/>
      </rPr>
      <t xml:space="preserve">いいえ
この質問への回答は必須です。</t>
    </r>
  </si>
  <si>
    <r>
      <rPr>
        <sz val="11"/>
        <rFont val="Calibri"/>
        <family val="2"/>
        <charset val="1"/>
      </rPr>
      <t xml:space="preserve">E. </t>
    </r>
    <r>
      <rPr>
        <sz val="11"/>
        <rFont val="맑은 고딕"/>
        <family val="3"/>
        <charset val="128"/>
      </rPr>
      <t xml:space="preserve">이 질문은 회사가 공급업체들에게 분쟁광물 선언서를 작성하도록 요구하는지 여부를 공개하기 위한 것입니다</t>
    </r>
    <r>
      <rPr>
        <sz val="11"/>
        <rFont val="Calibri"/>
        <family val="2"/>
        <charset val="1"/>
      </rPr>
      <t xml:space="preserve">. </t>
    </r>
    <r>
      <rPr>
        <sz val="11"/>
        <rFont val="맑은 고딕"/>
        <family val="3"/>
        <charset val="128"/>
      </rPr>
      <t xml:space="preserve">용인되는 답변은 아래에 나열되어 있으며 특정 경우에는 추가 설명이 필요할 수 있는데</t>
    </r>
    <r>
      <rPr>
        <sz val="11"/>
        <rFont val="Calibri"/>
        <family val="2"/>
        <charset val="1"/>
      </rPr>
      <t xml:space="preserve">, </t>
    </r>
    <r>
      <rPr>
        <sz val="11"/>
        <rFont val="맑은 고딕"/>
        <family val="3"/>
        <charset val="128"/>
      </rPr>
      <t xml:space="preserve">이는 정보를 수집하기 위해 사용된 형식을 제공하기 위한 것입니다</t>
    </r>
    <r>
      <rPr>
        <sz val="11"/>
        <rFont val="Calibri"/>
        <family val="2"/>
        <charset val="1"/>
      </rPr>
      <t xml:space="preserve">. </t>
    </r>
    <r>
      <rPr>
        <sz val="11"/>
        <rFont val="맑은 고딕"/>
        <family val="3"/>
        <charset val="128"/>
      </rPr>
      <t xml:space="preserve">답변이 </t>
    </r>
    <r>
      <rPr>
        <sz val="11"/>
        <rFont val="Calibri"/>
        <family val="2"/>
        <charset val="1"/>
      </rPr>
      <t xml:space="preserve">"Yes"</t>
    </r>
    <r>
      <rPr>
        <sz val="11"/>
        <rFont val="맑은 고딕"/>
        <family val="3"/>
        <charset val="128"/>
      </rPr>
      <t xml:space="preserve">인 경우</t>
    </r>
    <r>
      <rPr>
        <sz val="11"/>
        <rFont val="Calibri"/>
        <family val="2"/>
        <charset val="1"/>
      </rPr>
      <t xml:space="preserve">, </t>
    </r>
    <r>
      <rPr>
        <sz val="11"/>
        <rFont val="맑은 고딕"/>
        <family val="3"/>
        <charset val="128"/>
      </rPr>
      <t xml:space="preserve">사용자가 다른 형식으로 질문에 대한 의견 기재란에 설명을 기입해야 합니다</t>
    </r>
    <r>
      <rPr>
        <sz val="11"/>
        <rFont val="Calibri"/>
        <family val="2"/>
        <charset val="1"/>
      </rPr>
      <t xml:space="preserve">. </t>
    </r>
    <r>
      <rPr>
        <sz val="11"/>
        <rFont val="맑은 고딕"/>
        <family val="3"/>
        <charset val="128"/>
      </rPr>
      <t xml:space="preserve">이 질문에 허용되는 답변은 다음과 같습니다</t>
    </r>
    <r>
      <rPr>
        <sz val="11"/>
        <rFont val="Calibri"/>
        <family val="2"/>
        <charset val="1"/>
      </rPr>
      <t xml:space="preserve">. 
- Yes, IPC-1755 </t>
    </r>
    <r>
      <rPr>
        <sz val="11"/>
        <rFont val="맑은 고딕"/>
        <family val="3"/>
        <charset val="128"/>
      </rPr>
      <t xml:space="preserve">준수</t>
    </r>
    <r>
      <rPr>
        <sz val="11"/>
        <rFont val="Calibri"/>
        <family val="2"/>
        <charset val="1"/>
      </rPr>
      <t xml:space="preserve">[</t>
    </r>
    <r>
      <rPr>
        <sz val="11"/>
        <rFont val="맑은 고딕"/>
        <family val="3"/>
        <charset val="128"/>
      </rPr>
      <t xml:space="preserve">예</t>
    </r>
    <r>
      <rPr>
        <sz val="11"/>
        <rFont val="Calibri"/>
        <family val="2"/>
        <charset val="1"/>
      </rPr>
      <t xml:space="preserve">: CMRT]
- Yes, </t>
    </r>
    <r>
      <rPr>
        <sz val="11"/>
        <rFont val="맑은 고딕"/>
        <family val="3"/>
        <charset val="128"/>
      </rPr>
      <t xml:space="preserve">다른 형식 사용</t>
    </r>
    <r>
      <rPr>
        <sz val="11"/>
        <rFont val="Calibri"/>
        <family val="2"/>
        <charset val="1"/>
      </rPr>
      <t xml:space="preserve">(</t>
    </r>
    <r>
      <rPr>
        <sz val="11"/>
        <rFont val="맑은 고딕"/>
        <family val="3"/>
        <charset val="128"/>
      </rPr>
      <t xml:space="preserve">설명 필수</t>
    </r>
    <r>
      <rPr>
        <sz val="11"/>
        <rFont val="Calibri"/>
        <family val="2"/>
        <charset val="1"/>
      </rPr>
      <t xml:space="preserve">)
- No
</t>
    </r>
    <r>
      <rPr>
        <sz val="11"/>
        <rFont val="맑은 고딕"/>
        <family val="3"/>
        <charset val="128"/>
      </rPr>
      <t xml:space="preserve">이 질문의 답변은 필수입니다</t>
    </r>
  </si>
  <si>
    <t xml:space="preserve">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</si>
  <si>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 xml:space="preserve">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</si>
  <si>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 xml:space="preserve">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</si>
  <si>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 xml:space="preserve">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</si>
  <si>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 xml:space="preserve">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</si>
  <si>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 xml:space="preserve">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</si>
  <si>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 xml:space="preserve">A44</t>
  </si>
  <si>
    <t xml:space="preserve">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</si>
  <si>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r>
      <rPr>
        <sz val="11"/>
        <rFont val="Verdana"/>
        <family val="2"/>
        <charset val="1"/>
      </rPr>
      <t xml:space="preserve">F. </t>
    </r>
    <r>
      <rPr>
        <sz val="11"/>
        <rFont val="맑은 고딕"/>
        <family val="3"/>
        <charset val="128"/>
      </rPr>
      <t xml:space="preserve">请答复“是”或“否”。在注释部分，贵公司可提供贵公司所采用方法的其他信息。示例：
 “第三方审核”</t>
    </r>
    <r>
      <rPr>
        <sz val="11"/>
        <rFont val="Verdana"/>
        <family val="2"/>
        <charset val="1"/>
      </rPr>
      <t xml:space="preserve">- </t>
    </r>
    <r>
      <rPr>
        <sz val="11"/>
        <rFont val="맑은 고딕"/>
        <family val="3"/>
        <charset val="128"/>
      </rPr>
      <t xml:space="preserve">由独立第三方进行的供应商现场审核。
 “仅审核文件编制情况”</t>
    </r>
    <r>
      <rPr>
        <sz val="11"/>
        <rFont val="Verdana"/>
        <family val="2"/>
        <charset val="1"/>
      </rPr>
      <t xml:space="preserve">- </t>
    </r>
    <r>
      <rPr>
        <sz val="11"/>
        <rFont val="맑은 고딕"/>
        <family val="3"/>
        <charset val="128"/>
      </rPr>
      <t xml:space="preserve">对供应商提交的记录以及由独立第三方或贵公司工作人员进行的文件编制予以审核。
 “内部审核”</t>
    </r>
    <r>
      <rPr>
        <sz val="11"/>
        <rFont val="Verdana"/>
        <family val="2"/>
        <charset val="1"/>
      </rPr>
      <t xml:space="preserve">- </t>
    </r>
    <r>
      <rPr>
        <sz val="11"/>
        <rFont val="맑은 고딕"/>
        <family val="3"/>
        <charset val="128"/>
      </rPr>
      <t xml:space="preserve">由贵公司工作人员进行的供应商现场审核。
此问题必须作答。</t>
    </r>
  </si>
  <si>
    <r>
      <rPr>
        <sz val="11"/>
        <rFont val="Verdana"/>
        <family val="2"/>
        <charset val="1"/>
      </rPr>
      <t xml:space="preserve">F.</t>
    </r>
    <r>
      <rPr>
        <sz val="11"/>
        <rFont val="맑은 고딕"/>
        <family val="3"/>
        <charset val="128"/>
      </rPr>
      <t xml:space="preserve">「</t>
    </r>
    <r>
      <rPr>
        <sz val="11"/>
        <rFont val="Verdana"/>
        <family val="2"/>
        <charset val="1"/>
      </rPr>
      <t xml:space="preserve">Yes</t>
    </r>
    <r>
      <rPr>
        <sz val="11"/>
        <rFont val="맑은 고딕"/>
        <family val="3"/>
        <charset val="128"/>
      </rPr>
      <t xml:space="preserve">（はい）」又は「</t>
    </r>
    <r>
      <rPr>
        <sz val="11"/>
        <rFont val="Verdana"/>
        <family val="2"/>
        <charset val="1"/>
      </rPr>
      <t xml:space="preserve">No</t>
    </r>
    <r>
      <rPr>
        <sz val="11"/>
        <rFont val="맑은 고딕"/>
        <family val="3"/>
        <charset val="128"/>
      </rPr>
      <t xml:space="preserve">（いいえ）」で回答してください。コメント欄では、アプローチに関する追加の情報を記入することができます。例：
 「第三者監査」 </t>
    </r>
    <r>
      <rPr>
        <sz val="11"/>
        <rFont val="Verdana"/>
        <family val="2"/>
        <charset val="1"/>
      </rPr>
      <t xml:space="preserve">- </t>
    </r>
    <r>
      <rPr>
        <sz val="11"/>
        <rFont val="맑은 고딕"/>
        <family val="3"/>
        <charset val="128"/>
      </rPr>
      <t xml:space="preserve">独立した第三者機関が実施するサプライヤーのオンサイト監査。
 「書類審査のみ」 </t>
    </r>
    <r>
      <rPr>
        <sz val="11"/>
        <rFont val="Verdana"/>
        <family val="2"/>
        <charset val="1"/>
      </rPr>
      <t xml:space="preserve">- </t>
    </r>
    <r>
      <rPr>
        <sz val="11"/>
        <rFont val="맑은 고딕"/>
        <family val="3"/>
        <charset val="128"/>
      </rPr>
      <t xml:space="preserve">独立した第三者機関又は社内担当者がサプライヤーから提出された記録・書類を審査する。
 「内部監査」 </t>
    </r>
    <r>
      <rPr>
        <sz val="11"/>
        <rFont val="Verdana"/>
        <family val="2"/>
        <charset val="1"/>
      </rPr>
      <t xml:space="preserve">- </t>
    </r>
    <r>
      <rPr>
        <sz val="11"/>
        <rFont val="맑은 고딕"/>
        <family val="3"/>
        <charset val="128"/>
      </rPr>
      <t xml:space="preserve">社内担当者が実施するサプライヤーのオンサイト監査。
この質問への回答は必須です。</t>
    </r>
  </si>
  <si>
    <r>
      <rPr>
        <sz val="11"/>
        <rFont val="Calibri"/>
        <family val="2"/>
        <charset val="1"/>
      </rPr>
      <t xml:space="preserve">F. </t>
    </r>
    <r>
      <rPr>
        <sz val="11"/>
        <rFont val="맑은 고딕"/>
        <family val="3"/>
        <charset val="128"/>
      </rPr>
      <t xml:space="preserve">질문에 “</t>
    </r>
    <r>
      <rPr>
        <sz val="11"/>
        <rFont val="Calibri"/>
        <family val="2"/>
        <charset val="1"/>
      </rPr>
      <t xml:space="preserve">Yes” </t>
    </r>
    <r>
      <rPr>
        <sz val="11"/>
        <rFont val="맑은 고딕"/>
        <family val="3"/>
        <charset val="128"/>
      </rPr>
      <t xml:space="preserve">또는 “</t>
    </r>
    <r>
      <rPr>
        <sz val="11"/>
        <rFont val="Calibri"/>
        <family val="2"/>
        <charset val="1"/>
      </rPr>
      <t xml:space="preserve">No”</t>
    </r>
    <r>
      <rPr>
        <sz val="11"/>
        <rFont val="맑은 고딕"/>
        <family val="3"/>
        <charset val="128"/>
      </rPr>
      <t xml:space="preserve">로 답변하십시오</t>
    </r>
    <r>
      <rPr>
        <sz val="11"/>
        <rFont val="Calibri"/>
        <family val="2"/>
        <charset val="1"/>
      </rPr>
      <t xml:space="preserve">. </t>
    </r>
    <r>
      <rPr>
        <sz val="11"/>
        <rFont val="맑은 고딕"/>
        <family val="3"/>
        <charset val="128"/>
      </rPr>
      <t xml:space="preserve">접근 방식에 대한 추가 정보는 의견란에 작성할 수 있습니다</t>
    </r>
    <r>
      <rPr>
        <sz val="11"/>
        <rFont val="Calibri"/>
        <family val="2"/>
        <charset val="1"/>
      </rPr>
      <t xml:space="preserve">. </t>
    </r>
    <r>
      <rPr>
        <sz val="11"/>
        <rFont val="맑은 고딕"/>
        <family val="3"/>
        <charset val="128"/>
      </rPr>
      <t xml:space="preserve">예를 들면</t>
    </r>
    <r>
      <rPr>
        <sz val="11"/>
        <rFont val="Calibri"/>
        <family val="2"/>
        <charset val="1"/>
      </rPr>
      <t xml:space="preserve">, </t>
    </r>
    <r>
      <rPr>
        <sz val="11"/>
        <rFont val="맑은 고딕"/>
        <family val="3"/>
        <charset val="128"/>
      </rPr>
      <t xml:space="preserve">다음과 같습니다</t>
    </r>
    <r>
      <rPr>
        <sz val="11"/>
        <rFont val="Calibri"/>
        <family val="2"/>
        <charset val="1"/>
      </rPr>
      <t xml:space="preserve">. 
 “</t>
    </r>
    <r>
      <rPr>
        <sz val="11"/>
        <rFont val="맑은 고딕"/>
        <family val="3"/>
        <charset val="128"/>
      </rPr>
      <t xml:space="preserve">제</t>
    </r>
    <r>
      <rPr>
        <sz val="11"/>
        <rFont val="Calibri"/>
        <family val="2"/>
        <charset val="1"/>
      </rPr>
      <t xml:space="preserve">3</t>
    </r>
    <r>
      <rPr>
        <sz val="11"/>
        <rFont val="맑은 고딕"/>
        <family val="3"/>
        <charset val="128"/>
      </rPr>
      <t xml:space="preserve">자 감사” </t>
    </r>
    <r>
      <rPr>
        <sz val="11"/>
        <rFont val="Calibri"/>
        <family val="2"/>
        <charset val="1"/>
      </rPr>
      <t xml:space="preserve">- </t>
    </r>
    <r>
      <rPr>
        <sz val="11"/>
        <rFont val="맑은 고딕"/>
        <family val="3"/>
        <charset val="128"/>
      </rPr>
      <t xml:space="preserve">귀사의 공급업체에 대해 독립된 제</t>
    </r>
    <r>
      <rPr>
        <sz val="11"/>
        <rFont val="Calibri"/>
        <family val="2"/>
        <charset val="1"/>
      </rPr>
      <t xml:space="preserve">3</t>
    </r>
    <r>
      <rPr>
        <sz val="11"/>
        <rFont val="맑은 고딕"/>
        <family val="3"/>
        <charset val="128"/>
      </rPr>
      <t xml:space="preserve">자가 현장 감사 시행</t>
    </r>
    <r>
      <rPr>
        <sz val="11"/>
        <rFont val="Calibri"/>
        <family val="2"/>
        <charset val="1"/>
      </rPr>
      <t xml:space="preserve">. 
 “</t>
    </r>
    <r>
      <rPr>
        <sz val="11"/>
        <rFont val="맑은 고딕"/>
        <family val="3"/>
        <charset val="128"/>
      </rPr>
      <t xml:space="preserve">문서만 검토” </t>
    </r>
    <r>
      <rPr>
        <sz val="11"/>
        <rFont val="Calibri"/>
        <family val="2"/>
        <charset val="1"/>
      </rPr>
      <t xml:space="preserve">- </t>
    </r>
    <r>
      <rPr>
        <sz val="11"/>
        <rFont val="맑은 고딕"/>
        <family val="3"/>
        <charset val="128"/>
      </rPr>
      <t xml:space="preserve">공급업체가 제출한 기록과 문서를 독립된 제</t>
    </r>
    <r>
      <rPr>
        <sz val="11"/>
        <rFont val="Calibri"/>
        <family val="2"/>
        <charset val="1"/>
      </rPr>
      <t xml:space="preserve">3</t>
    </r>
    <r>
      <rPr>
        <sz val="11"/>
        <rFont val="맑은 고딕"/>
        <family val="3"/>
        <charset val="128"/>
      </rPr>
      <t xml:space="preserve">자 및</t>
    </r>
    <r>
      <rPr>
        <sz val="11"/>
        <rFont val="Calibri"/>
        <family val="2"/>
        <charset val="1"/>
      </rPr>
      <t xml:space="preserve">/</t>
    </r>
    <r>
      <rPr>
        <sz val="11"/>
        <rFont val="맑은 고딕"/>
        <family val="3"/>
        <charset val="128"/>
      </rPr>
      <t xml:space="preserve">또는 귀사의 직원이 검토</t>
    </r>
    <r>
      <rPr>
        <sz val="11"/>
        <rFont val="Calibri"/>
        <family val="2"/>
        <charset val="1"/>
      </rPr>
      <t xml:space="preserve">. 
 “</t>
    </r>
    <r>
      <rPr>
        <sz val="11"/>
        <rFont val="맑은 고딕"/>
        <family val="3"/>
        <charset val="128"/>
      </rPr>
      <t xml:space="preserve">내부 감사” </t>
    </r>
    <r>
      <rPr>
        <sz val="11"/>
        <rFont val="Calibri"/>
        <family val="2"/>
        <charset val="1"/>
      </rPr>
      <t xml:space="preserve">- </t>
    </r>
    <r>
      <rPr>
        <sz val="11"/>
        <rFont val="맑은 고딕"/>
        <family val="3"/>
        <charset val="128"/>
      </rPr>
      <t xml:space="preserve">귀사 공급자에 대해 귀사의 직원이 현장 감사 시행</t>
    </r>
    <r>
      <rPr>
        <sz val="11"/>
        <rFont val="Calibri"/>
        <family val="2"/>
        <charset val="1"/>
      </rPr>
      <t xml:space="preserve">. 
</t>
    </r>
    <r>
      <rPr>
        <sz val="11"/>
        <rFont val="맑은 고딕"/>
        <family val="3"/>
        <charset val="128"/>
      </rPr>
      <t xml:space="preserve">이 질문의 답변은 필수입니다</t>
    </r>
  </si>
  <si>
    <t xml:space="preserve">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</si>
  <si>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 xml:space="preserve">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</si>
  <si>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 xml:space="preserve">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</si>
  <si>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 xml:space="preserve">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</si>
  <si>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 xml:space="preserve">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</si>
  <si>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 xml:space="preserve">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</si>
  <si>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 xml:space="preserve">A45</t>
  </si>
  <si>
    <t xml:space="preserve">G. This is a question to disclose whether a company’s review process includes corrective action management. The answer to this question shall be "yes" or "no." Comments shall be captured in a question comment field. 
This question is mandatory.</t>
  </si>
  <si>
    <r>
      <rPr>
        <sz val="11"/>
        <rFont val="Verdana"/>
        <family val="2"/>
        <charset val="1"/>
      </rPr>
      <t xml:space="preserve">G. </t>
    </r>
    <r>
      <rPr>
        <sz val="11"/>
        <rFont val="맑은 고딕"/>
        <family val="3"/>
        <charset val="128"/>
      </rPr>
      <t xml:space="preserve">此问题是要披露公司是否受 </t>
    </r>
    <r>
      <rPr>
        <sz val="11"/>
        <rFont val="Verdana"/>
        <family val="2"/>
        <charset val="1"/>
      </rPr>
      <t xml:space="preserve">SEC </t>
    </r>
    <r>
      <rPr>
        <sz val="11"/>
        <rFont val="맑은 고딕"/>
        <family val="3"/>
        <charset val="128"/>
      </rPr>
      <t xml:space="preserve">规则规限。请以“是”或“否”来回答此问题。须在问题注释字段提供说明。此问题必须作答。要了解更多信息，请参见 </t>
    </r>
    <r>
      <rPr>
        <sz val="11"/>
        <rFont val="Verdana"/>
        <family val="2"/>
        <charset val="1"/>
      </rPr>
      <t xml:space="preserve">www.sec.gov</t>
    </r>
    <r>
      <rPr>
        <sz val="11"/>
        <rFont val="맑은 고딕"/>
        <family val="3"/>
        <charset val="128"/>
      </rPr>
      <t xml:space="preserve">。</t>
    </r>
  </si>
  <si>
    <r>
      <rPr>
        <sz val="11"/>
        <rFont val="Verdana"/>
        <family val="2"/>
        <charset val="1"/>
      </rPr>
      <t xml:space="preserve">G.</t>
    </r>
    <r>
      <rPr>
        <sz val="11"/>
        <rFont val="맑은 고딕"/>
        <family val="3"/>
        <charset val="128"/>
      </rPr>
      <t xml:space="preserve">これは、会社の審査プロセスに是正措置管理が含まれているかどうかを明らかにするための質問です。「</t>
    </r>
    <r>
      <rPr>
        <sz val="11"/>
        <rFont val="Verdana"/>
        <family val="2"/>
        <charset val="1"/>
      </rPr>
      <t xml:space="preserve">Yes</t>
    </r>
    <r>
      <rPr>
        <sz val="11"/>
        <rFont val="맑은 고딕"/>
        <family val="3"/>
        <charset val="128"/>
      </rPr>
      <t xml:space="preserve">（はい）」又は「</t>
    </r>
    <r>
      <rPr>
        <sz val="11"/>
        <rFont val="Verdana"/>
        <family val="2"/>
        <charset val="1"/>
      </rPr>
      <t xml:space="preserve">No</t>
    </r>
    <r>
      <rPr>
        <sz val="11"/>
        <rFont val="맑은 고딕"/>
        <family val="3"/>
        <charset val="128"/>
      </rPr>
      <t xml:space="preserve">（いいえ）」で回答してください。コメントは、質問コメントフィールドに記入してください。
この質問への回答は必須です。</t>
    </r>
  </si>
  <si>
    <r>
      <rPr>
        <sz val="11"/>
        <rFont val="Calibri"/>
        <family val="2"/>
        <charset val="1"/>
      </rPr>
      <t xml:space="preserve">G. </t>
    </r>
    <r>
      <rPr>
        <sz val="11"/>
        <rFont val="맑은 고딕"/>
        <family val="3"/>
        <charset val="128"/>
      </rPr>
      <t xml:space="preserve">이 질문은 회사의 검토 프로세스에 시정 조치 관리가 포함되어 있는지 여부를 공개하기 위한 것입니다</t>
    </r>
    <r>
      <rPr>
        <sz val="11"/>
        <rFont val="Calibri"/>
        <family val="2"/>
        <charset val="1"/>
      </rPr>
      <t xml:space="preserve">. </t>
    </r>
    <r>
      <rPr>
        <sz val="11"/>
        <rFont val="맑은 고딕"/>
        <family val="3"/>
        <charset val="128"/>
      </rPr>
      <t xml:space="preserve">이 질문에 대한 답은 </t>
    </r>
    <r>
      <rPr>
        <sz val="11"/>
        <rFont val="Calibri"/>
        <family val="2"/>
        <charset val="1"/>
      </rPr>
      <t xml:space="preserve">"Yes" </t>
    </r>
    <r>
      <rPr>
        <sz val="11"/>
        <rFont val="맑은 고딕"/>
        <family val="3"/>
        <charset val="128"/>
      </rPr>
      <t xml:space="preserve">또는 </t>
    </r>
    <r>
      <rPr>
        <sz val="11"/>
        <rFont val="Calibri"/>
        <family val="2"/>
        <charset val="1"/>
      </rPr>
      <t xml:space="preserve">"No"</t>
    </r>
    <r>
      <rPr>
        <sz val="11"/>
        <rFont val="맑은 고딕"/>
        <family val="3"/>
        <charset val="128"/>
      </rPr>
      <t xml:space="preserve">여야 합니다</t>
    </r>
    <r>
      <rPr>
        <sz val="11"/>
        <rFont val="Calibri"/>
        <family val="2"/>
        <charset val="1"/>
      </rPr>
      <t xml:space="preserve">. </t>
    </r>
    <r>
      <rPr>
        <sz val="11"/>
        <rFont val="맑은 고딕"/>
        <family val="3"/>
        <charset val="128"/>
      </rPr>
      <t xml:space="preserve">추가 설명은 질문에 대한 의견 기재란에 기입하십시오</t>
    </r>
    <r>
      <rPr>
        <sz val="11"/>
        <rFont val="Calibri"/>
        <family val="2"/>
        <charset val="1"/>
      </rPr>
      <t xml:space="preserve">. 
</t>
    </r>
    <r>
      <rPr>
        <sz val="11"/>
        <rFont val="맑은 고딕"/>
        <family val="3"/>
        <charset val="128"/>
      </rPr>
      <t xml:space="preserve">이 질문의 답변은 필수입니다</t>
    </r>
  </si>
  <si>
    <t xml:space="preserve">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</si>
  <si>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 xml:space="preserve">G. Esta é uma pergunta para divulgar se o processo de revisão da empresa inclui gestão de ações corretivas. A resposta a esta pergunta deverá ser “sim” ou “não”. Os comentários serão capturados em um campo de comentário à pergunta. 
Esta pergunta é obrigatória.</t>
  </si>
  <si>
    <t xml:space="preserve">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</si>
  <si>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 xml:space="preserve">G. Esta pregunta revela si el proceso de revisión de la compañía incluye administración de acciones correctivas. La respuesta a esta pregunta debe ser "sí" o "no". Los comentarios deberán llenarse en el campo de comentarios de dicha pregunta. 
Esta pregunta es obligatoria.</t>
  </si>
  <si>
    <t xml:space="preserve">G. Questa domanda è volta a comunicare se il processo di verifica della società prevede la gestione di azioni correttive.  La risposta a questa domanda può essere "sì" o "no". I commenti devono essere inseriti nel campo commenti.
Questa domanda è obbligatoria.</t>
  </si>
  <si>
    <t xml:space="preserve">G. Bu soru şirketin değerlendirme sürecinin düzeltici eylem yönetimi içerip içermediğini açıklamak içindir. Bu soruya evet ya da hayır şeklinde yanıt verilmelidir. Yorumlar sorunun açıklama kısmında yansıtılmalıdır. 
Bu sorunun cevaplaması zorunludur.</t>
  </si>
  <si>
    <t xml:space="preserve">A46</t>
  </si>
  <si>
    <t xml:space="preserve">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</si>
  <si>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r>
      <rPr>
        <sz val="11"/>
        <rFont val="Verdana"/>
        <family val="2"/>
        <charset val="1"/>
      </rPr>
      <t xml:space="preserve">H. </t>
    </r>
    <r>
      <rPr>
        <sz val="11"/>
        <rFont val="Microsoft YaHei"/>
        <family val="2"/>
      </rPr>
      <t xml:space="preserve">此问题是要披露公司是否受 </t>
    </r>
    <r>
      <rPr>
        <sz val="11"/>
        <rFont val="Verdana"/>
        <family val="2"/>
        <charset val="1"/>
      </rPr>
      <t xml:space="preserve">SEC </t>
    </r>
    <r>
      <rPr>
        <sz val="11"/>
        <rFont val="Microsoft YaHei"/>
        <family val="2"/>
      </rPr>
      <t xml:space="preserve">规则、欧盟条例或上述两者的规限。请以“是，受 </t>
    </r>
    <r>
      <rPr>
        <sz val="11"/>
        <rFont val="Verdana"/>
        <family val="2"/>
        <charset val="1"/>
      </rPr>
      <t xml:space="preserve">SEC </t>
    </r>
    <r>
      <rPr>
        <sz val="11"/>
        <rFont val="Microsoft YaHei"/>
        <family val="2"/>
      </rPr>
      <t xml:space="preserve">规则规限”、“是，受欧盟条例规限”、“是，受 </t>
    </r>
    <r>
      <rPr>
        <sz val="11"/>
        <rFont val="Verdana"/>
        <family val="2"/>
        <charset val="1"/>
      </rPr>
      <t xml:space="preserve">SEC </t>
    </r>
    <r>
      <rPr>
        <sz val="11"/>
        <rFont val="Microsoft YaHei"/>
        <family val="2"/>
      </rPr>
      <t xml:space="preserve">规则和欧盟条例规限”或“否”来回答此问题。须在问题注释字段提供说明。此问题必须作答。要了解关于 </t>
    </r>
    <r>
      <rPr>
        <sz val="11"/>
        <rFont val="Verdana"/>
        <family val="2"/>
        <charset val="1"/>
      </rPr>
      <t xml:space="preserve">SEC </t>
    </r>
    <r>
      <rPr>
        <sz val="11"/>
        <rFont val="Microsoft YaHei"/>
        <family val="2"/>
      </rPr>
      <t xml:space="preserve">规则的更多信息，请参见 </t>
    </r>
    <r>
      <rPr>
        <sz val="11"/>
        <rFont val="Verdana"/>
        <family val="2"/>
        <charset val="1"/>
      </rPr>
      <t xml:space="preserve">www.sec.gov</t>
    </r>
    <r>
      <rPr>
        <sz val="11"/>
        <rFont val="Microsoft YaHei"/>
        <family val="2"/>
      </rPr>
      <t xml:space="preserve">。
要了解关于欧盟条例的更多信息，请参见 </t>
    </r>
    <r>
      <rPr>
        <sz val="11"/>
        <rFont val="Verdana"/>
        <family val="2"/>
        <charset val="1"/>
      </rPr>
      <t xml:space="preserve">https://eur-lex.europa.eu/legal-content/EN/TXT/PDF/?uri=CELEX:32017R0821&amp;from=EN</t>
    </r>
    <r>
      <rPr>
        <sz val="11"/>
        <rFont val="Microsoft YaHei"/>
        <family val="2"/>
      </rPr>
      <t xml:space="preserve">。</t>
    </r>
  </si>
  <si>
    <r>
      <rPr>
        <sz val="11"/>
        <rFont val="Verdana"/>
        <family val="2"/>
        <charset val="1"/>
      </rPr>
      <t xml:space="preserve">H.</t>
    </r>
    <r>
      <rPr>
        <sz val="11"/>
        <rFont val="Microsoft YaHei"/>
        <family val="2"/>
      </rPr>
      <t xml:space="preserve">これは、会社が</t>
    </r>
    <r>
      <rPr>
        <sz val="11"/>
        <rFont val="Verdana"/>
        <family val="2"/>
        <charset val="1"/>
      </rPr>
      <t xml:space="preserve">SEC</t>
    </r>
    <r>
      <rPr>
        <sz val="11"/>
        <rFont val="Microsoft YaHei"/>
        <family val="2"/>
      </rPr>
      <t xml:space="preserve">規則、</t>
    </r>
    <r>
      <rPr>
        <sz val="11"/>
        <rFont val="Verdana"/>
        <family val="2"/>
        <charset val="1"/>
      </rPr>
      <t xml:space="preserve">EU</t>
    </r>
    <r>
      <rPr>
        <sz val="11"/>
        <rFont val="Microsoft YaHei"/>
        <family val="2"/>
      </rPr>
      <t xml:space="preserve">規則、またはその両方の対象となるかどうかを明らかにするための質問です。「</t>
    </r>
    <r>
      <rPr>
        <sz val="11"/>
        <rFont val="Verdana"/>
        <family val="2"/>
        <charset val="1"/>
      </rPr>
      <t xml:space="preserve">Yes, with the SEC</t>
    </r>
    <r>
      <rPr>
        <sz val="11"/>
        <rFont val="Microsoft YaHei"/>
        <family val="2"/>
      </rPr>
      <t xml:space="preserve">（はい、</t>
    </r>
    <r>
      <rPr>
        <sz val="11"/>
        <rFont val="Verdana"/>
        <family val="2"/>
        <charset val="1"/>
      </rPr>
      <t xml:space="preserve">SEC</t>
    </r>
    <r>
      <rPr>
        <sz val="11"/>
        <rFont val="Microsoft YaHei"/>
        <family val="2"/>
      </rPr>
      <t xml:space="preserve">規則の対象である）」、「</t>
    </r>
    <r>
      <rPr>
        <sz val="11"/>
        <rFont val="Verdana"/>
        <family val="2"/>
        <charset val="1"/>
      </rPr>
      <t xml:space="preserve">Yes, with the EU</t>
    </r>
    <r>
      <rPr>
        <sz val="11"/>
        <rFont val="Microsoft YaHei"/>
        <family val="2"/>
      </rPr>
      <t xml:space="preserve">（はい、</t>
    </r>
    <r>
      <rPr>
        <sz val="11"/>
        <rFont val="Verdana"/>
        <family val="2"/>
        <charset val="1"/>
      </rPr>
      <t xml:space="preserve">EU</t>
    </r>
    <r>
      <rPr>
        <sz val="11"/>
        <rFont val="Microsoft YaHei"/>
        <family val="2"/>
      </rPr>
      <t xml:space="preserve">規則の対象である）」、「</t>
    </r>
    <r>
      <rPr>
        <sz val="11"/>
        <rFont val="Verdana"/>
        <family val="2"/>
        <charset val="1"/>
      </rPr>
      <t xml:space="preserve">Yes, with the EU </t>
    </r>
    <r>
      <rPr>
        <sz val="11"/>
        <rFont val="Microsoft YaHei"/>
        <family val="2"/>
      </rPr>
      <t xml:space="preserve">（はい、</t>
    </r>
    <r>
      <rPr>
        <sz val="11"/>
        <rFont val="Verdana"/>
        <family val="2"/>
        <charset val="1"/>
      </rPr>
      <t xml:space="preserve">SEC</t>
    </r>
    <r>
      <rPr>
        <sz val="11"/>
        <rFont val="Microsoft YaHei"/>
        <family val="2"/>
      </rPr>
      <t xml:space="preserve">規則と</t>
    </r>
    <r>
      <rPr>
        <sz val="11"/>
        <rFont val="Verdana"/>
        <family val="2"/>
        <charset val="1"/>
      </rPr>
      <t xml:space="preserve">EU</t>
    </r>
    <r>
      <rPr>
        <sz val="11"/>
        <rFont val="Microsoft YaHei"/>
        <family val="2"/>
      </rPr>
      <t xml:space="preserve">規則の対象である）」又は「</t>
    </r>
    <r>
      <rPr>
        <sz val="11"/>
        <rFont val="Verdana"/>
        <family val="2"/>
        <charset val="1"/>
      </rPr>
      <t xml:space="preserve">No</t>
    </r>
    <r>
      <rPr>
        <sz val="11"/>
        <rFont val="Microsoft YaHei"/>
        <family val="2"/>
      </rPr>
      <t xml:space="preserve">（いいえ）」で回答してください。コメントは、質問コメントフィールドに記入してください。この質問への回答は必須です。</t>
    </r>
    <r>
      <rPr>
        <sz val="11"/>
        <rFont val="Verdana"/>
        <family val="2"/>
        <charset val="1"/>
      </rPr>
      <t xml:space="preserve">SEC</t>
    </r>
    <r>
      <rPr>
        <sz val="11"/>
        <rFont val="Microsoft YaHei"/>
        <family val="2"/>
      </rPr>
      <t xml:space="preserve">規制の詳細情報については、</t>
    </r>
    <r>
      <rPr>
        <sz val="11"/>
        <rFont val="Verdana"/>
        <family val="2"/>
        <charset val="1"/>
      </rPr>
      <t xml:space="preserve">www.sec.gov</t>
    </r>
    <r>
      <rPr>
        <sz val="11"/>
        <rFont val="Microsoft YaHei"/>
        <family val="2"/>
      </rPr>
      <t xml:space="preserve">をご覧ください。</t>
    </r>
    <r>
      <rPr>
        <sz val="11"/>
        <rFont val="Verdana"/>
        <family val="2"/>
        <charset val="1"/>
      </rPr>
      <t xml:space="preserve">EU</t>
    </r>
    <r>
      <rPr>
        <sz val="11"/>
        <rFont val="Microsoft YaHei"/>
        <family val="2"/>
      </rPr>
      <t xml:space="preserve">規則の詳細情報については、</t>
    </r>
    <r>
      <rPr>
        <sz val="11"/>
        <rFont val="Verdana"/>
        <family val="2"/>
        <charset val="1"/>
      </rPr>
      <t xml:space="preserve">https://eur-lex.europa.eu/legal-content/EN/TXT/PDF/?uri=CELEX:32017R0821&amp;from=EN</t>
    </r>
    <r>
      <rPr>
        <sz val="11"/>
        <rFont val="Microsoft YaHei"/>
        <family val="2"/>
      </rPr>
      <t xml:space="preserve">をご覧ください。</t>
    </r>
  </si>
  <si>
    <r>
      <rPr>
        <sz val="11"/>
        <rFont val="Verdana"/>
        <family val="2"/>
        <charset val="1"/>
      </rPr>
      <t xml:space="preserve">H. </t>
    </r>
    <r>
      <rPr>
        <sz val="11"/>
        <rFont val="Microsoft YaHei"/>
        <family val="2"/>
      </rPr>
      <t xml:space="preserve">이 질문은 회사가 </t>
    </r>
    <r>
      <rPr>
        <sz val="11"/>
        <rFont val="Verdana"/>
        <family val="2"/>
        <charset val="1"/>
      </rPr>
      <t xml:space="preserve">SEC </t>
    </r>
    <r>
      <rPr>
        <sz val="11"/>
        <rFont val="Microsoft YaHei"/>
        <family val="2"/>
      </rPr>
      <t xml:space="preserve">규칙</t>
    </r>
    <r>
      <rPr>
        <sz val="11"/>
        <rFont val="Verdana"/>
        <family val="2"/>
        <charset val="1"/>
      </rPr>
      <t xml:space="preserve">, EU </t>
    </r>
    <r>
      <rPr>
        <sz val="11"/>
        <rFont val="Microsoft YaHei"/>
        <family val="2"/>
      </rPr>
      <t xml:space="preserve">규정</t>
    </r>
    <r>
      <rPr>
        <sz val="11"/>
        <rFont val="Verdana"/>
        <family val="2"/>
        <charset val="1"/>
      </rPr>
      <t xml:space="preserve">, </t>
    </r>
    <r>
      <rPr>
        <sz val="11"/>
        <rFont val="Microsoft YaHei"/>
        <family val="2"/>
      </rPr>
      <t xml:space="preserve">또는 양쪽 모두의 적용 대상인지 여부를 공개하기 위한 것입니다</t>
    </r>
    <r>
      <rPr>
        <sz val="11"/>
        <rFont val="Verdana"/>
        <family val="2"/>
        <charset val="1"/>
      </rPr>
      <t xml:space="preserve">. </t>
    </r>
    <r>
      <rPr>
        <sz val="11"/>
        <rFont val="Microsoft YaHei"/>
        <family val="2"/>
      </rPr>
      <t xml:space="preserve">이 질문에 대한 답변은 </t>
    </r>
    <r>
      <rPr>
        <sz val="11"/>
        <rFont val="Verdana"/>
        <family val="2"/>
        <charset val="1"/>
      </rPr>
      <t xml:space="preserve">"</t>
    </r>
    <r>
      <rPr>
        <sz val="11"/>
        <rFont val="Microsoft YaHei"/>
        <family val="2"/>
      </rPr>
      <t xml:space="preserve">예</t>
    </r>
    <r>
      <rPr>
        <sz val="11"/>
        <rFont val="Verdana"/>
        <family val="2"/>
        <charset val="1"/>
      </rPr>
      <t xml:space="preserve">, SEC</t>
    </r>
    <r>
      <rPr>
        <sz val="11"/>
        <rFont val="Microsoft YaHei"/>
        <family val="2"/>
      </rPr>
      <t xml:space="preserve">와 함께</t>
    </r>
    <r>
      <rPr>
        <sz val="11"/>
        <rFont val="Verdana"/>
        <family val="2"/>
        <charset val="1"/>
      </rPr>
      <t xml:space="preserve">", "</t>
    </r>
    <r>
      <rPr>
        <sz val="11"/>
        <rFont val="Microsoft YaHei"/>
        <family val="2"/>
      </rPr>
      <t xml:space="preserve">예</t>
    </r>
    <r>
      <rPr>
        <sz val="11"/>
        <rFont val="Verdana"/>
        <family val="2"/>
        <charset val="1"/>
      </rPr>
      <t xml:space="preserve">, EU</t>
    </r>
    <r>
      <rPr>
        <sz val="11"/>
        <rFont val="Microsoft YaHei"/>
        <family val="2"/>
      </rPr>
      <t xml:space="preserve">와 함께</t>
    </r>
    <r>
      <rPr>
        <sz val="11"/>
        <rFont val="Verdana"/>
        <family val="2"/>
        <charset val="1"/>
      </rPr>
      <t xml:space="preserve">", "</t>
    </r>
    <r>
      <rPr>
        <sz val="11"/>
        <rFont val="Microsoft YaHei"/>
        <family val="2"/>
      </rPr>
      <t xml:space="preserve">예</t>
    </r>
    <r>
      <rPr>
        <sz val="11"/>
        <rFont val="Verdana"/>
        <family val="2"/>
        <charset val="1"/>
      </rPr>
      <t xml:space="preserve">, SEC </t>
    </r>
    <r>
      <rPr>
        <sz val="11"/>
        <rFont val="Microsoft YaHei"/>
        <family val="2"/>
      </rPr>
      <t xml:space="preserve">및 </t>
    </r>
    <r>
      <rPr>
        <sz val="11"/>
        <rFont val="Verdana"/>
        <family val="2"/>
        <charset val="1"/>
      </rPr>
      <t xml:space="preserve">EU</t>
    </r>
    <r>
      <rPr>
        <sz val="11"/>
        <rFont val="Microsoft YaHei"/>
        <family val="2"/>
      </rPr>
      <t xml:space="preserve">와 함께</t>
    </r>
    <r>
      <rPr>
        <sz val="11"/>
        <rFont val="Verdana"/>
        <family val="2"/>
        <charset val="1"/>
      </rPr>
      <t xml:space="preserve">" </t>
    </r>
    <r>
      <rPr>
        <sz val="11"/>
        <rFont val="Microsoft YaHei"/>
        <family val="2"/>
      </rPr>
      <t xml:space="preserve">또는 </t>
    </r>
    <r>
      <rPr>
        <sz val="11"/>
        <rFont val="Verdana"/>
        <family val="2"/>
        <charset val="1"/>
      </rPr>
      <t xml:space="preserve">"</t>
    </r>
    <r>
      <rPr>
        <sz val="11"/>
        <rFont val="Microsoft YaHei"/>
        <family val="2"/>
      </rPr>
      <t xml:space="preserve">아니요</t>
    </r>
    <r>
      <rPr>
        <sz val="11"/>
        <rFont val="Verdana"/>
        <family val="2"/>
        <charset val="1"/>
      </rPr>
      <t xml:space="preserve">"</t>
    </r>
    <r>
      <rPr>
        <sz val="11"/>
        <rFont val="Microsoft YaHei"/>
        <family val="2"/>
      </rPr>
      <t xml:space="preserve">여야 합니다</t>
    </r>
    <r>
      <rPr>
        <sz val="11"/>
        <rFont val="Verdana"/>
        <family val="2"/>
        <charset val="1"/>
      </rPr>
      <t xml:space="preserve">. </t>
    </r>
    <r>
      <rPr>
        <sz val="11"/>
        <rFont val="Microsoft YaHei"/>
        <family val="2"/>
      </rPr>
      <t xml:space="preserve">추가 설명은 질문에 대한 의견 기재란에 기입하십시오</t>
    </r>
    <r>
      <rPr>
        <sz val="11"/>
        <rFont val="Verdana"/>
        <family val="2"/>
        <charset val="1"/>
      </rPr>
      <t xml:space="preserve">. </t>
    </r>
    <r>
      <rPr>
        <sz val="11"/>
        <rFont val="Microsoft YaHei"/>
        <family val="2"/>
      </rPr>
      <t xml:space="preserve">이 질문은 필수 사항입니다</t>
    </r>
    <r>
      <rPr>
        <sz val="11"/>
        <rFont val="Verdana"/>
        <family val="2"/>
        <charset val="1"/>
      </rPr>
      <t xml:space="preserve">. SEC </t>
    </r>
    <r>
      <rPr>
        <sz val="11"/>
        <rFont val="Microsoft YaHei"/>
        <family val="2"/>
      </rPr>
      <t xml:space="preserve">규칙의 자세한 내용은 </t>
    </r>
    <r>
      <rPr>
        <sz val="11"/>
        <rFont val="Verdana"/>
        <family val="2"/>
        <charset val="1"/>
      </rPr>
      <t xml:space="preserve">www.sec.gov</t>
    </r>
    <r>
      <rPr>
        <sz val="11"/>
        <rFont val="Microsoft YaHei"/>
        <family val="2"/>
      </rPr>
      <t xml:space="preserve">를 참조하십시오</t>
    </r>
    <r>
      <rPr>
        <sz val="11"/>
        <rFont val="Verdana"/>
        <family val="2"/>
        <charset val="1"/>
      </rPr>
      <t xml:space="preserve">. EU </t>
    </r>
    <r>
      <rPr>
        <sz val="11"/>
        <rFont val="Microsoft YaHei"/>
        <family val="2"/>
      </rPr>
      <t xml:space="preserve">규정에 대한 자세한 내용은 </t>
    </r>
    <r>
      <rPr>
        <sz val="11"/>
        <rFont val="Verdana"/>
        <family val="2"/>
        <charset val="1"/>
      </rPr>
      <t xml:space="preserve">https://eur-lex.europa.eu/legal-content/EN/TXT/PDF/?uri=CELEX:32017R0821&amp;from=EN</t>
    </r>
    <r>
      <rPr>
        <sz val="11"/>
        <rFont val="Microsoft YaHei"/>
        <family val="2"/>
      </rPr>
      <t xml:space="preserve">을 참조하십시오</t>
    </r>
    <r>
      <rPr>
        <sz val="11"/>
        <rFont val="Verdana"/>
        <family val="2"/>
        <charset val="1"/>
      </rPr>
      <t xml:space="preserve">.</t>
    </r>
  </si>
  <si>
    <t xml:space="preserve">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</si>
  <si>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 xml:space="preserve">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</si>
  <si>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 xml:space="preserve">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</si>
  <si>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 xml:space="preserve">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</si>
  <si>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</si>
  <si>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 xml:space="preserve">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</si>
  <si>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 xml:space="preserve">A48</t>
  </si>
  <si>
    <t xml:space="preserve">Instructions for completing the Smelter List Tab.
Provide answers in ENGLISH only</t>
  </si>
  <si>
    <t xml:space="preserve">冶炼厂列表选项卡的填写说明。请仅以英文作答</t>
  </si>
  <si>
    <r>
      <rPr>
        <sz val="11"/>
        <rFont val="Verdana"/>
        <family val="2"/>
        <charset val="1"/>
      </rPr>
      <t xml:space="preserve">Smelter List</t>
    </r>
    <r>
      <rPr>
        <sz val="11"/>
        <rFont val="Microsoft YaHei"/>
        <family val="2"/>
      </rPr>
      <t xml:space="preserve">（製錬業者リスト）シートの記入に関する解説
回答は英語（半角）で入力してください。</t>
    </r>
  </si>
  <si>
    <r>
      <rPr>
        <sz val="11"/>
        <rFont val="Microsoft YaHei"/>
        <family val="2"/>
      </rPr>
      <t xml:space="preserve">제련소 리스트 답변 안내서</t>
    </r>
    <r>
      <rPr>
        <sz val="11"/>
        <rFont val="Verdana"/>
        <family val="2"/>
        <charset val="1"/>
      </rPr>
      <t xml:space="preserve">. 
</t>
    </r>
    <r>
      <rPr>
        <sz val="11"/>
        <rFont val="Microsoft YaHei"/>
        <family val="2"/>
      </rPr>
      <t xml:space="preserve">답변은 반드시 영어로 기입해야 합니다</t>
    </r>
    <r>
      <rPr>
        <sz val="11"/>
        <rFont val="Verdana"/>
        <family val="2"/>
        <charset val="1"/>
      </rPr>
      <t xml:space="preserve">.</t>
    </r>
  </si>
  <si>
    <t xml:space="preserve">Instructions pour compléter la liste des fonderies
Merci de répondre en ANGLAIS uniquement</t>
  </si>
  <si>
    <t xml:space="preserve">Instruções para completar a aba da Lista de Fundições.
Fornecer respostas somente em INGLÊS.</t>
  </si>
  <si>
    <t xml:space="preserve">Anleitung zum Ausfüllen des Reiters "Smelter List". Bitte machen Sie ihre Angaben nur in englischer Sprache.</t>
  </si>
  <si>
    <t xml:space="preserve">Instrucciones para completar el Tab de Lista de fundidores. Proporcione las respuestas en INGLES solamente
 </t>
  </si>
  <si>
    <t xml:space="preserve">Istruzioni per il completamento della lista delle fonderie.
Si prega di rispondere unicamente in IngleseIs</t>
  </si>
  <si>
    <t xml:space="preserve">İzabe Tesisi Listesi Sekmesinin doldurulması ile ilgili talimatlar.
Yanıtları yalnızca İNGİLİZCE olarak verin</t>
  </si>
  <si>
    <t xml:space="preserve">A49</t>
  </si>
  <si>
    <t xml:space="preserve">Note:  Columns with (*) are mandatory fields</t>
  </si>
  <si>
    <r>
      <rPr>
        <sz val="11"/>
        <rFont val="Microsoft YaHei"/>
        <family val="2"/>
      </rPr>
      <t xml:space="preserve">注：带星号 </t>
    </r>
    <r>
      <rPr>
        <sz val="11"/>
        <rFont val="Verdana"/>
        <family val="2"/>
        <charset val="1"/>
      </rPr>
      <t xml:space="preserve">(*) </t>
    </r>
    <r>
      <rPr>
        <sz val="11"/>
        <rFont val="Microsoft YaHei"/>
        <family val="2"/>
      </rPr>
      <t xml:space="preserve">列表示必填字段。</t>
    </r>
  </si>
  <si>
    <r>
      <rPr>
        <sz val="11"/>
        <rFont val="Microsoft YaHei"/>
        <family val="2"/>
      </rPr>
      <t xml:space="preserve">注：</t>
    </r>
    <r>
      <rPr>
        <sz val="11"/>
        <rFont val="Verdana"/>
        <family val="2"/>
        <charset val="1"/>
      </rPr>
      <t xml:space="preserve">(*)</t>
    </r>
    <r>
      <rPr>
        <sz val="11"/>
        <rFont val="Microsoft YaHei"/>
        <family val="2"/>
      </rPr>
      <t xml:space="preserve">のある欄は必須項目です。</t>
    </r>
  </si>
  <si>
    <r>
      <rPr>
        <sz val="11"/>
        <rFont val="Microsoft YaHei"/>
        <family val="2"/>
      </rPr>
      <t xml:space="preserve">주의 </t>
    </r>
    <r>
      <rPr>
        <sz val="11"/>
        <rFont val="Verdana"/>
        <family val="2"/>
        <charset val="1"/>
      </rPr>
      <t xml:space="preserve">: *</t>
    </r>
    <r>
      <rPr>
        <sz val="11"/>
        <rFont val="Microsoft YaHei"/>
        <family val="2"/>
      </rPr>
      <t xml:space="preserve">별표가 있는 항목은 반드시 기입해야 합니다</t>
    </r>
    <r>
      <rPr>
        <sz val="11"/>
        <rFont val="Verdana"/>
        <family val="2"/>
        <charset val="1"/>
      </rPr>
      <t xml:space="preserve">. </t>
    </r>
  </si>
  <si>
    <t xml:space="preserve">Remarque: Les colonnes avec un astérisque (*) indiquent des champs obligatoires</t>
  </si>
  <si>
    <t xml:space="preserve">Nota: Colunas com (*) são campos  de preenchimento obrigatórios.</t>
  </si>
  <si>
    <t xml:space="preserve">Hinweis: Spalten mit (*) sind Pflichtfelder</t>
  </si>
  <si>
    <t xml:space="preserve">Nota: Las columnas con (*) son campos obligatorios.</t>
  </si>
  <si>
    <t xml:space="preserve">Note: le colonne con asterisco (*) identificano dei campi a risposta obbligatoria</t>
  </si>
  <si>
    <t xml:space="preserve">Not: (*) ile işaretlenmiş sütunların doldurulması zorunludur</t>
  </si>
  <si>
    <t xml:space="preserve">A50</t>
  </si>
  <si>
    <t xml:space="preserve">This template allows for smelter identification using the Smelter Look-up.  Columns B, and C must be completed in order from left to right to utilize the Smelter Look-up feature.
Use a separate line for each metal/smelter/country combination.</t>
  </si>
  <si>
    <r>
      <rPr>
        <sz val="11"/>
        <rFont val="맑은 고딕"/>
        <family val="3"/>
        <charset val="128"/>
      </rPr>
      <t xml:space="preserve">此模板允许使用冶炼厂查找来识别具体的冶炼厂。必须按从左到右的顺序填写 </t>
    </r>
    <r>
      <rPr>
        <sz val="11"/>
        <rFont val="Verdana"/>
        <family val="2"/>
        <charset val="1"/>
      </rPr>
      <t xml:space="preserve">B </t>
    </r>
    <r>
      <rPr>
        <sz val="11"/>
        <rFont val="맑은 고딕"/>
        <family val="3"/>
        <charset val="128"/>
      </rPr>
      <t xml:space="preserve">列和 </t>
    </r>
    <r>
      <rPr>
        <sz val="11"/>
        <rFont val="Verdana"/>
        <family val="2"/>
        <charset val="1"/>
      </rPr>
      <t xml:space="preserve">C </t>
    </r>
    <r>
      <rPr>
        <sz val="11"/>
        <rFont val="맑은 고딕"/>
        <family val="3"/>
        <charset val="128"/>
      </rPr>
      <t xml:space="preserve">列，以使用冶炼厂查找功能。
对于各金属</t>
    </r>
    <r>
      <rPr>
        <sz val="11"/>
        <rFont val="Verdana"/>
        <family val="2"/>
        <charset val="1"/>
      </rPr>
      <t xml:space="preserve">/</t>
    </r>
    <r>
      <rPr>
        <sz val="11"/>
        <rFont val="맑은 고딕"/>
        <family val="3"/>
        <charset val="128"/>
      </rPr>
      <t xml:space="preserve">冶炼厂</t>
    </r>
    <r>
      <rPr>
        <sz val="11"/>
        <rFont val="Verdana"/>
        <family val="2"/>
        <charset val="1"/>
      </rPr>
      <t xml:space="preserve">/</t>
    </r>
    <r>
      <rPr>
        <sz val="11"/>
        <rFont val="맑은 고딕"/>
        <family val="3"/>
        <charset val="128"/>
      </rPr>
      <t xml:space="preserve">国家或地区组合，应使用分割线。</t>
    </r>
  </si>
  <si>
    <r>
      <rPr>
        <sz val="11"/>
        <rFont val="맑은 고딕"/>
        <family val="3"/>
        <charset val="128"/>
      </rPr>
      <t xml:space="preserve">このテンプレートは、</t>
    </r>
    <r>
      <rPr>
        <sz val="11"/>
        <rFont val="Verdana"/>
        <family val="2"/>
        <charset val="1"/>
      </rPr>
      <t xml:space="preserve">Smelter Look-up </t>
    </r>
    <r>
      <rPr>
        <sz val="11"/>
        <rFont val="맑은 고딕"/>
        <family val="3"/>
        <charset val="128"/>
      </rPr>
      <t xml:space="preserve">（製錬所検索）を使用して製錬所を識別することができます。</t>
    </r>
    <r>
      <rPr>
        <sz val="11"/>
        <rFont val="Verdana"/>
        <family val="2"/>
        <charset val="1"/>
      </rPr>
      <t xml:space="preserve">Smelter Look-Up</t>
    </r>
    <r>
      <rPr>
        <sz val="11"/>
        <rFont val="맑은 고딕"/>
        <family val="3"/>
        <charset val="128"/>
      </rPr>
      <t xml:space="preserve">機能を利用するには、左から右へ順に</t>
    </r>
    <r>
      <rPr>
        <sz val="11"/>
        <rFont val="Verdana"/>
        <family val="2"/>
        <charset val="1"/>
      </rPr>
      <t xml:space="preserve">B</t>
    </r>
    <r>
      <rPr>
        <sz val="11"/>
        <rFont val="맑은 고딕"/>
        <family val="3"/>
        <charset val="128"/>
      </rPr>
      <t xml:space="preserve">列と</t>
    </r>
    <r>
      <rPr>
        <sz val="11"/>
        <rFont val="Verdana"/>
        <family val="2"/>
        <charset val="1"/>
      </rPr>
      <t xml:space="preserve">C</t>
    </r>
    <r>
      <rPr>
        <sz val="11"/>
        <rFont val="맑은 고딕"/>
        <family val="3"/>
        <charset val="128"/>
      </rPr>
      <t xml:space="preserve">列を記入する必要があります。
金属</t>
    </r>
    <r>
      <rPr>
        <sz val="11"/>
        <rFont val="Verdana"/>
        <family val="2"/>
        <charset val="1"/>
      </rPr>
      <t xml:space="preserve">/</t>
    </r>
    <r>
      <rPr>
        <sz val="11"/>
        <rFont val="맑은 고딕"/>
        <family val="3"/>
        <charset val="128"/>
      </rPr>
      <t xml:space="preserve">製錬所</t>
    </r>
    <r>
      <rPr>
        <sz val="11"/>
        <rFont val="Verdana"/>
        <family val="2"/>
        <charset val="1"/>
      </rPr>
      <t xml:space="preserve">/</t>
    </r>
    <r>
      <rPr>
        <sz val="11"/>
        <rFont val="맑은 고딕"/>
        <family val="3"/>
        <charset val="128"/>
      </rPr>
      <t xml:space="preserve">国の組み合わせごとに別々の行を使用します。</t>
    </r>
  </si>
  <si>
    <r>
      <rPr>
        <sz val="11"/>
        <rFont val="맑은 고딕"/>
        <family val="3"/>
        <charset val="128"/>
      </rPr>
      <t xml:space="preserve">이 템플릿에는 제련소를 식별할 수 있는 제련소 찾기 기능이 있습니다</t>
    </r>
    <r>
      <rPr>
        <sz val="11"/>
        <rFont val="Calibri"/>
        <family val="2"/>
        <charset val="1"/>
      </rPr>
      <t xml:space="preserve">. </t>
    </r>
    <r>
      <rPr>
        <sz val="11"/>
        <rFont val="맑은 고딕"/>
        <family val="3"/>
        <charset val="128"/>
      </rPr>
      <t xml:space="preserve">제련소 찾기 기능을 사용하려면 </t>
    </r>
    <r>
      <rPr>
        <sz val="11"/>
        <rFont val="Calibri"/>
        <family val="2"/>
        <charset val="1"/>
      </rPr>
      <t xml:space="preserve">B </t>
    </r>
    <r>
      <rPr>
        <sz val="11"/>
        <rFont val="맑은 고딕"/>
        <family val="3"/>
        <charset val="128"/>
      </rPr>
      <t xml:space="preserve">및 </t>
    </r>
    <r>
      <rPr>
        <sz val="11"/>
        <rFont val="Calibri"/>
        <family val="2"/>
        <charset val="1"/>
      </rPr>
      <t xml:space="preserve">C</t>
    </r>
    <r>
      <rPr>
        <sz val="11"/>
        <rFont val="맑은 고딕"/>
        <family val="3"/>
        <charset val="128"/>
      </rPr>
      <t xml:space="preserve">열을 왼쪽에서 오른쪽으로 작성해야 합니다</t>
    </r>
    <r>
      <rPr>
        <sz val="11"/>
        <rFont val="Calibri"/>
        <family val="2"/>
        <charset val="1"/>
      </rPr>
      <t xml:space="preserve">. 
</t>
    </r>
    <r>
      <rPr>
        <sz val="11"/>
        <rFont val="맑은 고딕"/>
        <family val="3"/>
        <charset val="128"/>
      </rPr>
      <t xml:space="preserve">각 광물</t>
    </r>
    <r>
      <rPr>
        <sz val="11"/>
        <rFont val="Calibri"/>
        <family val="2"/>
        <charset val="1"/>
      </rPr>
      <t xml:space="preserve">/</t>
    </r>
    <r>
      <rPr>
        <sz val="11"/>
        <rFont val="맑은 고딕"/>
        <family val="3"/>
        <charset val="128"/>
      </rPr>
      <t xml:space="preserve">제련소</t>
    </r>
    <r>
      <rPr>
        <sz val="11"/>
        <rFont val="Calibri"/>
        <family val="2"/>
        <charset val="1"/>
      </rPr>
      <t xml:space="preserve">/</t>
    </r>
    <r>
      <rPr>
        <sz val="11"/>
        <rFont val="맑은 고딕"/>
        <family val="3"/>
        <charset val="128"/>
      </rPr>
      <t xml:space="preserve">국가 조합에는 별도의 줄을 사용하십시오</t>
    </r>
    <r>
      <rPr>
        <sz val="11"/>
        <rFont val="Calibri"/>
        <family val="2"/>
        <charset val="1"/>
      </rPr>
      <t xml:space="preserve">.</t>
    </r>
  </si>
  <si>
    <t xml:space="preserve">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</si>
  <si>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 xml:space="preserve">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</si>
  <si>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 xml:space="preserve">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</si>
  <si>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 xml:space="preserve">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</si>
  <si>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 xml:space="preserve">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</si>
  <si>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 xml:space="preserve">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</si>
  <si>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 xml:space="preserve">InstructionsA51</t>
  </si>
  <si>
    <t xml:space="preserve">A51</t>
  </si>
  <si>
    <t xml:space="preserve">1. Smelter Identification Input Column - If you know the Smelter Identification Number, input the number in Column A (columns B, C, E, F, G, I, and J will auto-populate).  Column A does not autopopulate.</t>
  </si>
  <si>
    <r>
      <rPr>
        <sz val="11"/>
        <rFont val="Verdana"/>
        <family val="2"/>
        <charset val="1"/>
      </rPr>
      <t xml:space="preserve">1. </t>
    </r>
    <r>
      <rPr>
        <sz val="11"/>
        <rFont val="Microsoft YaHei"/>
        <family val="2"/>
      </rPr>
      <t xml:space="preserve">冶炼厂识别输入列 </t>
    </r>
    <r>
      <rPr>
        <sz val="11"/>
        <rFont val="Verdana"/>
        <family val="2"/>
        <charset val="1"/>
      </rPr>
      <t xml:space="preserve">- </t>
    </r>
    <r>
      <rPr>
        <sz val="11"/>
        <rFont val="Microsoft YaHei"/>
        <family val="2"/>
      </rPr>
      <t xml:space="preserve">如果您知道冶炼厂识别号码，请在 </t>
    </r>
    <r>
      <rPr>
        <sz val="11"/>
        <rFont val="Verdana"/>
        <family val="2"/>
        <charset val="1"/>
      </rPr>
      <t xml:space="preserve">A </t>
    </r>
    <r>
      <rPr>
        <sz val="11"/>
        <rFont val="Microsoft YaHei"/>
        <family val="2"/>
      </rPr>
      <t xml:space="preserve">列输入号码（</t>
    </r>
    <r>
      <rPr>
        <sz val="11"/>
        <rFont val="Verdana"/>
        <family val="2"/>
        <charset val="1"/>
      </rPr>
      <t xml:space="preserve">B</t>
    </r>
    <r>
      <rPr>
        <sz val="11"/>
        <rFont val="Microsoft YaHei"/>
        <family val="2"/>
      </rPr>
      <t xml:space="preserve">、</t>
    </r>
    <r>
      <rPr>
        <sz val="11"/>
        <rFont val="Verdana"/>
        <family val="2"/>
        <charset val="1"/>
      </rPr>
      <t xml:space="preserve">C</t>
    </r>
    <r>
      <rPr>
        <sz val="11"/>
        <rFont val="Microsoft YaHei"/>
        <family val="2"/>
      </rPr>
      <t xml:space="preserve">、</t>
    </r>
    <r>
      <rPr>
        <sz val="11"/>
        <rFont val="Verdana"/>
        <family val="2"/>
        <charset val="1"/>
      </rPr>
      <t xml:space="preserve">E</t>
    </r>
    <r>
      <rPr>
        <sz val="11"/>
        <rFont val="Microsoft YaHei"/>
        <family val="2"/>
      </rPr>
      <t xml:space="preserve">、</t>
    </r>
    <r>
      <rPr>
        <sz val="11"/>
        <rFont val="Verdana"/>
        <family val="2"/>
        <charset val="1"/>
      </rPr>
      <t xml:space="preserve">F</t>
    </r>
    <r>
      <rPr>
        <sz val="11"/>
        <rFont val="Microsoft YaHei"/>
        <family val="2"/>
      </rPr>
      <t xml:space="preserve">、</t>
    </r>
    <r>
      <rPr>
        <sz val="11"/>
        <rFont val="Verdana"/>
        <family val="2"/>
        <charset val="1"/>
      </rPr>
      <t xml:space="preserve">G</t>
    </r>
    <r>
      <rPr>
        <sz val="11"/>
        <rFont val="Microsoft YaHei"/>
        <family val="2"/>
      </rPr>
      <t xml:space="preserve">、</t>
    </r>
    <r>
      <rPr>
        <sz val="11"/>
        <rFont val="Verdana"/>
        <family val="2"/>
        <charset val="1"/>
      </rPr>
      <t xml:space="preserve">I </t>
    </r>
    <r>
      <rPr>
        <sz val="11"/>
        <rFont val="Microsoft YaHei"/>
        <family val="2"/>
      </rPr>
      <t xml:space="preserve">和 </t>
    </r>
    <r>
      <rPr>
        <sz val="11"/>
        <rFont val="Verdana"/>
        <family val="2"/>
        <charset val="1"/>
      </rPr>
      <t xml:space="preserve">J </t>
    </r>
    <r>
      <rPr>
        <sz val="11"/>
        <rFont val="Microsoft YaHei"/>
        <family val="2"/>
      </rPr>
      <t xml:space="preserve">列将自动填入）。</t>
    </r>
    <r>
      <rPr>
        <sz val="11"/>
        <rFont val="Verdana"/>
        <family val="2"/>
        <charset val="1"/>
      </rPr>
      <t xml:space="preserve">A </t>
    </r>
    <r>
      <rPr>
        <sz val="11"/>
        <rFont val="Microsoft YaHei"/>
        <family val="2"/>
      </rPr>
      <t xml:space="preserve">列不会自动填入。</t>
    </r>
  </si>
  <si>
    <r>
      <rPr>
        <sz val="11"/>
        <rFont val="Verdana"/>
        <family val="2"/>
        <charset val="1"/>
      </rPr>
      <t xml:space="preserve">1. </t>
    </r>
    <r>
      <rPr>
        <sz val="11"/>
        <rFont val="Microsoft YaHei"/>
        <family val="2"/>
      </rPr>
      <t xml:space="preserve">製錬業者識別番号の入力列－製錬業者識別番号が分かる場合は、その番号を</t>
    </r>
    <r>
      <rPr>
        <sz val="11"/>
        <rFont val="Verdana"/>
        <family val="2"/>
        <charset val="1"/>
      </rPr>
      <t xml:space="preserve">A</t>
    </r>
    <r>
      <rPr>
        <sz val="11"/>
        <rFont val="Microsoft YaHei"/>
        <family val="2"/>
      </rPr>
      <t xml:space="preserve">列に入力してください（</t>
    </r>
    <r>
      <rPr>
        <sz val="11"/>
        <rFont val="Verdana"/>
        <family val="2"/>
        <charset val="1"/>
      </rPr>
      <t xml:space="preserve">B</t>
    </r>
    <r>
      <rPr>
        <sz val="11"/>
        <rFont val="Microsoft YaHei"/>
        <family val="2"/>
      </rPr>
      <t xml:space="preserve">列、</t>
    </r>
    <r>
      <rPr>
        <sz val="11"/>
        <rFont val="Verdana"/>
        <family val="2"/>
        <charset val="1"/>
      </rPr>
      <t xml:space="preserve">C</t>
    </r>
    <r>
      <rPr>
        <sz val="11"/>
        <rFont val="Microsoft YaHei"/>
        <family val="2"/>
      </rPr>
      <t xml:space="preserve">列、</t>
    </r>
    <r>
      <rPr>
        <sz val="11"/>
        <rFont val="Verdana"/>
        <family val="2"/>
        <charset val="1"/>
      </rPr>
      <t xml:space="preserve">E</t>
    </r>
    <r>
      <rPr>
        <sz val="11"/>
        <rFont val="Microsoft YaHei"/>
        <family val="2"/>
      </rPr>
      <t xml:space="preserve">列、</t>
    </r>
    <r>
      <rPr>
        <sz val="11"/>
        <rFont val="Verdana"/>
        <family val="2"/>
        <charset val="1"/>
      </rPr>
      <t xml:space="preserve">F</t>
    </r>
    <r>
      <rPr>
        <sz val="11"/>
        <rFont val="Microsoft YaHei"/>
        <family val="2"/>
      </rPr>
      <t xml:space="preserve">列、</t>
    </r>
    <r>
      <rPr>
        <sz val="11"/>
        <rFont val="Verdana"/>
        <family val="2"/>
        <charset val="1"/>
      </rPr>
      <t xml:space="preserve">G</t>
    </r>
    <r>
      <rPr>
        <sz val="11"/>
        <rFont val="Microsoft YaHei"/>
        <family val="2"/>
      </rPr>
      <t xml:space="preserve">列、</t>
    </r>
    <r>
      <rPr>
        <sz val="11"/>
        <rFont val="Verdana"/>
        <family val="2"/>
        <charset val="1"/>
      </rPr>
      <t xml:space="preserve">I</t>
    </r>
    <r>
      <rPr>
        <sz val="11"/>
        <rFont val="Microsoft YaHei"/>
        <family val="2"/>
      </rPr>
      <t xml:space="preserve">列、および</t>
    </r>
    <r>
      <rPr>
        <sz val="11"/>
        <rFont val="Verdana"/>
        <family val="2"/>
        <charset val="1"/>
      </rPr>
      <t xml:space="preserve">J</t>
    </r>
    <r>
      <rPr>
        <sz val="11"/>
        <rFont val="Microsoft YaHei"/>
        <family val="2"/>
      </rPr>
      <t xml:space="preserve">列は自動入力されます）。</t>
    </r>
    <r>
      <rPr>
        <sz val="11"/>
        <rFont val="Verdana"/>
        <family val="2"/>
        <charset val="1"/>
      </rPr>
      <t xml:space="preserve">A</t>
    </r>
    <r>
      <rPr>
        <sz val="11"/>
        <rFont val="Microsoft YaHei"/>
        <family val="2"/>
      </rPr>
      <t xml:space="preserve">列は自動入力されません。</t>
    </r>
  </si>
  <si>
    <t xml:space="preserve">1. 제련소 ID 입력 열 – 제련소 ID 번호를 아는 경우 A열에 번호를 입력합니다(B, C, E, F, G, I 및 J열은 자동으로 입력됨). A열은 자동으로 입력되지 않습니다. </t>
  </si>
  <si>
    <t xml:space="preserve">1. Colonne d’entrée de l’identification de la fonderie. Si vous connaissez le numéro d’identification de la fonderie, saisissez-le dans la colonne A (les colonnes B, C, E, F, G, I et J se rempliront automatiquement). La colonne A ne se remplit pas automatiquement.</t>
  </si>
  <si>
    <t xml:space="preserve">1. Coluna de entrada de identificação de fundição - se souber o número de identificação de fundição, coloque-o na coluna A (as colunas B, C, E, F, G, I e J são de preenchimento automático).  A coluna A não preenche automaticamente.</t>
  </si>
  <si>
    <t xml:space="preserve">1. Eingabespalte Schmelzhüttenidentifizierung – Wenn Sie die Schmelzhüttenidentifizierungsnummer kennen, geben Sie die Nummer in Spalte A ein (Spalten B, C, E, F, G, I und J füllen sich automatisch aus).  Spalte A füllt sich nicht automatisch aus.</t>
  </si>
  <si>
    <t xml:space="preserve">1. Columna para ingresar la identificación del fundidor: si conoce el número de identificación del fundidor, ingréselo en la columna A (las columnas B, C, E, F, G, I y J se completarán automáticamente). La columna A no se completa en forma automática.</t>
  </si>
  <si>
    <t xml:space="preserve">1. Colonna di immissione identificativo fonderia - Se si conosce il numero identificativo della fonderia, immetterlo nella colonna A (le colonne B, C, E, F, G, I e J verranno popolate automaticamente). La colonna A non viene popolata automaticamente.</t>
  </si>
  <si>
    <t xml:space="preserve">1. İzabe Tesisi Tanımlaması Giriş Sütunu - İzabe Tesisi Tanımlama Numarasını biliyorsanız A sütununa girin (B, C, E, F, G, I ve J sütunları otomatik olarak doldurulur).  A sütunu otomatik olarak doldurulmaz.</t>
  </si>
  <si>
    <t xml:space="preserve">A52</t>
  </si>
  <si>
    <t xml:space="preserve">2. Metal (*)   -   Use the pull down menu to select the metal for which you are entering smelter information.  This field is mandatory.</t>
  </si>
  <si>
    <r>
      <rPr>
        <sz val="11"/>
        <rFont val="Verdana"/>
        <family val="2"/>
        <charset val="1"/>
      </rPr>
      <t xml:space="preserve">2. </t>
    </r>
    <r>
      <rPr>
        <sz val="11"/>
        <rFont val="Microsoft YaHei"/>
        <family val="2"/>
      </rPr>
      <t xml:space="preserve">金属 </t>
    </r>
    <r>
      <rPr>
        <sz val="11"/>
        <rFont val="Verdana"/>
        <family val="2"/>
        <charset val="1"/>
      </rPr>
      <t xml:space="preserve">(*) - </t>
    </r>
    <r>
      <rPr>
        <sz val="11"/>
        <rFont val="Microsoft YaHei"/>
        <family val="2"/>
      </rPr>
      <t xml:space="preserve">在下拉菜单中，选择正在输入信息的冶炼厂所提炼的金属。 此为必填字段。</t>
    </r>
  </si>
  <si>
    <r>
      <rPr>
        <sz val="11"/>
        <rFont val="Verdana"/>
        <family val="2"/>
        <charset val="1"/>
      </rPr>
      <t xml:space="preserve">2. </t>
    </r>
    <r>
      <rPr>
        <sz val="11"/>
        <rFont val="Microsoft YaHei"/>
        <family val="2"/>
      </rPr>
      <t xml:space="preserve">金属</t>
    </r>
    <r>
      <rPr>
        <sz val="11"/>
        <rFont val="Verdana"/>
        <family val="2"/>
        <charset val="1"/>
      </rPr>
      <t xml:space="preserve">(*) </t>
    </r>
    <r>
      <rPr>
        <sz val="11"/>
        <rFont val="Microsoft YaHei"/>
        <family val="2"/>
      </rPr>
      <t xml:space="preserve">－ ドロップダウンメニューを使用して、製錬業者情報を入力する該当金属を選択してください。この欄は必須です。</t>
    </r>
  </si>
  <si>
    <r>
      <rPr>
        <sz val="11"/>
        <rFont val="Verdana"/>
        <family val="2"/>
        <charset val="1"/>
      </rPr>
      <t xml:space="preserve">2. </t>
    </r>
    <r>
      <rPr>
        <sz val="11"/>
        <rFont val="Microsoft YaHei"/>
        <family val="2"/>
      </rPr>
      <t xml:space="preserve">금속</t>
    </r>
    <r>
      <rPr>
        <sz val="11"/>
        <rFont val="Verdana"/>
        <family val="2"/>
        <charset val="1"/>
      </rPr>
      <t xml:space="preserve">(*) - </t>
    </r>
    <r>
      <rPr>
        <sz val="11"/>
        <rFont val="Microsoft YaHei"/>
        <family val="2"/>
      </rPr>
      <t xml:space="preserve">드랍다운 메뉴를 이용하여 제련소 정보를 입력하려는 금속을 선택하시오</t>
    </r>
    <r>
      <rPr>
        <sz val="11"/>
        <rFont val="Verdana"/>
        <family val="2"/>
        <charset val="1"/>
      </rPr>
      <t xml:space="preserve">.  </t>
    </r>
    <r>
      <rPr>
        <sz val="11"/>
        <rFont val="Microsoft YaHei"/>
        <family val="2"/>
      </rPr>
      <t xml:space="preserve">이 필드는 필수입니다</t>
    </r>
    <r>
      <rPr>
        <sz val="11"/>
        <rFont val="Verdana"/>
        <family val="2"/>
        <charset val="1"/>
      </rPr>
      <t xml:space="preserve">.</t>
    </r>
  </si>
  <si>
    <t xml:space="preserve">2. Métal (*) – Utiliser la liste déroulante pour sélectionner le métal pour lequel vous entrez l’information. Ce champ est obligatoire.</t>
  </si>
  <si>
    <t xml:space="preserve">2. Metal (*) - Utilize a lista do menu para selecionar o metal para o qual está a inserir a informação sobre a fundição. 
Este campo é obrigatório</t>
  </si>
  <si>
    <t xml:space="preserve">2.  Metall ( * ) - Verwenden Sie das Pull-down-Menü, um das Metall auszuwählen,  für welches Sie Informationen über die Schmelzhütte eingeben. Dies ist ein Pflichteingabefeld.</t>
  </si>
  <si>
    <t xml:space="preserve">2.- Metal (*)   -   Use el menú de opciones para seleccionar el metal para el cual estas capturando la información del fundidor. Este campo es obligatorio.</t>
  </si>
  <si>
    <t xml:space="preserve">2. Metallo (*) - Usare il menu a tendina per selezionare il metallo per il quale state inserendo l'informazione sulle fonderie. Questo campo è obbligatorio</t>
  </si>
  <si>
    <t xml:space="preserve">2. Metal (*) - İzabe tesisi bilgilerini girdiğiniz metali seçmek için açılır menüyü kullanın. Bu alanın doldurulması zorunludur.</t>
  </si>
  <si>
    <t xml:space="preserve">A53</t>
  </si>
  <si>
    <t xml:space="preserve">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</si>
  <si>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charset val="1"/>
      </rPr>
      <t xml:space="preserve">3. </t>
    </r>
    <r>
      <rPr>
        <sz val="11"/>
        <rFont val="맑은 고딕"/>
        <family val="3"/>
        <charset val="128"/>
      </rPr>
      <t xml:space="preserve">冶炼厂查找 </t>
    </r>
    <r>
      <rPr>
        <sz val="11"/>
        <rFont val="Verdana"/>
        <family val="2"/>
        <charset val="1"/>
      </rPr>
      <t xml:space="preserve">(*) - </t>
    </r>
    <r>
      <rPr>
        <sz val="11"/>
        <rFont val="맑은 고딕"/>
        <family val="3"/>
        <charset val="128"/>
      </rPr>
      <t xml:space="preserve">从下拉菜单中选择。列表列出了模板发布时已知的冶炼厂。如果冶炼厂不在列表中，请选择“冶炼厂未列出”。此时，您可以将该冶炼厂的名称输入 </t>
    </r>
    <r>
      <rPr>
        <sz val="11"/>
        <rFont val="Verdana"/>
        <family val="2"/>
        <charset val="1"/>
      </rPr>
      <t xml:space="preserve">D </t>
    </r>
    <r>
      <rPr>
        <sz val="11"/>
        <rFont val="맑은 고딕"/>
        <family val="3"/>
        <charset val="128"/>
      </rPr>
      <t xml:space="preserve">列。如果您不知道冶炼厂的名称或地点，请选择“冶炼厂尚未被识别”。如选择此选项，</t>
    </r>
    <r>
      <rPr>
        <sz val="11"/>
        <rFont val="Verdana"/>
        <family val="2"/>
        <charset val="1"/>
      </rPr>
      <t xml:space="preserve">D </t>
    </r>
    <r>
      <rPr>
        <sz val="11"/>
        <rFont val="맑은 고딕"/>
        <family val="3"/>
        <charset val="128"/>
      </rPr>
      <t xml:space="preserve">和 </t>
    </r>
    <r>
      <rPr>
        <sz val="11"/>
        <rFont val="Verdana"/>
        <family val="2"/>
        <charset val="1"/>
      </rPr>
      <t xml:space="preserve">E </t>
    </r>
    <r>
      <rPr>
        <sz val="11"/>
        <rFont val="맑은 고딕"/>
        <family val="3"/>
        <charset val="128"/>
      </rPr>
      <t xml:space="preserve">列将会自动填入“未知”。此为必填字段。</t>
    </r>
  </si>
  <si>
    <r>
      <rPr>
        <sz val="11"/>
        <rFont val="Verdana"/>
        <family val="2"/>
        <charset val="1"/>
      </rPr>
      <t xml:space="preserve">3. Smelter Look-up</t>
    </r>
    <r>
      <rPr>
        <sz val="11"/>
        <rFont val="맑은 고딕"/>
        <family val="3"/>
        <charset val="128"/>
      </rPr>
      <t xml:space="preserve">（製錬所検索）（</t>
    </r>
    <r>
      <rPr>
        <sz val="11"/>
        <rFont val="Verdana"/>
        <family val="2"/>
        <charset val="1"/>
      </rPr>
      <t xml:space="preserve">*</t>
    </r>
    <r>
      <rPr>
        <sz val="11"/>
        <rFont val="맑은 고딕"/>
        <family val="3"/>
        <charset val="128"/>
      </rPr>
      <t xml:space="preserve">） </t>
    </r>
    <r>
      <rPr>
        <sz val="11"/>
        <rFont val="Verdana"/>
        <family val="2"/>
        <charset val="1"/>
      </rPr>
      <t xml:space="preserve">- </t>
    </r>
    <r>
      <rPr>
        <sz val="11"/>
        <rFont val="맑은 고딕"/>
        <family val="3"/>
        <charset val="128"/>
      </rPr>
      <t xml:space="preserve">ドロップダウンから選択します。ここに、テンプレート発行日時点の既知の製錬業者名が列記されています。製錬業者がここにない場合、「</t>
    </r>
    <r>
      <rPr>
        <sz val="11"/>
        <rFont val="Verdana"/>
        <family val="2"/>
        <charset val="1"/>
      </rPr>
      <t xml:space="preserve">Smelter not listed</t>
    </r>
    <r>
      <rPr>
        <sz val="11"/>
        <rFont val="맑은 고딕"/>
        <family val="3"/>
        <charset val="128"/>
      </rPr>
      <t xml:space="preserve">（製錬業者が表に含まれていない）」を選択してください。これを選択すると、製錬業者名をＤ列に記入できるようになります。製錬業者の名前や所在地が分からない場合は、「</t>
    </r>
    <r>
      <rPr>
        <sz val="11"/>
        <rFont val="Verdana"/>
        <family val="2"/>
        <charset val="1"/>
      </rPr>
      <t xml:space="preserve">Smelter not yet identified</t>
    </r>
    <r>
      <rPr>
        <sz val="11"/>
        <rFont val="맑은 고딕"/>
        <family val="3"/>
        <charset val="128"/>
      </rPr>
      <t xml:space="preserve">（製錬業者を特定していない）」を選択してください。これを選択すると、Ｄ列と</t>
    </r>
    <r>
      <rPr>
        <sz val="11"/>
        <rFont val="Verdana"/>
        <family val="2"/>
        <charset val="1"/>
      </rPr>
      <t xml:space="preserve">E</t>
    </r>
    <r>
      <rPr>
        <sz val="11"/>
        <rFont val="맑은 고딕"/>
        <family val="3"/>
        <charset val="128"/>
      </rPr>
      <t xml:space="preserve">列には「</t>
    </r>
    <r>
      <rPr>
        <sz val="11"/>
        <rFont val="Verdana"/>
        <family val="2"/>
        <charset val="1"/>
      </rPr>
      <t xml:space="preserve">Unknown</t>
    </r>
    <r>
      <rPr>
        <sz val="11"/>
        <rFont val="맑은 고딕"/>
        <family val="3"/>
        <charset val="128"/>
      </rPr>
      <t xml:space="preserve">（不明）」と自動入力されます。この欄は必須です。</t>
    </r>
  </si>
  <si>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</si>
  <si>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</si>
  <si>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xml:space="preserve">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</si>
  <si>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 xml:space="preserve">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</si>
  <si>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 xml:space="preserve">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</si>
  <si>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</si>
  <si>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 xml:space="preserve">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</si>
  <si>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A54</t>
  </si>
  <si>
    <t xml:space="preserve">4. Smelter Name (1)- Fill in smelter name if you selected "Smelter Not Listed" in column C.  This field will auto-populate when a smelter name in selected in Column C.  This field is mandatory.</t>
  </si>
  <si>
    <r>
      <rPr>
        <sz val="11"/>
        <rFont val="Verdana"/>
        <family val="2"/>
        <charset val="1"/>
      </rPr>
      <t xml:space="preserve">4. </t>
    </r>
    <r>
      <rPr>
        <sz val="11"/>
        <rFont val="Microsoft YaHei"/>
        <family val="2"/>
      </rPr>
      <t xml:space="preserve">冶炼厂名称 </t>
    </r>
    <r>
      <rPr>
        <sz val="11"/>
        <rFont val="Verdana"/>
        <family val="2"/>
        <charset val="1"/>
      </rPr>
      <t xml:space="preserve">(1) - </t>
    </r>
    <r>
      <rPr>
        <sz val="11"/>
        <rFont val="Microsoft YaHei"/>
        <family val="2"/>
      </rPr>
      <t xml:space="preserve">如果选择 </t>
    </r>
    <r>
      <rPr>
        <sz val="11"/>
        <rFont val="Verdana"/>
        <family val="2"/>
        <charset val="1"/>
      </rPr>
      <t xml:space="preserve">C </t>
    </r>
    <r>
      <rPr>
        <sz val="11"/>
        <rFont val="Microsoft YaHei"/>
        <family val="2"/>
      </rPr>
      <t xml:space="preserve">列中的冶炼厂名称，请填写冶炼厂的名称。如果选择 </t>
    </r>
    <r>
      <rPr>
        <sz val="11"/>
        <rFont val="Verdana"/>
        <family val="2"/>
        <charset val="1"/>
      </rPr>
      <t xml:space="preserve">C </t>
    </r>
    <r>
      <rPr>
        <sz val="11"/>
        <rFont val="Microsoft YaHei"/>
        <family val="2"/>
      </rPr>
      <t xml:space="preserve">列中的“冶炼厂未列出”，此字段将自动填入。此为必填字段。</t>
    </r>
  </si>
  <si>
    <r>
      <rPr>
        <sz val="11"/>
        <rFont val="Verdana"/>
        <family val="2"/>
        <charset val="1"/>
      </rPr>
      <t xml:space="preserve">4. </t>
    </r>
    <r>
      <rPr>
        <sz val="11"/>
        <rFont val="Microsoft YaHei"/>
        <family val="2"/>
      </rPr>
      <t xml:space="preserve">製錬業者名</t>
    </r>
    <r>
      <rPr>
        <sz val="11"/>
        <rFont val="Verdana"/>
        <family val="2"/>
        <charset val="1"/>
      </rPr>
      <t xml:space="preserve">(1)</t>
    </r>
    <r>
      <rPr>
        <sz val="11"/>
        <rFont val="Microsoft YaHei"/>
        <family val="2"/>
      </rPr>
      <t xml:space="preserve">　－　</t>
    </r>
    <r>
      <rPr>
        <sz val="11"/>
        <rFont val="Verdana"/>
        <family val="2"/>
        <charset val="1"/>
      </rPr>
      <t xml:space="preserve">C</t>
    </r>
    <r>
      <rPr>
        <sz val="11"/>
        <rFont val="Microsoft YaHei"/>
        <family val="2"/>
      </rPr>
      <t xml:space="preserve">列で「</t>
    </r>
    <r>
      <rPr>
        <sz val="11"/>
        <rFont val="Verdana"/>
        <family val="2"/>
        <charset val="1"/>
      </rPr>
      <t xml:space="preserve">Smelter not listed</t>
    </r>
    <r>
      <rPr>
        <sz val="11"/>
        <rFont val="Microsoft YaHei"/>
        <family val="2"/>
      </rPr>
      <t xml:space="preserve">（製錬業者が表に含まれていない）」を選択した場合、製錬業者名を記入してください。</t>
    </r>
    <r>
      <rPr>
        <sz val="11"/>
        <rFont val="Verdana"/>
        <family val="2"/>
        <charset val="1"/>
      </rPr>
      <t xml:space="preserve">C</t>
    </r>
    <r>
      <rPr>
        <sz val="11"/>
        <rFont val="Microsoft YaHei"/>
        <family val="2"/>
      </rPr>
      <t xml:space="preserve">列で製錬業者名を選択した場合には、この欄は自動入力されます。この欄は必須です。</t>
    </r>
  </si>
  <si>
    <r>
      <rPr>
        <sz val="11"/>
        <rFont val="Verdana"/>
        <family val="2"/>
        <charset val="1"/>
      </rPr>
      <t xml:space="preserve">4. </t>
    </r>
    <r>
      <rPr>
        <sz val="11"/>
        <rFont val="Microsoft YaHei"/>
        <family val="2"/>
      </rPr>
      <t xml:space="preserve">표준 제련소 이름 </t>
    </r>
    <r>
      <rPr>
        <sz val="11"/>
        <rFont val="Verdana"/>
        <family val="2"/>
        <charset val="1"/>
      </rPr>
      <t xml:space="preserve">(1) - 'C'</t>
    </r>
    <r>
      <rPr>
        <sz val="11"/>
        <rFont val="Microsoft YaHei"/>
        <family val="2"/>
      </rPr>
      <t xml:space="preserve">열에 </t>
    </r>
    <r>
      <rPr>
        <sz val="11"/>
        <rFont val="Verdana"/>
        <family val="2"/>
        <charset val="1"/>
      </rPr>
      <t xml:space="preserve">'</t>
    </r>
    <r>
      <rPr>
        <sz val="11"/>
        <rFont val="Microsoft YaHei"/>
        <family val="2"/>
      </rPr>
      <t xml:space="preserve">나열되지 제련소</t>
    </r>
    <r>
      <rPr>
        <sz val="11"/>
        <rFont val="Verdana"/>
        <family val="2"/>
        <charset val="1"/>
      </rPr>
      <t xml:space="preserve">'</t>
    </r>
    <r>
      <rPr>
        <sz val="11"/>
        <rFont val="Microsoft YaHei"/>
        <family val="2"/>
      </rPr>
      <t xml:space="preserve">를 선택한 경우</t>
    </r>
    <r>
      <rPr>
        <sz val="11"/>
        <rFont val="Verdana"/>
        <family val="2"/>
        <charset val="1"/>
      </rPr>
      <t xml:space="preserve">, </t>
    </r>
    <r>
      <rPr>
        <sz val="11"/>
        <rFont val="Microsoft YaHei"/>
        <family val="2"/>
      </rPr>
      <t xml:space="preserve">제련소 이름을 기입하시오</t>
    </r>
    <r>
      <rPr>
        <sz val="11"/>
        <rFont val="Verdana"/>
        <family val="2"/>
        <charset val="1"/>
      </rPr>
      <t xml:space="preserve">.  'C'</t>
    </r>
    <r>
      <rPr>
        <sz val="11"/>
        <rFont val="Microsoft YaHei"/>
        <family val="2"/>
      </rPr>
      <t xml:space="preserve">열에 제련소 이름을 선택한 경우에는 이필드가 자동으로 채워집니다</t>
    </r>
    <r>
      <rPr>
        <sz val="11"/>
        <rFont val="Verdana"/>
        <family val="2"/>
        <charset val="1"/>
      </rPr>
      <t xml:space="preserve">.  </t>
    </r>
    <r>
      <rPr>
        <sz val="11"/>
        <rFont val="Microsoft YaHei"/>
        <family val="2"/>
      </rPr>
      <t xml:space="preserve">이 필드는 필수입니다</t>
    </r>
    <r>
      <rPr>
        <sz val="11"/>
        <rFont val="Verdana"/>
        <family val="2"/>
        <charset val="1"/>
      </rPr>
      <t xml:space="preserve">.</t>
    </r>
  </si>
  <si>
    <t xml:space="preserve">4. Nom de la fonderie (1) - Saisissez le nom de la fonderie si vous avez sélectionné 'fonderie non répertoriée' dans la colonne C. Ce champ est automatiquement renseigné lorsqu'un nom de fonderie est sélectionné dans la colonne C. Ce champ est obligatoire.</t>
  </si>
  <si>
    <t xml:space="preserve">4. Nome da Fundição (1) - Preencher o nome da fundição se selecionou "Fundição não listada" na coluna C. Este campo irá replicar-se automaticamente quando o nome de uma fundição for selecionado na coluna C. Este campo é obrigatório.</t>
  </si>
  <si>
    <t xml:space="preserve">4. Schmelzhütten Name ( 1 ) - Füllen Sie den Namen der Schmelzhütte in Spalte C ein, wenn Sie "Smelter not listed" ausgewählt haben.  Dieses Feld wird automatisch ausgefüllt, wenn eine Schmelzhütte in Spalte C ausgewählt wurde. Dies ist ein Pflichteingabefeld.</t>
  </si>
  <si>
    <t xml:space="preserve">4. Nombre del fundidor (1)- Proporcione el nombre del fundidor si seleccionaste " Fundidor no listado" en la columna C. Este campo se llenara automáticamente cuando un nombre de fundidor es seleccionado en la columna C. Este campo es obligatorio.</t>
  </si>
  <si>
    <t xml:space="preserve">4. Nome della fonderia (1) -  Inserire il nome della fonderia se avete selezionato " fonderia non presente" nella colonna C. Questo campo verrà popolato automaticamente quando verrà inserito il nome dell fonderia nella colonna C.  Questo campo è obbligatorio.</t>
  </si>
  <si>
    <t xml:space="preserve">4. İzabe Tesisi Adı (1) - C Sütununda "İzabe Tesisi Listelenmemiş" öğesini seçtiyseniz, bir izabe tesisi adı girin. Bu alan, C Sütununda bir izabe tesisi adı seçildiğinde otomatik olarak doldurulacaktır. Bu alanın doldurulması zorunludur.</t>
  </si>
  <si>
    <t xml:space="preserve">A55</t>
  </si>
  <si>
    <t xml:space="preserve">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</si>
  <si>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charset val="1"/>
      </rPr>
      <t xml:space="preserve">5. </t>
    </r>
    <r>
      <rPr>
        <sz val="11"/>
        <rFont val="Microsoft YaHei"/>
        <family val="2"/>
      </rPr>
      <t xml:space="preserve">冶炼厂所在国家或地区 </t>
    </r>
    <r>
      <rPr>
        <sz val="11"/>
        <rFont val="Verdana"/>
        <family val="2"/>
        <charset val="1"/>
      </rPr>
      <t xml:space="preserve">(*) - </t>
    </r>
    <r>
      <rPr>
        <sz val="11"/>
        <rFont val="Microsoft YaHei"/>
        <family val="2"/>
      </rPr>
      <t xml:space="preserve">如果选择 </t>
    </r>
    <r>
      <rPr>
        <sz val="11"/>
        <rFont val="Verdana"/>
        <family val="2"/>
        <charset val="1"/>
      </rPr>
      <t xml:space="preserve">C </t>
    </r>
    <r>
      <rPr>
        <sz val="11"/>
        <rFont val="Microsoft YaHei"/>
        <family val="2"/>
      </rPr>
      <t xml:space="preserve">列中的冶炼厂名称，此字段会自动填入。如果选择 </t>
    </r>
    <r>
      <rPr>
        <sz val="11"/>
        <rFont val="Verdana"/>
        <family val="2"/>
        <charset val="1"/>
      </rPr>
      <t xml:space="preserve">C </t>
    </r>
    <r>
      <rPr>
        <sz val="11"/>
        <rFont val="Microsoft YaHei"/>
        <family val="2"/>
      </rPr>
      <t xml:space="preserve">列中的“冶炼厂未列出”，请使用下拉菜单，选择冶炼厂所在国家或地区。此为必填字段。</t>
    </r>
  </si>
  <si>
    <r>
      <rPr>
        <sz val="11"/>
        <rFont val="Verdana"/>
        <family val="2"/>
        <charset val="1"/>
      </rPr>
      <t xml:space="preserve">5. </t>
    </r>
    <r>
      <rPr>
        <sz val="11"/>
        <rFont val="Microsoft YaHei"/>
        <family val="2"/>
      </rPr>
      <t xml:space="preserve">製錬業者所在地：国</t>
    </r>
    <r>
      <rPr>
        <sz val="11"/>
        <rFont val="Verdana"/>
        <family val="2"/>
        <charset val="1"/>
      </rPr>
      <t xml:space="preserve">(*)</t>
    </r>
    <r>
      <rPr>
        <sz val="11"/>
        <rFont val="Microsoft YaHei"/>
        <family val="2"/>
      </rPr>
      <t xml:space="preserve">　－　</t>
    </r>
    <r>
      <rPr>
        <sz val="11"/>
        <rFont val="Verdana"/>
        <family val="2"/>
        <charset val="1"/>
      </rPr>
      <t xml:space="preserve">C</t>
    </r>
    <r>
      <rPr>
        <sz val="11"/>
        <rFont val="Microsoft YaHei"/>
        <family val="2"/>
      </rPr>
      <t xml:space="preserve">列で製錬業者名を選択した場合には、この欄は自動入力されます。</t>
    </r>
    <r>
      <rPr>
        <sz val="11"/>
        <rFont val="Verdana"/>
        <family val="2"/>
        <charset val="1"/>
      </rPr>
      <t xml:space="preserve">C</t>
    </r>
    <r>
      <rPr>
        <sz val="11"/>
        <rFont val="Microsoft YaHei"/>
        <family val="2"/>
      </rPr>
      <t xml:space="preserve">列で「</t>
    </r>
    <r>
      <rPr>
        <sz val="11"/>
        <rFont val="Verdana"/>
        <family val="2"/>
        <charset val="1"/>
      </rPr>
      <t xml:space="preserve">Smelter Not Listed</t>
    </r>
    <r>
      <rPr>
        <sz val="11"/>
        <rFont val="Microsoft YaHei"/>
        <family val="2"/>
      </rPr>
      <t xml:space="preserve">（製錬業者が表に含まれていない）」を選択した場合、ドロップダウンメニューの中から、製錬業者の所在する国を選択してください。この欄は必須です。</t>
    </r>
  </si>
  <si>
    <r>
      <rPr>
        <sz val="11"/>
        <rFont val="Verdana"/>
        <family val="2"/>
        <charset val="1"/>
      </rPr>
      <t xml:space="preserve">5. </t>
    </r>
    <r>
      <rPr>
        <sz val="11"/>
        <rFont val="Microsoft YaHei"/>
        <family val="2"/>
      </rPr>
      <t xml:space="preserve">제련소 국가 </t>
    </r>
    <r>
      <rPr>
        <sz val="11"/>
        <rFont val="Verdana"/>
        <family val="2"/>
        <charset val="1"/>
      </rPr>
      <t xml:space="preserve">(*) - 'C'</t>
    </r>
    <r>
      <rPr>
        <sz val="11"/>
        <rFont val="Microsoft YaHei"/>
        <family val="2"/>
      </rPr>
      <t xml:space="preserve">열에 제련소 이름을 선택한 경우에는 이필드가 자동으로 채워집니다</t>
    </r>
    <r>
      <rPr>
        <sz val="11"/>
        <rFont val="Verdana"/>
        <family val="2"/>
        <charset val="1"/>
      </rPr>
      <t xml:space="preserve">.  'C'</t>
    </r>
    <r>
      <rPr>
        <sz val="11"/>
        <rFont val="Microsoft YaHei"/>
        <family val="2"/>
      </rPr>
      <t xml:space="preserve">열에 </t>
    </r>
    <r>
      <rPr>
        <sz val="11"/>
        <rFont val="Verdana"/>
        <family val="2"/>
        <charset val="1"/>
      </rPr>
      <t xml:space="preserve">'</t>
    </r>
    <r>
      <rPr>
        <sz val="11"/>
        <rFont val="Microsoft YaHei"/>
        <family val="2"/>
      </rPr>
      <t xml:space="preserve">나열되지 제련소</t>
    </r>
    <r>
      <rPr>
        <sz val="11"/>
        <rFont val="Verdana"/>
        <family val="2"/>
        <charset val="1"/>
      </rPr>
      <t xml:space="preserve">'</t>
    </r>
    <r>
      <rPr>
        <sz val="11"/>
        <rFont val="Microsoft YaHei"/>
        <family val="2"/>
      </rPr>
      <t xml:space="preserve">를 선택한 경우</t>
    </r>
    <r>
      <rPr>
        <sz val="11"/>
        <rFont val="Verdana"/>
        <family val="2"/>
        <charset val="1"/>
      </rPr>
      <t xml:space="preserve">,  </t>
    </r>
    <r>
      <rPr>
        <sz val="11"/>
        <rFont val="Microsoft YaHei"/>
        <family val="2"/>
      </rPr>
      <t xml:space="preserve">제련소 국가 위치를 풀다운 메뉴에서 선택하십시오</t>
    </r>
    <r>
      <rPr>
        <sz val="11"/>
        <rFont val="Verdana"/>
        <family val="2"/>
        <charset val="1"/>
      </rPr>
      <t xml:space="preserve">.  </t>
    </r>
    <r>
      <rPr>
        <sz val="11"/>
        <rFont val="Microsoft YaHei"/>
        <family val="2"/>
      </rPr>
      <t xml:space="preserve">이 필드는 필수입니다</t>
    </r>
    <r>
      <rPr>
        <sz val="11"/>
        <rFont val="Verdana"/>
        <family val="2"/>
        <charset val="1"/>
      </rPr>
      <t xml:space="preserve">.</t>
    </r>
  </si>
  <si>
    <t xml:space="preserve">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</si>
  <si>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 xml:space="preserve">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</si>
  <si>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 xml:space="preserve">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</si>
  <si>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 xml:space="preserve">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</si>
  <si>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</si>
  <si>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 xml:space="preserve">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</si>
  <si>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A56</t>
  </si>
  <si>
    <t xml:space="preserve">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</si>
  <si>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charset val="1"/>
      </rPr>
      <t xml:space="preserve">6. </t>
    </r>
    <r>
      <rPr>
        <sz val="11"/>
        <rFont val="Microsoft YaHei"/>
        <family val="2"/>
      </rPr>
      <t xml:space="preserve">冶炼厂识别 </t>
    </r>
    <r>
      <rPr>
        <sz val="11"/>
        <rFont val="Verdana"/>
        <family val="2"/>
        <charset val="1"/>
      </rPr>
      <t xml:space="preserve">- </t>
    </r>
    <r>
      <rPr>
        <sz val="11"/>
        <rFont val="Microsoft YaHei"/>
        <family val="2"/>
      </rPr>
      <t xml:space="preserve">依据冶炼厂和精炼厂识别系统每一冶炼厂或精炼厂均有一独一无二的标识。相信会有一间冶炼厂或一间精炼厂存在多个名称的情况出现。 因此，唯一的冶炼厂标识能将其他名称和别名进行统一。 </t>
    </r>
  </si>
  <si>
    <r>
      <rPr>
        <sz val="11"/>
        <rFont val="Verdana"/>
        <family val="2"/>
        <charset val="1"/>
      </rPr>
      <t xml:space="preserve">6. </t>
    </r>
    <r>
      <rPr>
        <sz val="11"/>
        <rFont val="Microsoft YaHei"/>
        <family val="2"/>
      </rPr>
      <t xml:space="preserve">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</si>
  <si>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rPr>
        <sz val="11"/>
        <rFont val="Verdana"/>
        <family val="2"/>
        <charset val="1"/>
      </rPr>
      <t xml:space="preserve">6. </t>
    </r>
    <r>
      <rPr>
        <sz val="11"/>
        <rFont val="Microsoft YaHei"/>
        <family val="2"/>
      </rPr>
      <t xml:space="preserve">제련소 식별 </t>
    </r>
    <r>
      <rPr>
        <sz val="11"/>
        <rFont val="Verdana"/>
        <family val="2"/>
        <charset val="1"/>
      </rPr>
      <t xml:space="preserve">- </t>
    </r>
    <r>
      <rPr>
        <sz val="11"/>
        <rFont val="Microsoft YaHei"/>
        <family val="2"/>
      </rPr>
      <t xml:space="preserve">이것은 제련소와 정제소 식별 시스템에 따라 제련소와 정제소에 할당된 고유한 식별자입니다</t>
    </r>
    <r>
      <rPr>
        <sz val="11"/>
        <rFont val="Verdana"/>
        <family val="2"/>
        <charset val="1"/>
      </rPr>
      <t xml:space="preserve">. </t>
    </r>
    <r>
      <rPr>
        <sz val="11"/>
        <rFont val="Microsoft YaHei"/>
        <family val="2"/>
      </rPr>
      <t xml:space="preserve">다수의 이름이나 별칭이 한 제련소 또는 정제소를 묘사하기 위해 사용되어 질 것으로 보여</t>
    </r>
    <r>
      <rPr>
        <sz val="11"/>
        <rFont val="Verdana"/>
        <family val="2"/>
        <charset val="1"/>
      </rPr>
      <t xml:space="preserve">,  </t>
    </r>
    <r>
      <rPr>
        <sz val="11"/>
        <rFont val="Microsoft YaHei"/>
        <family val="2"/>
      </rPr>
      <t xml:space="preserve">다수의 이름이나 별칭을 하나의 </t>
    </r>
    <r>
      <rPr>
        <sz val="11"/>
        <rFont val="Verdana"/>
        <family val="2"/>
        <charset val="1"/>
      </rPr>
      <t xml:space="preserve">"Smelter ID"</t>
    </r>
    <r>
      <rPr>
        <sz val="11"/>
        <rFont val="Microsoft YaHei"/>
        <family val="2"/>
      </rPr>
      <t xml:space="preserve">로 연결합니다</t>
    </r>
    <r>
      <rPr>
        <sz val="11"/>
        <rFont val="Verdana"/>
        <family val="2"/>
        <charset val="1"/>
      </rPr>
      <t xml:space="preserve">.</t>
    </r>
  </si>
  <si>
    <t xml:space="preserve">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</si>
  <si>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 xml:space="preserve">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</si>
  <si>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 xml:space="preserve">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</si>
  <si>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 xml:space="preserve">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</si>
  <si>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 xml:space="preserve">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</si>
  <si>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 xml:space="preserve">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</si>
  <si>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A57</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</si>
  <si>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</si>
  <si>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charset val="1"/>
      </rPr>
      <t xml:space="preserve">7. </t>
    </r>
    <r>
      <rPr>
        <sz val="11"/>
        <rFont val="Microsoft YaHei"/>
        <family val="2"/>
      </rPr>
      <t xml:space="preserve">冶炼厂识别号码 </t>
    </r>
    <r>
      <rPr>
        <sz val="11"/>
        <rFont val="Verdana"/>
        <family val="2"/>
        <charset val="1"/>
      </rPr>
      <t xml:space="preserve">- F </t>
    </r>
    <r>
      <rPr>
        <sz val="11"/>
        <rFont val="Microsoft YaHei"/>
        <family val="2"/>
      </rPr>
      <t xml:space="preserve">列包括所有的冶炼厂识别号码。 如果在 </t>
    </r>
    <r>
      <rPr>
        <sz val="11"/>
        <rFont val="Verdana"/>
        <family val="2"/>
        <charset val="1"/>
      </rPr>
      <t xml:space="preserve">C </t>
    </r>
    <r>
      <rPr>
        <sz val="11"/>
        <rFont val="Microsoft YaHei"/>
        <family val="2"/>
      </rPr>
      <t xml:space="preserve">列中使用下拉框选择冶炼厂名称，此字段会自动填入。 </t>
    </r>
  </si>
  <si>
    <r>
      <rPr>
        <sz val="11"/>
        <rFont val="Verdana"/>
        <family val="2"/>
        <charset val="1"/>
      </rPr>
      <t xml:space="preserve">7.</t>
    </r>
    <r>
      <rPr>
        <sz val="11"/>
        <rFont val="Microsoft YaHei"/>
        <family val="2"/>
      </rPr>
      <t xml:space="preserve">製錬業者識別番号の発行元　－　これは</t>
    </r>
    <r>
      <rPr>
        <sz val="11"/>
        <rFont val="Verdana"/>
        <family val="2"/>
        <charset val="1"/>
      </rPr>
      <t xml:space="preserve">F</t>
    </r>
    <r>
      <rPr>
        <sz val="11"/>
        <rFont val="Microsoft YaHei"/>
        <family val="2"/>
      </rPr>
      <t xml:space="preserve">列に入力された製錬業者識別番号の発行元です。ドロップダウンボックスを使って</t>
    </r>
    <r>
      <rPr>
        <sz val="11"/>
        <rFont val="Verdana"/>
        <family val="2"/>
        <charset val="1"/>
      </rPr>
      <t xml:space="preserve">C</t>
    </r>
    <r>
      <rPr>
        <sz val="11"/>
        <rFont val="Microsoft YaHei"/>
        <family val="2"/>
      </rPr>
      <t xml:space="preserve">列に製錬業者名を選択すると、この欄は自動入力されます。</t>
    </r>
  </si>
  <si>
    <r>
      <rPr>
        <sz val="11"/>
        <rFont val="Verdana"/>
        <family val="2"/>
        <charset val="1"/>
      </rPr>
      <t xml:space="preserve">7. </t>
    </r>
    <r>
      <rPr>
        <sz val="11"/>
        <rFont val="Microsoft YaHei"/>
        <family val="2"/>
      </rPr>
      <t xml:space="preserve">제련소 식별 번호의 출처 </t>
    </r>
    <r>
      <rPr>
        <sz val="11"/>
        <rFont val="Verdana"/>
        <family val="2"/>
        <charset val="1"/>
      </rPr>
      <t xml:space="preserve">- </t>
    </r>
    <r>
      <rPr>
        <sz val="11"/>
        <rFont val="Microsoft YaHei"/>
        <family val="2"/>
      </rPr>
      <t xml:space="preserve">이것은 </t>
    </r>
    <r>
      <rPr>
        <sz val="11"/>
        <rFont val="Verdana"/>
        <family val="2"/>
        <charset val="1"/>
      </rPr>
      <t xml:space="preserve">F</t>
    </r>
    <r>
      <rPr>
        <sz val="11"/>
        <rFont val="Microsoft YaHei"/>
        <family val="2"/>
      </rPr>
      <t xml:space="preserve">열에 들어간 제련소 식별 번호의 출처입니다</t>
    </r>
    <r>
      <rPr>
        <sz val="11"/>
        <rFont val="Verdana"/>
        <family val="2"/>
        <charset val="1"/>
      </rPr>
      <t xml:space="preserve">. </t>
    </r>
    <r>
      <rPr>
        <sz val="11"/>
        <rFont val="Microsoft YaHei"/>
        <family val="2"/>
      </rPr>
      <t xml:space="preserve">제련소 이름이 드랍다운 박스를 사용하여 </t>
    </r>
    <r>
      <rPr>
        <sz val="11"/>
        <rFont val="Verdana"/>
        <family val="2"/>
        <charset val="1"/>
      </rPr>
      <t xml:space="preserve">Column C</t>
    </r>
    <r>
      <rPr>
        <sz val="11"/>
        <rFont val="Microsoft YaHei"/>
        <family val="2"/>
      </rPr>
      <t xml:space="preserve">에서 선택되면</t>
    </r>
    <r>
      <rPr>
        <sz val="11"/>
        <rFont val="Verdana"/>
        <family val="2"/>
        <charset val="1"/>
      </rPr>
      <t xml:space="preserve">, </t>
    </r>
    <r>
      <rPr>
        <sz val="11"/>
        <rFont val="Microsoft YaHei"/>
        <family val="2"/>
      </rPr>
      <t xml:space="preserve">이 열은 자동으로 덧붙여 집니다</t>
    </r>
    <r>
      <rPr>
        <sz val="11"/>
        <rFont val="Verdana"/>
        <family val="2"/>
        <charset val="1"/>
      </rPr>
      <t xml:space="preserve">.</t>
    </r>
  </si>
  <si>
    <t xml:space="preserve">7. Type de l'identifiant de la fonderie - C'est la source du numéro d'identification de la fonderie identifiée dans la colonne F. Si un nom de fonderie a été sélectionné dans la colonne C en utilisant la liste déroulante, ce champ est automatiquement renseigné.</t>
  </si>
  <si>
    <t xml:space="preserve">7. Número de Identificação da fonte da Fundição - Este é o número de Identificação da fonte da Fundição preenchido na coluna F. Se o nome de uma fundição for selecionada na coluna C usando a lista do menu, este campo irá replicar-se automaticamente.</t>
  </si>
  <si>
    <t xml:space="preserve">7. Quelle der Schmelzhütten Identifikationsnummer - das ist die Quelle der Schmelzhütte, welche  in der Spalte F eingegeben wurde. Wenn eine Schmelzhütte aus der Drop-down Box in Spalte C ausgewählt wurde, dann wird dieses Feld automatisch aufgefüllt werden.</t>
  </si>
  <si>
    <t xml:space="preserve">7. Fuente del numero de identificación del fundidor - esta es la fuente del numero de identificación del fundidor capturado en el columna F. Si un nombre del fundidor fue seleccionado en la columna C usando el menú de opciones, este campo se llenara automáticamente.</t>
  </si>
  <si>
    <t xml:space="preserve">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</si>
  <si>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</si>
  <si>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 xml:space="preserve">A58</t>
  </si>
  <si>
    <t xml:space="preserve">8. Smelter Street -  Provide the street name on which the smelter is located. This field is optional.</t>
  </si>
  <si>
    <r>
      <rPr>
        <sz val="10"/>
        <rFont val="Verdana"/>
        <family val="2"/>
        <charset val="1"/>
      </rPr>
      <t xml:space="preserve">8. </t>
    </r>
    <r>
      <rPr>
        <sz val="10"/>
        <rFont val="Microsoft YaHei"/>
        <family val="2"/>
      </rPr>
      <t xml:space="preserve">冶炼厂所在街道 </t>
    </r>
    <r>
      <rPr>
        <sz val="10"/>
        <rFont val="Verdana"/>
        <family val="2"/>
        <charset val="1"/>
      </rPr>
      <t xml:space="preserve">- </t>
    </r>
    <r>
      <rPr>
        <sz val="10"/>
        <rFont val="Microsoft YaHei"/>
        <family val="2"/>
      </rPr>
      <t xml:space="preserve">提供冶炼厂所在街道的名称。此为选填字段。</t>
    </r>
  </si>
  <si>
    <r>
      <rPr>
        <sz val="10"/>
        <rFont val="Verdana"/>
        <family val="2"/>
        <charset val="1"/>
      </rPr>
      <t xml:space="preserve">8.  </t>
    </r>
    <r>
      <rPr>
        <sz val="10"/>
        <rFont val="Microsoft YaHei"/>
        <family val="2"/>
      </rPr>
      <t xml:space="preserve">製錬業者所在地：番地　－　製錬所の所在する番地を記入してください。この欄は任意記入欄です。</t>
    </r>
  </si>
  <si>
    <r>
      <rPr>
        <sz val="10"/>
        <rFont val="Verdana"/>
        <family val="2"/>
        <charset val="1"/>
      </rPr>
      <t xml:space="preserve">8. </t>
    </r>
    <r>
      <rPr>
        <sz val="10"/>
        <rFont val="Microsoft YaHei"/>
        <family val="2"/>
      </rPr>
      <t xml:space="preserve">제련소 주소 </t>
    </r>
    <r>
      <rPr>
        <sz val="10"/>
        <rFont val="Verdana"/>
        <family val="2"/>
        <charset val="1"/>
      </rPr>
      <t xml:space="preserve">- </t>
    </r>
    <r>
      <rPr>
        <sz val="10"/>
        <rFont val="Microsoft YaHei"/>
        <family val="2"/>
      </rPr>
      <t xml:space="preserve">제련소가 위치하고 있는 주소를 기입하십시오</t>
    </r>
    <r>
      <rPr>
        <sz val="10"/>
        <rFont val="Verdana"/>
        <family val="2"/>
        <charset val="1"/>
      </rPr>
      <t xml:space="preserve">. </t>
    </r>
    <r>
      <rPr>
        <sz val="10"/>
        <rFont val="Microsoft YaHei"/>
        <family val="2"/>
      </rPr>
      <t xml:space="preserve">이 필드는 선택사항입니다</t>
    </r>
    <r>
      <rPr>
        <sz val="10"/>
        <rFont val="Verdana"/>
        <family val="2"/>
        <charset val="1"/>
      </rPr>
      <t xml:space="preserve">.</t>
    </r>
  </si>
  <si>
    <t xml:space="preserve">8. Rue de la fonderie – indique le nom de la rue où est située la fonderie. Ce champ est facultatif.</t>
  </si>
  <si>
    <t xml:space="preserve">8. Endereço da fundição – Forneça o nome da rua em que se localiza a fundição. Este campo é opcional.</t>
  </si>
  <si>
    <t xml:space="preserve">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</si>
  <si>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</si>
  <si>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 xml:space="preserve">8. Sedi delle Fonderie: strada/via - Inserire la via/strada della fonderia che esegue il trattamento di trasformazione dei minerali che entrano nella vostra catena di fornitura. Questo campo è facoltativo.</t>
  </si>
  <si>
    <t xml:space="preserve">8. İzabe Tesisinin Bulunduğu Cadde - İzabe tesisinin yer aldığı caddenin adını girin. Bu alanın doldurulması isteğe bağlıdır.</t>
  </si>
  <si>
    <t xml:space="preserve">A59</t>
  </si>
  <si>
    <t xml:space="preserve">9. Smelter City – Provide the city name of where the smelter is located. This field is optional.</t>
  </si>
  <si>
    <r>
      <rPr>
        <sz val="10"/>
        <rFont val="Verdana"/>
        <family val="2"/>
        <charset val="1"/>
      </rPr>
      <t xml:space="preserve">9. </t>
    </r>
    <r>
      <rPr>
        <sz val="10"/>
        <rFont val="Microsoft YaHei"/>
        <family val="2"/>
      </rPr>
      <t xml:space="preserve">冶炼厂所在城市 </t>
    </r>
    <r>
      <rPr>
        <sz val="10"/>
        <rFont val="Verdana"/>
        <family val="2"/>
        <charset val="1"/>
      </rPr>
      <t xml:space="preserve">- </t>
    </r>
    <r>
      <rPr>
        <sz val="10"/>
        <rFont val="Microsoft YaHei"/>
        <family val="2"/>
      </rPr>
      <t xml:space="preserve">提供冶炼厂所在城市的名称。此为选填字段。</t>
    </r>
  </si>
  <si>
    <r>
      <rPr>
        <sz val="10"/>
        <rFont val="Verdana"/>
        <family val="2"/>
        <charset val="1"/>
      </rPr>
      <t xml:space="preserve">9.  </t>
    </r>
    <r>
      <rPr>
        <sz val="10"/>
        <rFont val="Microsoft YaHei"/>
        <family val="2"/>
      </rPr>
      <t xml:space="preserve">製錬業者所在地：市　－　製錬所の所在する市を記入してください。この欄は任意記入欄です。</t>
    </r>
  </si>
  <si>
    <r>
      <rPr>
        <sz val="10"/>
        <rFont val="Verdana"/>
        <family val="2"/>
        <charset val="1"/>
      </rPr>
      <t xml:space="preserve">9. </t>
    </r>
    <r>
      <rPr>
        <sz val="10"/>
        <rFont val="Microsoft YaHei"/>
        <family val="2"/>
      </rPr>
      <t xml:space="preserve">제련소 시 – 제련소가 위치하고 있는 도시를 기입하십시오</t>
    </r>
    <r>
      <rPr>
        <sz val="10"/>
        <rFont val="Verdana"/>
        <family val="2"/>
        <charset val="1"/>
      </rPr>
      <t xml:space="preserve">. </t>
    </r>
    <r>
      <rPr>
        <sz val="10"/>
        <rFont val="Microsoft YaHei"/>
        <family val="2"/>
      </rPr>
      <t xml:space="preserve">이 필드는 선택사항입니다</t>
    </r>
    <r>
      <rPr>
        <sz val="10"/>
        <rFont val="Verdana"/>
        <family val="2"/>
        <charset val="1"/>
      </rPr>
      <t xml:space="preserve">.</t>
    </r>
  </si>
  <si>
    <t xml:space="preserve">9. Ville de la fonderie – indique le nom de la ville où est située la fonderie. Ce champ est facultatif.</t>
  </si>
  <si>
    <t xml:space="preserve">9. Cidade da fundição – Forneça o nome da cidade em que se localiza a fundição. Este campo é opcional.</t>
  </si>
  <si>
    <t xml:space="preserve">9. Ort der Schmelzhütte – Geben Sie den Namen des Ortes an, in dem sich die Schmelzhütte befindet. Das Ausfüllen dieses Feldes ist freiwillig.</t>
  </si>
  <si>
    <t xml:space="preserve">9.  Ciudad del fundidor: informe el nombre de la ciudad en la que se ubica el fundidor.  El campo es opcional.</t>
  </si>
  <si>
    <t xml:space="preserve">9. Sedi delle Fonderie: città - inserire la città della fonderia che esegue il trattamento di trasformazione dei minerali che entrano nella vostra catena di fornitura.  Questo campo è facoltativo.</t>
  </si>
  <si>
    <t xml:space="preserve">9. İzabe Tesisinin Bulunduğu Şehir – İzabe tesisinin bulunduğu şehrin adını girin. Bu alanın doldurulması isteğe bağlıdır.</t>
  </si>
  <si>
    <t xml:space="preserve">A60</t>
  </si>
  <si>
    <t xml:space="preserve">10. Smelter Location: State/Province, if applicable – Provide the state or province where the smelter is located. This field is optional.</t>
  </si>
  <si>
    <r>
      <rPr>
        <sz val="10"/>
        <rFont val="Verdana"/>
        <family val="2"/>
        <charset val="1"/>
      </rPr>
      <t xml:space="preserve">10. </t>
    </r>
    <r>
      <rPr>
        <sz val="10"/>
        <rFont val="Microsoft YaHei"/>
        <family val="2"/>
      </rPr>
      <t xml:space="preserve">冶炼厂地点：州</t>
    </r>
    <r>
      <rPr>
        <sz val="10"/>
        <rFont val="Verdana"/>
        <family val="2"/>
        <charset val="1"/>
      </rPr>
      <t xml:space="preserve">/</t>
    </r>
    <r>
      <rPr>
        <sz val="10"/>
        <rFont val="Microsoft YaHei"/>
        <family val="2"/>
      </rPr>
      <t xml:space="preserve">省（如适用）</t>
    </r>
    <r>
      <rPr>
        <sz val="10"/>
        <rFont val="Verdana"/>
        <family val="2"/>
        <charset val="1"/>
      </rPr>
      <t xml:space="preserve">- </t>
    </r>
    <r>
      <rPr>
        <sz val="10"/>
        <rFont val="Microsoft YaHei"/>
        <family val="2"/>
      </rPr>
      <t xml:space="preserve">提供冶炼厂所在的州</t>
    </r>
    <r>
      <rPr>
        <sz val="10"/>
        <rFont val="Verdana"/>
        <family val="2"/>
        <charset val="1"/>
      </rPr>
      <t xml:space="preserve">/</t>
    </r>
    <r>
      <rPr>
        <sz val="10"/>
        <rFont val="Microsoft YaHei"/>
        <family val="2"/>
      </rPr>
      <t xml:space="preserve">省。此为选填字段。</t>
    </r>
  </si>
  <si>
    <r>
      <rPr>
        <sz val="10"/>
        <rFont val="Verdana"/>
        <family val="2"/>
        <charset val="1"/>
      </rPr>
      <t xml:space="preserve">10.  </t>
    </r>
    <r>
      <rPr>
        <sz val="10"/>
        <rFont val="Microsoft YaHei"/>
        <family val="2"/>
      </rPr>
      <t xml:space="preserve">製錬業者所在地： 州／県／省（該当する場合のみ回答）　－　製錬所の所在する州又は県を記入してください。この欄は任意記入欄です。</t>
    </r>
  </si>
  <si>
    <r>
      <rPr>
        <sz val="10"/>
        <rFont val="Verdana"/>
        <family val="2"/>
        <charset val="1"/>
      </rPr>
      <t xml:space="preserve">10. </t>
    </r>
    <r>
      <rPr>
        <sz val="10"/>
        <rFont val="Microsoft YaHei"/>
        <family val="2"/>
      </rPr>
      <t xml:space="preserve">제련소 위치</t>
    </r>
    <r>
      <rPr>
        <sz val="10"/>
        <rFont val="Verdana"/>
        <family val="2"/>
        <charset val="1"/>
      </rPr>
      <t xml:space="preserve">: </t>
    </r>
    <r>
      <rPr>
        <sz val="10"/>
        <rFont val="Microsoft YaHei"/>
        <family val="2"/>
      </rPr>
      <t xml:space="preserve">도</t>
    </r>
    <r>
      <rPr>
        <sz val="10"/>
        <rFont val="Verdana"/>
        <family val="2"/>
        <charset val="1"/>
      </rPr>
      <t xml:space="preserve">/</t>
    </r>
    <r>
      <rPr>
        <sz val="10"/>
        <rFont val="Microsoft YaHei"/>
        <family val="2"/>
      </rPr>
      <t xml:space="preserve">주</t>
    </r>
    <r>
      <rPr>
        <sz val="10"/>
        <rFont val="Verdana"/>
        <family val="2"/>
        <charset val="1"/>
      </rPr>
      <t xml:space="preserve">, </t>
    </r>
    <r>
      <rPr>
        <sz val="10"/>
        <rFont val="Microsoft YaHei"/>
        <family val="2"/>
      </rPr>
      <t xml:space="preserve">해당할 경우 – 제련소가 위치하고 있는 도나 주를 기입하십시오</t>
    </r>
    <r>
      <rPr>
        <sz val="10"/>
        <rFont val="Verdana"/>
        <family val="2"/>
        <charset val="1"/>
      </rPr>
      <t xml:space="preserve">. </t>
    </r>
    <r>
      <rPr>
        <sz val="10"/>
        <rFont val="Microsoft YaHei"/>
        <family val="2"/>
      </rPr>
      <t xml:space="preserve">이 필드는 선택사항입니다</t>
    </r>
    <r>
      <rPr>
        <sz val="10"/>
        <rFont val="Verdana"/>
        <family val="2"/>
        <charset val="1"/>
      </rPr>
      <t xml:space="preserve">.</t>
    </r>
  </si>
  <si>
    <t xml:space="preserve">10. Emplacement de la fonderie : État/province, le cas échéant – indique l’État ou la province où est située la fonderie. Ce champ est facultatif.</t>
  </si>
  <si>
    <t xml:space="preserve">10. Localização da fundição: Estado ou província, quando aplicável – Forneça o estado ou a província em que se localiza a fundição. Este campo é opcional.</t>
  </si>
  <si>
    <t xml:space="preserve">10. Standort der Schmelzhütte: Ggf. Bundesland/Region/Provinz – Geben Sie das Bundesland oder die Region/Provinz des Schmelzhüttenstandortes an. Das Ausfüllen dieses Feldes ist freiwillig.</t>
  </si>
  <si>
    <t xml:space="preserve">10.  Ubicación del fundidor:  Estado/Provincia, si corresponde: informe el estado o provincia en el que se ubica el fundidor.  El campo es opcional.</t>
  </si>
  <si>
    <t xml:space="preserve">10. Sedi delle Fonderie:  Stato (se applicabile) - inserire lo Stato della fonderia che esegue il trattamento di trasformazione dei minerali che entrano nella vostra catena di fornitura. Questo campo è facoltativo.</t>
  </si>
  <si>
    <t xml:space="preserve">10. İzabe Tesisinin Bulunduğu Konum: Uygun olduğunda, Eyalet/İl – İzabe tesisinin bulunduğu eyalet ya da ilin adını girin. Bu alanın doldurulması isteğe bağlıdır.</t>
  </si>
  <si>
    <t xml:space="preserve">A61</t>
  </si>
  <si>
    <t xml:space="preserve">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</si>
  <si>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r>
      <rPr>
        <sz val="11"/>
        <rFont val="Verdana"/>
        <family val="2"/>
        <charset val="1"/>
      </rPr>
      <t xml:space="preserve">11. </t>
    </r>
    <r>
      <rPr>
        <sz val="11"/>
        <rFont val="Microsoft YaHei"/>
        <family val="2"/>
      </rPr>
      <t xml:space="preserve">冶炼厂联系人名称 </t>
    </r>
    <r>
      <rPr>
        <sz val="11"/>
        <rFont val="Verdana"/>
        <family val="2"/>
        <charset val="1"/>
      </rPr>
      <t xml:space="preserve">- </t>
    </r>
    <r>
      <rPr>
        <sz val="11"/>
        <rFont val="Microsoft YaHei"/>
        <family val="2"/>
      </rPr>
      <t xml:space="preserve">冲突矿产报告模板 </t>
    </r>
    <r>
      <rPr>
        <sz val="11"/>
        <rFont val="Verdana"/>
        <family val="2"/>
        <charset val="1"/>
      </rPr>
      <t xml:space="preserve">(CMRT) </t>
    </r>
    <r>
      <rPr>
        <sz val="11"/>
        <rFont val="Microsoft YaHei"/>
        <family val="2"/>
      </rPr>
      <t xml:space="preserve">在所要求到的申报人的供应链中各间公司统一使用</t>
    </r>
    <r>
      <rPr>
        <sz val="11"/>
        <rFont val="Verdana"/>
        <family val="2"/>
        <charset val="1"/>
      </rPr>
      <t xml:space="preserve">, </t>
    </r>
    <r>
      <rPr>
        <sz val="11"/>
        <rFont val="Microsoft YaHei"/>
        <family val="2"/>
      </rPr>
      <t xml:space="preserve">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r>
  </si>
  <si>
    <r>
      <rPr>
        <sz val="11"/>
        <rFont val="Verdana"/>
        <family val="2"/>
        <charset val="1"/>
      </rPr>
      <t xml:space="preserve">11. </t>
    </r>
    <r>
      <rPr>
        <sz val="11"/>
        <rFont val="Microsoft YaHei"/>
        <family val="2"/>
      </rPr>
      <t xml:space="preserve">製錬業者連絡先担当者名　－　 紛争鉱物報告テンプレート</t>
    </r>
    <r>
      <rPr>
        <sz val="11"/>
        <rFont val="Verdana"/>
        <family val="2"/>
        <charset val="1"/>
      </rPr>
      <t xml:space="preserve">(CMRT)</t>
    </r>
    <r>
      <rPr>
        <sz val="11"/>
        <rFont val="Microsoft YaHei"/>
        <family val="2"/>
      </rPr>
      <t xml:space="preserve">は、</t>
    </r>
    <r>
      <rPr>
        <sz val="11"/>
        <rFont val="Verdana"/>
        <family val="2"/>
        <charset val="1"/>
      </rPr>
      <t xml:space="preserve">OECD</t>
    </r>
    <r>
      <rPr>
        <sz val="11"/>
        <rFont val="Microsoft YaHei"/>
        <family val="2"/>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</si>
  <si>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rPr>
        <sz val="11"/>
        <rFont val="Verdana"/>
        <family val="2"/>
        <charset val="1"/>
      </rPr>
      <t xml:space="preserve">11. </t>
    </r>
    <r>
      <rPr>
        <sz val="11"/>
        <rFont val="Microsoft YaHei"/>
        <family val="2"/>
      </rPr>
      <t xml:space="preserve">제련소 담당자 이름 </t>
    </r>
    <r>
      <rPr>
        <sz val="11"/>
        <rFont val="Verdana"/>
        <family val="2"/>
        <charset val="1"/>
      </rPr>
      <t xml:space="preserve">- CMRT</t>
    </r>
    <r>
      <rPr>
        <sz val="11"/>
        <rFont val="Microsoft YaHei"/>
        <family val="2"/>
      </rPr>
      <t xml:space="preserve">는</t>
    </r>
    <r>
      <rPr>
        <sz val="11"/>
        <rFont val="Verdana"/>
        <family val="2"/>
        <charset val="1"/>
      </rPr>
      <t xml:space="preserve">, OECD </t>
    </r>
    <r>
      <rPr>
        <sz val="11"/>
        <rFont val="Microsoft YaHei"/>
        <family val="2"/>
      </rPr>
      <t xml:space="preserve">분쟁 및과 고위험지역으로부터의 책임 있는 광물질 공급망 실사 가이던스와 분쟁 광물에 대한 미국 증권거래소 규정에 부합하는지를 확인하기 위해</t>
    </r>
    <r>
      <rPr>
        <sz val="11"/>
        <rFont val="Verdana"/>
        <family val="2"/>
        <charset val="1"/>
      </rPr>
      <t xml:space="preserve">, </t>
    </r>
    <r>
      <rPr>
        <sz val="11"/>
        <rFont val="Microsoft YaHei"/>
        <family val="2"/>
      </rPr>
      <t xml:space="preserve">요청회사의 공급망에 있는 회사들 간에</t>
    </r>
    <r>
      <rPr>
        <sz val="11"/>
        <rFont val="Verdana"/>
        <family val="2"/>
        <charset val="1"/>
      </rPr>
      <t xml:space="preserve">, </t>
    </r>
    <r>
      <rPr>
        <sz val="11"/>
        <rFont val="Microsoft YaHei"/>
        <family val="2"/>
      </rPr>
      <t xml:space="preserve">회람됩니다</t>
    </r>
    <r>
      <rPr>
        <sz val="11"/>
        <rFont val="Verdana"/>
        <family val="2"/>
        <charset val="1"/>
      </rPr>
      <t xml:space="preserve">.
</t>
    </r>
    <r>
      <rPr>
        <sz val="11"/>
        <rFont val="Microsoft YaHei"/>
        <family val="2"/>
      </rPr>
      <t xml:space="preserve">템플릿이 개인정보를 보호하는 법률이 있는 나라에서 회람된다면</t>
    </r>
    <r>
      <rPr>
        <sz val="11"/>
        <rFont val="Verdana"/>
        <family val="2"/>
        <charset val="1"/>
      </rPr>
      <t xml:space="preserve">, CMRT</t>
    </r>
    <r>
      <rPr>
        <sz val="11"/>
        <rFont val="Microsoft YaHei"/>
        <family val="2"/>
      </rPr>
      <t xml:space="preserve">에 있는 담당자 정보의 공유는 관련된 규정을 위반할 수 있읍니다</t>
    </r>
    <r>
      <rPr>
        <sz val="11"/>
        <rFont val="Verdana"/>
        <family val="2"/>
        <charset val="1"/>
      </rPr>
      <t xml:space="preserve">. </t>
    </r>
    <r>
      <rPr>
        <sz val="11"/>
        <rFont val="Microsoft YaHei"/>
        <family val="2"/>
      </rPr>
      <t xml:space="preserve">그러므로</t>
    </r>
    <r>
      <rPr>
        <sz val="11"/>
        <rFont val="Verdana"/>
        <family val="2"/>
        <charset val="1"/>
      </rPr>
      <t xml:space="preserve">, </t>
    </r>
    <r>
      <rPr>
        <sz val="11"/>
        <rFont val="Microsoft YaHei"/>
        <family val="2"/>
      </rPr>
      <t xml:space="preserve">요청회사는</t>
    </r>
    <r>
      <rPr>
        <sz val="11"/>
        <rFont val="Verdana"/>
        <family val="2"/>
        <charset val="1"/>
      </rPr>
      <t xml:space="preserve">, "</t>
    </r>
    <r>
      <rPr>
        <sz val="11"/>
        <rFont val="Microsoft YaHei"/>
        <family val="2"/>
      </rPr>
      <t xml:space="preserve">제련소 담당자 이름</t>
    </r>
    <r>
      <rPr>
        <sz val="11"/>
        <rFont val="Verdana"/>
        <family val="2"/>
        <charset val="1"/>
      </rPr>
      <t xml:space="preserve">"</t>
    </r>
    <r>
      <rPr>
        <sz val="11"/>
        <rFont val="Microsoft YaHei"/>
        <family val="2"/>
      </rPr>
      <t xml:space="preserve">과 </t>
    </r>
    <r>
      <rPr>
        <sz val="11"/>
        <rFont val="Verdana"/>
        <family val="2"/>
        <charset val="1"/>
      </rPr>
      <t xml:space="preserve">"</t>
    </r>
    <r>
      <rPr>
        <sz val="11"/>
        <rFont val="Microsoft YaHei"/>
        <family val="2"/>
      </rPr>
      <t xml:space="preserve">제련소 담당 이메일</t>
    </r>
    <r>
      <rPr>
        <sz val="11"/>
        <rFont val="Verdana"/>
        <family val="2"/>
        <charset val="1"/>
      </rPr>
      <t xml:space="preserve">"</t>
    </r>
    <r>
      <rPr>
        <sz val="11"/>
        <rFont val="Microsoft YaHei"/>
        <family val="2"/>
      </rPr>
      <t xml:space="preserve">을 완성할 때 공급망에 있는 회사와 관련 그 정보를 공유하기 위해</t>
    </r>
    <r>
      <rPr>
        <sz val="11"/>
        <rFont val="Verdana"/>
        <family val="2"/>
        <charset val="1"/>
      </rPr>
      <t xml:space="preserve">, </t>
    </r>
    <r>
      <rPr>
        <sz val="11"/>
        <rFont val="Microsoft YaHei"/>
        <family val="2"/>
      </rPr>
      <t xml:space="preserve">담당자의 허락을 얻는 것과 같은 예방책을 마련하도록 권고합니다</t>
    </r>
    <r>
      <rPr>
        <sz val="11"/>
        <rFont val="Verdana"/>
        <family val="2"/>
        <charset val="1"/>
      </rPr>
      <t xml:space="preserve">.
</t>
    </r>
    <r>
      <rPr>
        <sz val="11"/>
        <rFont val="Microsoft YaHei"/>
        <family val="2"/>
      </rPr>
      <t xml:space="preserve">만일 이러한 정보를 공유하도록 허락을 얻는다면</t>
    </r>
    <r>
      <rPr>
        <sz val="11"/>
        <rFont val="Verdana"/>
        <family val="2"/>
        <charset val="1"/>
      </rPr>
      <t xml:space="preserve">, </t>
    </r>
    <r>
      <rPr>
        <sz val="11"/>
        <rFont val="Microsoft YaHei"/>
        <family val="2"/>
      </rPr>
      <t xml:space="preserve">귀사가 일하고 있는 제련소 시설 담당자의 이름을 기입하십시요</t>
    </r>
    <r>
      <rPr>
        <sz val="11"/>
        <rFont val="Verdana"/>
        <family val="2"/>
        <charset val="1"/>
      </rPr>
      <t xml:space="preserve">. </t>
    </r>
  </si>
  <si>
    <t xml:space="preserve">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</si>
  <si>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</si>
  <si>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</si>
  <si>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 xml:space="preserve">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</si>
  <si>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</si>
  <si>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</si>
  <si>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A62</t>
  </si>
  <si>
    <t xml:space="preserve">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</si>
  <si>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charset val="1"/>
      </rPr>
      <t xml:space="preserve">12. </t>
    </r>
    <r>
      <rPr>
        <sz val="11"/>
        <rFont val="Microsoft YaHei"/>
        <family val="2"/>
      </rPr>
      <t xml:space="preserve">冶炼厂联系人电子邮件 </t>
    </r>
    <r>
      <rPr>
        <sz val="11"/>
        <rFont val="Verdana"/>
        <family val="2"/>
        <charset val="1"/>
      </rPr>
      <t xml:space="preserve">- </t>
    </r>
    <r>
      <rPr>
        <sz val="11"/>
        <rFont val="Microsoft YaHei"/>
        <family val="2"/>
      </rPr>
      <t xml:space="preserve">填写被确定为冶炼厂联系人的电子邮件。例如： </t>
    </r>
    <r>
      <rPr>
        <sz val="11"/>
        <rFont val="Verdana"/>
        <family val="2"/>
        <charset val="1"/>
      </rPr>
      <t xml:space="preserve">John.Smith@SmelterXXX.com</t>
    </r>
    <r>
      <rPr>
        <sz val="11"/>
        <rFont val="Microsoft YaHei"/>
        <family val="2"/>
      </rPr>
      <t xml:space="preserve">。填写此字段栏前，请阅读冶炼厂联系人姓名填写指引。 </t>
    </r>
  </si>
  <si>
    <r>
      <rPr>
        <sz val="11"/>
        <rFont val="Verdana"/>
        <family val="2"/>
        <charset val="1"/>
      </rPr>
      <t xml:space="preserve">12. </t>
    </r>
    <r>
      <rPr>
        <sz val="11"/>
        <rFont val="Microsoft YaHei"/>
        <family val="2"/>
      </rPr>
      <t xml:space="preserve">製錬業者連絡先電子メール　－　上記製錬施設連絡先担当者のメールアドレスを記入してください。
例：</t>
    </r>
    <r>
      <rPr>
        <sz val="11"/>
        <rFont val="Verdana"/>
        <family val="2"/>
        <charset val="1"/>
      </rPr>
      <t xml:space="preserve">John.Smith@SmelterXXX.com </t>
    </r>
    <r>
      <rPr>
        <sz val="11"/>
        <rFont val="Microsoft YaHei"/>
        <family val="2"/>
      </rPr>
      <t xml:space="preserve">　この欄を記入する前に、「製錬業者連絡先担当者名」の説明を確認してください。</t>
    </r>
  </si>
  <si>
    <r>
      <rPr>
        <sz val="11"/>
        <rFont val="Verdana"/>
        <family val="2"/>
        <charset val="1"/>
      </rPr>
      <t xml:space="preserve">12.  </t>
    </r>
    <r>
      <rPr>
        <sz val="11"/>
        <rFont val="Microsoft YaHei"/>
        <family val="2"/>
      </rPr>
      <t xml:space="preserve">제련소 담당자 이메일 </t>
    </r>
    <r>
      <rPr>
        <sz val="11"/>
        <rFont val="Verdana"/>
        <family val="2"/>
        <charset val="1"/>
      </rPr>
      <t xml:space="preserve">- </t>
    </r>
    <r>
      <rPr>
        <sz val="11"/>
        <rFont val="Microsoft YaHei"/>
        <family val="2"/>
      </rPr>
      <t xml:space="preserve">귀사에 공급하는 제련소 담당자의 이메일 주소를 기입하시오</t>
    </r>
    <r>
      <rPr>
        <sz val="11"/>
        <rFont val="Verdana"/>
        <family val="2"/>
        <charset val="1"/>
      </rPr>
      <t xml:space="preserve">.  </t>
    </r>
    <r>
      <rPr>
        <sz val="11"/>
        <rFont val="Microsoft YaHei"/>
        <family val="2"/>
      </rPr>
      <t xml:space="preserve">예</t>
    </r>
    <r>
      <rPr>
        <sz val="11"/>
        <rFont val="Verdana"/>
        <family val="2"/>
        <charset val="1"/>
      </rPr>
      <t xml:space="preserve">: John.Smith@SmelterXXX.com.  </t>
    </r>
    <r>
      <rPr>
        <sz val="11"/>
        <rFont val="Microsoft YaHei"/>
        <family val="2"/>
      </rPr>
      <t xml:space="preserve">이 필드를 완료하기 전에 제련소 담당자 이름에 대한 설명을 읽어보십시요</t>
    </r>
    <r>
      <rPr>
        <sz val="11"/>
        <rFont val="Verdana"/>
        <family val="2"/>
        <charset val="1"/>
      </rPr>
      <t xml:space="preserve">.</t>
    </r>
  </si>
  <si>
    <t xml:space="preserve">12. Adresse Email du contact de la fonderie- Indiquez l'adresse email du contact que vous avez identifié pour la fonderie . Exemple: John.Smith@SmelterXXX.com. Merci de lire les instructions sur le nom du contact de la fonderie avant de remplir ce champ.</t>
  </si>
  <si>
    <t xml:space="preserve">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</si>
  <si>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 xml:space="preserve">12. Schmelzhütten Kontakt-E-Mail - Tragen Sie die E-mail Adresse des Ansprechpartners der Schmelzhütte ein. Zum Beispiel:   John.Smith@SmelterXXX.com. Lesen Sie bitte die Anweisungen für die Eingabe des Ansprechpartners vor der Eingabe des Kontakt Namens.</t>
  </si>
  <si>
    <t xml:space="preserve">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</si>
  <si>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 xml:space="preserve">12. Nome del contatto della Fonderia: Inserire l'indirizzo e-mail della persona della fonderia identificata. Esempio: John.Smith@fonderiaXXX.com. Si prega di rivedere le istruzioni relative alla persona di contatto della fonderia prima di completare questo campo.</t>
  </si>
  <si>
    <t xml:space="preserve">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</si>
  <si>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 xml:space="preserve">A63</t>
  </si>
  <si>
    <t xml:space="preserve">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</si>
  <si>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r>
      <rPr>
        <sz val="11"/>
        <rFont val="Verdana"/>
        <family val="2"/>
        <charset val="1"/>
      </rPr>
      <t xml:space="preserve">13. </t>
    </r>
    <r>
      <rPr>
        <sz val="11"/>
        <rFont val="Microsoft YaHei"/>
        <family val="2"/>
      </rPr>
      <t xml:space="preserve">矿场名称 </t>
    </r>
    <r>
      <rPr>
        <sz val="11"/>
        <rFont val="Verdana"/>
        <family val="2"/>
        <charset val="1"/>
      </rPr>
      <t xml:space="preserve">- </t>
    </r>
    <r>
      <rPr>
        <sz val="11"/>
        <rFont val="Microsoft YaHei"/>
        <family val="2"/>
      </rPr>
      <t xml:space="preserve">此字段可让公司为冶炼厂正在使用的实际矿场取名。如果已知实际矿场的名称，请输入该名称。如果冶炼厂的所有原料均来自回收料或报废料资源，则输入“回收料”或“报废料”以取代矿场名称，并在 </t>
    </r>
    <r>
      <rPr>
        <sz val="11"/>
        <rFont val="Verdana"/>
        <family val="2"/>
        <charset val="1"/>
      </rPr>
      <t xml:space="preserve">P </t>
    </r>
    <r>
      <rPr>
        <sz val="11"/>
        <rFont val="Microsoft YaHei"/>
        <family val="2"/>
      </rPr>
      <t xml:space="preserve">列回答“是”。
“根据 </t>
    </r>
    <r>
      <rPr>
        <sz val="11"/>
        <rFont val="Verdana"/>
        <family val="2"/>
        <charset val="1"/>
      </rPr>
      <t xml:space="preserve">RMI </t>
    </r>
    <r>
      <rPr>
        <sz val="11"/>
        <rFont val="Microsoft YaHei"/>
        <family val="2"/>
      </rPr>
      <t xml:space="preserve">确认 </t>
    </r>
    <r>
      <rPr>
        <sz val="11"/>
        <rFont val="Verdana"/>
        <family val="2"/>
        <charset val="1"/>
      </rPr>
      <t xml:space="preserve">RCOI”</t>
    </r>
    <r>
      <rPr>
        <sz val="11"/>
        <rFont val="Microsoft YaHei"/>
        <family val="2"/>
      </rPr>
      <t xml:space="preserve">可能是该问题可接受的回答之一。
</t>
    </r>
  </si>
  <si>
    <r>
      <rPr>
        <sz val="11"/>
        <rFont val="Verdana"/>
        <family val="2"/>
        <charset val="1"/>
      </rPr>
      <t xml:space="preserve">13. </t>
    </r>
    <r>
      <rPr>
        <sz val="11"/>
        <rFont val="Microsoft YaHei"/>
        <family val="2"/>
      </rPr>
      <t xml:space="preserve">鉱山名－この欄で企業は、精錬業者が使用している実際の鉱山を記載できます。判明している場合は実際の鉱山名を記入してください。精錬業者が原料の</t>
    </r>
    <r>
      <rPr>
        <sz val="11"/>
        <rFont val="Verdana"/>
        <family val="2"/>
        <charset val="1"/>
      </rPr>
      <t xml:space="preserve">100%</t>
    </r>
    <r>
      <rPr>
        <sz val="11"/>
        <rFont val="Microsoft YaHei"/>
        <family val="2"/>
      </rPr>
      <t xml:space="preserve">を再生利用品またはスクラップ起源から調達している場合は、鉱山名の代わりに「</t>
    </r>
    <r>
      <rPr>
        <sz val="11"/>
        <rFont val="Verdana"/>
        <family val="2"/>
        <charset val="1"/>
      </rPr>
      <t xml:space="preserve">Recycled</t>
    </r>
    <r>
      <rPr>
        <sz val="11"/>
        <rFont val="Microsoft YaHei"/>
        <family val="2"/>
      </rPr>
      <t xml:space="preserve">（再生利用品）」または「</t>
    </r>
    <r>
      <rPr>
        <sz val="11"/>
        <rFont val="Verdana"/>
        <family val="2"/>
        <charset val="1"/>
      </rPr>
      <t xml:space="preserve">Scrap</t>
    </r>
    <r>
      <rPr>
        <sz val="11"/>
        <rFont val="Microsoft YaHei"/>
        <family val="2"/>
      </rPr>
      <t xml:space="preserve">（スクラップ）」と記入し、</t>
    </r>
    <r>
      <rPr>
        <sz val="11"/>
        <rFont val="Verdana"/>
        <family val="2"/>
        <charset val="1"/>
      </rPr>
      <t xml:space="preserve">P</t>
    </r>
    <r>
      <rPr>
        <sz val="11"/>
        <rFont val="Microsoft YaHei"/>
        <family val="2"/>
      </rPr>
      <t xml:space="preserve">列に「</t>
    </r>
    <r>
      <rPr>
        <sz val="11"/>
        <rFont val="Verdana"/>
        <family val="2"/>
        <charset val="1"/>
      </rPr>
      <t xml:space="preserve">Yes</t>
    </r>
    <r>
      <rPr>
        <sz val="11"/>
        <rFont val="Microsoft YaHei"/>
        <family val="2"/>
      </rPr>
      <t xml:space="preserve">（はい）」と回答してください。
この質問では「</t>
    </r>
    <r>
      <rPr>
        <sz val="11"/>
        <rFont val="Verdana"/>
        <family val="2"/>
        <charset val="1"/>
      </rPr>
      <t xml:space="preserve">RCOI confirmed as per RMI</t>
    </r>
    <r>
      <rPr>
        <sz val="11"/>
        <rFont val="Microsoft YaHei"/>
        <family val="2"/>
      </rPr>
      <t xml:space="preserve">（</t>
    </r>
    <r>
      <rPr>
        <sz val="11"/>
        <rFont val="Verdana"/>
        <family val="2"/>
        <charset val="1"/>
      </rPr>
      <t xml:space="preserve">RMI</t>
    </r>
    <r>
      <rPr>
        <sz val="11"/>
        <rFont val="Microsoft YaHei"/>
        <family val="2"/>
      </rPr>
      <t xml:space="preserve">により確認された</t>
    </r>
    <r>
      <rPr>
        <sz val="11"/>
        <rFont val="Verdana"/>
        <family val="2"/>
        <charset val="1"/>
      </rPr>
      <t xml:space="preserve">RCOI</t>
    </r>
    <r>
      <rPr>
        <sz val="11"/>
        <rFont val="Microsoft YaHei"/>
        <family val="2"/>
      </rPr>
      <t xml:space="preserve">）」と回答することもできます。
</t>
    </r>
  </si>
  <si>
    <r>
      <rPr>
        <sz val="11"/>
        <rFont val="Verdana"/>
        <family val="2"/>
        <charset val="1"/>
      </rPr>
      <t xml:space="preserve">13. </t>
    </r>
    <r>
      <rPr>
        <sz val="11"/>
        <rFont val="Microsoft YaHei"/>
        <family val="2"/>
      </rPr>
      <t xml:space="preserve">광산 이름 </t>
    </r>
    <r>
      <rPr>
        <sz val="11"/>
        <rFont val="Verdana"/>
        <family val="2"/>
        <charset val="1"/>
      </rPr>
      <t xml:space="preserve">- </t>
    </r>
    <r>
      <rPr>
        <sz val="11"/>
        <rFont val="Microsoft YaHei"/>
        <family val="2"/>
      </rPr>
      <t xml:space="preserve">회사가 제련소에서 실제로 사용하는 광산을 이 열에 기입할 수 있습니다</t>
    </r>
    <r>
      <rPr>
        <sz val="11"/>
        <rFont val="Verdana"/>
        <family val="2"/>
        <charset val="1"/>
      </rPr>
      <t xml:space="preserve">. </t>
    </r>
    <r>
      <rPr>
        <sz val="11"/>
        <rFont val="Microsoft YaHei"/>
        <family val="2"/>
      </rPr>
      <t xml:space="preserve">이름을 아는 경우 실제 광산의 이름을 기입하시오</t>
    </r>
    <r>
      <rPr>
        <sz val="11"/>
        <rFont val="Verdana"/>
        <family val="2"/>
        <charset val="1"/>
      </rPr>
      <t xml:space="preserve">. </t>
    </r>
    <r>
      <rPr>
        <sz val="11"/>
        <rFont val="Microsoft YaHei"/>
        <family val="2"/>
      </rPr>
      <t xml:space="preserve">제련소 원료의 </t>
    </r>
    <r>
      <rPr>
        <sz val="11"/>
        <rFont val="Verdana"/>
        <family val="2"/>
        <charset val="1"/>
      </rPr>
      <t xml:space="preserve">100%</t>
    </r>
    <r>
      <rPr>
        <sz val="11"/>
        <rFont val="Microsoft YaHei"/>
        <family val="2"/>
      </rPr>
      <t xml:space="preserve">가 재활용 또는 폐자원에서 왔다면</t>
    </r>
    <r>
      <rPr>
        <sz val="11"/>
        <rFont val="Verdana"/>
        <family val="2"/>
        <charset val="1"/>
      </rPr>
      <t xml:space="preserve">, </t>
    </r>
    <r>
      <rPr>
        <sz val="11"/>
        <rFont val="Microsoft YaHei"/>
        <family val="2"/>
      </rPr>
      <t xml:space="preserve">광산의 이름에 </t>
    </r>
    <r>
      <rPr>
        <sz val="11"/>
        <rFont val="Verdana"/>
        <family val="2"/>
        <charset val="1"/>
      </rPr>
      <t xml:space="preserve">"Recycled" </t>
    </r>
    <r>
      <rPr>
        <sz val="11"/>
        <rFont val="Microsoft YaHei"/>
        <family val="2"/>
      </rPr>
      <t xml:space="preserve">또는 </t>
    </r>
    <r>
      <rPr>
        <sz val="11"/>
        <rFont val="Verdana"/>
        <family val="2"/>
        <charset val="1"/>
      </rPr>
      <t xml:space="preserve">"Scrap"</t>
    </r>
    <r>
      <rPr>
        <sz val="11"/>
        <rFont val="Microsoft YaHei"/>
        <family val="2"/>
      </rPr>
      <t xml:space="preserve">을 입력하고</t>
    </r>
    <r>
      <rPr>
        <sz val="11"/>
        <rFont val="Verdana"/>
        <family val="2"/>
        <charset val="1"/>
      </rPr>
      <t xml:space="preserve">, P</t>
    </r>
    <r>
      <rPr>
        <sz val="11"/>
        <rFont val="Microsoft YaHei"/>
        <family val="2"/>
      </rPr>
      <t xml:space="preserve">열에 </t>
    </r>
    <r>
      <rPr>
        <sz val="11"/>
        <rFont val="Verdana"/>
        <family val="2"/>
        <charset val="1"/>
      </rPr>
      <t xml:space="preserve">"Yes"</t>
    </r>
    <r>
      <rPr>
        <sz val="11"/>
        <rFont val="Microsoft YaHei"/>
        <family val="2"/>
      </rPr>
      <t xml:space="preserve">로 답하시오</t>
    </r>
    <r>
      <rPr>
        <sz val="11"/>
        <rFont val="Verdana"/>
        <family val="2"/>
        <charset val="1"/>
      </rPr>
      <t xml:space="preserve">.
"RMI</t>
    </r>
    <r>
      <rPr>
        <sz val="11"/>
        <rFont val="Microsoft YaHei"/>
        <family val="2"/>
      </rPr>
      <t xml:space="preserve">에 따라 확인된 </t>
    </r>
    <r>
      <rPr>
        <sz val="11"/>
        <rFont val="Verdana"/>
        <family val="2"/>
        <charset val="1"/>
      </rPr>
      <t xml:space="preserve">RCOI"</t>
    </r>
    <r>
      <rPr>
        <sz val="11"/>
        <rFont val="Microsoft YaHei"/>
        <family val="2"/>
      </rPr>
      <t xml:space="preserve">는 이 질문의 대답으로 인정될 수 있습니다</t>
    </r>
    <r>
      <rPr>
        <sz val="11"/>
        <rFont val="Verdana"/>
        <family val="2"/>
        <charset val="1"/>
      </rPr>
      <t xml:space="preserve">. 
</t>
    </r>
  </si>
  <si>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</si>
  <si>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</si>
  <si>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</si>
  <si>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</si>
  <si>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</si>
  <si>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</si>
  <si>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A64</t>
  </si>
  <si>
    <t xml:space="preserve">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</si>
  <si>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r>
      <rPr>
        <sz val="11"/>
        <rFont val="Verdana"/>
        <family val="2"/>
        <charset val="1"/>
      </rPr>
      <t xml:space="preserve">14. </t>
    </r>
    <r>
      <rPr>
        <sz val="11"/>
        <rFont val="Microsoft YaHei"/>
        <family val="2"/>
      </rPr>
      <t xml:space="preserve">矿场地点（国家或地区）</t>
    </r>
    <r>
      <rPr>
        <sz val="11"/>
        <rFont val="Verdana"/>
        <family val="2"/>
        <charset val="1"/>
      </rPr>
      <t xml:space="preserve">- </t>
    </r>
    <r>
      <rPr>
        <sz val="11"/>
        <rFont val="Microsoft YaHei"/>
        <family val="2"/>
      </rPr>
      <t xml:space="preserve">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t>
    </r>
    <r>
      <rPr>
        <sz val="11"/>
        <rFont val="Verdana"/>
        <family val="2"/>
        <charset val="1"/>
      </rPr>
      <t xml:space="preserve">RMI </t>
    </r>
    <r>
      <rPr>
        <sz val="11"/>
        <rFont val="Microsoft YaHei"/>
        <family val="2"/>
      </rPr>
      <t xml:space="preserve">确认 </t>
    </r>
    <r>
      <rPr>
        <sz val="11"/>
        <rFont val="Verdana"/>
        <family val="2"/>
        <charset val="1"/>
      </rPr>
      <t xml:space="preserve">RCOI”</t>
    </r>
    <r>
      <rPr>
        <sz val="11"/>
        <rFont val="Microsoft YaHei"/>
        <family val="2"/>
      </rPr>
      <t xml:space="preserve">可能是该问题可以接受的回答之一。
</t>
    </r>
  </si>
  <si>
    <r>
      <rPr>
        <sz val="11"/>
        <rFont val="Verdana"/>
        <family val="2"/>
        <charset val="1"/>
      </rPr>
      <t xml:space="preserve">14. </t>
    </r>
    <r>
      <rPr>
        <sz val="11"/>
        <rFont val="Microsoft YaHei"/>
        <family val="2"/>
      </rPr>
      <t xml:space="preserve">鉱山の場所（国名）－自由形式のテキスト欄で、企業は精錬業者が使用している鉱山の場所を記載できます。鉱山が所在する国名を記入してください。原産国が不明の場合は「</t>
    </r>
    <r>
      <rPr>
        <sz val="11"/>
        <rFont val="Verdana"/>
        <family val="2"/>
        <charset val="1"/>
      </rPr>
      <t xml:space="preserve">Unknown</t>
    </r>
    <r>
      <rPr>
        <sz val="11"/>
        <rFont val="Microsoft YaHei"/>
        <family val="2"/>
      </rPr>
      <t xml:space="preserve">（不明）」とお答えください。精錬業者が原料の</t>
    </r>
    <r>
      <rPr>
        <sz val="11"/>
        <rFont val="Verdana"/>
        <family val="2"/>
        <charset val="1"/>
      </rPr>
      <t xml:space="preserve">100%</t>
    </r>
    <r>
      <rPr>
        <sz val="11"/>
        <rFont val="Microsoft YaHei"/>
        <family val="2"/>
      </rPr>
      <t xml:space="preserve">をリサイクル業者またはスクラップサプライヤーから調達している場合は、原産国の代わりに「</t>
    </r>
    <r>
      <rPr>
        <sz val="11"/>
        <rFont val="Verdana"/>
        <family val="2"/>
        <charset val="1"/>
      </rPr>
      <t xml:space="preserve">Recycled</t>
    </r>
    <r>
      <rPr>
        <sz val="11"/>
        <rFont val="Microsoft YaHei"/>
        <family val="2"/>
      </rPr>
      <t xml:space="preserve">（リサイクル業者）」または「</t>
    </r>
    <r>
      <rPr>
        <sz val="11"/>
        <rFont val="Verdana"/>
        <family val="2"/>
        <charset val="1"/>
      </rPr>
      <t xml:space="preserve">Scrap</t>
    </r>
    <r>
      <rPr>
        <sz val="11"/>
        <rFont val="Microsoft YaHei"/>
        <family val="2"/>
      </rPr>
      <t xml:space="preserve">（スクラップサプライヤー）」と記入してください。この欄は任意です。
この質問では「</t>
    </r>
    <r>
      <rPr>
        <sz val="11"/>
        <rFont val="Verdana"/>
        <family val="2"/>
        <charset val="1"/>
      </rPr>
      <t xml:space="preserve">RCOI confirmed as per RMI</t>
    </r>
    <r>
      <rPr>
        <sz val="11"/>
        <rFont val="Microsoft YaHei"/>
        <family val="2"/>
      </rPr>
      <t xml:space="preserve">（</t>
    </r>
    <r>
      <rPr>
        <sz val="11"/>
        <rFont val="Verdana"/>
        <family val="2"/>
        <charset val="1"/>
      </rPr>
      <t xml:space="preserve">RMI</t>
    </r>
    <r>
      <rPr>
        <sz val="11"/>
        <rFont val="Microsoft YaHei"/>
        <family val="2"/>
      </rPr>
      <t xml:space="preserve">により確認された</t>
    </r>
    <r>
      <rPr>
        <sz val="11"/>
        <rFont val="Verdana"/>
        <family val="2"/>
        <charset val="1"/>
      </rPr>
      <t xml:space="preserve">RCOI</t>
    </r>
    <r>
      <rPr>
        <sz val="11"/>
        <rFont val="Microsoft YaHei"/>
        <family val="2"/>
      </rPr>
      <t xml:space="preserve">）」と回答することもできます。
</t>
    </r>
  </si>
  <si>
    <r>
      <rPr>
        <sz val="11"/>
        <rFont val="Verdana"/>
        <family val="2"/>
        <charset val="1"/>
      </rPr>
      <t xml:space="preserve">14. </t>
    </r>
    <r>
      <rPr>
        <sz val="11"/>
        <rFont val="Microsoft YaHei"/>
        <family val="2"/>
      </rPr>
      <t xml:space="preserve">광산</t>
    </r>
    <r>
      <rPr>
        <sz val="11"/>
        <rFont val="Verdana"/>
        <family val="2"/>
        <charset val="1"/>
      </rPr>
      <t xml:space="preserve">(</t>
    </r>
    <r>
      <rPr>
        <sz val="11"/>
        <rFont val="Microsoft YaHei"/>
        <family val="2"/>
      </rPr>
      <t xml:space="preserve">국가</t>
    </r>
    <r>
      <rPr>
        <sz val="11"/>
        <rFont val="Verdana"/>
        <family val="2"/>
        <charset val="1"/>
      </rPr>
      <t xml:space="preserve">)</t>
    </r>
    <r>
      <rPr>
        <sz val="11"/>
        <rFont val="Microsoft YaHei"/>
        <family val="2"/>
      </rPr>
      <t xml:space="preserve">의 위치 </t>
    </r>
    <r>
      <rPr>
        <sz val="11"/>
        <rFont val="Verdana"/>
        <family val="2"/>
        <charset val="1"/>
      </rPr>
      <t xml:space="preserve">- </t>
    </r>
    <r>
      <rPr>
        <sz val="11"/>
        <rFont val="Microsoft YaHei"/>
        <family val="2"/>
      </rPr>
      <t xml:space="preserve">회사가 제련소에서 실제로 사용하는 광산을 기입할 수 있는 자유 형식의 문자열입니다</t>
    </r>
    <r>
      <rPr>
        <sz val="11"/>
        <rFont val="Verdana"/>
        <family val="2"/>
        <charset val="1"/>
      </rPr>
      <t xml:space="preserve">. </t>
    </r>
    <r>
      <rPr>
        <sz val="11"/>
        <rFont val="Microsoft YaHei"/>
        <family val="2"/>
      </rPr>
      <t xml:space="preserve">광산이 위치한 국가를 기입하십시오</t>
    </r>
    <r>
      <rPr>
        <sz val="11"/>
        <rFont val="Verdana"/>
        <family val="2"/>
        <charset val="1"/>
      </rPr>
      <t xml:space="preserve">. </t>
    </r>
    <r>
      <rPr>
        <sz val="11"/>
        <rFont val="Microsoft YaHei"/>
        <family val="2"/>
      </rPr>
      <t xml:space="preserve">원산국의 이름을 모르면 </t>
    </r>
    <r>
      <rPr>
        <sz val="11"/>
        <rFont val="Verdana"/>
        <family val="2"/>
        <charset val="1"/>
      </rPr>
      <t xml:space="preserve">"Unknown"</t>
    </r>
    <r>
      <rPr>
        <sz val="11"/>
        <rFont val="Microsoft YaHei"/>
        <family val="2"/>
      </rPr>
      <t xml:space="preserve">을 기입하십시오</t>
    </r>
    <r>
      <rPr>
        <sz val="11"/>
        <rFont val="Verdana"/>
        <family val="2"/>
        <charset val="1"/>
      </rPr>
      <t xml:space="preserve">. </t>
    </r>
    <r>
      <rPr>
        <sz val="11"/>
        <rFont val="Microsoft YaHei"/>
        <family val="2"/>
      </rPr>
      <t xml:space="preserve">제련소 원료의 </t>
    </r>
    <r>
      <rPr>
        <sz val="11"/>
        <rFont val="Verdana"/>
        <family val="2"/>
        <charset val="1"/>
      </rPr>
      <t xml:space="preserve">100%</t>
    </r>
    <r>
      <rPr>
        <sz val="11"/>
        <rFont val="Microsoft YaHei"/>
        <family val="2"/>
      </rPr>
      <t xml:space="preserve">가 재활용 또는 폐자원에서 왔다면</t>
    </r>
    <r>
      <rPr>
        <sz val="11"/>
        <rFont val="Verdana"/>
        <family val="2"/>
        <charset val="1"/>
      </rPr>
      <t xml:space="preserve">, </t>
    </r>
    <r>
      <rPr>
        <sz val="11"/>
        <rFont val="Microsoft YaHei"/>
        <family val="2"/>
      </rPr>
      <t xml:space="preserve">원산국에 </t>
    </r>
    <r>
      <rPr>
        <sz val="11"/>
        <rFont val="Verdana"/>
        <family val="2"/>
        <charset val="1"/>
      </rPr>
      <t xml:space="preserve">"Recycled" </t>
    </r>
    <r>
      <rPr>
        <sz val="11"/>
        <rFont val="Microsoft YaHei"/>
        <family val="2"/>
      </rPr>
      <t xml:space="preserve">또는 </t>
    </r>
    <r>
      <rPr>
        <sz val="11"/>
        <rFont val="Verdana"/>
        <family val="2"/>
        <charset val="1"/>
      </rPr>
      <t xml:space="preserve">"Scrap"</t>
    </r>
    <r>
      <rPr>
        <sz val="11"/>
        <rFont val="Microsoft YaHei"/>
        <family val="2"/>
      </rPr>
      <t xml:space="preserve">을 기입하십시오</t>
    </r>
    <r>
      <rPr>
        <sz val="11"/>
        <rFont val="Verdana"/>
        <family val="2"/>
        <charset val="1"/>
      </rPr>
      <t xml:space="preserve">. </t>
    </r>
    <r>
      <rPr>
        <sz val="11"/>
        <rFont val="Microsoft YaHei"/>
        <family val="2"/>
      </rPr>
      <t xml:space="preserve">이 영역은 선택사항입니다</t>
    </r>
    <r>
      <rPr>
        <sz val="11"/>
        <rFont val="Verdana"/>
        <family val="2"/>
        <charset val="1"/>
      </rPr>
      <t xml:space="preserve">.
"RMI</t>
    </r>
    <r>
      <rPr>
        <sz val="11"/>
        <rFont val="Microsoft YaHei"/>
        <family val="2"/>
      </rPr>
      <t xml:space="preserve">에 따라 확인된 </t>
    </r>
    <r>
      <rPr>
        <sz val="11"/>
        <rFont val="Verdana"/>
        <family val="2"/>
        <charset val="1"/>
      </rPr>
      <t xml:space="preserve">RCOI"</t>
    </r>
    <r>
      <rPr>
        <sz val="11"/>
        <rFont val="Microsoft YaHei"/>
        <family val="2"/>
      </rPr>
      <t xml:space="preserve">는 이 질문의 대답으로 인정될 수 있습니다</t>
    </r>
    <r>
      <rPr>
        <sz val="11"/>
        <rFont val="Verdana"/>
        <family val="2"/>
        <charset val="1"/>
      </rPr>
      <t xml:space="preserve">. 
</t>
    </r>
  </si>
  <si>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</si>
  <si>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</si>
  <si>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</si>
  <si>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</si>
  <si>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</si>
  <si>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</si>
  <si>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 xml:space="preserve">A65</t>
  </si>
  <si>
    <t xml:space="preserve">15. Indicates whether the smelter solely obtains inputs for its smelting process(es) from recycled or scrap sources. This question is optional.  Permissible responses to this question are:
- Yes
- No
- Unknown</t>
  </si>
  <si>
    <r>
      <rPr>
        <sz val="11"/>
        <rFont val="Verdana"/>
        <family val="2"/>
        <charset val="1"/>
      </rPr>
      <t xml:space="preserve">15. </t>
    </r>
    <r>
      <rPr>
        <sz val="11"/>
        <rFont val="Microsoft YaHei"/>
        <family val="2"/>
      </rPr>
      <t xml:space="preserve">表明冶炼厂是否仅从回收料或报废料资源中获取冶炼过程的来料。此为选答问题。本问题允许的回答包括：
</t>
    </r>
    <r>
      <rPr>
        <sz val="11"/>
        <rFont val="Verdana"/>
        <family val="2"/>
        <charset val="1"/>
      </rPr>
      <t xml:space="preserve">- </t>
    </r>
    <r>
      <rPr>
        <sz val="11"/>
        <rFont val="Microsoft YaHei"/>
        <family val="2"/>
      </rPr>
      <t xml:space="preserve">是
</t>
    </r>
    <r>
      <rPr>
        <sz val="11"/>
        <rFont val="Verdana"/>
        <family val="2"/>
        <charset val="1"/>
      </rPr>
      <t xml:space="preserve">- </t>
    </r>
    <r>
      <rPr>
        <sz val="11"/>
        <rFont val="Microsoft YaHei"/>
        <family val="2"/>
      </rPr>
      <t xml:space="preserve">否
</t>
    </r>
    <r>
      <rPr>
        <sz val="11"/>
        <rFont val="Verdana"/>
        <family val="2"/>
        <charset val="1"/>
      </rPr>
      <t xml:space="preserve">- </t>
    </r>
    <r>
      <rPr>
        <sz val="11"/>
        <rFont val="Microsoft YaHei"/>
        <family val="2"/>
      </rPr>
      <t xml:space="preserve">未知</t>
    </r>
  </si>
  <si>
    <r>
      <rPr>
        <sz val="11"/>
        <rFont val="Verdana"/>
        <family val="2"/>
        <charset val="1"/>
      </rPr>
      <t xml:space="preserve">15. </t>
    </r>
    <r>
      <rPr>
        <sz val="11"/>
        <rFont val="맑은 고딕"/>
        <family val="3"/>
        <charset val="128"/>
      </rPr>
      <t xml:space="preserve">製錬所がリサイクル原料又はスクラップ原料からの製錬プロセスの投入量を単独で取得するかどうかを示します。この質問はオプションです。回答は、以下の中から選択してください。
</t>
    </r>
    <r>
      <rPr>
        <sz val="11"/>
        <rFont val="Verdana"/>
        <family val="2"/>
        <charset val="1"/>
      </rPr>
      <t xml:space="preserve">- </t>
    </r>
    <r>
      <rPr>
        <sz val="11"/>
        <rFont val="맑은 고딕"/>
        <family val="3"/>
        <charset val="128"/>
      </rPr>
      <t xml:space="preserve">はい
</t>
    </r>
    <r>
      <rPr>
        <sz val="11"/>
        <rFont val="Verdana"/>
        <family val="2"/>
        <charset val="1"/>
      </rPr>
      <t xml:space="preserve">- </t>
    </r>
    <r>
      <rPr>
        <sz val="11"/>
        <rFont val="맑은 고딕"/>
        <family val="3"/>
        <charset val="128"/>
      </rPr>
      <t xml:space="preserve">いいえ
</t>
    </r>
    <r>
      <rPr>
        <sz val="11"/>
        <rFont val="Verdana"/>
        <family val="2"/>
        <charset val="1"/>
      </rPr>
      <t xml:space="preserve">- </t>
    </r>
    <r>
      <rPr>
        <sz val="11"/>
        <rFont val="맑은 고딕"/>
        <family val="3"/>
        <charset val="128"/>
      </rPr>
      <t xml:space="preserve">わからない</t>
    </r>
  </si>
  <si>
    <t xml:space="preserve">15. 제련소가 제련 공정에 필요한 물질을 재활용 또는 폐기 자원만 사용하여 조달하는지 표시합니다. 이 질문은 선택 사항입니다. 이 질문에 허용되는 답변은 다음과 같습니다. 
- Yes
- No
- Unknown</t>
  </si>
  <si>
    <t xml:space="preserve">15. Indique si la fonderie utilise uniquement des sources recyclées ou de débris pour ses procédés de fusion. Cette question est facultative. Les réponses possibles à cette question sont :
– Oui
– Non
– Ne sais pas</t>
  </si>
  <si>
    <t xml:space="preserve">15. Indica se a fundição obtém unicamente entradas para seu(s) processo(s) de fundição de fontes recicladas ou sucatas. Esta pergunta é opcional.  As respostas aceitáveis a esta pergunta são:
- Sim
- Não
- Desconhecido</t>
  </si>
  <si>
    <t xml:space="preserve">15. Zeigt an, ob die Schmelzhütte seine Materialien für seine(n) Schmelzprozess(e) ausschließlich aus Recycling oder Schrott bezieht. Diese Frage ist optional.  Erlaubte Antworten auf diese Frage sind:
- Ja
- Nein
- Unbekannt</t>
  </si>
  <si>
    <t xml:space="preserve">15. Indica si la fundidora solamente obtiene insumos para sus procesos de fundido de fuentes de reciclado o desperdicios. Esta pregunta es opcional.  Las respuestas permitidas para esta pregunta son:
- Sí
- No
- Desconocido</t>
  </si>
  <si>
    <t xml:space="preserve">15. Indica se i materiali utilizzati per il/i processo/i della fonderia derivano esclusivamente da fonti riciclate o di scarto. Questa domanda è facoltativa.  Le risposte a questa domanda sono:
- Sì
- No
- Sconosciuto</t>
  </si>
  <si>
    <t xml:space="preserve">15. İzabe tesisinin, izabe süreçleri için girdileri yalnızca geri dönüşüm veya hurda kaynaklarından temin edip etmediğini belirtir. Bu soru isteğe bağlıdır.  Bu soruya aşağıdaki şekillerde yanıt verilebilir:
- Evet
- Hayır
- Bilinmiyor</t>
  </si>
  <si>
    <t xml:space="preserve">A66</t>
  </si>
  <si>
    <t xml:space="preserve">16. Comments – free form text field to enter any comments concerning the smelter.  Example: smelter is being acquired by Company YYY</t>
  </si>
  <si>
    <r>
      <rPr>
        <sz val="11"/>
        <rFont val="Verdana"/>
        <family val="2"/>
        <charset val="1"/>
      </rPr>
      <t xml:space="preserve">16. </t>
    </r>
    <r>
      <rPr>
        <sz val="11"/>
        <rFont val="Microsoft YaHei"/>
        <family val="2"/>
      </rPr>
      <t xml:space="preserve">注释 </t>
    </r>
    <r>
      <rPr>
        <sz val="11"/>
        <rFont val="Verdana"/>
        <family val="2"/>
        <charset val="1"/>
      </rPr>
      <t xml:space="preserve">- </t>
    </r>
    <r>
      <rPr>
        <sz val="11"/>
        <rFont val="Microsoft YaHei"/>
        <family val="2"/>
      </rPr>
      <t xml:space="preserve">无格式限制的文字栏，可输入有关冶炼厂的任何意见。例如：冶炼厂正在被 </t>
    </r>
    <r>
      <rPr>
        <sz val="11"/>
        <rFont val="Verdana"/>
        <family val="2"/>
        <charset val="1"/>
      </rPr>
      <t xml:space="preserve">YYY </t>
    </r>
    <r>
      <rPr>
        <sz val="11"/>
        <rFont val="Microsoft YaHei"/>
        <family val="2"/>
      </rPr>
      <t xml:space="preserve">公司收购</t>
    </r>
  </si>
  <si>
    <r>
      <rPr>
        <sz val="11"/>
        <rFont val="Verdana"/>
        <family val="2"/>
        <charset val="1"/>
      </rPr>
      <t xml:space="preserve">16. </t>
    </r>
    <r>
      <rPr>
        <sz val="11"/>
        <rFont val="Microsoft YaHei"/>
        <family val="2"/>
      </rPr>
      <t xml:space="preserve">備考　－　製錬業者に関するコメントがあれば備考欄に記述してください。例：製錬業者は</t>
    </r>
    <r>
      <rPr>
        <sz val="11"/>
        <rFont val="Verdana"/>
        <family val="2"/>
        <charset val="1"/>
      </rPr>
      <t xml:space="preserve">YYY</t>
    </r>
    <r>
      <rPr>
        <sz val="11"/>
        <rFont val="Microsoft YaHei"/>
        <family val="2"/>
      </rPr>
      <t xml:space="preserve">社に買収されている</t>
    </r>
  </si>
  <si>
    <r>
      <rPr>
        <sz val="11"/>
        <rFont val="Verdana"/>
        <family val="2"/>
        <charset val="1"/>
      </rPr>
      <t xml:space="preserve">16. </t>
    </r>
    <r>
      <rPr>
        <sz val="11"/>
        <rFont val="Microsoft YaHei"/>
        <family val="2"/>
      </rPr>
      <t xml:space="preserve">추가 내용 </t>
    </r>
    <r>
      <rPr>
        <sz val="11"/>
        <rFont val="Verdana"/>
        <family val="2"/>
        <charset val="1"/>
      </rPr>
      <t xml:space="preserve">- </t>
    </r>
    <r>
      <rPr>
        <sz val="11"/>
        <rFont val="Microsoft YaHei"/>
        <family val="2"/>
      </rPr>
      <t xml:space="preserve">제련소에 대한 추가 정보를 기입하시오</t>
    </r>
    <r>
      <rPr>
        <sz val="11"/>
        <rFont val="Verdana"/>
        <family val="2"/>
        <charset val="1"/>
      </rPr>
      <t xml:space="preserve">. (</t>
    </r>
    <r>
      <rPr>
        <sz val="11"/>
        <rFont val="Microsoft YaHei"/>
        <family val="2"/>
      </rPr>
      <t xml:space="preserve">예</t>
    </r>
    <r>
      <rPr>
        <sz val="11"/>
        <rFont val="Verdana"/>
        <family val="2"/>
        <charset val="1"/>
      </rPr>
      <t xml:space="preserve">:  </t>
    </r>
    <r>
      <rPr>
        <sz val="11"/>
        <rFont val="Microsoft YaHei"/>
        <family val="2"/>
      </rPr>
      <t xml:space="preserve">제련소는 </t>
    </r>
    <r>
      <rPr>
        <sz val="11"/>
        <rFont val="Verdana"/>
        <family val="2"/>
        <charset val="1"/>
      </rPr>
      <t xml:space="preserve">YYY </t>
    </r>
    <r>
      <rPr>
        <sz val="11"/>
        <rFont val="Microsoft YaHei"/>
        <family val="2"/>
      </rPr>
      <t xml:space="preserve">회사가 구입중 </t>
    </r>
    <r>
      <rPr>
        <sz val="11"/>
        <rFont val="Verdana"/>
        <family val="2"/>
        <charset val="1"/>
      </rPr>
      <t xml:space="preserve">)  </t>
    </r>
  </si>
  <si>
    <t xml:space="preserve">16. Commentaires - Zone de texte pour indiquer tout commentaire relatif à la fonderie. Exemple: La fonderie a été achetée par l'entreprise YYY.</t>
  </si>
  <si>
    <t xml:space="preserve">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</si>
  <si>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</si>
  <si>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 xml:space="preserve">16. Comentarios– campo libre para poner cualquier comentario sobre el fundidor.  Ejemplo: El fundidor esta siendo adquirido por la compañía YYY</t>
  </si>
  <si>
    <t xml:space="preserve">16. Commenti – campo testo libero per inserire commenti relative alle fonderie.  Esempio: la fonderia è stata acquisita dalla Società YYY</t>
  </si>
  <si>
    <t xml:space="preserve">16. Açıklamalar – İzabe tesisi ile ilgili açıklamaların girilmesi için serbest metin girişine uygun alan. Örnek: izabe tesisi YYY Şirketi tarafından alınıyor</t>
  </si>
  <si>
    <t xml:space="preserve">A67</t>
  </si>
  <si>
    <t xml:space="preserve">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</si>
  <si>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rPr>
        <sz val="11"/>
        <rFont val="Microsoft YaHei"/>
        <family val="2"/>
      </rPr>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t>
    </r>
    <r>
      <rPr>
        <sz val="11"/>
        <rFont val="Verdana"/>
        <family val="2"/>
        <charset val="1"/>
      </rPr>
      <t xml:space="preserve">C </t>
    </r>
    <r>
      <rPr>
        <sz val="11"/>
        <rFont val="Microsoft YaHei"/>
        <family val="2"/>
      </rPr>
      <t xml:space="preserve">列中的备注信息，并按指示操作。填表人可用 </t>
    </r>
    <r>
      <rPr>
        <sz val="11"/>
        <rFont val="Verdana"/>
        <family val="2"/>
        <charset val="1"/>
      </rPr>
      <t xml:space="preserve">D </t>
    </r>
    <r>
      <rPr>
        <sz val="11"/>
        <rFont val="Microsoft YaHei"/>
        <family val="2"/>
      </rPr>
      <t xml:space="preserve">列中的 </t>
    </r>
    <r>
      <rPr>
        <sz val="11"/>
        <rFont val="Verdana"/>
        <family val="2"/>
        <charset val="1"/>
      </rPr>
      <t xml:space="preserve">URL </t>
    </r>
    <r>
      <rPr>
        <sz val="11"/>
        <rFont val="Microsoft YaHei"/>
        <family val="2"/>
      </rPr>
      <t xml:space="preserve">直接进入要填写的字段。 </t>
    </r>
  </si>
  <si>
    <r>
      <rPr>
        <sz val="11"/>
        <rFont val="Microsoft YaHei"/>
        <family val="2"/>
      </rPr>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charset val="1"/>
      </rPr>
      <t xml:space="preserve">C</t>
    </r>
    <r>
      <rPr>
        <sz val="11"/>
        <rFont val="Microsoft YaHei"/>
        <family val="2"/>
      </rPr>
      <t xml:space="preserve">列の「注意」を確認し、必要な作業をしてください。</t>
    </r>
    <r>
      <rPr>
        <sz val="11"/>
        <rFont val="Verdana"/>
        <family val="2"/>
        <charset val="1"/>
      </rPr>
      <t xml:space="preserve">D</t>
    </r>
    <r>
      <rPr>
        <sz val="11"/>
        <rFont val="Microsoft YaHei"/>
        <family val="2"/>
      </rPr>
      <t xml:space="preserve">列の</t>
    </r>
    <r>
      <rPr>
        <sz val="11"/>
        <rFont val="Verdana"/>
        <family val="2"/>
        <charset val="1"/>
      </rPr>
      <t xml:space="preserve">URL</t>
    </r>
    <r>
      <rPr>
        <sz val="11"/>
        <rFont val="Microsoft YaHei"/>
        <family val="2"/>
      </rPr>
      <t xml:space="preserve">を使って該当項目に直接アクセスして記入することもできます。
</t>
    </r>
  </si>
  <si>
    <r>
      <rPr>
        <sz val="11"/>
        <rFont val="Microsoft YaHei"/>
        <family val="2"/>
      </rPr>
      <t xml:space="preserve">확인지는 </t>
    </r>
    <r>
      <rPr>
        <sz val="11"/>
        <rFont val="Verdana"/>
        <family val="2"/>
        <charset val="1"/>
      </rPr>
      <t xml:space="preserve">CMRT</t>
    </r>
    <r>
      <rPr>
        <sz val="11"/>
        <rFont val="Microsoft YaHei"/>
        <family val="2"/>
      </rPr>
      <t xml:space="preserve">에 있는 모든 필요 정보가 완료되었는지를 확인하기 위해 사용됩니다</t>
    </r>
    <r>
      <rPr>
        <sz val="11"/>
        <rFont val="Verdana"/>
        <family val="2"/>
        <charset val="1"/>
      </rPr>
      <t xml:space="preserve">. </t>
    </r>
    <r>
      <rPr>
        <sz val="11"/>
        <rFont val="Microsoft YaHei"/>
        <family val="2"/>
      </rPr>
      <t xml:space="preserve">이는 실시간으로 업데이트 되며 템플릿을 사용하는 동안 언제나 검토될 수 있읍니다</t>
    </r>
    <r>
      <rPr>
        <sz val="11"/>
        <rFont val="Verdana"/>
        <family val="2"/>
        <charset val="1"/>
      </rPr>
      <t xml:space="preserve">. </t>
    </r>
    <r>
      <rPr>
        <sz val="11"/>
        <rFont val="Microsoft YaHei"/>
        <family val="2"/>
      </rPr>
      <t xml:space="preserve">이는 완료를 확인할 목적으로 사용됩니다</t>
    </r>
    <r>
      <rPr>
        <sz val="11"/>
        <rFont val="Verdana"/>
        <family val="2"/>
        <charset val="1"/>
      </rPr>
      <t xml:space="preserve">.
</t>
    </r>
    <r>
      <rPr>
        <sz val="11"/>
        <rFont val="Microsoft YaHei"/>
        <family val="2"/>
      </rPr>
      <t xml:space="preserve">이 평가지를 사용하기 위해</t>
    </r>
    <r>
      <rPr>
        <sz val="11"/>
        <rFont val="Verdana"/>
        <family val="2"/>
        <charset val="1"/>
      </rPr>
      <t xml:space="preserve">, </t>
    </r>
    <r>
      <rPr>
        <sz val="11"/>
        <rFont val="Microsoft YaHei"/>
        <family val="2"/>
      </rPr>
      <t xml:space="preserve">모든 필요 영역이 완료되었는지를 확인하시오 </t>
    </r>
    <r>
      <rPr>
        <sz val="11"/>
        <rFont val="Verdana"/>
        <family val="2"/>
        <charset val="1"/>
      </rPr>
      <t xml:space="preserve">(</t>
    </r>
    <r>
      <rPr>
        <sz val="11"/>
        <rFont val="Microsoft YaHei"/>
        <family val="2"/>
      </rPr>
      <t xml:space="preserve">완료된 영역은 녹색으로 강조됩니다</t>
    </r>
    <r>
      <rPr>
        <sz val="11"/>
        <rFont val="Verdana"/>
        <family val="2"/>
        <charset val="1"/>
      </rPr>
      <t xml:space="preserve">).  </t>
    </r>
    <r>
      <rPr>
        <sz val="11"/>
        <rFont val="Microsoft YaHei"/>
        <family val="2"/>
      </rPr>
      <t xml:space="preserve">그렇지 않으면</t>
    </r>
    <r>
      <rPr>
        <sz val="11"/>
        <rFont val="Verdana"/>
        <family val="2"/>
        <charset val="1"/>
      </rPr>
      <t xml:space="preserve">, </t>
    </r>
    <r>
      <rPr>
        <sz val="11"/>
        <rFont val="Microsoft YaHei"/>
        <family val="2"/>
      </rPr>
      <t xml:space="preserve">적색 영역을 보고</t>
    </r>
    <r>
      <rPr>
        <sz val="11"/>
        <rFont val="Verdana"/>
        <family val="2"/>
        <charset val="1"/>
      </rPr>
      <t xml:space="preserve">, </t>
    </r>
    <r>
      <rPr>
        <sz val="11"/>
        <rFont val="Microsoft YaHei"/>
        <family val="2"/>
      </rPr>
      <t xml:space="preserve">필요한 일을 위해 </t>
    </r>
    <r>
      <rPr>
        <sz val="11"/>
        <rFont val="Verdana"/>
        <family val="2"/>
        <charset val="1"/>
      </rPr>
      <t xml:space="preserve">Column C</t>
    </r>
    <r>
      <rPr>
        <sz val="11"/>
        <rFont val="Microsoft YaHei"/>
        <family val="2"/>
      </rPr>
      <t xml:space="preserve">의 </t>
    </r>
    <r>
      <rPr>
        <sz val="11"/>
        <rFont val="Verdana"/>
        <family val="2"/>
        <charset val="1"/>
      </rPr>
      <t xml:space="preserve">"Notes"</t>
    </r>
    <r>
      <rPr>
        <sz val="11"/>
        <rFont val="Microsoft YaHei"/>
        <family val="2"/>
      </rPr>
      <t xml:space="preserve">를 검토하시오</t>
    </r>
    <r>
      <rPr>
        <sz val="11"/>
        <rFont val="Verdana"/>
        <family val="2"/>
        <charset val="1"/>
      </rPr>
      <t xml:space="preserve">.</t>
    </r>
  </si>
  <si>
    <t xml:space="preserve">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</si>
  <si>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 xml:space="preserve">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</si>
  <si>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 xml:space="preserve">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</si>
  <si>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</si>
  <si>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</si>
  <si>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 xml:space="preserve">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</si>
  <si>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 xml:space="preserve">A68</t>
  </si>
  <si>
    <t xml:space="preserve">TERMS AND CONDITIONS</t>
  </si>
  <si>
    <t xml:space="preserve">条款及细则</t>
  </si>
  <si>
    <t xml:space="preserve">利用規約</t>
  </si>
  <si>
    <t xml:space="preserve">이용 약관</t>
  </si>
  <si>
    <t xml:space="preserve">CONDITIONS GENERALES</t>
  </si>
  <si>
    <t xml:space="preserve">TERMOS E CONDIÇÕES</t>
  </si>
  <si>
    <t xml:space="preserve">Allgemeine Geschäftsbedingungen (AGB)</t>
  </si>
  <si>
    <t xml:space="preserve">TÉRMINOS Y CONDICIONES</t>
  </si>
  <si>
    <t xml:space="preserve">Condizioni Generali In caso di conflitto, la versione inglese del presente modulo sui conflict mineral dovrà essere considerata prevalente.</t>
  </si>
  <si>
    <t xml:space="preserve">ŞARTLAR VE KOŞULLAR</t>
  </si>
  <si>
    <t xml:space="preserve">A69</t>
  </si>
  <si>
    <t xml:space="preserve">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</si>
  <si>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r>
      <rPr>
        <sz val="11"/>
        <rFont val="Microsoft YaHei"/>
        <family val="2"/>
      </rPr>
      <t xml:space="preserve">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t>
    </r>
    <r>
      <rPr>
        <sz val="11"/>
        <rFont val="Verdana"/>
        <family val="2"/>
        <charset val="1"/>
      </rPr>
      <t xml:space="preserve">(RBA) </t>
    </r>
    <r>
      <rPr>
        <sz val="11"/>
        <rFont val="Microsoft YaHei"/>
        <family val="2"/>
      </rPr>
      <t xml:space="preserve">的责任所在。是否使用和</t>
    </r>
    <r>
      <rPr>
        <sz val="11"/>
        <rFont val="Verdana"/>
        <family val="2"/>
        <charset val="1"/>
      </rPr>
      <t xml:space="preserve">/</t>
    </r>
    <r>
      <rPr>
        <sz val="11"/>
        <rFont val="Microsoft YaHei"/>
        <family val="2"/>
      </rPr>
      <t xml:space="preserve">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r>
  </si>
  <si>
    <r>
      <rPr>
        <sz val="11"/>
        <rFont val="Microsoft YaHei"/>
        <family val="2"/>
      </rPr>
      <t xml:space="preserve">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charset val="1"/>
      </rPr>
      <t xml:space="preserve">RBA</t>
    </r>
    <r>
      <rPr>
        <sz val="11"/>
        <rFont val="Microsoft YaHei"/>
        <family val="2"/>
      </rPr>
      <t xml:space="preserve">」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r>
  </si>
  <si>
    <t xml:space="preserve">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</si>
  <si>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</si>
  <si>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 xml:space="preserve">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</si>
  <si>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</si>
  <si>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 xml:space="preserve">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</si>
  <si>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 xml:space="preserve">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</si>
  <si>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 xml:space="preserve">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</si>
  <si>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</si>
  <si>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</si>
  <si>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charset val="1"/>
      </rPr>
      <t xml:space="preserve">RBA </t>
    </r>
    <r>
      <rPr>
        <sz val="11"/>
        <rFont val="Microsoft YaHei"/>
        <family val="2"/>
      </rPr>
      <t xml:space="preserve">皆不会为名单或任何工具作任何的申述或保证。列表和工具依据“原样”和“现有”来提供。</t>
    </r>
    <r>
      <rPr>
        <sz val="11"/>
        <rFont val="Verdana"/>
        <family val="2"/>
        <charset val="1"/>
      </rPr>
      <t xml:space="preserve">RBA </t>
    </r>
    <r>
      <rPr>
        <sz val="11"/>
        <rFont val="Microsoft YaHei"/>
        <family val="2"/>
      </rPr>
      <t xml:space="preserve">特此声明，不做任何性质的保证、明示、暗示或其他方式，或说明贸易或关税，包括但不限于任何隐含的适销性、非侵权性、质量、标题、为某一特定用途的适用性而作完整性或准确性的保证。
</t>
    </r>
  </si>
  <si>
    <r>
      <rPr>
        <sz val="11"/>
        <rFont val="Verdana"/>
        <family val="2"/>
        <charset val="1"/>
      </rPr>
      <t xml:space="preserve">RBA</t>
    </r>
    <r>
      <rPr>
        <sz val="11"/>
        <rFont val="Microsoft YaHei"/>
        <family val="2"/>
      </rPr>
      <t xml:space="preserve">は、リスト又はツールに関していかなる表明も保証も行いません。リスト及びツールは「現状有姿のまま」かつ「提供可能な限度」で提供されています。  </t>
    </r>
    <r>
      <rPr>
        <sz val="11"/>
        <rFont val="Verdana"/>
        <family val="2"/>
        <charset val="1"/>
      </rPr>
      <t xml:space="preserve">RBA</t>
    </r>
    <r>
      <rPr>
        <sz val="11"/>
        <rFont val="Microsoft YaHei"/>
        <family val="2"/>
      </rPr>
      <t xml:space="preserve">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</si>
  <si>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Verdana"/>
        <family val="2"/>
        <charset val="1"/>
      </rPr>
      <t xml:space="preserve">RBA</t>
    </r>
    <r>
      <rPr>
        <sz val="11"/>
        <rFont val="Microsoft YaHei"/>
        <family val="2"/>
      </rPr>
      <t xml:space="preserve">는 리스트 또는 어떤 툴에 대해서도 진술 또는 보장을 하지 않읍니다</t>
    </r>
    <r>
      <rPr>
        <sz val="11"/>
        <rFont val="Verdana"/>
        <family val="2"/>
        <charset val="1"/>
      </rPr>
      <t xml:space="preserve">. </t>
    </r>
    <r>
      <rPr>
        <sz val="11"/>
        <rFont val="Microsoft YaHei"/>
        <family val="2"/>
      </rPr>
      <t xml:space="preserve">리스트와 툴들은 “있는 그대로” 및 “사용 가능한” 경우에 제공됩니다</t>
    </r>
    <r>
      <rPr>
        <sz val="11"/>
        <rFont val="Verdana"/>
        <family val="2"/>
        <charset val="1"/>
      </rPr>
      <t xml:space="preserve">. RBA</t>
    </r>
    <r>
      <rPr>
        <sz val="11"/>
        <rFont val="Microsoft YaHei"/>
        <family val="2"/>
      </rPr>
      <t xml:space="preserve">는 어떠한 경우</t>
    </r>
    <r>
      <rPr>
        <sz val="11"/>
        <rFont val="Verdana"/>
        <family val="2"/>
        <charset val="1"/>
      </rPr>
      <t xml:space="preserve">, </t>
    </r>
    <r>
      <rPr>
        <sz val="11"/>
        <rFont val="Microsoft YaHei"/>
        <family val="2"/>
      </rPr>
      <t xml:space="preserve">명시적</t>
    </r>
    <r>
      <rPr>
        <sz val="11"/>
        <rFont val="Verdana"/>
        <family val="2"/>
        <charset val="1"/>
      </rPr>
      <t xml:space="preserve">, </t>
    </r>
    <r>
      <rPr>
        <sz val="11"/>
        <rFont val="Microsoft YaHei"/>
        <family val="2"/>
      </rPr>
      <t xml:space="preserve">묵시적 또는 다른 경우 또는 무역이나 관습으로 부터 생기는 모든 보장을 부인한며</t>
    </r>
    <r>
      <rPr>
        <sz val="11"/>
        <rFont val="Verdana"/>
        <family val="2"/>
        <charset val="1"/>
      </rPr>
      <t xml:space="preserve">, </t>
    </r>
    <r>
      <rPr>
        <sz val="11"/>
        <rFont val="Microsoft YaHei"/>
        <family val="2"/>
      </rPr>
      <t xml:space="preserve">이 보장은 양도성</t>
    </r>
    <r>
      <rPr>
        <sz val="11"/>
        <rFont val="Verdana"/>
        <family val="2"/>
        <charset val="1"/>
      </rPr>
      <t xml:space="preserve">, </t>
    </r>
    <r>
      <rPr>
        <sz val="11"/>
        <rFont val="Microsoft YaHei"/>
        <family val="2"/>
      </rPr>
      <t xml:space="preserve">비침해</t>
    </r>
    <r>
      <rPr>
        <sz val="11"/>
        <rFont val="Verdana"/>
        <family val="2"/>
        <charset val="1"/>
      </rPr>
      <t xml:space="preserve">, </t>
    </r>
    <r>
      <rPr>
        <sz val="11"/>
        <rFont val="Microsoft YaHei"/>
        <family val="2"/>
      </rPr>
      <t xml:space="preserve">품질</t>
    </r>
    <r>
      <rPr>
        <sz val="11"/>
        <rFont val="Verdana"/>
        <family val="2"/>
        <charset val="1"/>
      </rPr>
      <t xml:space="preserve">, </t>
    </r>
    <r>
      <rPr>
        <sz val="11"/>
        <rFont val="Microsoft YaHei"/>
        <family val="2"/>
      </rPr>
      <t xml:space="preserve">소유</t>
    </r>
    <r>
      <rPr>
        <sz val="11"/>
        <rFont val="Verdana"/>
        <family val="2"/>
        <charset val="1"/>
      </rPr>
      <t xml:space="preserve">, </t>
    </r>
    <r>
      <rPr>
        <sz val="11"/>
        <rFont val="Microsoft YaHei"/>
        <family val="2"/>
      </rPr>
      <t xml:space="preserve">특정 목적에의 적합성</t>
    </r>
    <r>
      <rPr>
        <sz val="11"/>
        <rFont val="Verdana"/>
        <family val="2"/>
        <charset val="1"/>
      </rPr>
      <t xml:space="preserve">, </t>
    </r>
    <r>
      <rPr>
        <sz val="11"/>
        <rFont val="Microsoft YaHei"/>
        <family val="2"/>
      </rPr>
      <t xml:space="preserve">완성도 및 정확성으로부터의 묵시적 보장을 포함하며 이에 제한되지 않읍니다</t>
    </r>
    <r>
      <rPr>
        <sz val="11"/>
        <rFont val="Verdana"/>
        <family val="2"/>
        <charset val="1"/>
      </rPr>
      <t xml:space="preserve">.</t>
    </r>
  </si>
  <si>
    <t xml:space="preserve">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</si>
  <si>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</si>
  <si>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 xml:space="preserve">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</si>
  <si>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 xml:space="preserve">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</si>
  <si>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 xml:space="preserve">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</si>
  <si>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</si>
  <si>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</si>
  <si>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</si>
  <si>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rPr>
        <sz val="11"/>
        <rFont val="Microsoft YaHei"/>
        <family val="2"/>
      </rPr>
      <t xml:space="preserve">根据相关法律所允许的最大限度，</t>
    </r>
    <r>
      <rPr>
        <sz val="11"/>
        <rFont val="Verdana"/>
        <family val="2"/>
        <charset val="1"/>
      </rPr>
      <t xml:space="preserve">RBA </t>
    </r>
    <r>
      <rPr>
        <sz val="11"/>
        <rFont val="Microsoft YaHei"/>
        <family val="2"/>
      </rPr>
      <t xml:space="preserve">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r>
  </si>
  <si>
    <r>
      <rPr>
        <sz val="11"/>
        <rFont val="Microsoft YaHei"/>
        <family val="2"/>
      </rPr>
      <t xml:space="preserve">適用される法律において許諾されている最大限の範囲内で、</t>
    </r>
    <r>
      <rPr>
        <sz val="11"/>
        <rFont val="Verdana"/>
        <family val="2"/>
        <charset val="1"/>
      </rPr>
      <t xml:space="preserve">RBA</t>
    </r>
    <r>
      <rPr>
        <sz val="11"/>
        <rFont val="Microsoft YaHei"/>
        <family val="2"/>
      </rPr>
      <t xml:space="preserve">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</si>
  <si>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</si>
  <si>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 xml:space="preserve">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</si>
  <si>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 xml:space="preserve">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</si>
  <si>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</si>
  <si>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 xml:space="preserve">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</si>
  <si>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 xml:space="preserve">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</si>
  <si>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</si>
  <si>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 xml:space="preserve">A72</t>
  </si>
  <si>
    <t xml:space="preserve">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</si>
  <si>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r>
      <rPr>
        <sz val="11"/>
        <rFont val="Microsoft YaHei"/>
        <family val="2"/>
      </rPr>
      <t xml:space="preserve">鉴于对列表和</t>
    </r>
    <r>
      <rPr>
        <sz val="11"/>
        <rFont val="Verdana"/>
        <family val="2"/>
        <charset val="1"/>
      </rPr>
      <t xml:space="preserve">/</t>
    </r>
    <r>
      <rPr>
        <sz val="11"/>
        <rFont val="Microsoft YaHei"/>
        <family val="2"/>
      </rPr>
      <t xml:space="preserve">或工具表单的使用，用户在此同意：</t>
    </r>
    <r>
      <rPr>
        <sz val="11"/>
        <rFont val="Verdana"/>
        <family val="2"/>
        <charset val="1"/>
      </rPr>
      <t xml:space="preserve">a) </t>
    </r>
    <r>
      <rPr>
        <sz val="11"/>
        <rFont val="Microsoft YaHei"/>
        <family val="2"/>
      </rPr>
      <t xml:space="preserve">让 </t>
    </r>
    <r>
      <rPr>
        <sz val="11"/>
        <rFont val="Verdana"/>
        <family val="2"/>
        <charset val="1"/>
      </rPr>
      <t xml:space="preserve">RBA </t>
    </r>
    <r>
      <rPr>
        <sz val="11"/>
        <rFont val="Microsoft YaHei"/>
        <family val="2"/>
      </rPr>
      <t xml:space="preserve">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t>
    </r>
    <r>
      <rPr>
        <sz val="11"/>
        <rFont val="Verdana"/>
        <family val="2"/>
        <charset val="1"/>
      </rPr>
      <t xml:space="preserve">RBA </t>
    </r>
    <r>
      <rPr>
        <sz val="11"/>
        <rFont val="Microsoft YaHei"/>
        <family val="2"/>
      </rPr>
      <t xml:space="preserve">及其相关管理人员、董事、代理、员工、志愿者、代表、承包商、继承人、指定人的索赔；</t>
    </r>
    <r>
      <rPr>
        <sz val="11"/>
        <rFont val="Verdana"/>
        <family val="2"/>
        <charset val="1"/>
      </rPr>
      <t xml:space="preserve">b) </t>
    </r>
    <r>
      <rPr>
        <sz val="11"/>
        <rFont val="Microsoft YaHei"/>
        <family val="2"/>
      </rPr>
      <t xml:space="preserve">保障和捍卫 </t>
    </r>
    <r>
      <rPr>
        <sz val="11"/>
        <rFont val="Verdana"/>
        <family val="2"/>
        <charset val="1"/>
      </rPr>
      <t xml:space="preserve">RBA </t>
    </r>
    <r>
      <rPr>
        <sz val="11"/>
        <rFont val="Microsoft YaHei"/>
        <family val="2"/>
      </rPr>
      <t xml:space="preserve">及其相关管理人员、董事、代理、员工、志愿者、代表、承包商、继承人、指定人的权利，确保其不会因用户使用列表或任何工具而导致或产生的任何及全部索赔、行动、损失、诉讼、损害、判决、征费和处决而受损。
</t>
    </r>
  </si>
  <si>
    <r>
      <rPr>
        <sz val="11"/>
        <rFont val="Microsoft YaHei"/>
        <family val="2"/>
      </rPr>
      <t xml:space="preserve">リストやツールへのアクセス及びその利用を考慮して、ユーザーはここに、</t>
    </r>
    <r>
      <rPr>
        <sz val="11"/>
        <rFont val="Verdana"/>
        <family val="2"/>
        <charset val="1"/>
      </rPr>
      <t xml:space="preserve">(a) RBA</t>
    </r>
    <r>
      <rPr>
        <sz val="11"/>
        <rFont val="Microsoft YaHei"/>
        <family val="2"/>
      </rPr>
      <t xml:space="preserve">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charset val="1"/>
      </rPr>
      <t xml:space="preserve">RBA</t>
    </r>
    <r>
      <rPr>
        <sz val="11"/>
        <rFont val="Microsoft YaHei"/>
        <family val="2"/>
      </rPr>
      <t xml:space="preserve">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charset val="1"/>
      </rPr>
      <t xml:space="preserve">(b) RBA</t>
    </r>
    <r>
      <rPr>
        <sz val="11"/>
        <rFont val="Microsoft YaHei"/>
        <family val="2"/>
      </rPr>
      <t xml:space="preserve">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</si>
  <si>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Microsoft YaHei"/>
        <family val="2"/>
      </rPr>
      <t xml:space="preserve">리스트 및 툴로의 접속 및 사용에 대하여</t>
    </r>
    <r>
      <rPr>
        <sz val="11"/>
        <rFont val="Verdana"/>
        <family val="2"/>
        <charset val="1"/>
      </rPr>
      <t xml:space="preserve">, </t>
    </r>
    <r>
      <rPr>
        <sz val="11"/>
        <rFont val="Microsoft YaHei"/>
        <family val="2"/>
      </rPr>
      <t xml:space="preserve">사용자는 </t>
    </r>
    <r>
      <rPr>
        <sz val="11"/>
        <rFont val="Verdana"/>
        <family val="2"/>
        <charset val="1"/>
      </rPr>
      <t xml:space="preserve">(a) RBA </t>
    </r>
    <r>
      <rPr>
        <sz val="11"/>
        <rFont val="Microsoft YaHei"/>
        <family val="2"/>
      </rPr>
      <t xml:space="preserve">뿐만 아니라 각각의 임원</t>
    </r>
    <r>
      <rPr>
        <sz val="11"/>
        <rFont val="Verdana"/>
        <family val="2"/>
        <charset val="1"/>
      </rPr>
      <t xml:space="preserve">, </t>
    </r>
    <r>
      <rPr>
        <sz val="11"/>
        <rFont val="Microsoft YaHei"/>
        <family val="2"/>
      </rPr>
      <t xml:space="preserve">이사</t>
    </r>
    <r>
      <rPr>
        <sz val="11"/>
        <rFont val="Verdana"/>
        <family val="2"/>
        <charset val="1"/>
      </rPr>
      <t xml:space="preserve">, </t>
    </r>
    <r>
      <rPr>
        <sz val="11"/>
        <rFont val="Microsoft YaHei"/>
        <family val="2"/>
      </rPr>
      <t xml:space="preserve">대리인</t>
    </r>
    <r>
      <rPr>
        <sz val="11"/>
        <rFont val="Verdana"/>
        <family val="2"/>
        <charset val="1"/>
      </rPr>
      <t xml:space="preserve">, </t>
    </r>
    <r>
      <rPr>
        <sz val="11"/>
        <rFont val="Microsoft YaHei"/>
        <family val="2"/>
      </rPr>
      <t xml:space="preserve">직원</t>
    </r>
    <r>
      <rPr>
        <sz val="11"/>
        <rFont val="Verdana"/>
        <family val="2"/>
        <charset val="1"/>
      </rPr>
      <t xml:space="preserve">, </t>
    </r>
    <r>
      <rPr>
        <sz val="11"/>
        <rFont val="Microsoft YaHei"/>
        <family val="2"/>
      </rPr>
      <t xml:space="preserve">자원 봉사자</t>
    </r>
    <r>
      <rPr>
        <sz val="11"/>
        <rFont val="Verdana"/>
        <family val="2"/>
        <charset val="1"/>
      </rPr>
      <t xml:space="preserve">, </t>
    </r>
    <r>
      <rPr>
        <sz val="11"/>
        <rFont val="Microsoft YaHei"/>
        <family val="2"/>
      </rPr>
      <t xml:space="preserve">대표자</t>
    </r>
    <r>
      <rPr>
        <sz val="11"/>
        <rFont val="Verdana"/>
        <family val="2"/>
        <charset val="1"/>
      </rPr>
      <t xml:space="preserve">, </t>
    </r>
    <r>
      <rPr>
        <sz val="11"/>
        <rFont val="Microsoft YaHei"/>
        <family val="2"/>
      </rPr>
      <t xml:space="preserve">계약자</t>
    </r>
    <r>
      <rPr>
        <sz val="11"/>
        <rFont val="Verdana"/>
        <family val="2"/>
        <charset val="1"/>
      </rPr>
      <t xml:space="preserve">, </t>
    </r>
    <r>
      <rPr>
        <sz val="11"/>
        <rFont val="Microsoft YaHei"/>
        <family val="2"/>
      </rPr>
      <t xml:space="preserve">승계인</t>
    </r>
    <r>
      <rPr>
        <sz val="11"/>
        <rFont val="Verdana"/>
        <family val="2"/>
        <charset val="1"/>
      </rPr>
      <t xml:space="preserve">, </t>
    </r>
    <r>
      <rPr>
        <sz val="11"/>
        <rFont val="Microsoft YaHei"/>
        <family val="2"/>
      </rPr>
      <t xml:space="preserve">양수인에 대해 사용자가 리스트나 툴로부터 또는 이의 사용으로부터 생기거나 발생하여 </t>
    </r>
    <r>
      <rPr>
        <sz val="11"/>
        <rFont val="Verdana"/>
        <family val="2"/>
        <charset val="1"/>
      </rPr>
      <t xml:space="preserve">RBA </t>
    </r>
    <r>
      <rPr>
        <sz val="11"/>
        <rFont val="Microsoft YaHei"/>
        <family val="2"/>
      </rPr>
      <t xml:space="preserve">뿐만 아니라 각각의 임원</t>
    </r>
    <r>
      <rPr>
        <sz val="11"/>
        <rFont val="Verdana"/>
        <family val="2"/>
        <charset val="1"/>
      </rPr>
      <t xml:space="preserve">, </t>
    </r>
    <r>
      <rPr>
        <sz val="11"/>
        <rFont val="Microsoft YaHei"/>
        <family val="2"/>
      </rPr>
      <t xml:space="preserve">이사</t>
    </r>
    <r>
      <rPr>
        <sz val="11"/>
        <rFont val="Verdana"/>
        <family val="2"/>
        <charset val="1"/>
      </rPr>
      <t xml:space="preserve">, </t>
    </r>
    <r>
      <rPr>
        <sz val="11"/>
        <rFont val="Microsoft YaHei"/>
        <family val="2"/>
      </rPr>
      <t xml:space="preserve">대리인</t>
    </r>
    <r>
      <rPr>
        <sz val="11"/>
        <rFont val="Verdana"/>
        <family val="2"/>
        <charset val="1"/>
      </rPr>
      <t xml:space="preserve">, </t>
    </r>
    <r>
      <rPr>
        <sz val="11"/>
        <rFont val="Microsoft YaHei"/>
        <family val="2"/>
      </rPr>
      <t xml:space="preserve">직원</t>
    </r>
    <r>
      <rPr>
        <sz val="11"/>
        <rFont val="Verdana"/>
        <family val="2"/>
        <charset val="1"/>
      </rPr>
      <t xml:space="preserve">, </t>
    </r>
    <r>
      <rPr>
        <sz val="11"/>
        <rFont val="Microsoft YaHei"/>
        <family val="2"/>
      </rPr>
      <t xml:space="preserve">자원 봉사자</t>
    </r>
    <r>
      <rPr>
        <sz val="11"/>
        <rFont val="Verdana"/>
        <family val="2"/>
        <charset val="1"/>
      </rPr>
      <t xml:space="preserve">, </t>
    </r>
    <r>
      <rPr>
        <sz val="11"/>
        <rFont val="Microsoft YaHei"/>
        <family val="2"/>
      </rPr>
      <t xml:space="preserve">대표자</t>
    </r>
    <r>
      <rPr>
        <sz val="11"/>
        <rFont val="Verdana"/>
        <family val="2"/>
        <charset val="1"/>
      </rPr>
      <t xml:space="preserve">, </t>
    </r>
    <r>
      <rPr>
        <sz val="11"/>
        <rFont val="Microsoft YaHei"/>
        <family val="2"/>
      </rPr>
      <t xml:space="preserve">계약자</t>
    </r>
    <r>
      <rPr>
        <sz val="11"/>
        <rFont val="Verdana"/>
        <family val="2"/>
        <charset val="1"/>
      </rPr>
      <t xml:space="preserve">, </t>
    </r>
    <r>
      <rPr>
        <sz val="11"/>
        <rFont val="Microsoft YaHei"/>
        <family val="2"/>
      </rPr>
      <t xml:space="preserve">승계인</t>
    </r>
    <r>
      <rPr>
        <sz val="11"/>
        <rFont val="Verdana"/>
        <family val="2"/>
        <charset val="1"/>
      </rPr>
      <t xml:space="preserve">, </t>
    </r>
    <r>
      <rPr>
        <sz val="11"/>
        <rFont val="Microsoft YaHei"/>
        <family val="2"/>
      </rPr>
      <t xml:space="preserve">양수인에게 가졌거나 가지고 있거나 혹은 할 수 있고</t>
    </r>
    <r>
      <rPr>
        <sz val="11"/>
        <rFont val="Verdana"/>
        <family val="2"/>
        <charset val="1"/>
      </rPr>
      <t xml:space="preserve">, </t>
    </r>
    <r>
      <rPr>
        <sz val="11"/>
        <rFont val="Microsoft YaHei"/>
        <family val="2"/>
      </rPr>
      <t xml:space="preserve">해야 하거나 가지고 있거나 가지고 있다고 주장할 수 있는 모든 청구</t>
    </r>
    <r>
      <rPr>
        <sz val="11"/>
        <rFont val="Verdana"/>
        <family val="2"/>
        <charset val="1"/>
      </rPr>
      <t xml:space="preserve">, </t>
    </r>
    <r>
      <rPr>
        <sz val="11"/>
        <rFont val="Microsoft YaHei"/>
        <family val="2"/>
      </rPr>
      <t xml:space="preserve">조치</t>
    </r>
    <r>
      <rPr>
        <sz val="11"/>
        <rFont val="Verdana"/>
        <family val="2"/>
        <charset val="1"/>
      </rPr>
      <t xml:space="preserve">, </t>
    </r>
    <r>
      <rPr>
        <sz val="11"/>
        <rFont val="Microsoft YaHei"/>
        <family val="2"/>
      </rPr>
      <t xml:space="preserve">손실</t>
    </r>
    <r>
      <rPr>
        <sz val="11"/>
        <rFont val="Verdana"/>
        <family val="2"/>
        <charset val="1"/>
      </rPr>
      <t xml:space="preserve">, </t>
    </r>
    <r>
      <rPr>
        <sz val="11"/>
        <rFont val="Microsoft YaHei"/>
        <family val="2"/>
      </rPr>
      <t xml:space="preserve">소송</t>
    </r>
    <r>
      <rPr>
        <sz val="11"/>
        <rFont val="Verdana"/>
        <family val="2"/>
        <charset val="1"/>
      </rPr>
      <t xml:space="preserve">, </t>
    </r>
    <r>
      <rPr>
        <sz val="11"/>
        <rFont val="Microsoft YaHei"/>
        <family val="2"/>
      </rPr>
      <t xml:space="preserve">손해 배상</t>
    </r>
    <r>
      <rPr>
        <sz val="11"/>
        <rFont val="Verdana"/>
        <family val="2"/>
        <charset val="1"/>
      </rPr>
      <t xml:space="preserve">, </t>
    </r>
    <r>
      <rPr>
        <sz val="11"/>
        <rFont val="Microsoft YaHei"/>
        <family val="2"/>
      </rPr>
      <t xml:space="preserve">판결</t>
    </r>
    <r>
      <rPr>
        <sz val="11"/>
        <rFont val="Verdana"/>
        <family val="2"/>
        <charset val="1"/>
      </rPr>
      <t xml:space="preserve">, </t>
    </r>
    <r>
      <rPr>
        <sz val="11"/>
        <rFont val="Microsoft YaHei"/>
        <family val="2"/>
      </rPr>
      <t xml:space="preserve">부가금</t>
    </r>
    <r>
      <rPr>
        <sz val="11"/>
        <rFont val="Verdana"/>
        <family val="2"/>
        <charset val="1"/>
      </rPr>
      <t xml:space="preserve">, </t>
    </r>
    <r>
      <rPr>
        <sz val="11"/>
        <rFont val="Microsoft YaHei"/>
        <family val="2"/>
      </rPr>
      <t xml:space="preserve">그리고 이행에 대해</t>
    </r>
    <r>
      <rPr>
        <sz val="11"/>
        <rFont val="Verdana"/>
        <family val="2"/>
        <charset val="1"/>
      </rPr>
      <t xml:space="preserve">, </t>
    </r>
    <r>
      <rPr>
        <sz val="11"/>
        <rFont val="Microsoft YaHei"/>
        <family val="2"/>
      </rPr>
      <t xml:space="preserve">영구히 면책하는데 동의하며</t>
    </r>
    <r>
      <rPr>
        <sz val="11"/>
        <rFont val="Verdana"/>
        <family val="2"/>
        <charset val="1"/>
      </rPr>
      <t xml:space="preserve">, (b) </t>
    </r>
    <r>
      <rPr>
        <sz val="11"/>
        <rFont val="Microsoft YaHei"/>
        <family val="2"/>
      </rPr>
      <t xml:space="preserve">사용자의 리스트나 툴의 사용으로부터 또는 사용으로 인해 생기거나 발생한 모든 청구</t>
    </r>
    <r>
      <rPr>
        <sz val="11"/>
        <rFont val="Verdana"/>
        <family val="2"/>
        <charset val="1"/>
      </rPr>
      <t xml:space="preserve">, </t>
    </r>
    <r>
      <rPr>
        <sz val="11"/>
        <rFont val="Microsoft YaHei"/>
        <family val="2"/>
      </rPr>
      <t xml:space="preserve">조치</t>
    </r>
    <r>
      <rPr>
        <sz val="11"/>
        <rFont val="Verdana"/>
        <family val="2"/>
        <charset val="1"/>
      </rPr>
      <t xml:space="preserve">, </t>
    </r>
    <r>
      <rPr>
        <sz val="11"/>
        <rFont val="Microsoft YaHei"/>
        <family val="2"/>
      </rPr>
      <t xml:space="preserve">손실</t>
    </r>
    <r>
      <rPr>
        <sz val="11"/>
        <rFont val="Verdana"/>
        <family val="2"/>
        <charset val="1"/>
      </rPr>
      <t xml:space="preserve">, </t>
    </r>
    <r>
      <rPr>
        <sz val="11"/>
        <rFont val="Microsoft YaHei"/>
        <family val="2"/>
      </rPr>
      <t xml:space="preserve">소송</t>
    </r>
    <r>
      <rPr>
        <sz val="11"/>
        <rFont val="Verdana"/>
        <family val="2"/>
        <charset val="1"/>
      </rPr>
      <t xml:space="preserve">, </t>
    </r>
    <r>
      <rPr>
        <sz val="11"/>
        <rFont val="Microsoft YaHei"/>
        <family val="2"/>
      </rPr>
      <t xml:space="preserve">손해 배상</t>
    </r>
    <r>
      <rPr>
        <sz val="11"/>
        <rFont val="Verdana"/>
        <family val="2"/>
        <charset val="1"/>
      </rPr>
      <t xml:space="preserve">, </t>
    </r>
    <r>
      <rPr>
        <sz val="11"/>
        <rFont val="Microsoft YaHei"/>
        <family val="2"/>
      </rPr>
      <t xml:space="preserve">판결</t>
    </r>
    <r>
      <rPr>
        <sz val="11"/>
        <rFont val="Verdana"/>
        <family val="2"/>
        <charset val="1"/>
      </rPr>
      <t xml:space="preserve">, </t>
    </r>
    <r>
      <rPr>
        <sz val="11"/>
        <rFont val="Microsoft YaHei"/>
        <family val="2"/>
      </rPr>
      <t xml:space="preserve">부가금</t>
    </r>
    <r>
      <rPr>
        <sz val="11"/>
        <rFont val="Verdana"/>
        <family val="2"/>
        <charset val="1"/>
      </rPr>
      <t xml:space="preserve">, </t>
    </r>
    <r>
      <rPr>
        <sz val="11"/>
        <rFont val="Microsoft YaHei"/>
        <family val="2"/>
      </rPr>
      <t xml:space="preserve">그리고 이행에 대해 </t>
    </r>
    <r>
      <rPr>
        <sz val="11"/>
        <rFont val="Verdana"/>
        <family val="2"/>
        <charset val="1"/>
      </rPr>
      <t xml:space="preserve">RBA </t>
    </r>
    <r>
      <rPr>
        <sz val="11"/>
        <rFont val="Microsoft YaHei"/>
        <family val="2"/>
      </rPr>
      <t xml:space="preserve">뿐만 아니라 각각의 임원</t>
    </r>
    <r>
      <rPr>
        <sz val="11"/>
        <rFont val="Verdana"/>
        <family val="2"/>
        <charset val="1"/>
      </rPr>
      <t xml:space="preserve">, </t>
    </r>
    <r>
      <rPr>
        <sz val="11"/>
        <rFont val="Microsoft YaHei"/>
        <family val="2"/>
      </rPr>
      <t xml:space="preserve">이사</t>
    </r>
    <r>
      <rPr>
        <sz val="11"/>
        <rFont val="Verdana"/>
        <family val="2"/>
        <charset val="1"/>
      </rPr>
      <t xml:space="preserve">, </t>
    </r>
    <r>
      <rPr>
        <sz val="11"/>
        <rFont val="Microsoft YaHei"/>
        <family val="2"/>
      </rPr>
      <t xml:space="preserve">대리인</t>
    </r>
    <r>
      <rPr>
        <sz val="11"/>
        <rFont val="Verdana"/>
        <family val="2"/>
        <charset val="1"/>
      </rPr>
      <t xml:space="preserve">, </t>
    </r>
    <r>
      <rPr>
        <sz val="11"/>
        <rFont val="Microsoft YaHei"/>
        <family val="2"/>
      </rPr>
      <t xml:space="preserve">직원</t>
    </r>
    <r>
      <rPr>
        <sz val="11"/>
        <rFont val="Verdana"/>
        <family val="2"/>
        <charset val="1"/>
      </rPr>
      <t xml:space="preserve">, </t>
    </r>
    <r>
      <rPr>
        <sz val="11"/>
        <rFont val="Microsoft YaHei"/>
        <family val="2"/>
      </rPr>
      <t xml:space="preserve">자원 봉사자</t>
    </r>
    <r>
      <rPr>
        <sz val="11"/>
        <rFont val="Verdana"/>
        <family val="2"/>
        <charset val="1"/>
      </rPr>
      <t xml:space="preserve">, </t>
    </r>
    <r>
      <rPr>
        <sz val="11"/>
        <rFont val="Microsoft YaHei"/>
        <family val="2"/>
      </rPr>
      <t xml:space="preserve">대표자</t>
    </r>
    <r>
      <rPr>
        <sz val="11"/>
        <rFont val="Verdana"/>
        <family val="2"/>
        <charset val="1"/>
      </rPr>
      <t xml:space="preserve">, </t>
    </r>
    <r>
      <rPr>
        <sz val="11"/>
        <rFont val="Microsoft YaHei"/>
        <family val="2"/>
      </rPr>
      <t xml:space="preserve">계약자</t>
    </r>
    <r>
      <rPr>
        <sz val="11"/>
        <rFont val="Verdana"/>
        <family val="2"/>
        <charset val="1"/>
      </rPr>
      <t xml:space="preserve">, </t>
    </r>
    <r>
      <rPr>
        <sz val="11"/>
        <rFont val="Microsoft YaHei"/>
        <family val="2"/>
      </rPr>
      <t xml:space="preserve">승계인</t>
    </r>
    <r>
      <rPr>
        <sz val="11"/>
        <rFont val="Verdana"/>
        <family val="2"/>
        <charset val="1"/>
      </rPr>
      <t xml:space="preserve">, </t>
    </r>
    <r>
      <rPr>
        <sz val="11"/>
        <rFont val="Microsoft YaHei"/>
        <family val="2"/>
      </rPr>
      <t xml:space="preserve">양수인을 면책하고</t>
    </r>
    <r>
      <rPr>
        <sz val="11"/>
        <rFont val="Verdana"/>
        <family val="2"/>
        <charset val="1"/>
      </rPr>
      <t xml:space="preserve">, </t>
    </r>
    <r>
      <rPr>
        <sz val="11"/>
        <rFont val="Microsoft YaHei"/>
        <family val="2"/>
      </rPr>
      <t xml:space="preserve">방어하며</t>
    </r>
    <r>
      <rPr>
        <sz val="11"/>
        <rFont val="Verdana"/>
        <family val="2"/>
        <charset val="1"/>
      </rPr>
      <t xml:space="preserve">, </t>
    </r>
    <r>
      <rPr>
        <sz val="11"/>
        <rFont val="Microsoft YaHei"/>
        <family val="2"/>
      </rPr>
      <t xml:space="preserve">해가 미치지 않도록 하는 데 동의합니다</t>
    </r>
    <r>
      <rPr>
        <sz val="11"/>
        <rFont val="Verdana"/>
        <family val="2"/>
        <charset val="1"/>
      </rPr>
      <t xml:space="preserve">.</t>
    </r>
  </si>
  <si>
    <t xml:space="preserve">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</si>
  <si>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</si>
  <si>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 xml:space="preserve">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</si>
  <si>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 xml:space="preserve">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</si>
  <si>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</si>
  <si>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 xml:space="preserve">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</si>
  <si>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 xml:space="preserve">A73</t>
  </si>
  <si>
    <t xml:space="preserve">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</si>
  <si>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如果此条款及细则的某个条款部分在法律下无效或不可执行，被视为无效的部分应仅限于该无效或不能强制执行的部份，而不以任何方式影响到条款及细则的其余条款。</t>
  </si>
  <si>
    <t xml:space="preserve">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</si>
  <si>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r>
      <rPr>
        <sz val="11"/>
        <rFont val="Microsoft YaHei"/>
        <family val="2"/>
      </rPr>
      <t xml:space="preserve">이러한 계약사항과 조건들의 규정 중 일부가 관련 법에 의해 무효이거나 강행될 수 없는 경우 이러한 부분은 무효 또는 이행불가의 정도만큼만 효력이 없으며</t>
    </r>
    <r>
      <rPr>
        <sz val="11"/>
        <rFont val="Verdana"/>
        <family val="2"/>
        <charset val="1"/>
      </rPr>
      <t xml:space="preserve">, </t>
    </r>
    <r>
      <rPr>
        <sz val="11"/>
        <rFont val="Microsoft YaHei"/>
        <family val="2"/>
      </rPr>
      <t xml:space="preserve">이러한 부분 또는 계약사항과 조건들의 나머지 부분에 영향을 미치지는 않읍니다</t>
    </r>
    <r>
      <rPr>
        <sz val="11"/>
        <rFont val="Verdana"/>
        <family val="2"/>
        <charset val="1"/>
      </rPr>
      <t xml:space="preserve">.</t>
    </r>
  </si>
  <si>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</si>
  <si>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 xml:space="preserve">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</si>
  <si>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 xml:space="preserve">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</si>
  <si>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</si>
  <si>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 xml:space="preserve">Qualora una clausola delle presenti Termini e Condizioni risulti invalida perché in contrasto con la legge applicabile, la restante parte dei presenti Termini e Condizioni dovrà rimanere pienamente in vigore.</t>
  </si>
  <si>
    <t xml:space="preserve">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</si>
  <si>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A74</t>
  </si>
  <si>
    <t xml:space="preserve">By accessing and using the List or any Tool, and in consideration thereof, the User agrees to the foregoing. </t>
  </si>
  <si>
    <t xml:space="preserve">通过登入和使用该列表或任何工具，并经过考量，该用户同意上述条款。</t>
  </si>
  <si>
    <t xml:space="preserve">リストもしくはツールへのアクセス、又はその利用によって、またそれを考慮して、ユーザーは前述の事項に同意するものとします。</t>
  </si>
  <si>
    <r>
      <rPr>
        <sz val="11"/>
        <rFont val="Microsoft YaHei"/>
        <family val="2"/>
      </rPr>
      <t xml:space="preserve">리스트와 툴로의 접속 및 사용에 의해서</t>
    </r>
    <r>
      <rPr>
        <sz val="11"/>
        <rFont val="Verdana"/>
        <family val="2"/>
        <charset val="1"/>
      </rPr>
      <t xml:space="preserve">, </t>
    </r>
    <r>
      <rPr>
        <sz val="11"/>
        <rFont val="Microsoft YaHei"/>
        <family val="2"/>
      </rPr>
      <t xml:space="preserve">그리고 이러한 점을 고려하여</t>
    </r>
    <r>
      <rPr>
        <sz val="11"/>
        <rFont val="Verdana"/>
        <family val="2"/>
        <charset val="1"/>
      </rPr>
      <t xml:space="preserve">, </t>
    </r>
    <r>
      <rPr>
        <sz val="11"/>
        <rFont val="Microsoft YaHei"/>
        <family val="2"/>
      </rPr>
      <t xml:space="preserve">사용자는 전술한 내용에 동의합니다</t>
    </r>
    <r>
      <rPr>
        <sz val="11"/>
        <rFont val="Verdana"/>
        <family val="2"/>
        <charset val="1"/>
      </rPr>
      <t xml:space="preserve">.</t>
    </r>
  </si>
  <si>
    <t xml:space="preserve">En accédant et en utilisant cette Liste ou l'un des Outils, et en contrepartie de ceux-ci, l'Utilisateur accepte les dispositions précitées.</t>
  </si>
  <si>
    <t xml:space="preserve">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</si>
  <si>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</si>
  <si>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 xml:space="preserve">Al acceder y utilizar la lista o herramienta alguna, y en consideración de los mismos, el Usuario se compromete a lo anterior.</t>
  </si>
  <si>
    <t xml:space="preserve">Con l'accesso e l'uso della Lista o degli Strumenti, l'Utilizzatore accetta quanto segue.</t>
  </si>
  <si>
    <t xml:space="preserve">Listeye ya da herhangi bir Araca erişerek ya da bunları kullanarak, Kullanıcı yukarıdaki hususları kabul etmiş olacaktır. </t>
  </si>
  <si>
    <t xml:space="preserve">Definitions</t>
  </si>
  <si>
    <t xml:space="preserve">B2</t>
  </si>
  <si>
    <t xml:space="preserve">ITEM</t>
  </si>
  <si>
    <t xml:space="preserve">物品</t>
  </si>
  <si>
    <t xml:space="preserve">項目</t>
  </si>
  <si>
    <t xml:space="preserve">용어</t>
  </si>
  <si>
    <t xml:space="preserve">Item</t>
  </si>
  <si>
    <t xml:space="preserve">Posten</t>
  </si>
  <si>
    <t xml:space="preserve">Articulo</t>
  </si>
  <si>
    <t xml:space="preserve">Articolo</t>
  </si>
  <si>
    <t xml:space="preserve">ÖĞE</t>
  </si>
  <si>
    <t xml:space="preserve">B3</t>
  </si>
  <si>
    <t xml:space="preserve">3TG</t>
  </si>
  <si>
    <r>
      <rPr>
        <sz val="11"/>
        <rFont val="Verdana"/>
        <family val="2"/>
        <charset val="1"/>
      </rPr>
      <t xml:space="preserve">3TG </t>
    </r>
    <r>
      <rPr>
        <sz val="11"/>
        <rFont val="Microsoft YaHei"/>
        <family val="2"/>
      </rPr>
      <t xml:space="preserve">是钽 </t>
    </r>
    <r>
      <rPr>
        <sz val="11"/>
        <rFont val="Verdana"/>
        <family val="2"/>
        <charset val="1"/>
      </rPr>
      <t xml:space="preserve">(Tantalum)</t>
    </r>
    <r>
      <rPr>
        <sz val="11"/>
        <rFont val="Microsoft YaHei"/>
        <family val="2"/>
      </rPr>
      <t xml:space="preserve">、锡 </t>
    </r>
    <r>
      <rPr>
        <sz val="11"/>
        <rFont val="Verdana"/>
        <family val="2"/>
        <charset val="1"/>
      </rPr>
      <t xml:space="preserve">(Tin)</t>
    </r>
    <r>
      <rPr>
        <sz val="11"/>
        <rFont val="Microsoft YaHei"/>
        <family val="2"/>
      </rPr>
      <t xml:space="preserve">、钨 </t>
    </r>
    <r>
      <rPr>
        <sz val="11"/>
        <rFont val="Verdana"/>
        <family val="2"/>
        <charset val="1"/>
      </rPr>
      <t xml:space="preserve">(Tungsten)</t>
    </r>
    <r>
      <rPr>
        <sz val="11"/>
        <rFont val="Microsoft YaHei"/>
        <family val="2"/>
      </rPr>
      <t xml:space="preserve">、金 </t>
    </r>
    <r>
      <rPr>
        <sz val="11"/>
        <rFont val="Verdana"/>
        <family val="2"/>
        <charset val="1"/>
      </rPr>
      <t xml:space="preserve">(Gold) </t>
    </r>
    <r>
      <rPr>
        <sz val="11"/>
        <rFont val="Microsoft YaHei"/>
        <family val="2"/>
      </rPr>
      <t xml:space="preserve">的缩写</t>
    </r>
  </si>
  <si>
    <t xml:space="preserve">B4</t>
  </si>
  <si>
    <t xml:space="preserve">Authorizer</t>
  </si>
  <si>
    <t xml:space="preserve">授权人</t>
  </si>
  <si>
    <t xml:space="preserve">回答責任者</t>
  </si>
  <si>
    <t xml:space="preserve">책임자</t>
  </si>
  <si>
    <t xml:space="preserve">Personne responsable</t>
  </si>
  <si>
    <t xml:space="preserve">Pessoa que autoriza</t>
  </si>
  <si>
    <t xml:space="preserve">Bevollmächtigter</t>
  </si>
  <si>
    <t xml:space="preserve">Autorizador</t>
  </si>
  <si>
    <t xml:space="preserve">Autorizzatore</t>
  </si>
  <si>
    <t xml:space="preserve">İzin Yetkilisi</t>
  </si>
  <si>
    <t xml:space="preserve">B5</t>
  </si>
  <si>
    <t xml:space="preserve">Conflict-Affected and High-Risk Area (CAHRA)</t>
  </si>
  <si>
    <r>
      <rPr>
        <sz val="11"/>
        <rFont val="Microsoft YaHei"/>
        <family val="2"/>
      </rPr>
      <t xml:space="preserve">受冲突影响和高风险地区 </t>
    </r>
    <r>
      <rPr>
        <sz val="11"/>
        <rFont val="Verdana"/>
        <family val="2"/>
        <charset val="1"/>
      </rPr>
      <t xml:space="preserve">(CAHRA)</t>
    </r>
  </si>
  <si>
    <r>
      <rPr>
        <sz val="11"/>
        <rFont val="Microsoft YaHei"/>
        <family val="2"/>
      </rPr>
      <t xml:space="preserve">紛争地域及び高リスク地域（</t>
    </r>
    <r>
      <rPr>
        <sz val="11"/>
        <rFont val="Verdana"/>
        <family val="2"/>
        <charset val="1"/>
      </rPr>
      <t xml:space="preserve">CAHRA</t>
    </r>
    <r>
      <rPr>
        <sz val="11"/>
        <rFont val="Microsoft YaHei"/>
        <family val="2"/>
      </rPr>
      <t xml:space="preserve">）</t>
    </r>
  </si>
  <si>
    <r>
      <rPr>
        <sz val="11"/>
        <rFont val="Microsoft YaHei"/>
        <family val="2"/>
      </rPr>
      <t xml:space="preserve">분쟁 및 고위험 지역</t>
    </r>
    <r>
      <rPr>
        <sz val="11"/>
        <rFont val="Verdana"/>
        <family val="2"/>
        <charset val="1"/>
      </rPr>
      <t xml:space="preserve">(CAHRA)</t>
    </r>
  </si>
  <si>
    <t xml:space="preserve">Zone touchée par des conflits et à haut risque (CAHRA)</t>
  </si>
  <si>
    <t xml:space="preserve">Área afetada por conflitos e de alto risco (CAHRA, Conflict-Affected and High-Risk Area)</t>
  </si>
  <si>
    <t xml:space="preserve">Konflikt- und Hochrisikogebiete (CAHRA)</t>
  </si>
  <si>
    <t xml:space="preserve">Zona de conflicto y de alto riesgo (CAHRA)</t>
  </si>
  <si>
    <t xml:space="preserve">Zona di conflitto e ad alto rischio (CAHRA)</t>
  </si>
  <si>
    <t xml:space="preserve">Çatışmadan Etkilenen ve Yüksek Riskli Bölge (CAHRA)</t>
  </si>
  <si>
    <t xml:space="preserve">B6</t>
  </si>
  <si>
    <t xml:space="preserve">Conflict Mineral</t>
  </si>
  <si>
    <t xml:space="preserve">冲突矿产 </t>
  </si>
  <si>
    <r>
      <rPr>
        <sz val="11"/>
        <rFont val="Microsoft YaHei"/>
        <family val="2"/>
      </rPr>
      <t xml:space="preserve">紛争鉱物
</t>
    </r>
    <r>
      <rPr>
        <sz val="11"/>
        <rFont val="Verdana"/>
        <family val="2"/>
        <charset val="1"/>
      </rPr>
      <t xml:space="preserve">Conflict Mineral</t>
    </r>
  </si>
  <si>
    <r>
      <rPr>
        <sz val="11"/>
        <rFont val="Microsoft YaHei"/>
        <family val="2"/>
      </rPr>
      <t xml:space="preserve">분쟁광물 </t>
    </r>
    <r>
      <rPr>
        <sz val="11"/>
        <rFont val="Verdana"/>
        <family val="2"/>
        <charset val="1"/>
      </rPr>
      <t xml:space="preserve">Conflict Mineral</t>
    </r>
  </si>
  <si>
    <t xml:space="preserve">Minerai de conflit</t>
  </si>
  <si>
    <t xml:space="preserve">Mineral de conflito</t>
  </si>
  <si>
    <t xml:space="preserve">Konfliktmineral</t>
  </si>
  <si>
    <t xml:space="preserve">Minerales en conflicto</t>
  </si>
  <si>
    <t xml:space="preserve">Minerali di conflitto (conflict minerals)</t>
  </si>
  <si>
    <t xml:space="preserve">İhtilaf Konusu Maden</t>
  </si>
  <si>
    <t xml:space="preserve">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</si>
  <si>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B7</t>
  </si>
  <si>
    <t xml:space="preserve">Covered Country(ies)</t>
  </si>
  <si>
    <t xml:space="preserve">指明国家或地区</t>
  </si>
  <si>
    <t xml:space="preserve">対象国</t>
  </si>
  <si>
    <r>
      <rPr>
        <sz val="11"/>
        <rFont val="Microsoft YaHei"/>
        <family val="2"/>
      </rPr>
      <t xml:space="preserve">해당국가</t>
    </r>
    <r>
      <rPr>
        <sz val="11"/>
        <rFont val="Verdana"/>
        <family val="2"/>
        <charset val="1"/>
      </rPr>
      <t xml:space="preserve">(</t>
    </r>
    <r>
      <rPr>
        <sz val="11"/>
        <rFont val="Microsoft YaHei"/>
        <family val="2"/>
      </rPr>
      <t xml:space="preserve">들</t>
    </r>
    <r>
      <rPr>
        <sz val="11"/>
        <rFont val="Verdana"/>
        <family val="2"/>
        <charset val="1"/>
      </rPr>
      <t xml:space="preserve">)  Covered Country(ies)</t>
    </r>
  </si>
  <si>
    <t xml:space="preserve">Pays concerné(s)</t>
  </si>
  <si>
    <t xml:space="preserve">País(es) Abrangido(s)</t>
  </si>
  <si>
    <t xml:space="preserve">umfassendes Land(er)</t>
  </si>
  <si>
    <t xml:space="preserve">País (es) cubiertos</t>
  </si>
  <si>
    <t xml:space="preserve">Stato/i coperti</t>
  </si>
  <si>
    <t xml:space="preserve">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</si>
  <si>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</si>
  <si>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 xml:space="preserve">B8</t>
  </si>
  <si>
    <t xml:space="preserve">Declaration Scope or Class</t>
  </si>
  <si>
    <t xml:space="preserve">申报范围或种类 </t>
  </si>
  <si>
    <t xml:space="preserve">申告範囲又はクラス</t>
  </si>
  <si>
    <r>
      <rPr>
        <sz val="11"/>
        <rFont val="Microsoft YaHei"/>
        <family val="2"/>
      </rPr>
      <t xml:space="preserve">선언범위 </t>
    </r>
    <r>
      <rPr>
        <sz val="11"/>
        <rFont val="Verdana"/>
        <family val="2"/>
        <charset val="1"/>
      </rPr>
      <t xml:space="preserve">Declaration Scope</t>
    </r>
  </si>
  <si>
    <t xml:space="preserve">Périmètre de la Déclaration</t>
  </si>
  <si>
    <t xml:space="preserve">âmbito ou classe da declaração</t>
  </si>
  <si>
    <t xml:space="preserve">Erklärung Anwendungsbereich oder Klasse</t>
  </si>
  <si>
    <t xml:space="preserve">Alcance de la declaración o clase</t>
  </si>
  <si>
    <t xml:space="preserve">Perimetro della dichiarazione</t>
  </si>
  <si>
    <t xml:space="preserve">Beyan Kapsamı ya da Sınıfı</t>
  </si>
  <si>
    <t xml:space="preserve">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</si>
  <si>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 xml:space="preserve">B9</t>
  </si>
  <si>
    <t xml:space="preserve">Dodd-Frank</t>
  </si>
  <si>
    <r>
      <rPr>
        <sz val="11"/>
        <rFont val="Microsoft YaHei"/>
        <family val="2"/>
      </rPr>
      <t xml:space="preserve">多德</t>
    </r>
    <r>
      <rPr>
        <sz val="11"/>
        <rFont val="Verdana"/>
        <family val="2"/>
        <charset val="1"/>
      </rPr>
      <t xml:space="preserve">-</t>
    </r>
    <r>
      <rPr>
        <sz val="11"/>
        <rFont val="Microsoft YaHei"/>
        <family val="2"/>
      </rPr>
      <t xml:space="preserve">弗兰克</t>
    </r>
  </si>
  <si>
    <r>
      <rPr>
        <sz val="11"/>
        <rFont val="Microsoft YaHei"/>
        <family val="2"/>
      </rPr>
      <t xml:space="preserve">ドッド・フランク・ウォール街改革及び消費者保護法（ドッド・フランク）
</t>
    </r>
    <r>
      <rPr>
        <sz val="11"/>
        <rFont val="Verdana"/>
        <family val="2"/>
        <charset val="1"/>
      </rPr>
      <t xml:space="preserve">Dodd-Frank</t>
    </r>
  </si>
  <si>
    <t xml:space="preserve">2010 Amerika Birleşik Devletleri yasaları, Dodd-Frank Wall Street Reformu ve Tüketicinin Korunması Kanunu, Bölüm 1502 (“Dodd-Frank”) (http://www.sec.gov/about/laws/wallstreetreform-cpa.pdf)</t>
  </si>
  <si>
    <t xml:space="preserve">B10</t>
  </si>
  <si>
    <t xml:space="preserve">DRC</t>
  </si>
  <si>
    <t xml:space="preserve">刚果民主共和国</t>
  </si>
  <si>
    <r>
      <rPr>
        <sz val="11"/>
        <rFont val="Microsoft YaHei"/>
        <family val="2"/>
      </rPr>
      <t xml:space="preserve">コンゴ民主共和国（</t>
    </r>
    <r>
      <rPr>
        <sz val="11"/>
        <rFont val="Verdana"/>
        <family val="2"/>
        <charset val="1"/>
      </rPr>
      <t xml:space="preserve">DRC</t>
    </r>
    <r>
      <rPr>
        <sz val="11"/>
        <rFont val="Microsoft YaHei"/>
        <family val="2"/>
      </rPr>
      <t xml:space="preserve">）</t>
    </r>
  </si>
  <si>
    <r>
      <rPr>
        <sz val="11"/>
        <rFont val="Microsoft YaHei"/>
        <family val="2"/>
      </rPr>
      <t xml:space="preserve">콩고민주공화국 </t>
    </r>
    <r>
      <rPr>
        <sz val="11"/>
        <rFont val="Verdana"/>
        <family val="2"/>
        <charset val="1"/>
      </rPr>
      <t xml:space="preserve">DRC</t>
    </r>
  </si>
  <si>
    <t xml:space="preserve">RDC</t>
  </si>
  <si>
    <t xml:space="preserve">DRK</t>
  </si>
  <si>
    <t xml:space="preserve">DKC</t>
  </si>
  <si>
    <t xml:space="preserve">Demokratik Kongo Cumhuriyeti</t>
  </si>
  <si>
    <t xml:space="preserve">B11</t>
  </si>
  <si>
    <t xml:space="preserve">DRC conflict-free</t>
  </si>
  <si>
    <t xml:space="preserve">刚果民主共和国无冲突的冲突矿产</t>
  </si>
  <si>
    <r>
      <rPr>
        <sz val="11"/>
        <rFont val="Verdana"/>
        <family val="2"/>
        <charset val="1"/>
      </rPr>
      <t xml:space="preserve">DRC</t>
    </r>
    <r>
      <rPr>
        <sz val="11"/>
        <rFont val="Microsoft YaHei"/>
        <family val="2"/>
      </rPr>
      <t xml:space="preserve">コンフリクトフリー
</t>
    </r>
    <r>
      <rPr>
        <sz val="11"/>
        <rFont val="Verdana"/>
        <family val="2"/>
        <charset val="1"/>
      </rPr>
      <t xml:space="preserve">DRC Conflict-Free</t>
    </r>
  </si>
  <si>
    <t xml:space="preserve">DRC Conflict-Free</t>
  </si>
  <si>
    <t xml:space="preserve">RDC Sans Conflit</t>
  </si>
  <si>
    <t xml:space="preserve">RDC Livre de Conflito</t>
  </si>
  <si>
    <t xml:space="preserve">DRK Konflikt-Frei</t>
  </si>
  <si>
    <t xml:space="preserve">Libre de conflicto de DRC</t>
  </si>
  <si>
    <t xml:space="preserve">DRC senza conflitti</t>
  </si>
  <si>
    <t xml:space="preserve">DKC ihtilafı içermeyen</t>
  </si>
  <si>
    <t xml:space="preserve">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</si>
  <si>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 xml:space="preserve">B12</t>
  </si>
  <si>
    <t xml:space="preserve">Gold (Au) refiner (smelter)</t>
  </si>
  <si>
    <t xml:space="preserve">金精炼厂（冶炼厂）</t>
  </si>
  <si>
    <t xml:space="preserve">金精製業者（製錬業者）</t>
  </si>
  <si>
    <r>
      <rPr>
        <sz val="11"/>
        <rFont val="Microsoft YaHei"/>
        <family val="2"/>
      </rPr>
      <t xml:space="preserve">금 </t>
    </r>
    <r>
      <rPr>
        <sz val="11"/>
        <rFont val="Verdana"/>
        <family val="2"/>
        <charset val="1"/>
      </rPr>
      <t xml:space="preserve">(Au) </t>
    </r>
    <r>
      <rPr>
        <sz val="11"/>
        <rFont val="Microsoft YaHei"/>
        <family val="2"/>
      </rPr>
      <t xml:space="preserve">정련소 </t>
    </r>
    <r>
      <rPr>
        <sz val="11"/>
        <rFont val="Verdana"/>
        <family val="2"/>
        <charset val="1"/>
      </rPr>
      <t xml:space="preserve">(</t>
    </r>
    <r>
      <rPr>
        <sz val="11"/>
        <rFont val="Microsoft YaHei"/>
        <family val="2"/>
      </rPr>
      <t xml:space="preserve">제련소</t>
    </r>
    <r>
      <rPr>
        <sz val="11"/>
        <rFont val="Verdana"/>
        <family val="2"/>
        <charset val="1"/>
      </rPr>
      <t xml:space="preserve">) Gold (Au) Refiner (Smelter)</t>
    </r>
  </si>
  <si>
    <t xml:space="preserve">Fonderie d'or</t>
  </si>
  <si>
    <t xml:space="preserve">Refinaria (fundição) de Ouro (Au)</t>
  </si>
  <si>
    <t xml:space="preserve">Gold (Au) Raffinerie (Schmelzhutte)</t>
  </si>
  <si>
    <t xml:space="preserve">Oro (Au) Refinador  (fundidor)</t>
  </si>
  <si>
    <t xml:space="preserve">Fonderie/raffinerie d'oro</t>
  </si>
  <si>
    <t xml:space="preserve">Altın (Au) rafinerisi (izabe tesisi)</t>
  </si>
  <si>
    <t xml:space="preserve">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</si>
  <si>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 xml:space="preserve">B13</t>
  </si>
  <si>
    <t xml:space="preserve">Independent Third-Party Audit Firm</t>
  </si>
  <si>
    <t xml:space="preserve">独立的第三方审核机构</t>
  </si>
  <si>
    <t xml:space="preserve">独立民間監査会社</t>
  </si>
  <si>
    <t xml:space="preserve">독립적인 민간부분 감사 기관</t>
  </si>
  <si>
    <t xml:space="preserve">Cabinet d'audit indépendant du secteur privé</t>
  </si>
  <si>
    <t xml:space="preserve">Empresa de Auditoria do sector privado</t>
  </si>
  <si>
    <t xml:space="preserve">Unabhängige Private Wirtschaftsprüfungsgesellschaft</t>
  </si>
  <si>
    <t xml:space="preserve">Firma de auditoria independiente del sector privado</t>
  </si>
  <si>
    <t xml:space="preserve">Società privata indipendente di revisione</t>
  </si>
  <si>
    <t xml:space="preserve">Bağımsız Üçüncü Kişi Denetim Firması</t>
  </si>
  <si>
    <t xml:space="preserve">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</si>
  <si>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 xml:space="preserve">B14</t>
  </si>
  <si>
    <t xml:space="preserve">Intentionally added</t>
  </si>
  <si>
    <t xml:space="preserve">有意添加</t>
  </si>
  <si>
    <t xml:space="preserve">意図的な添加</t>
  </si>
  <si>
    <t xml:space="preserve">의도적 추가</t>
  </si>
  <si>
    <t xml:space="preserve">Ajouté intentionnellement</t>
  </si>
  <si>
    <t xml:space="preserve">Adicionado intencionalmente</t>
  </si>
  <si>
    <t xml:space="preserve">Absichtlich hinzugefügt</t>
  </si>
  <si>
    <t xml:space="preserve">Intencionalmente agregado</t>
  </si>
  <si>
    <t xml:space="preserve">Aggiunto intenzionalmente</t>
  </si>
  <si>
    <t xml:space="preserve">Kasten eklenmiş</t>
  </si>
  <si>
    <t xml:space="preserve">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</si>
  <si>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 xml:space="preserve">B15</t>
  </si>
  <si>
    <t xml:space="preserve">IPC</t>
  </si>
  <si>
    <t xml:space="preserve">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</si>
  <si>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B16</t>
  </si>
  <si>
    <t xml:space="preserve">IPC-1755 Responsible Sourcing of Minerals Data Exchange Standard</t>
  </si>
  <si>
    <r>
      <rPr>
        <sz val="11"/>
        <rFont val="Verdana"/>
        <family val="2"/>
        <charset val="1"/>
      </rPr>
      <t xml:space="preserve">IPC-1755 </t>
    </r>
    <r>
      <rPr>
        <sz val="11"/>
        <rFont val="Microsoft YaHei"/>
        <family val="2"/>
      </rPr>
      <t xml:space="preserve">冲突矿产数据交换标准</t>
    </r>
  </si>
  <si>
    <r>
      <rPr>
        <sz val="11"/>
        <rFont val="Verdana"/>
        <family val="2"/>
        <charset val="1"/>
      </rPr>
      <t xml:space="preserve">IPC-1755</t>
    </r>
    <r>
      <rPr>
        <sz val="11"/>
        <rFont val="Microsoft YaHei"/>
        <family val="2"/>
      </rPr>
      <t xml:space="preserve">責任ある鉱物調達データ交換規格</t>
    </r>
  </si>
  <si>
    <r>
      <rPr>
        <sz val="11"/>
        <rFont val="Verdana"/>
        <family val="2"/>
        <charset val="1"/>
      </rPr>
      <t xml:space="preserve">IPC-1755 </t>
    </r>
    <r>
      <rPr>
        <sz val="11"/>
        <rFont val="Microsoft YaHei"/>
        <family val="2"/>
      </rPr>
      <t xml:space="preserve">분쟁광물 데이터 교환 기준</t>
    </r>
  </si>
  <si>
    <t xml:space="preserve">IPC-1755 norme d'échange de données sur les mineraux responsables</t>
  </si>
  <si>
    <t xml:space="preserve">IPC-1755 Norma de Troca de dados sobre Minerais de Conflito</t>
  </si>
  <si>
    <t xml:space="preserve">IPC-1755 Responsible Minerals Data Exchange Standard</t>
  </si>
  <si>
    <t xml:space="preserve">IPC-1755  Estándar de intercambio de datos para minerales conflictivos</t>
  </si>
  <si>
    <t xml:space="preserve">IPC-1755 Conflict Minerals Data Exchange Standard</t>
  </si>
  <si>
    <t xml:space="preserve">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</si>
  <si>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</si>
  <si>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 xml:space="preserve">B17</t>
  </si>
  <si>
    <t xml:space="preserve">Necessary for the Functionality of a Product</t>
  </si>
  <si>
    <t xml:space="preserve">产品功能需要</t>
  </si>
  <si>
    <t xml:space="preserve">製品の機能に必要</t>
  </si>
  <si>
    <t xml:space="preserve">제품의 기능성을 위해 필요한</t>
  </si>
  <si>
    <t xml:space="preserve">Nécessaire aux fonctionnalités d'un produit</t>
  </si>
  <si>
    <t xml:space="preserve">Necessário para a funcionalidade de um produto</t>
  </si>
  <si>
    <t xml:space="preserve">Erforderlich für die Funktionalität des Produkts</t>
  </si>
  <si>
    <t xml:space="preserve">Necesario para la funcionalidad del producto</t>
  </si>
  <si>
    <t xml:space="preserve">Necessario per la funzionalità del prodotto</t>
  </si>
  <si>
    <t xml:space="preserve">Bir Ürünün İşlevselliği için Gerekli</t>
  </si>
  <si>
    <t xml:space="preserve">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</si>
  <si>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B18</t>
  </si>
  <si>
    <t xml:space="preserve">Necessary for the Production of a Product</t>
  </si>
  <si>
    <t xml:space="preserve">产品生产需要</t>
  </si>
  <si>
    <t xml:space="preserve">製品の生産に必要</t>
  </si>
  <si>
    <t xml:space="preserve">제품의 생산을 위해 필요한</t>
  </si>
  <si>
    <t xml:space="preserve">Nécessaire à la production d'un produit</t>
  </si>
  <si>
    <t xml:space="preserve">Necessário para a produção de um produto</t>
  </si>
  <si>
    <t xml:space="preserve">Erforderlich für die Herstellung eines Produkt</t>
  </si>
  <si>
    <t xml:space="preserve">necesario para la producción del producto</t>
  </si>
  <si>
    <t xml:space="preserve">Necessario per la produzione di un prodotto</t>
  </si>
  <si>
    <t xml:space="preserve">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</si>
  <si>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</si>
  <si>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 xml:space="preserve">B19</t>
  </si>
  <si>
    <t xml:space="preserve">OECD</t>
  </si>
  <si>
    <r>
      <rPr>
        <sz val="11"/>
        <rFont val="Microsoft YaHei"/>
        <family val="2"/>
      </rPr>
      <t xml:space="preserve">经济合作与发展组织（</t>
    </r>
    <r>
      <rPr>
        <sz val="11"/>
        <rFont val="Verdana"/>
        <family val="2"/>
        <charset val="1"/>
      </rPr>
      <t xml:space="preserve">Organization for Economic Co-operation and Development</t>
    </r>
    <r>
      <rPr>
        <sz val="11"/>
        <rFont val="Microsoft YaHei"/>
        <family val="2"/>
      </rPr>
      <t xml:space="preserve">，</t>
    </r>
    <r>
      <rPr>
        <sz val="11"/>
        <rFont val="Verdana"/>
        <family val="2"/>
        <charset val="1"/>
      </rPr>
      <t xml:space="preserve">OECD</t>
    </r>
    <r>
      <rPr>
        <sz val="11"/>
        <rFont val="Microsoft YaHei"/>
        <family val="2"/>
      </rPr>
      <t xml:space="preserve">）</t>
    </r>
  </si>
  <si>
    <r>
      <rPr>
        <sz val="11"/>
        <rFont val="Microsoft YaHei"/>
        <family val="2"/>
      </rPr>
      <t xml:space="preserve">経済協力開発機構（</t>
    </r>
    <r>
      <rPr>
        <sz val="11"/>
        <rFont val="Verdana"/>
        <family val="2"/>
        <charset val="1"/>
      </rPr>
      <t xml:space="preserve">OECD</t>
    </r>
    <r>
      <rPr>
        <sz val="11"/>
        <rFont val="Microsoft YaHei"/>
        <family val="2"/>
      </rPr>
      <t xml:space="preserve">）</t>
    </r>
  </si>
  <si>
    <t xml:space="preserve">OCDE</t>
  </si>
  <si>
    <t xml:space="preserve">Ekonomik Kalkınma ve İşbirliği Örgütü</t>
  </si>
  <si>
    <t xml:space="preserve">B20</t>
  </si>
  <si>
    <t xml:space="preserve">Product</t>
  </si>
  <si>
    <t xml:space="preserve">产品</t>
  </si>
  <si>
    <t xml:space="preserve">製品</t>
  </si>
  <si>
    <r>
      <rPr>
        <sz val="11"/>
        <rFont val="Microsoft YaHei"/>
        <family val="2"/>
      </rPr>
      <t xml:space="preserve">제품 </t>
    </r>
    <r>
      <rPr>
        <sz val="11"/>
        <rFont val="Verdana"/>
        <family val="2"/>
        <charset val="1"/>
      </rPr>
      <t xml:space="preserve">Product</t>
    </r>
  </si>
  <si>
    <t xml:space="preserve">Produit</t>
  </si>
  <si>
    <t xml:space="preserve">Produto</t>
  </si>
  <si>
    <t xml:space="preserve">Produkt</t>
  </si>
  <si>
    <t xml:space="preserve">Producto</t>
  </si>
  <si>
    <t xml:space="preserve">Prodotto</t>
  </si>
  <si>
    <t xml:space="preserve">Ürün</t>
  </si>
  <si>
    <t xml:space="preserve">Bir şirketin ürünü ya da son ürünü, imalat ve/veya işleme almanın son aşamasında tamamlanan bir malzeme ya da öğedir ve müşterilere dağıtım ya da satış yoluyla ulaştırılır.</t>
  </si>
  <si>
    <t xml:space="preserve">B21</t>
  </si>
  <si>
    <t xml:space="preserve">RBA</t>
  </si>
  <si>
    <r>
      <rPr>
        <sz val="10"/>
        <rFont val="Microsoft YaHei"/>
        <family val="2"/>
      </rPr>
      <t xml:space="preserve">责任商业联盟（</t>
    </r>
    <r>
      <rPr>
        <sz val="10"/>
        <rFont val="Verdana"/>
        <family val="2"/>
        <charset val="1"/>
      </rPr>
      <t xml:space="preserve">Responsible Business Alliance</t>
    </r>
    <r>
      <rPr>
        <sz val="10"/>
        <rFont val="Microsoft YaHei"/>
        <family val="2"/>
      </rPr>
      <t xml:space="preserve">，</t>
    </r>
    <r>
      <rPr>
        <sz val="10"/>
        <rFont val="Verdana"/>
        <family val="2"/>
        <charset val="1"/>
      </rPr>
      <t xml:space="preserve">RBA</t>
    </r>
    <r>
      <rPr>
        <sz val="10"/>
        <rFont val="Microsoft YaHei"/>
        <family val="2"/>
      </rPr>
      <t xml:space="preserve">）</t>
    </r>
  </si>
  <si>
    <t xml:space="preserve">Responsible Business Alliance (www.responsiblebusiness.org)</t>
  </si>
  <si>
    <t xml:space="preserve">B22</t>
  </si>
  <si>
    <t xml:space="preserve">Recycled or Scrap Sources</t>
  </si>
  <si>
    <t xml:space="preserve">回收或废料源</t>
  </si>
  <si>
    <r>
      <rPr>
        <sz val="11"/>
        <rFont val="Microsoft YaHei"/>
        <family val="2"/>
      </rPr>
      <t xml:space="preserve">再生利用品及びスクラップ起源
</t>
    </r>
    <r>
      <rPr>
        <sz val="11"/>
        <rFont val="Verdana"/>
        <family val="2"/>
        <charset val="1"/>
      </rPr>
      <t xml:space="preserve">Recycled and Scrap Sources</t>
    </r>
  </si>
  <si>
    <r>
      <rPr>
        <sz val="11"/>
        <rFont val="Microsoft YaHei"/>
        <family val="2"/>
      </rPr>
      <t xml:space="preserve">재활용 및 스크랩 광물  원료 </t>
    </r>
    <r>
      <rPr>
        <sz val="11"/>
        <rFont val="Verdana"/>
        <family val="2"/>
        <charset val="1"/>
      </rPr>
      <t xml:space="preserve">Recycled and Scrap Sources</t>
    </r>
  </si>
  <si>
    <t xml:space="preserve">Fournisseurs de produits recyclés, rebuts de production ou déchets de consommation</t>
  </si>
  <si>
    <t xml:space="preserve">Fontes de reciclado ou desperdício</t>
  </si>
  <si>
    <t xml:space="preserve">Recycling oder Schrott Quellen</t>
  </si>
  <si>
    <t xml:space="preserve">Fuentes de reciclado o de deshecho</t>
  </si>
  <si>
    <t xml:space="preserve">Materiale riciclato e scorie</t>
  </si>
  <si>
    <t xml:space="preserve">Geri Dönüşüm veya Hurda Kaynakları</t>
  </si>
  <si>
    <t xml:space="preserve">ABD Menkul Kıymetler ve Döviz Komisyonu (www.sec.gov)</t>
  </si>
  <si>
    <t xml:space="preserve">B23</t>
  </si>
  <si>
    <t xml:space="preserve">Responsible Minerals Assurance Process (RMAP)</t>
  </si>
  <si>
    <r>
      <rPr>
        <sz val="11"/>
        <rFont val="Microsoft YaHei"/>
        <family val="2"/>
      </rPr>
      <t xml:space="preserve">负责任矿物审验流程 </t>
    </r>
    <r>
      <rPr>
        <sz val="11"/>
        <rFont val="Verdana"/>
        <family val="2"/>
        <charset val="1"/>
      </rPr>
      <t xml:space="preserve">(RMAP)</t>
    </r>
  </si>
  <si>
    <r>
      <rPr>
        <sz val="11"/>
        <rFont val="Microsoft YaHei"/>
        <family val="2"/>
      </rPr>
      <t xml:space="preserve">責任ある鉱物保証プロセス（</t>
    </r>
    <r>
      <rPr>
        <sz val="11"/>
        <rFont val="Verdana"/>
        <family val="2"/>
        <charset val="1"/>
      </rPr>
      <t xml:space="preserve">RMAP</t>
    </r>
    <r>
      <rPr>
        <sz val="11"/>
        <rFont val="Microsoft YaHei"/>
        <family val="2"/>
      </rPr>
      <t xml:space="preserve">）
</t>
    </r>
    <r>
      <rPr>
        <sz val="11"/>
        <rFont val="Verdana"/>
        <family val="2"/>
        <charset val="1"/>
      </rPr>
      <t xml:space="preserve">Responsible Minerals Assurance Process</t>
    </r>
  </si>
  <si>
    <r>
      <rPr>
        <sz val="11"/>
        <rFont val="Microsoft YaHei"/>
        <family val="2"/>
      </rPr>
      <t xml:space="preserve">책임 있는 광물 보증 프로세스</t>
    </r>
    <r>
      <rPr>
        <sz val="11"/>
        <rFont val="Verdana"/>
        <family val="2"/>
        <charset val="1"/>
      </rPr>
      <t xml:space="preserve">(Responsible Minerals Assurance Process (RMAP))</t>
    </r>
  </si>
  <si>
    <t xml:space="preserve">Programme pour les fonderies sans conflit (RMAP)</t>
  </si>
  <si>
    <t xml:space="preserve">Programa  de fundições livres de conflito (RMAP)</t>
  </si>
  <si>
    <t xml:space="preserve">Proceso de aseguramiento de minerales responsables (RMAP)</t>
  </si>
  <si>
    <t xml:space="preserve">Sorumlu Maden Güvence Prosesi (RMAP)</t>
  </si>
  <si>
    <t xml:space="preserve">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</si>
  <si>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 xml:space="preserve">B24</t>
  </si>
  <si>
    <t xml:space="preserve">Responsible Minerals Initiative</t>
  </si>
  <si>
    <t xml:space="preserve">负责任矿物计划</t>
  </si>
  <si>
    <r>
      <rPr>
        <sz val="11"/>
        <rFont val="Microsoft YaHei"/>
        <family val="2"/>
      </rPr>
      <t xml:space="preserve">責任ある鉱物イニシアチブ（</t>
    </r>
    <r>
      <rPr>
        <sz val="11"/>
        <rFont val="Verdana"/>
        <family val="2"/>
        <charset val="1"/>
      </rPr>
      <t xml:space="preserve">RMI</t>
    </r>
    <r>
      <rPr>
        <sz val="11"/>
        <rFont val="Microsoft YaHei"/>
        <family val="2"/>
      </rPr>
      <t xml:space="preserve">）
</t>
    </r>
    <r>
      <rPr>
        <sz val="11"/>
        <rFont val="Verdana"/>
        <family val="2"/>
        <charset val="1"/>
      </rPr>
      <t xml:space="preserve">Responsible Minerals Initiative (RMI)</t>
    </r>
  </si>
  <si>
    <r>
      <rPr>
        <sz val="11"/>
        <rFont val="Microsoft YaHei"/>
        <family val="2"/>
      </rPr>
      <t xml:space="preserve">책임 있는 광물 이니셔티브</t>
    </r>
    <r>
      <rPr>
        <sz val="11"/>
        <rFont val="Verdana"/>
        <family val="2"/>
        <charset val="1"/>
      </rPr>
      <t xml:space="preserve">(Responsible Minerals Initiative)</t>
    </r>
  </si>
  <si>
    <t xml:space="preserve">Initiative pour des approvisionnements  sans conflit</t>
  </si>
  <si>
    <t xml:space="preserve">Iniciativa minerales responsables</t>
  </si>
  <si>
    <t xml:space="preserve">Responsible Minerals Initiative (Iniziativa di Sourcing libera dai conflitti)</t>
  </si>
  <si>
    <t xml:space="preserve">Sorumlu Maden Girişimi</t>
  </si>
  <si>
    <t xml:space="preserve">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</si>
  <si>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B25</t>
  </si>
  <si>
    <t xml:space="preserve">RMAP Conformant Smelter List</t>
  </si>
  <si>
    <t xml:space="preserve">无冲突冶炼厂计划合规冶炼厂列表</t>
  </si>
  <si>
    <r>
      <rPr>
        <sz val="11"/>
        <rFont val="Verdana"/>
        <family val="2"/>
        <charset val="1"/>
      </rPr>
      <t xml:space="preserve">RMAP</t>
    </r>
    <r>
      <rPr>
        <sz val="11"/>
        <rFont val="Microsoft YaHei"/>
        <family val="2"/>
      </rPr>
      <t xml:space="preserve">適合製錬業者リスト
</t>
    </r>
  </si>
  <si>
    <r>
      <rPr>
        <sz val="11"/>
        <rFont val="Verdana"/>
        <family val="2"/>
        <charset val="1"/>
      </rPr>
      <t xml:space="preserve">RMAP </t>
    </r>
    <r>
      <rPr>
        <sz val="11"/>
        <rFont val="Microsoft YaHei"/>
        <family val="2"/>
      </rPr>
      <t xml:space="preserve">준수 제련소 리스트</t>
    </r>
  </si>
  <si>
    <t xml:space="preserve">Liste des fonderies conformes au RMAP</t>
  </si>
  <si>
    <t xml:space="preserve">Lista de fundições cumpridoras do RMAP</t>
  </si>
  <si>
    <t xml:space="preserve">RMAP Compliant Smelter Liste</t>
  </si>
  <si>
    <t xml:space="preserve">Lista de fundidores que cumplen con RMAP</t>
  </si>
  <si>
    <t xml:space="preserve">Lista delle fonderie conformi al programma CFS</t>
  </si>
  <si>
    <t xml:space="preserve">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</si>
  <si>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</si>
  <si>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 xml:space="preserve">B26</t>
  </si>
  <si>
    <t xml:space="preserve">SEC</t>
  </si>
  <si>
    <r>
      <rPr>
        <sz val="11"/>
        <rFont val="Microsoft YaHei"/>
        <family val="2"/>
      </rPr>
      <t xml:space="preserve">证券交易委员会 </t>
    </r>
    <r>
      <rPr>
        <sz val="11"/>
        <rFont val="Verdana"/>
        <family val="2"/>
        <charset val="1"/>
      </rPr>
      <t xml:space="preserve">(SEC)</t>
    </r>
  </si>
  <si>
    <r>
      <rPr>
        <sz val="11"/>
        <rFont val="Microsoft YaHei"/>
        <family val="2"/>
      </rPr>
      <t xml:space="preserve">米国証券取引委員会（</t>
    </r>
    <r>
      <rPr>
        <sz val="11"/>
        <rFont val="Verdana"/>
        <family val="2"/>
        <charset val="1"/>
      </rPr>
      <t xml:space="preserve">SEC</t>
    </r>
    <r>
      <rPr>
        <sz val="11"/>
        <rFont val="Microsoft YaHei"/>
        <family val="2"/>
      </rPr>
      <t xml:space="preserve">）</t>
    </r>
  </si>
  <si>
    <r>
      <rPr>
        <sz val="11"/>
        <rFont val="Microsoft YaHei"/>
        <family val="2"/>
      </rPr>
      <t xml:space="preserve">미국증권거래위원회 </t>
    </r>
    <r>
      <rPr>
        <sz val="11"/>
        <rFont val="Verdana"/>
        <family val="2"/>
        <charset val="1"/>
      </rPr>
      <t xml:space="preserve">SEC</t>
    </r>
  </si>
  <si>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</si>
  <si>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 xml:space="preserve">B27</t>
  </si>
  <si>
    <t xml:space="preserve">Smelter</t>
  </si>
  <si>
    <t xml:space="preserve">冶炼厂</t>
  </si>
  <si>
    <r>
      <rPr>
        <sz val="11"/>
        <rFont val="Microsoft YaHei"/>
        <family val="2"/>
      </rPr>
      <t xml:space="preserve">製錬業者
</t>
    </r>
    <r>
      <rPr>
        <sz val="11"/>
        <rFont val="Verdana"/>
        <family val="2"/>
        <charset val="1"/>
      </rPr>
      <t xml:space="preserve">Smelter</t>
    </r>
  </si>
  <si>
    <r>
      <rPr>
        <sz val="11"/>
        <rFont val="Microsoft YaHei"/>
        <family val="2"/>
      </rPr>
      <t xml:space="preserve">제련소 </t>
    </r>
    <r>
      <rPr>
        <sz val="11"/>
        <rFont val="Verdana"/>
        <family val="2"/>
        <charset val="1"/>
      </rPr>
      <t xml:space="preserve">Smelter</t>
    </r>
  </si>
  <si>
    <t xml:space="preserve">Fonderie</t>
  </si>
  <si>
    <t xml:space="preserve">Fundição</t>
  </si>
  <si>
    <t xml:space="preserve">Schmelzhütte</t>
  </si>
  <si>
    <t xml:space="preserve">Fundidor</t>
  </si>
  <si>
    <t xml:space="preserve">Fonderia</t>
  </si>
  <si>
    <t xml:space="preserve">İzabe Tesisi</t>
  </si>
  <si>
    <t xml:space="preserve">RMAP denetim protokollerinde tanımlanan izabe tesisi veya rafineri özelliklerini karşıladığı doğrulanmış olsun ya da olmasın CFSI'nin tedarik zincirinde izabe tesisi ya da rafineri olduğu belirtilen şirketlere atadığı benzersiz tanımlama numarası.</t>
  </si>
  <si>
    <t xml:space="preserve">B28</t>
  </si>
  <si>
    <t xml:space="preserve">Smelter Identification Number</t>
  </si>
  <si>
    <t xml:space="preserve">冶炼厂识别序号</t>
  </si>
  <si>
    <t xml:space="preserve">製錬業者識別番号</t>
  </si>
  <si>
    <r>
      <rPr>
        <sz val="11"/>
        <rFont val="Microsoft YaHei"/>
        <family val="2"/>
      </rPr>
      <t xml:space="preserve">제련소 </t>
    </r>
    <r>
      <rPr>
        <sz val="11"/>
        <rFont val="Verdana"/>
        <family val="2"/>
        <charset val="1"/>
      </rPr>
      <t xml:space="preserve">ID </t>
    </r>
    <r>
      <rPr>
        <sz val="11"/>
        <rFont val="Microsoft YaHei"/>
        <family val="2"/>
      </rPr>
      <t xml:space="preserve">번호 </t>
    </r>
  </si>
  <si>
    <t xml:space="preserve">Numéro d'identification d'une fonderie</t>
  </si>
  <si>
    <t xml:space="preserve">Número de Identificação da fundição</t>
  </si>
  <si>
    <t xml:space="preserve">Schmelzhütte Id-Nummer</t>
  </si>
  <si>
    <t xml:space="preserve">Numero de identificación del fundidor</t>
  </si>
  <si>
    <t xml:space="preserve">Numero di identificazione della fonderia</t>
  </si>
  <si>
    <t xml:space="preserve">İzabe Tesisi Tanımlama Numarası</t>
  </si>
  <si>
    <t xml:space="preserve">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</si>
  <si>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 xml:space="preserve">B29</t>
  </si>
  <si>
    <t xml:space="preserve">Tantalum (Ta) smelter</t>
  </si>
  <si>
    <r>
      <rPr>
        <sz val="11"/>
        <rFont val="Microsoft YaHei"/>
        <family val="2"/>
      </rPr>
      <t xml:space="preserve">钽 </t>
    </r>
    <r>
      <rPr>
        <sz val="11"/>
        <rFont val="Verdana"/>
        <family val="2"/>
        <charset val="1"/>
      </rPr>
      <t xml:space="preserve">(Ta) </t>
    </r>
    <r>
      <rPr>
        <sz val="11"/>
        <rFont val="Microsoft YaHei"/>
        <family val="2"/>
      </rPr>
      <t xml:space="preserve">冶炼厂</t>
    </r>
  </si>
  <si>
    <r>
      <rPr>
        <sz val="11"/>
        <rFont val="Microsoft YaHei"/>
        <family val="2"/>
      </rPr>
      <t xml:space="preserve">タンタル製錬業者
</t>
    </r>
    <r>
      <rPr>
        <sz val="11"/>
        <rFont val="Verdana"/>
        <family val="2"/>
        <charset val="1"/>
      </rPr>
      <t xml:space="preserve">Tantalum Smelter</t>
    </r>
  </si>
  <si>
    <r>
      <rPr>
        <sz val="11"/>
        <rFont val="Microsoft YaHei"/>
        <family val="2"/>
      </rPr>
      <t xml:space="preserve">탄탈륨 </t>
    </r>
    <r>
      <rPr>
        <sz val="11"/>
        <rFont val="Verdana"/>
        <family val="2"/>
        <charset val="1"/>
      </rPr>
      <t xml:space="preserve">(Ta) </t>
    </r>
    <r>
      <rPr>
        <sz val="11"/>
        <rFont val="Microsoft YaHei"/>
        <family val="2"/>
      </rPr>
      <t xml:space="preserve">제련소 </t>
    </r>
    <r>
      <rPr>
        <sz val="11"/>
        <rFont val="Verdana"/>
        <family val="2"/>
        <charset val="1"/>
      </rPr>
      <t xml:space="preserve">Tantalum (Ta) Smelter</t>
    </r>
  </si>
  <si>
    <t xml:space="preserve">Fonderie de tantale</t>
  </si>
  <si>
    <t xml:space="preserve">Fundição de Tântalo (Ta)</t>
  </si>
  <si>
    <t xml:space="preserve">Tantal (Ta) Schmelzhütte</t>
  </si>
  <si>
    <t xml:space="preserve">Fundidor de Tantalio (Ta)</t>
  </si>
  <si>
    <t xml:space="preserve">Fonderia di tantalio</t>
  </si>
  <si>
    <t xml:space="preserve">Tantal (Ta) izabe tesisi</t>
  </si>
  <si>
    <t xml:space="preserve">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</si>
  <si>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 xml:space="preserve">B30</t>
  </si>
  <si>
    <t xml:space="preserve">Tin (Sn) smelter</t>
  </si>
  <si>
    <r>
      <rPr>
        <sz val="11"/>
        <rFont val="Microsoft YaHei"/>
        <family val="2"/>
      </rPr>
      <t xml:space="preserve">锡 </t>
    </r>
    <r>
      <rPr>
        <sz val="11"/>
        <rFont val="Verdana"/>
        <family val="2"/>
        <charset val="1"/>
      </rPr>
      <t xml:space="preserve">(Sn) </t>
    </r>
    <r>
      <rPr>
        <sz val="11"/>
        <rFont val="Microsoft YaHei"/>
        <family val="2"/>
      </rPr>
      <t xml:space="preserve">冶炼厂</t>
    </r>
  </si>
  <si>
    <r>
      <rPr>
        <sz val="11"/>
        <rFont val="Microsoft YaHei"/>
        <family val="2"/>
      </rPr>
      <t xml:space="preserve">錫製錬業者
</t>
    </r>
    <r>
      <rPr>
        <sz val="11"/>
        <rFont val="Verdana"/>
        <family val="2"/>
        <charset val="1"/>
      </rPr>
      <t xml:space="preserve">Tin Smelter</t>
    </r>
  </si>
  <si>
    <r>
      <rPr>
        <sz val="11"/>
        <rFont val="Microsoft YaHei"/>
        <family val="2"/>
      </rPr>
      <t xml:space="preserve">주석 </t>
    </r>
    <r>
      <rPr>
        <sz val="11"/>
        <rFont val="Verdana"/>
        <family val="2"/>
        <charset val="1"/>
      </rPr>
      <t xml:space="preserve">(Sn) </t>
    </r>
    <r>
      <rPr>
        <sz val="11"/>
        <rFont val="Microsoft YaHei"/>
        <family val="2"/>
      </rPr>
      <t xml:space="preserve">제련소 </t>
    </r>
    <r>
      <rPr>
        <sz val="11"/>
        <rFont val="Verdana"/>
        <family val="2"/>
        <charset val="1"/>
      </rPr>
      <t xml:space="preserve">Tin (Sn) Smelter</t>
    </r>
  </si>
  <si>
    <t xml:space="preserve">Fonderie d'étain</t>
  </si>
  <si>
    <t xml:space="preserve">Fundição de Estanho (Sn)</t>
  </si>
  <si>
    <t xml:space="preserve">Zinn (Sn) Schmelzhütte</t>
  </si>
  <si>
    <t xml:space="preserve">Fundidor de Estaño (Sn)</t>
  </si>
  <si>
    <t xml:space="preserve">Fonderia di stagno</t>
  </si>
  <si>
    <t xml:space="preserve">Kalay (Sn) izabe tesisi</t>
  </si>
  <si>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</si>
  <si>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 xml:space="preserve">B31</t>
  </si>
  <si>
    <t xml:space="preserve">Tungsten (W) smelter</t>
  </si>
  <si>
    <r>
      <rPr>
        <sz val="11"/>
        <rFont val="Microsoft YaHei"/>
        <family val="2"/>
      </rPr>
      <t xml:space="preserve">钨 </t>
    </r>
    <r>
      <rPr>
        <sz val="11"/>
        <rFont val="Verdana"/>
        <family val="2"/>
        <charset val="1"/>
      </rPr>
      <t xml:space="preserve">(W) </t>
    </r>
    <r>
      <rPr>
        <sz val="11"/>
        <rFont val="Microsoft YaHei"/>
        <family val="2"/>
      </rPr>
      <t xml:space="preserve">冶炼厂</t>
    </r>
  </si>
  <si>
    <r>
      <rPr>
        <sz val="11"/>
        <rFont val="Microsoft YaHei"/>
        <family val="2"/>
      </rPr>
      <t xml:space="preserve">タングステン製錬業者
</t>
    </r>
    <r>
      <rPr>
        <sz val="11"/>
        <rFont val="Verdana"/>
        <family val="2"/>
        <charset val="1"/>
      </rPr>
      <t xml:space="preserve">Tungsten Smelter</t>
    </r>
  </si>
  <si>
    <r>
      <rPr>
        <sz val="11"/>
        <rFont val="Microsoft YaHei"/>
        <family val="2"/>
      </rPr>
      <t xml:space="preserve">텅스텐 </t>
    </r>
    <r>
      <rPr>
        <sz val="11"/>
        <rFont val="Verdana"/>
        <family val="2"/>
        <charset val="1"/>
      </rPr>
      <t xml:space="preserve">(W) </t>
    </r>
    <r>
      <rPr>
        <sz val="11"/>
        <rFont val="Microsoft YaHei"/>
        <family val="2"/>
      </rPr>
      <t xml:space="preserve">제련소 </t>
    </r>
    <r>
      <rPr>
        <sz val="11"/>
        <rFont val="Verdana"/>
        <family val="2"/>
        <charset val="1"/>
      </rPr>
      <t xml:space="preserve">Tungsten (W) Smelter</t>
    </r>
  </si>
  <si>
    <t xml:space="preserve">Fonderie de tungstène</t>
  </si>
  <si>
    <t xml:space="preserve">Fundição de Tungsténio (W)</t>
  </si>
  <si>
    <t xml:space="preserve">Wolfram (W) Schmelzhütte</t>
  </si>
  <si>
    <t xml:space="preserve">Fundidor de Tungsteno (W)</t>
  </si>
  <si>
    <t xml:space="preserve">Fonderia di tungsteno</t>
  </si>
  <si>
    <t xml:space="preserve">Tungsten (W) izabe tesisi</t>
  </si>
  <si>
    <t xml:space="preserve">C2</t>
  </si>
  <si>
    <t xml:space="preserve">DEFINITION</t>
  </si>
  <si>
    <t xml:space="preserve">定义</t>
  </si>
  <si>
    <t xml:space="preserve">定義</t>
  </si>
  <si>
    <t xml:space="preserve">정의</t>
  </si>
  <si>
    <t xml:space="preserve">Definição</t>
  </si>
  <si>
    <t xml:space="preserve">Definition</t>
  </si>
  <si>
    <t xml:space="preserve">DEFINICION</t>
  </si>
  <si>
    <t xml:space="preserve">DEFINIZIONE</t>
  </si>
  <si>
    <t xml:space="preserve">TANIM</t>
  </si>
  <si>
    <t xml:space="preserve">C3</t>
  </si>
  <si>
    <t xml:space="preserve">Tantalum, tin, tungsten, gold</t>
  </si>
  <si>
    <t xml:space="preserve">钽、锡、钨、金</t>
  </si>
  <si>
    <t xml:space="preserve">タンタル、錫、タングステン、金</t>
  </si>
  <si>
    <r>
      <rPr>
        <sz val="11"/>
        <rFont val="Microsoft YaHei"/>
        <family val="2"/>
      </rPr>
      <t xml:space="preserve">탄탈륨</t>
    </r>
    <r>
      <rPr>
        <sz val="11"/>
        <rFont val="Verdana"/>
        <family val="2"/>
        <charset val="1"/>
      </rPr>
      <t xml:space="preserve">,  </t>
    </r>
    <r>
      <rPr>
        <sz val="11"/>
        <rFont val="Microsoft YaHei"/>
        <family val="2"/>
      </rPr>
      <t xml:space="preserve">주석</t>
    </r>
    <r>
      <rPr>
        <sz val="11"/>
        <rFont val="Verdana"/>
        <family val="2"/>
        <charset val="1"/>
      </rPr>
      <t xml:space="preserve">, </t>
    </r>
    <r>
      <rPr>
        <sz val="11"/>
        <rFont val="Microsoft YaHei"/>
        <family val="2"/>
      </rPr>
      <t xml:space="preserve">텅스텐</t>
    </r>
    <r>
      <rPr>
        <sz val="11"/>
        <rFont val="Verdana"/>
        <family val="2"/>
        <charset val="1"/>
      </rPr>
      <t xml:space="preserve">, </t>
    </r>
    <r>
      <rPr>
        <sz val="11"/>
        <rFont val="Microsoft YaHei"/>
        <family val="2"/>
      </rPr>
      <t xml:space="preserve">금</t>
    </r>
  </si>
  <si>
    <t xml:space="preserve">Tantale, étain, tungstène, or</t>
  </si>
  <si>
    <t xml:space="preserve">Tântalo, estanho, tungsténio, ouro</t>
  </si>
  <si>
    <t xml:space="preserve">Zinn, Tantal, Wolfram, Gold</t>
  </si>
  <si>
    <t xml:space="preserve">Tantalio, Estaño, Tungsteno, Oro</t>
  </si>
  <si>
    <t xml:space="preserve">Tantalio, stagno, tungsteno, oro</t>
  </si>
  <si>
    <t xml:space="preserve">Tantal, kalay, tungsten, altın</t>
  </si>
  <si>
    <t xml:space="preserve">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</si>
  <si>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</si>
  <si>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</si>
  <si>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 xml:space="preserve">この欄は、申告内容の回答責任者を特定します。回答責任者は連絡先と異なる人でもかまいません。「同上」又は同様の表記は避けてください。</t>
  </si>
  <si>
    <r>
      <rPr>
        <sz val="11"/>
        <rFont val="Microsoft YaHei"/>
        <family val="2"/>
      </rPr>
      <t xml:space="preserve"> 이 양식에 기입되는 정보를 책임질 수 있는 책임자 성명을 기입하십시오</t>
    </r>
    <r>
      <rPr>
        <sz val="11"/>
        <rFont val="Verdana"/>
        <family val="2"/>
        <charset val="1"/>
      </rPr>
      <t xml:space="preserve">.  </t>
    </r>
    <r>
      <rPr>
        <sz val="11"/>
        <rFont val="Microsoft YaHei"/>
        <family val="2"/>
      </rPr>
      <t xml:space="preserve">이 책임자는  담당직원과 다른 개인일 수 있읍니다</t>
    </r>
    <r>
      <rPr>
        <sz val="11"/>
        <rFont val="Verdana"/>
        <family val="2"/>
        <charset val="1"/>
      </rPr>
      <t xml:space="preserve">.  </t>
    </r>
    <r>
      <rPr>
        <sz val="11"/>
        <rFont val="Microsoft YaHei"/>
        <family val="2"/>
      </rPr>
      <t xml:space="preserve">동일할 경우</t>
    </r>
    <r>
      <rPr>
        <sz val="11"/>
        <rFont val="Verdana"/>
        <family val="2"/>
        <charset val="1"/>
      </rPr>
      <t xml:space="preserve">, "Same" (</t>
    </r>
    <r>
      <rPr>
        <sz val="11"/>
        <rFont val="Microsoft YaHei"/>
        <family val="2"/>
      </rPr>
      <t xml:space="preserve">동일</t>
    </r>
    <r>
      <rPr>
        <sz val="11"/>
        <rFont val="Verdana"/>
        <family val="2"/>
        <charset val="1"/>
      </rPr>
      <t xml:space="preserve">) </t>
    </r>
    <r>
      <rPr>
        <sz val="11"/>
        <rFont val="Microsoft YaHei"/>
        <family val="2"/>
      </rPr>
      <t xml:space="preserve">또는 비슷한 용어는사용하지 마십시오</t>
    </r>
    <r>
      <rPr>
        <sz val="11"/>
        <rFont val="Verdana"/>
        <family val="2"/>
        <charset val="1"/>
      </rPr>
      <t xml:space="preserve">.  </t>
    </r>
  </si>
  <si>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</si>
  <si>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</si>
  <si>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 xml:space="preserve">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</si>
  <si>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 xml:space="preserve">Este campo identifica la persona responsable del contenido de la declaración. El autorizador puede ser un individuo diferente de la persona contacto. No es correcto usar la palabra  "mismo" o algo similar para dar el nombre del autorizador.</t>
  </si>
  <si>
    <t xml:space="preserve">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</si>
  <si>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</si>
  <si>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 xml:space="preserve">C5</t>
  </si>
  <si>
    <t xml:space="preserve">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</si>
  <si>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 xml:space="preserve">受冲突影响和高风险的地区是处于武装冲突状态的地区，脆弱的冲突后地区以及治理和安全薄弱或根本不存在的地区，例如失败的国家，广泛而系统地违反国际法的地区，包括侵犯人权行为。</t>
  </si>
  <si>
    <r>
      <rPr>
        <sz val="11"/>
        <rFont val="Verdana"/>
        <family val="2"/>
        <charset val="1"/>
      </rPr>
      <t xml:space="preserve">
</t>
    </r>
    <r>
      <rPr>
        <sz val="11"/>
        <rFont val="Microsoft YaHei"/>
        <family val="2"/>
      </rPr>
      <t xml:space="preserve">紛争地域及び高リスク地域とは、武力紛争の状態にある地域、紛争後の脆弱な地域、及び失敗国家や人権侵害を含む広範で組織的な国際法の違反といったガバナンスと安全保障が脆弱または存在しない地域です。</t>
    </r>
  </si>
  <si>
    <r>
      <rPr>
        <sz val="11"/>
        <rFont val="Verdana"/>
        <family val="2"/>
        <charset val="1"/>
      </rPr>
      <t xml:space="preserve">
</t>
    </r>
    <r>
      <rPr>
        <sz val="11"/>
        <rFont val="Microsoft YaHei"/>
        <family val="2"/>
      </rPr>
      <t xml:space="preserve">분쟁에 영향을받는 지역과 위험이 높은 지역은 무력 충돌 지역</t>
    </r>
    <r>
      <rPr>
        <sz val="11"/>
        <rFont val="Verdana"/>
        <family val="2"/>
        <charset val="1"/>
      </rPr>
      <t xml:space="preserve">, </t>
    </r>
    <r>
      <rPr>
        <sz val="11"/>
        <rFont val="Microsoft YaHei"/>
        <family val="2"/>
      </rPr>
      <t xml:space="preserve">취약한 분쟁 이후 지역</t>
    </r>
    <r>
      <rPr>
        <sz val="11"/>
        <rFont val="Verdana"/>
        <family val="2"/>
        <charset val="1"/>
      </rPr>
      <t xml:space="preserve">, </t>
    </r>
    <r>
      <rPr>
        <sz val="11"/>
        <rFont val="Microsoft YaHei"/>
        <family val="2"/>
      </rPr>
      <t xml:space="preserve">실패한 국가와 같은 약하거나 존재하지 않는 거버넌스와 안보를 보이는 지역</t>
    </r>
    <r>
      <rPr>
        <sz val="11"/>
        <rFont val="Verdana"/>
        <family val="2"/>
        <charset val="1"/>
      </rPr>
      <t xml:space="preserve">, </t>
    </r>
    <r>
      <rPr>
        <sz val="11"/>
        <rFont val="Microsoft YaHei"/>
        <family val="2"/>
      </rPr>
      <t xml:space="preserve">국제법의 광범위하고 체계적인 위반 인권 침해를 포함하여</t>
    </r>
  </si>
  <si>
    <t xml:space="preserve">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</si>
  <si>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 xml:space="preserve">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</si>
  <si>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 xml:space="preserve">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</si>
  <si>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 xml:space="preserve">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</si>
  <si>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 xml:space="preserve">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</si>
  <si>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 xml:space="preserve">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</si>
  <si>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 xml:space="preserve">C6</t>
  </si>
  <si>
    <t xml:space="preserve">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</si>
  <si>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r>
      <rPr>
        <sz val="10"/>
        <rFont val="Microsoft YaHei"/>
        <family val="2"/>
      </rPr>
      <t xml:space="preserve">根据 </t>
    </r>
    <r>
      <rPr>
        <sz val="10"/>
        <rFont val="Verdana"/>
        <family val="2"/>
        <charset val="1"/>
      </rPr>
      <t xml:space="preserve">2010 </t>
    </r>
    <r>
      <rPr>
        <sz val="10"/>
        <rFont val="Microsoft YaHei"/>
        <family val="2"/>
      </rPr>
      <t xml:space="preserve">年通过的《多德</t>
    </r>
    <r>
      <rPr>
        <sz val="10"/>
        <rFont val="Verdana"/>
        <family val="2"/>
        <charset val="1"/>
      </rPr>
      <t xml:space="preserve">-</t>
    </r>
    <r>
      <rPr>
        <sz val="10"/>
        <rFont val="Microsoft YaHei"/>
        <family val="2"/>
      </rPr>
      <t xml:space="preserve">弗兰克华尔街金融改革与消费者保护法》</t>
    </r>
    <r>
      <rPr>
        <sz val="10"/>
        <rFont val="Verdana"/>
        <family val="2"/>
        <charset val="1"/>
      </rPr>
      <t xml:space="preserve">(Dodd-Frank Wall Street Reform and Consumer Protection Act) </t>
    </r>
    <r>
      <rPr>
        <sz val="10"/>
        <rFont val="Microsoft YaHei"/>
        <family val="2"/>
      </rPr>
      <t xml:space="preserve">的法律定义，第 </t>
    </r>
    <r>
      <rPr>
        <sz val="10"/>
        <rFont val="Verdana"/>
        <family val="2"/>
        <charset val="1"/>
      </rPr>
      <t xml:space="preserve">1502</t>
    </r>
    <r>
      <rPr>
        <sz val="10"/>
        <rFont val="Microsoft YaHei"/>
        <family val="2"/>
      </rPr>
      <t xml:space="preserve">（</t>
    </r>
    <r>
      <rPr>
        <sz val="10"/>
        <rFont val="Verdana"/>
        <family val="2"/>
        <charset val="1"/>
      </rPr>
      <t xml:space="preserve">e)(4</t>
    </r>
    <r>
      <rPr>
        <sz val="10"/>
        <rFont val="Microsoft YaHei"/>
        <family val="2"/>
      </rPr>
      <t xml:space="preserve">）条：“冲突矿物”是指 </t>
    </r>
    <r>
      <rPr>
        <sz val="10"/>
        <rFont val="Verdana"/>
        <family val="2"/>
        <charset val="1"/>
      </rPr>
      <t xml:space="preserve">(A) </t>
    </r>
    <r>
      <rPr>
        <sz val="10"/>
        <rFont val="Microsoft YaHei"/>
        <family val="2"/>
      </rPr>
      <t xml:space="preserve">钶</t>
    </r>
    <r>
      <rPr>
        <sz val="10"/>
        <rFont val="Verdana"/>
        <family val="2"/>
        <charset val="1"/>
      </rPr>
      <t xml:space="preserve">-</t>
    </r>
    <r>
      <rPr>
        <sz val="10"/>
        <rFont val="Microsoft YaHei"/>
        <family val="2"/>
      </rPr>
      <t xml:space="preserve">钽（钶钽）、锡石、金、黑钨或其衍生物质；或 </t>
    </r>
    <r>
      <rPr>
        <sz val="10"/>
        <rFont val="Verdana"/>
        <family val="2"/>
        <charset val="1"/>
      </rPr>
      <t xml:space="preserve">(B) </t>
    </r>
    <r>
      <rPr>
        <sz val="10"/>
        <rFont val="Microsoft YaHei"/>
        <family val="2"/>
      </rPr>
      <t xml:space="preserve">任何由美国国务卿定性为引起刚果民主共和国或毗邻国家或地区财务冲突的矿产及其衍生物。（详细信息，请参见 </t>
    </r>
    <r>
      <rPr>
        <sz val="10"/>
        <rFont val="Verdana"/>
        <family val="2"/>
        <charset val="1"/>
      </rPr>
      <t xml:space="preserve">http://www.sec.gov/about/laws/wallstreetreform-cpa.pdf</t>
    </r>
    <r>
      <rPr>
        <sz val="10"/>
        <rFont val="Microsoft YaHei"/>
        <family val="2"/>
      </rPr>
      <t xml:space="preserve">）</t>
    </r>
  </si>
  <si>
    <r>
      <rPr>
        <sz val="10"/>
        <rFont val="Verdana"/>
        <family val="2"/>
        <charset val="1"/>
      </rPr>
      <t xml:space="preserve">2010</t>
    </r>
    <r>
      <rPr>
        <sz val="10"/>
        <rFont val="Microsoft YaHei"/>
        <family val="2"/>
      </rPr>
      <t xml:space="preserve">年に制定された米国のドッド・フランク・ウォール街改革及び消費者保護に関する法</t>
    </r>
    <r>
      <rPr>
        <sz val="10"/>
        <rFont val="Verdana"/>
        <family val="2"/>
        <charset val="1"/>
      </rPr>
      <t xml:space="preserve">(</t>
    </r>
    <r>
      <rPr>
        <sz val="10"/>
        <rFont val="Microsoft YaHei"/>
        <family val="2"/>
      </rPr>
      <t xml:space="preserve">ドッドフランク法）の</t>
    </r>
    <r>
      <rPr>
        <sz val="10"/>
        <rFont val="Verdana"/>
        <family val="2"/>
        <charset val="1"/>
      </rPr>
      <t xml:space="preserve">1502</t>
    </r>
    <r>
      <rPr>
        <sz val="10"/>
        <rFont val="Microsoft YaHei"/>
        <family val="2"/>
      </rPr>
      <t xml:space="preserve">条</t>
    </r>
    <r>
      <rPr>
        <sz val="10"/>
        <rFont val="Verdana"/>
        <family val="2"/>
        <charset val="1"/>
      </rPr>
      <t xml:space="preserve">(e)(4)</t>
    </r>
    <r>
      <rPr>
        <sz val="10"/>
        <rFont val="Microsoft YaHei"/>
        <family val="2"/>
      </rPr>
      <t xml:space="preserve">に定義されているように、「紛争鉱物」とは
</t>
    </r>
    <r>
      <rPr>
        <sz val="10"/>
        <rFont val="Verdana"/>
        <family val="2"/>
        <charset val="1"/>
      </rPr>
      <t xml:space="preserve">(A) </t>
    </r>
    <r>
      <rPr>
        <sz val="10"/>
        <rFont val="Microsoft YaHei"/>
        <family val="2"/>
      </rPr>
      <t xml:space="preserve">コロンバイト・タンタライト（コルタン）、錫石、金、鉄マンガン重石及びその派生物、もしくは、
</t>
    </r>
    <r>
      <rPr>
        <sz val="10"/>
        <rFont val="Verdana"/>
        <family val="2"/>
        <charset val="1"/>
      </rPr>
      <t xml:space="preserve">(B) </t>
    </r>
    <r>
      <rPr>
        <sz val="10"/>
        <rFont val="Microsoft YaHei"/>
        <family val="2"/>
      </rPr>
      <t xml:space="preserve">コンゴ民主共和国や隣接国における紛争の資金源となっていると国務長官が判断したその他のあらゆる鉱物又はその派生物を意味する。
（ </t>
    </r>
    <r>
      <rPr>
        <sz val="10"/>
        <rFont val="Verdana"/>
        <family val="2"/>
        <charset val="1"/>
      </rPr>
      <t xml:space="preserve">http://www.sec.gov/about/laws/wallstreetreform-cpa.pdf</t>
    </r>
    <r>
      <rPr>
        <sz val="10"/>
        <rFont val="Microsoft YaHei"/>
        <family val="2"/>
      </rPr>
      <t xml:space="preserve">を参照）</t>
    </r>
  </si>
  <si>
    <r>
      <rPr>
        <sz val="10"/>
        <rFont val="Verdana"/>
        <family val="2"/>
        <charset val="1"/>
      </rPr>
      <t xml:space="preserve">2010</t>
    </r>
    <r>
      <rPr>
        <sz val="10"/>
        <rFont val="Microsoft YaHei"/>
        <family val="2"/>
      </rPr>
      <t xml:space="preserve">년 미국 제정법</t>
    </r>
    <r>
      <rPr>
        <sz val="10"/>
        <rFont val="Verdana"/>
        <family val="2"/>
        <charset val="1"/>
      </rPr>
      <t xml:space="preserve">, </t>
    </r>
    <r>
      <rPr>
        <sz val="10"/>
        <rFont val="Microsoft YaHei"/>
        <family val="2"/>
      </rPr>
      <t xml:space="preserve">도드</t>
    </r>
    <r>
      <rPr>
        <sz val="10"/>
        <rFont val="Verdana"/>
        <family val="2"/>
        <charset val="1"/>
      </rPr>
      <t xml:space="preserve">-</t>
    </r>
    <r>
      <rPr>
        <sz val="10"/>
        <rFont val="Microsoft YaHei"/>
        <family val="2"/>
      </rPr>
      <t xml:space="preserve">프랭크 </t>
    </r>
    <r>
      <rPr>
        <sz val="10"/>
        <rFont val="Verdana"/>
        <family val="2"/>
        <charset val="1"/>
      </rPr>
      <t xml:space="preserve">(“Dodd-Frank”) </t>
    </r>
    <r>
      <rPr>
        <sz val="10"/>
        <rFont val="Microsoft YaHei"/>
        <family val="2"/>
      </rPr>
      <t xml:space="preserve">금융 개혁 및 소비자 보호를 위한 법률</t>
    </r>
    <r>
      <rPr>
        <sz val="10"/>
        <rFont val="Verdana"/>
        <family val="2"/>
        <charset val="1"/>
      </rPr>
      <t xml:space="preserve">, 1502(e)(4)</t>
    </r>
    <r>
      <rPr>
        <sz val="10"/>
        <rFont val="Microsoft YaHei"/>
        <family val="2"/>
      </rPr>
      <t xml:space="preserve">조 정의에 의한바</t>
    </r>
    <r>
      <rPr>
        <sz val="10"/>
        <rFont val="Verdana"/>
        <family val="2"/>
        <charset val="1"/>
      </rPr>
      <t xml:space="preserve">:
"</t>
    </r>
    <r>
      <rPr>
        <sz val="10"/>
        <rFont val="Microsoft YaHei"/>
        <family val="2"/>
      </rPr>
      <t xml:space="preserve">분쟁광물 </t>
    </r>
    <r>
      <rPr>
        <sz val="10"/>
        <rFont val="Verdana"/>
        <family val="2"/>
        <charset val="1"/>
      </rPr>
      <t xml:space="preserve">(Conflict Mineral)"</t>
    </r>
    <r>
      <rPr>
        <sz val="10"/>
        <rFont val="Microsoft YaHei"/>
        <family val="2"/>
      </rPr>
      <t xml:space="preserve">이란
</t>
    </r>
    <r>
      <rPr>
        <sz val="10"/>
        <rFont val="Verdana"/>
        <family val="2"/>
        <charset val="1"/>
      </rPr>
      <t xml:space="preserve">(A) columbite-tantalite (coltan), cassiterite, </t>
    </r>
    <r>
      <rPr>
        <sz val="10"/>
        <rFont val="Microsoft YaHei"/>
        <family val="2"/>
      </rPr>
      <t xml:space="preserve">금</t>
    </r>
    <r>
      <rPr>
        <sz val="10"/>
        <rFont val="Verdana"/>
        <family val="2"/>
        <charset val="1"/>
      </rPr>
      <t xml:space="preserve">, wolframite </t>
    </r>
    <r>
      <rPr>
        <sz val="10"/>
        <rFont val="Microsoft YaHei"/>
        <family val="2"/>
      </rPr>
      <t xml:space="preserve">또는 그들의 유도체</t>
    </r>
    <r>
      <rPr>
        <sz val="10"/>
        <rFont val="Verdana"/>
        <family val="2"/>
        <charset val="1"/>
      </rPr>
      <t xml:space="preserve">; </t>
    </r>
    <r>
      <rPr>
        <sz val="10"/>
        <rFont val="Microsoft YaHei"/>
        <family val="2"/>
      </rPr>
      <t xml:space="preserve">또는
</t>
    </r>
    <r>
      <rPr>
        <sz val="10"/>
        <rFont val="Verdana"/>
        <family val="2"/>
        <charset val="1"/>
      </rPr>
      <t xml:space="preserve">(B) </t>
    </r>
    <r>
      <rPr>
        <sz val="10"/>
        <rFont val="Microsoft YaHei"/>
        <family val="2"/>
      </rPr>
      <t xml:space="preserve">미국무장관에 의해 콩고 민주공화국 또는 인접국가의 무장단체에게 이익을 제공하는 것으로 결정된 광물 및 그의 유도체 </t>
    </r>
    <r>
      <rPr>
        <sz val="10"/>
        <rFont val="Verdana"/>
        <family val="2"/>
        <charset val="1"/>
      </rPr>
      <t xml:space="preserve">(http://www.sec.gov/about/laws/wallstreetreform-cpa.pdf</t>
    </r>
    <r>
      <rPr>
        <sz val="10"/>
        <rFont val="Microsoft YaHei"/>
        <family val="2"/>
      </rPr>
      <t xml:space="preserve">에 있음</t>
    </r>
    <r>
      <rPr>
        <sz val="10"/>
        <rFont val="Verdana"/>
        <family val="2"/>
        <charset val="1"/>
      </rPr>
      <t xml:space="preserve">)</t>
    </r>
  </si>
  <si>
    <t xml:space="preserve">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</si>
  <si>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</si>
  <si>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 xml:space="preserve">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</si>
  <si>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 xml:space="preserve">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</si>
  <si>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 xml:space="preserve">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</si>
  <si>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 xml:space="preserve">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</si>
  <si>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</si>
  <si>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r>
      <rPr>
        <sz val="11"/>
        <rFont val="Verdana"/>
        <family val="2"/>
        <charset val="1"/>
      </rPr>
      <t xml:space="preserve">2010 </t>
    </r>
    <r>
      <rPr>
        <sz val="11"/>
        <rFont val="Microsoft YaHei"/>
        <family val="2"/>
      </rPr>
      <t xml:space="preserve">年，通过的《多德</t>
    </r>
    <r>
      <rPr>
        <sz val="11"/>
        <rFont val="Verdana"/>
        <family val="2"/>
        <charset val="1"/>
      </rPr>
      <t xml:space="preserve">-</t>
    </r>
    <r>
      <rPr>
        <sz val="11"/>
        <rFont val="Microsoft YaHei"/>
        <family val="2"/>
      </rPr>
      <t xml:space="preserve">弗兰克华尔街金融改革与消费者保护法》</t>
    </r>
    <r>
      <rPr>
        <sz val="11"/>
        <rFont val="Verdana"/>
        <family val="2"/>
        <charset val="1"/>
      </rPr>
      <t xml:space="preserve">(Dodd-Frank Wall Street Reform and Consumer Protection Act) </t>
    </r>
    <r>
      <rPr>
        <sz val="11"/>
        <rFont val="Microsoft YaHei"/>
        <family val="2"/>
      </rPr>
      <t xml:space="preserve">定义了所禁止的源产地国家，即刚果民主共和国及与其分享国际公认国境线的 </t>
    </r>
    <r>
      <rPr>
        <sz val="11"/>
        <rFont val="Verdana"/>
        <family val="2"/>
        <charset val="1"/>
      </rPr>
      <t xml:space="preserve">9 </t>
    </r>
    <r>
      <rPr>
        <sz val="11"/>
        <rFont val="Microsoft YaHei"/>
        <family val="2"/>
      </rPr>
      <t xml:space="preserve">个国家，分别是安哥拉、布隆迪、中非共和国、刚果共和国、卢旺达、南苏单、坦桑尼亚、乌干达和赞比亚。</t>
    </r>
  </si>
  <si>
    <r>
      <rPr>
        <sz val="11"/>
        <rFont val="Microsoft YaHei"/>
        <family val="2"/>
      </rPr>
      <t xml:space="preserve">ドッド・フランク法に制定された対象国は</t>
    </r>
    <r>
      <rPr>
        <sz val="11"/>
        <rFont val="Verdana"/>
        <family val="2"/>
        <charset val="1"/>
      </rPr>
      <t xml:space="preserve">DRC</t>
    </r>
    <r>
      <rPr>
        <sz val="11"/>
        <rFont val="Microsoft YaHei"/>
        <family val="2"/>
      </rPr>
      <t xml:space="preserve">及び</t>
    </r>
    <r>
      <rPr>
        <sz val="11"/>
        <rFont val="Verdana"/>
        <family val="2"/>
        <charset val="1"/>
      </rPr>
      <t xml:space="preserve">DRC</t>
    </r>
    <r>
      <rPr>
        <sz val="11"/>
        <rFont val="Microsoft YaHei"/>
        <family val="2"/>
      </rPr>
      <t xml:space="preserve">と国境を共有すると国際的に認められた</t>
    </r>
    <r>
      <rPr>
        <sz val="11"/>
        <rFont val="Verdana"/>
        <family val="2"/>
        <charset val="1"/>
      </rPr>
      <t xml:space="preserve">9</t>
    </r>
    <r>
      <rPr>
        <sz val="11"/>
        <rFont val="Microsoft YaHei"/>
        <family val="2"/>
      </rPr>
      <t xml:space="preserve">カ国と定義されている。</t>
    </r>
    <r>
      <rPr>
        <sz val="11"/>
        <rFont val="Verdana"/>
        <family val="2"/>
        <charset val="1"/>
      </rPr>
      <t xml:space="preserve">9</t>
    </r>
    <r>
      <rPr>
        <sz val="11"/>
        <rFont val="Microsoft YaHei"/>
        <family val="2"/>
      </rPr>
      <t xml:space="preserve">カ国とは、アンゴラ、ブルンディ、中央アフリカ共和国、コンゴ共和国、ルワンダ、南スーダン、タンザニア、ウガンダとザンビア。</t>
    </r>
  </si>
  <si>
    <r>
      <rPr>
        <sz val="11"/>
        <rFont val="Microsoft YaHei"/>
        <family val="2"/>
      </rPr>
      <t xml:space="preserve">미국 도드</t>
    </r>
    <r>
      <rPr>
        <sz val="11"/>
        <rFont val="Verdana"/>
        <family val="2"/>
        <charset val="1"/>
      </rPr>
      <t xml:space="preserve">-</t>
    </r>
    <r>
      <rPr>
        <sz val="11"/>
        <rFont val="Microsoft YaHei"/>
        <family val="2"/>
      </rPr>
      <t xml:space="preserve">프랭크 금융개혁 및 소비자 보호에 관한 </t>
    </r>
    <r>
      <rPr>
        <sz val="11"/>
        <rFont val="Verdana"/>
        <family val="2"/>
        <charset val="1"/>
      </rPr>
      <t xml:space="preserve">2010</t>
    </r>
    <r>
      <rPr>
        <sz val="11"/>
        <rFont val="Microsoft YaHei"/>
        <family val="2"/>
      </rPr>
      <t xml:space="preserve">년 법률에 의해 정의된 </t>
    </r>
    <r>
      <rPr>
        <sz val="11"/>
        <rFont val="Verdana"/>
        <family val="2"/>
        <charset val="1"/>
      </rPr>
      <t xml:space="preserve">Covered Country(ies). </t>
    </r>
    <r>
      <rPr>
        <sz val="11"/>
        <rFont val="Microsoft YaHei"/>
        <family val="2"/>
      </rPr>
      <t xml:space="preserve">이 국가들은 콩고 민주 공화국와 국제적으로 국경을 공유하고 있는 아홉 나라 </t>
    </r>
    <r>
      <rPr>
        <sz val="11"/>
        <rFont val="Verdana"/>
        <family val="2"/>
        <charset val="1"/>
      </rPr>
      <t xml:space="preserve">(</t>
    </r>
    <r>
      <rPr>
        <sz val="11"/>
        <rFont val="Microsoft YaHei"/>
        <family val="2"/>
      </rPr>
      <t xml:space="preserve">앙골라</t>
    </r>
    <r>
      <rPr>
        <sz val="11"/>
        <rFont val="Verdana"/>
        <family val="2"/>
        <charset val="1"/>
      </rPr>
      <t xml:space="preserve">, </t>
    </r>
    <r>
      <rPr>
        <sz val="11"/>
        <rFont val="Microsoft YaHei"/>
        <family val="2"/>
      </rPr>
      <t xml:space="preserve">부룬디</t>
    </r>
    <r>
      <rPr>
        <sz val="11"/>
        <rFont val="Verdana"/>
        <family val="2"/>
        <charset val="1"/>
      </rPr>
      <t xml:space="preserve">, </t>
    </r>
    <r>
      <rPr>
        <sz val="11"/>
        <rFont val="Microsoft YaHei"/>
        <family val="2"/>
      </rPr>
      <t xml:space="preserve">중앙아프리카</t>
    </r>
    <r>
      <rPr>
        <sz val="11"/>
        <rFont val="Verdana"/>
        <family val="2"/>
        <charset val="1"/>
      </rPr>
      <t xml:space="preserve">, </t>
    </r>
    <r>
      <rPr>
        <sz val="11"/>
        <rFont val="Microsoft YaHei"/>
        <family val="2"/>
      </rPr>
      <t xml:space="preserve">콩고 공화국</t>
    </r>
    <r>
      <rPr>
        <sz val="11"/>
        <rFont val="Verdana"/>
        <family val="2"/>
        <charset val="1"/>
      </rPr>
      <t xml:space="preserve">, </t>
    </r>
    <r>
      <rPr>
        <sz val="11"/>
        <rFont val="Microsoft YaHei"/>
        <family val="2"/>
      </rPr>
      <t xml:space="preserve">르완다</t>
    </r>
    <r>
      <rPr>
        <sz val="11"/>
        <rFont val="Verdana"/>
        <family val="2"/>
        <charset val="1"/>
      </rPr>
      <t xml:space="preserve">, </t>
    </r>
    <r>
      <rPr>
        <sz val="11"/>
        <rFont val="Microsoft YaHei"/>
        <family val="2"/>
      </rPr>
      <t xml:space="preserve">남수단</t>
    </r>
    <r>
      <rPr>
        <sz val="11"/>
        <rFont val="Verdana"/>
        <family val="2"/>
        <charset val="1"/>
      </rPr>
      <t xml:space="preserve">, </t>
    </r>
    <r>
      <rPr>
        <sz val="11"/>
        <rFont val="Microsoft YaHei"/>
        <family val="2"/>
      </rPr>
      <t xml:space="preserve">탄자니아</t>
    </r>
    <r>
      <rPr>
        <sz val="11"/>
        <rFont val="Verdana"/>
        <family val="2"/>
        <charset val="1"/>
      </rPr>
      <t xml:space="preserve">, </t>
    </r>
    <r>
      <rPr>
        <sz val="11"/>
        <rFont val="Microsoft YaHei"/>
        <family val="2"/>
      </rPr>
      <t xml:space="preserve">우간다</t>
    </r>
    <r>
      <rPr>
        <sz val="11"/>
        <rFont val="Verdana"/>
        <family val="2"/>
        <charset val="1"/>
      </rPr>
      <t xml:space="preserve">, </t>
    </r>
    <r>
      <rPr>
        <sz val="11"/>
        <rFont val="Microsoft YaHei"/>
        <family val="2"/>
      </rPr>
      <t xml:space="preserve">잠비아</t>
    </r>
    <r>
      <rPr>
        <sz val="11"/>
        <rFont val="Verdana"/>
        <family val="2"/>
        <charset val="1"/>
      </rPr>
      <t xml:space="preserve">)</t>
    </r>
    <r>
      <rPr>
        <sz val="11"/>
        <rFont val="Microsoft YaHei"/>
        <family val="2"/>
      </rPr>
      <t xml:space="preserve">를 포함</t>
    </r>
    <r>
      <rPr>
        <sz val="11"/>
        <rFont val="Verdana"/>
        <family val="2"/>
        <charset val="1"/>
      </rPr>
      <t xml:space="preserve">.</t>
    </r>
  </si>
  <si>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</si>
  <si>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 xml:space="preserve">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</si>
  <si>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</si>
  <si>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 xml:space="preserve">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</si>
  <si>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</si>
  <si>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 xml:space="preserve">C8</t>
  </si>
  <si>
    <t xml:space="preserve">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</si>
  <si>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 xml:space="preserve">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</si>
  <si>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 xml:space="preserve">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</si>
  <si>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r>
      <rPr>
        <sz val="11"/>
        <rFont val="Microsoft YaHei"/>
        <family val="2"/>
      </rPr>
      <t xml:space="preserve">이 템플릿 목적 상</t>
    </r>
    <r>
      <rPr>
        <sz val="11"/>
        <rFont val="Verdana"/>
        <family val="2"/>
        <charset val="1"/>
      </rPr>
      <t xml:space="preserve">, "</t>
    </r>
    <r>
      <rPr>
        <sz val="11"/>
        <rFont val="Microsoft YaHei"/>
        <family val="2"/>
      </rPr>
      <t xml:space="preserve">선언 범위</t>
    </r>
    <r>
      <rPr>
        <sz val="11"/>
        <rFont val="Verdana"/>
        <family val="2"/>
        <charset val="1"/>
      </rPr>
      <t xml:space="preserve">"</t>
    </r>
    <r>
      <rPr>
        <sz val="11"/>
        <rFont val="Microsoft YaHei"/>
        <family val="2"/>
      </rPr>
      <t xml:space="preserve">는 선언 회사에서 제공하는 정보의 적용성을 나타냄</t>
    </r>
    <r>
      <rPr>
        <sz val="11"/>
        <rFont val="Verdana"/>
        <family val="2"/>
        <charset val="1"/>
      </rPr>
      <t xml:space="preserve">. </t>
    </r>
    <r>
      <rPr>
        <sz val="11"/>
        <rFont val="Microsoft YaHei"/>
        <family val="2"/>
      </rPr>
      <t xml:space="preserve">이 범위는 회사의 서비스 및</t>
    </r>
    <r>
      <rPr>
        <sz val="11"/>
        <rFont val="Verdana"/>
        <family val="2"/>
        <charset val="1"/>
      </rPr>
      <t xml:space="preserve">/</t>
    </r>
    <r>
      <rPr>
        <sz val="11"/>
        <rFont val="Microsoft YaHei"/>
        <family val="2"/>
      </rPr>
      <t xml:space="preserve">또는 제품의 전체를 포괄하거나</t>
    </r>
    <r>
      <rPr>
        <sz val="11"/>
        <rFont val="Verdana"/>
        <family val="2"/>
        <charset val="1"/>
      </rPr>
      <t xml:space="preserve">, </t>
    </r>
    <r>
      <rPr>
        <sz val="11"/>
        <rFont val="Microsoft YaHei"/>
        <family val="2"/>
      </rPr>
      <t xml:space="preserve">또는 회사 재량에 따라</t>
    </r>
    <r>
      <rPr>
        <sz val="11"/>
        <rFont val="Verdana"/>
        <family val="2"/>
        <charset val="1"/>
      </rPr>
      <t xml:space="preserve">, </t>
    </r>
    <r>
      <rPr>
        <sz val="11"/>
        <rFont val="Microsoft YaHei"/>
        <family val="2"/>
      </rPr>
      <t xml:space="preserve">템플릿을 회사의 특정 제품 </t>
    </r>
    <r>
      <rPr>
        <sz val="11"/>
        <rFont val="Verdana"/>
        <family val="2"/>
        <charset val="1"/>
      </rPr>
      <t xml:space="preserve">(</t>
    </r>
    <r>
      <rPr>
        <sz val="11"/>
        <rFont val="Microsoft YaHei"/>
        <family val="2"/>
      </rPr>
      <t xml:space="preserve">들</t>
    </r>
    <r>
      <rPr>
        <sz val="11"/>
        <rFont val="Verdana"/>
        <family val="2"/>
        <charset val="1"/>
      </rPr>
      <t xml:space="preserve">) </t>
    </r>
    <r>
      <rPr>
        <sz val="11"/>
        <rFont val="Microsoft YaHei"/>
        <family val="2"/>
      </rPr>
      <t xml:space="preserve">또는 </t>
    </r>
    <r>
      <rPr>
        <sz val="11"/>
        <rFont val="Verdana"/>
        <family val="2"/>
        <charset val="1"/>
      </rPr>
      <t xml:space="preserve">"</t>
    </r>
    <r>
      <rPr>
        <sz val="11"/>
        <rFont val="Microsoft YaHei"/>
        <family val="2"/>
      </rPr>
      <t xml:space="preserve">사용자 정의</t>
    </r>
    <r>
      <rPr>
        <sz val="11"/>
        <rFont val="Verdana"/>
        <family val="2"/>
        <charset val="1"/>
      </rPr>
      <t xml:space="preserve">"</t>
    </r>
    <r>
      <rPr>
        <sz val="11"/>
        <rFont val="Microsoft YaHei"/>
        <family val="2"/>
      </rPr>
      <t xml:space="preserve">로 사용할 수 있다</t>
    </r>
    <r>
      <rPr>
        <sz val="11"/>
        <rFont val="Verdana"/>
        <family val="2"/>
        <charset val="1"/>
      </rPr>
      <t xml:space="preserve">. "</t>
    </r>
    <r>
      <rPr>
        <sz val="11"/>
        <rFont val="Microsoft YaHei"/>
        <family val="2"/>
      </rPr>
      <t xml:space="preserve">사용자 정의</t>
    </r>
    <r>
      <rPr>
        <sz val="11"/>
        <rFont val="Verdana"/>
        <family val="2"/>
        <charset val="1"/>
      </rPr>
      <t xml:space="preserve">"</t>
    </r>
    <r>
      <rPr>
        <sz val="11"/>
        <rFont val="Microsoft YaHei"/>
        <family val="2"/>
      </rPr>
      <t xml:space="preserve">된 범위 선택이나 등급은 회사의 운영이나 제품 포트폴리오를 설명하는데 사용될 수 있다</t>
    </r>
    <r>
      <rPr>
        <sz val="11"/>
        <rFont val="Verdana"/>
        <family val="2"/>
        <charset val="1"/>
      </rPr>
      <t xml:space="preserve">.</t>
    </r>
  </si>
  <si>
    <t xml:space="preserve">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</si>
  <si>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</si>
  <si>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 xml:space="preserve">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</si>
  <si>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 xml:space="preserve">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</si>
  <si>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 xml:space="preserve">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</si>
  <si>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 xml:space="preserve">C9</t>
  </si>
  <si>
    <t xml:space="preserve">2010 United States legislation, Dodd-Frank Wall Street Reform and Consumer Protection Act, Section 1502 (“Dodd-Frank”) (http://www.sec.gov/about/laws/wallstreetreform-cpa.pdf)</t>
  </si>
  <si>
    <r>
      <rPr>
        <sz val="11"/>
        <rFont val="Verdana"/>
        <family val="2"/>
        <charset val="1"/>
      </rPr>
      <t xml:space="preserve">2010 </t>
    </r>
    <r>
      <rPr>
        <sz val="11"/>
        <rFont val="Microsoft YaHei"/>
        <family val="2"/>
      </rPr>
      <t xml:space="preserve">年，美国通过立法《多德</t>
    </r>
    <r>
      <rPr>
        <sz val="11"/>
        <rFont val="Verdana"/>
        <family val="2"/>
        <charset val="1"/>
      </rPr>
      <t xml:space="preserve">-</t>
    </r>
    <r>
      <rPr>
        <sz val="11"/>
        <rFont val="Microsoft YaHei"/>
        <family val="2"/>
      </rPr>
      <t xml:space="preserve">弗兰克华尔街金融改革与消费者保护法》</t>
    </r>
    <r>
      <rPr>
        <sz val="11"/>
        <rFont val="Verdana"/>
        <family val="2"/>
        <charset val="1"/>
      </rPr>
      <t xml:space="preserve">(Dodd-Frank Wall Street Reform and Consumer Protection Act) </t>
    </r>
    <r>
      <rPr>
        <sz val="11"/>
        <rFont val="Microsoft YaHei"/>
        <family val="2"/>
      </rPr>
      <t xml:space="preserve">第 </t>
    </r>
    <r>
      <rPr>
        <sz val="11"/>
        <rFont val="Verdana"/>
        <family val="2"/>
        <charset val="1"/>
      </rPr>
      <t xml:space="preserve">1502 </t>
    </r>
    <r>
      <rPr>
        <sz val="11"/>
        <rFont val="Microsoft YaHei"/>
        <family val="2"/>
      </rPr>
      <t xml:space="preserve">条（简称“多德</t>
    </r>
    <r>
      <rPr>
        <sz val="11"/>
        <rFont val="Verdana"/>
        <family val="2"/>
        <charset val="1"/>
      </rPr>
      <t xml:space="preserve">-</t>
    </r>
    <r>
      <rPr>
        <sz val="11"/>
        <rFont val="Microsoft YaHei"/>
        <family val="2"/>
      </rPr>
      <t xml:space="preserve">弗兰克”）                                  </t>
    </r>
    <r>
      <rPr>
        <sz val="11"/>
        <rFont val="Verdana"/>
        <family val="2"/>
        <charset val="1"/>
      </rPr>
      <t xml:space="preserve">(http://www.sec.gov/about/laws/wallstreetreform-cpa.pdf)</t>
    </r>
  </si>
  <si>
    <r>
      <rPr>
        <sz val="11"/>
        <rFont val="Verdana"/>
        <family val="2"/>
        <charset val="1"/>
      </rPr>
      <t xml:space="preserve">2010</t>
    </r>
    <r>
      <rPr>
        <sz val="11"/>
        <rFont val="Microsoft YaHei"/>
        <family val="2"/>
      </rPr>
      <t xml:space="preserve">年に制定された米国のドッド・フランク・ウォール街改革及び消費者保護に関する法「ドッド・フランク法」）の</t>
    </r>
    <r>
      <rPr>
        <sz val="11"/>
        <rFont val="Verdana"/>
        <family val="2"/>
        <charset val="1"/>
      </rPr>
      <t xml:space="preserve">1502</t>
    </r>
    <r>
      <rPr>
        <sz val="11"/>
        <rFont val="Microsoft YaHei"/>
        <family val="2"/>
      </rPr>
      <t xml:space="preserve">条 （</t>
    </r>
    <r>
      <rPr>
        <sz val="11"/>
        <rFont val="Verdana"/>
        <family val="2"/>
        <charset val="1"/>
      </rPr>
      <t xml:space="preserve">http://www.sec.gov/about/laws/wallstreetreform-cpa.pdf</t>
    </r>
    <r>
      <rPr>
        <sz val="11"/>
        <rFont val="Microsoft YaHei"/>
        <family val="2"/>
      </rPr>
      <t xml:space="preserve">）</t>
    </r>
  </si>
  <si>
    <r>
      <rPr>
        <sz val="11"/>
        <rFont val="Verdana"/>
        <family val="2"/>
        <charset val="1"/>
      </rPr>
      <t xml:space="preserve">2010</t>
    </r>
    <r>
      <rPr>
        <sz val="11"/>
        <rFont val="Microsoft YaHei"/>
        <family val="2"/>
      </rPr>
      <t xml:space="preserve">년 미국 제정법</t>
    </r>
    <r>
      <rPr>
        <sz val="11"/>
        <rFont val="Verdana"/>
        <family val="2"/>
        <charset val="1"/>
      </rPr>
      <t xml:space="preserve">, </t>
    </r>
    <r>
      <rPr>
        <sz val="11"/>
        <rFont val="Microsoft YaHei"/>
        <family val="2"/>
      </rPr>
      <t xml:space="preserve">도드프랭크 금융 개혁 및 소비자 보호를 위한 법률</t>
    </r>
    <r>
      <rPr>
        <sz val="11"/>
        <rFont val="Verdana"/>
        <family val="2"/>
        <charset val="1"/>
      </rPr>
      <t xml:space="preserve">, 1502</t>
    </r>
    <r>
      <rPr>
        <sz val="11"/>
        <rFont val="Microsoft YaHei"/>
        <family val="2"/>
      </rPr>
      <t xml:space="preserve">조</t>
    </r>
    <r>
      <rPr>
        <sz val="11"/>
        <rFont val="Verdana"/>
        <family val="2"/>
        <charset val="1"/>
      </rPr>
      <t xml:space="preserve">(“Dodd-Frank”) 
http://www.sec.gov/about/laws/wallstreetreform-cpa.pdf</t>
    </r>
  </si>
  <si>
    <t xml:space="preserve">Loi Dodd-Frank des Etats-Unis d'Amérique de 2010 sur la Réforme  de Wall Street et la protection des consommateurs, Section 1502 ("Dodd-Frank")
(http://www.sec.gov/about/laws/wallstreetreform-cpa.pdf)</t>
  </si>
  <si>
    <t xml:space="preserve">Legislação de 2010 dos Estados unidos da América, decreto de Reforma e Proteção do Consumidor Dodd-Frank Wall Street, Secção 1502 ("Dodd-Frank")
(http://www.sec.gov/about/laws/wallstreetreform-cpa.pdf)</t>
  </si>
  <si>
    <t xml:space="preserve">2010 US Gesetzgebung, Dodd-Frank-Walls Street Reform and Consumer Protection Art, Section 1502 ("Dodd-Frank") (http://www.sec.gov/about/laws/wallstreetreform-cpa.pdf)</t>
  </si>
  <si>
    <t xml:space="preserve">Legislación 2010 de los Estados Unidos, reforma Dodd-Frank  de Wall Street y Ley de protección al consumidor. Sección 1502 (“Dodd-Frank”) (http://www.sec.gov/about/laws/wallstreetreform-cpa.pdf)</t>
  </si>
  <si>
    <t xml:space="preserve">La legge 2010 degli Stati Uniti d'America, Riforma Dodd-Frank Wall Street e Consumer Protection Act, Sezione 1502 ("Dodd-Frank") (http://www.sec.gov/about/laws/wallstreetreform-cpa.pdf)</t>
  </si>
  <si>
    <t xml:space="preserve">C10</t>
  </si>
  <si>
    <t xml:space="preserve">Democratic Republic of Congo</t>
  </si>
  <si>
    <t xml:space="preserve">コンゴ民主共和国</t>
  </si>
  <si>
    <t xml:space="preserve">콩고민주공화국</t>
  </si>
  <si>
    <t xml:space="preserve">République Démocratique du Congo</t>
  </si>
  <si>
    <t xml:space="preserve">República Democrática do Congo</t>
  </si>
  <si>
    <t xml:space="preserve">Demokratische Republik Kongo</t>
  </si>
  <si>
    <t xml:space="preserve">Republica Democrática del Congo</t>
  </si>
  <si>
    <t xml:space="preserve">Repubblica Democratica del Congo</t>
  </si>
  <si>
    <t xml:space="preserve">C11</t>
  </si>
  <si>
    <t xml:space="preserve">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</si>
  <si>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r>
      <rPr>
        <sz val="11"/>
        <rFont val="Microsoft YaHei"/>
        <family val="2"/>
      </rPr>
      <t xml:space="preserve">产品不含能直接或间直资助和受益于刚果民主共和国或毗邻国家内武装组织的物质成分。资料来源：</t>
    </r>
    <r>
      <rPr>
        <sz val="11"/>
        <rFont val="Verdana"/>
        <family val="2"/>
        <charset val="1"/>
      </rPr>
      <t xml:space="preserve">2010 </t>
    </r>
    <r>
      <rPr>
        <sz val="11"/>
        <rFont val="Microsoft YaHei"/>
        <family val="2"/>
      </rPr>
      <t xml:space="preserve">年，美国通过立法《多德</t>
    </r>
    <r>
      <rPr>
        <sz val="11"/>
        <rFont val="Verdana"/>
        <family val="2"/>
        <charset val="1"/>
      </rPr>
      <t xml:space="preserve">-</t>
    </r>
    <r>
      <rPr>
        <sz val="11"/>
        <rFont val="Microsoft YaHei"/>
        <family val="2"/>
      </rPr>
      <t xml:space="preserve">弗兰克华尔街金融改革与消费者保护法》第 </t>
    </r>
    <r>
      <rPr>
        <sz val="11"/>
        <rFont val="Verdana"/>
        <family val="2"/>
        <charset val="1"/>
      </rPr>
      <t xml:space="preserve">1502 </t>
    </r>
    <r>
      <rPr>
        <sz val="11"/>
        <rFont val="Microsoft YaHei"/>
        <family val="2"/>
      </rPr>
      <t xml:space="preserve">条 </t>
    </r>
    <r>
      <rPr>
        <sz val="11"/>
        <rFont val="Verdana"/>
        <family val="2"/>
        <charset val="1"/>
      </rPr>
      <t xml:space="preserve">(http://www.sec.gov/about/laws/wallstreetreform-cpa.pdf)</t>
    </r>
  </si>
  <si>
    <r>
      <rPr>
        <sz val="11"/>
        <rFont val="Microsoft YaHei"/>
        <family val="2"/>
      </rPr>
      <t xml:space="preserve">コンゴ民主共和国またはその隣接国の武装グループに直接又は間接的に資金提供又は利益供与する鉱物を含まない製品と定義される。出典：</t>
    </r>
    <r>
      <rPr>
        <sz val="11"/>
        <rFont val="Verdana"/>
        <family val="2"/>
        <charset val="1"/>
      </rPr>
      <t xml:space="preserve">2010</t>
    </r>
    <r>
      <rPr>
        <sz val="11"/>
        <rFont val="Microsoft YaHei"/>
        <family val="2"/>
      </rPr>
      <t xml:space="preserve">年に制定された米国のドッド・フランクウォール街改革及び消費者保護に関する法「ドッド・フランク法」）</t>
    </r>
    <r>
      <rPr>
        <sz val="11"/>
        <rFont val="Verdana"/>
        <family val="2"/>
        <charset val="1"/>
      </rPr>
      <t xml:space="preserve">1502</t>
    </r>
    <r>
      <rPr>
        <sz val="11"/>
        <rFont val="Microsoft YaHei"/>
        <family val="2"/>
      </rPr>
      <t xml:space="preserve">条 （</t>
    </r>
    <r>
      <rPr>
        <sz val="11"/>
        <rFont val="Verdana"/>
        <family val="2"/>
        <charset val="1"/>
      </rPr>
      <t xml:space="preserve">http://www.sec.gov/about/laws/wallstreetreform-cpa.pdf</t>
    </r>
    <r>
      <rPr>
        <sz val="11"/>
        <rFont val="Microsoft YaHei"/>
        <family val="2"/>
      </rPr>
      <t xml:space="preserve">）</t>
    </r>
  </si>
  <si>
    <r>
      <rPr>
        <sz val="11"/>
        <rFont val="Microsoft YaHei"/>
        <family val="2"/>
      </rPr>
      <t xml:space="preserve">콩고민주공화국이나 인접국가의 무장단체에게 직접 또는 간접적인 이익을 제공한 광물을 사용하지 않은 제품
참조</t>
    </r>
    <r>
      <rPr>
        <sz val="11"/>
        <rFont val="Verdana"/>
        <family val="2"/>
        <charset val="1"/>
      </rPr>
      <t xml:space="preserve">: 2010</t>
    </r>
    <r>
      <rPr>
        <sz val="11"/>
        <rFont val="Microsoft YaHei"/>
        <family val="2"/>
      </rPr>
      <t xml:space="preserve">년 미국 제정법</t>
    </r>
    <r>
      <rPr>
        <sz val="11"/>
        <rFont val="Verdana"/>
        <family val="2"/>
        <charset val="1"/>
      </rPr>
      <t xml:space="preserve">, </t>
    </r>
    <r>
      <rPr>
        <sz val="11"/>
        <rFont val="Microsoft YaHei"/>
        <family val="2"/>
      </rPr>
      <t xml:space="preserve">도드</t>
    </r>
    <r>
      <rPr>
        <sz val="11"/>
        <rFont val="Verdana"/>
        <family val="2"/>
        <charset val="1"/>
      </rPr>
      <t xml:space="preserve">-</t>
    </r>
    <r>
      <rPr>
        <sz val="11"/>
        <rFont val="Microsoft YaHei"/>
        <family val="2"/>
      </rPr>
      <t xml:space="preserve">프랭크 금융 개혁 및 소비자 보호를 위한 법률 제</t>
    </r>
    <r>
      <rPr>
        <sz val="11"/>
        <rFont val="Verdana"/>
        <family val="2"/>
        <charset val="1"/>
      </rPr>
      <t xml:space="preserve">1502</t>
    </r>
    <r>
      <rPr>
        <sz val="11"/>
        <rFont val="Microsoft YaHei"/>
        <family val="2"/>
      </rPr>
      <t xml:space="preserve">조 </t>
    </r>
    <r>
      <rPr>
        <sz val="11"/>
        <rFont val="Verdana"/>
        <family val="2"/>
        <charset val="1"/>
      </rPr>
      <t xml:space="preserve">(http://www.sec.gov/about/laws/wallstreetreform-cpa.pdf)</t>
    </r>
  </si>
  <si>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</si>
  <si>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 xml:space="preserve">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</si>
  <si>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 xml:space="preserve">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</si>
  <si>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 xml:space="preserve">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</si>
  <si>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</si>
  <si>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 xml:space="preserve">C12</t>
  </si>
  <si>
    <t xml:space="preserve">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</si>
  <si>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r>
      <rPr>
        <sz val="11"/>
        <rFont val="Microsoft YaHei"/>
        <family val="2"/>
      </rPr>
      <t xml:space="preserve">金精炼是指一种从黄金和含金量低的物料中提炼出纯度达 </t>
    </r>
    <r>
      <rPr>
        <sz val="11"/>
        <rFont val="Verdana"/>
        <family val="2"/>
        <charset val="1"/>
      </rPr>
      <t xml:space="preserve">99.5% </t>
    </r>
    <r>
      <rPr>
        <sz val="11"/>
        <rFont val="Microsoft YaHei"/>
        <family val="2"/>
      </rPr>
      <t xml:space="preserve">或更高的黄金的冶金操作。请参考负责任矿物审验流程中的审核标准，了解对这类型金属的完整描述：</t>
    </r>
    <r>
      <rPr>
        <sz val="11"/>
        <rFont val="Verdana"/>
        <family val="2"/>
        <charset val="1"/>
      </rPr>
      <t xml:space="preserve">http://www.responsiblemineralsinitiative.org/smelter-introduction/</t>
    </r>
    <r>
      <rPr>
        <sz val="11"/>
        <rFont val="Microsoft YaHei"/>
        <family val="2"/>
      </rPr>
      <t xml:space="preserve">。</t>
    </r>
  </si>
  <si>
    <r>
      <rPr>
        <sz val="11"/>
        <rFont val="Microsoft YaHei"/>
        <family val="2"/>
      </rPr>
      <t xml:space="preserve">金精製業者とは、金及び純度の低い金含有物から純度</t>
    </r>
    <r>
      <rPr>
        <sz val="11"/>
        <rFont val="Verdana"/>
        <family val="2"/>
        <charset val="1"/>
      </rPr>
      <t xml:space="preserve">99.5%</t>
    </r>
    <r>
      <rPr>
        <sz val="11"/>
        <rFont val="Microsoft YaHei"/>
        <family val="2"/>
      </rPr>
      <t xml:space="preserve">以上の純金を生産する冶金業者である。この金属の詳しい説明は、次の</t>
    </r>
    <r>
      <rPr>
        <sz val="11"/>
        <rFont val="Verdana"/>
        <family val="2"/>
        <charset val="1"/>
      </rPr>
      <t xml:space="preserve">RMAP</t>
    </r>
    <r>
      <rPr>
        <sz val="11"/>
        <rFont val="Microsoft YaHei"/>
        <family val="2"/>
      </rPr>
      <t xml:space="preserve">監査手順を参照のこと。 </t>
    </r>
    <r>
      <rPr>
        <sz val="11"/>
        <rFont val="Verdana"/>
        <family val="2"/>
        <charset val="1"/>
      </rPr>
      <t xml:space="preserve">http://www.responsiblemineralsinitiative.org/smelter-introduction/</t>
    </r>
  </si>
  <si>
    <r>
      <rPr>
        <sz val="11"/>
        <rFont val="Microsoft YaHei"/>
        <family val="2"/>
      </rPr>
      <t xml:space="preserve">금 제련소는 순도가 낮은 금원석 및 금을 함유하고 있는 물질을 순도 </t>
    </r>
    <r>
      <rPr>
        <sz val="11"/>
        <rFont val="Verdana"/>
        <family val="2"/>
        <charset val="1"/>
      </rPr>
      <t xml:space="preserve">99.5% </t>
    </r>
    <r>
      <rPr>
        <sz val="11"/>
        <rFont val="Microsoft YaHei"/>
        <family val="2"/>
      </rPr>
      <t xml:space="preserve">이상의 순금으로 야금하는 곳을 말한다</t>
    </r>
    <r>
      <rPr>
        <sz val="11"/>
        <rFont val="Verdana"/>
        <family val="2"/>
        <charset val="1"/>
      </rPr>
      <t xml:space="preserve">. </t>
    </r>
    <r>
      <rPr>
        <sz val="11"/>
        <rFont val="Microsoft YaHei"/>
        <family val="2"/>
      </rPr>
      <t xml:space="preserve">이 광물의 완전한 설명을 위해 </t>
    </r>
    <r>
      <rPr>
        <sz val="11"/>
        <rFont val="Verdana"/>
        <family val="2"/>
        <charset val="1"/>
      </rPr>
      <t xml:space="preserve">RMAP </t>
    </r>
    <r>
      <rPr>
        <sz val="11"/>
        <rFont val="Microsoft YaHei"/>
        <family val="2"/>
      </rPr>
      <t xml:space="preserve">감사 절차를 참조하시오</t>
    </r>
    <r>
      <rPr>
        <sz val="11"/>
        <rFont val="Verdana"/>
        <family val="2"/>
        <charset val="1"/>
      </rPr>
      <t xml:space="preserve">: http://www.responsiblemineralsinitiative.org/smelter-introduction/.</t>
    </r>
  </si>
  <si>
    <t xml:space="preserve">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</si>
  <si>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 xml:space="preserve">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</si>
  <si>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 xml:space="preserve">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</si>
  <si>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 xml:space="preserve">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</si>
  <si>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 xml:space="preserve">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</si>
  <si>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 xml:space="preserve">C13</t>
  </si>
  <si>
    <t xml:space="preserve">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</si>
  <si>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r>
      <rPr>
        <sz val="11"/>
        <rFont val="Microsoft YaHei"/>
        <family val="2"/>
      </rPr>
      <t xml:space="preserve">冶炼厂审核中提到的“独立的第三方审核机构”是私营部门组织，它评估冶炼厂或精炼厂对物料的可追朔性是否达到负责任矿物审验流程 </t>
    </r>
    <r>
      <rPr>
        <sz val="11"/>
        <rFont val="Verdana"/>
        <family val="2"/>
        <charset val="1"/>
      </rPr>
      <t xml:space="preserve">(RMAP) </t>
    </r>
    <r>
      <rPr>
        <sz val="11"/>
        <rFont val="Microsoft YaHei"/>
        <family val="2"/>
      </rPr>
      <t xml:space="preserve">中的标准或相关审核标准。为确保中立及公正，这类机构及其审核团队必须与被审核方无利益交往。</t>
    </r>
  </si>
  <si>
    <r>
      <rPr>
        <sz val="11"/>
        <rFont val="Microsoft YaHei"/>
        <family val="2"/>
      </rPr>
      <t xml:space="preserve">製錬所監査について、「独立第三者監査会社」とは、</t>
    </r>
    <r>
      <rPr>
        <sz val="11"/>
        <rFont val="Verdana"/>
        <family val="2"/>
        <charset val="1"/>
      </rPr>
      <t xml:space="preserve">RMAP</t>
    </r>
    <r>
      <rPr>
        <sz val="11"/>
        <rFont val="Microsoft YaHei"/>
        <family val="2"/>
      </rPr>
      <t xml:space="preserve">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</si>
  <si>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Microsoft YaHei"/>
        <family val="2"/>
      </rPr>
      <t xml:space="preserve">제련소 감사와 관련해서</t>
    </r>
    <r>
      <rPr>
        <sz val="11"/>
        <rFont val="Verdana"/>
        <family val="2"/>
        <charset val="1"/>
      </rPr>
      <t xml:space="preserve">, "Independent third-party audit firm" </t>
    </r>
    <r>
      <rPr>
        <sz val="11"/>
        <rFont val="Microsoft YaHei"/>
        <family val="2"/>
      </rPr>
      <t xml:space="preserve">은 제련소 또는 정제소의 물질 추적성이 </t>
    </r>
    <r>
      <rPr>
        <sz val="11"/>
        <rFont val="Verdana"/>
        <family val="2"/>
        <charset val="1"/>
      </rPr>
      <t xml:space="preserve">RMAP </t>
    </r>
    <r>
      <rPr>
        <sz val="11"/>
        <rFont val="Microsoft YaHei"/>
        <family val="2"/>
      </rPr>
      <t xml:space="preserve">또는 유사 감사 절차 기준에 준하는가를 평가하기에 적합한 민간부분 조직입니다</t>
    </r>
    <r>
      <rPr>
        <sz val="11"/>
        <rFont val="Verdana"/>
        <family val="2"/>
        <charset val="1"/>
      </rPr>
      <t xml:space="preserve">. </t>
    </r>
    <r>
      <rPr>
        <sz val="11"/>
        <rFont val="Microsoft YaHei"/>
        <family val="2"/>
      </rPr>
      <t xml:space="preserve">중립성과 공정성을 유지하기 위하여 이 조직과 감사팀원들은 피감사인들과의 이해 관계가 없어야 한다</t>
    </r>
    <r>
      <rPr>
        <sz val="11"/>
        <rFont val="Verdana"/>
        <family val="2"/>
        <charset val="1"/>
      </rPr>
      <t xml:space="preserve">.</t>
    </r>
  </si>
  <si>
    <t xml:space="preserve">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</si>
  <si>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 xml:space="preserve">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</si>
  <si>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 xml:space="preserve">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</si>
  <si>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 xml:space="preserve">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</si>
  <si>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</si>
  <si>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 xml:space="preserve">C14</t>
  </si>
  <si>
    <t xml:space="preserve">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</si>
  <si>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r>
      <rPr>
        <sz val="11"/>
        <rFont val="Microsoft YaHei"/>
        <family val="2"/>
      </rPr>
      <t xml:space="preserve">针对性添加通常被认为有目的地在产品构成中使用某种物料，这里特指某种金属，从而持久地获得某种特性，观感或质量。
而美国证券交易委员会没有在最终规则</t>
    </r>
    <r>
      <rPr>
        <sz val="11"/>
        <rFont val="Verdana"/>
        <family val="2"/>
        <charset val="1"/>
      </rPr>
      <t xml:space="preserve">* </t>
    </r>
    <r>
      <rPr>
        <sz val="11"/>
        <rFont val="Microsoft YaHei"/>
        <family val="2"/>
      </rPr>
      <t xml:space="preserve">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t>
    </r>
    <r>
      <rPr>
        <sz val="11"/>
        <rFont val="Verdana"/>
        <family val="2"/>
        <charset val="1"/>
      </rPr>
      <t xml:space="preserve">*(56296 Federal Register / Vol. 77, No. 177 / Wednesday, September 12, 2012 / Rules and Regulations)</t>
    </r>
  </si>
  <si>
    <r>
      <rPr>
        <sz val="11"/>
        <rFont val="Microsoft YaHei"/>
        <family val="2"/>
      </rPr>
      <t xml:space="preserve">意図的な付加とは、通常、製品の特性、外観又は品質を保持するために、製品の製造において継続的に存在することが望まれる物質（この場合は金属）の計画的な使用として知られている。
</t>
    </r>
    <r>
      <rPr>
        <sz val="11"/>
        <rFont val="Verdana"/>
        <family val="2"/>
        <charset val="1"/>
      </rPr>
      <t xml:space="preserve">SEC</t>
    </r>
    <r>
      <rPr>
        <sz val="11"/>
        <rFont val="Microsoft YaHei"/>
        <family val="2"/>
      </rPr>
      <t xml:space="preserve">は最終規則</t>
    </r>
    <r>
      <rPr>
        <sz val="11"/>
        <rFont val="Verdana"/>
        <family val="2"/>
        <charset val="1"/>
      </rPr>
      <t xml:space="preserve">*</t>
    </r>
    <r>
      <rPr>
        <sz val="11"/>
        <rFont val="Microsoft YaHei"/>
        <family val="2"/>
      </rPr>
      <t xml:space="preserve">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charset val="1"/>
      </rPr>
      <t xml:space="preserve">SEC</t>
    </r>
    <r>
      <rPr>
        <sz val="11"/>
        <rFont val="Microsoft YaHei"/>
        <family val="2"/>
      </rPr>
      <t xml:space="preserve">報告企業が紛争鉱物を製品に直接付加しているか、それとも第三者から調達した部品に紛争鉱物が使用されているかどうかによって決めるべきではない。</t>
    </r>
    <r>
      <rPr>
        <sz val="11"/>
        <rFont val="Verdana"/>
        <family val="2"/>
        <charset val="1"/>
      </rPr>
      <t xml:space="preserve">SEC</t>
    </r>
    <r>
      <rPr>
        <sz val="11"/>
        <rFont val="Microsoft YaHei"/>
        <family val="2"/>
      </rPr>
      <t xml:space="preserve">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charset val="1"/>
      </rPr>
      <t xml:space="preserve">SEC</t>
    </r>
    <r>
      <rPr>
        <sz val="11"/>
        <rFont val="Microsoft YaHei"/>
        <family val="2"/>
      </rPr>
      <t xml:space="preserve">報告企業は自社製品に含まれるすべての紛争鉱物について検討する必要がある。」</t>
    </r>
    <r>
      <rPr>
        <sz val="11"/>
        <rFont val="Verdana"/>
        <family val="2"/>
        <charset val="1"/>
      </rPr>
      <t xml:space="preserve">*(56296 Federal Register / Vol. 77, No. 177 / 2012</t>
    </r>
    <r>
      <rPr>
        <sz val="11"/>
        <rFont val="Microsoft YaHei"/>
        <family val="2"/>
      </rPr>
      <t xml:space="preserve">年</t>
    </r>
    <r>
      <rPr>
        <sz val="11"/>
        <rFont val="Verdana"/>
        <family val="2"/>
        <charset val="1"/>
      </rPr>
      <t xml:space="preserve">9</t>
    </r>
    <r>
      <rPr>
        <sz val="11"/>
        <rFont val="Microsoft YaHei"/>
        <family val="2"/>
      </rPr>
      <t xml:space="preserve">月</t>
    </r>
    <r>
      <rPr>
        <sz val="11"/>
        <rFont val="Verdana"/>
        <family val="2"/>
        <charset val="1"/>
      </rPr>
      <t xml:space="preserve">12</t>
    </r>
    <r>
      <rPr>
        <sz val="11"/>
        <rFont val="Microsoft YaHei"/>
        <family val="2"/>
      </rPr>
      <t xml:space="preserve">日（水） </t>
    </r>
    <r>
      <rPr>
        <sz val="11"/>
        <rFont val="Verdana"/>
        <family val="2"/>
        <charset val="1"/>
      </rPr>
      <t xml:space="preserve">/ Rules and Regulations)</t>
    </r>
  </si>
  <si>
    <r>
      <rPr>
        <sz val="11"/>
        <rFont val="Verdana"/>
        <family val="2"/>
        <charset val="1"/>
      </rPr>
      <t xml:space="preserve">"</t>
    </r>
    <r>
      <rPr>
        <sz val="11"/>
        <rFont val="Microsoft YaHei"/>
        <family val="2"/>
      </rPr>
      <t xml:space="preserve">의도적 첨가</t>
    </r>
    <r>
      <rPr>
        <sz val="11"/>
        <rFont val="Verdana"/>
        <family val="2"/>
        <charset val="1"/>
      </rPr>
      <t xml:space="preserve">"</t>
    </r>
    <r>
      <rPr>
        <sz val="11"/>
        <rFont val="Microsoft YaHei"/>
        <family val="2"/>
      </rPr>
      <t xml:space="preserve">는 보통 물질의 의도적 사용으로 알려집니다</t>
    </r>
    <r>
      <rPr>
        <sz val="11"/>
        <rFont val="Verdana"/>
        <family val="2"/>
        <charset val="1"/>
      </rPr>
      <t xml:space="preserve">. </t>
    </r>
    <r>
      <rPr>
        <sz val="11"/>
        <rFont val="Microsoft YaHei"/>
        <family val="2"/>
      </rPr>
      <t xml:space="preserve">또는 이 경우 광물은</t>
    </r>
    <r>
      <rPr>
        <sz val="11"/>
        <rFont val="Verdana"/>
        <family val="2"/>
        <charset val="1"/>
      </rPr>
      <t xml:space="preserve">, </t>
    </r>
    <r>
      <rPr>
        <sz val="11"/>
        <rFont val="Microsoft YaHei"/>
        <family val="2"/>
      </rPr>
      <t xml:space="preserve">지속된 출연이 특별한 성질</t>
    </r>
    <r>
      <rPr>
        <sz val="11"/>
        <rFont val="Verdana"/>
        <family val="2"/>
        <charset val="1"/>
      </rPr>
      <t xml:space="preserve">, </t>
    </r>
    <r>
      <rPr>
        <sz val="11"/>
        <rFont val="Microsoft YaHei"/>
        <family val="2"/>
      </rPr>
      <t xml:space="preserve">모습 또는 품질을 공급하도록 요구하는 생산품의 배합이다</t>
    </r>
    <r>
      <rPr>
        <sz val="11"/>
        <rFont val="Verdana"/>
        <family val="2"/>
        <charset val="1"/>
      </rPr>
      <t xml:space="preserve">.
SEC</t>
    </r>
    <r>
      <rPr>
        <sz val="11"/>
        <rFont val="Microsoft YaHei"/>
        <family val="2"/>
      </rPr>
      <t xml:space="preserve">는 </t>
    </r>
    <r>
      <rPr>
        <sz val="11"/>
        <rFont val="Verdana"/>
        <family val="2"/>
        <charset val="1"/>
      </rPr>
      <t xml:space="preserve">"intentionally added"</t>
    </r>
    <r>
      <rPr>
        <sz val="11"/>
        <rFont val="Microsoft YaHei"/>
        <family val="2"/>
      </rPr>
      <t xml:space="preserve">를 최종 규정</t>
    </r>
    <r>
      <rPr>
        <sz val="11"/>
        <rFont val="Verdana"/>
        <family val="2"/>
        <charset val="1"/>
      </rPr>
      <t xml:space="preserve">*</t>
    </r>
    <r>
      <rPr>
        <sz val="11"/>
        <rFont val="Microsoft YaHei"/>
        <family val="2"/>
      </rPr>
      <t xml:space="preserve">에 정의하지 않았지만</t>
    </r>
    <r>
      <rPr>
        <sz val="11"/>
        <rFont val="Verdana"/>
        <family val="2"/>
        <charset val="1"/>
      </rPr>
      <t xml:space="preserve">, </t>
    </r>
    <r>
      <rPr>
        <sz val="11"/>
        <rFont val="Microsoft YaHei"/>
        <family val="2"/>
      </rPr>
      <t xml:space="preserve">그 규정의 전문은 아래와 같이 말한다</t>
    </r>
    <r>
      <rPr>
        <sz val="11"/>
        <rFont val="Verdana"/>
        <family val="2"/>
        <charset val="1"/>
      </rPr>
      <t xml:space="preserve">:  "</t>
    </r>
    <r>
      <rPr>
        <sz val="11"/>
        <rFont val="Microsoft YaHei"/>
        <family val="2"/>
      </rPr>
      <t xml:space="preserve">부산물로 자연적으로 발생한 것이라기 보다 의도적으로 생겼다는 것은 분쟁 물질이 물품의 </t>
    </r>
    <r>
      <rPr>
        <sz val="11"/>
        <rFont val="Verdana"/>
        <family val="2"/>
        <charset val="1"/>
      </rPr>
      <t xml:space="preserve">"</t>
    </r>
    <r>
      <rPr>
        <sz val="11"/>
        <rFont val="Microsoft YaHei"/>
        <family val="2"/>
      </rPr>
      <t xml:space="preserve">기능 또는 생산에 필요</t>
    </r>
    <r>
      <rPr>
        <sz val="11"/>
        <rFont val="Verdana"/>
        <family val="2"/>
        <charset val="1"/>
      </rPr>
      <t xml:space="preserve">"</t>
    </r>
    <r>
      <rPr>
        <sz val="11"/>
        <rFont val="Microsoft YaHei"/>
        <family val="2"/>
      </rPr>
      <t xml:space="preserve">한지를 결정하는 중요한 요소라는데 동의한다</t>
    </r>
    <r>
      <rPr>
        <sz val="11"/>
        <rFont val="Verdana"/>
        <family val="2"/>
        <charset val="1"/>
      </rPr>
      <t xml:space="preserve">. </t>
    </r>
    <r>
      <rPr>
        <sz val="11"/>
        <rFont val="Microsoft YaHei"/>
        <family val="2"/>
      </rPr>
      <t xml:space="preserve">이것은 분쟁 물질이 생산품에 포함되어 있는 한</t>
    </r>
    <r>
      <rPr>
        <sz val="11"/>
        <rFont val="Verdana"/>
        <family val="2"/>
        <charset val="1"/>
      </rPr>
      <t xml:space="preserve">, </t>
    </r>
    <r>
      <rPr>
        <sz val="11"/>
        <rFont val="Microsoft YaHei"/>
        <family val="2"/>
      </rPr>
      <t xml:space="preserve">누가 고의적으로 분쟁 물질을 생산품에 넣었는지와 무관하게 진실이다</t>
    </r>
    <r>
      <rPr>
        <sz val="11"/>
        <rFont val="Verdana"/>
        <family val="2"/>
        <charset val="1"/>
      </rPr>
      <t xml:space="preserve">. </t>
    </r>
    <r>
      <rPr>
        <sz val="11"/>
        <rFont val="Microsoft YaHei"/>
        <family val="2"/>
      </rPr>
      <t xml:space="preserve">분쟁물질이 생산품에 </t>
    </r>
    <r>
      <rPr>
        <sz val="11"/>
        <rFont val="Verdana"/>
        <family val="2"/>
        <charset val="1"/>
      </rPr>
      <t xml:space="preserve">"</t>
    </r>
    <r>
      <rPr>
        <sz val="11"/>
        <rFont val="Microsoft YaHei"/>
        <family val="2"/>
      </rPr>
      <t xml:space="preserve">필요한</t>
    </r>
    <r>
      <rPr>
        <sz val="11"/>
        <rFont val="Verdana"/>
        <family val="2"/>
        <charset val="1"/>
      </rPr>
      <t xml:space="preserve">"</t>
    </r>
    <r>
      <rPr>
        <sz val="11"/>
        <rFont val="Microsoft YaHei"/>
        <family val="2"/>
      </rPr>
      <t xml:space="preserve">지를 결정하는 것은 분쟁물질이 발행인에 의해 생산품에 직접적으로 더해졌는지 또는 발행인이 제</t>
    </r>
    <r>
      <rPr>
        <sz val="11"/>
        <rFont val="Verdana"/>
        <family val="2"/>
        <charset val="1"/>
      </rPr>
      <t xml:space="preserve">3</t>
    </r>
    <r>
      <rPr>
        <sz val="11"/>
        <rFont val="Microsoft YaHei"/>
        <family val="2"/>
      </rPr>
      <t xml:space="preserve">자로부터 받은 생산품의 구성품에 더해졌는지에 의해 의존해서는 않된다</t>
    </r>
    <r>
      <rPr>
        <sz val="11"/>
        <rFont val="Verdana"/>
        <family val="2"/>
        <charset val="1"/>
      </rPr>
      <t xml:space="preserve">. </t>
    </r>
    <r>
      <rPr>
        <sz val="11"/>
        <rFont val="Microsoft YaHei"/>
        <family val="2"/>
      </rPr>
      <t xml:space="preserve">그 대신에 발행인은 생산품 전체에 대해 보고하고 필요조건을 준수하기 위해 공급자와 일해야만 한다</t>
    </r>
    <r>
      <rPr>
        <sz val="11"/>
        <rFont val="Verdana"/>
        <family val="2"/>
        <charset val="1"/>
      </rPr>
      <t xml:space="preserve">. </t>
    </r>
    <r>
      <rPr>
        <sz val="11"/>
        <rFont val="Microsoft YaHei"/>
        <family val="2"/>
      </rPr>
      <t xml:space="preserve">그러므로 분쟁물질이 생산품에 </t>
    </r>
    <r>
      <rPr>
        <sz val="11"/>
        <rFont val="Verdana"/>
        <family val="2"/>
        <charset val="1"/>
      </rPr>
      <t xml:space="preserve">"</t>
    </r>
    <r>
      <rPr>
        <sz val="11"/>
        <rFont val="Microsoft YaHei"/>
        <family val="2"/>
      </rPr>
      <t xml:space="preserve">필요한</t>
    </r>
    <r>
      <rPr>
        <sz val="11"/>
        <rFont val="Verdana"/>
        <family val="2"/>
        <charset val="1"/>
      </rPr>
      <t xml:space="preserve">"</t>
    </r>
    <r>
      <rPr>
        <sz val="11"/>
        <rFont val="Microsoft YaHei"/>
        <family val="2"/>
      </rPr>
      <t xml:space="preserve">지를 결정하는데 있어</t>
    </r>
    <r>
      <rPr>
        <sz val="11"/>
        <rFont val="Verdana"/>
        <family val="2"/>
        <charset val="1"/>
      </rPr>
      <t xml:space="preserve">, </t>
    </r>
    <r>
      <rPr>
        <sz val="11"/>
        <rFont val="Microsoft YaHei"/>
        <family val="2"/>
      </rPr>
      <t xml:space="preserve">발행인은</t>
    </r>
    <r>
      <rPr>
        <sz val="11"/>
        <rFont val="Verdana"/>
        <family val="2"/>
        <charset val="1"/>
      </rPr>
      <t xml:space="preserve">, </t>
    </r>
    <r>
      <rPr>
        <sz val="11"/>
        <rFont val="Microsoft YaHei"/>
        <family val="2"/>
      </rPr>
      <t xml:space="preserve">분쟁물질이 제</t>
    </r>
    <r>
      <rPr>
        <sz val="11"/>
        <rFont val="Verdana"/>
        <family val="2"/>
        <charset val="1"/>
      </rPr>
      <t xml:space="preserve">3</t>
    </r>
    <r>
      <rPr>
        <sz val="11"/>
        <rFont val="Microsoft YaHei"/>
        <family val="2"/>
      </rPr>
      <t xml:space="preserve">자에 의해 제조된 생산품의 구성부부에 포함되었기 때문에</t>
    </r>
    <r>
      <rPr>
        <sz val="11"/>
        <rFont val="Verdana"/>
        <family val="2"/>
        <charset val="1"/>
      </rPr>
      <t xml:space="preserve">, </t>
    </r>
    <r>
      <rPr>
        <sz val="11"/>
        <rFont val="Microsoft YaHei"/>
        <family val="2"/>
      </rPr>
      <t xml:space="preserve">그 분쟁 물질이 생산품에 유일할지라도</t>
    </r>
    <r>
      <rPr>
        <sz val="11"/>
        <rFont val="Verdana"/>
        <family val="2"/>
        <charset val="1"/>
      </rPr>
      <t xml:space="preserve">, </t>
    </r>
    <r>
      <rPr>
        <sz val="11"/>
        <rFont val="Microsoft YaHei"/>
        <family val="2"/>
      </rPr>
      <t xml:space="preserve">그 생산품에 포함된 분쟁물질을 고려해야 한다</t>
    </r>
    <r>
      <rPr>
        <sz val="11"/>
        <rFont val="Verdana"/>
        <family val="2"/>
        <charset val="1"/>
      </rPr>
      <t xml:space="preserve">."
*(56296 Federal Register / Vol. 77, No. 177 / Wednesday, September 12, 2012 / Rules and Regulations)</t>
    </r>
  </si>
  <si>
    <t xml:space="preserve">"Ajouté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</si>
  <si>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</si>
  <si>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</si>
  <si>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</si>
  <si>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</si>
  <si>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 xml:space="preserve">C15</t>
  </si>
  <si>
    <t xml:space="preserve">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</si>
  <si>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r>
      <rPr>
        <sz val="11"/>
        <rFont val="Microsoft YaHei"/>
        <family val="2"/>
      </rPr>
      <t xml:space="preserve">位于伊利诺斯州班诺克本的 </t>
    </r>
    <r>
      <rPr>
        <sz val="11"/>
        <rFont val="Verdana"/>
        <family val="2"/>
        <charset val="1"/>
      </rPr>
      <t xml:space="preserve">IPC (www.IPC.org) </t>
    </r>
    <r>
      <rPr>
        <sz val="11"/>
        <rFont val="Microsoft YaHei"/>
        <family val="2"/>
      </rPr>
      <t xml:space="preserve">是一个国际性组织。 它致力于提升其 </t>
    </r>
    <r>
      <rPr>
        <sz val="11"/>
        <rFont val="Verdana"/>
        <family val="2"/>
        <charset val="1"/>
      </rPr>
      <t xml:space="preserve">3,400 </t>
    </r>
    <r>
      <rPr>
        <sz val="11"/>
        <rFont val="Microsoft YaHei"/>
        <family val="2"/>
      </rPr>
      <t xml:space="preserve">个来自电子工业各层面会员的竞争优势和财务成就。会员有从事设计，线路板生产，电子装配，测试等。 </t>
    </r>
    <r>
      <rPr>
        <sz val="11"/>
        <rFont val="Verdana"/>
        <family val="2"/>
        <charset val="1"/>
      </rPr>
      <t xml:space="preserve">IPC </t>
    </r>
    <r>
      <rPr>
        <sz val="11"/>
        <rFont val="Microsoft YaHei"/>
        <family val="2"/>
      </rPr>
      <t xml:space="preserve">作为一个会员至上和一个为行业制定标准，提供培训、调研市场、政策制定提供主要资源的机构，它支持多种计划项目以满足一个约值 </t>
    </r>
    <r>
      <rPr>
        <sz val="11"/>
        <rFont val="Verdana"/>
        <family val="2"/>
        <charset val="1"/>
      </rPr>
      <t xml:space="preserve">2 </t>
    </r>
    <r>
      <rPr>
        <sz val="11"/>
        <rFont val="Microsoft YaHei"/>
        <family val="2"/>
      </rPr>
      <t xml:space="preserve">万亿美元的行业的各种需要。</t>
    </r>
    <r>
      <rPr>
        <sz val="11"/>
        <rFont val="Verdana"/>
        <family val="2"/>
        <charset val="1"/>
      </rPr>
      <t xml:space="preserve">IPC </t>
    </r>
    <r>
      <rPr>
        <sz val="11"/>
        <rFont val="Microsoft YaHei"/>
        <family val="2"/>
      </rPr>
      <t xml:space="preserve">在新墨西哥州的道斯、华盛顿特区、瑞典的斯德哥尔摩、俄罗斯的莫斯科、印度的班加罗尔、秦国曼谷，以及中国的上海、深圳、成都、苏州和北京均驻有办事处。</t>
    </r>
  </si>
  <si>
    <r>
      <rPr>
        <sz val="11"/>
        <rFont val="Verdana"/>
        <family val="2"/>
        <charset val="1"/>
      </rPr>
      <t xml:space="preserve">IPC (www.IPC.org)</t>
    </r>
    <r>
      <rPr>
        <sz val="11"/>
        <rFont val="Microsoft YaHei"/>
        <family val="2"/>
      </rPr>
      <t xml:space="preserve">は、イリノイ州バノックバーン を本拠地とするグローバルな業界団体で、設計、プリント基板製造、電子アセンブリ、試験などエレクトロニクス業界のあらゆる面にわたる</t>
    </r>
    <r>
      <rPr>
        <sz val="11"/>
        <rFont val="Verdana"/>
        <family val="2"/>
        <charset val="1"/>
      </rPr>
      <t xml:space="preserve">3,400</t>
    </r>
    <r>
      <rPr>
        <sz val="11"/>
        <rFont val="Microsoft YaHei"/>
        <family val="2"/>
      </rPr>
      <t xml:space="preserve">社の競争力向上および財政的成功のために尽力している。加盟企業主導の団体として、また業界規格、訓練、市場調査および公共政策支援のための主要な供給源として、</t>
    </r>
    <r>
      <rPr>
        <sz val="11"/>
        <rFont val="Verdana"/>
        <family val="2"/>
        <charset val="1"/>
      </rPr>
      <t xml:space="preserve">IPC</t>
    </r>
    <r>
      <rPr>
        <sz val="11"/>
        <rFont val="Microsoft YaHei"/>
        <family val="2"/>
      </rPr>
      <t xml:space="preserve">は、およそ</t>
    </r>
    <r>
      <rPr>
        <sz val="11"/>
        <rFont val="Verdana"/>
        <family val="2"/>
        <charset val="1"/>
      </rPr>
      <t xml:space="preserve">2</t>
    </r>
    <r>
      <rPr>
        <sz val="11"/>
        <rFont val="Microsoft YaHei"/>
        <family val="2"/>
      </rPr>
      <t xml:space="preserve">兆ドルに上る全世界のエレクトロニクス業界のニーズを満たすプログラムをサポートしている。</t>
    </r>
    <r>
      <rPr>
        <sz val="11"/>
        <rFont val="Verdana"/>
        <family val="2"/>
        <charset val="1"/>
      </rPr>
      <t xml:space="preserve">IPC</t>
    </r>
    <r>
      <rPr>
        <sz val="11"/>
        <rFont val="Microsoft YaHei"/>
        <family val="2"/>
      </rPr>
      <t xml:space="preserve">は他に、ニューメキシコ州タオス、ワシントン</t>
    </r>
    <r>
      <rPr>
        <sz val="11"/>
        <rFont val="Verdana"/>
        <family val="2"/>
        <charset val="1"/>
      </rPr>
      <t xml:space="preserve">D.C.</t>
    </r>
    <r>
      <rPr>
        <sz val="11"/>
        <rFont val="Microsoft YaHei"/>
        <family val="2"/>
      </rPr>
      <t xml:space="preserve">、スウェーデンのストックホルム、ロシアのモスクワ、インドのバンガロール、タイのバンコク、中国の上海、深川、成都、蘇州および北京に各拠点を持つ。
</t>
    </r>
  </si>
  <si>
    <r>
      <rPr>
        <sz val="11"/>
        <rFont val="Verdana"/>
        <family val="2"/>
        <charset val="1"/>
      </rPr>
      <t xml:space="preserve">IPC (www.IPC.org)</t>
    </r>
    <r>
      <rPr>
        <sz val="11"/>
        <rFont val="Microsoft YaHei"/>
        <family val="2"/>
      </rPr>
      <t xml:space="preserve">는 일리노이주 배녹번에 위치한 글로벌 산업 연합이며 디자인</t>
    </r>
    <r>
      <rPr>
        <sz val="11"/>
        <rFont val="Verdana"/>
        <family val="2"/>
        <charset val="1"/>
      </rPr>
      <t xml:space="preserve">, </t>
    </r>
    <r>
      <rPr>
        <sz val="11"/>
        <rFont val="Microsoft YaHei"/>
        <family val="2"/>
      </rPr>
      <t xml:space="preserve">프린트 배선 제조</t>
    </r>
    <r>
      <rPr>
        <sz val="11"/>
        <rFont val="Verdana"/>
        <family val="2"/>
        <charset val="1"/>
      </rPr>
      <t xml:space="preserve">, </t>
    </r>
    <r>
      <rPr>
        <sz val="11"/>
        <rFont val="Microsoft YaHei"/>
        <family val="2"/>
      </rPr>
      <t xml:space="preserve">전기제품 조립과 테스트를 포함한 모든 전자산업을 대표하는 </t>
    </r>
    <r>
      <rPr>
        <sz val="11"/>
        <rFont val="Verdana"/>
        <family val="2"/>
        <charset val="1"/>
      </rPr>
      <t xml:space="preserve">3</t>
    </r>
    <r>
      <rPr>
        <sz val="11"/>
        <rFont val="Microsoft YaHei"/>
        <family val="2"/>
      </rPr>
      <t xml:space="preserve">천 </t>
    </r>
    <r>
      <rPr>
        <sz val="11"/>
        <rFont val="Verdana"/>
        <family val="2"/>
        <charset val="1"/>
      </rPr>
      <t xml:space="preserve">4</t>
    </r>
    <r>
      <rPr>
        <sz val="11"/>
        <rFont val="Microsoft YaHei"/>
        <family val="2"/>
      </rPr>
      <t xml:space="preserve">백 개 회시의 경쟁의 탁월함과 재무적 성공에 기여하기 위한 조직</t>
    </r>
    <r>
      <rPr>
        <sz val="11"/>
        <rFont val="Verdana"/>
        <family val="2"/>
        <charset val="1"/>
      </rPr>
      <t xml:space="preserve">. </t>
    </r>
    <r>
      <rPr>
        <sz val="11"/>
        <rFont val="Microsoft YaHei"/>
        <family val="2"/>
      </rPr>
      <t xml:space="preserve">회원이 주도한 조직이고 산업 표준과 교육</t>
    </r>
    <r>
      <rPr>
        <sz val="11"/>
        <rFont val="Verdana"/>
        <family val="2"/>
        <charset val="1"/>
      </rPr>
      <t xml:space="preserve">, </t>
    </r>
    <r>
      <rPr>
        <sz val="11"/>
        <rFont val="Microsoft YaHei"/>
        <family val="2"/>
      </rPr>
      <t xml:space="preserve">시장 조사와 공공정책 추진의 주요 자원으로서</t>
    </r>
    <r>
      <rPr>
        <sz val="11"/>
        <rFont val="Verdana"/>
        <family val="2"/>
        <charset val="1"/>
      </rPr>
      <t xml:space="preserve">, IPC</t>
    </r>
    <r>
      <rPr>
        <sz val="11"/>
        <rFont val="Microsoft YaHei"/>
        <family val="2"/>
      </rPr>
      <t xml:space="preserve">는 </t>
    </r>
    <r>
      <rPr>
        <sz val="11"/>
        <rFont val="Verdana"/>
        <family val="2"/>
        <charset val="1"/>
      </rPr>
      <t xml:space="preserve">2</t>
    </r>
    <r>
      <rPr>
        <sz val="11"/>
        <rFont val="Microsoft YaHei"/>
        <family val="2"/>
      </rPr>
      <t xml:space="preserve">천 조로 추정되는 국제 전자산업의 요구에 부응하는 프로그램들을 지원함</t>
    </r>
    <r>
      <rPr>
        <sz val="11"/>
        <rFont val="Verdana"/>
        <family val="2"/>
        <charset val="1"/>
      </rPr>
      <t xml:space="preserve">. IPC</t>
    </r>
    <r>
      <rPr>
        <sz val="11"/>
        <rFont val="Microsoft YaHei"/>
        <family val="2"/>
      </rPr>
      <t xml:space="preserve">는 뉴멕시코의 타오스</t>
    </r>
    <r>
      <rPr>
        <sz val="11"/>
        <rFont val="Verdana"/>
        <family val="2"/>
        <charset val="1"/>
      </rPr>
      <t xml:space="preserve">, </t>
    </r>
    <r>
      <rPr>
        <sz val="11"/>
        <rFont val="Microsoft YaHei"/>
        <family val="2"/>
      </rPr>
      <t xml:space="preserve">와싱톤 </t>
    </r>
    <r>
      <rPr>
        <sz val="11"/>
        <rFont val="Verdana"/>
        <family val="2"/>
        <charset val="1"/>
      </rPr>
      <t xml:space="preserve">DC, </t>
    </r>
    <r>
      <rPr>
        <sz val="11"/>
        <rFont val="Microsoft YaHei"/>
        <family val="2"/>
      </rPr>
      <t xml:space="preserve">스웨덴 스톡홀름</t>
    </r>
    <r>
      <rPr>
        <sz val="11"/>
        <rFont val="Verdana"/>
        <family val="2"/>
        <charset val="1"/>
      </rPr>
      <t xml:space="preserve">, </t>
    </r>
    <r>
      <rPr>
        <sz val="11"/>
        <rFont val="Microsoft YaHei"/>
        <family val="2"/>
      </rPr>
      <t xml:space="preserve">러시아 모스코바 인도 방가로</t>
    </r>
    <r>
      <rPr>
        <sz val="11"/>
        <rFont val="Verdana"/>
        <family val="2"/>
        <charset val="1"/>
      </rPr>
      <t xml:space="preserve">, </t>
    </r>
    <r>
      <rPr>
        <sz val="11"/>
        <rFont val="Microsoft YaHei"/>
        <family val="2"/>
      </rPr>
      <t xml:space="preserve">태국 방콕과 중국의 상해</t>
    </r>
    <r>
      <rPr>
        <sz val="11"/>
        <rFont val="Verdana"/>
        <family val="2"/>
        <charset val="1"/>
      </rPr>
      <t xml:space="preserve">, </t>
    </r>
    <r>
      <rPr>
        <sz val="11"/>
        <rFont val="Microsoft YaHei"/>
        <family val="2"/>
      </rPr>
      <t xml:space="preserve">심천</t>
    </r>
    <r>
      <rPr>
        <sz val="11"/>
        <rFont val="Verdana"/>
        <family val="2"/>
        <charset val="1"/>
      </rPr>
      <t xml:space="preserve">, </t>
    </r>
    <r>
      <rPr>
        <sz val="11"/>
        <rFont val="Microsoft YaHei"/>
        <family val="2"/>
      </rPr>
      <t xml:space="preserve">성도</t>
    </r>
    <r>
      <rPr>
        <sz val="11"/>
        <rFont val="Verdana"/>
        <family val="2"/>
        <charset val="1"/>
      </rPr>
      <t xml:space="preserve">, </t>
    </r>
    <r>
      <rPr>
        <sz val="11"/>
        <rFont val="Microsoft YaHei"/>
        <family val="2"/>
      </rPr>
      <t xml:space="preserve">소주와 북경에 추가로 사무실을 유지하고 있다</t>
    </r>
    <r>
      <rPr>
        <sz val="11"/>
        <rFont val="Verdana"/>
        <family val="2"/>
        <charset val="1"/>
      </rPr>
      <t xml:space="preserve">.</t>
    </r>
  </si>
  <si>
    <t xml:space="preserve">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</si>
  <si>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 xml:space="preserve">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</si>
  <si>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 xml:space="preserve">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</si>
  <si>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 xml:space="preserve">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</si>
  <si>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 xml:space="preserve">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</si>
  <si>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 xml:space="preserve">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</si>
  <si>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</si>
  <si>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r>
      <rPr>
        <sz val="11"/>
        <rFont val="Microsoft YaHei"/>
        <family val="2"/>
      </rPr>
      <t xml:space="preserve">此 </t>
    </r>
    <r>
      <rPr>
        <sz val="11"/>
        <rFont val="Verdana"/>
        <family val="2"/>
        <charset val="1"/>
      </rPr>
      <t xml:space="preserve">IPC </t>
    </r>
    <r>
      <rPr>
        <sz val="11"/>
        <rFont val="Microsoft YaHei"/>
        <family val="2"/>
      </rPr>
      <t xml:space="preserve">标准要求供应商与其客户交换冲突矿产的信息。为迎合大范围成员的需要，此标准对单一申报中的产品范围的要求是相当灵活的。 故此标准不能作为合规的指引。 </t>
    </r>
  </si>
  <si>
    <r>
      <rPr>
        <sz val="11"/>
        <rFont val="Microsoft YaHei"/>
        <family val="2"/>
      </rPr>
      <t xml:space="preserve">この</t>
    </r>
    <r>
      <rPr>
        <sz val="11"/>
        <rFont val="Verdana"/>
        <family val="2"/>
        <charset val="1"/>
      </rPr>
      <t xml:space="preserve">IPC</t>
    </r>
    <r>
      <rPr>
        <sz val="11"/>
        <rFont val="Microsoft YaHei"/>
        <family val="2"/>
      </rPr>
      <t xml:space="preserve">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</si>
  <si>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rPr>
        <sz val="11"/>
        <rFont val="Microsoft YaHei"/>
        <family val="2"/>
      </rPr>
      <t xml:space="preserve">이 </t>
    </r>
    <r>
      <rPr>
        <sz val="11"/>
        <rFont val="Verdana"/>
        <family val="2"/>
        <charset val="1"/>
      </rPr>
      <t xml:space="preserve">IPC </t>
    </r>
    <r>
      <rPr>
        <sz val="11"/>
        <rFont val="Microsoft YaHei"/>
        <family val="2"/>
      </rPr>
      <t xml:space="preserve">표준은 공급자와 그 고객들 사이의 분쟁 광물 데이타를 교환하기 위한 조건들을 만든다</t>
    </r>
    <r>
      <rPr>
        <sz val="11"/>
        <rFont val="Verdana"/>
        <family val="2"/>
        <charset val="1"/>
      </rPr>
      <t xml:space="preserve">. </t>
    </r>
    <r>
      <rPr>
        <sz val="11"/>
        <rFont val="Microsoft YaHei"/>
        <family val="2"/>
      </rPr>
      <t xml:space="preserve">사용자의 넓은 범위의 수요에 부응하고자</t>
    </r>
    <r>
      <rPr>
        <sz val="11"/>
        <rFont val="Verdana"/>
        <family val="2"/>
        <charset val="1"/>
      </rPr>
      <t xml:space="preserve">, </t>
    </r>
    <r>
      <rPr>
        <sz val="11"/>
        <rFont val="Microsoft YaHei"/>
        <family val="2"/>
      </rPr>
      <t xml:space="preserve">이 표준은 단일의 선언에 의해 포함되는 생산품의 범위에서 유연성을 제공합니다</t>
    </r>
    <r>
      <rPr>
        <sz val="11"/>
        <rFont val="Verdana"/>
        <family val="2"/>
        <charset val="1"/>
      </rPr>
      <t xml:space="preserve">. </t>
    </r>
    <r>
      <rPr>
        <sz val="11"/>
        <rFont val="Microsoft YaHei"/>
        <family val="2"/>
      </rPr>
      <t xml:space="preserve">이 표준은 준법 가이드가 아니다</t>
    </r>
    <r>
      <rPr>
        <sz val="11"/>
        <rFont val="Verdana"/>
        <family val="2"/>
        <charset val="1"/>
      </rPr>
      <t xml:space="preserve">.</t>
    </r>
  </si>
  <si>
    <t xml:space="preserve">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</si>
  <si>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 xml:space="preserve">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</si>
  <si>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</si>
  <si>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 xml:space="preserve">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</si>
  <si>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 xml:space="preserve">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</si>
  <si>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 xml:space="preserve">C17</t>
  </si>
  <si>
    <t xml:space="preserve">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</si>
  <si>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r>
      <rPr>
        <sz val="11"/>
        <rFont val="Verdana"/>
        <family val="2"/>
        <charset val="1"/>
      </rPr>
      <t xml:space="preserve">SEC </t>
    </r>
    <r>
      <rPr>
        <sz val="11"/>
        <rFont val="Microsoft YaHei"/>
        <family val="2"/>
      </rPr>
      <t xml:space="preserve">在最终规则</t>
    </r>
    <r>
      <rPr>
        <sz val="11"/>
        <rFont val="Verdana"/>
        <family val="2"/>
        <charset val="1"/>
      </rPr>
      <t xml:space="preserve">* </t>
    </r>
    <r>
      <rPr>
        <sz val="11"/>
        <rFont val="Microsoft YaHei"/>
        <family val="2"/>
      </rPr>
      <t xml:space="preserve">中没有给出此词的正式定义。但是，规则给予了一些指引：一种冲突矿产被认为对某种功能或产品是需要的，必须满足以下几点： </t>
    </r>
    <r>
      <rPr>
        <sz val="11"/>
        <rFont val="Verdana"/>
        <family val="2"/>
        <charset val="1"/>
      </rPr>
      <t xml:space="preserve">1) </t>
    </r>
    <r>
      <rPr>
        <sz val="11"/>
        <rFont val="Microsoft YaHei"/>
        <family val="2"/>
      </rPr>
      <t xml:space="preserve">有针对性地添加到产品或组件，而且不是产品天然拥有；</t>
    </r>
    <r>
      <rPr>
        <sz val="11"/>
        <rFont val="Verdana"/>
        <family val="2"/>
        <charset val="1"/>
      </rPr>
      <t xml:space="preserve">2) </t>
    </r>
    <r>
      <rPr>
        <sz val="11"/>
        <rFont val="Microsoft YaHei"/>
        <family val="2"/>
      </rPr>
      <t xml:space="preserve">对于满足产品所期望达到的功能、使用或用途是必要的；</t>
    </r>
    <r>
      <rPr>
        <sz val="11"/>
        <rFont val="Verdana"/>
        <family val="2"/>
        <charset val="1"/>
      </rPr>
      <t xml:space="preserve">3) </t>
    </r>
    <r>
      <rPr>
        <sz val="11"/>
        <rFont val="Microsoft YaHei"/>
        <family val="2"/>
      </rPr>
      <t xml:space="preserve">与产品的装饰、美化或修饰无关，而无论是否产品的原旨就是装饰或美化。                         
注：适用于冲突矿产必须存在于产品中。 
</t>
    </r>
    <r>
      <rPr>
        <sz val="11"/>
        <rFont val="Verdana"/>
        <family val="2"/>
        <charset val="1"/>
      </rPr>
      <t xml:space="preserve">*(56296 Federal Register / Vol. 77, No. 177 / Wednesday, September 12, 2012 / Rules and Regulations)</t>
    </r>
  </si>
  <si>
    <r>
      <rPr>
        <sz val="11"/>
        <rFont val="Verdana"/>
        <family val="2"/>
        <charset val="1"/>
      </rPr>
      <t xml:space="preserve">SEC</t>
    </r>
    <r>
      <rPr>
        <sz val="11"/>
        <rFont val="Microsoft YaHei"/>
        <family val="2"/>
      </rPr>
      <t xml:space="preserve">は、最終規則</t>
    </r>
    <r>
      <rPr>
        <sz val="11"/>
        <rFont val="Verdana"/>
        <family val="2"/>
        <charset val="1"/>
      </rPr>
      <t xml:space="preserve">*</t>
    </r>
    <r>
      <rPr>
        <sz val="11"/>
        <rFont val="Microsoft YaHei"/>
        <family val="2"/>
      </rPr>
      <t xml:space="preserve">においてこの表現の正式な定義をしていないが、ある程度の指導はしている。次の条件を満たす場合、紛争鉱物は製品の機能に必要であるとみなされる。</t>
    </r>
    <r>
      <rPr>
        <sz val="11"/>
        <rFont val="Verdana"/>
        <family val="2"/>
        <charset val="1"/>
      </rPr>
      <t xml:space="preserve">1)</t>
    </r>
    <r>
      <rPr>
        <sz val="11"/>
        <rFont val="Microsoft YaHei"/>
        <family val="2"/>
      </rPr>
      <t xml:space="preserve">製品又は製品内の部品に意図的に付加されており、自然発生的な副産物ではない、</t>
    </r>
    <r>
      <rPr>
        <sz val="11"/>
        <rFont val="Verdana"/>
        <family val="2"/>
        <charset val="1"/>
      </rPr>
      <t xml:space="preserve">2)</t>
    </r>
    <r>
      <rPr>
        <sz val="11"/>
        <rFont val="Microsoft YaHei"/>
        <family val="2"/>
      </rPr>
      <t xml:space="preserve">製品の一般的に期待される機能、用途又は目的に必要である、</t>
    </r>
    <r>
      <rPr>
        <sz val="11"/>
        <rFont val="Verdana"/>
        <family val="2"/>
        <charset val="1"/>
      </rPr>
      <t xml:space="preserve">3)</t>
    </r>
    <r>
      <rPr>
        <sz val="11"/>
        <rFont val="Microsoft YaHei"/>
        <family val="2"/>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charset val="1"/>
      </rPr>
      <t xml:space="preserve">*(56296 Federal Register / Vol. 77, No. 177 / Wednesday, September 12, 2012/ Rules and Regulations)
</t>
    </r>
  </si>
  <si>
    <r>
      <rPr>
        <sz val="11"/>
        <rFont val="Verdana"/>
        <family val="2"/>
        <charset val="1"/>
      </rPr>
      <t xml:space="preserve">SEC</t>
    </r>
    <r>
      <rPr>
        <sz val="11"/>
        <rFont val="Microsoft YaHei"/>
        <family val="2"/>
      </rPr>
      <t xml:space="preserve">는 최종 규칙에서</t>
    </r>
    <r>
      <rPr>
        <sz val="11"/>
        <rFont val="Verdana"/>
        <family val="2"/>
        <charset val="1"/>
      </rPr>
      <t xml:space="preserve">* </t>
    </r>
    <r>
      <rPr>
        <sz val="11"/>
        <rFont val="Microsoft YaHei"/>
        <family val="2"/>
      </rPr>
      <t xml:space="preserve">이 표현의 공식적 정의를 제공하지 않지만</t>
    </r>
    <r>
      <rPr>
        <sz val="11"/>
        <rFont val="Verdana"/>
        <family val="2"/>
        <charset val="1"/>
      </rPr>
      <t xml:space="preserve">, </t>
    </r>
    <r>
      <rPr>
        <sz val="11"/>
        <rFont val="Microsoft YaHei"/>
        <family val="2"/>
      </rPr>
      <t xml:space="preserve">몇몇 가이드를 제공한다</t>
    </r>
    <r>
      <rPr>
        <sz val="11"/>
        <rFont val="Verdana"/>
        <family val="2"/>
        <charset val="1"/>
      </rPr>
      <t xml:space="preserve">:  </t>
    </r>
    <r>
      <rPr>
        <sz val="11"/>
        <rFont val="Microsoft YaHei"/>
        <family val="2"/>
      </rPr>
      <t xml:space="preserve">분쟁 광물은 다음의 조건에 맞으면</t>
    </r>
    <r>
      <rPr>
        <sz val="11"/>
        <rFont val="Verdana"/>
        <family val="2"/>
        <charset val="1"/>
      </rPr>
      <t xml:space="preserve">, </t>
    </r>
    <r>
      <rPr>
        <sz val="11"/>
        <rFont val="Microsoft YaHei"/>
        <family val="2"/>
      </rPr>
      <t xml:space="preserve">제품의 기능성에 필요한 것으로 간주된다</t>
    </r>
    <r>
      <rPr>
        <sz val="11"/>
        <rFont val="Verdana"/>
        <family val="2"/>
        <charset val="1"/>
      </rPr>
      <t xml:space="preserve">: 1) </t>
    </r>
    <r>
      <rPr>
        <sz val="11"/>
        <rFont val="Microsoft YaHei"/>
        <family val="2"/>
      </rPr>
      <t xml:space="preserve">의도적으로 제품 또는 제품의 구성물에 추가되고 자연적을 발생되는 부산물이 아님</t>
    </r>
    <r>
      <rPr>
        <sz val="11"/>
        <rFont val="Verdana"/>
        <family val="2"/>
        <charset val="1"/>
      </rPr>
      <t xml:space="preserve">; 2) </t>
    </r>
    <r>
      <rPr>
        <sz val="11"/>
        <rFont val="Microsoft YaHei"/>
        <family val="2"/>
      </rPr>
      <t xml:space="preserve">제품의 일반적으로 예상되는 기능</t>
    </r>
    <r>
      <rPr>
        <sz val="11"/>
        <rFont val="Verdana"/>
        <family val="2"/>
        <charset val="1"/>
      </rPr>
      <t xml:space="preserve">, </t>
    </r>
    <r>
      <rPr>
        <sz val="11"/>
        <rFont val="Microsoft YaHei"/>
        <family val="2"/>
      </rPr>
      <t xml:space="preserve">사용 또는 목적에 필요함</t>
    </r>
    <r>
      <rPr>
        <sz val="11"/>
        <rFont val="Verdana"/>
        <family val="2"/>
        <charset val="1"/>
      </rPr>
      <t xml:space="preserve">; </t>
    </r>
    <r>
      <rPr>
        <sz val="11"/>
        <rFont val="Microsoft YaHei"/>
        <family val="2"/>
      </rPr>
      <t xml:space="preserve">및 </t>
    </r>
    <r>
      <rPr>
        <sz val="11"/>
        <rFont val="Verdana"/>
        <family val="2"/>
        <charset val="1"/>
      </rPr>
      <t xml:space="preserve">3) </t>
    </r>
    <r>
      <rPr>
        <sz val="11"/>
        <rFont val="Microsoft YaHei"/>
        <family val="2"/>
      </rPr>
      <t xml:space="preserve">제품의 주 목적이 장식이나 치장이 아님에도 제품이 장식</t>
    </r>
    <r>
      <rPr>
        <sz val="11"/>
        <rFont val="Verdana"/>
        <family val="2"/>
        <charset val="1"/>
      </rPr>
      <t xml:space="preserve">, </t>
    </r>
    <r>
      <rPr>
        <sz val="11"/>
        <rFont val="Microsoft YaHei"/>
        <family val="2"/>
      </rPr>
      <t xml:space="preserve">치장</t>
    </r>
    <r>
      <rPr>
        <sz val="11"/>
        <rFont val="Verdana"/>
        <family val="2"/>
        <charset val="1"/>
      </rPr>
      <t xml:space="preserve">, </t>
    </r>
    <r>
      <rPr>
        <sz val="11"/>
        <rFont val="Microsoft YaHei"/>
        <family val="2"/>
      </rPr>
      <t xml:space="preserve">꾸밈의 목적에 포함됨</t>
    </r>
    <r>
      <rPr>
        <sz val="11"/>
        <rFont val="Verdana"/>
        <family val="2"/>
        <charset val="1"/>
      </rPr>
      <t xml:space="preserve">.
NOTE: </t>
    </r>
    <r>
      <rPr>
        <sz val="11"/>
        <rFont val="Microsoft YaHei"/>
        <family val="2"/>
      </rPr>
      <t xml:space="preserve">분쟁광물은 해당되는 제품에 포함되어 있어야 한다</t>
    </r>
    <r>
      <rPr>
        <sz val="11"/>
        <rFont val="Verdana"/>
        <family val="2"/>
        <charset val="1"/>
      </rPr>
      <t xml:space="preserve">.
*(56296 Federal Register / Vol. 77, No. 177 / Wednesday, September 12, 2012 / Rules and Regulations)</t>
    </r>
  </si>
  <si>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</si>
  <si>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 xml:space="preserve">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</si>
  <si>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 xml:space="preserve">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</si>
  <si>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 xml:space="preserve">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</si>
  <si>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</si>
  <si>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</si>
  <si>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</si>
  <si>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r>
      <rPr>
        <sz val="11"/>
        <rFont val="Verdana"/>
        <family val="2"/>
        <charset val="1"/>
      </rPr>
      <t xml:space="preserve">SEC </t>
    </r>
    <r>
      <rPr>
        <sz val="11"/>
        <rFont val="Microsoft YaHei"/>
        <family val="2"/>
      </rPr>
      <t xml:space="preserve">在最终规则</t>
    </r>
    <r>
      <rPr>
        <sz val="11"/>
        <rFont val="Verdana"/>
        <family val="2"/>
        <charset val="1"/>
      </rPr>
      <t xml:space="preserve">* </t>
    </r>
    <r>
      <rPr>
        <sz val="11"/>
        <rFont val="Microsoft YaHei"/>
        <family val="2"/>
      </rPr>
      <t xml:space="preserve">中没有给出此词的正式定义；但是，规则给予了一些指引：一种冲突矿产被认为对某种功能或产品是需要的，必须满足以下几点： </t>
    </r>
    <r>
      <rPr>
        <sz val="11"/>
        <rFont val="Verdana"/>
        <family val="2"/>
        <charset val="1"/>
      </rPr>
      <t xml:space="preserve">1) </t>
    </r>
    <r>
      <rPr>
        <sz val="11"/>
        <rFont val="Microsoft YaHei"/>
        <family val="2"/>
      </rPr>
      <t xml:space="preserve">是添加于产品制造流程中，而非存在于制造产品的工具、机器或设备中（如计算机或电源线）；</t>
    </r>
    <r>
      <rPr>
        <sz val="11"/>
        <rFont val="Verdana"/>
        <family val="2"/>
        <charset val="1"/>
      </rPr>
      <t xml:space="preserve">2) </t>
    </r>
    <r>
      <rPr>
        <sz val="11"/>
        <rFont val="Microsoft YaHei"/>
        <family val="2"/>
      </rPr>
      <t xml:space="preserve">存在于产品中（适用于必须含在产品中）；</t>
    </r>
    <r>
      <rPr>
        <sz val="11"/>
        <rFont val="Verdana"/>
        <family val="2"/>
        <charset val="1"/>
      </rPr>
      <t xml:space="preserve">3) </t>
    </r>
    <r>
      <rPr>
        <sz val="11"/>
        <rFont val="Microsoft YaHei"/>
        <family val="2"/>
      </rPr>
      <t xml:space="preserve">为产品所需。
</t>
    </r>
    <r>
      <rPr>
        <sz val="11"/>
        <rFont val="Verdana"/>
        <family val="2"/>
        <charset val="1"/>
      </rPr>
      <t xml:space="preserve">*(56296 Federal Register / Vol. 77, No. 177 / Wednesday, September 12, 2012 / Rules and Regulations)</t>
    </r>
  </si>
  <si>
    <r>
      <rPr>
        <sz val="11"/>
        <rFont val="Verdana"/>
        <family val="2"/>
        <charset val="1"/>
      </rPr>
      <t xml:space="preserve">SEC</t>
    </r>
    <r>
      <rPr>
        <sz val="11"/>
        <rFont val="Microsoft YaHei"/>
        <family val="2"/>
      </rPr>
      <t xml:space="preserve">は、最終規則</t>
    </r>
    <r>
      <rPr>
        <sz val="11"/>
        <rFont val="Verdana"/>
        <family val="2"/>
        <charset val="1"/>
      </rPr>
      <t xml:space="preserve">*</t>
    </r>
    <r>
      <rPr>
        <sz val="11"/>
        <rFont val="Microsoft YaHei"/>
        <family val="2"/>
      </rPr>
      <t xml:space="preserve">においてこの表現の正式な定義をしていないが、ある程度の指導はしている。次の条件を満たす場合、紛争鉱物は製品の製造に必要であると判断される。</t>
    </r>
    <r>
      <rPr>
        <sz val="11"/>
        <rFont val="Verdana"/>
        <family val="2"/>
        <charset val="1"/>
      </rPr>
      <t xml:space="preserve">1)</t>
    </r>
    <r>
      <rPr>
        <sz val="11"/>
        <rFont val="Microsoft YaHei"/>
        <family val="2"/>
      </rPr>
      <t xml:space="preserve">製品の製造のために使用するツール、機械又は装置（コンピュータや電力線など）に含まれる場合を除き、製品の製造工程に意図的に含まれている、</t>
    </r>
    <r>
      <rPr>
        <sz val="11"/>
        <rFont val="Verdana"/>
        <family val="2"/>
        <charset val="1"/>
      </rPr>
      <t xml:space="preserve">2)</t>
    </r>
    <r>
      <rPr>
        <sz val="11"/>
        <rFont val="Microsoft YaHei"/>
        <family val="2"/>
      </rPr>
      <t xml:space="preserve">製品に含まれている（対象となるのは、製品に紛争鉱物が含まれていることが必須）、</t>
    </r>
    <r>
      <rPr>
        <sz val="11"/>
        <rFont val="Verdana"/>
        <family val="2"/>
        <charset val="1"/>
      </rPr>
      <t xml:space="preserve">3)</t>
    </r>
    <r>
      <rPr>
        <sz val="11"/>
        <rFont val="Microsoft YaHei"/>
        <family val="2"/>
      </rPr>
      <t xml:space="preserve">その製品にとって必要である。
</t>
    </r>
    <r>
      <rPr>
        <sz val="11"/>
        <rFont val="Verdana"/>
        <family val="2"/>
        <charset val="1"/>
      </rPr>
      <t xml:space="preserve">*(56296 Federal Register / Vol. 77, No. 177 / Wednesday, September 12, 2012/ Rules and Regulations)
</t>
    </r>
  </si>
  <si>
    <r>
      <rPr>
        <sz val="11"/>
        <rFont val="Verdana"/>
        <family val="2"/>
        <charset val="1"/>
      </rPr>
      <t xml:space="preserve">SEC</t>
    </r>
    <r>
      <rPr>
        <sz val="11"/>
        <rFont val="Microsoft YaHei"/>
        <family val="2"/>
      </rPr>
      <t xml:space="preserve">는 최종 규칙에서</t>
    </r>
    <r>
      <rPr>
        <sz val="11"/>
        <rFont val="Verdana"/>
        <family val="2"/>
        <charset val="1"/>
      </rPr>
      <t xml:space="preserve">* </t>
    </r>
    <r>
      <rPr>
        <sz val="11"/>
        <rFont val="Microsoft YaHei"/>
        <family val="2"/>
      </rPr>
      <t xml:space="preserve">이 표현의 공식적 정의를 제공하지 않지만</t>
    </r>
    <r>
      <rPr>
        <sz val="11"/>
        <rFont val="Verdana"/>
        <family val="2"/>
        <charset val="1"/>
      </rPr>
      <t xml:space="preserve">, </t>
    </r>
    <r>
      <rPr>
        <sz val="11"/>
        <rFont val="Microsoft YaHei"/>
        <family val="2"/>
      </rPr>
      <t xml:space="preserve">몇몇 가이드를 제공한다</t>
    </r>
    <r>
      <rPr>
        <sz val="11"/>
        <rFont val="Verdana"/>
        <family val="2"/>
        <charset val="1"/>
      </rPr>
      <t xml:space="preserve">:  </t>
    </r>
    <r>
      <rPr>
        <sz val="11"/>
        <rFont val="Microsoft YaHei"/>
        <family val="2"/>
      </rPr>
      <t xml:space="preserve">분쟁 광물은 다음의 조건에 맞으면</t>
    </r>
    <r>
      <rPr>
        <sz val="11"/>
        <rFont val="Verdana"/>
        <family val="2"/>
        <charset val="1"/>
      </rPr>
      <t xml:space="preserve">, </t>
    </r>
    <r>
      <rPr>
        <sz val="11"/>
        <rFont val="Microsoft YaHei"/>
        <family val="2"/>
      </rPr>
      <t xml:space="preserve">제품의 제조에 필요한 것으로 간주된다</t>
    </r>
    <r>
      <rPr>
        <sz val="11"/>
        <rFont val="Verdana"/>
        <family val="2"/>
        <charset val="1"/>
      </rPr>
      <t xml:space="preserve">: 1) </t>
    </r>
    <r>
      <rPr>
        <sz val="11"/>
        <rFont val="Microsoft YaHei"/>
        <family val="2"/>
      </rPr>
      <t xml:space="preserve">제품의 생산에 사용되는 도구나 기계 또는 장치 </t>
    </r>
    <r>
      <rPr>
        <sz val="11"/>
        <rFont val="Verdana"/>
        <family val="2"/>
        <charset val="1"/>
      </rPr>
      <t xml:space="preserve">(</t>
    </r>
    <r>
      <rPr>
        <sz val="11"/>
        <rFont val="Microsoft YaHei"/>
        <family val="2"/>
      </rPr>
      <t xml:space="preserve">컴퓨터나 전기선 등</t>
    </r>
    <r>
      <rPr>
        <sz val="11"/>
        <rFont val="Verdana"/>
        <family val="2"/>
        <charset val="1"/>
      </rPr>
      <t xml:space="preserve">)</t>
    </r>
    <r>
      <rPr>
        <sz val="11"/>
        <rFont val="Microsoft YaHei"/>
        <family val="2"/>
      </rPr>
      <t xml:space="preserve">에 포함되기 보다</t>
    </r>
    <r>
      <rPr>
        <sz val="11"/>
        <rFont val="Verdana"/>
        <family val="2"/>
        <charset val="1"/>
      </rPr>
      <t xml:space="preserve">, </t>
    </r>
    <r>
      <rPr>
        <sz val="11"/>
        <rFont val="Microsoft YaHei"/>
        <family val="2"/>
      </rPr>
      <t xml:space="preserve">의도적으로 제품의 생산과정에 포함된 경우</t>
    </r>
    <r>
      <rPr>
        <sz val="11"/>
        <rFont val="Verdana"/>
        <family val="2"/>
        <charset val="1"/>
      </rPr>
      <t xml:space="preserve">; 2) </t>
    </r>
    <r>
      <rPr>
        <sz val="11"/>
        <rFont val="Microsoft YaHei"/>
        <family val="2"/>
      </rPr>
      <t xml:space="preserve">제품에 포함된 경우 </t>
    </r>
    <r>
      <rPr>
        <sz val="11"/>
        <rFont val="Verdana"/>
        <family val="2"/>
        <charset val="1"/>
      </rPr>
      <t xml:space="preserve">(</t>
    </r>
    <r>
      <rPr>
        <sz val="11"/>
        <rFont val="Microsoft YaHei"/>
        <family val="2"/>
      </rPr>
      <t xml:space="preserve">해당 제품에 포함되어야 함</t>
    </r>
    <r>
      <rPr>
        <sz val="11"/>
        <rFont val="Verdana"/>
        <family val="2"/>
        <charset val="1"/>
      </rPr>
      <t xml:space="preserve">); </t>
    </r>
    <r>
      <rPr>
        <sz val="11"/>
        <rFont val="Microsoft YaHei"/>
        <family val="2"/>
      </rPr>
      <t xml:space="preserve">및 </t>
    </r>
    <r>
      <rPr>
        <sz val="11"/>
        <rFont val="Verdana"/>
        <family val="2"/>
        <charset val="1"/>
      </rPr>
      <t xml:space="preserve">3) </t>
    </r>
    <r>
      <rPr>
        <sz val="11"/>
        <rFont val="Microsoft YaHei"/>
        <family val="2"/>
      </rPr>
      <t xml:space="preserve">제품에 필요함</t>
    </r>
    <r>
      <rPr>
        <sz val="11"/>
        <rFont val="Verdana"/>
        <family val="2"/>
        <charset val="1"/>
      </rPr>
      <t xml:space="preserve">.
*(56296 Federal Register / Vol. 77, No. 177 / Wednesday, September 12, 2012 / Rules and Regulations)</t>
    </r>
  </si>
  <si>
    <t xml:space="preserve">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</si>
  <si>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 xml:space="preserve">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</si>
  <si>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</si>
  <si>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 xml:space="preserve">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</si>
  <si>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</si>
  <si>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C19</t>
  </si>
  <si>
    <t xml:space="preserve">Organisation for Economic Co-operation and Development</t>
  </si>
  <si>
    <t xml:space="preserve">经济合作与发展组织</t>
  </si>
  <si>
    <r>
      <rPr>
        <sz val="11"/>
        <rFont val="Microsoft YaHei"/>
        <family val="2"/>
      </rPr>
      <t xml:space="preserve">経済協力開発機構（</t>
    </r>
    <r>
      <rPr>
        <sz val="11"/>
        <rFont val="Verdana"/>
        <family val="2"/>
        <charset val="1"/>
      </rPr>
      <t xml:space="preserve">Organization for Economic Co-operation and Development</t>
    </r>
    <r>
      <rPr>
        <sz val="11"/>
        <rFont val="Microsoft YaHei"/>
        <family val="2"/>
      </rPr>
      <t xml:space="preserve">）</t>
    </r>
  </si>
  <si>
    <t xml:space="preserve">경제협력개발기구</t>
  </si>
  <si>
    <t xml:space="preserve">Organisation pour la Coopération et le Développement Economique</t>
  </si>
  <si>
    <t xml:space="preserve">Organização para a Cooperação e Desenvolvimentos Económicos </t>
  </si>
  <si>
    <t xml:space="preserve">Organisation für wirtschaftliche Zusammenarbeit und Entwicklung</t>
  </si>
  <si>
    <t xml:space="preserve">Organización para la cooperación económica y desarrollo.</t>
  </si>
  <si>
    <t xml:space="preserve">Organizzazione per la Cooperazione e lo Sviluppo Economico</t>
  </si>
  <si>
    <t xml:space="preserve">C20</t>
  </si>
  <si>
    <t xml:space="preserve">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</si>
  <si>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</si>
  <si>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 xml:space="preserve">企業の製品又は完成品とは、製造や生産の最終段階を終了し、流通又は顧客への販売が可能になっている材料や品目である。</t>
  </si>
  <si>
    <r>
      <rPr>
        <sz val="11"/>
        <rFont val="Microsoft YaHei"/>
        <family val="2"/>
      </rPr>
      <t xml:space="preserve">회사의 제품 또는 완제품은 제조 및</t>
    </r>
    <r>
      <rPr>
        <sz val="11"/>
        <rFont val="Verdana"/>
        <family val="2"/>
        <charset val="1"/>
      </rPr>
      <t xml:space="preserve">/</t>
    </r>
    <r>
      <rPr>
        <sz val="11"/>
        <rFont val="Microsoft YaHei"/>
        <family val="2"/>
      </rPr>
      <t xml:space="preserve">또는 처리의 마지막 단계를 마치고 배포나 판매가 가능한 재료 또는 물품</t>
    </r>
  </si>
  <si>
    <t xml:space="preserve">Le produit fini d'une entreprise  est un matériel ou un élément qui aest arrivé au stade final de sa fabrication et est disponible pour la distribution ou la vente aux clients.</t>
  </si>
  <si>
    <t xml:space="preserve">Um produto ou produto acabado de uma Empresa é um material ou item que completou o estágio final de produção e/ou de processamento e está disponível para distribuição ou venda a clientes.</t>
  </si>
  <si>
    <t xml:space="preserve">Das Produkt einer Firma oder die Fertigware ist ein Material oder ein Element, das die letzte Stufe der Herstellung und / oder Verarbeitung abgeschlossen hat und für den Vertrieb oder den Verkauf an den Kunden bestimmt ist.</t>
  </si>
  <si>
    <t xml:space="preserve">Un producto de la compañía o bien final es un material que ha completado la etapa final de manufactura y/o proceso y esta disponible para distribución o venta para los clientes.</t>
  </si>
  <si>
    <t xml:space="preserve">La produzione dell'azienda o il prodotto finito è un materiale o un oggetto che ha completato lo stadio finale della produzione ed è pronto per la distribuzione o la vendita ai clienti</t>
  </si>
  <si>
    <t xml:space="preserve">C21</t>
  </si>
  <si>
    <r>
      <rPr>
        <sz val="11"/>
        <rFont val="Microsoft YaHei"/>
        <family val="2"/>
      </rPr>
      <t xml:space="preserve">责任商业联盟 </t>
    </r>
    <r>
      <rPr>
        <sz val="11"/>
        <rFont val="Verdana"/>
        <family val="2"/>
        <charset val="1"/>
      </rPr>
      <t xml:space="preserve">(www.responsiblebusiness.org)</t>
    </r>
  </si>
  <si>
    <r>
      <rPr>
        <sz val="11"/>
        <rFont val="Microsoft YaHei"/>
        <family val="2"/>
      </rPr>
      <t xml:space="preserve">レスポンシブル・ビジネス・アライアンス（</t>
    </r>
    <r>
      <rPr>
        <sz val="11"/>
        <rFont val="Verdana"/>
        <family val="2"/>
        <charset val="1"/>
      </rPr>
      <t xml:space="preserve">Responsible Business Alliance</t>
    </r>
    <r>
      <rPr>
        <sz val="11"/>
        <rFont val="Microsoft YaHei"/>
        <family val="2"/>
      </rPr>
      <t xml:space="preserve">）（</t>
    </r>
    <r>
      <rPr>
        <sz val="11"/>
        <rFont val="Verdana"/>
        <family val="2"/>
        <charset val="1"/>
      </rPr>
      <t xml:space="preserve">www.responsiblebusiness.org</t>
    </r>
    <r>
      <rPr>
        <sz val="11"/>
        <rFont val="Microsoft YaHei"/>
        <family val="2"/>
      </rPr>
      <t xml:space="preserve">）</t>
    </r>
  </si>
  <si>
    <r>
      <rPr>
        <sz val="11"/>
        <rFont val="Microsoft YaHei"/>
        <family val="2"/>
      </rPr>
      <t xml:space="preserve">책임감있는 비즈니스 연합</t>
    </r>
    <r>
      <rPr>
        <sz val="11"/>
        <rFont val="Verdana"/>
        <family val="2"/>
        <charset val="1"/>
      </rPr>
      <t xml:space="preserve">(Responsible Business Alliance)
www.responsiblebusiness.org</t>
    </r>
  </si>
  <si>
    <t xml:space="preserve">C22</t>
  </si>
  <si>
    <t xml:space="preserve">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</si>
  <si>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 xml:space="preserve">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</si>
  <si>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 xml:space="preserve">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</si>
  <si>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r>
      <rPr>
        <sz val="11"/>
        <rFont val="Microsoft YaHei"/>
        <family val="2"/>
      </rPr>
      <t xml:space="preserve">재활용 또는 폐자원은 재활용되는 금속이며 최종 소비자 또는 소비 후 제품 또는 생산제조 중에 생산되는 폐 활용 금속으로부터 회수된다</t>
    </r>
    <r>
      <rPr>
        <sz val="11"/>
        <rFont val="Verdana"/>
        <family val="2"/>
        <charset val="1"/>
      </rPr>
      <t xml:space="preserve">. </t>
    </r>
    <r>
      <rPr>
        <sz val="11"/>
        <rFont val="Microsoft YaHei"/>
        <family val="2"/>
      </rPr>
      <t xml:space="preserve">재활용 금속은 과잉</t>
    </r>
    <r>
      <rPr>
        <sz val="11"/>
        <rFont val="Verdana"/>
        <family val="2"/>
        <charset val="1"/>
      </rPr>
      <t xml:space="preserve">, </t>
    </r>
    <r>
      <rPr>
        <sz val="11"/>
        <rFont val="Microsoft YaHei"/>
        <family val="2"/>
      </rPr>
      <t xml:space="preserve">쓸모 없는</t>
    </r>
    <r>
      <rPr>
        <sz val="11"/>
        <rFont val="Verdana"/>
        <family val="2"/>
        <charset val="1"/>
      </rPr>
      <t xml:space="preserve">, </t>
    </r>
    <r>
      <rPr>
        <sz val="11"/>
        <rFont val="Microsoft YaHei"/>
        <family val="2"/>
      </rPr>
      <t xml:space="preserve">결함 있는</t>
    </r>
    <r>
      <rPr>
        <sz val="11"/>
        <rFont val="Verdana"/>
        <family val="2"/>
        <charset val="1"/>
      </rPr>
      <t xml:space="preserve">, </t>
    </r>
    <r>
      <rPr>
        <sz val="11"/>
        <rFont val="Microsoft YaHei"/>
        <family val="2"/>
      </rPr>
      <t xml:space="preserve">그리고 주석</t>
    </r>
    <r>
      <rPr>
        <sz val="11"/>
        <rFont val="Verdana"/>
        <family val="2"/>
        <charset val="1"/>
      </rPr>
      <t xml:space="preserve">, </t>
    </r>
    <r>
      <rPr>
        <sz val="11"/>
        <rFont val="Microsoft YaHei"/>
        <family val="2"/>
      </rPr>
      <t xml:space="preserve">탄탈륨</t>
    </r>
    <r>
      <rPr>
        <sz val="11"/>
        <rFont val="Verdana"/>
        <family val="2"/>
        <charset val="1"/>
      </rPr>
      <t xml:space="preserve">, </t>
    </r>
    <r>
      <rPr>
        <sz val="11"/>
        <rFont val="Microsoft YaHei"/>
        <family val="2"/>
      </rPr>
      <t xml:space="preserve">텅스텐 및</t>
    </r>
    <r>
      <rPr>
        <sz val="11"/>
        <rFont val="Verdana"/>
        <family val="2"/>
        <charset val="1"/>
      </rPr>
      <t xml:space="preserve">/</t>
    </r>
    <r>
      <rPr>
        <sz val="11"/>
        <rFont val="Microsoft YaHei"/>
        <family val="2"/>
      </rPr>
      <t xml:space="preserve">또는 금의 생산에서 재처리에 적합한 폐 금속 물질을 포함한다</t>
    </r>
    <r>
      <rPr>
        <sz val="11"/>
        <rFont val="Verdana"/>
        <family val="2"/>
        <charset val="1"/>
      </rPr>
      <t xml:space="preserve">. </t>
    </r>
    <r>
      <rPr>
        <sz val="11"/>
        <rFont val="Microsoft YaHei"/>
        <family val="2"/>
      </rPr>
      <t xml:space="preserve">부분적으로 처리되거나 처리되지 않은 광물질 다른 원석의 부산물은 재활용 금속의 정의에 포함되지 않는다</t>
    </r>
    <r>
      <rPr>
        <sz val="11"/>
        <rFont val="Verdana"/>
        <family val="2"/>
        <charset val="1"/>
      </rPr>
      <t xml:space="preserve">.</t>
    </r>
  </si>
  <si>
    <t xml:space="preserve">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</si>
  <si>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 xml:space="preserve">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</si>
  <si>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</si>
  <si>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 xml:space="preserve">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</si>
  <si>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 xml:space="preserve">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</si>
  <si>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 xml:space="preserve">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</si>
  <si>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 xml:space="preserve">C23</t>
  </si>
  <si>
    <t xml:space="preserve">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</si>
  <si>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r>
      <rPr>
        <sz val="11"/>
        <rFont val="Microsoft YaHei"/>
        <family val="2"/>
      </rPr>
      <t xml:space="preserve">负责任矿物审验流程 </t>
    </r>
    <r>
      <rPr>
        <sz val="11"/>
        <rFont val="Verdana"/>
        <family val="2"/>
        <charset val="1"/>
      </rPr>
      <t xml:space="preserve">(RMAP) </t>
    </r>
    <r>
      <rPr>
        <sz val="11"/>
        <rFont val="Microsoft YaHei"/>
        <family val="2"/>
      </rPr>
      <t xml:space="preserve">是由责任商业联盟 </t>
    </r>
    <r>
      <rPr>
        <sz val="11"/>
        <rFont val="Verdana"/>
        <family val="2"/>
        <charset val="1"/>
      </rPr>
      <t xml:space="preserve">(RBA) </t>
    </r>
    <r>
      <rPr>
        <sz val="11"/>
        <rFont val="Microsoft YaHei"/>
        <family val="2"/>
      </rPr>
      <t xml:space="preserve">所制定，用于提高公司对金属责任采购进行查证的能力。有关 </t>
    </r>
    <r>
      <rPr>
        <sz val="11"/>
        <rFont val="Verdana"/>
        <family val="2"/>
        <charset val="1"/>
      </rPr>
      <t xml:space="preserve">RMAP </t>
    </r>
    <r>
      <rPr>
        <sz val="11"/>
        <rFont val="Microsoft YaHei"/>
        <family val="2"/>
      </rPr>
      <t xml:space="preserve">的更多信息，请访问 </t>
    </r>
    <r>
      <rPr>
        <sz val="11"/>
        <rFont val="Verdana"/>
        <family val="2"/>
        <charset val="1"/>
      </rPr>
      <t xml:space="preserve">http://www.responsiblemineralsinitiative.org/responsible-minerals-assurance-process/</t>
    </r>
    <r>
      <rPr>
        <sz val="11"/>
        <rFont val="Microsoft YaHei"/>
        <family val="2"/>
      </rPr>
      <t xml:space="preserve">。</t>
    </r>
  </si>
  <si>
    <r>
      <rPr>
        <sz val="11"/>
        <rFont val="Microsoft YaHei"/>
        <family val="2"/>
      </rPr>
      <t xml:space="preserve">責任ある鉱物保証プロセス（</t>
    </r>
    <r>
      <rPr>
        <sz val="11"/>
        <rFont val="Verdana"/>
        <family val="2"/>
        <charset val="1"/>
      </rPr>
      <t xml:space="preserve">RMAP</t>
    </r>
    <r>
      <rPr>
        <sz val="11"/>
        <rFont val="Microsoft YaHei"/>
        <family val="2"/>
      </rPr>
      <t xml:space="preserve">）とは、鉱物の責任ある調達の検証を強化するために、</t>
    </r>
    <r>
      <rPr>
        <sz val="11"/>
        <rFont val="Verdana"/>
        <family val="2"/>
        <charset val="1"/>
      </rPr>
      <t xml:space="preserve">RBA</t>
    </r>
    <r>
      <rPr>
        <sz val="11"/>
        <rFont val="Microsoft YaHei"/>
        <family val="2"/>
      </rPr>
      <t xml:space="preserve">によって開発されたプログラムである。</t>
    </r>
    <r>
      <rPr>
        <sz val="11"/>
        <rFont val="Verdana"/>
        <family val="2"/>
        <charset val="1"/>
      </rPr>
      <t xml:space="preserve">RMAP</t>
    </r>
    <r>
      <rPr>
        <sz val="11"/>
        <rFont val="Microsoft YaHei"/>
        <family val="2"/>
      </rPr>
      <t xml:space="preserve">に関する詳しい情報は以下のサイトに掲載されている。</t>
    </r>
    <r>
      <rPr>
        <sz val="11"/>
        <rFont val="Verdana"/>
        <family val="2"/>
        <charset val="1"/>
      </rPr>
      <t xml:space="preserve">(http://www.responsiblemineralsinitiative.org/responsible-minerals-assurance-process/)</t>
    </r>
  </si>
  <si>
    <r>
      <rPr>
        <sz val="11"/>
        <rFont val="Verdana"/>
        <family val="2"/>
        <charset val="1"/>
      </rPr>
      <t xml:space="preserve">RBA</t>
    </r>
    <r>
      <rPr>
        <sz val="11"/>
        <rFont val="Microsoft YaHei"/>
        <family val="2"/>
      </rPr>
      <t xml:space="preserve">가 개발한 책임 있는 광물 보증 프로세스</t>
    </r>
    <r>
      <rPr>
        <sz val="11"/>
        <rFont val="Verdana"/>
        <family val="2"/>
        <charset val="1"/>
      </rPr>
      <t xml:space="preserve">(RMAP)</t>
    </r>
    <r>
      <rPr>
        <sz val="11"/>
        <rFont val="Microsoft YaHei"/>
        <family val="2"/>
      </rPr>
      <t xml:space="preserve">는 회사의 책임감 있는 광물 구매 역량 강화를  위한 프로세스임</t>
    </r>
    <r>
      <rPr>
        <sz val="11"/>
        <rFont val="Verdana"/>
        <family val="2"/>
        <charset val="1"/>
      </rPr>
      <t xml:space="preserve">.
</t>
    </r>
    <r>
      <rPr>
        <sz val="11"/>
        <rFont val="Microsoft YaHei"/>
        <family val="2"/>
      </rPr>
      <t xml:space="preserve">상세 내용은 아래 웹페이지에서 확인 가능하다</t>
    </r>
    <r>
      <rPr>
        <sz val="11"/>
        <rFont val="Verdana"/>
        <family val="2"/>
        <charset val="1"/>
      </rPr>
      <t xml:space="preserve">.
http://www.responsiblemineralsinitiative.org/responsible-minerals-assurance-process/</t>
    </r>
  </si>
  <si>
    <t xml:space="preserve">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</si>
  <si>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 xml:space="preserve">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</si>
  <si>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 xml:space="preserve">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</si>
  <si>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</si>
  <si>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</si>
  <si>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 xml:space="preserve">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</si>
  <si>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 xml:space="preserve">C24</t>
  </si>
  <si>
    <t xml:space="preserve">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</si>
  <si>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r>
      <rPr>
        <sz val="11"/>
        <rFont val="Microsoft YaHei"/>
        <family val="2"/>
      </rPr>
      <t xml:space="preserve">负责任矿物计划由责任商业联盟 </t>
    </r>
    <r>
      <rPr>
        <sz val="11"/>
        <rFont val="Verdana"/>
        <family val="2"/>
        <charset val="1"/>
      </rPr>
      <t xml:space="preserve">(RBA) </t>
    </r>
    <r>
      <rPr>
        <sz val="11"/>
        <rFont val="Microsoft YaHei"/>
        <family val="2"/>
      </rPr>
      <t xml:space="preserve">于 </t>
    </r>
    <r>
      <rPr>
        <sz val="11"/>
        <rFont val="Verdana"/>
        <family val="2"/>
        <charset val="1"/>
      </rPr>
      <t xml:space="preserve">2008 </t>
    </r>
    <r>
      <rPr>
        <sz val="11"/>
        <rFont val="Microsoft YaHei"/>
        <family val="2"/>
      </rPr>
      <t xml:space="preserve">年发起成立，并已成为公司供应链就冲突矿产问题而最广泛使用和认可的标准。 今天，来自 </t>
    </r>
    <r>
      <rPr>
        <sz val="11"/>
        <rFont val="Verdana"/>
        <family val="2"/>
        <charset val="1"/>
      </rPr>
      <t xml:space="preserve">10 </t>
    </r>
    <r>
      <rPr>
        <sz val="11"/>
        <rFont val="Microsoft YaHei"/>
        <family val="2"/>
      </rPr>
      <t xml:space="preserve">种不同行业的超过 </t>
    </r>
    <r>
      <rPr>
        <sz val="11"/>
        <rFont val="Verdana"/>
        <family val="2"/>
        <charset val="1"/>
      </rPr>
      <t xml:space="preserve">360 </t>
    </r>
    <r>
      <rPr>
        <sz val="11"/>
        <rFont val="Microsoft YaHei"/>
        <family val="2"/>
      </rPr>
      <t xml:space="preserve">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t>
    </r>
    <r>
      <rPr>
        <sz val="11"/>
        <rFont val="Verdana"/>
        <family val="2"/>
        <charset val="1"/>
      </rPr>
      <t xml:space="preserve">http://www.responsiblemineralsinitiative.org</t>
    </r>
  </si>
  <si>
    <r>
      <rPr>
        <sz val="11"/>
        <rFont val="Verdana"/>
        <family val="2"/>
        <charset val="1"/>
      </rPr>
      <t xml:space="preserve">RBA</t>
    </r>
    <r>
      <rPr>
        <sz val="11"/>
        <rFont val="Microsoft YaHei"/>
        <family val="2"/>
      </rPr>
      <t xml:space="preserve">のメンバーにより</t>
    </r>
    <r>
      <rPr>
        <sz val="11"/>
        <rFont val="Verdana"/>
        <family val="2"/>
        <charset val="1"/>
      </rPr>
      <t xml:space="preserve">2008</t>
    </r>
    <r>
      <rPr>
        <sz val="11"/>
        <rFont val="Microsoft YaHei"/>
        <family val="2"/>
      </rPr>
      <t xml:space="preserve">年に設立された責任ある鉱物イニシアチブは、サプライチェーンにおける紛争鉱物問題に取り組む企業が最も利用し尊重する組織のひとつに成長した。現在異なる</t>
    </r>
    <r>
      <rPr>
        <sz val="11"/>
        <rFont val="Verdana"/>
        <family val="2"/>
        <charset val="1"/>
      </rPr>
      <t xml:space="preserve">10</t>
    </r>
    <r>
      <rPr>
        <sz val="11"/>
        <rFont val="Microsoft YaHei"/>
        <family val="2"/>
      </rPr>
      <t xml:space="preserve">業種から</t>
    </r>
    <r>
      <rPr>
        <sz val="11"/>
        <rFont val="Verdana"/>
        <family val="2"/>
        <charset val="1"/>
      </rPr>
      <t xml:space="preserve">360</t>
    </r>
    <r>
      <rPr>
        <sz val="11"/>
        <rFont val="Microsoft YaHei"/>
        <family val="2"/>
      </rPr>
      <t xml:space="preserve">社以上の企業が</t>
    </r>
    <r>
      <rPr>
        <sz val="11"/>
        <rFont val="Verdana"/>
        <family val="2"/>
        <charset val="1"/>
      </rPr>
      <t xml:space="preserve">RMI</t>
    </r>
    <r>
      <rPr>
        <sz val="11"/>
        <rFont val="Microsoft YaHei"/>
        <family val="2"/>
      </rPr>
      <t xml:space="preserve">に参加し、</t>
    </r>
    <r>
      <rPr>
        <sz val="11"/>
        <rFont val="Verdana"/>
        <family val="2"/>
        <charset val="1"/>
      </rPr>
      <t xml:space="preserve">RMAP</t>
    </r>
    <r>
      <rPr>
        <sz val="11"/>
        <rFont val="Microsoft YaHei"/>
        <family val="2"/>
      </rPr>
      <t xml:space="preserve">、</t>
    </r>
    <r>
      <rPr>
        <sz val="11"/>
        <rFont val="Verdana"/>
        <family val="2"/>
        <charset val="1"/>
      </rPr>
      <t xml:space="preserve">CMRT</t>
    </r>
    <r>
      <rPr>
        <sz val="11"/>
        <rFont val="Microsoft YaHei"/>
        <family val="2"/>
      </rPr>
      <t xml:space="preserve">、合理的な原産国調査</t>
    </r>
    <r>
      <rPr>
        <sz val="11"/>
        <rFont val="Verdana"/>
        <family val="2"/>
        <charset val="1"/>
      </rPr>
      <t xml:space="preserve">(RCOI)</t>
    </r>
    <r>
      <rPr>
        <sz val="11"/>
        <rFont val="Microsoft YaHei"/>
        <family val="2"/>
      </rPr>
      <t xml:space="preserve">データおよび紛争鉱物調達に関するさまざまなガイダンス文書を含む幅広いツールおよびリソースを提供している。</t>
    </r>
    <r>
      <rPr>
        <sz val="11"/>
        <rFont val="Verdana"/>
        <family val="2"/>
        <charset val="1"/>
      </rPr>
      <t xml:space="preserve">RMI</t>
    </r>
    <r>
      <rPr>
        <sz val="11"/>
        <rFont val="Microsoft YaHei"/>
        <family val="2"/>
      </rPr>
      <t xml:space="preserve">は紛争鉱物問題の定期的なワークショップを実施し、政策展開に貢献し、主要な市民社会団体および政府とも協議を重ねている。詳細については以下を参照のこと。</t>
    </r>
    <r>
      <rPr>
        <sz val="11"/>
        <rFont val="Verdana"/>
        <family val="2"/>
        <charset val="1"/>
      </rPr>
      <t xml:space="preserve">http://www.responsiblemineralsinitiative.org</t>
    </r>
  </si>
  <si>
    <r>
      <rPr>
        <sz val="11"/>
        <rFont val="Verdana"/>
        <family val="2"/>
        <charset val="1"/>
      </rPr>
      <t xml:space="preserve">2008</t>
    </r>
    <r>
      <rPr>
        <sz val="11"/>
        <rFont val="Microsoft YaHei"/>
        <family val="2"/>
      </rPr>
      <t xml:space="preserve">년에 책임감 있는 비니지스 연합의 회원에 의해 설립된 책임 있는 광물 이니셔티브는 공급망에서 분쟁물질 문제에 대해 설명하고자 하는 회사들에게 가장 활발하고 존경 받는 조직의 하나로 성장해 왔다</t>
    </r>
    <r>
      <rPr>
        <sz val="11"/>
        <rFont val="Verdana"/>
        <family val="2"/>
        <charset val="1"/>
      </rPr>
      <t xml:space="preserve">.  </t>
    </r>
    <r>
      <rPr>
        <sz val="11"/>
        <rFont val="Microsoft YaHei"/>
        <family val="2"/>
      </rPr>
      <t xml:space="preserve">열개의 다른 산업에서 </t>
    </r>
    <r>
      <rPr>
        <sz val="11"/>
        <rFont val="Verdana"/>
        <family val="2"/>
        <charset val="1"/>
      </rPr>
      <t xml:space="preserve">360</t>
    </r>
    <r>
      <rPr>
        <sz val="11"/>
        <rFont val="Microsoft YaHei"/>
        <family val="2"/>
      </rPr>
      <t xml:space="preserve">개 이상의 회사가 오늘날 </t>
    </r>
    <r>
      <rPr>
        <sz val="11"/>
        <rFont val="Verdana"/>
        <family val="2"/>
        <charset val="1"/>
      </rPr>
      <t xml:space="preserve">RMI</t>
    </r>
    <r>
      <rPr>
        <sz val="11"/>
        <rFont val="Microsoft YaHei"/>
        <family val="2"/>
      </rPr>
      <t xml:space="preserve">에 참가하고 있고</t>
    </r>
    <r>
      <rPr>
        <sz val="11"/>
        <rFont val="Verdana"/>
        <family val="2"/>
        <charset val="1"/>
      </rPr>
      <t xml:space="preserve">, RMAP, CMRT, RCOI data</t>
    </r>
    <r>
      <rPr>
        <sz val="11"/>
        <rFont val="Microsoft YaHei"/>
        <family val="2"/>
      </rPr>
      <t xml:space="preserve">와 분쟁 물질에 대한 여러 가이던스 문서들을 포함하는 다양한 방법과 자원에 기여하고 있다</t>
    </r>
    <r>
      <rPr>
        <sz val="11"/>
        <rFont val="Verdana"/>
        <family val="2"/>
        <charset val="1"/>
      </rPr>
      <t xml:space="preserve">. </t>
    </r>
    <r>
      <rPr>
        <sz val="11"/>
        <rFont val="Microsoft YaHei"/>
        <family val="2"/>
      </rPr>
      <t xml:space="preserve">또한 </t>
    </r>
    <r>
      <rPr>
        <sz val="11"/>
        <rFont val="Verdana"/>
        <family val="2"/>
        <charset val="1"/>
      </rPr>
      <t xml:space="preserve">RMI</t>
    </r>
    <r>
      <rPr>
        <sz val="11"/>
        <rFont val="Microsoft YaHei"/>
        <family val="2"/>
      </rPr>
      <t xml:space="preserve">는 분쟁 물질에 대한 정기적인 워크샵을 운영하고 주요 민간 사회 조직과 정부의 정책개발과 토론에 기여함</t>
    </r>
    <r>
      <rPr>
        <sz val="11"/>
        <rFont val="Verdana"/>
        <family val="2"/>
        <charset val="1"/>
      </rPr>
      <t xml:space="preserve">. </t>
    </r>
    <r>
      <rPr>
        <sz val="11"/>
        <rFont val="Microsoft YaHei"/>
        <family val="2"/>
      </rPr>
      <t xml:space="preserve">추가 정보는 </t>
    </r>
    <r>
      <rPr>
        <sz val="11"/>
        <rFont val="Verdana"/>
        <family val="2"/>
        <charset val="1"/>
      </rPr>
      <t xml:space="preserve">http://www.responsiblemineralsinitiative.org.</t>
    </r>
  </si>
  <si>
    <t xml:space="preserve">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</si>
  <si>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</si>
  <si>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</si>
  <si>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</si>
  <si>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</si>
  <si>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 xml:space="preserve">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</si>
  <si>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</si>
  <si>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</si>
  <si>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r>
      <rPr>
        <sz val="11"/>
        <rFont val="Microsoft YaHei"/>
        <family val="2"/>
      </rPr>
      <t xml:space="preserve">负责任矿物审验流程 </t>
    </r>
    <r>
      <rPr>
        <sz val="11"/>
        <rFont val="Verdana"/>
        <family val="2"/>
        <charset val="1"/>
      </rPr>
      <t xml:space="preserve">(RMAP) </t>
    </r>
    <r>
      <rPr>
        <sz val="11"/>
        <rFont val="Microsoft YaHei"/>
        <family val="2"/>
      </rPr>
      <t xml:space="preserve">中的合规冶炼厂列表包含所有被评估并且符合标准的冶炼厂和精炼厂。其中的标准有负责任矿物审验流程 </t>
    </r>
    <r>
      <rPr>
        <sz val="11"/>
        <rFont val="Verdana"/>
        <family val="2"/>
        <charset val="1"/>
      </rPr>
      <t xml:space="preserve">(RMAP)</t>
    </r>
    <r>
      <rPr>
        <sz val="11"/>
        <rFont val="Microsoft YaHei"/>
        <family val="2"/>
      </rPr>
      <t xml:space="preserve">、负责任矿物计划 </t>
    </r>
    <r>
      <rPr>
        <sz val="11"/>
        <rFont val="Verdana"/>
        <family val="2"/>
        <charset val="1"/>
      </rPr>
      <t xml:space="preserve">(RMI) </t>
    </r>
    <r>
      <rPr>
        <sz val="11"/>
        <rFont val="Microsoft YaHei"/>
        <family val="2"/>
      </rPr>
      <t xml:space="preserve">或其他对等机构计划（例如责任珠宝委员会或伦敦金银市场协会）。如果冶炼厂或精炼厂不在列表内，则表示其未完成 </t>
    </r>
    <r>
      <rPr>
        <sz val="11"/>
        <rFont val="Verdana"/>
        <family val="2"/>
        <charset val="1"/>
      </rPr>
      <t xml:space="preserve">RMAP </t>
    </r>
    <r>
      <rPr>
        <sz val="11"/>
        <rFont val="Microsoft YaHei"/>
        <family val="2"/>
      </rPr>
      <t xml:space="preserve">评估或不符合 </t>
    </r>
    <r>
      <rPr>
        <sz val="11"/>
        <rFont val="Verdana"/>
        <family val="2"/>
        <charset val="1"/>
      </rPr>
      <t xml:space="preserve">RMAP </t>
    </r>
    <r>
      <rPr>
        <sz val="11"/>
        <rFont val="Microsoft YaHei"/>
        <family val="2"/>
      </rPr>
      <t xml:space="preserve">标准要求。
要查看经验证符合 </t>
    </r>
    <r>
      <rPr>
        <sz val="11"/>
        <rFont val="Verdana"/>
        <family val="2"/>
        <charset val="1"/>
      </rPr>
      <t xml:space="preserve">RMAP </t>
    </r>
    <r>
      <rPr>
        <sz val="11"/>
        <rFont val="Microsoft YaHei"/>
        <family val="2"/>
      </rPr>
      <t xml:space="preserve">的冶炼厂和精炼厂列表，请访问 </t>
    </r>
    <r>
      <rPr>
        <sz val="11"/>
        <rFont val="Verdana"/>
        <family val="2"/>
        <charset val="1"/>
      </rPr>
      <t xml:space="preserve">www.responsiblemineralsinitiative.org</t>
    </r>
    <r>
      <rPr>
        <sz val="11"/>
        <rFont val="Microsoft YaHei"/>
        <family val="2"/>
      </rPr>
      <t xml:space="preserve">。</t>
    </r>
  </si>
  <si>
    <r>
      <rPr>
        <sz val="11"/>
        <rFont val="Microsoft YaHei"/>
        <family val="2"/>
      </rPr>
      <t xml:space="preserve">責任ある鉱物保証プロセス</t>
    </r>
    <r>
      <rPr>
        <sz val="11"/>
        <rFont val="Verdana"/>
        <family val="2"/>
        <charset val="1"/>
      </rPr>
      <t xml:space="preserve">(RMAP)</t>
    </r>
    <r>
      <rPr>
        <sz val="11"/>
        <rFont val="Microsoft YaHei"/>
        <family val="2"/>
      </rPr>
      <t xml:space="preserve">適合リストとは、責任ある鉱物イニシアチブ（</t>
    </r>
    <r>
      <rPr>
        <sz val="11"/>
        <rFont val="Verdana"/>
        <family val="2"/>
        <charset val="1"/>
      </rPr>
      <t xml:space="preserve">RMI</t>
    </r>
    <r>
      <rPr>
        <sz val="11"/>
        <rFont val="Microsoft YaHei"/>
        <family val="2"/>
      </rPr>
      <t xml:space="preserve">）のプログラムである</t>
    </r>
    <r>
      <rPr>
        <sz val="11"/>
        <rFont val="Verdana"/>
        <family val="2"/>
        <charset val="1"/>
      </rPr>
      <t xml:space="preserve">RMAP</t>
    </r>
    <r>
      <rPr>
        <sz val="11"/>
        <rFont val="Microsoft YaHei"/>
        <family val="2"/>
      </rPr>
      <t xml:space="preserve">、又は責任あるジュエリー協議会 </t>
    </r>
    <r>
      <rPr>
        <sz val="11"/>
        <rFont val="Verdana"/>
        <family val="2"/>
        <charset val="1"/>
      </rPr>
      <t xml:space="preserve">(Responsible Jewellry Council) </t>
    </r>
    <r>
      <rPr>
        <sz val="11"/>
        <rFont val="Microsoft YaHei"/>
        <family val="2"/>
      </rPr>
      <t xml:space="preserve">やロンドン貴金属市場協会 </t>
    </r>
    <r>
      <rPr>
        <sz val="11"/>
        <rFont val="Verdana"/>
        <family val="2"/>
        <charset val="1"/>
      </rPr>
      <t xml:space="preserve">(London Bullion Market Association) </t>
    </r>
    <r>
      <rPr>
        <sz val="11"/>
        <rFont val="Microsoft YaHei"/>
        <family val="2"/>
      </rPr>
      <t xml:space="preserve">といった業界の同等のプログラムによる監査を通過し、それらの基準に適合すると認証された製錬・精製業者のリストです。製錬・精製業者がこのリストにない場合は、</t>
    </r>
    <r>
      <rPr>
        <sz val="11"/>
        <rFont val="Verdana"/>
        <family val="2"/>
        <charset val="1"/>
      </rPr>
      <t xml:space="preserve">RMAP</t>
    </r>
    <r>
      <rPr>
        <sz val="11"/>
        <rFont val="Microsoft YaHei"/>
        <family val="2"/>
      </rPr>
      <t xml:space="preserve">監査を完了していないか、又は</t>
    </r>
    <r>
      <rPr>
        <sz val="11"/>
        <rFont val="Verdana"/>
        <family val="2"/>
        <charset val="1"/>
      </rPr>
      <t xml:space="preserve">RMAP</t>
    </r>
    <r>
      <rPr>
        <sz val="11"/>
        <rFont val="Microsoft YaHei"/>
        <family val="2"/>
      </rPr>
      <t xml:space="preserve">基準に準拠していないかのどちらかです。
</t>
    </r>
    <r>
      <rPr>
        <sz val="11"/>
        <rFont val="Verdana"/>
        <family val="2"/>
        <charset val="1"/>
      </rPr>
      <t xml:space="preserve">RMAP</t>
    </r>
    <r>
      <rPr>
        <sz val="11"/>
        <rFont val="Microsoft YaHei"/>
        <family val="2"/>
      </rPr>
      <t xml:space="preserve">に適合していることが検証済みの製錬・精製業者のリストは、</t>
    </r>
    <r>
      <rPr>
        <sz val="11"/>
        <rFont val="Verdana"/>
        <family val="2"/>
        <charset val="1"/>
      </rPr>
      <t xml:space="preserve">www.responsiblemineralsinitiative.org</t>
    </r>
    <r>
      <rPr>
        <sz val="11"/>
        <rFont val="Microsoft YaHei"/>
        <family val="2"/>
      </rPr>
      <t xml:space="preserve">に掲載されています。</t>
    </r>
  </si>
  <si>
    <r>
      <rPr>
        <sz val="11"/>
        <rFont val="Microsoft YaHei"/>
        <family val="2"/>
      </rPr>
      <t xml:space="preserve">책임 있는 광물 보증 프로세스</t>
    </r>
    <r>
      <rPr>
        <sz val="11"/>
        <rFont val="Verdana"/>
        <family val="2"/>
        <charset val="1"/>
      </rPr>
      <t xml:space="preserve">(RMAP) </t>
    </r>
    <r>
      <rPr>
        <sz val="11"/>
        <rFont val="Microsoft YaHei"/>
        <family val="2"/>
      </rPr>
      <t xml:space="preserve">준수 제련소 리스트는 </t>
    </r>
    <r>
      <rPr>
        <sz val="11"/>
        <rFont val="Verdana"/>
        <family val="2"/>
        <charset val="1"/>
      </rPr>
      <t xml:space="preserve">RMAP, </t>
    </r>
    <r>
      <rPr>
        <sz val="11"/>
        <rFont val="Microsoft YaHei"/>
        <family val="2"/>
      </rPr>
      <t xml:space="preserve">책임 있는 광물 이니셔티브</t>
    </r>
    <r>
      <rPr>
        <sz val="11"/>
        <rFont val="Verdana"/>
        <family val="2"/>
        <charset val="1"/>
      </rPr>
      <t xml:space="preserve">(RMI)</t>
    </r>
    <r>
      <rPr>
        <sz val="11"/>
        <rFont val="Microsoft YaHei"/>
        <family val="2"/>
      </rPr>
      <t xml:space="preserve">의 프로그램 또는 산업계에서의 유사 프로그램</t>
    </r>
    <r>
      <rPr>
        <sz val="11"/>
        <rFont val="Verdana"/>
        <family val="2"/>
        <charset val="1"/>
      </rPr>
      <t xml:space="preserve">(</t>
    </r>
    <r>
      <rPr>
        <sz val="11"/>
        <rFont val="Microsoft YaHei"/>
        <family val="2"/>
      </rPr>
      <t xml:space="preserve">예를 들어 </t>
    </r>
    <r>
      <rPr>
        <sz val="11"/>
        <rFont val="Verdana"/>
        <family val="2"/>
        <charset val="1"/>
      </rPr>
      <t xml:space="preserve">Responsible Jewellery Council </t>
    </r>
    <r>
      <rPr>
        <sz val="11"/>
        <rFont val="Microsoft YaHei"/>
        <family val="2"/>
      </rPr>
      <t xml:space="preserve">또는 </t>
    </r>
    <r>
      <rPr>
        <sz val="11"/>
        <rFont val="Verdana"/>
        <family val="2"/>
        <charset val="1"/>
      </rPr>
      <t xml:space="preserve">London Bullion Market Association)</t>
    </r>
    <r>
      <rPr>
        <sz val="11"/>
        <rFont val="Microsoft YaHei"/>
        <family val="2"/>
      </rPr>
      <t xml:space="preserve">을 통해 평가되고 절차를 준수하는지 평가된 제련소와 정제소의 공개 목록입니다</t>
    </r>
    <r>
      <rPr>
        <sz val="11"/>
        <rFont val="Verdana"/>
        <family val="2"/>
        <charset val="1"/>
      </rPr>
      <t xml:space="preserve">. </t>
    </r>
    <r>
      <rPr>
        <sz val="11"/>
        <rFont val="Microsoft YaHei"/>
        <family val="2"/>
      </rPr>
      <t xml:space="preserve">제련소 또는 정제소가 이 목록에 있지 않다면</t>
    </r>
    <r>
      <rPr>
        <sz val="11"/>
        <rFont val="Verdana"/>
        <family val="2"/>
        <charset val="1"/>
      </rPr>
      <t xml:space="preserve">, RMAP </t>
    </r>
    <r>
      <rPr>
        <sz val="11"/>
        <rFont val="Microsoft YaHei"/>
        <family val="2"/>
      </rPr>
      <t xml:space="preserve">평가를 완료하지 못했거나 </t>
    </r>
    <r>
      <rPr>
        <sz val="11"/>
        <rFont val="Verdana"/>
        <family val="2"/>
        <charset val="1"/>
      </rPr>
      <t xml:space="preserve">RMAP </t>
    </r>
    <r>
      <rPr>
        <sz val="11"/>
        <rFont val="Microsoft YaHei"/>
        <family val="2"/>
      </rPr>
      <t xml:space="preserve">절차를 준수하지 않고 있다는 것입니다</t>
    </r>
    <r>
      <rPr>
        <sz val="11"/>
        <rFont val="Verdana"/>
        <family val="2"/>
        <charset val="1"/>
      </rPr>
      <t xml:space="preserve">. 
RMAP</t>
    </r>
    <r>
      <rPr>
        <sz val="11"/>
        <rFont val="Microsoft YaHei"/>
        <family val="2"/>
      </rPr>
      <t xml:space="preserve">를 준수하는 것으로 확인된 제련소 및 정제소 목록은 </t>
    </r>
    <r>
      <rPr>
        <sz val="11"/>
        <rFont val="Verdana"/>
        <family val="2"/>
        <charset val="1"/>
      </rPr>
      <t xml:space="preserve">www.responsiblemineralsinitiative.org</t>
    </r>
    <r>
      <rPr>
        <sz val="11"/>
        <rFont val="Microsoft YaHei"/>
        <family val="2"/>
      </rPr>
      <t xml:space="preserve">에서 찾을 수 있습니다</t>
    </r>
    <r>
      <rPr>
        <sz val="11"/>
        <rFont val="Verdana"/>
        <family val="2"/>
        <charset val="1"/>
      </rPr>
      <t xml:space="preserve">. </t>
    </r>
  </si>
  <si>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</si>
  <si>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</si>
  <si>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</si>
  <si>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</si>
  <si>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 xml:space="preserve">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</si>
  <si>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</si>
  <si>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 xml:space="preserve">C26</t>
  </si>
  <si>
    <t xml:space="preserve">U.S. Securities and Exchange Commission (www.sec.gov)</t>
  </si>
  <si>
    <r>
      <rPr>
        <sz val="11"/>
        <rFont val="Microsoft YaHei"/>
        <family val="2"/>
      </rPr>
      <t xml:space="preserve">美国证券交易委员会 </t>
    </r>
    <r>
      <rPr>
        <sz val="11"/>
        <rFont val="Verdana"/>
        <family val="2"/>
        <charset val="1"/>
      </rPr>
      <t xml:space="preserve">(www.sec.gov)</t>
    </r>
  </si>
  <si>
    <r>
      <rPr>
        <sz val="11"/>
        <rFont val="Microsoft YaHei"/>
        <family val="2"/>
      </rPr>
      <t xml:space="preserve">米国証券取引委員会（</t>
    </r>
    <r>
      <rPr>
        <sz val="11"/>
        <rFont val="Verdana"/>
        <family val="2"/>
        <charset val="1"/>
      </rPr>
      <t xml:space="preserve">U.S. Securities and Exchange Commision</t>
    </r>
    <r>
      <rPr>
        <sz val="11"/>
        <rFont val="Microsoft YaHei"/>
        <family val="2"/>
      </rPr>
      <t xml:space="preserve">）（</t>
    </r>
    <r>
      <rPr>
        <sz val="11"/>
        <rFont val="Verdana"/>
        <family val="2"/>
        <charset val="1"/>
      </rPr>
      <t xml:space="preserve">www.sec.gov</t>
    </r>
    <r>
      <rPr>
        <sz val="11"/>
        <rFont val="Microsoft YaHei"/>
        <family val="2"/>
      </rPr>
      <t xml:space="preserve">）</t>
    </r>
  </si>
  <si>
    <r>
      <rPr>
        <sz val="11"/>
        <rFont val="Microsoft YaHei"/>
        <family val="2"/>
      </rPr>
      <t xml:space="preserve">미국증권거래위원회 </t>
    </r>
    <r>
      <rPr>
        <sz val="11"/>
        <rFont val="Verdana"/>
        <family val="2"/>
        <charset val="1"/>
      </rPr>
      <t xml:space="preserve">(www.sec.gov)</t>
    </r>
  </si>
  <si>
    <t xml:space="preserve">Comissão "U.S. Securities and Exchange" (www.SEC.gov)</t>
  </si>
  <si>
    <t xml:space="preserve">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</si>
  <si>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</si>
  <si>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r>
      <rPr>
        <sz val="11"/>
        <rFont val="Microsoft YaHei"/>
        <family val="2"/>
      </rPr>
      <t xml:space="preserve">冶炼厂或精炼厂是指购买并加工矿石、矿渣、回收料、报废料从而提炼成金属或含金属的介质。产品有纯度为 </t>
    </r>
    <r>
      <rPr>
        <sz val="11"/>
        <rFont val="Verdana"/>
        <family val="2"/>
        <charset val="1"/>
      </rPr>
      <t xml:space="preserve">99.5% </t>
    </r>
    <r>
      <rPr>
        <sz val="11"/>
        <rFont val="Microsoft YaHei"/>
        <family val="2"/>
      </rPr>
      <t xml:space="preserve">或更高的金属、金属粉体、金属锭、金属条、金属粒子、金属氧化物、金属盐类等。术语“冶炼厂”和“精炼厂”在各类型的刊物经常互用。 </t>
    </r>
  </si>
  <si>
    <r>
      <rPr>
        <sz val="11"/>
        <rFont val="Microsoft YaHei"/>
        <family val="2"/>
      </rPr>
      <t xml:space="preserve">製錬・精製業者とは、鉱石、スラグ及び</t>
    </r>
    <r>
      <rPr>
        <sz val="11"/>
        <rFont val="Verdana"/>
        <family val="2"/>
        <charset val="1"/>
      </rPr>
      <t xml:space="preserve">/</t>
    </r>
    <r>
      <rPr>
        <sz val="11"/>
        <rFont val="Microsoft YaHei"/>
        <family val="2"/>
      </rPr>
      <t xml:space="preserve">又は再生利用品、スクラップを調達し、製錬金属又は金属中間生成物に加工する企業である。生産物には、純金属（純度</t>
    </r>
    <r>
      <rPr>
        <sz val="11"/>
        <rFont val="Verdana"/>
        <family val="2"/>
        <charset val="1"/>
      </rPr>
      <t xml:space="preserve">99.5%</t>
    </r>
    <r>
      <rPr>
        <sz val="11"/>
        <rFont val="Microsoft YaHei"/>
        <family val="2"/>
      </rPr>
      <t xml:space="preserve">以上）、粉末、インゴット、バー、結晶粒、酸化物又は塩等がある。「製錬業者」と「精製業者」という用語は、様々な出版物の中で区別しないで使用される。</t>
    </r>
  </si>
  <si>
    <r>
      <rPr>
        <sz val="11"/>
        <rFont val="Microsoft YaHei"/>
        <family val="2"/>
      </rPr>
      <t xml:space="preserve">제련소 또는 정제소는 재활용 되거나 폐품으로부터 정제된 광물 또는 중간 생산품을 포함하는 광물로 광석</t>
    </r>
    <r>
      <rPr>
        <sz val="11"/>
        <rFont val="Verdana"/>
        <family val="2"/>
        <charset val="1"/>
      </rPr>
      <t xml:space="preserve">, </t>
    </r>
    <r>
      <rPr>
        <sz val="11"/>
        <rFont val="Microsoft YaHei"/>
        <family val="2"/>
      </rPr>
      <t xml:space="preserve">슬래그 및</t>
    </r>
    <r>
      <rPr>
        <sz val="11"/>
        <rFont val="Verdana"/>
        <family val="2"/>
        <charset val="1"/>
      </rPr>
      <t xml:space="preserve">/</t>
    </r>
    <r>
      <rPr>
        <sz val="11"/>
        <rFont val="Microsoft YaHei"/>
        <family val="2"/>
      </rPr>
      <t xml:space="preserve">또는 재료를 구입하거나 처리하는 회사를 말한다</t>
    </r>
    <r>
      <rPr>
        <sz val="11"/>
        <rFont val="Verdana"/>
        <family val="2"/>
        <charset val="1"/>
      </rPr>
      <t xml:space="preserve">. </t>
    </r>
    <r>
      <rPr>
        <sz val="11"/>
        <rFont val="Microsoft YaHei"/>
        <family val="2"/>
      </rPr>
      <t xml:space="preserve">산출물은 </t>
    </r>
    <r>
      <rPr>
        <sz val="11"/>
        <rFont val="Verdana"/>
        <family val="2"/>
        <charset val="1"/>
      </rPr>
      <t xml:space="preserve">(99.5% </t>
    </r>
    <r>
      <rPr>
        <sz val="11"/>
        <rFont val="Microsoft YaHei"/>
        <family val="2"/>
      </rPr>
      <t xml:space="preserve">이상</t>
    </r>
    <r>
      <rPr>
        <sz val="11"/>
        <rFont val="Verdana"/>
        <family val="2"/>
        <charset val="1"/>
      </rPr>
      <t xml:space="preserve">)</t>
    </r>
    <r>
      <rPr>
        <sz val="11"/>
        <rFont val="Microsoft YaHei"/>
        <family val="2"/>
      </rPr>
      <t xml:space="preserve">의 순수한 금속</t>
    </r>
    <r>
      <rPr>
        <sz val="11"/>
        <rFont val="Verdana"/>
        <family val="2"/>
        <charset val="1"/>
      </rPr>
      <t xml:space="preserve">, </t>
    </r>
    <r>
      <rPr>
        <sz val="11"/>
        <rFont val="Microsoft YaHei"/>
        <family val="2"/>
      </rPr>
      <t xml:space="preserve">분말</t>
    </r>
    <r>
      <rPr>
        <sz val="11"/>
        <rFont val="Verdana"/>
        <family val="2"/>
        <charset val="1"/>
      </rPr>
      <t xml:space="preserve">, </t>
    </r>
    <r>
      <rPr>
        <sz val="11"/>
        <rFont val="Microsoft YaHei"/>
        <family val="2"/>
      </rPr>
      <t xml:space="preserve">잉곳</t>
    </r>
    <r>
      <rPr>
        <sz val="11"/>
        <rFont val="Verdana"/>
        <family val="2"/>
        <charset val="1"/>
      </rPr>
      <t xml:space="preserve">, </t>
    </r>
    <r>
      <rPr>
        <sz val="11"/>
        <rFont val="Microsoft YaHei"/>
        <family val="2"/>
      </rPr>
      <t xml:space="preserve">막대</t>
    </r>
    <r>
      <rPr>
        <sz val="11"/>
        <rFont val="Verdana"/>
        <family val="2"/>
        <charset val="1"/>
      </rPr>
      <t xml:space="preserve">, </t>
    </r>
    <r>
      <rPr>
        <sz val="11"/>
        <rFont val="Microsoft YaHei"/>
        <family val="2"/>
      </rPr>
      <t xml:space="preserve">낱알</t>
    </r>
    <r>
      <rPr>
        <sz val="11"/>
        <rFont val="Verdana"/>
        <family val="2"/>
        <charset val="1"/>
      </rPr>
      <t xml:space="preserve">, </t>
    </r>
    <r>
      <rPr>
        <sz val="11"/>
        <rFont val="Microsoft YaHei"/>
        <family val="2"/>
      </rPr>
      <t xml:space="preserve">산화물 또는 소금이다</t>
    </r>
    <r>
      <rPr>
        <sz val="11"/>
        <rFont val="Verdana"/>
        <family val="2"/>
        <charset val="1"/>
      </rPr>
      <t xml:space="preserve">. "</t>
    </r>
    <r>
      <rPr>
        <sz val="11"/>
        <rFont val="Microsoft YaHei"/>
        <family val="2"/>
      </rPr>
      <t xml:space="preserve">제련소</t>
    </r>
    <r>
      <rPr>
        <sz val="11"/>
        <rFont val="Verdana"/>
        <family val="2"/>
        <charset val="1"/>
      </rPr>
      <t xml:space="preserve">" </t>
    </r>
    <r>
      <rPr>
        <sz val="11"/>
        <rFont val="Microsoft YaHei"/>
        <family val="2"/>
      </rPr>
      <t xml:space="preserve">또는 </t>
    </r>
    <r>
      <rPr>
        <sz val="11"/>
        <rFont val="Verdana"/>
        <family val="2"/>
        <charset val="1"/>
      </rPr>
      <t xml:space="preserve">"</t>
    </r>
    <r>
      <rPr>
        <sz val="11"/>
        <rFont val="Microsoft YaHei"/>
        <family val="2"/>
      </rPr>
      <t xml:space="preserve">정제소</t>
    </r>
    <r>
      <rPr>
        <sz val="11"/>
        <rFont val="Verdana"/>
        <family val="2"/>
        <charset val="1"/>
      </rPr>
      <t xml:space="preserve">"</t>
    </r>
    <r>
      <rPr>
        <sz val="11"/>
        <rFont val="Microsoft YaHei"/>
        <family val="2"/>
      </rPr>
      <t xml:space="preserve">란 용어는  여러 출판물을 통해 융통성 있게 사용된다</t>
    </r>
    <r>
      <rPr>
        <sz val="11"/>
        <rFont val="Verdana"/>
        <family val="2"/>
        <charset val="1"/>
      </rPr>
      <t xml:space="preserve">.</t>
    </r>
  </si>
  <si>
    <t xml:space="preserve">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</si>
  <si>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</si>
  <si>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 xml:space="preserve">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</si>
  <si>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 xml:space="preserve">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</si>
  <si>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 xml:space="preserve">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</si>
  <si>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 xml:space="preserve">C28</t>
  </si>
  <si>
    <t xml:space="preserve">A unique identification number the RMI assigns to companies that have been reported by members of the supply chain as smelters or refiners, whether or not they have been verified to meet the characteristics of smelters or refiners as defined in the RMAP audit protocols.</t>
  </si>
  <si>
    <r>
      <rPr>
        <sz val="11"/>
        <rFont val="Microsoft YaHei"/>
        <family val="2"/>
      </rPr>
      <t xml:space="preserve">负责任矿物计划 </t>
    </r>
    <r>
      <rPr>
        <sz val="11"/>
        <rFont val="Verdana"/>
        <family val="2"/>
        <charset val="1"/>
      </rPr>
      <t xml:space="preserve">(RMI) </t>
    </r>
    <r>
      <rPr>
        <sz val="11"/>
        <rFont val="Microsoft YaHei"/>
        <family val="2"/>
      </rPr>
      <t xml:space="preserve">会编发独一无二的识别号码给由供应链成员申报上来的冶炼厂或精炼厂，无论其是否已确认过符合负责任矿物审验流程 </t>
    </r>
    <r>
      <rPr>
        <sz val="11"/>
        <rFont val="Verdana"/>
        <family val="2"/>
        <charset val="1"/>
      </rPr>
      <t xml:space="preserve">(RMAP) </t>
    </r>
    <r>
      <rPr>
        <sz val="11"/>
        <rFont val="Microsoft YaHei"/>
        <family val="2"/>
      </rPr>
      <t xml:space="preserve">中审核标准所定义冶炼厂的物征。</t>
    </r>
  </si>
  <si>
    <r>
      <rPr>
        <sz val="11"/>
        <rFont val="Verdana"/>
        <family val="2"/>
        <charset val="1"/>
      </rPr>
      <t xml:space="preserve">RMI</t>
    </r>
    <r>
      <rPr>
        <sz val="11"/>
        <rFont val="Microsoft YaHei"/>
        <family val="2"/>
      </rPr>
      <t xml:space="preserve">は、サプライチェーンを構成する企業が製錬・精製業者として報告した企業に対し、固有の識別番号を割り当てる。これは、これらの企業が</t>
    </r>
    <r>
      <rPr>
        <sz val="11"/>
        <rFont val="Verdana"/>
        <family val="2"/>
        <charset val="1"/>
      </rPr>
      <t xml:space="preserve">RMAP</t>
    </r>
    <r>
      <rPr>
        <sz val="11"/>
        <rFont val="Microsoft YaHei"/>
        <family val="2"/>
      </rPr>
      <t xml:space="preserve">監査手順の定義する製錬・精製業者の特性を満たしていると検証されているか否かとは無関係である。
</t>
    </r>
  </si>
  <si>
    <r>
      <rPr>
        <sz val="11"/>
        <rFont val="Microsoft YaHei"/>
        <family val="2"/>
      </rPr>
      <t xml:space="preserve">공급망의 구성원에 의해 제련소 또는 정제소로 보고된 회사에 </t>
    </r>
    <r>
      <rPr>
        <sz val="11"/>
        <rFont val="Verdana"/>
        <family val="2"/>
        <charset val="1"/>
      </rPr>
      <t xml:space="preserve">RMI</t>
    </r>
    <r>
      <rPr>
        <sz val="11"/>
        <rFont val="Microsoft YaHei"/>
        <family val="2"/>
      </rPr>
      <t xml:space="preserve">가 부여한 독자 </t>
    </r>
    <r>
      <rPr>
        <sz val="11"/>
        <rFont val="Verdana"/>
        <family val="2"/>
        <charset val="1"/>
      </rPr>
      <t xml:space="preserve">ID </t>
    </r>
    <r>
      <rPr>
        <sz val="11"/>
        <rFont val="Microsoft YaHei"/>
        <family val="2"/>
      </rPr>
      <t xml:space="preserve">번호</t>
    </r>
    <r>
      <rPr>
        <sz val="11"/>
        <rFont val="Verdana"/>
        <family val="2"/>
        <charset val="1"/>
      </rPr>
      <t xml:space="preserve">. RMAP </t>
    </r>
    <r>
      <rPr>
        <sz val="11"/>
        <rFont val="Microsoft YaHei"/>
        <family val="2"/>
      </rPr>
      <t xml:space="preserve">감사 절차에 정의된 제련소 또는 정제소의 성격에 부합하는 것으로 증명되는 것과 무관함</t>
    </r>
    <r>
      <rPr>
        <sz val="11"/>
        <rFont val="Verdana"/>
        <family val="2"/>
        <charset val="1"/>
      </rPr>
      <t xml:space="preserve">.</t>
    </r>
  </si>
  <si>
    <t xml:space="preserve">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</si>
  <si>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</si>
  <si>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 xml:space="preserve">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</si>
  <si>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</si>
  <si>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 xml:space="preserve">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</si>
  <si>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 xml:space="preserve">RMAP denetim protokollerinde tanımlanan izabe tesisi veya rafineri özelliklerini karşıladığı doğrulanmış olsun ya da olmasın RMI'nin tedarik zincirinde izabe tesisi ya da rafineri olduğu belirtilen şirketlere atadığı benzersiz tanımlama numarası.</t>
  </si>
  <si>
    <t xml:space="preserve">C29</t>
  </si>
  <si>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</si>
  <si>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r>
      <rPr>
        <sz val="11"/>
        <rFont val="Microsoft YaHei"/>
        <family val="2"/>
      </rPr>
      <t xml:space="preserve">钽冶炼厂（或称钽加工厂）是指能转换含钽矿石、高钝度钽矿石、矿渣、二手金属成含钽介质或其它含钽产品，用于直接销售或进一步深加工成其它含钽产品，例如钽粉、钽部件、氧化钽、合金、焊条、热压结条等的工厂。请参考 </t>
    </r>
    <r>
      <rPr>
        <sz val="11"/>
        <rFont val="Verdana"/>
        <family val="2"/>
        <charset val="1"/>
      </rPr>
      <t xml:space="preserve">RMAP </t>
    </r>
    <r>
      <rPr>
        <sz val="11"/>
        <rFont val="Microsoft YaHei"/>
        <family val="2"/>
      </rPr>
      <t xml:space="preserve">中的审核标准，以了解对这类型金属的完整描述。 </t>
    </r>
    <r>
      <rPr>
        <sz val="11"/>
        <rFont val="Verdana"/>
        <family val="2"/>
        <charset val="1"/>
      </rPr>
      <t xml:space="preserve">http://www.responsiblemineralsinitiative.org/smelter-introduction/</t>
    </r>
    <r>
      <rPr>
        <sz val="11"/>
        <rFont val="Microsoft YaHei"/>
        <family val="2"/>
      </rPr>
      <t xml:space="preserve">。</t>
    </r>
  </si>
  <si>
    <r>
      <rPr>
        <sz val="11"/>
        <rFont val="Microsoft YaHei"/>
        <family val="2"/>
      </rPr>
      <t xml:space="preserve">タンタル</t>
    </r>
    <r>
      <rPr>
        <sz val="11"/>
        <rFont val="Verdana"/>
        <family val="2"/>
        <charset val="1"/>
      </rPr>
      <t xml:space="preserve">(Ta)</t>
    </r>
    <r>
      <rPr>
        <sz val="11"/>
        <rFont val="Microsoft YaHei"/>
        <family val="2"/>
      </rPr>
      <t xml:space="preserve">製錬業者とは、</t>
    </r>
    <r>
      <rPr>
        <sz val="11"/>
        <rFont val="Verdana"/>
        <family val="2"/>
        <charset val="1"/>
      </rPr>
      <t xml:space="preserve">Ta</t>
    </r>
    <r>
      <rPr>
        <sz val="11"/>
        <rFont val="Microsoft YaHei"/>
        <family val="2"/>
      </rPr>
      <t xml:space="preserve">中間生成物を直接販売、あるいは</t>
    </r>
    <r>
      <rPr>
        <sz val="11"/>
        <rFont val="Verdana"/>
        <family val="2"/>
        <charset val="1"/>
      </rPr>
      <t xml:space="preserve">Ta</t>
    </r>
    <r>
      <rPr>
        <sz val="11"/>
        <rFont val="Microsoft YaHei"/>
        <family val="2"/>
      </rPr>
      <t xml:space="preserve">含有品（</t>
    </r>
    <r>
      <rPr>
        <sz val="11"/>
        <rFont val="Verdana"/>
        <family val="2"/>
        <charset val="1"/>
      </rPr>
      <t xml:space="preserve">Ta</t>
    </r>
    <r>
      <rPr>
        <sz val="11"/>
        <rFont val="Microsoft YaHei"/>
        <family val="2"/>
      </rPr>
      <t xml:space="preserve">粉末、
</t>
    </r>
    <r>
      <rPr>
        <sz val="11"/>
        <rFont val="Verdana"/>
        <family val="2"/>
        <charset val="1"/>
      </rPr>
      <t xml:space="preserve">Ta</t>
    </r>
    <r>
      <rPr>
        <sz val="11"/>
        <rFont val="Microsoft YaHei"/>
        <family val="2"/>
      </rPr>
      <t xml:space="preserve">部品、</t>
    </r>
    <r>
      <rPr>
        <sz val="11"/>
        <rFont val="Verdana"/>
        <family val="2"/>
        <charset val="1"/>
      </rPr>
      <t xml:space="preserve">Ta</t>
    </r>
    <r>
      <rPr>
        <sz val="11"/>
        <rFont val="Microsoft YaHei"/>
        <family val="2"/>
      </rPr>
      <t xml:space="preserve">酸化物、合金、ワイヤー、焼結棒など）への更なる加工のために、</t>
    </r>
    <r>
      <rPr>
        <sz val="11"/>
        <rFont val="Verdana"/>
        <family val="2"/>
        <charset val="1"/>
      </rPr>
      <t xml:space="preserve">Ta</t>
    </r>
    <r>
      <rPr>
        <sz val="11"/>
        <rFont val="Microsoft YaHei"/>
        <family val="2"/>
      </rPr>
      <t xml:space="preserve">含有
鉱石、スラグ又はスクラップ由来の二次材料を、</t>
    </r>
    <r>
      <rPr>
        <sz val="11"/>
        <rFont val="Verdana"/>
        <family val="2"/>
        <charset val="1"/>
      </rPr>
      <t xml:space="preserve">Ta</t>
    </r>
    <r>
      <rPr>
        <sz val="11"/>
        <rFont val="Microsoft YaHei"/>
        <family val="2"/>
      </rPr>
      <t xml:space="preserve">の中間生成物又はその他の</t>
    </r>
    <r>
      <rPr>
        <sz val="11"/>
        <rFont val="Verdana"/>
        <family val="2"/>
        <charset val="1"/>
      </rPr>
      <t xml:space="preserve">Ta</t>
    </r>
    <r>
      <rPr>
        <sz val="11"/>
        <rFont val="Microsoft YaHei"/>
        <family val="2"/>
      </rPr>
      <t xml:space="preserve">含有
品に加工する企業と定義されている。この金属の詳しい説明は、</t>
    </r>
    <r>
      <rPr>
        <sz val="11"/>
        <rFont val="Verdana"/>
        <family val="2"/>
        <charset val="1"/>
      </rPr>
      <t xml:space="preserve">RMAP</t>
    </r>
    <r>
      <rPr>
        <sz val="11"/>
        <rFont val="Microsoft YaHei"/>
        <family val="2"/>
      </rPr>
      <t xml:space="preserve">監査手順書を参
照：</t>
    </r>
    <r>
      <rPr>
        <sz val="11"/>
        <rFont val="Verdana"/>
        <family val="2"/>
        <charset val="1"/>
      </rPr>
      <t xml:space="preserve">http://www.responsiblemineralsinitiative.org/smelter-introduction/
</t>
    </r>
  </si>
  <si>
    <r>
      <rPr>
        <sz val="11"/>
        <rFont val="Microsoft YaHei"/>
        <family val="2"/>
      </rPr>
      <t xml:space="preserve">탄탈룸 제련소 </t>
    </r>
    <r>
      <rPr>
        <sz val="11"/>
        <rFont val="Verdana"/>
        <family val="2"/>
        <charset val="1"/>
      </rPr>
      <t xml:space="preserve">(</t>
    </r>
    <r>
      <rPr>
        <sz val="11"/>
        <rFont val="Microsoft YaHei"/>
        <family val="2"/>
      </rPr>
      <t xml:space="preserve">가공처리장으로도 알려진</t>
    </r>
    <r>
      <rPr>
        <sz val="11"/>
        <rFont val="Verdana"/>
        <family val="2"/>
        <charset val="1"/>
      </rPr>
      <t xml:space="preserve">)</t>
    </r>
    <r>
      <rPr>
        <sz val="11"/>
        <rFont val="Microsoft YaHei"/>
        <family val="2"/>
      </rPr>
      <t xml:space="preserve">는 </t>
    </r>
    <r>
      <rPr>
        <sz val="11"/>
        <rFont val="Verdana"/>
        <family val="2"/>
        <charset val="1"/>
      </rPr>
      <t xml:space="preserve">Ta</t>
    </r>
    <r>
      <rPr>
        <sz val="11"/>
        <rFont val="Microsoft YaHei"/>
        <family val="2"/>
      </rPr>
      <t xml:space="preserve">를  포함한 원석</t>
    </r>
    <r>
      <rPr>
        <sz val="11"/>
        <rFont val="Verdana"/>
        <family val="2"/>
        <charset val="1"/>
      </rPr>
      <t xml:space="preserve">, </t>
    </r>
    <r>
      <rPr>
        <sz val="11"/>
        <rFont val="Microsoft YaHei"/>
        <family val="2"/>
      </rPr>
      <t xml:space="preserve">농축액</t>
    </r>
    <r>
      <rPr>
        <sz val="11"/>
        <rFont val="Verdana"/>
        <family val="2"/>
        <charset val="1"/>
      </rPr>
      <t xml:space="preserve">, </t>
    </r>
    <r>
      <rPr>
        <sz val="11"/>
        <rFont val="Microsoft YaHei"/>
        <family val="2"/>
      </rPr>
      <t xml:space="preserve">폐자원 또는 이차 물질을 탄탈룸 매개 제품이나 직접 판매 또는 </t>
    </r>
    <r>
      <rPr>
        <sz val="11"/>
        <rFont val="Verdana"/>
        <family val="2"/>
        <charset val="1"/>
      </rPr>
      <t xml:space="preserve">Ta </t>
    </r>
    <r>
      <rPr>
        <sz val="11"/>
        <rFont val="Microsoft YaHei"/>
        <family val="2"/>
      </rPr>
      <t xml:space="preserve">함유 제품</t>
    </r>
    <r>
      <rPr>
        <sz val="11"/>
        <rFont val="Verdana"/>
        <family val="2"/>
        <charset val="1"/>
      </rPr>
      <t xml:space="preserve">, </t>
    </r>
    <r>
      <rPr>
        <sz val="11"/>
        <rFont val="Microsoft YaHei"/>
        <family val="2"/>
      </rPr>
      <t xml:space="preserve">즉</t>
    </r>
    <r>
      <rPr>
        <sz val="11"/>
        <rFont val="Verdana"/>
        <family val="2"/>
        <charset val="1"/>
      </rPr>
      <t xml:space="preserve">, Ta </t>
    </r>
    <r>
      <rPr>
        <sz val="11"/>
        <rFont val="Microsoft YaHei"/>
        <family val="2"/>
      </rPr>
      <t xml:space="preserve">분말</t>
    </r>
    <r>
      <rPr>
        <sz val="11"/>
        <rFont val="Verdana"/>
        <family val="2"/>
        <charset val="1"/>
      </rPr>
      <t xml:space="preserve">, Ta </t>
    </r>
    <r>
      <rPr>
        <sz val="11"/>
        <rFont val="Microsoft YaHei"/>
        <family val="2"/>
      </rPr>
      <t xml:space="preserve">구성물</t>
    </r>
    <r>
      <rPr>
        <sz val="11"/>
        <rFont val="Verdana"/>
        <family val="2"/>
        <charset val="1"/>
      </rPr>
      <t xml:space="preserve">, Ta </t>
    </r>
    <r>
      <rPr>
        <sz val="11"/>
        <rFont val="Microsoft YaHei"/>
        <family val="2"/>
      </rPr>
      <t xml:space="preserve">산화물</t>
    </r>
    <r>
      <rPr>
        <sz val="11"/>
        <rFont val="Verdana"/>
        <family val="2"/>
        <charset val="1"/>
      </rPr>
      <t xml:space="preserve">, </t>
    </r>
    <r>
      <rPr>
        <sz val="11"/>
        <rFont val="Microsoft YaHei"/>
        <family val="2"/>
      </rPr>
      <t xml:space="preserve">합금</t>
    </r>
    <r>
      <rPr>
        <sz val="11"/>
        <rFont val="Verdana"/>
        <family val="2"/>
        <charset val="1"/>
      </rPr>
      <t xml:space="preserve">, </t>
    </r>
    <r>
      <rPr>
        <sz val="11"/>
        <rFont val="Microsoft YaHei"/>
        <family val="2"/>
      </rPr>
      <t xml:space="preserve">전선 소합금 막대 등으로 처리하는 것을 위해 다른 탄탈룸 함유물질로 전환하는 회사로 정의된다</t>
    </r>
    <r>
      <rPr>
        <sz val="11"/>
        <rFont val="Verdana"/>
        <family val="2"/>
        <charset val="1"/>
      </rPr>
      <t xml:space="preserve">. </t>
    </r>
    <r>
      <rPr>
        <sz val="11"/>
        <rFont val="Microsoft YaHei"/>
        <family val="2"/>
      </rPr>
      <t xml:space="preserve">이 금속에 대한 완전한 설명을 위해 </t>
    </r>
    <r>
      <rPr>
        <sz val="11"/>
        <rFont val="Verdana"/>
        <family val="2"/>
        <charset val="1"/>
      </rPr>
      <t xml:space="preserve">RMAP </t>
    </r>
    <r>
      <rPr>
        <sz val="11"/>
        <rFont val="Microsoft YaHei"/>
        <family val="2"/>
      </rPr>
      <t xml:space="preserve">감사절차를 참조하시오</t>
    </r>
    <r>
      <rPr>
        <sz val="11"/>
        <rFont val="Verdana"/>
        <family val="2"/>
        <charset val="1"/>
      </rPr>
      <t xml:space="preserve">: http://www.responsiblemineralsinitiative.org/smelter-introduction/.</t>
    </r>
  </si>
  <si>
    <t xml:space="preserve">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</si>
  <si>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 xml:space="preserve">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</si>
  <si>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 xml:space="preserve">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</si>
  <si>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 xml:space="preserve">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</si>
  <si>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 xml:space="preserve">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</si>
  <si>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 xml:space="preserve">C30</t>
  </si>
  <si>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</si>
  <si>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r>
      <rPr>
        <sz val="11"/>
        <rFont val="Microsoft YaHei"/>
        <family val="2"/>
      </rPr>
      <t xml:space="preserve">一级锡冶炼厂指的是拥有一种以上处理锡精矿设备、生产锡金属的工厂。二级锡冶炼厂 是指拥有一种以上设备可将二次料件还原为粗锡、高纯度锡或是锡制品（例如焊锡）的工 厂。参与 </t>
    </r>
    <r>
      <rPr>
        <sz val="11"/>
        <rFont val="Verdana"/>
        <family val="2"/>
        <charset val="1"/>
      </rPr>
      <t xml:space="preserve">RMAP </t>
    </r>
    <r>
      <rPr>
        <sz val="11"/>
        <rFont val="Microsoft YaHei"/>
        <family val="2"/>
      </rPr>
      <t xml:space="preserve">审计的冶炼厂属于上述其中一种，或是同时拥有上述两种类型的冶炼厂。请参考适用于这类金属的 </t>
    </r>
    <r>
      <rPr>
        <sz val="11"/>
        <rFont val="Verdana"/>
        <family val="2"/>
        <charset val="1"/>
      </rPr>
      <t xml:space="preserve">RMAP </t>
    </r>
    <r>
      <rPr>
        <sz val="11"/>
        <rFont val="Microsoft YaHei"/>
        <family val="2"/>
      </rPr>
      <t xml:space="preserve">审计协议完整描述：
</t>
    </r>
    <r>
      <rPr>
        <sz val="11"/>
        <rFont val="Verdana"/>
        <family val="2"/>
        <charset val="1"/>
      </rPr>
      <t xml:space="preserve">http://www.responsiblemineralsinitiative.org/smelter-introduction/</t>
    </r>
    <r>
      <rPr>
        <sz val="11"/>
        <rFont val="Microsoft YaHei"/>
        <family val="2"/>
      </rPr>
      <t xml:space="preserve">。</t>
    </r>
  </si>
  <si>
    <r>
      <rPr>
        <sz val="11"/>
        <rFont val="Microsoft YaHei"/>
        <family val="2"/>
      </rPr>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charset val="1"/>
      </rPr>
      <t xml:space="preserve">RMAP</t>
    </r>
    <r>
      <rPr>
        <sz val="11"/>
        <rFont val="Microsoft YaHei"/>
        <family val="2"/>
      </rPr>
      <t xml:space="preserve">監査
手順書に参照される製錬業者は、上記のどれか</t>
    </r>
    <r>
      <rPr>
        <sz val="11"/>
        <rFont val="Verdana"/>
        <family val="2"/>
        <charset val="1"/>
      </rPr>
      <t xml:space="preserve">1</t>
    </r>
    <r>
      <rPr>
        <sz val="11"/>
        <rFont val="Microsoft YaHei"/>
        <family val="2"/>
      </rPr>
      <t xml:space="preserve">つ、もしくは両方に該当する場合が
ある。この金属の詳細な説明については、</t>
    </r>
    <r>
      <rPr>
        <sz val="11"/>
        <rFont val="Verdana"/>
        <family val="2"/>
        <charset val="1"/>
      </rPr>
      <t xml:space="preserve">RMAP</t>
    </r>
    <r>
      <rPr>
        <sz val="11"/>
        <rFont val="Microsoft YaHei"/>
        <family val="2"/>
      </rPr>
      <t xml:space="preserve">監査手順書を参照：
</t>
    </r>
    <r>
      <rPr>
        <sz val="11"/>
        <rFont val="Verdana"/>
        <family val="2"/>
        <charset val="1"/>
      </rPr>
      <t xml:space="preserve">http://www.responsiblemineralsinitiative.org/smelter-introduction/
</t>
    </r>
  </si>
  <si>
    <r>
      <rPr>
        <sz val="11"/>
        <rFont val="Microsoft YaHei"/>
        <family val="2"/>
      </rPr>
      <t xml:space="preserve">주요 </t>
    </r>
    <r>
      <rPr>
        <sz val="11"/>
        <rFont val="Verdana"/>
        <family val="2"/>
        <charset val="1"/>
      </rPr>
      <t xml:space="preserve">[</t>
    </r>
    <r>
      <rPr>
        <sz val="11"/>
        <rFont val="Microsoft YaHei"/>
        <family val="2"/>
      </rPr>
      <t xml:space="preserve">주석</t>
    </r>
    <r>
      <rPr>
        <sz val="11"/>
        <rFont val="Verdana"/>
        <family val="2"/>
        <charset val="1"/>
      </rPr>
      <t xml:space="preserve">] </t>
    </r>
    <r>
      <rPr>
        <sz val="11"/>
        <rFont val="Microsoft YaHei"/>
        <family val="2"/>
      </rPr>
      <t xml:space="preserve">제련소는 주석 함유 원석 농축을 주석 금속으로 생산하기 위해 다루는 하나 이상의 시설을 가진 회사이다</t>
    </r>
    <r>
      <rPr>
        <sz val="11"/>
        <rFont val="Verdana"/>
        <family val="2"/>
        <charset val="1"/>
      </rPr>
      <t xml:space="preserve">. 2</t>
    </r>
    <r>
      <rPr>
        <sz val="11"/>
        <rFont val="Microsoft YaHei"/>
        <family val="2"/>
      </rPr>
      <t xml:space="preserve">차 </t>
    </r>
    <r>
      <rPr>
        <sz val="11"/>
        <rFont val="Verdana"/>
        <family val="2"/>
        <charset val="1"/>
      </rPr>
      <t xml:space="preserve">[</t>
    </r>
    <r>
      <rPr>
        <sz val="11"/>
        <rFont val="Microsoft YaHei"/>
        <family val="2"/>
      </rPr>
      <t xml:space="preserve">주석</t>
    </r>
    <r>
      <rPr>
        <sz val="11"/>
        <rFont val="Verdana"/>
        <family val="2"/>
        <charset val="1"/>
      </rPr>
      <t xml:space="preserve">] </t>
    </r>
    <r>
      <rPr>
        <sz val="11"/>
        <rFont val="Microsoft YaHei"/>
        <family val="2"/>
      </rPr>
      <t xml:space="preserve">제련소는 원석 또는 고급 주석 또는 연납 같은 주석 재품의 생산을 위해 환원하여 </t>
    </r>
    <r>
      <rPr>
        <sz val="11"/>
        <rFont val="Verdana"/>
        <family val="2"/>
        <charset val="1"/>
      </rPr>
      <t xml:space="preserve">2</t>
    </r>
    <r>
      <rPr>
        <sz val="11"/>
        <rFont val="Microsoft YaHei"/>
        <family val="2"/>
      </rPr>
      <t xml:space="preserve">차 물질을 다루는 하나 이상의 시설을 갖고 있는 회사이다</t>
    </r>
    <r>
      <rPr>
        <sz val="11"/>
        <rFont val="Verdana"/>
        <family val="2"/>
        <charset val="1"/>
      </rPr>
      <t xml:space="preserve">. </t>
    </r>
    <r>
      <rPr>
        <sz val="11"/>
        <rFont val="Microsoft YaHei"/>
        <family val="2"/>
      </rPr>
      <t xml:space="preserve">이러한 감사 절차 내에서  언급되는 제련소는 하나 또는 두 가지 형태의 사업 으로 운용될 수 있다</t>
    </r>
    <r>
      <rPr>
        <sz val="11"/>
        <rFont val="Verdana"/>
        <family val="2"/>
        <charset val="1"/>
      </rPr>
      <t xml:space="preserve">. </t>
    </r>
    <r>
      <rPr>
        <sz val="11"/>
        <rFont val="Microsoft YaHei"/>
        <family val="2"/>
      </rPr>
      <t xml:space="preserve">이 금속에 대한 완전한 설명을 위해 </t>
    </r>
    <r>
      <rPr>
        <sz val="11"/>
        <rFont val="Verdana"/>
        <family val="2"/>
        <charset val="1"/>
      </rPr>
      <t xml:space="preserve">RMAP </t>
    </r>
    <r>
      <rPr>
        <sz val="11"/>
        <rFont val="Microsoft YaHei"/>
        <family val="2"/>
      </rPr>
      <t xml:space="preserve">감사절차를 참조하시오</t>
    </r>
    <r>
      <rPr>
        <sz val="11"/>
        <rFont val="Verdana"/>
        <family val="2"/>
        <charset val="1"/>
      </rPr>
      <t xml:space="preserve">: 
http://www.responsiblemineralsinitiative.org/smelter-introduction/.</t>
    </r>
  </si>
  <si>
    <t xml:space="preserve">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</si>
  <si>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 xml:space="preserve">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</si>
  <si>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 xml:space="preserve">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</si>
  <si>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 xml:space="preserve">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</si>
  <si>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 xml:space="preserve">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</si>
  <si>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 xml:space="preserve">C31</t>
  </si>
  <si>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</si>
  <si>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r>
      <rPr>
        <sz val="11"/>
        <rFont val="Microsoft YaHei"/>
        <family val="2"/>
      </rPr>
      <t xml:space="preserve">钨冶炼厂指拥有一种或多种设施能使含钨矿石（黑钨矿和白钨矿）、钨精矿、含钨轴承废料（次件）转换为含钨介体，例如仲钨酸铵 </t>
    </r>
    <r>
      <rPr>
        <sz val="11"/>
        <rFont val="Verdana"/>
        <family val="2"/>
        <charset val="1"/>
      </rPr>
      <t xml:space="preserve">(APT)</t>
    </r>
    <r>
      <rPr>
        <sz val="11"/>
        <rFont val="Microsoft YaHei"/>
        <family val="2"/>
      </rPr>
      <t xml:space="preserve">、铵元钨 </t>
    </r>
    <r>
      <rPr>
        <sz val="11"/>
        <rFont val="Verdana"/>
        <family val="2"/>
        <charset val="1"/>
      </rPr>
      <t xml:space="preserve">(AMT)</t>
    </r>
    <r>
      <rPr>
        <sz val="11"/>
        <rFont val="Microsoft YaHei"/>
        <family val="2"/>
      </rPr>
      <t xml:space="preserve">、钨铁、钨氧化物，并将含钨介体用直接销售或进一步制造含钨产品（钨粉或钨碳粉）的工厂。                  请参考负责任矿物审验流程 </t>
    </r>
    <r>
      <rPr>
        <sz val="11"/>
        <rFont val="Verdana"/>
        <family val="2"/>
        <charset val="1"/>
      </rPr>
      <t xml:space="preserve">(RMAP) </t>
    </r>
    <r>
      <rPr>
        <sz val="11"/>
        <rFont val="Microsoft YaHei"/>
        <family val="2"/>
      </rPr>
      <t xml:space="preserve">中的审核标准，以了解对这类金属的完整描述：</t>
    </r>
    <r>
      <rPr>
        <sz val="11"/>
        <rFont val="Verdana"/>
        <family val="2"/>
        <charset val="1"/>
      </rPr>
      <t xml:space="preserve">http://www.responsiblemineralsinitiative.org/smelter-introduction/</t>
    </r>
    <r>
      <rPr>
        <sz val="11"/>
        <rFont val="Microsoft YaHei"/>
        <family val="2"/>
      </rPr>
      <t xml:space="preserve">。               </t>
    </r>
  </si>
  <si>
    <r>
      <rPr>
        <sz val="11"/>
        <rFont val="Microsoft YaHei"/>
        <family val="2"/>
      </rPr>
      <t xml:space="preserve">タングステン（</t>
    </r>
    <r>
      <rPr>
        <sz val="11"/>
        <rFont val="Verdana"/>
        <family val="2"/>
        <charset val="1"/>
      </rPr>
      <t xml:space="preserve">W</t>
    </r>
    <r>
      <rPr>
        <sz val="11"/>
        <rFont val="Microsoft YaHei"/>
        <family val="2"/>
      </rPr>
      <t xml:space="preserve">）製錬業者は、</t>
    </r>
    <r>
      <rPr>
        <sz val="11"/>
        <rFont val="Verdana"/>
        <family val="2"/>
        <charset val="1"/>
      </rPr>
      <t xml:space="preserve">W</t>
    </r>
    <r>
      <rPr>
        <sz val="11"/>
        <rFont val="Microsoft YaHei"/>
        <family val="2"/>
      </rPr>
      <t xml:space="preserve">含有中間生成物を直接販売又は</t>
    </r>
    <r>
      <rPr>
        <sz val="11"/>
        <rFont val="Verdana"/>
        <family val="2"/>
        <charset val="1"/>
      </rPr>
      <t xml:space="preserve">W</t>
    </r>
    <r>
      <rPr>
        <sz val="11"/>
        <rFont val="Microsoft YaHei"/>
        <family val="2"/>
      </rPr>
      <t xml:space="preserve">粉末、</t>
    </r>
    <r>
      <rPr>
        <sz val="11"/>
        <rFont val="Verdana"/>
        <family val="2"/>
        <charset val="1"/>
      </rPr>
      <t xml:space="preserve">W</t>
    </r>
    <r>
      <rPr>
        <sz val="11"/>
        <rFont val="Microsoft YaHei"/>
        <family val="2"/>
      </rPr>
      <t xml:space="preserve">炭化物粉末などの</t>
    </r>
    <r>
      <rPr>
        <sz val="11"/>
        <rFont val="Verdana"/>
        <family val="2"/>
        <charset val="1"/>
      </rPr>
      <t xml:space="preserve">W</t>
    </r>
    <r>
      <rPr>
        <sz val="11"/>
        <rFont val="Microsoft YaHei"/>
        <family val="2"/>
      </rPr>
      <t xml:space="preserve">含有品への更なる加工のために、</t>
    </r>
    <r>
      <rPr>
        <sz val="11"/>
        <rFont val="Verdana"/>
        <family val="2"/>
        <charset val="1"/>
      </rPr>
      <t xml:space="preserve">W</t>
    </r>
    <r>
      <rPr>
        <sz val="11"/>
        <rFont val="Microsoft YaHei"/>
        <family val="2"/>
      </rPr>
      <t xml:space="preserve">鉱石（鉄マンガン重石、灰重石など）、</t>
    </r>
    <r>
      <rPr>
        <sz val="11"/>
        <rFont val="Verdana"/>
        <family val="2"/>
        <charset val="1"/>
      </rPr>
      <t xml:space="preserve">W</t>
    </r>
    <r>
      <rPr>
        <sz val="11"/>
        <rFont val="Microsoft YaHei"/>
        <family val="2"/>
      </rPr>
      <t xml:space="preserve">含有精鉱又は</t>
    </r>
    <r>
      <rPr>
        <sz val="11"/>
        <rFont val="Verdana"/>
        <family val="2"/>
        <charset val="1"/>
      </rPr>
      <t xml:space="preserve">W</t>
    </r>
    <r>
      <rPr>
        <sz val="11"/>
        <rFont val="Microsoft YaHei"/>
        <family val="2"/>
      </rPr>
      <t xml:space="preserve">含有スクラップ（二次材料）を、パラタングステン酸アンモニウム（</t>
    </r>
    <r>
      <rPr>
        <sz val="11"/>
        <rFont val="Verdana"/>
        <family val="2"/>
        <charset val="1"/>
      </rPr>
      <t xml:space="preserve">APT</t>
    </r>
    <r>
      <rPr>
        <sz val="11"/>
        <rFont val="Microsoft YaHei"/>
        <family val="2"/>
      </rPr>
      <t xml:space="preserve">）やメタタングステン酸アンモニウム（</t>
    </r>
    <r>
      <rPr>
        <sz val="11"/>
        <rFont val="Verdana"/>
        <family val="2"/>
        <charset val="1"/>
      </rPr>
      <t xml:space="preserve">AMT</t>
    </r>
    <r>
      <rPr>
        <sz val="11"/>
        <rFont val="Microsoft YaHei"/>
        <family val="2"/>
      </rPr>
      <t xml:space="preserve">）、フェロタングステン、酸化タングステン等の</t>
    </r>
    <r>
      <rPr>
        <sz val="11"/>
        <rFont val="Verdana"/>
        <family val="2"/>
        <charset val="1"/>
      </rPr>
      <t xml:space="preserve">W</t>
    </r>
    <r>
      <rPr>
        <sz val="11"/>
        <rFont val="Microsoft YaHei"/>
        <family val="2"/>
      </rPr>
      <t xml:space="preserve">含有中間生成物に加工する施設を一箇所以上所有する企業である。この金属に関する詳細な説明は、</t>
    </r>
    <r>
      <rPr>
        <sz val="11"/>
        <rFont val="Verdana"/>
        <family val="2"/>
        <charset val="1"/>
      </rPr>
      <t xml:space="preserve">RMAP</t>
    </r>
    <r>
      <rPr>
        <sz val="11"/>
        <rFont val="Microsoft YaHei"/>
        <family val="2"/>
      </rPr>
      <t xml:space="preserve">監査手順書を参照：</t>
    </r>
    <r>
      <rPr>
        <sz val="11"/>
        <rFont val="Verdana"/>
        <family val="2"/>
        <charset val="1"/>
      </rPr>
      <t xml:space="preserve">http://www.responsiblemineralsinitiative.org/smelter-introduction/.</t>
    </r>
  </si>
  <si>
    <r>
      <rPr>
        <sz val="11"/>
        <rFont val="Verdana"/>
        <family val="2"/>
        <charset val="1"/>
      </rPr>
      <t xml:space="preserve">W </t>
    </r>
    <r>
      <rPr>
        <sz val="11"/>
        <rFont val="Microsoft YaHei"/>
        <family val="2"/>
      </rPr>
      <t xml:space="preserve">함유 원석 </t>
    </r>
    <r>
      <rPr>
        <sz val="11"/>
        <rFont val="Verdana"/>
        <family val="2"/>
        <charset val="1"/>
      </rPr>
      <t xml:space="preserve">(</t>
    </r>
    <r>
      <rPr>
        <sz val="11"/>
        <rFont val="Microsoft YaHei"/>
        <family val="2"/>
      </rPr>
      <t xml:space="preserve">중석과 회중석 같은</t>
    </r>
    <r>
      <rPr>
        <sz val="11"/>
        <rFont val="Verdana"/>
        <family val="2"/>
        <charset val="1"/>
      </rPr>
      <t xml:space="preserve">), W </t>
    </r>
    <r>
      <rPr>
        <sz val="11"/>
        <rFont val="Microsoft YaHei"/>
        <family val="2"/>
      </rPr>
      <t xml:space="preserve">농축물</t>
    </r>
    <r>
      <rPr>
        <sz val="11"/>
        <rFont val="Verdana"/>
        <family val="2"/>
        <charset val="1"/>
      </rPr>
      <t xml:space="preserve">, </t>
    </r>
    <r>
      <rPr>
        <sz val="11"/>
        <rFont val="Microsoft YaHei"/>
        <family val="2"/>
      </rPr>
      <t xml:space="preserve">또는 </t>
    </r>
    <r>
      <rPr>
        <sz val="11"/>
        <rFont val="Verdana"/>
        <family val="2"/>
        <charset val="1"/>
      </rPr>
      <t xml:space="preserve">W </t>
    </r>
    <r>
      <rPr>
        <sz val="11"/>
        <rFont val="Microsoft YaHei"/>
        <family val="2"/>
      </rPr>
      <t xml:space="preserve">함유 폐물질 </t>
    </r>
    <r>
      <rPr>
        <sz val="11"/>
        <rFont val="Verdana"/>
        <family val="2"/>
        <charset val="1"/>
      </rPr>
      <t xml:space="preserve">(2</t>
    </r>
    <r>
      <rPr>
        <sz val="11"/>
        <rFont val="Microsoft YaHei"/>
        <family val="2"/>
      </rPr>
      <t xml:space="preserve">차 가공품</t>
    </r>
    <r>
      <rPr>
        <sz val="11"/>
        <rFont val="Verdana"/>
        <family val="2"/>
        <charset val="1"/>
      </rPr>
      <t xml:space="preserve">)</t>
    </r>
    <r>
      <rPr>
        <sz val="11"/>
        <rFont val="Microsoft YaHei"/>
        <family val="2"/>
      </rPr>
      <t xml:space="preserve">을 텅스텐 함유 매개 제품</t>
    </r>
    <r>
      <rPr>
        <sz val="11"/>
        <rFont val="Verdana"/>
        <family val="2"/>
        <charset val="1"/>
      </rPr>
      <t xml:space="preserve">, </t>
    </r>
    <r>
      <rPr>
        <sz val="11"/>
        <rFont val="Microsoft YaHei"/>
        <family val="2"/>
      </rPr>
      <t xml:space="preserve">즉 </t>
    </r>
    <r>
      <rPr>
        <sz val="11"/>
        <rFont val="Verdana"/>
        <family val="2"/>
        <charset val="1"/>
      </rPr>
      <t xml:space="preserve">Ammonium Para-Tungstate (APT), Ammonium Meta-Tungstate (AMT), </t>
    </r>
    <r>
      <rPr>
        <sz val="11"/>
        <rFont val="Microsoft YaHei"/>
        <family val="2"/>
      </rPr>
      <t xml:space="preserve">텅스텐철</t>
    </r>
    <r>
      <rPr>
        <sz val="11"/>
        <rFont val="Verdana"/>
        <family val="2"/>
        <charset val="1"/>
      </rPr>
      <t xml:space="preserve">, </t>
    </r>
    <r>
      <rPr>
        <sz val="11"/>
        <rFont val="Microsoft YaHei"/>
        <family val="2"/>
      </rPr>
      <t xml:space="preserve">및 텅스텐 산화물로 직접판매 또는 </t>
    </r>
    <r>
      <rPr>
        <sz val="11"/>
        <rFont val="Verdana"/>
        <family val="2"/>
        <charset val="1"/>
      </rPr>
      <t xml:space="preserve">W </t>
    </r>
    <r>
      <rPr>
        <sz val="11"/>
        <rFont val="Microsoft YaHei"/>
        <family val="2"/>
      </rPr>
      <t xml:space="preserve">함유 생산품 </t>
    </r>
    <r>
      <rPr>
        <sz val="11"/>
        <rFont val="Verdana"/>
        <family val="2"/>
        <charset val="1"/>
      </rPr>
      <t xml:space="preserve">(W </t>
    </r>
    <r>
      <rPr>
        <sz val="11"/>
        <rFont val="Microsoft YaHei"/>
        <family val="2"/>
      </rPr>
      <t xml:space="preserve">분말 또는 </t>
    </r>
    <r>
      <rPr>
        <sz val="11"/>
        <rFont val="Verdana"/>
        <family val="2"/>
        <charset val="1"/>
      </rPr>
      <t xml:space="preserve">W </t>
    </r>
    <r>
      <rPr>
        <sz val="11"/>
        <rFont val="Microsoft YaHei"/>
        <family val="2"/>
      </rPr>
      <t xml:space="preserve">산화 불말로</t>
    </r>
    <r>
      <rPr>
        <sz val="11"/>
        <rFont val="Verdana"/>
        <family val="2"/>
        <charset val="1"/>
      </rPr>
      <t xml:space="preserve">) </t>
    </r>
    <r>
      <rPr>
        <sz val="11"/>
        <rFont val="Microsoft YaHei"/>
        <family val="2"/>
      </rPr>
      <t xml:space="preserve">처리하는 것을 위해 전환하는 하나 이상의 시설을 보유한 회사</t>
    </r>
    <r>
      <rPr>
        <sz val="11"/>
        <rFont val="Verdana"/>
        <family val="2"/>
        <charset val="1"/>
      </rPr>
      <t xml:space="preserve">. </t>
    </r>
    <r>
      <rPr>
        <sz val="11"/>
        <rFont val="Microsoft YaHei"/>
        <family val="2"/>
      </rPr>
      <t xml:space="preserve">이 금속에 대한 완전한 설명을 위해 </t>
    </r>
    <r>
      <rPr>
        <sz val="11"/>
        <rFont val="Verdana"/>
        <family val="2"/>
        <charset val="1"/>
      </rPr>
      <t xml:space="preserve">RMAP </t>
    </r>
    <r>
      <rPr>
        <sz val="11"/>
        <rFont val="Microsoft YaHei"/>
        <family val="2"/>
      </rPr>
      <t xml:space="preserve">감사절차를 참조하시오</t>
    </r>
    <r>
      <rPr>
        <sz val="11"/>
        <rFont val="Verdana"/>
        <family val="2"/>
        <charset val="1"/>
      </rPr>
      <t xml:space="preserve">: 
http://www.responsiblemineralsinitiative.org/smelter-introduction/.</t>
    </r>
  </si>
  <si>
    <t xml:space="preserve">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</si>
  <si>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 xml:space="preserve">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</si>
  <si>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 xml:space="preserve">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</si>
  <si>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</si>
  <si>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 xml:space="preserve">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</si>
  <si>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 xml:space="preserve">Declaration</t>
  </si>
  <si>
    <t xml:space="preserve">D2</t>
  </si>
  <si>
    <t xml:space="preserve">Conflict Minerals Reporting Template (CMRT)</t>
  </si>
  <si>
    <t xml:space="preserve">F3</t>
  </si>
  <si>
    <t xml:space="preserve">Click here to check required fields completion</t>
  </si>
  <si>
    <t xml:space="preserve">点击此处，检查必填字段填写情况</t>
  </si>
  <si>
    <t xml:space="preserve">必須欄の記入状況を確認するにはこちらをクリック</t>
  </si>
  <si>
    <r>
      <rPr>
        <sz val="11"/>
        <rFont val="Microsoft YaHei"/>
        <family val="2"/>
      </rPr>
      <t xml:space="preserve">필수 항목이 모두 작성되었는지 확인하려면 여기를 클릭하십시오</t>
    </r>
    <r>
      <rPr>
        <sz val="11"/>
        <rFont val="Verdana"/>
        <family val="2"/>
        <charset val="1"/>
      </rPr>
      <t xml:space="preserve">. </t>
    </r>
  </si>
  <si>
    <t xml:space="preserve">Cliquez ici pour vérifier le remplissage des champs obligatoires</t>
  </si>
  <si>
    <t xml:space="preserve">Clique aqui para verificar a conclusão dos campos obrigatórios</t>
  </si>
  <si>
    <t xml:space="preserve">Klicken Sie hier, um die Ausfüllung der Pflichtfelder zu bestätigen</t>
  </si>
  <si>
    <t xml:space="preserve">Haga clic aquí para revisar la terminación de los campos requeridos</t>
  </si>
  <si>
    <t xml:space="preserve">Fare clic qui per controllare il completamento dei campi richiesti</t>
  </si>
  <si>
    <t xml:space="preserve">Zorunlu alanların doldurulma düzeyini kontrol etmek için buraya tıklayın</t>
  </si>
  <si>
    <t xml:space="preserve">I3</t>
  </si>
  <si>
    <t xml:space="preserve">One (1) or more required fields needs to be populated</t>
  </si>
  <si>
    <r>
      <rPr>
        <sz val="11"/>
        <rFont val="Microsoft YaHei"/>
        <family val="2"/>
      </rPr>
      <t xml:space="preserve">需要填写一 </t>
    </r>
    <r>
      <rPr>
        <sz val="11"/>
        <rFont val="Verdana"/>
        <family val="2"/>
        <charset val="1"/>
      </rPr>
      <t xml:space="preserve">(1) </t>
    </r>
    <r>
      <rPr>
        <sz val="11"/>
        <rFont val="Microsoft YaHei"/>
        <family val="2"/>
      </rPr>
      <t xml:space="preserve">个或多个必填字段</t>
    </r>
  </si>
  <si>
    <r>
      <rPr>
        <sz val="11"/>
        <rFont val="Verdana"/>
        <family val="2"/>
        <charset val="1"/>
      </rPr>
      <t xml:space="preserve">1</t>
    </r>
    <r>
      <rPr>
        <sz val="11"/>
        <rFont val="Microsoft YaHei"/>
        <family val="2"/>
      </rPr>
      <t xml:space="preserve">つ以上の必須欄に記入する必要があります</t>
    </r>
  </si>
  <si>
    <r>
      <rPr>
        <sz val="11"/>
        <rFont val="Microsoft YaHei"/>
        <family val="2"/>
      </rPr>
      <t xml:space="preserve">하나</t>
    </r>
    <r>
      <rPr>
        <sz val="11"/>
        <rFont val="Verdana"/>
        <family val="2"/>
        <charset val="1"/>
      </rPr>
      <t xml:space="preserve">(1) </t>
    </r>
    <r>
      <rPr>
        <sz val="11"/>
        <rFont val="Microsoft YaHei"/>
        <family val="2"/>
      </rPr>
      <t xml:space="preserve">이상의 필수 항목을 작성해야 합니다</t>
    </r>
    <r>
      <rPr>
        <sz val="11"/>
        <rFont val="Verdana"/>
        <family val="2"/>
        <charset val="1"/>
      </rPr>
      <t xml:space="preserve">. </t>
    </r>
  </si>
  <si>
    <t xml:space="preserve">Un (1) ou plusieurs champs obligatoires doivent être remplis</t>
  </si>
  <si>
    <t xml:space="preserve">Um (1) ou mais campos obrigatórios precisam ser preenchidos</t>
  </si>
  <si>
    <t xml:space="preserve">Eines (1) oder mehr Pflichtfelder müssen ausgefüllt werden</t>
  </si>
  <si>
    <t xml:space="preserve">Se deben poblar uno (1) o más campos requeridos</t>
  </si>
  <si>
    <t xml:space="preserve">Uno (1) o più dei campi richiesti deve essere popolato</t>
  </si>
  <si>
    <t xml:space="preserve">Bir (1) veya daha fazla zorunlu alanın doldurulması gerekiyor</t>
  </si>
  <si>
    <t xml:space="preserve">I4</t>
  </si>
  <si>
    <t xml:space="preserve">Link to Terms &amp; Conditions</t>
  </si>
  <si>
    <t xml:space="preserve">利用規約へのリンク</t>
  </si>
  <si>
    <t xml:space="preserve">이용 약관으로 연결되는 링크</t>
  </si>
  <si>
    <t xml:space="preserve">Lien vers les Conditions générales</t>
  </si>
  <si>
    <t xml:space="preserve">Link para Termos e condições</t>
  </si>
  <si>
    <t xml:space="preserve">Link zu den Bedingungen</t>
  </si>
  <si>
    <t xml:space="preserve">Enlace a Términos y condiciones</t>
  </si>
  <si>
    <t xml:space="preserve">Link a Termini e Condizioni</t>
  </si>
  <si>
    <t xml:space="preserve">Şartlar ve Koşullara yönlendiren Bağlantı</t>
  </si>
  <si>
    <t xml:space="preserve">The purpose of this document is to collect sourcing information on tin, tantalum, tungsten and gold used in products</t>
  </si>
  <si>
    <t xml:space="preserve">此填写此报告的目的是收集在产品中所用锡、钽、钨、黄金等金属的采购信息。</t>
  </si>
  <si>
    <t xml:space="preserve">この文書は製品に使用された錫、タンタル、タングステン、金の調達先情報を収集することを目的としています。</t>
  </si>
  <si>
    <r>
      <rPr>
        <sz val="11"/>
        <rFont val="Microsoft YaHei"/>
        <family val="2"/>
      </rPr>
      <t xml:space="preserve">이 문서는 제품에 사용되는 주석</t>
    </r>
    <r>
      <rPr>
        <sz val="11"/>
        <rFont val="Verdana"/>
        <family val="2"/>
        <charset val="1"/>
      </rPr>
      <t xml:space="preserve">, </t>
    </r>
    <r>
      <rPr>
        <sz val="11"/>
        <rFont val="Microsoft YaHei"/>
        <family val="2"/>
      </rPr>
      <t xml:space="preserve">탄탈륨</t>
    </r>
    <r>
      <rPr>
        <sz val="11"/>
        <rFont val="Verdana"/>
        <family val="2"/>
        <charset val="1"/>
      </rPr>
      <t xml:space="preserve">, </t>
    </r>
    <r>
      <rPr>
        <sz val="11"/>
        <rFont val="Microsoft YaHei"/>
        <family val="2"/>
      </rPr>
      <t xml:space="preserve">텅스텐</t>
    </r>
    <r>
      <rPr>
        <sz val="11"/>
        <rFont val="Verdana"/>
        <family val="2"/>
        <charset val="1"/>
      </rPr>
      <t xml:space="preserve">, </t>
    </r>
    <r>
      <rPr>
        <sz val="11"/>
        <rFont val="Microsoft YaHei"/>
        <family val="2"/>
      </rPr>
      <t xml:space="preserve">금의 구매 정보를 수집하기 위해 제작되었습니다</t>
    </r>
    <r>
      <rPr>
        <sz val="11"/>
        <rFont val="Verdana"/>
        <family val="2"/>
        <charset val="1"/>
      </rPr>
      <t xml:space="preserve">.</t>
    </r>
  </si>
  <si>
    <t xml:space="preserve">Le but de ce document est de collecter des informations sur la provenance de l'étain, du tantale, du tungstène et de l'or utilisé dans les produits.</t>
  </si>
  <si>
    <t xml:space="preserve">O Objetivo deste documento é a recolha de informação da origem e fornecedores dos metais  Estanho, Tântalo, Tungsténio e ouro utilizados em produtos.</t>
  </si>
  <si>
    <t xml:space="preserve">Der Zweck dieses Dokuments ist die Erfassung von Beschaffungsinformationen für Zinn, Tantal, Wolfram und Gold, welche in Produkten genutzt werden.</t>
  </si>
  <si>
    <t xml:space="preserve">El propósito de este documento es recolectar información de la fuente del Estaño, Tantalio, tungsteno y Oro usado en productos</t>
  </si>
  <si>
    <t xml:space="preserve">Lo scopo del presente documento è quello di raccogliere le informazioni su stagno, tantalio, tungsteno e oro usati nei prodotti</t>
  </si>
  <si>
    <t xml:space="preserve">Bu belge, ürünlerde kullanılan kalay, tantal, tungsten ve altın hakkında kaynak bilgisi toplamayı amaçlamaktadır.</t>
  </si>
  <si>
    <t xml:space="preserve">Mandatory fields are noted with an asterisk (*).  Consult the instructions tab for guidance on how to answer each question.</t>
  </si>
  <si>
    <r>
      <rPr>
        <sz val="11"/>
        <rFont val="Microsoft YaHei"/>
        <family val="2"/>
      </rPr>
      <t xml:space="preserve">必填字段标记为星号 </t>
    </r>
    <r>
      <rPr>
        <sz val="11"/>
        <rFont val="Verdana"/>
        <family val="2"/>
        <charset val="1"/>
      </rPr>
      <t xml:space="preserve">(*)</t>
    </r>
    <r>
      <rPr>
        <sz val="11"/>
        <rFont val="Microsoft YaHei"/>
        <family val="2"/>
      </rPr>
      <t xml:space="preserve">。参考说明选项卡，获取关于如何答复每个问题的指南。</t>
    </r>
  </si>
  <si>
    <r>
      <rPr>
        <sz val="11"/>
        <rFont val="맑은 고딕"/>
        <family val="3"/>
        <charset val="128"/>
      </rPr>
      <t xml:space="preserve">必須項目は（</t>
    </r>
    <r>
      <rPr>
        <sz val="11"/>
        <rFont val="Verdana"/>
        <family val="2"/>
        <charset val="1"/>
      </rPr>
      <t xml:space="preserve">*</t>
    </r>
    <r>
      <rPr>
        <sz val="11"/>
        <rFont val="맑은 고딕"/>
        <family val="3"/>
        <charset val="128"/>
      </rPr>
      <t xml:space="preserve">）で表示。各質問の回答方法については、「指示」タブを参照してください。</t>
    </r>
  </si>
  <si>
    <t xml:space="preserve">필수 기재란은 별표(*)로 표시됩니다. 각 질문에 대한 답변 방법은 지침 탭을 참조하십시오. </t>
  </si>
  <si>
    <t xml:space="preserve">Les champs obligatoires sont indiqués par un astérisque (*). Consultez l'onglet Instructions pour savoir comment répondre à chaque question.</t>
  </si>
  <si>
    <t xml:space="preserve">Campos obrigatórios estão marcados com um asterisco (*).  Consulte a guia “Instruções” para ver orientações sobre como responder a esta pergunta.</t>
  </si>
  <si>
    <t xml:space="preserve">Pflichtfelder sind mit einem Sternchen (*) gekennzeichnet.  Im Tab „Instruktionen“ finden Sie eine Anleitung zur Beantwortung aller Fragen.</t>
  </si>
  <si>
    <t xml:space="preserve">Los campos obligatorios están marcados con un asterisco (*).  Consulte la pestaña de instrucciones para orientación sobre cómo responder a cada pregunta.</t>
  </si>
  <si>
    <t xml:space="preserve">I campi obbligatori sono contrassegnati con un asterisco (*).  Consultare la scheda Istruzioni per ottenere informazioni sulle modalità di risposta a ciascuna domanda.</t>
  </si>
  <si>
    <t xml:space="preserve">Doldurulması zorunlu alanlar yıldız imi (*) ile gösterilmiştir.  Her bir soruya nasıl yanıt verileceği konusunda bilgi almak için talimatlar sekmesine başvurun.</t>
  </si>
  <si>
    <t xml:space="preserve">Company Information</t>
  </si>
  <si>
    <t xml:space="preserve">公司信息</t>
  </si>
  <si>
    <t xml:space="preserve">会社情報</t>
  </si>
  <si>
    <t xml:space="preserve">기업 정보</t>
  </si>
  <si>
    <t xml:space="preserve">Informations sur l’entreprise</t>
  </si>
  <si>
    <t xml:space="preserve">Informações sobre da Empresa</t>
  </si>
  <si>
    <t xml:space="preserve">Firmenangaben</t>
  </si>
  <si>
    <t xml:space="preserve">Información de la Empresa</t>
  </si>
  <si>
    <t xml:space="preserve">I campi obbligatori sono contrassegnati con (*). Le informazioni raccolte nel presente modulo devono essere aggiornate su base annuale. Qualsiasi modifica occorsa durante l'anno in corso dovrà essere comunicata al vostro cliente</t>
  </si>
  <si>
    <t xml:space="preserve">Şirket Bilgileri</t>
  </si>
  <si>
    <t xml:space="preserve">Company Name (*):</t>
  </si>
  <si>
    <r>
      <rPr>
        <sz val="11"/>
        <rFont val="Microsoft YaHei"/>
        <family val="2"/>
      </rPr>
      <t xml:space="preserve">公司名称 </t>
    </r>
    <r>
      <rPr>
        <sz val="11"/>
        <rFont val="Verdana"/>
        <family val="2"/>
        <charset val="1"/>
      </rPr>
      <t xml:space="preserve">(*)</t>
    </r>
    <r>
      <rPr>
        <sz val="11"/>
        <rFont val="Microsoft YaHei"/>
        <family val="2"/>
      </rPr>
      <t xml:space="preserve">：</t>
    </r>
  </si>
  <si>
    <r>
      <rPr>
        <sz val="11"/>
        <rFont val="Microsoft YaHei"/>
        <family val="2"/>
      </rPr>
      <t xml:space="preserve">会社名</t>
    </r>
    <r>
      <rPr>
        <sz val="11"/>
        <rFont val="Verdana"/>
        <family val="2"/>
        <charset val="1"/>
      </rPr>
      <t xml:space="preserve">(*):</t>
    </r>
  </si>
  <si>
    <r>
      <rPr>
        <sz val="11"/>
        <rFont val="Microsoft YaHei"/>
        <family val="2"/>
      </rPr>
      <t xml:space="preserve">기업명 </t>
    </r>
    <r>
      <rPr>
        <sz val="11"/>
        <rFont val="Verdana"/>
        <family val="2"/>
        <charset val="1"/>
      </rPr>
      <t xml:space="preserve">(*):</t>
    </r>
  </si>
  <si>
    <t xml:space="preserve">Nom de l'entreprise (*):</t>
  </si>
  <si>
    <t xml:space="preserve">Nome da Empresa (*):</t>
  </si>
  <si>
    <t xml:space="preserve">Firmenname (*):</t>
  </si>
  <si>
    <t xml:space="preserve">Nombre de la compañía (*):</t>
  </si>
  <si>
    <t xml:space="preserve">Denominazione Sociale (*)</t>
  </si>
  <si>
    <t xml:space="preserve">Şirket Adı (*):</t>
  </si>
  <si>
    <t xml:space="preserve">Declaration Scope or Class (*):</t>
  </si>
  <si>
    <r>
      <rPr>
        <sz val="11"/>
        <rFont val="Microsoft YaHei"/>
        <family val="2"/>
      </rPr>
      <t xml:space="preserve">申报范围或种类 </t>
    </r>
    <r>
      <rPr>
        <sz val="11"/>
        <rFont val="Verdana"/>
        <family val="2"/>
        <charset val="1"/>
      </rPr>
      <t xml:space="preserve">(*)</t>
    </r>
    <r>
      <rPr>
        <sz val="11"/>
        <rFont val="Microsoft YaHei"/>
        <family val="2"/>
      </rPr>
      <t xml:space="preserve">：</t>
    </r>
  </si>
  <si>
    <r>
      <rPr>
        <sz val="11"/>
        <rFont val="Microsoft YaHei"/>
        <family val="2"/>
      </rPr>
      <t xml:space="preserve">申告範囲又はクラス</t>
    </r>
    <r>
      <rPr>
        <sz val="11"/>
        <rFont val="Verdana"/>
        <family val="2"/>
        <charset val="1"/>
      </rPr>
      <t xml:space="preserve">(*)</t>
    </r>
    <r>
      <rPr>
        <sz val="11"/>
        <rFont val="Microsoft YaHei"/>
        <family val="2"/>
      </rPr>
      <t xml:space="preserve">：</t>
    </r>
  </si>
  <si>
    <r>
      <rPr>
        <sz val="11"/>
        <rFont val="Microsoft YaHei"/>
        <family val="2"/>
      </rPr>
      <t xml:space="preserve">선언범위 또는 클래스</t>
    </r>
    <r>
      <rPr>
        <sz val="11"/>
        <rFont val="Verdana"/>
        <family val="2"/>
        <charset val="1"/>
      </rPr>
      <t xml:space="preserve">(*):</t>
    </r>
  </si>
  <si>
    <t xml:space="preserve">Périmètre de la déclaration (*):</t>
  </si>
  <si>
    <t xml:space="preserve">Declaração do âmbito ou classe (*):</t>
  </si>
  <si>
    <t xml:space="preserve">Geltungsbereich der Erklärung (*):</t>
  </si>
  <si>
    <t xml:space="preserve">Alcance de la declaración o clase (*):</t>
  </si>
  <si>
    <t xml:space="preserve">Scopo della Dichiarazione (*)</t>
  </si>
  <si>
    <t xml:space="preserve">Beyan Kapsamı ya da Sınıfı (*):</t>
  </si>
  <si>
    <t xml:space="preserve">Description of Scope:</t>
  </si>
  <si>
    <t xml:space="preserve">范围描述：</t>
  </si>
  <si>
    <t xml:space="preserve">申告範囲の説明：</t>
  </si>
  <si>
    <r>
      <rPr>
        <sz val="11"/>
        <rFont val="Microsoft YaHei"/>
        <family val="2"/>
      </rPr>
      <t xml:space="preserve">선언범위 설명란</t>
    </r>
    <r>
      <rPr>
        <sz val="11"/>
        <rFont val="Verdana"/>
        <family val="2"/>
        <charset val="1"/>
      </rPr>
      <t xml:space="preserve">:</t>
    </r>
  </si>
  <si>
    <t xml:space="preserve">Description du périmètre:</t>
  </si>
  <si>
    <t xml:space="preserve">Descrição do âmbito:</t>
  </si>
  <si>
    <t xml:space="preserve">Beschreibung des Geltungsbereichs</t>
  </si>
  <si>
    <t xml:space="preserve">Descripción del alcance:</t>
  </si>
  <si>
    <t xml:space="preserve">Descrizione dello scopo:</t>
  </si>
  <si>
    <t xml:space="preserve">Kapsam Açıklaması:</t>
  </si>
  <si>
    <t xml:space="preserve">B10A</t>
  </si>
  <si>
    <t xml:space="preserve">B10C</t>
  </si>
  <si>
    <t xml:space="preserve">Description of Scope: (*)</t>
  </si>
  <si>
    <r>
      <rPr>
        <sz val="11"/>
        <rFont val="Microsoft YaHei"/>
        <family val="2"/>
      </rPr>
      <t xml:space="preserve">范围描述：</t>
    </r>
    <r>
      <rPr>
        <sz val="11"/>
        <rFont val="Verdana"/>
        <family val="2"/>
        <charset val="1"/>
      </rPr>
      <t xml:space="preserve">(*)</t>
    </r>
  </si>
  <si>
    <r>
      <rPr>
        <sz val="11"/>
        <rFont val="Microsoft YaHei"/>
        <family val="2"/>
      </rPr>
      <t xml:space="preserve">申告範囲の説明 </t>
    </r>
    <r>
      <rPr>
        <sz val="11"/>
        <rFont val="Verdana"/>
        <family val="2"/>
        <charset val="1"/>
      </rPr>
      <t xml:space="preserve">(*):</t>
    </r>
  </si>
  <si>
    <r>
      <rPr>
        <sz val="11"/>
        <rFont val="Microsoft YaHei"/>
        <family val="2"/>
      </rPr>
      <t xml:space="preserve">선언범위 설명란 </t>
    </r>
    <r>
      <rPr>
        <sz val="11"/>
        <rFont val="Verdana"/>
        <family val="2"/>
        <charset val="1"/>
      </rPr>
      <t xml:space="preserve">(*):</t>
    </r>
  </si>
  <si>
    <t xml:space="preserve">Description du périmètre (*):</t>
  </si>
  <si>
    <t xml:space="preserve">Descrição do âmbito(*):</t>
  </si>
  <si>
    <t xml:space="preserve">Beschreibung des Geltungsbereichs (*):</t>
  </si>
  <si>
    <t xml:space="preserve">Descripción del alcance (*):</t>
  </si>
  <si>
    <t xml:space="preserve">Descrizione dello scopo (*):</t>
  </si>
  <si>
    <t xml:space="preserve">Kapsam Açıklaması: (*)</t>
  </si>
  <si>
    <t xml:space="preserve">B10B</t>
  </si>
  <si>
    <t xml:space="preserve">Go to Product List tab to enter products this declaration applies to</t>
  </si>
  <si>
    <t xml:space="preserve">转到产品列表选项卡，输入此申报所适用的产品</t>
  </si>
  <si>
    <r>
      <rPr>
        <sz val="11"/>
        <rFont val="Microsoft YaHei"/>
        <family val="2"/>
      </rPr>
      <t xml:space="preserve">この申告に適用される製品は製品一覧表</t>
    </r>
    <r>
      <rPr>
        <sz val="11"/>
        <rFont val="Verdana"/>
        <family val="2"/>
        <charset val="1"/>
      </rPr>
      <t xml:space="preserve">(Product List)</t>
    </r>
    <r>
      <rPr>
        <sz val="11"/>
        <rFont val="Microsoft YaHei"/>
        <family val="2"/>
      </rPr>
      <t xml:space="preserve">のシートに移動して入力</t>
    </r>
  </si>
  <si>
    <r>
      <rPr>
        <sz val="11"/>
        <rFont val="Microsoft YaHei"/>
        <family val="2"/>
      </rPr>
      <t xml:space="preserve">적용 제품을 제품리스트 탭에 기입하시오</t>
    </r>
    <r>
      <rPr>
        <sz val="11"/>
        <rFont val="Verdana"/>
        <family val="2"/>
        <charset val="1"/>
      </rPr>
      <t xml:space="preserve">.</t>
    </r>
  </si>
  <si>
    <t xml:space="preserve">Allez sur l'onglet "Liste des produits" pour saisir les produits auxquels cette déclaration s'applique</t>
  </si>
  <si>
    <t xml:space="preserve">Ir para a aba da Lista de Produtos para inserir os produtos aos quais esta declaração se aplica.</t>
  </si>
  <si>
    <t xml:space="preserve">Wechseln Sie zum Reiter „Product List“ und geben dort die Produkte ein, für die diese Erklärung gilt.</t>
  </si>
  <si>
    <t xml:space="preserve">Ir al Tab de Lista de productos para capturar los productos que aplican a la declaración.</t>
  </si>
  <si>
    <t xml:space="preserve">Andare alla tabella lista prodotto per inserire i prodotti per cui vale questa dichiarazione</t>
  </si>
  <si>
    <t xml:space="preserve">Bu beyanın geçerli olduğu ürünleri girmek için Ürün Listesi sekmesine ilerleyin</t>
  </si>
  <si>
    <t xml:space="preserve">D11</t>
  </si>
  <si>
    <t xml:space="preserve">Click here to enter the products this declaration applies to</t>
  </si>
  <si>
    <t xml:space="preserve">点击此处，输入此申报所适用的产品</t>
  </si>
  <si>
    <t xml:space="preserve">こちらをクリックして、この申告が該当する製品を入力してください</t>
  </si>
  <si>
    <r>
      <rPr>
        <sz val="11"/>
        <rFont val="Microsoft YaHei"/>
        <family val="2"/>
      </rPr>
      <t xml:space="preserve">이 선언이 적용되는 제품을 입력하려면 여기를 클릭하십시오</t>
    </r>
    <r>
      <rPr>
        <sz val="11"/>
        <rFont val="Verdana"/>
        <family val="2"/>
        <charset val="1"/>
      </rPr>
      <t xml:space="preserve">. </t>
    </r>
  </si>
  <si>
    <t xml:space="preserve">Cliquez ici pour saisir les produits auxquels la présente déclaration s'applique</t>
  </si>
  <si>
    <t xml:space="preserve">Clique aqui para inserir os produtos aos quais esta declaração se aplica</t>
  </si>
  <si>
    <t xml:space="preserve">Klicken Sie hier, um die Produkte einzugeben, auf die diese Erklärung anzuwenden ist</t>
  </si>
  <si>
    <t xml:space="preserve">Haga clic aquí para ingresar los productos a los que aplica esta declaración</t>
  </si>
  <si>
    <t xml:space="preserve">Fare clic qui per inserire i prodotti ai quali questa dichiarazione si applica</t>
  </si>
  <si>
    <t xml:space="preserve">Bu beyanın geçerli olduğu ürünleri girmek için buraya tıklayın</t>
  </si>
  <si>
    <t xml:space="preserve">Company Unique ID:</t>
  </si>
  <si>
    <t xml:space="preserve">公司唯一识别信息： </t>
  </si>
  <si>
    <r>
      <rPr>
        <sz val="11"/>
        <rFont val="Microsoft YaHei"/>
        <family val="2"/>
      </rPr>
      <t xml:space="preserve">会社固有の識別番号</t>
    </r>
    <r>
      <rPr>
        <sz val="11"/>
        <rFont val="Verdana"/>
        <family val="2"/>
        <charset val="1"/>
      </rPr>
      <t xml:space="preserve">:</t>
    </r>
  </si>
  <si>
    <r>
      <rPr>
        <sz val="11"/>
        <rFont val="Microsoft YaHei"/>
        <family val="2"/>
      </rPr>
      <t xml:space="preserve">사업등록번호</t>
    </r>
    <r>
      <rPr>
        <sz val="11"/>
        <rFont val="Verdana"/>
        <family val="2"/>
        <charset val="1"/>
      </rPr>
      <t xml:space="preserve">:</t>
    </r>
  </si>
  <si>
    <t xml:space="preserve">Identifiant unique de l'entreprise:</t>
  </si>
  <si>
    <t xml:space="preserve">Número único de Identificação da Empresa- Número de Identificação de Pessoa Coletiva (NIPC):</t>
  </si>
  <si>
    <t xml:space="preserve">Eindeutige Unternehmenskennung:</t>
  </si>
  <si>
    <t xml:space="preserve">Identificador único de la compañía:</t>
  </si>
  <si>
    <t xml:space="preserve">Numero di identificazione della società</t>
  </si>
  <si>
    <t xml:space="preserve">Şirket Benzersiz Kimlik Numarası:</t>
  </si>
  <si>
    <t xml:space="preserve">Company Unique ID Authority:</t>
  </si>
  <si>
    <t xml:space="preserve">公司唯一授权识别信息：</t>
  </si>
  <si>
    <t xml:space="preserve">会社固有の識別番号の発行元</t>
  </si>
  <si>
    <r>
      <rPr>
        <sz val="11"/>
        <rFont val="Microsoft YaHei"/>
        <family val="2"/>
      </rPr>
      <t xml:space="preserve">사업등록번호 당국</t>
    </r>
    <r>
      <rPr>
        <sz val="11"/>
        <rFont val="Verdana"/>
        <family val="2"/>
        <charset val="1"/>
      </rPr>
      <t xml:space="preserve">:</t>
    </r>
  </si>
  <si>
    <t xml:space="preserve">Autorité délivrant l'identifiant unique:</t>
  </si>
  <si>
    <t xml:space="preserve">Autoridade que atribui o Número único de Identificação da Empresa:</t>
  </si>
  <si>
    <t xml:space="preserve">Zuständige Stelle im Unternehmen:</t>
  </si>
  <si>
    <t xml:space="preserve">ID único de autoridad de la compañía:</t>
  </si>
  <si>
    <t xml:space="preserve">ID Unico Aziendale rilasciato dall’autorità</t>
  </si>
  <si>
    <t xml:space="preserve">Şirket Benzersiz Kimlik Numarasını Belirleyen Kurum:</t>
  </si>
  <si>
    <t xml:space="preserve">Address:</t>
  </si>
  <si>
    <t xml:space="preserve">地址：</t>
  </si>
  <si>
    <r>
      <rPr>
        <sz val="11"/>
        <rFont val="Microsoft YaHei"/>
        <family val="2"/>
      </rPr>
      <t xml:space="preserve">住所</t>
    </r>
    <r>
      <rPr>
        <sz val="11"/>
        <rFont val="Verdana"/>
        <family val="2"/>
        <charset val="1"/>
      </rPr>
      <t xml:space="preserve">:</t>
    </r>
  </si>
  <si>
    <r>
      <rPr>
        <sz val="11"/>
        <rFont val="Microsoft YaHei"/>
        <family val="2"/>
      </rPr>
      <t xml:space="preserve">주소</t>
    </r>
    <r>
      <rPr>
        <sz val="11"/>
        <rFont val="Verdana"/>
        <family val="2"/>
        <charset val="1"/>
      </rPr>
      <t xml:space="preserve">:</t>
    </r>
  </si>
  <si>
    <t xml:space="preserve">Adresse:</t>
  </si>
  <si>
    <t xml:space="preserve">Endereço</t>
  </si>
  <si>
    <t xml:space="preserve">Dirección:</t>
  </si>
  <si>
    <t xml:space="preserve">Indirizzo</t>
  </si>
  <si>
    <t xml:space="preserve">Adres:</t>
  </si>
  <si>
    <t xml:space="preserve">Contact Name (*):</t>
  </si>
  <si>
    <r>
      <rPr>
        <sz val="11"/>
        <rFont val="Microsoft YaHei"/>
        <family val="2"/>
      </rPr>
      <t xml:space="preserve">联系人姓名 </t>
    </r>
    <r>
      <rPr>
        <sz val="11"/>
        <rFont val="Verdana"/>
        <family val="2"/>
        <charset val="1"/>
      </rPr>
      <t xml:space="preserve">(*)</t>
    </r>
    <r>
      <rPr>
        <sz val="11"/>
        <rFont val="Microsoft YaHei"/>
        <family val="2"/>
      </rPr>
      <t xml:space="preserve">：</t>
    </r>
  </si>
  <si>
    <r>
      <rPr>
        <sz val="11"/>
        <rFont val="Microsoft YaHei"/>
        <family val="2"/>
      </rPr>
      <t xml:space="preserve">連絡先担当者名</t>
    </r>
    <r>
      <rPr>
        <sz val="11"/>
        <rFont val="Verdana"/>
        <family val="2"/>
        <charset val="1"/>
      </rPr>
      <t xml:space="preserve">(*)</t>
    </r>
  </si>
  <si>
    <r>
      <rPr>
        <sz val="11"/>
        <rFont val="Microsoft YaHei"/>
        <family val="2"/>
      </rPr>
      <t xml:space="preserve">담당자 </t>
    </r>
    <r>
      <rPr>
        <sz val="11"/>
        <rFont val="Verdana"/>
        <family val="2"/>
        <charset val="1"/>
      </rPr>
      <t xml:space="preserve">(*):</t>
    </r>
  </si>
  <si>
    <t xml:space="preserve">Nom du contact (*):</t>
  </si>
  <si>
    <t xml:space="preserve">Nome de Contacto (*):</t>
  </si>
  <si>
    <t xml:space="preserve">Name des Ansprechpartners (*):</t>
  </si>
  <si>
    <t xml:space="preserve">Nombre del Contacto (*):</t>
  </si>
  <si>
    <t xml:space="preserve">Nome persona di contatto (*):</t>
  </si>
  <si>
    <t xml:space="preserve">İrtibat Kişisinin Adı (*):</t>
  </si>
  <si>
    <t xml:space="preserve">Email – Contact (*):</t>
  </si>
  <si>
    <r>
      <rPr>
        <sz val="11"/>
        <rFont val="Microsoft YaHei"/>
        <family val="2"/>
      </rPr>
      <t xml:space="preserve">电子邮件 </t>
    </r>
    <r>
      <rPr>
        <sz val="11"/>
        <rFont val="Verdana"/>
        <family val="2"/>
        <charset val="1"/>
      </rPr>
      <t xml:space="preserve">- </t>
    </r>
    <r>
      <rPr>
        <sz val="11"/>
        <rFont val="Microsoft YaHei"/>
        <family val="2"/>
      </rPr>
      <t xml:space="preserve">联系人 </t>
    </r>
    <r>
      <rPr>
        <sz val="11"/>
        <rFont val="Verdana"/>
        <family val="2"/>
        <charset val="1"/>
      </rPr>
      <t xml:space="preserve">(*)</t>
    </r>
    <r>
      <rPr>
        <sz val="11"/>
        <rFont val="Microsoft YaHei"/>
        <family val="2"/>
      </rPr>
      <t xml:space="preserve">：</t>
    </r>
  </si>
  <si>
    <r>
      <rPr>
        <sz val="11"/>
        <rFont val="Microsoft YaHei"/>
        <family val="2"/>
      </rPr>
      <t xml:space="preserve">連絡先担当者の電子メール</t>
    </r>
    <r>
      <rPr>
        <sz val="11"/>
        <rFont val="Verdana"/>
        <family val="2"/>
        <charset val="1"/>
      </rPr>
      <t xml:space="preserve">(*)</t>
    </r>
  </si>
  <si>
    <r>
      <rPr>
        <sz val="11"/>
        <rFont val="Microsoft YaHei"/>
        <family val="2"/>
      </rPr>
      <t xml:space="preserve">담당자 이메일 </t>
    </r>
    <r>
      <rPr>
        <sz val="11"/>
        <rFont val="Verdana"/>
        <family val="2"/>
        <charset val="1"/>
      </rPr>
      <t xml:space="preserve">(*):</t>
    </r>
  </si>
  <si>
    <t xml:space="preserve">Email du contact (*):</t>
  </si>
  <si>
    <t xml:space="preserve">E-mail de Contacto(*):</t>
  </si>
  <si>
    <t xml:space="preserve">E-Mail-Adresse des Ansprechpartners (*):</t>
  </si>
  <si>
    <t xml:space="preserve">Email-contacto (*):</t>
  </si>
  <si>
    <t xml:space="preserve">Email - contatto (*):</t>
  </si>
  <si>
    <t xml:space="preserve">E-posta – İrtibat (*):</t>
  </si>
  <si>
    <t xml:space="preserve">Phone – Contact (*):</t>
  </si>
  <si>
    <r>
      <rPr>
        <sz val="11"/>
        <rFont val="Microsoft YaHei"/>
        <family val="2"/>
      </rPr>
      <t xml:space="preserve">电话 </t>
    </r>
    <r>
      <rPr>
        <sz val="11"/>
        <rFont val="Verdana"/>
        <family val="2"/>
        <charset val="1"/>
      </rPr>
      <t xml:space="preserve">- </t>
    </r>
    <r>
      <rPr>
        <sz val="11"/>
        <rFont val="Microsoft YaHei"/>
        <family val="2"/>
      </rPr>
      <t xml:space="preserve">联系人 </t>
    </r>
    <r>
      <rPr>
        <sz val="11"/>
        <rFont val="Verdana"/>
        <family val="2"/>
        <charset val="1"/>
      </rPr>
      <t xml:space="preserve">(*)</t>
    </r>
    <r>
      <rPr>
        <sz val="11"/>
        <rFont val="Microsoft YaHei"/>
        <family val="2"/>
      </rPr>
      <t xml:space="preserve">：</t>
    </r>
  </si>
  <si>
    <r>
      <rPr>
        <sz val="11"/>
        <rFont val="Microsoft YaHei"/>
        <family val="2"/>
      </rPr>
      <t xml:space="preserve">連絡先担当者の電話番号</t>
    </r>
    <r>
      <rPr>
        <sz val="11"/>
        <rFont val="Verdana"/>
        <family val="2"/>
        <charset val="1"/>
      </rPr>
      <t xml:space="preserve">(*)</t>
    </r>
  </si>
  <si>
    <r>
      <rPr>
        <sz val="11"/>
        <rFont val="Microsoft YaHei"/>
        <family val="2"/>
      </rPr>
      <t xml:space="preserve">담당자 전화번호 </t>
    </r>
    <r>
      <rPr>
        <sz val="11"/>
        <rFont val="Verdana"/>
        <family val="2"/>
        <charset val="1"/>
      </rPr>
      <t xml:space="preserve">(*):</t>
    </r>
  </si>
  <si>
    <t xml:space="preserve">Téléphone du contact (*):</t>
  </si>
  <si>
    <t xml:space="preserve">Telefone de Contacto (*):</t>
  </si>
  <si>
    <t xml:space="preserve">Telefonnummer des Ansprechpartners (*):</t>
  </si>
  <si>
    <t xml:space="preserve">Teléfono-contacto (*):</t>
  </si>
  <si>
    <t xml:space="preserve">Telefono - Contatto (*):</t>
  </si>
  <si>
    <t xml:space="preserve">Telefon – İrtibat (*):</t>
  </si>
  <si>
    <t xml:space="preserve">Authorizer (*):</t>
  </si>
  <si>
    <r>
      <rPr>
        <sz val="11"/>
        <rFont val="Microsoft YaHei"/>
        <family val="2"/>
      </rPr>
      <t xml:space="preserve">授权人 </t>
    </r>
    <r>
      <rPr>
        <sz val="11"/>
        <rFont val="Verdana"/>
        <family val="2"/>
        <charset val="1"/>
      </rPr>
      <t xml:space="preserve">(*)</t>
    </r>
    <r>
      <rPr>
        <sz val="11"/>
        <rFont val="Microsoft YaHei"/>
        <family val="2"/>
      </rPr>
      <t xml:space="preserve">：</t>
    </r>
  </si>
  <si>
    <r>
      <rPr>
        <sz val="11"/>
        <rFont val="Microsoft YaHei"/>
        <family val="2"/>
      </rPr>
      <t xml:space="preserve">回答責任者名</t>
    </r>
    <r>
      <rPr>
        <sz val="11"/>
        <rFont val="Verdana"/>
        <family val="2"/>
        <charset val="1"/>
      </rPr>
      <t xml:space="preserve">(*)</t>
    </r>
    <r>
      <rPr>
        <sz val="11"/>
        <rFont val="Microsoft YaHei"/>
        <family val="2"/>
      </rPr>
      <t xml:space="preserve">：</t>
    </r>
  </si>
  <si>
    <r>
      <rPr>
        <sz val="11"/>
        <rFont val="Microsoft YaHei"/>
        <family val="2"/>
      </rPr>
      <t xml:space="preserve">책임자 </t>
    </r>
    <r>
      <rPr>
        <sz val="11"/>
        <rFont val="Verdana"/>
        <family val="2"/>
        <charset val="1"/>
      </rPr>
      <t xml:space="preserve">(*):</t>
    </r>
  </si>
  <si>
    <t xml:space="preserve">Nom de la personne responsable de la déclaration (*):</t>
  </si>
  <si>
    <t xml:space="preserve">Nome do autorizador ou representante legal (*):</t>
  </si>
  <si>
    <t xml:space="preserve">Bevollmächtigter (*):</t>
  </si>
  <si>
    <t xml:space="preserve">Autorizador (*):</t>
  </si>
  <si>
    <t xml:space="preserve">Autorizzatore (*):</t>
  </si>
  <si>
    <t xml:space="preserve">İzin Yetkilisi (*):</t>
  </si>
  <si>
    <t xml:space="preserve">Title - Authorizer:</t>
  </si>
  <si>
    <r>
      <rPr>
        <sz val="11"/>
        <rFont val="Microsoft YaHei"/>
        <family val="2"/>
      </rPr>
      <t xml:space="preserve">职务 </t>
    </r>
    <r>
      <rPr>
        <sz val="11"/>
        <rFont val="Verdana"/>
        <family val="2"/>
        <charset val="1"/>
      </rPr>
      <t xml:space="preserve">- </t>
    </r>
    <r>
      <rPr>
        <sz val="11"/>
        <rFont val="Microsoft YaHei"/>
        <family val="2"/>
      </rPr>
      <t xml:space="preserve">授权人：</t>
    </r>
  </si>
  <si>
    <r>
      <rPr>
        <sz val="11"/>
        <rFont val="Microsoft YaHei"/>
        <family val="2"/>
      </rPr>
      <t xml:space="preserve">回答責任者の役職</t>
    </r>
    <r>
      <rPr>
        <sz val="11"/>
        <rFont val="Verdana"/>
        <family val="2"/>
        <charset val="1"/>
      </rPr>
      <t xml:space="preserve">:</t>
    </r>
  </si>
  <si>
    <r>
      <rPr>
        <sz val="11"/>
        <rFont val="Microsoft YaHei"/>
        <family val="2"/>
      </rPr>
      <t xml:space="preserve">책임자 직위</t>
    </r>
    <r>
      <rPr>
        <sz val="11"/>
        <rFont val="Verdana"/>
        <family val="2"/>
        <charset val="1"/>
      </rPr>
      <t xml:space="preserve">:</t>
    </r>
  </si>
  <si>
    <t xml:space="preserve">Titre du représentant légal:</t>
  </si>
  <si>
    <t xml:space="preserve">Cargo do autorizador ou representante legal:</t>
  </si>
  <si>
    <t xml:space="preserve">Titel des Bevollmächtigten:</t>
  </si>
  <si>
    <t xml:space="preserve">Titulo-autorizador:</t>
  </si>
  <si>
    <t xml:space="preserve">Titolo - Autorizzatore:</t>
  </si>
  <si>
    <t xml:space="preserve">Unvan - İzin Yetkilisi:</t>
  </si>
  <si>
    <t xml:space="preserve">Email - Authorizer (*):</t>
  </si>
  <si>
    <r>
      <rPr>
        <sz val="11"/>
        <rFont val="Microsoft YaHei"/>
        <family val="2"/>
      </rPr>
      <t xml:space="preserve">电子邮件 </t>
    </r>
    <r>
      <rPr>
        <sz val="11"/>
        <rFont val="Verdana"/>
        <family val="2"/>
        <charset val="1"/>
      </rPr>
      <t xml:space="preserve">- </t>
    </r>
    <r>
      <rPr>
        <sz val="11"/>
        <rFont val="Microsoft YaHei"/>
        <family val="2"/>
      </rPr>
      <t xml:space="preserve">授权人 </t>
    </r>
    <r>
      <rPr>
        <sz val="11"/>
        <rFont val="Verdana"/>
        <family val="2"/>
        <charset val="1"/>
      </rPr>
      <t xml:space="preserve">(*)</t>
    </r>
    <r>
      <rPr>
        <sz val="11"/>
        <rFont val="Microsoft YaHei"/>
        <family val="2"/>
      </rPr>
      <t xml:space="preserve">：</t>
    </r>
  </si>
  <si>
    <r>
      <rPr>
        <sz val="11"/>
        <rFont val="Microsoft YaHei"/>
        <family val="2"/>
      </rPr>
      <t xml:space="preserve">回答責任者の電子メール</t>
    </r>
    <r>
      <rPr>
        <sz val="11"/>
        <rFont val="Verdana"/>
        <family val="2"/>
        <charset val="1"/>
      </rPr>
      <t xml:space="preserve">(*):</t>
    </r>
  </si>
  <si>
    <r>
      <rPr>
        <sz val="11"/>
        <rFont val="Microsoft YaHei"/>
        <family val="2"/>
      </rPr>
      <t xml:space="preserve">책임자 이메일 </t>
    </r>
    <r>
      <rPr>
        <sz val="11"/>
        <rFont val="Verdana"/>
        <family val="2"/>
        <charset val="1"/>
      </rPr>
      <t xml:space="preserve">(*):</t>
    </r>
  </si>
  <si>
    <t xml:space="preserve">Email du représentant légal (*):</t>
  </si>
  <si>
    <t xml:space="preserve">E-mail do autorizador ou representante legal  (*):</t>
  </si>
  <si>
    <t xml:space="preserve">E-Mail-Adresse des Bevollmächtigten (*):</t>
  </si>
  <si>
    <t xml:space="preserve">Email-autorizador (*):</t>
  </si>
  <si>
    <t xml:space="preserve">Email - Autorizzatore (*):</t>
  </si>
  <si>
    <t xml:space="preserve">E-posta - İzin Yetkilisi (*):</t>
  </si>
  <si>
    <t xml:space="preserve">Phone - Authorizer:</t>
  </si>
  <si>
    <r>
      <rPr>
        <sz val="11"/>
        <rFont val="Microsoft YaHei"/>
        <family val="2"/>
      </rPr>
      <t xml:space="preserve">电话 </t>
    </r>
    <r>
      <rPr>
        <sz val="11"/>
        <rFont val="Verdana"/>
        <family val="2"/>
        <charset val="1"/>
      </rPr>
      <t xml:space="preserve">- </t>
    </r>
    <r>
      <rPr>
        <sz val="11"/>
        <rFont val="Microsoft YaHei"/>
        <family val="2"/>
      </rPr>
      <t xml:space="preserve">授权人：</t>
    </r>
  </si>
  <si>
    <t xml:space="preserve">回答責任者の電話番号:</t>
  </si>
  <si>
    <r>
      <rPr>
        <sz val="11"/>
        <rFont val="Microsoft YaHei"/>
        <family val="2"/>
      </rPr>
      <t xml:space="preserve">책임자 전화번호</t>
    </r>
    <r>
      <rPr>
        <sz val="11"/>
        <rFont val="Verdana"/>
        <family val="2"/>
        <charset val="1"/>
      </rPr>
      <t xml:space="preserve">:</t>
    </r>
  </si>
  <si>
    <t xml:space="preserve">Téléphone du représentant légal:</t>
  </si>
  <si>
    <t xml:space="preserve">Telefone do autorizador ou representante legal:</t>
  </si>
  <si>
    <t xml:space="preserve">Telefonnummer des Bevollmächtigten:</t>
  </si>
  <si>
    <t xml:space="preserve">Teléfono-autorizador:</t>
  </si>
  <si>
    <t xml:space="preserve">Telefono - Autorizzatore:</t>
  </si>
  <si>
    <t xml:space="preserve">Telefon - İzin Yetkilisi:</t>
  </si>
  <si>
    <t xml:space="preserve">Effective Date (*):</t>
  </si>
  <si>
    <r>
      <rPr>
        <sz val="10"/>
        <rFont val="Microsoft YaHei"/>
        <family val="2"/>
      </rPr>
      <t xml:space="preserve">生效日期 </t>
    </r>
    <r>
      <rPr>
        <sz val="10"/>
        <rFont val="Verdana"/>
        <family val="2"/>
        <charset val="1"/>
      </rPr>
      <t xml:space="preserve">(*)</t>
    </r>
    <r>
      <rPr>
        <sz val="10"/>
        <rFont val="Microsoft YaHei"/>
        <family val="2"/>
      </rPr>
      <t xml:space="preserve">：</t>
    </r>
  </si>
  <si>
    <r>
      <rPr>
        <sz val="11"/>
        <rFont val="Microsoft YaHei"/>
        <family val="2"/>
      </rPr>
      <t xml:space="preserve"> 記入日</t>
    </r>
    <r>
      <rPr>
        <sz val="11"/>
        <rFont val="Verdana"/>
        <family val="2"/>
        <charset val="1"/>
      </rPr>
      <t xml:space="preserve">(*):</t>
    </r>
  </si>
  <si>
    <r>
      <rPr>
        <sz val="11"/>
        <rFont val="Microsoft YaHei"/>
        <family val="2"/>
      </rPr>
      <t xml:space="preserve">시행일 </t>
    </r>
    <r>
      <rPr>
        <sz val="11"/>
        <rFont val="Verdana"/>
        <family val="2"/>
        <charset val="1"/>
      </rPr>
      <t xml:space="preserve">(*):</t>
    </r>
  </si>
  <si>
    <t xml:space="preserve">Date de la déclaration (*):</t>
  </si>
  <si>
    <t xml:space="preserve">Data de finalização (*):</t>
  </si>
  <si>
    <t xml:space="preserve">Datum (*):</t>
  </si>
  <si>
    <t xml:space="preserve">Fecha efectiva (*):</t>
  </si>
  <si>
    <t xml:space="preserve">Data di validità (*):</t>
  </si>
  <si>
    <t xml:space="preserve">Yürürlük Tarihi (*):</t>
  </si>
  <si>
    <t xml:space="preserve">Answer the following questions 1 - 8 based on the declaration scope indicated above</t>
  </si>
  <si>
    <r>
      <rPr>
        <sz val="11"/>
        <rFont val="Microsoft YaHei"/>
        <family val="2"/>
      </rPr>
      <t xml:space="preserve">根据上述申报范围，回答以下 </t>
    </r>
    <r>
      <rPr>
        <sz val="11"/>
        <rFont val="Verdana"/>
        <family val="2"/>
        <charset val="1"/>
      </rPr>
      <t xml:space="preserve">1 </t>
    </r>
    <r>
      <rPr>
        <sz val="11"/>
        <rFont val="Microsoft YaHei"/>
        <family val="2"/>
      </rPr>
      <t xml:space="preserve">至 </t>
    </r>
    <r>
      <rPr>
        <sz val="11"/>
        <rFont val="Verdana"/>
        <family val="2"/>
        <charset val="1"/>
      </rPr>
      <t xml:space="preserve">8 </t>
    </r>
    <r>
      <rPr>
        <sz val="11"/>
        <rFont val="Microsoft YaHei"/>
        <family val="2"/>
      </rPr>
      <t xml:space="preserve">题</t>
    </r>
  </si>
  <si>
    <r>
      <rPr>
        <sz val="11"/>
        <rFont val="Microsoft YaHei"/>
        <family val="2"/>
      </rPr>
      <t xml:space="preserve">上記の申告範囲にもとづいて、以下の</t>
    </r>
    <r>
      <rPr>
        <sz val="11"/>
        <rFont val="Verdana"/>
        <family val="2"/>
        <charset val="1"/>
      </rPr>
      <t xml:space="preserve">1</t>
    </r>
    <r>
      <rPr>
        <sz val="11"/>
        <rFont val="Microsoft YaHei"/>
        <family val="2"/>
      </rPr>
      <t xml:space="preserve">～</t>
    </r>
    <r>
      <rPr>
        <sz val="11"/>
        <rFont val="Verdana"/>
        <family val="2"/>
        <charset val="1"/>
      </rPr>
      <t xml:space="preserve">8</t>
    </r>
    <r>
      <rPr>
        <sz val="11"/>
        <rFont val="Microsoft YaHei"/>
        <family val="2"/>
      </rPr>
      <t xml:space="preserve">の質問にお答えください</t>
    </r>
  </si>
  <si>
    <r>
      <rPr>
        <sz val="11"/>
        <rFont val="Microsoft YaHei"/>
        <family val="2"/>
      </rPr>
      <t xml:space="preserve">위에 명시한 선언범위를 바탕으로 다음 </t>
    </r>
    <r>
      <rPr>
        <sz val="11"/>
        <rFont val="Verdana"/>
        <family val="2"/>
        <charset val="1"/>
      </rPr>
      <t xml:space="preserve">1~8</t>
    </r>
    <r>
      <rPr>
        <sz val="11"/>
        <rFont val="Microsoft YaHei"/>
        <family val="2"/>
      </rPr>
      <t xml:space="preserve">번 질문에 답하시오</t>
    </r>
    <r>
      <rPr>
        <sz val="11"/>
        <rFont val="Verdana"/>
        <family val="2"/>
        <charset val="1"/>
      </rPr>
      <t xml:space="preserve">.</t>
    </r>
  </si>
  <si>
    <t xml:space="preserve">Répondre aux questions 1 à 8 suivantes pour le périmètre de la déclaration indiqué ci-dessus</t>
  </si>
  <si>
    <t xml:space="preserve">Responder às seguintes perguntas de 1-8 com base no âmbito da declaração acima indicada.</t>
  </si>
  <si>
    <t xml:space="preserve">Beantworten Sie die Fragen 1 - 8 entsprechend dem oben angegebenen Geltungsbereich</t>
  </si>
  <si>
    <t xml:space="preserve">Responder a las siguientes preguntas 1-8 basado en el alcance de la declaración indicado arriba.</t>
  </si>
  <si>
    <t xml:space="preserve">Rispondere alle seguenti domande 1- 8 basate sul perimetro della dichiarazione sopra indicato</t>
  </si>
  <si>
    <t xml:space="preserve">Aşağıdaki 1 ile 8 arası soruları yukarıda gösterilen beyan kapsamına uygun şekilde yanıtlayın</t>
  </si>
  <si>
    <t xml:space="preserve">1) Is any 3TG intentionally added or used in the product(s) or in the production process? (*)</t>
  </si>
  <si>
    <r>
      <rPr>
        <sz val="11"/>
        <rFont val="Verdana"/>
        <family val="2"/>
        <charset val="1"/>
      </rPr>
      <t xml:space="preserve">1) </t>
    </r>
    <r>
      <rPr>
        <sz val="11"/>
        <rFont val="맑은 고딕"/>
        <family val="3"/>
        <charset val="128"/>
      </rPr>
      <t xml:space="preserve">是否在产品或生产流程中有意添加或使用任何 </t>
    </r>
    <r>
      <rPr>
        <sz val="11"/>
        <rFont val="Verdana"/>
        <family val="2"/>
        <charset val="1"/>
      </rPr>
      <t xml:space="preserve">3TG</t>
    </r>
    <r>
      <rPr>
        <sz val="11"/>
        <rFont val="맑은 고딕"/>
        <family val="3"/>
        <charset val="128"/>
      </rPr>
      <t xml:space="preserve">？</t>
    </r>
    <r>
      <rPr>
        <sz val="11"/>
        <rFont val="Verdana"/>
        <family val="2"/>
        <charset val="1"/>
      </rPr>
      <t xml:space="preserve">(*)</t>
    </r>
  </si>
  <si>
    <r>
      <rPr>
        <sz val="11"/>
        <rFont val="Verdana"/>
        <family val="2"/>
        <charset val="1"/>
      </rPr>
      <t xml:space="preserve">1</t>
    </r>
    <r>
      <rPr>
        <sz val="11"/>
        <rFont val="맑은 고딕"/>
        <family val="3"/>
        <charset val="128"/>
      </rPr>
      <t xml:space="preserve">）製品自体や製造過程で、</t>
    </r>
    <r>
      <rPr>
        <sz val="11"/>
        <rFont val="Verdana"/>
        <family val="2"/>
        <charset val="1"/>
      </rPr>
      <t xml:space="preserve">3TG</t>
    </r>
    <r>
      <rPr>
        <sz val="11"/>
        <rFont val="맑은 고딕"/>
        <family val="3"/>
        <charset val="128"/>
      </rPr>
      <t xml:space="preserve">が意図的に添加又は使用されていますか？ （</t>
    </r>
    <r>
      <rPr>
        <sz val="11"/>
        <rFont val="Verdana"/>
        <family val="2"/>
        <charset val="1"/>
      </rPr>
      <t xml:space="preserve">*</t>
    </r>
    <r>
      <rPr>
        <sz val="11"/>
        <rFont val="맑은 고딕"/>
        <family val="3"/>
        <charset val="128"/>
      </rPr>
      <t xml:space="preserve">）</t>
    </r>
  </si>
  <si>
    <t xml:space="preserve">1) 3TG가 제품 또는 생산 공정에서 의도적으로 추가 또는 사용됩니까? (*)</t>
  </si>
  <si>
    <t xml:space="preserve">1) Des 3TG sont-ils intentionnellement ajoutés ou utilisés dans le(s) produit(s) ou les processus de production ? (*)</t>
  </si>
  <si>
    <t xml:space="preserve">1) Algum mineral de conflito foi intencionalmente acrescentado ou utilizado no(s) produto(s) ou no processo de produção? (*)</t>
  </si>
  <si>
    <t xml:space="preserve">1) Wird absichtlich ein 3TG-Mineral im Herstellungsprozess verwendet oder in das/die Produkt(e) aufgenommen? (*)</t>
  </si>
  <si>
    <t xml:space="preserve">1) ¿Se utiliza o añade, intencionalmente, el 3TG a su producto o procesos de fabricación? (*)</t>
  </si>
  <si>
    <t xml:space="preserve">1) Vi sono metalli di conflitto aggiunti o utilizzati intenzionalmente nel/nei prodotto/i o nel processo di produzione? (*)</t>
  </si>
  <si>
    <t xml:space="preserve">1) Ürün(ler)de veya üretim sürecinde kasten eklenen veya kullanılan herhangi bir 3TG var mı? (*)</t>
  </si>
  <si>
    <t xml:space="preserve">2) Does any 3TG remain in the product(s)?</t>
  </si>
  <si>
    <r>
      <rPr>
        <sz val="11"/>
        <rFont val="Verdana"/>
        <family val="2"/>
        <charset val="1"/>
      </rPr>
      <t xml:space="preserve">2) </t>
    </r>
    <r>
      <rPr>
        <sz val="11"/>
        <rFont val="맑은 고딕"/>
        <family val="3"/>
        <charset val="128"/>
      </rPr>
      <t xml:space="preserve">是否有任何 </t>
    </r>
    <r>
      <rPr>
        <sz val="11"/>
        <rFont val="Verdana"/>
        <family val="2"/>
        <charset val="1"/>
      </rPr>
      <t xml:space="preserve">3TG </t>
    </r>
    <r>
      <rPr>
        <sz val="11"/>
        <rFont val="맑은 고딕"/>
        <family val="3"/>
        <charset val="128"/>
      </rPr>
      <t xml:space="preserve">仍存在于产品中？</t>
    </r>
  </si>
  <si>
    <r>
      <rPr>
        <sz val="11"/>
        <rFont val="Verdana"/>
        <family val="2"/>
        <charset val="1"/>
      </rPr>
      <t xml:space="preserve">2</t>
    </r>
    <r>
      <rPr>
        <sz val="11"/>
        <rFont val="맑은 고딕"/>
        <family val="3"/>
        <charset val="128"/>
      </rPr>
      <t xml:space="preserve">）</t>
    </r>
    <r>
      <rPr>
        <sz val="11"/>
        <rFont val="Verdana"/>
        <family val="2"/>
        <charset val="1"/>
      </rPr>
      <t xml:space="preserve">3TG</t>
    </r>
    <r>
      <rPr>
        <sz val="11"/>
        <rFont val="맑은 고딕"/>
        <family val="3"/>
        <charset val="128"/>
      </rPr>
      <t xml:space="preserve">は製品に残留していますか？</t>
    </r>
  </si>
  <si>
    <r>
      <rPr>
        <sz val="11"/>
        <rFont val="Calibri"/>
        <family val="2"/>
        <charset val="1"/>
      </rPr>
      <t xml:space="preserve">2) </t>
    </r>
    <r>
      <rPr>
        <sz val="11"/>
        <rFont val="맑은 고딕"/>
        <family val="3"/>
        <charset val="128"/>
      </rPr>
      <t xml:space="preserve">제품에 </t>
    </r>
    <r>
      <rPr>
        <sz val="11"/>
        <rFont val="Calibri"/>
        <family val="2"/>
        <charset val="1"/>
      </rPr>
      <t xml:space="preserve">3TG </t>
    </r>
    <r>
      <rPr>
        <sz val="11"/>
        <rFont val="맑은 고딕"/>
        <family val="3"/>
        <charset val="128"/>
      </rPr>
      <t xml:space="preserve">잔여물이 있습니까</t>
    </r>
    <r>
      <rPr>
        <sz val="11"/>
        <rFont val="Calibri"/>
        <family val="2"/>
        <charset val="1"/>
      </rPr>
      <t xml:space="preserve">?</t>
    </r>
  </si>
  <si>
    <t xml:space="preserve">2) Reste-t-il des 3TG dans le(s) produit(s) ? (*)</t>
  </si>
  <si>
    <t xml:space="preserve">2) Algum mineral de conflito permanece no(s) produto(s)?</t>
  </si>
  <si>
    <t xml:space="preserve">2) Liegen in dem/den Produkt(en) 3TG-Rückstände vor? </t>
  </si>
  <si>
    <t xml:space="preserve">2) El 3TG permanece en los productos?</t>
  </si>
  <si>
    <t xml:space="preserve">2) Vi sono metalli di conflitto che restano nel/nei prodotto/i?</t>
  </si>
  <si>
    <t xml:space="preserve">2) Ürün(ler)de hiç 3TG kalıyor mu?</t>
  </si>
  <si>
    <t xml:space="preserve">B37</t>
  </si>
  <si>
    <t xml:space="preserve">3) Do any of the smelters in your supply chain source the 3TG from the covered countries? (SEC term, see definitions tab)</t>
  </si>
  <si>
    <r>
      <rPr>
        <sz val="10"/>
        <rFont val="Verdana"/>
        <family val="2"/>
        <charset val="1"/>
      </rPr>
      <t xml:space="preserve">3) </t>
    </r>
    <r>
      <rPr>
        <sz val="10"/>
        <rFont val="Microsoft YaHei"/>
        <family val="2"/>
      </rPr>
      <t xml:space="preserve">贵公司供应链中的冶炼厂是否从所指明的国家采购 </t>
    </r>
    <r>
      <rPr>
        <sz val="10"/>
        <rFont val="Verdana"/>
        <family val="2"/>
        <charset val="1"/>
      </rPr>
      <t xml:space="preserve">3TG</t>
    </r>
    <r>
      <rPr>
        <sz val="10"/>
        <rFont val="Microsoft YaHei"/>
        <family val="2"/>
      </rPr>
      <t xml:space="preserve">？（有关术语“</t>
    </r>
    <r>
      <rPr>
        <sz val="10"/>
        <rFont val="Verdana"/>
        <family val="2"/>
        <charset val="1"/>
      </rPr>
      <t xml:space="preserve">SEC”</t>
    </r>
    <r>
      <rPr>
        <sz val="10"/>
        <rFont val="Microsoft YaHei"/>
        <family val="2"/>
      </rPr>
      <t xml:space="preserve">，请参见定义选项卡）</t>
    </r>
  </si>
  <si>
    <r>
      <rPr>
        <sz val="10"/>
        <rFont val="Verdana"/>
        <family val="2"/>
        <charset val="1"/>
      </rPr>
      <t xml:space="preserve">3</t>
    </r>
    <r>
      <rPr>
        <sz val="10"/>
        <rFont val="Microsoft YaHei"/>
        <family val="2"/>
      </rPr>
      <t xml:space="preserve">）貴社サプライチェーン内の製錬業者のいずれかが、対象国を</t>
    </r>
    <r>
      <rPr>
        <sz val="10"/>
        <rFont val="Verdana"/>
        <family val="2"/>
        <charset val="1"/>
      </rPr>
      <t xml:space="preserve">3TG</t>
    </r>
    <r>
      <rPr>
        <sz val="10"/>
        <rFont val="Microsoft YaHei"/>
        <family val="2"/>
      </rPr>
      <t xml:space="preserve">の原産地としていますか？（</t>
    </r>
    <r>
      <rPr>
        <sz val="10"/>
        <rFont val="Verdana"/>
        <family val="2"/>
        <charset val="1"/>
      </rPr>
      <t xml:space="preserve">SEC</t>
    </r>
    <r>
      <rPr>
        <sz val="10"/>
        <rFont val="Microsoft YaHei"/>
        <family val="2"/>
      </rPr>
      <t xml:space="preserve">用語。定義タブを参照）</t>
    </r>
  </si>
  <si>
    <r>
      <rPr>
        <sz val="10"/>
        <rFont val="Verdana"/>
        <family val="2"/>
        <charset val="1"/>
      </rPr>
      <t xml:space="preserve">3) </t>
    </r>
    <r>
      <rPr>
        <sz val="10"/>
        <rFont val="Microsoft YaHei"/>
        <family val="2"/>
      </rPr>
      <t xml:space="preserve">귀사 공급망의 제련소가 해당국가로부터 </t>
    </r>
    <r>
      <rPr>
        <sz val="10"/>
        <rFont val="Verdana"/>
        <family val="2"/>
        <charset val="1"/>
      </rPr>
      <t xml:space="preserve">3TG</t>
    </r>
    <r>
      <rPr>
        <sz val="10"/>
        <rFont val="Microsoft YaHei"/>
        <family val="2"/>
      </rPr>
      <t xml:space="preserve">를 공급받고 있습니까</t>
    </r>
    <r>
      <rPr>
        <sz val="10"/>
        <rFont val="Verdana"/>
        <family val="2"/>
        <charset val="1"/>
      </rPr>
      <t xml:space="preserve">? (SEC </t>
    </r>
    <r>
      <rPr>
        <sz val="10"/>
        <rFont val="Microsoft YaHei"/>
        <family val="2"/>
      </rPr>
      <t xml:space="preserve">용어</t>
    </r>
    <r>
      <rPr>
        <sz val="10"/>
        <rFont val="Verdana"/>
        <family val="2"/>
        <charset val="1"/>
      </rPr>
      <t xml:space="preserve">, </t>
    </r>
    <r>
      <rPr>
        <sz val="10"/>
        <rFont val="Microsoft YaHei"/>
        <family val="2"/>
      </rPr>
      <t xml:space="preserve">용어정의 탭 참조</t>
    </r>
    <r>
      <rPr>
        <sz val="10"/>
        <rFont val="Verdana"/>
        <family val="2"/>
        <charset val="1"/>
      </rPr>
      <t xml:space="preserve">)</t>
    </r>
  </si>
  <si>
    <t xml:space="preserve">3) Est-ce qu’une des fonderies de votre chaîne d’approvisionnement s’approvisionne en 3TG à partir des pays couverts ? (terme SEC, consulter l’onglet des définitions)</t>
  </si>
  <si>
    <t xml:space="preserve">3) Alguma das fundições da sua cadeia de suprimentos fornece minerais de conflito provenientes dos países abrangidos? (termo da SEC; consulte a guia de definições)</t>
  </si>
  <si>
    <t xml:space="preserve">3) Beschaffen Schmelzhütten in Ihrer Lieferkette das 3TG-Mineral aus den umfassten Ländern? (SEC-Begriff, siehe Definitions-Tab)</t>
  </si>
  <si>
    <t xml:space="preserve">3) ¿Alguna de las fundidoras de la cadena de suministro provee el 3TG de los países cubiertos?  (para el término SEC, véase la pestaña de definiciones)</t>
  </si>
  <si>
    <t xml:space="preserve">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</si>
  <si>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</si>
  <si>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 xml:space="preserve">B43</t>
  </si>
  <si>
    <t xml:space="preserve">4) Do any of the smelters in your supply chain source the 3TG from conflict-affected and high-risk areas?</t>
  </si>
  <si>
    <r>
      <rPr>
        <sz val="10"/>
        <rFont val="Verdana"/>
        <family val="2"/>
        <charset val="1"/>
      </rPr>
      <t xml:space="preserve">4) </t>
    </r>
    <r>
      <rPr>
        <sz val="10"/>
        <rFont val="Microsoft YaHei"/>
        <family val="2"/>
      </rPr>
      <t xml:space="preserve">贵公司供应链中是否有冶炼厂从受冲突影响和高风险地区
采购 </t>
    </r>
    <r>
      <rPr>
        <sz val="10"/>
        <rFont val="Verdana"/>
        <family val="2"/>
        <charset val="1"/>
      </rPr>
      <t xml:space="preserve">3TG</t>
    </r>
    <r>
      <rPr>
        <sz val="10"/>
        <rFont val="Microsoft YaHei"/>
        <family val="2"/>
      </rPr>
      <t xml:space="preserve">？</t>
    </r>
  </si>
  <si>
    <r>
      <rPr>
        <sz val="10"/>
        <rFont val="Verdana"/>
        <family val="2"/>
        <charset val="1"/>
      </rPr>
      <t xml:space="preserve">4)</t>
    </r>
    <r>
      <rPr>
        <sz val="10"/>
        <rFont val="Microsoft YaHei"/>
        <family val="2"/>
      </rPr>
      <t xml:space="preserve">貴社サプライチェーン内の製錬業者のいずれかが、紛争地域及び高リスク地域を</t>
    </r>
    <r>
      <rPr>
        <sz val="10"/>
        <rFont val="Verdana"/>
        <family val="2"/>
        <charset val="1"/>
      </rPr>
      <t xml:space="preserve">3TG</t>
    </r>
    <r>
      <rPr>
        <sz val="10"/>
        <rFont val="Microsoft YaHei"/>
        <family val="2"/>
      </rPr>
      <t xml:space="preserve">の原産地としていますか？</t>
    </r>
  </si>
  <si>
    <r>
      <rPr>
        <sz val="10"/>
        <rFont val="Verdana"/>
        <family val="2"/>
        <charset val="1"/>
      </rPr>
      <t xml:space="preserve">4) </t>
    </r>
    <r>
      <rPr>
        <sz val="10"/>
        <rFont val="Microsoft YaHei"/>
        <family val="2"/>
      </rPr>
      <t xml:space="preserve">귀사의 공급망에 있는 모든 제련소 중에 분쟁 및 고위험 지역에서 </t>
    </r>
    <r>
      <rPr>
        <sz val="10"/>
        <rFont val="Verdana"/>
        <family val="2"/>
        <charset val="1"/>
      </rPr>
      <t xml:space="preserve">3TG</t>
    </r>
    <r>
      <rPr>
        <sz val="10"/>
        <rFont val="Microsoft YaHei"/>
        <family val="2"/>
      </rPr>
      <t xml:space="preserve">를 조달하는 제련소가 있습니까</t>
    </r>
    <r>
      <rPr>
        <sz val="10"/>
        <rFont val="Verdana"/>
        <family val="2"/>
        <charset val="1"/>
      </rPr>
      <t xml:space="preserve">?</t>
    </r>
  </si>
  <si>
    <t xml:space="preserve">4) L’une des fonderies de votre chaîne d’approvisionnement se fournit-elle en 3TG auprès de zones touchées par des conflits et à haut risque ?</t>
  </si>
  <si>
    <t xml:space="preserve">4) Alguma das fundições em sua cadeia de suprimentos possui minerais oriundos de áreas afetadas por conflitos e de alto risco?</t>
  </si>
  <si>
    <t xml:space="preserve">4) Beziehen Schmelzhütten in Ihrer Lieferkette ihre 3TG aus von Konflikten betroffenen und risikoreichen Gebieten?</t>
  </si>
  <si>
    <t xml:space="preserve">4) ¿Alguno de los hornos de fundición de su cadena de suministros obtiene los 3TG de zonas de conflicto y de alto riesgo?</t>
  </si>
  <si>
    <t xml:space="preserve">4) Qualcuna delle fonderie della catena di approvvigionamento si procura il materiale di conflitto da una zona di conflitto e ad alto rischio?</t>
  </si>
  <si>
    <t xml:space="preserve">4) Tedarik zincirinizdeki izabe tesislerinden herhangi birisi çatışmadan etkilenen ve yüksek riskli bölgelerden 3TG tedarik ediyor mu?</t>
  </si>
  <si>
    <t xml:space="preserve">B49</t>
  </si>
  <si>
    <t xml:space="preserve">5) Does 100 percent of the 3TG (necessary to the functionality or production of your products) originate from recycled or scrap sources? </t>
  </si>
  <si>
    <r>
      <rPr>
        <sz val="10"/>
        <rFont val="Verdana"/>
        <family val="2"/>
        <charset val="1"/>
      </rPr>
      <t xml:space="preserve">5) </t>
    </r>
    <r>
      <rPr>
        <sz val="10"/>
        <rFont val="Microsoft YaHei"/>
        <family val="2"/>
      </rPr>
      <t xml:space="preserve">是否 </t>
    </r>
    <r>
      <rPr>
        <sz val="10"/>
        <rFont val="Verdana"/>
        <family val="2"/>
        <charset val="1"/>
      </rPr>
      <t xml:space="preserve">100% </t>
    </r>
    <r>
      <rPr>
        <sz val="10"/>
        <rFont val="Microsoft YaHei"/>
        <family val="2"/>
      </rPr>
      <t xml:space="preserve">的 </t>
    </r>
    <r>
      <rPr>
        <sz val="10"/>
        <rFont val="Verdana"/>
        <family val="2"/>
        <charset val="1"/>
      </rPr>
      <t xml:space="preserve">3TG</t>
    </r>
    <r>
      <rPr>
        <sz val="10"/>
        <rFont val="Microsoft YaHei"/>
        <family val="2"/>
      </rPr>
      <t xml:space="preserve">（因产品功能或生产而必须使用）来自于回收料或报废料？</t>
    </r>
  </si>
  <si>
    <r>
      <rPr>
        <sz val="10"/>
        <rFont val="Verdana"/>
        <family val="2"/>
        <charset val="1"/>
      </rPr>
      <t xml:space="preserve">5)3TG</t>
    </r>
    <r>
      <rPr>
        <sz val="10"/>
        <rFont val="Microsoft YaHei"/>
        <family val="2"/>
      </rPr>
      <t xml:space="preserve">（貴社の製品の機能性又は生産に必要なもの）は全て、再生利用品又はスクラップ起源から調達していますか？</t>
    </r>
  </si>
  <si>
    <r>
      <rPr>
        <sz val="10"/>
        <rFont val="Verdana"/>
        <family val="2"/>
        <charset val="1"/>
      </rPr>
      <t xml:space="preserve">5) (</t>
    </r>
    <r>
      <rPr>
        <sz val="10"/>
        <rFont val="Microsoft YaHei"/>
        <family val="2"/>
      </rPr>
      <t xml:space="preserve">귀사 제품의 기능이나 생산에 필요한</t>
    </r>
    <r>
      <rPr>
        <sz val="10"/>
        <rFont val="Verdana"/>
        <family val="2"/>
        <charset val="1"/>
      </rPr>
      <t xml:space="preserve">) 3TG</t>
    </r>
    <r>
      <rPr>
        <sz val="10"/>
        <rFont val="Microsoft YaHei"/>
        <family val="2"/>
      </rPr>
      <t xml:space="preserve">의 </t>
    </r>
    <r>
      <rPr>
        <sz val="10"/>
        <rFont val="Verdana"/>
        <family val="2"/>
        <charset val="1"/>
      </rPr>
      <t xml:space="preserve">100%</t>
    </r>
    <r>
      <rPr>
        <sz val="10"/>
        <rFont val="Microsoft YaHei"/>
        <family val="2"/>
      </rPr>
      <t xml:space="preserve">가 재활용이나 폐자원에서 온 것입니까</t>
    </r>
    <r>
      <rPr>
        <sz val="10"/>
        <rFont val="Verdana"/>
        <family val="2"/>
        <charset val="1"/>
      </rPr>
      <t xml:space="preserve">?</t>
    </r>
  </si>
  <si>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</si>
  <si>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</si>
  <si>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</si>
  <si>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</si>
  <si>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 xml:space="preserve">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</si>
  <si>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</si>
  <si>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 xml:space="preserve">B55</t>
  </si>
  <si>
    <t xml:space="preserve">6) What percentage of relevant suppliers have provided a response to your supply chain survey? </t>
  </si>
  <si>
    <r>
      <rPr>
        <sz val="11"/>
        <rFont val="Verdana"/>
        <family val="2"/>
        <charset val="1"/>
      </rPr>
      <t xml:space="preserve">6) </t>
    </r>
    <r>
      <rPr>
        <sz val="11"/>
        <rFont val="맑은 고딕"/>
        <family val="3"/>
        <charset val="128"/>
      </rPr>
      <t xml:space="preserve">已对贵公司供应链调查提供答复的相关供应商百分比是多少？</t>
    </r>
  </si>
  <si>
    <r>
      <rPr>
        <sz val="11"/>
        <rFont val="Calibri"/>
        <family val="2"/>
        <charset val="1"/>
      </rPr>
      <t xml:space="preserve">6</t>
    </r>
    <r>
      <rPr>
        <sz val="11"/>
        <rFont val="맑은 고딕"/>
        <family val="3"/>
        <charset val="128"/>
      </rPr>
      <t xml:space="preserve">）サプライチェーン調査に回答した関連するサプライヤーは何パーセントですか？</t>
    </r>
  </si>
  <si>
    <r>
      <rPr>
        <sz val="11"/>
        <rFont val="Calibri"/>
        <family val="2"/>
        <charset val="1"/>
      </rPr>
      <t xml:space="preserve">6) </t>
    </r>
    <r>
      <rPr>
        <sz val="11"/>
        <rFont val="맑은 고딕"/>
        <family val="3"/>
        <charset val="128"/>
      </rPr>
      <t xml:space="preserve">관련 공급업체가 귀사의 공급망 설문조사에 응답한 비율은 몇 퍼센트입니까</t>
    </r>
    <r>
      <rPr>
        <sz val="11"/>
        <rFont val="Calibri"/>
        <family val="2"/>
        <charset val="1"/>
      </rPr>
      <t xml:space="preserve">?</t>
    </r>
  </si>
  <si>
    <t xml:space="preserve">6) Combien de fournisseurs (%) concernés ont répondu à l'enquête sur la chaîne d'approvisionnement ?</t>
  </si>
  <si>
    <t xml:space="preserve">6) Que percentagem de fornecedores relevantes responderam à pesquisa da sua cadeia de suprimentos?</t>
  </si>
  <si>
    <t xml:space="preserve">6) Wie hoch ist der Prozentsatz an Lieferanten, die auf Ihre Lieferkettenumfrage geantwortet haben?</t>
  </si>
  <si>
    <t xml:space="preserve">6) ¿Qué porcentaje de proveedores relevantes le han hecho llegar respuestas a su encuesta de la cadena de suministros?</t>
  </si>
  <si>
    <t xml:space="preserve">6) In che percentuale i fornitori interessati hanno risposto all'indagine sulla catena di fornitura?</t>
  </si>
  <si>
    <t xml:space="preserve">6) Tedarik zinciri anketinize ilgili tedarikçilerin yüzde kaçı yanıt verdi?</t>
  </si>
  <si>
    <t xml:space="preserve">B61</t>
  </si>
  <si>
    <t xml:space="preserve">7) Have you identified all of the smelters supplying the 3TG to your supply chain? </t>
  </si>
  <si>
    <r>
      <rPr>
        <sz val="10"/>
        <rFont val="Verdana"/>
        <family val="2"/>
        <charset val="1"/>
      </rPr>
      <t xml:space="preserve">7) </t>
    </r>
    <r>
      <rPr>
        <sz val="10"/>
        <rFont val="Microsoft YaHei"/>
        <family val="2"/>
      </rPr>
      <t xml:space="preserve">您是否识别出为贵公司供应链供应 </t>
    </r>
    <r>
      <rPr>
        <sz val="10"/>
        <rFont val="Verdana"/>
        <family val="2"/>
        <charset val="1"/>
      </rPr>
      <t xml:space="preserve">3TG </t>
    </r>
    <r>
      <rPr>
        <sz val="10"/>
        <rFont val="Microsoft YaHei"/>
        <family val="2"/>
      </rPr>
      <t xml:space="preserve">的所有冶炼厂？</t>
    </r>
  </si>
  <si>
    <r>
      <rPr>
        <sz val="10"/>
        <rFont val="Verdana"/>
        <family val="2"/>
        <charset val="1"/>
      </rPr>
      <t xml:space="preserve">7)</t>
    </r>
    <r>
      <rPr>
        <sz val="10"/>
        <rFont val="Microsoft YaHei"/>
        <family val="2"/>
      </rPr>
      <t xml:space="preserve">貴社のサプライチェーンに</t>
    </r>
    <r>
      <rPr>
        <sz val="10"/>
        <rFont val="Verdana"/>
        <family val="2"/>
        <charset val="1"/>
      </rPr>
      <t xml:space="preserve">3TG</t>
    </r>
    <r>
      <rPr>
        <sz val="10"/>
        <rFont val="Microsoft YaHei"/>
        <family val="2"/>
      </rPr>
      <t xml:space="preserve">を供給する製錬業者を全て特定しましたか？</t>
    </r>
  </si>
  <si>
    <r>
      <rPr>
        <sz val="10"/>
        <rFont val="Verdana"/>
        <family val="2"/>
        <charset val="1"/>
      </rPr>
      <t xml:space="preserve">7) </t>
    </r>
    <r>
      <rPr>
        <sz val="10"/>
        <rFont val="Microsoft YaHei"/>
        <family val="2"/>
      </rPr>
      <t xml:space="preserve">귀사의 공급망에 </t>
    </r>
    <r>
      <rPr>
        <sz val="10"/>
        <rFont val="Verdana"/>
        <family val="2"/>
        <charset val="1"/>
      </rPr>
      <t xml:space="preserve">3TG</t>
    </r>
    <r>
      <rPr>
        <sz val="10"/>
        <rFont val="Microsoft YaHei"/>
        <family val="2"/>
      </rPr>
      <t xml:space="preserve">를 공급하는 모든 제련소를 확인했습니까</t>
    </r>
    <r>
      <rPr>
        <sz val="10"/>
        <rFont val="Verdana"/>
        <family val="2"/>
        <charset val="1"/>
      </rPr>
      <t xml:space="preserve">?</t>
    </r>
  </si>
  <si>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</si>
  <si>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</si>
  <si>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</si>
  <si>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</si>
  <si>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 xml:space="preserve">7) Avete individuato tutte le fonderie che forniscono metalli di conflitto alla vostra catena di fornitura?</t>
  </si>
  <si>
    <t xml:space="preserve">7) Tedarik zincirinize 3TG sağlayan tüm izabe tesislerini tanımladınız mı? </t>
  </si>
  <si>
    <t xml:space="preserve">B67</t>
  </si>
  <si>
    <t xml:space="preserve">8) Has all applicable smelter information received by your company been reported in this declaration? </t>
  </si>
  <si>
    <r>
      <rPr>
        <sz val="10"/>
        <rFont val="Verdana"/>
        <family val="2"/>
        <charset val="1"/>
      </rPr>
      <t xml:space="preserve">8) </t>
    </r>
    <r>
      <rPr>
        <sz val="10"/>
        <rFont val="Microsoft YaHei"/>
        <family val="2"/>
      </rPr>
      <t xml:space="preserve">贵公司收到的所有适用冶炼厂信息是否已在此申报中报告？</t>
    </r>
  </si>
  <si>
    <r>
      <rPr>
        <sz val="10"/>
        <rFont val="Verdana"/>
        <family val="2"/>
        <charset val="1"/>
      </rPr>
      <t xml:space="preserve">8)</t>
    </r>
    <r>
      <rPr>
        <sz val="10"/>
        <rFont val="Microsoft YaHei"/>
        <family val="2"/>
      </rPr>
      <t xml:space="preserve">貴社は受領した該当する全ての製錬業者情報を、この申告で報告していますか？</t>
    </r>
  </si>
  <si>
    <r>
      <rPr>
        <sz val="10"/>
        <rFont val="Verdana"/>
        <family val="2"/>
        <charset val="1"/>
      </rPr>
      <t xml:space="preserve">8) </t>
    </r>
    <r>
      <rPr>
        <sz val="10"/>
        <rFont val="Microsoft YaHei"/>
        <family val="2"/>
      </rPr>
      <t xml:space="preserve">귀사에서 받은 해당하는 모든 제련소 정보가 이 선언에서 보고되었습니까</t>
    </r>
    <r>
      <rPr>
        <sz val="10"/>
        <rFont val="Verdana"/>
        <family val="2"/>
        <charset val="1"/>
      </rPr>
      <t xml:space="preserve">?</t>
    </r>
  </si>
  <si>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</si>
  <si>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</si>
  <si>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</si>
  <si>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</si>
  <si>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 xml:space="preserve">8) Tutte le informazioni applicabili relativamente alle fonderie ricevute dalla vostra azienda sono state incluse in questa dichiarazione?</t>
  </si>
  <si>
    <t xml:space="preserve">8) Şirketinizin aldığı tüm uygulanabilir izabe tesisi bilgileri bu beyanda bildirildi mi? </t>
  </si>
  <si>
    <t xml:space="preserve">B73</t>
  </si>
  <si>
    <t xml:space="preserve">Answer the Following Questions at a Company Level</t>
  </si>
  <si>
    <t xml:space="preserve">从公司层面，回答以下问题</t>
  </si>
  <si>
    <t xml:space="preserve">会社レベルで以下の質問にお答えください</t>
  </si>
  <si>
    <r>
      <rPr>
        <sz val="11"/>
        <rFont val="Microsoft YaHei"/>
        <family val="2"/>
      </rPr>
      <t xml:space="preserve">회사 차원에서 다음 질문들에 답하시오</t>
    </r>
    <r>
      <rPr>
        <sz val="11"/>
        <rFont val="Verdana"/>
        <family val="2"/>
        <charset val="1"/>
      </rPr>
      <t xml:space="preserve">.</t>
    </r>
  </si>
  <si>
    <t xml:space="preserve">Répondre à la question suivante au niveau de l'entreprise</t>
  </si>
  <si>
    <t xml:space="preserve">Responder às seguintes Perguntas ao nível da Organização</t>
  </si>
  <si>
    <t xml:space="preserve">Beantworten Sie folgende Fragen auf Firmenebene</t>
  </si>
  <si>
    <t xml:space="preserve">Responda a las siguientes preguntas a nivel de la compañía</t>
  </si>
  <si>
    <t xml:space="preserve">Rispondere alle seguenti domande a livello aziendale</t>
  </si>
  <si>
    <t xml:space="preserve">Aşağıdaki Soruları Şirket Düzeyinde Yanıtlayın</t>
  </si>
  <si>
    <t xml:space="preserve">B75</t>
  </si>
  <si>
    <t xml:space="preserve">A. Have you established a responsible minerals sourcing policy?</t>
  </si>
  <si>
    <r>
      <rPr>
        <sz val="11"/>
        <rFont val="Verdana"/>
        <family val="2"/>
        <charset val="1"/>
      </rPr>
      <t xml:space="preserve">A. </t>
    </r>
    <r>
      <rPr>
        <sz val="11"/>
        <rFont val="Microsoft YaHei"/>
        <family val="2"/>
      </rPr>
      <t xml:space="preserve">贵公司是否已制定负责任矿产采购政策？</t>
    </r>
  </si>
  <si>
    <r>
      <rPr>
        <sz val="11"/>
        <rFont val="Verdana"/>
        <family val="2"/>
        <charset val="1"/>
      </rPr>
      <t xml:space="preserve">A. </t>
    </r>
    <r>
      <rPr>
        <sz val="11"/>
        <rFont val="Microsoft YaHei"/>
        <family val="2"/>
      </rPr>
      <t xml:space="preserve">責任ある鉱物調達方針を確定しましたか？</t>
    </r>
  </si>
  <si>
    <r>
      <rPr>
        <sz val="11"/>
        <rFont val="Verdana"/>
        <family val="2"/>
        <charset val="1"/>
      </rPr>
      <t xml:space="preserve">A. </t>
    </r>
    <r>
      <rPr>
        <sz val="11"/>
        <rFont val="Microsoft YaHei"/>
        <family val="2"/>
      </rPr>
      <t xml:space="preserve">책임있는 광물 조달 정책을 수립 했습니까</t>
    </r>
    <r>
      <rPr>
        <sz val="11"/>
        <rFont val="Verdana"/>
        <family val="2"/>
        <charset val="1"/>
      </rPr>
      <t xml:space="preserve">?</t>
    </r>
  </si>
  <si>
    <t xml:space="preserve">A. Avez-vous mis en place une politique d’approvisionnement en minerais responsable ?</t>
  </si>
  <si>
    <t xml:space="preserve">A. Você estabeleceu uma política de aquisição responsável de minerais de conflito?</t>
  </si>
  <si>
    <t xml:space="preserve">A. Haben Sie eine konfliktfreie Beschaffungsrichtlinie für Mineralien erstellt?</t>
  </si>
  <si>
    <t xml:space="preserve">A. ¿Cuenta con una política de abastecimiento responsable de minerales?</t>
  </si>
  <si>
    <t xml:space="preserve">A. È stata adottata una politica di approvvigionamento dei minerali responsabile?</t>
  </si>
  <si>
    <t xml:space="preserve">A. Sorumlu maden kaynakları ile ilgili bir politika oluşturdunuz mu?</t>
  </si>
  <si>
    <t xml:space="preserve">B77</t>
  </si>
  <si>
    <t xml:space="preserve">B. Is your responsible minerals sourcing policy publicly available on your website? (Note – If yes, the user shall specify the URL in the comment field.)</t>
  </si>
  <si>
    <r>
      <rPr>
        <sz val="11"/>
        <rFont val="Verdana"/>
        <family val="2"/>
        <charset val="1"/>
      </rPr>
      <t xml:space="preserve">B. </t>
    </r>
    <r>
      <rPr>
        <sz val="11"/>
        <rFont val="Microsoft YaHei"/>
        <family val="2"/>
      </rPr>
      <t xml:space="preserve">贵公司的负责任矿产采购政策是否公开发布于贵公司网页上？（备注 </t>
    </r>
    <r>
      <rPr>
        <sz val="11"/>
        <rFont val="Verdana"/>
        <family val="2"/>
        <charset val="1"/>
      </rPr>
      <t xml:space="preserve">- </t>
    </r>
    <r>
      <rPr>
        <sz val="11"/>
        <rFont val="Microsoft YaHei"/>
        <family val="2"/>
      </rPr>
      <t xml:space="preserve">如果是，请在注释字段中注明 </t>
    </r>
    <r>
      <rPr>
        <sz val="11"/>
        <rFont val="Verdana"/>
        <family val="2"/>
        <charset val="1"/>
      </rPr>
      <t xml:space="preserve">URL</t>
    </r>
    <r>
      <rPr>
        <sz val="11"/>
        <rFont val="Microsoft YaHei"/>
        <family val="2"/>
      </rPr>
      <t xml:space="preserve">。）</t>
    </r>
  </si>
  <si>
    <r>
      <rPr>
        <sz val="11"/>
        <rFont val="Verdana"/>
        <family val="2"/>
        <charset val="1"/>
      </rPr>
      <t xml:space="preserve">B. </t>
    </r>
    <r>
      <rPr>
        <sz val="11"/>
        <rFont val="Microsoft YaHei"/>
        <family val="2"/>
      </rPr>
      <t xml:space="preserve">その責任ある鉱物調達方針は貴社のホームページで閲覧できますか？（回答が「はい」の場合、その方針が掲載されている</t>
    </r>
    <r>
      <rPr>
        <sz val="11"/>
        <rFont val="Verdana"/>
        <family val="2"/>
        <charset val="1"/>
      </rPr>
      <t xml:space="preserve">URL</t>
    </r>
    <r>
      <rPr>
        <sz val="11"/>
        <rFont val="Microsoft YaHei"/>
        <family val="2"/>
      </rPr>
      <t xml:space="preserve">をコメント欄に記入する）</t>
    </r>
  </si>
  <si>
    <r>
      <rPr>
        <sz val="11"/>
        <rFont val="Verdana"/>
        <family val="2"/>
        <charset val="1"/>
      </rPr>
      <t xml:space="preserve">B. </t>
    </r>
    <r>
      <rPr>
        <sz val="11"/>
        <rFont val="Microsoft YaHei"/>
        <family val="2"/>
      </rPr>
      <t xml:space="preserve">책임 있는 광물 조달 정책이 귀하의 웹사이트에서 공개적으로 제공됩니까</t>
    </r>
    <r>
      <rPr>
        <sz val="11"/>
        <rFont val="Verdana"/>
        <family val="2"/>
        <charset val="1"/>
      </rPr>
      <t xml:space="preserve">? (</t>
    </r>
    <r>
      <rPr>
        <sz val="11"/>
        <rFont val="Microsoft YaHei"/>
        <family val="2"/>
      </rPr>
      <t xml:space="preserve">참고 </t>
    </r>
    <r>
      <rPr>
        <sz val="11"/>
        <rFont val="Verdana"/>
        <family val="2"/>
        <charset val="1"/>
      </rPr>
      <t xml:space="preserve">- "Yes(</t>
    </r>
    <r>
      <rPr>
        <sz val="11"/>
        <rFont val="Microsoft YaHei"/>
        <family val="2"/>
      </rPr>
      <t xml:space="preserve">예</t>
    </r>
    <r>
      <rPr>
        <sz val="11"/>
        <rFont val="Verdana"/>
        <family val="2"/>
        <charset val="1"/>
      </rPr>
      <t xml:space="preserve">)"</t>
    </r>
    <r>
      <rPr>
        <sz val="11"/>
        <rFont val="Microsoft YaHei"/>
        <family val="2"/>
      </rPr>
      <t xml:space="preserve">인 경우</t>
    </r>
    <r>
      <rPr>
        <sz val="11"/>
        <rFont val="Verdana"/>
        <family val="2"/>
        <charset val="1"/>
      </rPr>
      <t xml:space="preserve">, </t>
    </r>
    <r>
      <rPr>
        <sz val="11"/>
        <rFont val="Microsoft YaHei"/>
        <family val="2"/>
      </rPr>
      <t xml:space="preserve">사용자는 의견 기재란에 </t>
    </r>
    <r>
      <rPr>
        <sz val="11"/>
        <rFont val="Verdana"/>
        <family val="2"/>
        <charset val="1"/>
      </rPr>
      <t xml:space="preserve">URL</t>
    </r>
    <r>
      <rPr>
        <sz val="11"/>
        <rFont val="Microsoft YaHei"/>
        <family val="2"/>
      </rPr>
      <t xml:space="preserve">을 기입해야 합니다</t>
    </r>
    <r>
      <rPr>
        <sz val="11"/>
        <rFont val="Verdana"/>
        <family val="2"/>
        <charset val="1"/>
      </rPr>
      <t xml:space="preserve">.)</t>
    </r>
  </si>
  <si>
    <t xml:space="preserve">B. La politique d’approvisionnement en minerais responsable est-elle disponible publiquement sur votre site Web ? (Remarque – Si la réponse est « oui », l’utilisateur doit indiquer l’URL dans le champ des commentaires).</t>
  </si>
  <si>
    <t xml:space="preserve">B. Sua política de aquisição responsável de minerais está publicamente disponível em seu site? (Observação: em caso positivo, o usuário especificará o link em um campo de comentário da questão)</t>
  </si>
  <si>
    <t xml:space="preserve">B. Ist Ihre konfliktfreie Beschaffungsrichtlinie für Mineralien auf Ihrer Website einsehbar? (Hinweis - Wenn „Ja“, sollte der Benutzer die URL im Anmerkungsfeld angeben.)</t>
  </si>
  <si>
    <t xml:space="preserve">B. ¿Su política de abastecimiento responsable de minerales está disponible públicamente en su sitio web? (Nota: Si la respuesta es afirmativa, el usuario deberá especificar la URL en el campo de comentarios).</t>
  </si>
  <si>
    <t xml:space="preserve">B. La politica di approvvigionamento dei minerali responsabile adottata è disponibile pubblicamente sul sito Web della società? (Nota: se la risposta e “Sì”, l’utente dovrà indicare l’URL nel campo commenti).</t>
  </si>
  <si>
    <t xml:space="preserve">B. Sizin sorumlu maden kaynakları ile ilgili politikanız web sitenizde mevcut mu? (Not – Yanıt evet ise, kullanıcı, yorum alanına ilgili URL'yi eklemelidir.)</t>
  </si>
  <si>
    <t xml:space="preserve">B79</t>
  </si>
  <si>
    <t xml:space="preserve">C. Do you require your direct suppliers to source the 3TG from smelters whose due diligence practices have been validated by an independent third party audit program?</t>
  </si>
  <si>
    <r>
      <rPr>
        <sz val="10"/>
        <rFont val="Verdana"/>
        <family val="2"/>
        <charset val="1"/>
      </rPr>
      <t xml:space="preserve">C. </t>
    </r>
    <r>
      <rPr>
        <sz val="10"/>
        <rFont val="Microsoft YaHei"/>
        <family val="2"/>
      </rPr>
      <t xml:space="preserve">您是否要求您的直接供应商从其尽职调查实践已被被独立第三方审核机构验证过的冶炼厂采购 </t>
    </r>
    <r>
      <rPr>
        <sz val="10"/>
        <rFont val="Verdana"/>
        <family val="2"/>
        <charset val="1"/>
      </rPr>
      <t xml:space="preserve">3TG</t>
    </r>
    <r>
      <rPr>
        <sz val="10"/>
        <rFont val="Microsoft YaHei"/>
        <family val="2"/>
      </rPr>
      <t xml:space="preserve">？ </t>
    </r>
  </si>
  <si>
    <r>
      <rPr>
        <sz val="10"/>
        <rFont val="Verdana"/>
        <family val="2"/>
        <charset val="1"/>
      </rPr>
      <t xml:space="preserve">C.  </t>
    </r>
    <r>
      <rPr>
        <sz val="10"/>
        <rFont val="Microsoft YaHei"/>
        <family val="2"/>
      </rPr>
      <t xml:space="preserve">貴社は直接サプライヤーに対し、独立民間監査会社の監査プログラムによりデュー・デリジェンス業務が認証された製錬業者から</t>
    </r>
    <r>
      <rPr>
        <sz val="10"/>
        <rFont val="Verdana"/>
        <family val="2"/>
        <charset val="1"/>
      </rPr>
      <t xml:space="preserve">3TG</t>
    </r>
    <r>
      <rPr>
        <sz val="10"/>
        <rFont val="Microsoft YaHei"/>
        <family val="2"/>
      </rPr>
      <t xml:space="preserve">を調達することを要求していますか？ </t>
    </r>
  </si>
  <si>
    <r>
      <rPr>
        <sz val="10"/>
        <rFont val="Verdana"/>
        <family val="2"/>
        <charset val="1"/>
      </rPr>
      <t xml:space="preserve">C.  </t>
    </r>
    <r>
      <rPr>
        <sz val="10"/>
        <rFont val="Microsoft YaHei"/>
        <family val="2"/>
      </rPr>
      <t xml:space="preserve">귀사는 </t>
    </r>
    <r>
      <rPr>
        <sz val="10"/>
        <rFont val="Verdana"/>
        <family val="2"/>
        <charset val="1"/>
      </rPr>
      <t xml:space="preserve">1</t>
    </r>
    <r>
      <rPr>
        <sz val="10"/>
        <rFont val="Microsoft YaHei"/>
        <family val="2"/>
      </rPr>
      <t xml:space="preserve">차 협력사에게 독립된 제</t>
    </r>
    <r>
      <rPr>
        <sz val="10"/>
        <rFont val="Verdana"/>
        <family val="2"/>
        <charset val="1"/>
      </rPr>
      <t xml:space="preserve">3</t>
    </r>
    <r>
      <rPr>
        <sz val="10"/>
        <rFont val="Microsoft YaHei"/>
        <family val="2"/>
      </rPr>
      <t xml:space="preserve">자 감사 회사에 의해 실사를 확인받은 제련소로부터만 </t>
    </r>
    <r>
      <rPr>
        <sz val="10"/>
        <rFont val="Verdana"/>
        <family val="2"/>
        <charset val="1"/>
      </rPr>
      <t xml:space="preserve">3TG</t>
    </r>
    <r>
      <rPr>
        <sz val="10"/>
        <rFont val="Microsoft YaHei"/>
        <family val="2"/>
      </rPr>
      <t xml:space="preserve">를 구매하기를 요구하고 있습니까</t>
    </r>
    <r>
      <rPr>
        <sz val="10"/>
        <rFont val="Verdana"/>
        <family val="2"/>
        <charset val="1"/>
      </rPr>
      <t xml:space="preserve">?</t>
    </r>
  </si>
  <si>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</si>
  <si>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</si>
  <si>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</si>
  <si>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</si>
  <si>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</si>
  <si>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 xml:space="preserve">C. Doğrudan tedarikçilerinizin 3TG'yi durum tespiti uygulamaları bağımsız üçüncü kişi denetim programları tarafından onaylanmış şirketlerden edinmesini şart koşuyor musunuz?</t>
  </si>
  <si>
    <t xml:space="preserve">B81</t>
  </si>
  <si>
    <t xml:space="preserve">D. Have you implemented due diligence measures for responsible sourcing?</t>
  </si>
  <si>
    <r>
      <rPr>
        <sz val="10"/>
        <rFont val="Verdana"/>
        <family val="2"/>
        <charset val="1"/>
      </rPr>
      <t xml:space="preserve">D. </t>
    </r>
    <r>
      <rPr>
        <sz val="10"/>
        <rFont val="Microsoft YaHei"/>
        <family val="2"/>
      </rPr>
      <t xml:space="preserve">贵公司是否已实施负责任矿产采购的尽职调查措施？</t>
    </r>
  </si>
  <si>
    <r>
      <rPr>
        <sz val="10"/>
        <rFont val="Verdana"/>
        <family val="2"/>
        <charset val="1"/>
      </rPr>
      <t xml:space="preserve">D. </t>
    </r>
    <r>
      <rPr>
        <sz val="10"/>
        <rFont val="Microsoft YaHei"/>
        <family val="2"/>
      </rPr>
      <t xml:space="preserve">責任ある鉱物調達のためのデュー・デリジェンス対策を実施していますか？</t>
    </r>
  </si>
  <si>
    <r>
      <rPr>
        <sz val="10"/>
        <rFont val="Verdana"/>
        <family val="2"/>
        <charset val="1"/>
      </rPr>
      <t xml:space="preserve">D. </t>
    </r>
    <r>
      <rPr>
        <sz val="10"/>
        <rFont val="Microsoft YaHei"/>
        <family val="2"/>
      </rPr>
      <t xml:space="preserve">귀사는 책임 있는 조달에 대한 실사 조치를 시행했습니까</t>
    </r>
    <r>
      <rPr>
        <sz val="10"/>
        <rFont val="Verdana"/>
        <family val="2"/>
        <charset val="1"/>
      </rPr>
      <t xml:space="preserve">?</t>
    </r>
  </si>
  <si>
    <t xml:space="preserve">D. Avez-vous mis en œuvre des mesures de diligence raisonnable pour un approvisionnement responsable ?</t>
  </si>
  <si>
    <t xml:space="preserve">D. Você implementou medidas de diligência devida para aquisição responsável?</t>
  </si>
  <si>
    <t xml:space="preserve">D. Haben Sie Sorgfaltspflichtmaßnahmen für die konfliktfreie Beschaffung in Kraft gesetzt?</t>
  </si>
  <si>
    <t xml:space="preserve">D. ¿Ha implementado medidas de diligencia debida para el abastecimiento responsable?</t>
  </si>
  <si>
    <t xml:space="preserve">D. Sono state implementate misure di due diligence per l’approvvigionamento responsabile?</t>
  </si>
  <si>
    <t xml:space="preserve">D. Aşağıdaki sorumlu kaynak için ayrıntılı inceleme tedbirlerini uyguladınız mı?</t>
  </si>
  <si>
    <t xml:space="preserve">B83</t>
  </si>
  <si>
    <t xml:space="preserve">E. Does your company conduct Conflict Minerals survey(s) of your relevant supplier(s)?</t>
  </si>
  <si>
    <r>
      <rPr>
        <sz val="11"/>
        <rFont val="Verdana"/>
        <family val="2"/>
        <charset val="1"/>
      </rPr>
      <t xml:space="preserve">E. </t>
    </r>
    <r>
      <rPr>
        <sz val="11"/>
        <rFont val="맑은 고딕"/>
        <family val="3"/>
        <charset val="128"/>
      </rPr>
      <t xml:space="preserve">贵公司是否开展了相关供应商的冲突矿产调查？</t>
    </r>
  </si>
  <si>
    <r>
      <rPr>
        <sz val="11"/>
        <rFont val="Verdana"/>
        <family val="2"/>
        <charset val="1"/>
      </rPr>
      <t xml:space="preserve">E.</t>
    </r>
    <r>
      <rPr>
        <sz val="11"/>
        <rFont val="맑은 고딕"/>
        <family val="3"/>
        <charset val="128"/>
      </rPr>
      <t xml:space="preserve">貴社は、関連するサプライヤーの紛争鉱物調査を行っていますか？</t>
    </r>
  </si>
  <si>
    <r>
      <rPr>
        <sz val="11"/>
        <rFont val="Calibri"/>
        <family val="2"/>
        <charset val="1"/>
      </rPr>
      <t xml:space="preserve">E. </t>
    </r>
    <r>
      <rPr>
        <sz val="11"/>
        <rFont val="맑은 고딕"/>
        <family val="3"/>
        <charset val="128"/>
      </rPr>
      <t xml:space="preserve">귀사는 관련 공급업체에 대해 분쟁광물 설문조사를 실시하고 있습니까</t>
    </r>
    <r>
      <rPr>
        <sz val="11"/>
        <rFont val="Calibri"/>
        <family val="2"/>
        <charset val="1"/>
      </rPr>
      <t xml:space="preserve">? </t>
    </r>
  </si>
  <si>
    <t xml:space="preserve">E. Votre société mène-t-elle des enquêtes sur les minerais de conflit auprès du/des fournisseur(s) concerné(s) ?</t>
  </si>
  <si>
    <t xml:space="preserve">E. Sua empresa faz pesquisa(s) de minerais de conflito de seu(s) fornecedor(es) relevante(s)?</t>
  </si>
  <si>
    <t xml:space="preserve">E. Veranstaltet Ihr Unternehmen (eine) Konfliktmineralienumfrage(n) mit seinen entsprechenden Lieferanten?</t>
  </si>
  <si>
    <t xml:space="preserve">E. ¿Su compañía realiza encuestas de minerales de conflicto con sus proveedores relevantes?</t>
  </si>
  <si>
    <t xml:space="preserve">E. La società conduce indagini sui minerali di conflitto per i fornitori interessati?</t>
  </si>
  <si>
    <t xml:space="preserve">E. Şirketiniz ilgili tedarikçi(leri)niz ile ilgili olarak İhtilaf Konusu Maden Kaynakları anket(ler)i yürütüyor mu?</t>
  </si>
  <si>
    <t xml:space="preserve">B85</t>
  </si>
  <si>
    <t xml:space="preserve">F. Do you review due diligence information received from your suppliers against your company’s expectations?</t>
  </si>
  <si>
    <r>
      <rPr>
        <sz val="11"/>
        <rFont val="Verdana"/>
        <family val="2"/>
        <charset val="1"/>
      </rPr>
      <t xml:space="preserve">F. </t>
    </r>
    <r>
      <rPr>
        <sz val="11"/>
        <rFont val="Microsoft YaHei"/>
        <family val="2"/>
      </rPr>
      <t xml:space="preserve">贵公司是否根据公司期望来审查供应商提交的尽职调查信息？</t>
    </r>
  </si>
  <si>
    <r>
      <rPr>
        <sz val="11"/>
        <rFont val="Verdana"/>
        <family val="2"/>
        <charset val="1"/>
      </rPr>
      <t xml:space="preserve">F.</t>
    </r>
    <r>
      <rPr>
        <sz val="11"/>
        <rFont val="Microsoft YaHei"/>
        <family val="2"/>
      </rPr>
      <t xml:space="preserve">サプライヤーからのデュー・デリジェンス情報を、貴社の期待を基に検証していますか？</t>
    </r>
  </si>
  <si>
    <r>
      <rPr>
        <sz val="11"/>
        <rFont val="Verdana"/>
        <family val="2"/>
        <charset val="1"/>
      </rPr>
      <t xml:space="preserve">F. </t>
    </r>
    <r>
      <rPr>
        <sz val="11"/>
        <rFont val="Microsoft YaHei"/>
        <family val="2"/>
      </rPr>
      <t xml:space="preserve">귀사는 협력사로부터 받은 실사 정보를 귀사의 기대에 준하여 검토 하십니까</t>
    </r>
    <r>
      <rPr>
        <sz val="11"/>
        <rFont val="Verdana"/>
        <family val="2"/>
        <charset val="1"/>
      </rPr>
      <t xml:space="preserve">?</t>
    </r>
  </si>
  <si>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</si>
  <si>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</si>
  <si>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 xml:space="preserve">F. Überprüfen Sie die Sorgfaltspflichts-Informationen, die Sie von ihren Lieferanten erhalten, anhand der Erwartungen Ihres Unternehmens?</t>
  </si>
  <si>
    <t xml:space="preserve">F. Revisas la información de diligencia recibida de tus proveedores contra las expectativas de la compañía?</t>
  </si>
  <si>
    <t xml:space="preserve">F.Avete verificato le informazioni di dovuta diligenza ricevute dai vostri fornitori rispetto alle aspettative della vostra azienda?</t>
  </si>
  <si>
    <t xml:space="preserve">F. Tedarikçilerinizden edindiğiniz durum tespiti bilgilerini şirketinizin beklentileri ile karşılaştırarak değerlendiriyor musunuz?</t>
  </si>
  <si>
    <t xml:space="preserve">B87</t>
  </si>
  <si>
    <t xml:space="preserve">G. Does your review process include corrective action management?</t>
  </si>
  <si>
    <r>
      <rPr>
        <sz val="11"/>
        <rFont val="Verdana"/>
        <family val="2"/>
        <charset val="1"/>
      </rPr>
      <t xml:space="preserve">G. </t>
    </r>
    <r>
      <rPr>
        <sz val="11"/>
        <rFont val="Microsoft YaHei"/>
        <family val="2"/>
      </rPr>
      <t xml:space="preserve">贵公司的验证程序是否包括纠正措施管理？</t>
    </r>
  </si>
  <si>
    <r>
      <rPr>
        <sz val="11"/>
        <rFont val="Verdana"/>
        <family val="2"/>
        <charset val="1"/>
      </rPr>
      <t xml:space="preserve">G. </t>
    </r>
    <r>
      <rPr>
        <sz val="11"/>
        <rFont val="Microsoft YaHei"/>
        <family val="2"/>
      </rPr>
      <t xml:space="preserve">貴社の検証プロセスには是正措置管理が含まれていますか？</t>
    </r>
  </si>
  <si>
    <r>
      <rPr>
        <sz val="11"/>
        <rFont val="Verdana"/>
        <family val="2"/>
        <charset val="1"/>
      </rPr>
      <t xml:space="preserve">G. </t>
    </r>
    <r>
      <rPr>
        <sz val="11"/>
        <rFont val="Microsoft YaHei"/>
        <family val="2"/>
      </rPr>
      <t xml:space="preserve">귀사의 정보 검토 프로세스는 개선 조치 관리를 포함하고 있습니까</t>
    </r>
    <r>
      <rPr>
        <sz val="11"/>
        <rFont val="Verdana"/>
        <family val="2"/>
        <charset val="1"/>
      </rPr>
      <t xml:space="preserve">? </t>
    </r>
  </si>
  <si>
    <t xml:space="preserve">G. Votre processus de vérification inclut-il la gestion des actions correctives ? </t>
  </si>
  <si>
    <t xml:space="preserve">G. O processo de revisão inclui a gestão de ações corretivas?</t>
  </si>
  <si>
    <t xml:space="preserve">G. Sieht Ihr Review-Prozess ein Korrekturmaßnahmen-Management vor?</t>
  </si>
  <si>
    <t xml:space="preserve">G. Tu proceso de verificación incluye manejo de acciones correctivas? </t>
  </si>
  <si>
    <t xml:space="preserve">G. Il vostro processo di verifica include la gestione di azioni correttive?</t>
  </si>
  <si>
    <t xml:space="preserve">G. Değerlendirme süreciniz düzeltici eylem yönetimini içeriyor mu?</t>
  </si>
  <si>
    <t xml:space="preserve">B89</t>
  </si>
  <si>
    <t xml:space="preserve">H. Is your company required to file an annual conflict minerals disclosure?</t>
  </si>
  <si>
    <r>
      <rPr>
        <sz val="11"/>
        <color rgb="FF000000"/>
        <rFont val="Calibri"/>
        <family val="2"/>
        <charset val="1"/>
      </rPr>
      <t xml:space="preserve">H. </t>
    </r>
    <r>
      <rPr>
        <sz val="11"/>
        <color rgb="FF000000"/>
        <rFont val="맑은 고딕"/>
        <family val="2"/>
        <charset val="1"/>
      </rPr>
      <t xml:space="preserve">贵公司是否需要提交年度冲突矿产披露？</t>
    </r>
  </si>
  <si>
    <r>
      <rPr>
        <sz val="11"/>
        <rFont val="Verdana"/>
        <family val="2"/>
        <charset val="1"/>
      </rPr>
      <t xml:space="preserve">H.</t>
    </r>
    <r>
      <rPr>
        <sz val="11"/>
        <rFont val="맑은 고딕"/>
        <family val="3"/>
        <charset val="128"/>
      </rPr>
      <t xml:space="preserve">貴社は、紛争鉱物の開示情報を年</t>
    </r>
    <r>
      <rPr>
        <sz val="11"/>
        <rFont val="Verdana"/>
        <family val="2"/>
        <charset val="1"/>
      </rPr>
      <t xml:space="preserve">1</t>
    </r>
    <r>
      <rPr>
        <sz val="11"/>
        <rFont val="맑은 고딕"/>
        <family val="3"/>
        <charset val="128"/>
      </rPr>
      <t xml:space="preserve">回提出する必要がありますか？</t>
    </r>
  </si>
  <si>
    <t xml:space="preserve">H. 귀사는 매년 분쟁 광물 공개서를 제출해야 합니까?</t>
  </si>
  <si>
    <t xml:space="preserve">H. Votre société est-elle tenue de fournir une déclaration annuelle sur les minerais de conflit ?</t>
  </si>
  <si>
    <t xml:space="preserve">H. Sua empresa é obrigada a registrar uma divulgação anual de minerais de conflito?</t>
  </si>
  <si>
    <t xml:space="preserve">H. Ist Ihr Unternehmen zu einer jährlichen Offenlegung der Konfliktmineralien verpflichtet?</t>
  </si>
  <si>
    <t xml:space="preserve">H. ¿Está obligada su compañía a presentar una divulgación anual de minerales de conflicto?</t>
  </si>
  <si>
    <t xml:space="preserve">H. La società è tenuta a presentare una comunicazione annuale sui minerali di conflitto?</t>
  </si>
  <si>
    <t xml:space="preserve">H. Şirketinizin ihtilaf konusu madenler için her yıl bildirimde bulunması gerekiyor mu?</t>
  </si>
  <si>
    <t xml:space="preserve">D25</t>
  </si>
  <si>
    <t xml:space="preserve">Answer</t>
  </si>
  <si>
    <t xml:space="preserve">回答</t>
  </si>
  <si>
    <t xml:space="preserve">답변</t>
  </si>
  <si>
    <t xml:space="preserve">Réponse</t>
  </si>
  <si>
    <t xml:space="preserve">Resposta</t>
  </si>
  <si>
    <t xml:space="preserve">Antwort</t>
  </si>
  <si>
    <t xml:space="preserve">Respuesta</t>
  </si>
  <si>
    <t xml:space="preserve">Risposta</t>
  </si>
  <si>
    <t xml:space="preserve">Yanıt</t>
  </si>
  <si>
    <t xml:space="preserve">B74</t>
  </si>
  <si>
    <t xml:space="preserve">Question</t>
  </si>
  <si>
    <t xml:space="preserve">问题</t>
  </si>
  <si>
    <t xml:space="preserve">質問</t>
  </si>
  <si>
    <t xml:space="preserve">문제</t>
  </si>
  <si>
    <t xml:space="preserve">Pergunta</t>
  </si>
  <si>
    <t xml:space="preserve">Frage</t>
  </si>
  <si>
    <t xml:space="preserve">Pregunta</t>
  </si>
  <si>
    <t xml:space="preserve">domanda</t>
  </si>
  <si>
    <t xml:space="preserve">Soru</t>
  </si>
  <si>
    <t xml:space="preserve">G25</t>
  </si>
  <si>
    <t xml:space="preserve">Comments</t>
  </si>
  <si>
    <t xml:space="preserve">注释</t>
  </si>
  <si>
    <t xml:space="preserve">備考</t>
  </si>
  <si>
    <t xml:space="preserve">추가 내용</t>
  </si>
  <si>
    <t xml:space="preserve">Commentaires</t>
  </si>
  <si>
    <t xml:space="preserve">Comentários</t>
  </si>
  <si>
    <t xml:space="preserve">Kommentare</t>
  </si>
  <si>
    <t xml:space="preserve">Comentarios</t>
  </si>
  <si>
    <t xml:space="preserve">Commenti</t>
  </si>
  <si>
    <t xml:space="preserve">Açıklamalar</t>
  </si>
  <si>
    <t xml:space="preserve">Tantalum  </t>
  </si>
  <si>
    <t xml:space="preserve">钽</t>
  </si>
  <si>
    <t xml:space="preserve">タンタル</t>
  </si>
  <si>
    <t xml:space="preserve">탄탈륨  </t>
  </si>
  <si>
    <t xml:space="preserve">Tantale  </t>
  </si>
  <si>
    <t xml:space="preserve">Tântalo</t>
  </si>
  <si>
    <t xml:space="preserve">Tantal  </t>
  </si>
  <si>
    <t xml:space="preserve">Tantalio  </t>
  </si>
  <si>
    <t xml:space="preserve">Tantal </t>
  </si>
  <si>
    <t xml:space="preserve">Tin  </t>
  </si>
  <si>
    <t xml:space="preserve">锡</t>
  </si>
  <si>
    <t xml:space="preserve">錫</t>
  </si>
  <si>
    <t xml:space="preserve">주석  </t>
  </si>
  <si>
    <t xml:space="preserve">Étain  </t>
  </si>
  <si>
    <t xml:space="preserve">Estanho</t>
  </si>
  <si>
    <t xml:space="preserve">Zinn  </t>
  </si>
  <si>
    <t xml:space="preserve">Estaño  </t>
  </si>
  <si>
    <t xml:space="preserve">Stagno  </t>
  </si>
  <si>
    <t xml:space="preserve">Kalay </t>
  </si>
  <si>
    <t xml:space="preserve">Gold  </t>
  </si>
  <si>
    <t xml:space="preserve">金</t>
  </si>
  <si>
    <t xml:space="preserve">금  </t>
  </si>
  <si>
    <t xml:space="preserve">Or  </t>
  </si>
  <si>
    <t xml:space="preserve">Ouro</t>
  </si>
  <si>
    <t xml:space="preserve">Oro  </t>
  </si>
  <si>
    <t xml:space="preserve">Altın </t>
  </si>
  <si>
    <t xml:space="preserve">Tungsten  </t>
  </si>
  <si>
    <t xml:space="preserve">钨</t>
  </si>
  <si>
    <t xml:space="preserve">タングステン</t>
  </si>
  <si>
    <t xml:space="preserve">텅스텐  </t>
  </si>
  <si>
    <t xml:space="preserve">Tungstène  </t>
  </si>
  <si>
    <t xml:space="preserve">Tungsténio</t>
  </si>
  <si>
    <t xml:space="preserve">Wolfram  </t>
  </si>
  <si>
    <t xml:space="preserve">Tungsteno  </t>
  </si>
  <si>
    <t xml:space="preserve">Tungsten </t>
  </si>
  <si>
    <t xml:space="preserve">B38</t>
  </si>
  <si>
    <t xml:space="preserve">B39</t>
  </si>
  <si>
    <t xml:space="preserve">B40</t>
  </si>
  <si>
    <t xml:space="preserve">B41</t>
  </si>
  <si>
    <t xml:space="preserve">B44</t>
  </si>
  <si>
    <t xml:space="preserve">B45</t>
  </si>
  <si>
    <t xml:space="preserve">B46</t>
  </si>
  <si>
    <t xml:space="preserve">B47</t>
  </si>
  <si>
    <t xml:space="preserve">Ath</t>
  </si>
  <si>
    <t xml:space="preserve">Comments and Attachments</t>
  </si>
  <si>
    <t xml:space="preserve">注释和附件</t>
  </si>
  <si>
    <t xml:space="preserve">備考・添付書類</t>
  </si>
  <si>
    <t xml:space="preserve">추가 내용 및 첨부 파일</t>
  </si>
  <si>
    <t xml:space="preserve">Commentaires et pièces jointes</t>
  </si>
  <si>
    <t xml:space="preserve">Comentários e Anexos</t>
  </si>
  <si>
    <t xml:space="preserve">Kommentare und Anlagen</t>
  </si>
  <si>
    <t xml:space="preserve">Comentarios y anexos</t>
  </si>
  <si>
    <t xml:space="preserve">Commenti e Allegati</t>
  </si>
  <si>
    <t xml:space="preserve">Açıklamalar ve Ekler</t>
  </si>
  <si>
    <t xml:space="preserve">B96</t>
  </si>
  <si>
    <t xml:space="preserve">是</t>
  </si>
  <si>
    <t xml:space="preserve">はい</t>
  </si>
  <si>
    <t xml:space="preserve">예</t>
  </si>
  <si>
    <t xml:space="preserve">Oui</t>
  </si>
  <si>
    <t xml:space="preserve">Sim</t>
  </si>
  <si>
    <t xml:space="preserve">Ja</t>
  </si>
  <si>
    <t xml:space="preserve">Si</t>
  </si>
  <si>
    <t xml:space="preserve">sì</t>
  </si>
  <si>
    <t xml:space="preserve">Evet</t>
  </si>
  <si>
    <t xml:space="preserve">B97</t>
  </si>
  <si>
    <t xml:space="preserve">否</t>
  </si>
  <si>
    <t xml:space="preserve">いいえ</t>
  </si>
  <si>
    <t xml:space="preserve">아니오</t>
  </si>
  <si>
    <t xml:space="preserve">Não</t>
  </si>
  <si>
    <t xml:space="preserve">Nein</t>
  </si>
  <si>
    <t xml:space="preserve">no</t>
  </si>
  <si>
    <t xml:space="preserve">Hayır</t>
  </si>
  <si>
    <t xml:space="preserve">B98</t>
  </si>
  <si>
    <t xml:space="preserve">未知</t>
  </si>
  <si>
    <t xml:space="preserve">不明</t>
  </si>
  <si>
    <t xml:space="preserve">파악되지 않음</t>
  </si>
  <si>
    <t xml:space="preserve">Inconnu</t>
  </si>
  <si>
    <t xml:space="preserve">Desconhecido</t>
  </si>
  <si>
    <t xml:space="preserve">Nicht bekannt</t>
  </si>
  <si>
    <t xml:space="preserve">Desconocido</t>
  </si>
  <si>
    <t xml:space="preserve">Ignoto</t>
  </si>
  <si>
    <t xml:space="preserve">Bilinmiyor</t>
  </si>
  <si>
    <t xml:space="preserve">B99</t>
  </si>
  <si>
    <t xml:space="preserve">100 %</t>
  </si>
  <si>
    <t xml:space="preserve"> %100</t>
  </si>
  <si>
    <t xml:space="preserve">B100</t>
  </si>
  <si>
    <r>
      <rPr>
        <sz val="10"/>
        <rFont val="Microsoft YaHei"/>
        <family val="2"/>
      </rPr>
      <t xml:space="preserve">大于 </t>
    </r>
    <r>
      <rPr>
        <sz val="10"/>
        <rFont val="Verdana"/>
        <family val="2"/>
        <charset val="1"/>
      </rPr>
      <t xml:space="preserve">90%</t>
    </r>
  </si>
  <si>
    <r>
      <rPr>
        <sz val="11"/>
        <rFont val="Verdana"/>
        <family val="2"/>
        <charset val="1"/>
      </rPr>
      <t xml:space="preserve">90%</t>
    </r>
    <r>
      <rPr>
        <sz val="11"/>
        <rFont val="맑은 고딕"/>
        <family val="3"/>
        <charset val="128"/>
      </rPr>
      <t xml:space="preserve">超</t>
    </r>
  </si>
  <si>
    <t xml:space="preserve">90% 이상</t>
  </si>
  <si>
    <t xml:space="preserve">– Supérieur à 90 %</t>
  </si>
  <si>
    <t xml:space="preserve">Acima de 90%</t>
  </si>
  <si>
    <t xml:space="preserve">Größer als 90 %</t>
  </si>
  <si>
    <t xml:space="preserve">Más del 90%</t>
  </si>
  <si>
    <t xml:space="preserve">Oltre il 90%</t>
  </si>
  <si>
    <t xml:space="preserve">%90'dan fazla</t>
  </si>
  <si>
    <t xml:space="preserve">B101</t>
  </si>
  <si>
    <r>
      <rPr>
        <sz val="10"/>
        <rFont val="Microsoft YaHei"/>
        <family val="2"/>
      </rPr>
      <t xml:space="preserve">大于 </t>
    </r>
    <r>
      <rPr>
        <sz val="10"/>
        <rFont val="Verdana"/>
        <family val="2"/>
        <charset val="1"/>
      </rPr>
      <t xml:space="preserve">75%</t>
    </r>
  </si>
  <si>
    <r>
      <rPr>
        <sz val="11"/>
        <rFont val="Verdana"/>
        <family val="2"/>
        <charset val="1"/>
      </rPr>
      <t xml:space="preserve">75%</t>
    </r>
    <r>
      <rPr>
        <sz val="11"/>
        <rFont val="맑은 고딕"/>
        <family val="3"/>
        <charset val="128"/>
      </rPr>
      <t xml:space="preserve">超</t>
    </r>
  </si>
  <si>
    <t xml:space="preserve">75% 이상</t>
  </si>
  <si>
    <t xml:space="preserve">– Supérieur à 75 %</t>
  </si>
  <si>
    <t xml:space="preserve">Acima de 75%</t>
  </si>
  <si>
    <t xml:space="preserve">Größer als 75 %</t>
  </si>
  <si>
    <t xml:space="preserve">Más del 75%</t>
  </si>
  <si>
    <t xml:space="preserve">Oltre il 75%</t>
  </si>
  <si>
    <t xml:space="preserve">%75'ten fazla</t>
  </si>
  <si>
    <t xml:space="preserve">B102</t>
  </si>
  <si>
    <r>
      <rPr>
        <sz val="10"/>
        <rFont val="Microsoft YaHei"/>
        <family val="2"/>
      </rPr>
      <t xml:space="preserve">大于 </t>
    </r>
    <r>
      <rPr>
        <sz val="10"/>
        <rFont val="Verdana"/>
        <family val="2"/>
        <charset val="1"/>
      </rPr>
      <t xml:space="preserve">50%</t>
    </r>
  </si>
  <si>
    <r>
      <rPr>
        <sz val="11"/>
        <rFont val="Verdana"/>
        <family val="2"/>
        <charset val="1"/>
      </rPr>
      <t xml:space="preserve">50%</t>
    </r>
    <r>
      <rPr>
        <sz val="11"/>
        <rFont val="맑은 고딕"/>
        <family val="3"/>
        <charset val="128"/>
      </rPr>
      <t xml:space="preserve">超</t>
    </r>
  </si>
  <si>
    <t xml:space="preserve">50% 이상</t>
  </si>
  <si>
    <t xml:space="preserve">– Supérieur à 50 %</t>
  </si>
  <si>
    <t xml:space="preserve">Acima de 50%</t>
  </si>
  <si>
    <t xml:space="preserve">Größer als 50 %</t>
  </si>
  <si>
    <t xml:space="preserve">Más del 50%</t>
  </si>
  <si>
    <t xml:space="preserve">Oltre il 50%</t>
  </si>
  <si>
    <t xml:space="preserve">%50'den fazla</t>
  </si>
  <si>
    <t xml:space="preserve">B103</t>
  </si>
  <si>
    <r>
      <rPr>
        <sz val="10"/>
        <rFont val="Verdana"/>
        <family val="2"/>
        <charset val="1"/>
      </rPr>
      <t xml:space="preserve">50% </t>
    </r>
    <r>
      <rPr>
        <sz val="10"/>
        <rFont val="Microsoft YaHei"/>
        <family val="2"/>
      </rPr>
      <t xml:space="preserve">或更小</t>
    </r>
  </si>
  <si>
    <r>
      <rPr>
        <sz val="11"/>
        <rFont val="Verdana"/>
        <family val="2"/>
        <charset val="1"/>
      </rPr>
      <t xml:space="preserve">50%</t>
    </r>
    <r>
      <rPr>
        <sz val="11"/>
        <rFont val="맑은 고딕"/>
        <family val="3"/>
        <charset val="128"/>
      </rPr>
      <t xml:space="preserve">以下</t>
    </r>
  </si>
  <si>
    <t xml:space="preserve">50% 미만</t>
  </si>
  <si>
    <t xml:space="preserve">50 % ou moins</t>
  </si>
  <si>
    <t xml:space="preserve">50% ou menos</t>
  </si>
  <si>
    <t xml:space="preserve">50 % oder weniger</t>
  </si>
  <si>
    <t xml:space="preserve">50% o menos</t>
  </si>
  <si>
    <t xml:space="preserve">50% o meno</t>
  </si>
  <si>
    <t xml:space="preserve">%50 veya daha az</t>
  </si>
  <si>
    <t xml:space="preserve">B104</t>
  </si>
  <si>
    <t xml:space="preserve">完全没有</t>
  </si>
  <si>
    <t xml:space="preserve">ゼロ</t>
  </si>
  <si>
    <t xml:space="preserve">없음</t>
  </si>
  <si>
    <t xml:space="preserve">Aucun</t>
  </si>
  <si>
    <t xml:space="preserve">Nenhum</t>
  </si>
  <si>
    <t xml:space="preserve">Keine</t>
  </si>
  <si>
    <t xml:space="preserve">Ninguno</t>
  </si>
  <si>
    <t xml:space="preserve">nessuno</t>
  </si>
  <si>
    <t xml:space="preserve">Hiçbiri</t>
  </si>
  <si>
    <t xml:space="preserve">B105</t>
  </si>
  <si>
    <t xml:space="preserve">Yes, in conformance with IPC-1755 [e.g., CMRT]</t>
  </si>
  <si>
    <r>
      <rPr>
        <sz val="11"/>
        <rFont val="맑은 고딕"/>
        <family val="3"/>
        <charset val="128"/>
      </rPr>
      <t xml:space="preserve">是，符合 </t>
    </r>
    <r>
      <rPr>
        <sz val="11"/>
        <rFont val="Verdana"/>
        <family val="2"/>
        <charset val="1"/>
      </rPr>
      <t xml:space="preserve">IPC-1755 [</t>
    </r>
    <r>
      <rPr>
        <sz val="11"/>
        <rFont val="맑은 고딕"/>
        <family val="3"/>
        <charset val="128"/>
      </rPr>
      <t xml:space="preserve">例如 </t>
    </r>
    <r>
      <rPr>
        <sz val="11"/>
        <rFont val="Verdana"/>
        <family val="2"/>
        <charset val="1"/>
      </rPr>
      <t xml:space="preserve">CMRT]</t>
    </r>
  </si>
  <si>
    <r>
      <rPr>
        <sz val="11"/>
        <rFont val="맑은 고딕"/>
        <family val="3"/>
        <charset val="128"/>
      </rPr>
      <t xml:space="preserve">はい、</t>
    </r>
    <r>
      <rPr>
        <sz val="11"/>
        <rFont val="Verdana"/>
        <family val="2"/>
        <charset val="1"/>
      </rPr>
      <t xml:space="preserve">IPC-1755 [CMRT</t>
    </r>
    <r>
      <rPr>
        <sz val="11"/>
        <rFont val="맑은 고딕"/>
        <family val="3"/>
        <charset val="128"/>
      </rPr>
      <t xml:space="preserve">など</t>
    </r>
    <r>
      <rPr>
        <sz val="11"/>
        <rFont val="Verdana"/>
        <family val="2"/>
        <charset val="1"/>
      </rPr>
      <t xml:space="preserve">]</t>
    </r>
    <r>
      <rPr>
        <sz val="11"/>
        <rFont val="맑은 고딕"/>
        <family val="3"/>
        <charset val="128"/>
      </rPr>
      <t xml:space="preserve">に準拠する</t>
    </r>
  </si>
  <si>
    <t xml:space="preserve">Yes, IPC-1755 준수[예: CMRT]</t>
  </si>
  <si>
    <t xml:space="preserve">Oui, conformément à IPC-1755 [par ex., CMRT]</t>
  </si>
  <si>
    <t xml:space="preserve">Sim, em conformidade com o IPC-1755 [por exemplo, CMRT]</t>
  </si>
  <si>
    <t xml:space="preserve">Ja, konform mit IPC-1755 [z. B. CMRT]</t>
  </si>
  <si>
    <t xml:space="preserve">Sí, de conformidad con IPC-1755 [p. ej. CMRT]</t>
  </si>
  <si>
    <t xml:space="preserve">Sì, in conformità con IPC-1755 [e.g., CMRT]</t>
  </si>
  <si>
    <t xml:space="preserve">Evet, IPC-1755 [ör, CMRT] standardına uygun olarak</t>
  </si>
  <si>
    <t xml:space="preserve">B106</t>
  </si>
  <si>
    <t xml:space="preserve">是，使用其他格式（请描述）</t>
  </si>
  <si>
    <t xml:space="preserve">はい、他のフォーマットを使用する（記述する）</t>
  </si>
  <si>
    <t xml:space="preserve">Yes, 다른 형식 사용(설명 필수)</t>
  </si>
  <si>
    <t xml:space="preserve">Oui, par un autre mode (donnez des explications)</t>
  </si>
  <si>
    <t xml:space="preserve">Sim, usando outro formato (descrever)</t>
  </si>
  <si>
    <t xml:space="preserve">Ja, unter Verwendung eines anderen Formats (bitte beschreiben)</t>
  </si>
  <si>
    <t xml:space="preserve">Sí, a través de otro formulario (describa)</t>
  </si>
  <si>
    <t xml:space="preserve">Sì, utilizzando un altro formato (descrivere)</t>
  </si>
  <si>
    <t xml:space="preserve">Evet, diğer biçimi kullanarak (açıklayın)</t>
  </si>
  <si>
    <t xml:space="preserve">B107</t>
  </si>
  <si>
    <t xml:space="preserve"> いいえ</t>
  </si>
  <si>
    <t xml:space="preserve"> No</t>
  </si>
  <si>
    <t xml:space="preserve"> Non</t>
  </si>
  <si>
    <t xml:space="preserve"> Não</t>
  </si>
  <si>
    <r>
      <rPr>
        <sz val="7"/>
        <rFont val="Verdana"/>
        <family val="2"/>
        <charset val="1"/>
      </rPr>
      <t xml:space="preserve"> </t>
    </r>
    <r>
      <rPr>
        <sz val="10"/>
        <rFont val="Verdana"/>
        <family val="2"/>
        <charset val="1"/>
      </rPr>
      <t xml:space="preserve">Nein</t>
    </r>
  </si>
  <si>
    <t xml:space="preserve"> No </t>
  </si>
  <si>
    <t xml:space="preserve"> Hayır</t>
  </si>
  <si>
    <t xml:space="preserve">B108</t>
  </si>
  <si>
    <r>
      <rPr>
        <sz val="10"/>
        <rFont val="Microsoft YaHei"/>
        <family val="2"/>
      </rPr>
      <t xml:space="preserve">是，符合 </t>
    </r>
    <r>
      <rPr>
        <sz val="10"/>
        <rFont val="Verdana"/>
        <family val="2"/>
        <charset val="1"/>
      </rPr>
      <t xml:space="preserve">SEC </t>
    </r>
    <r>
      <rPr>
        <sz val="10"/>
        <rFont val="Microsoft YaHei"/>
        <family val="2"/>
      </rPr>
      <t xml:space="preserve">规定</t>
    </r>
  </si>
  <si>
    <r>
      <rPr>
        <sz val="10"/>
        <rFont val="Microsoft YaHei"/>
        <family val="2"/>
      </rPr>
      <t xml:space="preserve">はい、</t>
    </r>
    <r>
      <rPr>
        <sz val="10"/>
        <rFont val="Verdana"/>
        <family val="2"/>
        <charset val="1"/>
      </rPr>
      <t xml:space="preserve">SEC</t>
    </r>
    <r>
      <rPr>
        <sz val="10"/>
        <rFont val="Microsoft YaHei"/>
        <family val="2"/>
      </rPr>
      <t xml:space="preserve">規則の対象である</t>
    </r>
  </si>
  <si>
    <r>
      <rPr>
        <sz val="10"/>
        <rFont val="Microsoft YaHei"/>
        <family val="2"/>
      </rPr>
      <t xml:space="preserve">예</t>
    </r>
    <r>
      <rPr>
        <sz val="10"/>
        <rFont val="Verdana"/>
        <family val="2"/>
        <charset val="1"/>
      </rPr>
      <t xml:space="preserve">, SEC</t>
    </r>
    <r>
      <rPr>
        <sz val="10"/>
        <rFont val="Microsoft YaHei"/>
        <family val="2"/>
      </rPr>
      <t xml:space="preserve">에 제출</t>
    </r>
  </si>
  <si>
    <t xml:space="preserve">Oui, avec la SEC</t>
  </si>
  <si>
    <t xml:space="preserve">Sim, com a SEC</t>
  </si>
  <si>
    <t xml:space="preserve">Ja, mit der SEC</t>
  </si>
  <si>
    <t xml:space="preserve">Sí, de conformidad con la SEC</t>
  </si>
  <si>
    <t xml:space="preserve">Sì, con la SEC</t>
  </si>
  <si>
    <t xml:space="preserve">Evet, SEC ile</t>
  </si>
  <si>
    <t xml:space="preserve">B109</t>
  </si>
  <si>
    <t xml:space="preserve">是，符合欧盟规定</t>
  </si>
  <si>
    <r>
      <rPr>
        <sz val="10"/>
        <rFont val="Microsoft YaHei"/>
        <family val="2"/>
      </rPr>
      <t xml:space="preserve">はい、</t>
    </r>
    <r>
      <rPr>
        <sz val="10"/>
        <rFont val="Verdana"/>
        <family val="2"/>
        <charset val="1"/>
      </rPr>
      <t xml:space="preserve">EU</t>
    </r>
    <r>
      <rPr>
        <sz val="10"/>
        <rFont val="Microsoft YaHei"/>
        <family val="2"/>
      </rPr>
      <t xml:space="preserve">規則の対象である</t>
    </r>
  </si>
  <si>
    <r>
      <rPr>
        <sz val="10"/>
        <rFont val="Microsoft YaHei"/>
        <family val="2"/>
      </rPr>
      <t xml:space="preserve">예</t>
    </r>
    <r>
      <rPr>
        <sz val="10"/>
        <rFont val="Verdana"/>
        <family val="2"/>
        <charset val="1"/>
      </rPr>
      <t xml:space="preserve">, EU</t>
    </r>
    <r>
      <rPr>
        <sz val="10"/>
        <rFont val="Microsoft YaHei"/>
        <family val="2"/>
      </rPr>
      <t xml:space="preserve">에 제출</t>
    </r>
  </si>
  <si>
    <t xml:space="preserve">Oui, avec l’UE</t>
  </si>
  <si>
    <t xml:space="preserve">Sim, com a UE</t>
  </si>
  <si>
    <t xml:space="preserve">Ja, mit der EU</t>
  </si>
  <si>
    <t xml:space="preserve">Sí, de conformidad con la UE</t>
  </si>
  <si>
    <t xml:space="preserve">Sì, con l’UE</t>
  </si>
  <si>
    <t xml:space="preserve">Evet, AB ile</t>
  </si>
  <si>
    <t xml:space="preserve">B110</t>
  </si>
  <si>
    <r>
      <rPr>
        <sz val="10"/>
        <rFont val="Microsoft YaHei"/>
        <family val="2"/>
      </rPr>
      <t xml:space="preserve">是，符合 </t>
    </r>
    <r>
      <rPr>
        <sz val="10"/>
        <rFont val="Verdana"/>
        <family val="2"/>
        <charset val="1"/>
      </rPr>
      <t xml:space="preserve">SEC </t>
    </r>
    <r>
      <rPr>
        <sz val="10"/>
        <rFont val="Microsoft YaHei"/>
        <family val="2"/>
      </rPr>
      <t xml:space="preserve">和欧盟规定</t>
    </r>
  </si>
  <si>
    <r>
      <rPr>
        <sz val="10"/>
        <rFont val="Microsoft YaHei"/>
        <family val="2"/>
      </rPr>
      <t xml:space="preserve">はい、</t>
    </r>
    <r>
      <rPr>
        <sz val="10"/>
        <rFont val="Verdana"/>
        <family val="2"/>
        <charset val="1"/>
      </rPr>
      <t xml:space="preserve">SEC</t>
    </r>
    <r>
      <rPr>
        <sz val="10"/>
        <rFont val="Microsoft YaHei"/>
        <family val="2"/>
      </rPr>
      <t xml:space="preserve">規則と</t>
    </r>
    <r>
      <rPr>
        <sz val="10"/>
        <rFont val="Verdana"/>
        <family val="2"/>
        <charset val="1"/>
      </rPr>
      <t xml:space="preserve">EU</t>
    </r>
    <r>
      <rPr>
        <sz val="10"/>
        <rFont val="Microsoft YaHei"/>
        <family val="2"/>
      </rPr>
      <t xml:space="preserve">規則の対象である</t>
    </r>
  </si>
  <si>
    <r>
      <rPr>
        <sz val="10"/>
        <rFont val="Microsoft YaHei"/>
        <family val="2"/>
      </rPr>
      <t xml:space="preserve">예</t>
    </r>
    <r>
      <rPr>
        <sz val="10"/>
        <rFont val="Verdana"/>
        <family val="2"/>
        <charset val="1"/>
      </rPr>
      <t xml:space="preserve">, SEC </t>
    </r>
    <r>
      <rPr>
        <sz val="10"/>
        <rFont val="Microsoft YaHei"/>
        <family val="2"/>
      </rPr>
      <t xml:space="preserve">및 </t>
    </r>
    <r>
      <rPr>
        <sz val="10"/>
        <rFont val="Verdana"/>
        <family val="2"/>
        <charset val="1"/>
      </rPr>
      <t xml:space="preserve">EU</t>
    </r>
    <r>
      <rPr>
        <sz val="10"/>
        <rFont val="Microsoft YaHei"/>
        <family val="2"/>
      </rPr>
      <t xml:space="preserve">에 제출</t>
    </r>
  </si>
  <si>
    <t xml:space="preserve">Oui, avec la SEC et l’UE</t>
  </si>
  <si>
    <t xml:space="preserve">Sim, com a SEC e a UE</t>
  </si>
  <si>
    <t xml:space="preserve">Ja, mit der SEC und der EU</t>
  </si>
  <si>
    <t xml:space="preserve">Sí, de conformidad con la SEC y la UE</t>
  </si>
  <si>
    <t xml:space="preserve">Sì, con la SEC e l’UE</t>
  </si>
  <si>
    <t xml:space="preserve">Evet, SEC ve AB ile</t>
  </si>
  <si>
    <t xml:space="preserve">B111</t>
  </si>
  <si>
    <t xml:space="preserve">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</si>
  <si>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</si>
  <si>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rPr>
        <sz val="11"/>
        <rFont val="맑은 고딕"/>
        <family val="3"/>
        <charset val="128"/>
      </rPr>
      <t xml:space="preserve">以下目录是截止此模板发布时 </t>
    </r>
    <r>
      <rPr>
        <sz val="11"/>
        <rFont val="Verdana"/>
        <family val="2"/>
        <charset val="1"/>
      </rPr>
      <t xml:space="preserve">RMI </t>
    </r>
    <r>
      <rPr>
        <sz val="11"/>
        <rFont val="맑은 고딕"/>
        <family val="3"/>
        <charset val="128"/>
      </rPr>
      <t xml:space="preserve">的最新冶炼厂名称</t>
    </r>
    <r>
      <rPr>
        <sz val="11"/>
        <rFont val="Verdana"/>
        <family val="2"/>
        <charset val="1"/>
      </rPr>
      <t xml:space="preserve">/</t>
    </r>
    <r>
      <rPr>
        <sz val="11"/>
        <rFont val="맑은 고딕"/>
        <family val="3"/>
        <charset val="128"/>
      </rPr>
      <t xml:space="preserve">别名信息。此目录实时更新，可于下述 </t>
    </r>
    <r>
      <rPr>
        <sz val="11"/>
        <rFont val="Verdana"/>
        <family val="2"/>
        <charset val="1"/>
      </rPr>
      <t xml:space="preserve">RMI </t>
    </r>
    <r>
      <rPr>
        <sz val="11"/>
        <rFont val="맑은 고딕"/>
        <family val="3"/>
        <charset val="128"/>
      </rPr>
      <t xml:space="preserve">网站查询最新版本：</t>
    </r>
    <r>
      <rPr>
        <sz val="11"/>
        <rFont val="Verdana"/>
        <family val="2"/>
        <charset val="1"/>
      </rPr>
      <t xml:space="preserve">http://www.responsiblemineralsinitiative.org/responsible-minerals-assurance-process/exports/cmrt-export/</t>
    </r>
    <r>
      <rPr>
        <sz val="11"/>
        <rFont val="맑은 고딕"/>
        <family val="3"/>
        <charset val="128"/>
      </rPr>
      <t xml:space="preserve">。冶炼厂存在于此目录中不保证它就是负责任矿物审验流程内的目前有效或合规的冶炼厂。
有关有效或合规标准冶炼厂名称的最新准确列表，请访问 </t>
    </r>
    <r>
      <rPr>
        <sz val="11"/>
        <rFont val="Verdana"/>
        <family val="2"/>
        <charset val="1"/>
      </rPr>
      <t xml:space="preserve">RMI </t>
    </r>
    <r>
      <rPr>
        <sz val="11"/>
        <rFont val="맑은 고딕"/>
        <family val="3"/>
        <charset val="128"/>
      </rPr>
      <t xml:space="preserve">网站 </t>
    </r>
    <r>
      <rPr>
        <sz val="11"/>
        <rFont val="Verdana"/>
        <family val="2"/>
        <charset val="1"/>
      </rPr>
      <t xml:space="preserve">www.responsiblemineralsinitiative.org</t>
    </r>
    <r>
      <rPr>
        <sz val="11"/>
        <rFont val="맑은 고딕"/>
        <family val="3"/>
        <charset val="128"/>
      </rPr>
      <t xml:space="preserve">。
</t>
    </r>
    <r>
      <rPr>
        <sz val="11"/>
        <rFont val="Verdana"/>
        <family val="2"/>
        <charset val="1"/>
      </rPr>
      <t xml:space="preserve">B </t>
    </r>
    <r>
      <rPr>
        <sz val="11"/>
        <rFont val="맑은 고딕"/>
        <family val="3"/>
        <charset val="128"/>
      </rPr>
      <t xml:space="preserve">列包括的名称表示供应链对于特定冶炼厂通常认可和报告使用的公司名称。这些名称可能包括公司曾用名、备用名称、简称、或其他变体。虽然这些名称可能不是 </t>
    </r>
    <r>
      <rPr>
        <sz val="11"/>
        <rFont val="Verdana"/>
        <family val="2"/>
        <charset val="1"/>
      </rPr>
      <t xml:space="preserve">RMI </t>
    </r>
    <r>
      <rPr>
        <sz val="11"/>
        <rFont val="맑은 고딕"/>
        <family val="3"/>
        <charset val="128"/>
      </rPr>
      <t xml:space="preserve">标准冶炼厂名称，但参考名称有助于识别列在冶炼厂查找中的 </t>
    </r>
    <r>
      <rPr>
        <sz val="11"/>
        <rFont val="Verdana"/>
        <family val="2"/>
        <charset val="1"/>
      </rPr>
      <t xml:space="preserve">C </t>
    </r>
    <r>
      <rPr>
        <sz val="11"/>
        <rFont val="맑은 고딕"/>
        <family val="3"/>
        <charset val="128"/>
      </rPr>
      <t xml:space="preserve">列之冶炼厂。
在 </t>
    </r>
    <r>
      <rPr>
        <sz val="11"/>
        <rFont val="Verdana"/>
        <family val="2"/>
        <charset val="1"/>
      </rPr>
      <t xml:space="preserve">ASCII </t>
    </r>
    <r>
      <rPr>
        <sz val="11"/>
        <rFont val="맑은 고딕"/>
        <family val="3"/>
        <charset val="128"/>
      </rPr>
      <t xml:space="preserve">字符集中，</t>
    </r>
    <r>
      <rPr>
        <sz val="11"/>
        <rFont val="Verdana"/>
        <family val="2"/>
        <charset val="1"/>
      </rPr>
      <t xml:space="preserve">C </t>
    </r>
    <r>
      <rPr>
        <sz val="11"/>
        <rFont val="맑은 고딕"/>
        <family val="3"/>
        <charset val="128"/>
      </rPr>
      <t xml:space="preserve">列是正式标准冶炼厂名称列表。大多数冶炼厂的这两列具有相同条目，然而，如果常用名称与标准名称不同，则应在 </t>
    </r>
    <r>
      <rPr>
        <sz val="11"/>
        <rFont val="Verdana"/>
        <family val="2"/>
        <charset val="1"/>
      </rPr>
      <t xml:space="preserve">B </t>
    </r>
    <r>
      <rPr>
        <sz val="11"/>
        <rFont val="맑은 고딕"/>
        <family val="3"/>
        <charset val="128"/>
      </rPr>
      <t xml:space="preserve">列中注明这种变化。</t>
    </r>
  </si>
  <si>
    <r>
      <rPr>
        <sz val="11"/>
        <rFont val="맑은 고딕"/>
        <family val="3"/>
        <charset val="128"/>
      </rPr>
      <t xml:space="preserve">以下の製錬業者リストは、このテンプレート発表時点で最新の</t>
    </r>
    <r>
      <rPr>
        <sz val="11"/>
        <rFont val="Verdana"/>
        <family val="2"/>
        <charset val="1"/>
      </rPr>
      <t xml:space="preserve">RMI</t>
    </r>
    <r>
      <rPr>
        <sz val="11"/>
        <rFont val="맑은 고딕"/>
        <family val="3"/>
        <charset val="128"/>
      </rPr>
      <t xml:space="preserve">の製錬業者／別名の情報を表すものです。  このリストは頻繁に更新されます。最新版については、</t>
    </r>
    <r>
      <rPr>
        <sz val="11"/>
        <rFont val="Verdana"/>
        <family val="2"/>
        <charset val="1"/>
      </rPr>
      <t xml:space="preserve">RMI</t>
    </r>
    <r>
      <rPr>
        <sz val="11"/>
        <rFont val="맑은 고딕"/>
        <family val="3"/>
        <charset val="128"/>
      </rPr>
      <t xml:space="preserve">ウェブサイト（</t>
    </r>
    <r>
      <rPr>
        <sz val="11"/>
        <rFont val="Verdana"/>
        <family val="2"/>
        <charset val="1"/>
      </rPr>
      <t xml:space="preserve">http://www.responsiblemineralsinitiative.org/responsible-minerals-assurance-process/exports/cmrt-export/</t>
    </r>
    <r>
      <rPr>
        <sz val="11"/>
        <rFont val="맑은 고딕"/>
        <family val="3"/>
        <charset val="128"/>
      </rPr>
      <t xml:space="preserve">）にてご確認ください。  このリストに製錬業者の名前が掲載されている場合であっても、それは責任ある鉱物保証プロセス（</t>
    </r>
    <r>
      <rPr>
        <sz val="11"/>
        <rFont val="Verdana"/>
        <family val="2"/>
        <charset val="1"/>
      </rPr>
      <t xml:space="preserve">RMAP)</t>
    </r>
    <r>
      <rPr>
        <sz val="11"/>
        <rFont val="맑은 고딕"/>
        <family val="3"/>
        <charset val="128"/>
      </rPr>
      <t xml:space="preserve">内で現在</t>
    </r>
    <r>
      <rPr>
        <sz val="11"/>
        <rFont val="Verdana"/>
        <family val="2"/>
        <charset val="1"/>
      </rPr>
      <t xml:space="preserve">Active</t>
    </r>
    <r>
      <rPr>
        <sz val="11"/>
        <rFont val="맑은 고딕"/>
        <family val="3"/>
        <charset val="128"/>
      </rPr>
      <t xml:space="preserve">又は適合しているという保証ではありません。
最新版かつ正確な標準製錬業者（</t>
    </r>
    <r>
      <rPr>
        <sz val="11"/>
        <rFont val="Verdana"/>
        <family val="2"/>
        <charset val="1"/>
      </rPr>
      <t xml:space="preserve">Active</t>
    </r>
    <r>
      <rPr>
        <sz val="11"/>
        <rFont val="맑은 고딕"/>
        <family val="3"/>
        <charset val="128"/>
      </rPr>
      <t xml:space="preserve">又は適合）リストについては、</t>
    </r>
    <r>
      <rPr>
        <sz val="11"/>
        <rFont val="Verdana"/>
        <family val="2"/>
        <charset val="1"/>
      </rPr>
      <t xml:space="preserve">RMI</t>
    </r>
    <r>
      <rPr>
        <sz val="11"/>
        <rFont val="맑은 고딕"/>
        <family val="3"/>
        <charset val="128"/>
      </rPr>
      <t xml:space="preserve">ウエブサイトを参照してください（</t>
    </r>
    <r>
      <rPr>
        <sz val="11"/>
        <rFont val="Verdana"/>
        <family val="2"/>
        <charset val="1"/>
      </rPr>
      <t xml:space="preserve">www.responsiblemineralsinitiative.org</t>
    </r>
    <r>
      <rPr>
        <sz val="11"/>
        <rFont val="맑은 고딕"/>
        <family val="3"/>
        <charset val="128"/>
      </rPr>
      <t xml:space="preserve">）。
</t>
    </r>
    <r>
      <rPr>
        <sz val="11"/>
        <rFont val="Verdana"/>
        <family val="2"/>
        <charset val="1"/>
      </rPr>
      <t xml:space="preserve">B</t>
    </r>
    <r>
      <rPr>
        <sz val="11"/>
        <rFont val="맑은 고딕"/>
        <family val="3"/>
        <charset val="128"/>
      </rPr>
      <t xml:space="preserve">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charset val="1"/>
      </rPr>
      <t xml:space="preserve">RMI</t>
    </r>
    <r>
      <rPr>
        <sz val="11"/>
        <rFont val="맑은 고딕"/>
        <family val="3"/>
        <charset val="128"/>
      </rPr>
      <t xml:space="preserve">標準製錬所名ではないかもしれませんが、参照名は製錬所を特定するのに役立ちます。製錬所は、</t>
    </r>
    <r>
      <rPr>
        <sz val="11"/>
        <rFont val="Verdana"/>
        <family val="2"/>
        <charset val="1"/>
      </rPr>
      <t xml:space="preserve">Smelter Look-up</t>
    </r>
    <r>
      <rPr>
        <sz val="11"/>
        <rFont val="맑은 고딕"/>
        <family val="3"/>
        <charset val="128"/>
      </rPr>
      <t xml:space="preserve">（製錬所検索）の</t>
    </r>
    <r>
      <rPr>
        <sz val="11"/>
        <rFont val="Verdana"/>
        <family val="2"/>
        <charset val="1"/>
      </rPr>
      <t xml:space="preserve">C</t>
    </r>
    <r>
      <rPr>
        <sz val="11"/>
        <rFont val="맑은 고딕"/>
        <family val="3"/>
        <charset val="128"/>
      </rPr>
      <t xml:space="preserve">列に記載されています。
</t>
    </r>
    <r>
      <rPr>
        <sz val="11"/>
        <rFont val="Verdana"/>
        <family val="2"/>
        <charset val="1"/>
      </rPr>
      <t xml:space="preserve">C</t>
    </r>
    <r>
      <rPr>
        <sz val="11"/>
        <rFont val="맑은 고딕"/>
        <family val="3"/>
        <charset val="128"/>
      </rPr>
      <t xml:space="preserve">列は、</t>
    </r>
    <r>
      <rPr>
        <sz val="11"/>
        <rFont val="Verdana"/>
        <family val="2"/>
        <charset val="1"/>
      </rPr>
      <t xml:space="preserve">ASCII</t>
    </r>
    <r>
      <rPr>
        <sz val="11"/>
        <rFont val="맑은 고딕"/>
        <family val="3"/>
        <charset val="128"/>
      </rPr>
      <t xml:space="preserve">文字セットで表す公式の標準製錬業者名のリストです。大多数の製錬業者の名前は両列で同じですが、一般名称が正式名と違う場合は、</t>
    </r>
    <r>
      <rPr>
        <sz val="11"/>
        <rFont val="Verdana"/>
        <family val="2"/>
        <charset val="1"/>
      </rPr>
      <t xml:space="preserve">B</t>
    </r>
    <r>
      <rPr>
        <sz val="11"/>
        <rFont val="맑은 고딕"/>
        <family val="3"/>
        <charset val="128"/>
      </rPr>
      <t xml:space="preserve">列にその違いが注記されています。</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</si>
  <si>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</si>
  <si>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</si>
  <si>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</si>
  <si>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</si>
  <si>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</si>
  <si>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</si>
  <si>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 xml:space="preserve">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</si>
  <si>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 xml:space="preserve">Metal</t>
  </si>
  <si>
    <t xml:space="preserve">金属</t>
  </si>
  <si>
    <t xml:space="preserve">금속</t>
  </si>
  <si>
    <t xml:space="preserve">Métal</t>
  </si>
  <si>
    <t xml:space="preserve">Metall</t>
  </si>
  <si>
    <t xml:space="preserve">Metallo</t>
  </si>
  <si>
    <t xml:space="preserve">Smelter Look-up (*)</t>
  </si>
  <si>
    <r>
      <rPr>
        <sz val="11"/>
        <rFont val="맑은 고딕"/>
        <family val="3"/>
        <charset val="128"/>
      </rPr>
      <t xml:space="preserve">冶炼厂查找 </t>
    </r>
    <r>
      <rPr>
        <sz val="11"/>
        <rFont val="Verdana"/>
        <family val="2"/>
        <charset val="1"/>
      </rPr>
      <t xml:space="preserve">(*)</t>
    </r>
  </si>
  <si>
    <r>
      <rPr>
        <sz val="11"/>
        <rFont val="Verdana"/>
        <family val="2"/>
        <charset val="1"/>
      </rPr>
      <t xml:space="preserve">Smelter Look-Up</t>
    </r>
    <r>
      <rPr>
        <sz val="11"/>
        <rFont val="맑은 고딕"/>
        <family val="3"/>
        <charset val="128"/>
      </rPr>
      <t xml:space="preserve">（製錬所検索）（</t>
    </r>
    <r>
      <rPr>
        <sz val="11"/>
        <rFont val="Verdana"/>
        <family val="2"/>
        <charset val="1"/>
      </rPr>
      <t xml:space="preserve">*</t>
    </r>
    <r>
      <rPr>
        <sz val="11"/>
        <rFont val="맑은 고딕"/>
        <family val="3"/>
        <charset val="128"/>
      </rPr>
      <t xml:space="preserve">）</t>
    </r>
  </si>
  <si>
    <t xml:space="preserve">제련소 찾기(*)</t>
  </si>
  <si>
    <t xml:space="preserve">Recherche de fonderie (*)</t>
  </si>
  <si>
    <t xml:space="preserve">Lista de Referência de Fundições (*)</t>
  </si>
  <si>
    <t xml:space="preserve">Schmelzhüttensuche (*)</t>
  </si>
  <si>
    <t xml:space="preserve">Búsqueda de fundidora (*)</t>
  </si>
  <si>
    <t xml:space="preserve">Ricerca fonderia (*)</t>
  </si>
  <si>
    <t xml:space="preserve">İzabe Tesisi Arama (*)</t>
  </si>
  <si>
    <t xml:space="preserve">Known alias</t>
  </si>
  <si>
    <t xml:space="preserve">已知别名</t>
  </si>
  <si>
    <t xml:space="preserve">既知の別名</t>
  </si>
  <si>
    <t xml:space="preserve">알려진 별칭</t>
  </si>
  <si>
    <t xml:space="preserve">Alias connus</t>
  </si>
  <si>
    <t xml:space="preserve">Pseudônimos conhecidos</t>
  </si>
  <si>
    <t xml:space="preserve">Bekannt als</t>
  </si>
  <si>
    <t xml:space="preserve">Alias conocidos</t>
  </si>
  <si>
    <t xml:space="preserve">alias noti/conosciuti</t>
  </si>
  <si>
    <t xml:space="preserve">Bilinen rumuz</t>
  </si>
  <si>
    <t xml:space="preserve">Standard Smelter Names</t>
  </si>
  <si>
    <t xml:space="preserve">标准冶炼厂名称</t>
  </si>
  <si>
    <t xml:space="preserve">標準的製錬業者名</t>
  </si>
  <si>
    <t xml:space="preserve">제련소 표준이름들 </t>
  </si>
  <si>
    <t xml:space="preserve">Noms standard des fonderies</t>
  </si>
  <si>
    <t xml:space="preserve">Nomes estandardizados de Fundições</t>
  </si>
  <si>
    <t xml:space="preserve">Standard Schmelzhütten Namen</t>
  </si>
  <si>
    <t xml:space="preserve">Nombres estándar del fundidor</t>
  </si>
  <si>
    <t xml:space="preserve">Nomi delle fonderie comuni</t>
  </si>
  <si>
    <t xml:space="preserve">Standart İzabe Tesisi Adları</t>
  </si>
  <si>
    <t xml:space="preserve">D4</t>
  </si>
  <si>
    <t xml:space="preserve">Smelter Facility Location: Country</t>
  </si>
  <si>
    <t xml:space="preserve">冶炼厂地址：国家或地区</t>
  </si>
  <si>
    <t xml:space="preserve">製錬施設所在地：国</t>
  </si>
  <si>
    <r>
      <rPr>
        <sz val="11"/>
        <rFont val="Microsoft YaHei"/>
        <family val="2"/>
      </rPr>
      <t xml:space="preserve">제련소 위치</t>
    </r>
    <r>
      <rPr>
        <sz val="11"/>
        <rFont val="Verdana"/>
        <family val="2"/>
        <charset val="1"/>
      </rPr>
      <t xml:space="preserve">: </t>
    </r>
    <r>
      <rPr>
        <sz val="11"/>
        <rFont val="Microsoft YaHei"/>
        <family val="2"/>
      </rPr>
      <t xml:space="preserve">국가 </t>
    </r>
  </si>
  <si>
    <t xml:space="preserve">Localisation de la fonderie : pays </t>
  </si>
  <si>
    <t xml:space="preserve">Localização da Unidade de Fundição: País</t>
  </si>
  <si>
    <t xml:space="preserve">Schmelzhütte: Land</t>
  </si>
  <si>
    <t xml:space="preserve">Localización de la fabrica de fundición: País </t>
  </si>
  <si>
    <t xml:space="preserve">Localizzazione della Fonderia: Paese</t>
  </si>
  <si>
    <t xml:space="preserve">İzabe Tesisi Konumu: Ülke</t>
  </si>
  <si>
    <t xml:space="preserve">E4</t>
  </si>
  <si>
    <t xml:space="preserve">Smelter ID</t>
  </si>
  <si>
    <r>
      <rPr>
        <sz val="11"/>
        <rFont val="맑은 고딕"/>
        <family val="3"/>
        <charset val="128"/>
      </rPr>
      <t xml:space="preserve">冶炼厂 </t>
    </r>
    <r>
      <rPr>
        <sz val="11"/>
        <rFont val="Verdana"/>
        <family val="2"/>
        <charset val="1"/>
      </rPr>
      <t xml:space="preserve">ID</t>
    </r>
  </si>
  <si>
    <r>
      <rPr>
        <sz val="11"/>
        <rFont val="맑은 고딕"/>
        <family val="3"/>
        <charset val="128"/>
      </rPr>
      <t xml:space="preserve">製錬所</t>
    </r>
    <r>
      <rPr>
        <sz val="11"/>
        <rFont val="Verdana"/>
        <family val="2"/>
        <charset val="1"/>
      </rPr>
      <t xml:space="preserve">ID</t>
    </r>
  </si>
  <si>
    <t xml:space="preserve">제련소 ID</t>
  </si>
  <si>
    <t xml:space="preserve">Identifiant fonderie</t>
  </si>
  <si>
    <t xml:space="preserve">ID da Fundição</t>
  </si>
  <si>
    <t xml:space="preserve">Schmelzhütten-ID</t>
  </si>
  <si>
    <t xml:space="preserve">Identificador de fundidora</t>
  </si>
  <si>
    <t xml:space="preserve">ID fonderia</t>
  </si>
  <si>
    <t xml:space="preserve">İzabe Tesisi Kimliği</t>
  </si>
  <si>
    <t xml:space="preserve">F4</t>
  </si>
  <si>
    <t xml:space="preserve">Source of Smelter Identification Number</t>
  </si>
  <si>
    <t xml:space="preserve">冶炼厂出处识别号</t>
  </si>
  <si>
    <t xml:space="preserve">製錬業者識別番号の発行元</t>
  </si>
  <si>
    <r>
      <rPr>
        <sz val="11"/>
        <rFont val="Microsoft YaHei"/>
        <family val="2"/>
      </rPr>
      <t xml:space="preserve">제련소 </t>
    </r>
    <r>
      <rPr>
        <sz val="11"/>
        <rFont val="Verdana"/>
        <family val="2"/>
        <charset val="1"/>
      </rPr>
      <t xml:space="preserve">ID </t>
    </r>
    <r>
      <rPr>
        <sz val="11"/>
        <rFont val="Microsoft YaHei"/>
        <family val="2"/>
      </rPr>
      <t xml:space="preserve">번호 소스자료</t>
    </r>
  </si>
  <si>
    <t xml:space="preserve">Type de l'identifiant de la fonderie</t>
  </si>
  <si>
    <t xml:space="preserve">Número de Identificação da Fundição</t>
  </si>
  <si>
    <t xml:space="preserve">Quelle der Schmelzhütte Id-Nummer</t>
  </si>
  <si>
    <t xml:space="preserve">Numero de identificación de la fuente del fundidor</t>
  </si>
  <si>
    <t xml:space="preserve">Origine del codice identificativo della fonderia</t>
  </si>
  <si>
    <t xml:space="preserve">İzabe Tesisi Tanımlama Numarası Kaynağı</t>
  </si>
  <si>
    <t xml:space="preserve">G4</t>
  </si>
  <si>
    <t xml:space="preserve">Smelter Street </t>
  </si>
  <si>
    <t xml:space="preserve">冶炼厂所在街道</t>
  </si>
  <si>
    <t xml:space="preserve">製錬業者所在地：番地</t>
  </si>
  <si>
    <t xml:space="preserve">제련소 주소</t>
  </si>
  <si>
    <t xml:space="preserve">Localisation de la fonderie : Rue et Numéro</t>
  </si>
  <si>
    <t xml:space="preserve">Rua da Fundição</t>
  </si>
  <si>
    <t xml:space="preserve">Schmelzhütten: Straße</t>
  </si>
  <si>
    <t xml:space="preserve">Calle del fundidor (*)</t>
  </si>
  <si>
    <t xml:space="preserve">Indirizzo Fonderia (*)</t>
  </si>
  <si>
    <t xml:space="preserve">İzabe Tesisinin Bulunduğu Cadde </t>
  </si>
  <si>
    <t xml:space="preserve">H4</t>
  </si>
  <si>
    <t xml:space="preserve">Smelter City</t>
  </si>
  <si>
    <t xml:space="preserve">冶炼厂所在城市</t>
  </si>
  <si>
    <t xml:space="preserve">製錬業者所在地：市</t>
  </si>
  <si>
    <t xml:space="preserve">제련소 시</t>
  </si>
  <si>
    <t xml:space="preserve">Localisation de la fonderie : Ville</t>
  </si>
  <si>
    <t xml:space="preserve">Cidade da Fundição</t>
  </si>
  <si>
    <t xml:space="preserve">Schmelzhütten: Stadt</t>
  </si>
  <si>
    <t xml:space="preserve">Ciudad del fundidor(*)</t>
  </si>
  <si>
    <t xml:space="preserve">Città Fonderia (*)</t>
  </si>
  <si>
    <t xml:space="preserve">İzabe Tesisinin Bulunduğu Şehir</t>
  </si>
  <si>
    <t xml:space="preserve">Smelter Facility Location: State / Province</t>
  </si>
  <si>
    <r>
      <rPr>
        <sz val="11"/>
        <rFont val="Microsoft YaHei"/>
        <family val="2"/>
      </rPr>
      <t xml:space="preserve">冶炼厂地址：州</t>
    </r>
    <r>
      <rPr>
        <sz val="11"/>
        <rFont val="Verdana"/>
        <family val="2"/>
        <charset val="1"/>
      </rPr>
      <t xml:space="preserve">/</t>
    </r>
    <r>
      <rPr>
        <sz val="11"/>
        <rFont val="Microsoft YaHei"/>
        <family val="2"/>
      </rPr>
      <t xml:space="preserve">省</t>
    </r>
  </si>
  <si>
    <t xml:space="preserve">製錬施設所在地：州／県</t>
  </si>
  <si>
    <r>
      <rPr>
        <sz val="11"/>
        <rFont val="Microsoft YaHei"/>
        <family val="2"/>
      </rPr>
      <t xml:space="preserve">제련소 위치</t>
    </r>
    <r>
      <rPr>
        <sz val="11"/>
        <rFont val="Verdana"/>
        <family val="2"/>
        <charset val="1"/>
      </rPr>
      <t xml:space="preserve">: </t>
    </r>
    <r>
      <rPr>
        <sz val="11"/>
        <rFont val="Microsoft YaHei"/>
        <family val="2"/>
      </rPr>
      <t xml:space="preserve">도</t>
    </r>
    <r>
      <rPr>
        <sz val="11"/>
        <rFont val="Verdana"/>
        <family val="2"/>
        <charset val="1"/>
      </rPr>
      <t xml:space="preserve">/</t>
    </r>
    <r>
      <rPr>
        <sz val="11"/>
        <rFont val="Microsoft YaHei"/>
        <family val="2"/>
      </rPr>
      <t xml:space="preserve">주</t>
    </r>
  </si>
  <si>
    <t xml:space="preserve">Localisation de la fonderie : Etat / Province</t>
  </si>
  <si>
    <t xml:space="preserve">Localização da Unidade de Fundição: Estado/ Província</t>
  </si>
  <si>
    <t xml:space="preserve">Schmelzhütten: Bundesland/Provinz</t>
  </si>
  <si>
    <t xml:space="preserve">Localización de la fabrica de fundición: Estado/Provincia</t>
  </si>
  <si>
    <t xml:space="preserve">Localizzazione della Fonderia: Stato / Provincia</t>
  </si>
  <si>
    <t xml:space="preserve">İzabe Tesisi Konumu: Eyalet/İl</t>
  </si>
  <si>
    <t xml:space="preserve">Smelter ListA4</t>
  </si>
  <si>
    <t xml:space="preserve">Smelter List</t>
  </si>
  <si>
    <t xml:space="preserve">Smelter Identification Number Input Column</t>
  </si>
  <si>
    <t xml:space="preserve">冶炼厂识别号码输入列</t>
  </si>
  <si>
    <t xml:space="preserve">製錬業者識別番号の入力列</t>
  </si>
  <si>
    <r>
      <rPr>
        <sz val="11"/>
        <rFont val="Microsoft YaHei"/>
        <family val="2"/>
      </rPr>
      <t xml:space="preserve">제련소 </t>
    </r>
    <r>
      <rPr>
        <sz val="11"/>
        <rFont val="Verdana"/>
        <family val="2"/>
        <charset val="1"/>
      </rPr>
      <t xml:space="preserve">ID </t>
    </r>
    <r>
      <rPr>
        <sz val="11"/>
        <rFont val="Microsoft YaHei"/>
        <family val="2"/>
      </rPr>
      <t xml:space="preserve">번호 입력 열</t>
    </r>
  </si>
  <si>
    <t xml:space="preserve">Colonne de saisie du numéro d’identification de la fonderie</t>
  </si>
  <si>
    <t xml:space="preserve">Coluna de entrada do número de identificação da fundição</t>
  </si>
  <si>
    <t xml:space="preserve">Eingabespalte Schmelzhüttenidentifizierungsnummer </t>
  </si>
  <si>
    <t xml:space="preserve">Columna para ingresar el número de identificación del fundidor</t>
  </si>
  <si>
    <t xml:space="preserve">Colonna di immissione numero di identificazione fonderia</t>
  </si>
  <si>
    <t xml:space="preserve">İzabe Tesisi Tanımlama Numarası Giriş Sütunu</t>
  </si>
  <si>
    <t xml:space="preserve">Metal (*)</t>
  </si>
  <si>
    <r>
      <rPr>
        <sz val="11"/>
        <rFont val="Microsoft YaHei"/>
        <family val="2"/>
      </rPr>
      <t xml:space="preserve">金属 </t>
    </r>
    <r>
      <rPr>
        <sz val="11"/>
        <rFont val="Verdana"/>
        <family val="2"/>
        <charset val="1"/>
      </rPr>
      <t xml:space="preserve">(*)</t>
    </r>
  </si>
  <si>
    <r>
      <rPr>
        <sz val="11"/>
        <rFont val="Microsoft YaHei"/>
        <family val="2"/>
      </rPr>
      <t xml:space="preserve">금속 </t>
    </r>
    <r>
      <rPr>
        <sz val="11"/>
        <rFont val="Verdana"/>
        <family val="2"/>
        <charset val="1"/>
      </rPr>
      <t xml:space="preserve">(*)</t>
    </r>
  </si>
  <si>
    <t xml:space="preserve">Métal (*)</t>
  </si>
  <si>
    <t xml:space="preserve">Metall (1)</t>
  </si>
  <si>
    <t xml:space="preserve">Metalli (*)</t>
  </si>
  <si>
    <t xml:space="preserve">Metal  (*)</t>
  </si>
  <si>
    <t xml:space="preserve">Smelter Name (1)</t>
  </si>
  <si>
    <r>
      <rPr>
        <sz val="11"/>
        <rFont val="맑은 고딕"/>
        <family val="3"/>
        <charset val="128"/>
      </rPr>
      <t xml:space="preserve">冶炼厂名称 </t>
    </r>
    <r>
      <rPr>
        <sz val="11"/>
        <rFont val="Verdana"/>
        <family val="2"/>
        <charset val="1"/>
      </rPr>
      <t xml:space="preserve">(1)</t>
    </r>
  </si>
  <si>
    <r>
      <rPr>
        <sz val="11"/>
        <rFont val="Verdana"/>
        <family val="2"/>
        <charset val="1"/>
      </rPr>
      <t xml:space="preserve">
</t>
    </r>
    <r>
      <rPr>
        <sz val="11"/>
        <rFont val="맑은 고딕"/>
        <family val="3"/>
        <charset val="128"/>
      </rPr>
      <t xml:space="preserve">製錬所名</t>
    </r>
    <r>
      <rPr>
        <sz val="11"/>
        <rFont val="Verdana"/>
        <family val="2"/>
        <charset val="1"/>
      </rPr>
      <t xml:space="preserve">(1)
</t>
    </r>
  </si>
  <si>
    <r>
      <rPr>
        <sz val="11"/>
        <rFont val="맑은 고딕"/>
        <family val="3"/>
        <charset val="128"/>
      </rPr>
      <t xml:space="preserve">제련소 이름 </t>
    </r>
    <r>
      <rPr>
        <sz val="11"/>
        <rFont val="Calibri"/>
        <family val="2"/>
        <charset val="1"/>
      </rPr>
      <t xml:space="preserve">(1)</t>
    </r>
  </si>
  <si>
    <t xml:space="preserve">Nom de la fonderie (1)</t>
  </si>
  <si>
    <t xml:space="preserve">Nome de Fundição (1)</t>
  </si>
  <si>
    <t xml:space="preserve">Schmelzhüttenname (1)</t>
  </si>
  <si>
    <t xml:space="preserve">Nombre de la fundidora (1)</t>
  </si>
  <si>
    <t xml:space="preserve">Nome della fonderia (1)</t>
  </si>
  <si>
    <t xml:space="preserve">İzabe Tesisi Adı (1)</t>
  </si>
  <si>
    <t xml:space="preserve">Smelter Country (*)</t>
  </si>
  <si>
    <r>
      <rPr>
        <sz val="11"/>
        <rFont val="Microsoft YaHei"/>
        <family val="2"/>
      </rPr>
      <t xml:space="preserve">冶炼厂所在国家或地区 </t>
    </r>
    <r>
      <rPr>
        <sz val="11"/>
        <rFont val="Verdana"/>
        <family val="2"/>
        <charset val="1"/>
      </rPr>
      <t xml:space="preserve">(*)</t>
    </r>
  </si>
  <si>
    <r>
      <rPr>
        <sz val="11"/>
        <rFont val="Microsoft YaHei"/>
        <family val="2"/>
      </rPr>
      <t xml:space="preserve">製錬業者所在地：国</t>
    </r>
    <r>
      <rPr>
        <sz val="11"/>
        <rFont val="Verdana"/>
        <family val="2"/>
        <charset val="1"/>
      </rPr>
      <t xml:space="preserve">(*)</t>
    </r>
  </si>
  <si>
    <r>
      <rPr>
        <sz val="11"/>
        <rFont val="Microsoft YaHei"/>
        <family val="2"/>
      </rPr>
      <t xml:space="preserve">제련소 국가 </t>
    </r>
    <r>
      <rPr>
        <sz val="11"/>
        <rFont val="Verdana"/>
        <family val="2"/>
        <charset val="1"/>
      </rPr>
      <t xml:space="preserve">(*)</t>
    </r>
  </si>
  <si>
    <t xml:space="preserve">Localisation de la fonderie : Pays (*)</t>
  </si>
  <si>
    <t xml:space="preserve">País da Fundição (*)</t>
  </si>
  <si>
    <t xml:space="preserve">Schmelzhütten: Land (*)</t>
  </si>
  <si>
    <t xml:space="preserve">País del fundidor (*)</t>
  </si>
  <si>
    <t xml:space="preserve">Paese Fonderia (*)</t>
  </si>
  <si>
    <t xml:space="preserve">İzabe Tesisinin Bulunduğu Ülke (*)</t>
  </si>
  <si>
    <t xml:space="preserve">J4</t>
  </si>
  <si>
    <r>
      <rPr>
        <sz val="10"/>
        <rFont val="Microsoft YaHei"/>
        <family val="2"/>
      </rPr>
      <t xml:space="preserve">冶炼厂地址：州</t>
    </r>
    <r>
      <rPr>
        <sz val="10"/>
        <rFont val="Verdana"/>
        <family val="2"/>
        <charset val="1"/>
      </rPr>
      <t xml:space="preserve">/</t>
    </r>
    <r>
      <rPr>
        <sz val="10"/>
        <rFont val="Microsoft YaHei"/>
        <family val="2"/>
      </rPr>
      <t xml:space="preserve">省</t>
    </r>
  </si>
  <si>
    <t xml:space="preserve">K4</t>
  </si>
  <si>
    <t xml:space="preserve">Smelter Contact Name</t>
  </si>
  <si>
    <t xml:space="preserve">冶炼厂联系人</t>
  </si>
  <si>
    <t xml:space="preserve">製錬業者連絡先担当者名</t>
  </si>
  <si>
    <t xml:space="preserve">제련소 연락처 이름</t>
  </si>
  <si>
    <t xml:space="preserve">Nom du contact de la fonderie</t>
  </si>
  <si>
    <t xml:space="preserve">Nome de Contacto na fundição</t>
  </si>
  <si>
    <t xml:space="preserve">Schmelzhütten-Ansprechpartner: Name </t>
  </si>
  <si>
    <t xml:space="preserve">Nombre del contacto en la fabrica del fundidor</t>
  </si>
  <si>
    <t xml:space="preserve">Nome del riferimento della fonderia (*)</t>
  </si>
  <si>
    <t xml:space="preserve">İzabe Tesisi İrtibat Kişisinin Adı</t>
  </si>
  <si>
    <t xml:space="preserve">L4</t>
  </si>
  <si>
    <t xml:space="preserve">Smelter Contact Email</t>
  </si>
  <si>
    <t xml:space="preserve">冶炼厂联系人电子邮件</t>
  </si>
  <si>
    <t xml:space="preserve">製錬業者連絡先電子メール</t>
  </si>
  <si>
    <t xml:space="preserve">제련소 연락처 이메일</t>
  </si>
  <si>
    <t xml:space="preserve">Email du contact de la fonderie</t>
  </si>
  <si>
    <t xml:space="preserve">Email de Contacto na fundição</t>
  </si>
  <si>
    <t xml:space="preserve">Schmelzhütten-Ansprechpartner: E-mail</t>
  </si>
  <si>
    <t xml:space="preserve">Email de contacto en la fabrica del fundidor</t>
  </si>
  <si>
    <t xml:space="preserve">Email del riferimento della fonderia (*)</t>
  </si>
  <si>
    <t xml:space="preserve">İzabe Tesisi İrtibat Kişisinin E-posta Adresi</t>
  </si>
  <si>
    <t xml:space="preserve">M4</t>
  </si>
  <si>
    <t xml:space="preserve">Proposed next steps</t>
  </si>
  <si>
    <t xml:space="preserve">建议的后续步骤</t>
  </si>
  <si>
    <t xml:space="preserve">今後の対策案</t>
  </si>
  <si>
    <t xml:space="preserve">다음 단계 제안</t>
  </si>
  <si>
    <t xml:space="preserve">Prochaines étapes proposées, si applicable</t>
  </si>
  <si>
    <t xml:space="preserve">Próximos passos propostos</t>
  </si>
  <si>
    <t xml:space="preserve">Vorgeschlagenen nächsten Schritte</t>
  </si>
  <si>
    <t xml:space="preserve">Siguientes pasos propuestos</t>
  </si>
  <si>
    <t xml:space="preserve">Prossimi passi proposti</t>
  </si>
  <si>
    <t xml:space="preserve">Sonrası için önerilen adımlar</t>
  </si>
  <si>
    <t xml:space="preserve">N4</t>
  </si>
  <si>
    <t xml:space="preserve">Name of Mine(s) or if recycled or scrap sourced, enter "recycled" or "scrap"</t>
  </si>
  <si>
    <t xml:space="preserve">填写矿井名称，或如果所用矿产来自于回收料和报废料，请填写“回收”或“报废”。</t>
  </si>
  <si>
    <t xml:space="preserve">鉱山名を記入。再生利用品又はスクラップを調達した場合は「再生利用品」 又は「スクラップ」と記入</t>
  </si>
  <si>
    <r>
      <rPr>
        <sz val="11"/>
        <rFont val="Microsoft YaHei"/>
        <family val="2"/>
      </rPr>
      <t xml:space="preserve">광산 이름</t>
    </r>
    <r>
      <rPr>
        <sz val="11"/>
        <rFont val="Verdana"/>
        <family val="2"/>
        <charset val="1"/>
      </rPr>
      <t xml:space="preserve">.  </t>
    </r>
    <r>
      <rPr>
        <sz val="11"/>
        <rFont val="Microsoft YaHei"/>
        <family val="2"/>
      </rPr>
      <t xml:space="preserve">혹 재활용 또는 스크랩된 광물일 경우 </t>
    </r>
    <r>
      <rPr>
        <sz val="11"/>
        <rFont val="Verdana"/>
        <family val="2"/>
        <charset val="1"/>
      </rPr>
      <t xml:space="preserve">"</t>
    </r>
    <r>
      <rPr>
        <sz val="11"/>
        <rFont val="Microsoft YaHei"/>
        <family val="2"/>
      </rPr>
      <t xml:space="preserve">재활용</t>
    </r>
    <r>
      <rPr>
        <sz val="11"/>
        <rFont val="Verdana"/>
        <family val="2"/>
        <charset val="1"/>
      </rPr>
      <t xml:space="preserve">" </t>
    </r>
    <r>
      <rPr>
        <sz val="11"/>
        <rFont val="Microsoft YaHei"/>
        <family val="2"/>
      </rPr>
      <t xml:space="preserve">또는 </t>
    </r>
    <r>
      <rPr>
        <sz val="11"/>
        <rFont val="Verdana"/>
        <family val="2"/>
        <charset val="1"/>
      </rPr>
      <t xml:space="preserve">"</t>
    </r>
    <r>
      <rPr>
        <sz val="11"/>
        <rFont val="Microsoft YaHei"/>
        <family val="2"/>
      </rPr>
      <t xml:space="preserve">스크랩</t>
    </r>
    <r>
      <rPr>
        <sz val="11"/>
        <rFont val="Verdana"/>
        <family val="2"/>
        <charset val="1"/>
      </rPr>
      <t xml:space="preserve">" </t>
    </r>
    <r>
      <rPr>
        <sz val="11"/>
        <rFont val="Microsoft YaHei"/>
        <family val="2"/>
      </rPr>
      <t xml:space="preserve">이라고 명시하시오</t>
    </r>
    <r>
      <rPr>
        <sz val="11"/>
        <rFont val="Verdana"/>
        <family val="2"/>
        <charset val="1"/>
      </rPr>
      <t xml:space="preserve">.</t>
    </r>
  </si>
  <si>
    <t xml:space="preserve">Nom des Mine(s), ou si provenant de produits recyclés, rebuts de production ou déchets de consommation, saisir "recycled" ou "scrap"</t>
  </si>
  <si>
    <t xml:space="preserve">Nome da(s) Mina(s) ou caso seja de fonte de material reciclado ou desperdício, inserir "reciclado" ou "desperdício"</t>
  </si>
  <si>
    <t xml:space="preserve">Name der Mine(n) oder falls aus Recycling oder Schrott, tragen Sie "recycled" oder "Schrott" ein</t>
  </si>
  <si>
    <t xml:space="preserve">Nombre de la mina(s) o si es reciclado o proviene de desecho, mencione " reciclado" o "desecho"</t>
  </si>
  <si>
    <t xml:space="preserve">Nome della miniera(e) o se riciclato o provenienti da scorie, dichiarare/scrivere riciclato o scorie</t>
  </si>
  <si>
    <t xml:space="preserve">Maden(ler)in Adları veya geri dönüşüm ya da hurda kaynaklı ise “geri dönüştürülmüş” ya da “hurda” girdisi</t>
  </si>
  <si>
    <t xml:space="preserve">O4</t>
  </si>
  <si>
    <t xml:space="preserve">Location (Country) of Mine(s) or if recycled or scrap sourced, enter "recycled" or "scrap"</t>
  </si>
  <si>
    <t xml:space="preserve">填写矿井所在国家或地区，或如果所用矿产来自于回收料和报废料，请填写“回收”或“报废”。</t>
  </si>
  <si>
    <t xml:space="preserve">鉱山の所在地（国）を記入。再生利用品又はスクラップを調達した場合は「再生利用品」 又は「スクラップ」と記入</t>
  </si>
  <si>
    <r>
      <rPr>
        <sz val="11"/>
        <rFont val="Microsoft YaHei"/>
        <family val="2"/>
      </rPr>
      <t xml:space="preserve">광산 위치</t>
    </r>
    <r>
      <rPr>
        <sz val="11"/>
        <rFont val="Verdana"/>
        <family val="2"/>
        <charset val="1"/>
      </rPr>
      <t xml:space="preserve">(</t>
    </r>
    <r>
      <rPr>
        <sz val="11"/>
        <rFont val="Microsoft YaHei"/>
        <family val="2"/>
      </rPr>
      <t xml:space="preserve">국가</t>
    </r>
    <r>
      <rPr>
        <sz val="11"/>
        <rFont val="Verdana"/>
        <family val="2"/>
        <charset val="1"/>
      </rPr>
      <t xml:space="preserve">). </t>
    </r>
    <r>
      <rPr>
        <sz val="11"/>
        <rFont val="Microsoft YaHei"/>
        <family val="2"/>
      </rPr>
      <t xml:space="preserve">혹 재활용 또는 스크랩된 광물일 경우 </t>
    </r>
    <r>
      <rPr>
        <sz val="11"/>
        <rFont val="Verdana"/>
        <family val="2"/>
        <charset val="1"/>
      </rPr>
      <t xml:space="preserve">"</t>
    </r>
    <r>
      <rPr>
        <sz val="11"/>
        <rFont val="Microsoft YaHei"/>
        <family val="2"/>
      </rPr>
      <t xml:space="preserve">재활용</t>
    </r>
    <r>
      <rPr>
        <sz val="11"/>
        <rFont val="Verdana"/>
        <family val="2"/>
        <charset val="1"/>
      </rPr>
      <t xml:space="preserve">" </t>
    </r>
    <r>
      <rPr>
        <sz val="11"/>
        <rFont val="Microsoft YaHei"/>
        <family val="2"/>
      </rPr>
      <t xml:space="preserve">또는 </t>
    </r>
    <r>
      <rPr>
        <sz val="11"/>
        <rFont val="Verdana"/>
        <family val="2"/>
        <charset val="1"/>
      </rPr>
      <t xml:space="preserve">"</t>
    </r>
    <r>
      <rPr>
        <sz val="11"/>
        <rFont val="Microsoft YaHei"/>
        <family val="2"/>
      </rPr>
      <t xml:space="preserve">스크랩</t>
    </r>
    <r>
      <rPr>
        <sz val="11"/>
        <rFont val="Verdana"/>
        <family val="2"/>
        <charset val="1"/>
      </rPr>
      <t xml:space="preserve">" </t>
    </r>
    <r>
      <rPr>
        <sz val="11"/>
        <rFont val="Microsoft YaHei"/>
        <family val="2"/>
      </rPr>
      <t xml:space="preserve">이라고 명시하시오</t>
    </r>
    <r>
      <rPr>
        <sz val="11"/>
        <rFont val="Verdana"/>
        <family val="2"/>
        <charset val="1"/>
      </rPr>
      <t xml:space="preserve">.</t>
    </r>
  </si>
  <si>
    <t xml:space="preserve">Localisation (Pays) des Mine(s) ou si provenant de produits recyclés, rebuts de production ou déchets de consommations, saisir "recycled" ou "scrap"</t>
  </si>
  <si>
    <t xml:space="preserve">Localização (País) da(s) mina(s), ou caso seja de fonte de material reciclado ou desperdício, inserir "reciclado" ou "desperdício"</t>
  </si>
  <si>
    <t xml:space="preserve">Standort (Land) von Minen, falls aus Recycling oder Schrott gekauft, geben Sie "recycled" oder "Schrott" ein</t>
  </si>
  <si>
    <t xml:space="preserve">Localización (país) de la mina(s) o si es reciclado o proviene de desecho, mencione "reciclado" o "desecho"</t>
  </si>
  <si>
    <t xml:space="preserve">Localizzazione (Paese) della miniera (e) o se riciclato o preveniente da scorie, dichiarare/scrivere riciclato o scorie</t>
  </si>
  <si>
    <t xml:space="preserve">Maden(ler)in Konumu (Ülke) veya geri dönüşüm ya da hurda kaynaklı ise “geri dönüştürülmüş” ya da “hurda” girdisi</t>
  </si>
  <si>
    <t xml:space="preserve">P4</t>
  </si>
  <si>
    <t xml:space="preserve">Does 100% of the smelter’s feedstock originate from recycled or scrap sources?</t>
  </si>
  <si>
    <r>
      <rPr>
        <sz val="11"/>
        <rFont val="Microsoft YaHei"/>
        <family val="2"/>
      </rPr>
      <t xml:space="preserve">冶炼厂的被冶炼物料是否 </t>
    </r>
    <r>
      <rPr>
        <sz val="11"/>
        <rFont val="Verdana"/>
        <family val="2"/>
        <charset val="1"/>
      </rPr>
      <t xml:space="preserve">100% </t>
    </r>
    <r>
      <rPr>
        <sz val="11"/>
        <rFont val="Microsoft YaHei"/>
        <family val="2"/>
      </rPr>
      <t xml:space="preserve">来自于回收料或报废料？</t>
    </r>
  </si>
  <si>
    <t xml:space="preserve">製錬業者の材料はすべて再生利用品又はスクラップ起源から調達されていますか？</t>
  </si>
  <si>
    <r>
      <rPr>
        <sz val="11"/>
        <rFont val="Microsoft YaHei"/>
        <family val="2"/>
      </rPr>
      <t xml:space="preserve">제련소의 공급 원료는 재활용 또는 스크랩 원료에서  </t>
    </r>
    <r>
      <rPr>
        <sz val="11"/>
        <rFont val="Verdana"/>
        <family val="2"/>
        <charset val="1"/>
      </rPr>
      <t xml:space="preserve">100% </t>
    </r>
    <r>
      <rPr>
        <sz val="11"/>
        <rFont val="Microsoft YaHei"/>
        <family val="2"/>
      </rPr>
      <t xml:space="preserve">제공 되었습니까</t>
    </r>
    <r>
      <rPr>
        <sz val="11"/>
        <rFont val="Verdana"/>
        <family val="2"/>
        <charset val="1"/>
      </rPr>
      <t xml:space="preserve">?</t>
    </r>
  </si>
  <si>
    <t xml:space="preserve">
100% des produits utilisés par la fonderie proviennent-ils de produits recyclés, rebuts de production ou déchets de consommation?</t>
  </si>
  <si>
    <t xml:space="preserve">Tem 100% da matéria prima origem em fontes de reciclagem ou desperdício?</t>
  </si>
  <si>
    <t xml:space="preserve">Stammen 100% der Ausgangsstoffe der Schmelzhütte aus Recycling oder Schrott?</t>
  </si>
  <si>
    <t xml:space="preserve">El 100 % de la materia prima del fundidor proviene de alguna fuente de reciclado o deshecho?</t>
  </si>
  <si>
    <t xml:space="preserve">Il 100% delle materie prime della fonderia provengono da riciclato o da scorie?</t>
  </si>
  <si>
    <t xml:space="preserve">İzabe tesisinin hammaddeleri %100 oranda geri dönüşüm veya hurda kaynaklarından mı geliyor?</t>
  </si>
  <si>
    <t xml:space="preserve">Q4</t>
  </si>
  <si>
    <t xml:space="preserve">J2</t>
  </si>
  <si>
    <t xml:space="preserve">Link to "RMAP Conformant Smelter List"</t>
  </si>
  <si>
    <r>
      <rPr>
        <sz val="11"/>
        <rFont val="Microsoft YaHei"/>
        <family val="2"/>
      </rPr>
      <t xml:space="preserve">链接到“</t>
    </r>
    <r>
      <rPr>
        <sz val="11"/>
        <rFont val="Verdana"/>
        <family val="2"/>
        <charset val="1"/>
      </rPr>
      <t xml:space="preserve">RMAP </t>
    </r>
    <r>
      <rPr>
        <sz val="11"/>
        <rFont val="Microsoft YaHei"/>
        <family val="2"/>
      </rPr>
      <t xml:space="preserve">合规冶炼厂列表”</t>
    </r>
  </si>
  <si>
    <r>
      <rPr>
        <sz val="11"/>
        <rFont val="Microsoft YaHei"/>
        <family val="2"/>
      </rPr>
      <t xml:space="preserve">「</t>
    </r>
    <r>
      <rPr>
        <sz val="11"/>
        <rFont val="Verdana"/>
        <family val="2"/>
        <charset val="1"/>
      </rPr>
      <t xml:space="preserve">RMAP</t>
    </r>
    <r>
      <rPr>
        <sz val="11"/>
        <rFont val="Microsoft YaHei"/>
        <family val="2"/>
      </rPr>
      <t xml:space="preserve">適合製錬業者リスト」へのリンク</t>
    </r>
  </si>
  <si>
    <t xml:space="preserve">책임 있는 광물 보증 프로세스 준수 제련소 리스트 링크</t>
  </si>
  <si>
    <t xml:space="preserve">Lien vers la liste des fonderies conformes au  programme RMAP ("RMAP Conformant Smelter List")</t>
  </si>
  <si>
    <t xml:space="preserve">Link para a "Lista de Fundições cumpridoras do RMI"</t>
  </si>
  <si>
    <t xml:space="preserve">Link zur "RMAP Conformant Smelter"- Liste</t>
  </si>
  <si>
    <t xml:space="preserve">Liga a " lista de fundidores que cumplen con RMAP"</t>
  </si>
  <si>
    <t xml:space="preserve">Riferimento a "RMI Conformant Smelter List"</t>
  </si>
  <si>
    <t xml:space="preserve">RMAP Uyumlu İzabe Tesisi Listesi bağlantısı</t>
  </si>
  <si>
    <t xml:space="preserve">TO BEGIN:</t>
  </si>
  <si>
    <t xml:space="preserve">首先：</t>
  </si>
  <si>
    <t xml:space="preserve">開始するには
</t>
  </si>
  <si>
    <r>
      <rPr>
        <sz val="11"/>
        <rFont val="Microsoft YaHei"/>
        <family val="2"/>
      </rPr>
      <t xml:space="preserve">시작하려면</t>
    </r>
    <r>
      <rPr>
        <sz val="11"/>
        <rFont val="Verdana"/>
        <family val="2"/>
        <charset val="1"/>
      </rPr>
      <t xml:space="preserve">:
</t>
    </r>
  </si>
  <si>
    <t xml:space="preserve">POUR COMMENCER :</t>
  </si>
  <si>
    <t xml:space="preserve">PARA INICIAR:</t>
  </si>
  <si>
    <t xml:space="preserve">UM ZU BEGINNEN:</t>
  </si>
  <si>
    <t xml:space="preserve">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</si>
  <si>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</si>
  <si>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</si>
  <si>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</si>
  <si>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rPr>
        <sz val="11"/>
        <rFont val="Verdana"/>
        <family val="2"/>
        <charset val="1"/>
      </rPr>
      <t xml:space="preserve">
</t>
    </r>
    <r>
      <rPr>
        <sz val="11"/>
        <rFont val="Microsoft YaHei"/>
        <family val="2"/>
      </rPr>
      <t xml:space="preserve">选项 </t>
    </r>
    <r>
      <rPr>
        <sz val="11"/>
        <rFont val="Verdana"/>
        <family val="2"/>
        <charset val="1"/>
      </rPr>
      <t xml:space="preserve">A</t>
    </r>
    <r>
      <rPr>
        <sz val="11"/>
        <rFont val="Microsoft YaHei"/>
        <family val="2"/>
      </rPr>
      <t xml:space="preserve">：如果您知道冶炼厂识别号码，请在 </t>
    </r>
    <r>
      <rPr>
        <sz val="11"/>
        <rFont val="Verdana"/>
        <family val="2"/>
        <charset val="1"/>
      </rPr>
      <t xml:space="preserve">A </t>
    </r>
    <r>
      <rPr>
        <sz val="11"/>
        <rFont val="Microsoft YaHei"/>
        <family val="2"/>
      </rPr>
      <t xml:space="preserve">列输入号码（</t>
    </r>
    <r>
      <rPr>
        <sz val="11"/>
        <rFont val="Verdana"/>
        <family val="2"/>
        <charset val="1"/>
      </rPr>
      <t xml:space="preserve">B</t>
    </r>
    <r>
      <rPr>
        <sz val="11"/>
        <rFont val="Microsoft YaHei"/>
        <family val="2"/>
      </rPr>
      <t xml:space="preserve">、</t>
    </r>
    <r>
      <rPr>
        <sz val="11"/>
        <rFont val="Verdana"/>
        <family val="2"/>
        <charset val="1"/>
      </rPr>
      <t xml:space="preserve">C</t>
    </r>
    <r>
      <rPr>
        <sz val="11"/>
        <rFont val="Microsoft YaHei"/>
        <family val="2"/>
      </rPr>
      <t xml:space="preserve">、</t>
    </r>
    <r>
      <rPr>
        <sz val="11"/>
        <rFont val="Verdana"/>
        <family val="2"/>
        <charset val="1"/>
      </rPr>
      <t xml:space="preserve">E</t>
    </r>
    <r>
      <rPr>
        <sz val="11"/>
        <rFont val="Microsoft YaHei"/>
        <family val="2"/>
      </rPr>
      <t xml:space="preserve">、</t>
    </r>
    <r>
      <rPr>
        <sz val="11"/>
        <rFont val="Verdana"/>
        <family val="2"/>
        <charset val="1"/>
      </rPr>
      <t xml:space="preserve">F</t>
    </r>
    <r>
      <rPr>
        <sz val="11"/>
        <rFont val="Microsoft YaHei"/>
        <family val="2"/>
      </rPr>
      <t xml:space="preserve">、</t>
    </r>
    <r>
      <rPr>
        <sz val="11"/>
        <rFont val="Verdana"/>
        <family val="2"/>
        <charset val="1"/>
      </rPr>
      <t xml:space="preserve">G</t>
    </r>
    <r>
      <rPr>
        <sz val="11"/>
        <rFont val="Microsoft YaHei"/>
        <family val="2"/>
      </rPr>
      <t xml:space="preserve">、</t>
    </r>
    <r>
      <rPr>
        <sz val="11"/>
        <rFont val="Verdana"/>
        <family val="2"/>
        <charset val="1"/>
      </rPr>
      <t xml:space="preserve">I </t>
    </r>
    <r>
      <rPr>
        <sz val="11"/>
        <rFont val="Microsoft YaHei"/>
        <family val="2"/>
      </rPr>
      <t xml:space="preserve">和 </t>
    </r>
    <r>
      <rPr>
        <sz val="11"/>
        <rFont val="Verdana"/>
        <family val="2"/>
        <charset val="1"/>
      </rPr>
      <t xml:space="preserve">J </t>
    </r>
    <r>
      <rPr>
        <sz val="11"/>
        <rFont val="Microsoft YaHei"/>
        <family val="2"/>
      </rPr>
      <t xml:space="preserve">列将自动填入）。</t>
    </r>
    <r>
      <rPr>
        <sz val="11"/>
        <rFont val="Verdana"/>
        <family val="2"/>
        <charset val="1"/>
      </rPr>
      <t xml:space="preserve">D </t>
    </r>
    <r>
      <rPr>
        <sz val="11"/>
        <rFont val="Microsoft YaHei"/>
        <family val="2"/>
      </rPr>
      <t xml:space="preserve">列将变为灰色。
选项 </t>
    </r>
    <r>
      <rPr>
        <sz val="11"/>
        <rFont val="Verdana"/>
        <family val="2"/>
        <charset val="1"/>
      </rPr>
      <t xml:space="preserve">B</t>
    </r>
    <r>
      <rPr>
        <sz val="11"/>
        <rFont val="Microsoft YaHei"/>
        <family val="2"/>
      </rPr>
      <t xml:space="preserve">：如果您有金属和冶炼厂查找名称组合，请完成以下步骤：
步骤 </t>
    </r>
    <r>
      <rPr>
        <sz val="11"/>
        <rFont val="Verdana"/>
        <family val="2"/>
        <charset val="1"/>
      </rPr>
      <t xml:space="preserve">1. </t>
    </r>
    <r>
      <rPr>
        <sz val="11"/>
        <rFont val="Microsoft YaHei"/>
        <family val="2"/>
      </rPr>
      <t xml:space="preserve">选择 </t>
    </r>
    <r>
      <rPr>
        <sz val="11"/>
        <rFont val="Verdana"/>
        <family val="2"/>
        <charset val="1"/>
      </rPr>
      <t xml:space="preserve">B </t>
    </r>
    <r>
      <rPr>
        <sz val="11"/>
        <rFont val="Microsoft YaHei"/>
        <family val="2"/>
      </rPr>
      <t xml:space="preserve">列中的金属
步骤 </t>
    </r>
    <r>
      <rPr>
        <sz val="11"/>
        <rFont val="Verdana"/>
        <family val="2"/>
        <charset val="1"/>
      </rPr>
      <t xml:space="preserve">2. </t>
    </r>
    <r>
      <rPr>
        <sz val="11"/>
        <rFont val="Microsoft YaHei"/>
        <family val="2"/>
      </rPr>
      <t xml:space="preserve">从 </t>
    </r>
    <r>
      <rPr>
        <sz val="11"/>
        <rFont val="Verdana"/>
        <family val="2"/>
        <charset val="1"/>
      </rPr>
      <t xml:space="preserve">C </t>
    </r>
    <r>
      <rPr>
        <sz val="11"/>
        <rFont val="Microsoft YaHei"/>
        <family val="2"/>
      </rPr>
      <t xml:space="preserve">列的下拉菜单中选择（错误组合将触发红色）
选项 </t>
    </r>
    <r>
      <rPr>
        <sz val="11"/>
        <rFont val="Verdana"/>
        <family val="2"/>
        <charset val="1"/>
      </rPr>
      <t xml:space="preserve">C</t>
    </r>
    <r>
      <rPr>
        <sz val="11"/>
        <rFont val="Microsoft YaHei"/>
        <family val="2"/>
      </rPr>
      <t xml:space="preserve">：如果您有金属和冶炼厂名称组合，请完成以下步骤：
步骤 </t>
    </r>
    <r>
      <rPr>
        <sz val="11"/>
        <rFont val="Verdana"/>
        <family val="2"/>
        <charset val="1"/>
      </rPr>
      <t xml:space="preserve">1. </t>
    </r>
    <r>
      <rPr>
        <sz val="11"/>
        <rFont val="Microsoft YaHei"/>
        <family val="2"/>
      </rPr>
      <t xml:space="preserve">选择 </t>
    </r>
    <r>
      <rPr>
        <sz val="11"/>
        <rFont val="Verdana"/>
        <family val="2"/>
        <charset val="1"/>
      </rPr>
      <t xml:space="preserve">B </t>
    </r>
    <r>
      <rPr>
        <sz val="11"/>
        <rFont val="Microsoft YaHei"/>
        <family val="2"/>
      </rPr>
      <t xml:space="preserve">列中的金属
步骤 </t>
    </r>
    <r>
      <rPr>
        <sz val="11"/>
        <rFont val="Verdana"/>
        <family val="2"/>
        <charset val="1"/>
      </rPr>
      <t xml:space="preserve">2</t>
    </r>
    <r>
      <rPr>
        <sz val="11"/>
        <rFont val="Microsoft YaHei"/>
        <family val="2"/>
      </rPr>
      <t xml:space="preserve">：在冶炼厂查找下拉菜单中，选择“冶炼厂未列出”，然后填写 </t>
    </r>
    <r>
      <rPr>
        <sz val="11"/>
        <rFont val="Verdana"/>
        <family val="2"/>
        <charset val="1"/>
      </rPr>
      <t xml:space="preserve">D </t>
    </r>
    <r>
      <rPr>
        <sz val="11"/>
        <rFont val="Microsoft YaHei"/>
        <family val="2"/>
      </rPr>
      <t xml:space="preserve">和 </t>
    </r>
    <r>
      <rPr>
        <sz val="11"/>
        <rFont val="Verdana"/>
        <family val="2"/>
        <charset val="1"/>
      </rPr>
      <t xml:space="preserve">E </t>
    </r>
    <r>
      <rPr>
        <sz val="11"/>
        <rFont val="Microsoft YaHei"/>
        <family val="2"/>
      </rPr>
      <t xml:space="preserve">列
步骤 </t>
    </r>
    <r>
      <rPr>
        <sz val="11"/>
        <rFont val="Verdana"/>
        <family val="2"/>
        <charset val="1"/>
      </rPr>
      <t xml:space="preserve">3. </t>
    </r>
    <r>
      <rPr>
        <sz val="11"/>
        <rFont val="Microsoft YaHei"/>
        <family val="2"/>
      </rPr>
      <t xml:space="preserve">在 </t>
    </r>
    <r>
      <rPr>
        <sz val="11"/>
        <rFont val="Verdana"/>
        <family val="2"/>
        <charset val="1"/>
      </rPr>
      <t xml:space="preserve">H </t>
    </r>
    <r>
      <rPr>
        <sz val="11"/>
        <rFont val="Microsoft YaHei"/>
        <family val="2"/>
      </rPr>
      <t xml:space="preserve">至 </t>
    </r>
    <r>
      <rPr>
        <sz val="11"/>
        <rFont val="Verdana"/>
        <family val="2"/>
        <charset val="1"/>
      </rPr>
      <t xml:space="preserve">Q </t>
    </r>
    <r>
      <rPr>
        <sz val="11"/>
        <rFont val="Microsoft YaHei"/>
        <family val="2"/>
      </rPr>
      <t xml:space="preserve">列中，输入所有现有的冶炼厂信息
</t>
    </r>
    <r>
      <rPr>
        <sz val="11"/>
        <rFont val="Verdana"/>
        <family val="2"/>
        <charset val="1"/>
      </rPr>
      <t xml:space="preserve">(*) </t>
    </r>
    <r>
      <rPr>
        <sz val="11"/>
        <rFont val="Microsoft YaHei"/>
        <family val="2"/>
      </rPr>
      <t xml:space="preserve">必填字段以星号表示。
</t>
    </r>
    <r>
      <rPr>
        <sz val="11"/>
        <rFont val="Verdana"/>
        <family val="2"/>
        <charset val="1"/>
      </rPr>
      <t xml:space="preserve">(1) </t>
    </r>
    <r>
      <rPr>
        <sz val="11"/>
        <rFont val="Microsoft YaHei"/>
        <family val="2"/>
      </rPr>
      <t xml:space="preserve">如果冶炼厂查找 </t>
    </r>
    <r>
      <rPr>
        <sz val="11"/>
        <rFont val="Verdana"/>
        <family val="2"/>
        <charset val="1"/>
      </rPr>
      <t xml:space="preserve">=“</t>
    </r>
    <r>
      <rPr>
        <sz val="11"/>
        <rFont val="Microsoft YaHei"/>
        <family val="2"/>
      </rPr>
      <t xml:space="preserve">冶炼厂未列出”，需要输入
注：选项 </t>
    </r>
    <r>
      <rPr>
        <sz val="11"/>
        <rFont val="Verdana"/>
        <family val="2"/>
        <charset val="1"/>
      </rPr>
      <t xml:space="preserve">A</t>
    </r>
    <r>
      <rPr>
        <sz val="11"/>
        <rFont val="Microsoft YaHei"/>
        <family val="2"/>
      </rPr>
      <t xml:space="preserve">、</t>
    </r>
    <r>
      <rPr>
        <sz val="11"/>
        <rFont val="Verdana"/>
        <family val="2"/>
        <charset val="1"/>
      </rPr>
      <t xml:space="preserve">B </t>
    </r>
    <r>
      <rPr>
        <sz val="11"/>
        <rFont val="Microsoft YaHei"/>
        <family val="2"/>
      </rPr>
      <t xml:space="preserve">和 </t>
    </r>
    <r>
      <rPr>
        <sz val="11"/>
        <rFont val="Verdana"/>
        <family val="2"/>
        <charset val="1"/>
      </rPr>
      <t xml:space="preserve">C </t>
    </r>
    <r>
      <rPr>
        <sz val="11"/>
        <rFont val="Microsoft YaHei"/>
        <family val="2"/>
      </rPr>
      <t xml:space="preserve">的组合可用于填写冶炼厂列表选项卡。切勿更改自动填写的单元格。请联系 </t>
    </r>
    <r>
      <rPr>
        <sz val="11"/>
        <rFont val="Verdana"/>
        <family val="2"/>
        <charset val="1"/>
      </rPr>
      <t xml:space="preserve">RMI@responsiblebusiness.org</t>
    </r>
    <r>
      <rPr>
        <sz val="11"/>
        <rFont val="Microsoft YaHei"/>
        <family val="2"/>
      </rPr>
      <t xml:space="preserve">，向 </t>
    </r>
    <r>
      <rPr>
        <sz val="11"/>
        <rFont val="Verdana"/>
        <family val="2"/>
        <charset val="1"/>
      </rPr>
      <t xml:space="preserve">RMI </t>
    </r>
    <r>
      <rPr>
        <sz val="11"/>
        <rFont val="Microsoft YaHei"/>
        <family val="2"/>
      </rPr>
      <t xml:space="preserve">报告冶炼厂查找选项卡中的所有错误。</t>
    </r>
  </si>
  <si>
    <r>
      <rPr>
        <sz val="11"/>
        <rFont val="Verdana"/>
        <family val="2"/>
        <charset val="1"/>
      </rPr>
      <t xml:space="preserve">
</t>
    </r>
    <r>
      <rPr>
        <sz val="11"/>
        <rFont val="맑은 고딕"/>
        <family val="3"/>
        <charset val="128"/>
      </rPr>
      <t xml:space="preserve">オプション</t>
    </r>
    <r>
      <rPr>
        <sz val="11"/>
        <rFont val="Verdana"/>
        <family val="2"/>
        <charset val="1"/>
      </rPr>
      <t xml:space="preserve">A</t>
    </r>
    <r>
      <rPr>
        <sz val="11"/>
        <rFont val="맑은 고딕"/>
        <family val="3"/>
        <charset val="128"/>
      </rPr>
      <t xml:space="preserve">：製錬業者識別番号が分かる場合は、その番号を</t>
    </r>
    <r>
      <rPr>
        <sz val="11"/>
        <rFont val="Verdana"/>
        <family val="2"/>
        <charset val="1"/>
      </rPr>
      <t xml:space="preserve">A</t>
    </r>
    <r>
      <rPr>
        <sz val="11"/>
        <rFont val="맑은 고딕"/>
        <family val="3"/>
        <charset val="128"/>
      </rPr>
      <t xml:space="preserve">列に入力してください（</t>
    </r>
    <r>
      <rPr>
        <sz val="11"/>
        <rFont val="Verdana"/>
        <family val="2"/>
        <charset val="1"/>
      </rPr>
      <t xml:space="preserve">B</t>
    </r>
    <r>
      <rPr>
        <sz val="11"/>
        <rFont val="맑은 고딕"/>
        <family val="3"/>
        <charset val="128"/>
      </rPr>
      <t xml:space="preserve">列、</t>
    </r>
    <r>
      <rPr>
        <sz val="11"/>
        <rFont val="Verdana"/>
        <family val="2"/>
        <charset val="1"/>
      </rPr>
      <t xml:space="preserve">C</t>
    </r>
    <r>
      <rPr>
        <sz val="11"/>
        <rFont val="맑은 고딕"/>
        <family val="3"/>
        <charset val="128"/>
      </rPr>
      <t xml:space="preserve">列、</t>
    </r>
    <r>
      <rPr>
        <sz val="11"/>
        <rFont val="Verdana"/>
        <family val="2"/>
        <charset val="1"/>
      </rPr>
      <t xml:space="preserve">E</t>
    </r>
    <r>
      <rPr>
        <sz val="11"/>
        <rFont val="맑은 고딕"/>
        <family val="3"/>
        <charset val="128"/>
      </rPr>
      <t xml:space="preserve">列、</t>
    </r>
    <r>
      <rPr>
        <sz val="11"/>
        <rFont val="Verdana"/>
        <family val="2"/>
        <charset val="1"/>
      </rPr>
      <t xml:space="preserve">F</t>
    </r>
    <r>
      <rPr>
        <sz val="11"/>
        <rFont val="맑은 고딕"/>
        <family val="3"/>
        <charset val="128"/>
      </rPr>
      <t xml:space="preserve">列、</t>
    </r>
    <r>
      <rPr>
        <sz val="11"/>
        <rFont val="Verdana"/>
        <family val="2"/>
        <charset val="1"/>
      </rPr>
      <t xml:space="preserve">G</t>
    </r>
    <r>
      <rPr>
        <sz val="11"/>
        <rFont val="맑은 고딕"/>
        <family val="3"/>
        <charset val="128"/>
      </rPr>
      <t xml:space="preserve">列、</t>
    </r>
    <r>
      <rPr>
        <sz val="11"/>
        <rFont val="Verdana"/>
        <family val="2"/>
        <charset val="1"/>
      </rPr>
      <t xml:space="preserve">I</t>
    </r>
    <r>
      <rPr>
        <sz val="11"/>
        <rFont val="맑은 고딕"/>
        <family val="3"/>
        <charset val="128"/>
      </rPr>
      <t xml:space="preserve">列および</t>
    </r>
    <r>
      <rPr>
        <sz val="11"/>
        <rFont val="Verdana"/>
        <family val="2"/>
        <charset val="1"/>
      </rPr>
      <t xml:space="preserve">J</t>
    </r>
    <r>
      <rPr>
        <sz val="11"/>
        <rFont val="맑은 고딕"/>
        <family val="3"/>
        <charset val="128"/>
      </rPr>
      <t xml:space="preserve">列は自動入力されます）。</t>
    </r>
    <r>
      <rPr>
        <sz val="11"/>
        <rFont val="Verdana"/>
        <family val="2"/>
        <charset val="1"/>
      </rPr>
      <t xml:space="preserve">D</t>
    </r>
    <r>
      <rPr>
        <sz val="11"/>
        <rFont val="맑은 고딕"/>
        <family val="3"/>
        <charset val="128"/>
      </rPr>
      <t xml:space="preserve">列はグレー表示されます。
オプション</t>
    </r>
    <r>
      <rPr>
        <sz val="11"/>
        <rFont val="Verdana"/>
        <family val="2"/>
        <charset val="1"/>
      </rPr>
      <t xml:space="preserve">B</t>
    </r>
    <r>
      <rPr>
        <sz val="11"/>
        <rFont val="맑은 고딕"/>
        <family val="3"/>
        <charset val="128"/>
      </rPr>
      <t xml:space="preserve">：金属と製錬業者検索名の組み合わせが分かる場合は、以下のステップを行ってください。
ステップ</t>
    </r>
    <r>
      <rPr>
        <sz val="11"/>
        <rFont val="Verdana"/>
        <family val="2"/>
        <charset val="1"/>
      </rPr>
      <t xml:space="preserve">1. B</t>
    </r>
    <r>
      <rPr>
        <sz val="11"/>
        <rFont val="맑은 고딕"/>
        <family val="3"/>
        <charset val="128"/>
      </rPr>
      <t xml:space="preserve">列で金属を選択
ステップ</t>
    </r>
    <r>
      <rPr>
        <sz val="11"/>
        <rFont val="Verdana"/>
        <family val="2"/>
        <charset val="1"/>
      </rPr>
      <t xml:space="preserve">2. C</t>
    </r>
    <r>
      <rPr>
        <sz val="11"/>
        <rFont val="맑은 고딕"/>
        <family val="3"/>
        <charset val="128"/>
      </rPr>
      <t xml:space="preserve">列のドロップダウンメニューで製錬業者名を選択（組み合わせが間違っている場合は赤色で表示）
オプション</t>
    </r>
    <r>
      <rPr>
        <sz val="11"/>
        <rFont val="Verdana"/>
        <family val="2"/>
        <charset val="1"/>
      </rPr>
      <t xml:space="preserve">C</t>
    </r>
    <r>
      <rPr>
        <sz val="11"/>
        <rFont val="맑은 고딕"/>
        <family val="3"/>
        <charset val="128"/>
      </rPr>
      <t xml:space="preserve">：金属と製錬業者名の組み合わせが分かる場合は、以下のステップを行ってください。
ステップ</t>
    </r>
    <r>
      <rPr>
        <sz val="11"/>
        <rFont val="Verdana"/>
        <family val="2"/>
        <charset val="1"/>
      </rPr>
      <t xml:space="preserve">1. B</t>
    </r>
    <r>
      <rPr>
        <sz val="11"/>
        <rFont val="맑은 고딕"/>
        <family val="3"/>
        <charset val="128"/>
      </rPr>
      <t xml:space="preserve">列で金属を選択
ステップ</t>
    </r>
    <r>
      <rPr>
        <sz val="11"/>
        <rFont val="Verdana"/>
        <family val="2"/>
        <charset val="1"/>
      </rPr>
      <t xml:space="preserve">2. Smelter Look-Up</t>
    </r>
    <r>
      <rPr>
        <sz val="11"/>
        <rFont val="맑은 고딕"/>
        <family val="3"/>
        <charset val="128"/>
      </rPr>
      <t xml:space="preserve">（製錬所検索）ドロップダウンで［</t>
    </r>
    <r>
      <rPr>
        <sz val="11"/>
        <rFont val="Verdana"/>
        <family val="2"/>
        <charset val="1"/>
      </rPr>
      <t xml:space="preserve">Smelter Not Listed</t>
    </r>
    <r>
      <rPr>
        <sz val="11"/>
        <rFont val="맑은 고딕"/>
        <family val="3"/>
        <charset val="128"/>
      </rPr>
      <t xml:space="preserve">（製錬業者が表に含まれていない）］を選択し、</t>
    </r>
    <r>
      <rPr>
        <sz val="11"/>
        <rFont val="Verdana"/>
        <family val="2"/>
        <charset val="1"/>
      </rPr>
      <t xml:space="preserve">D</t>
    </r>
    <r>
      <rPr>
        <sz val="11"/>
        <rFont val="맑은 고딕"/>
        <family val="3"/>
        <charset val="128"/>
      </rPr>
      <t xml:space="preserve">列と</t>
    </r>
    <r>
      <rPr>
        <sz val="11"/>
        <rFont val="Verdana"/>
        <family val="2"/>
        <charset val="1"/>
      </rPr>
      <t xml:space="preserve">E</t>
    </r>
    <r>
      <rPr>
        <sz val="11"/>
        <rFont val="맑은 고딕"/>
        <family val="3"/>
        <charset val="128"/>
      </rPr>
      <t xml:space="preserve">列を記入します　
ステップ</t>
    </r>
    <r>
      <rPr>
        <sz val="11"/>
        <rFont val="Verdana"/>
        <family val="2"/>
        <charset val="1"/>
      </rPr>
      <t xml:space="preserve">3. </t>
    </r>
    <r>
      <rPr>
        <sz val="11"/>
        <rFont val="맑은 고딕"/>
        <family val="3"/>
        <charset val="128"/>
      </rPr>
      <t xml:space="preserve">入手可能なすべての製錬業者情報を</t>
    </r>
    <r>
      <rPr>
        <sz val="11"/>
        <rFont val="Verdana"/>
        <family val="2"/>
        <charset val="1"/>
      </rPr>
      <t xml:space="preserve">H</t>
    </r>
    <r>
      <rPr>
        <sz val="11"/>
        <rFont val="맑은 고딕"/>
        <family val="3"/>
        <charset val="128"/>
      </rPr>
      <t xml:space="preserve">列～</t>
    </r>
    <r>
      <rPr>
        <sz val="11"/>
        <rFont val="Verdana"/>
        <family val="2"/>
        <charset val="1"/>
      </rPr>
      <t xml:space="preserve">Q</t>
    </r>
    <r>
      <rPr>
        <sz val="11"/>
        <rFont val="맑은 고딕"/>
        <family val="3"/>
        <charset val="128"/>
      </rPr>
      <t xml:space="preserve">列に記入します
必須項目は（</t>
    </r>
    <r>
      <rPr>
        <sz val="11"/>
        <rFont val="Verdana"/>
        <family val="2"/>
        <charset val="1"/>
      </rPr>
      <t xml:space="preserve">*</t>
    </r>
    <r>
      <rPr>
        <sz val="11"/>
        <rFont val="맑은 고딕"/>
        <family val="3"/>
        <charset val="128"/>
      </rPr>
      <t xml:space="preserve">）で表示。
（</t>
    </r>
    <r>
      <rPr>
        <sz val="11"/>
        <rFont val="Verdana"/>
        <family val="2"/>
        <charset val="1"/>
      </rPr>
      <t xml:space="preserve">1</t>
    </r>
    <r>
      <rPr>
        <sz val="11"/>
        <rFont val="맑은 고딕"/>
        <family val="3"/>
        <charset val="128"/>
      </rPr>
      <t xml:space="preserve">）</t>
    </r>
    <r>
      <rPr>
        <sz val="11"/>
        <rFont val="Verdana"/>
        <family val="2"/>
        <charset val="1"/>
      </rPr>
      <t xml:space="preserve">Smelter Look-up</t>
    </r>
    <r>
      <rPr>
        <sz val="11"/>
        <rFont val="맑은 고딕"/>
        <family val="3"/>
        <charset val="128"/>
      </rPr>
      <t xml:space="preserve">（製錬所検索）が 「</t>
    </r>
    <r>
      <rPr>
        <sz val="11"/>
        <rFont val="Verdana"/>
        <family val="2"/>
        <charset val="1"/>
      </rPr>
      <t xml:space="preserve">Smelter Not Listed</t>
    </r>
    <r>
      <rPr>
        <sz val="11"/>
        <rFont val="맑은 고딕"/>
        <family val="3"/>
        <charset val="128"/>
      </rPr>
      <t xml:space="preserve">（製錬業者が表に含まれていない）」である場合に必要とされる入力情報
注：オプション</t>
    </r>
    <r>
      <rPr>
        <sz val="11"/>
        <rFont val="Verdana"/>
        <family val="2"/>
        <charset val="1"/>
      </rPr>
      <t xml:space="preserve">A</t>
    </r>
    <r>
      <rPr>
        <sz val="11"/>
        <rFont val="맑은 고딕"/>
        <family val="3"/>
        <charset val="128"/>
      </rPr>
      <t xml:space="preserve">、</t>
    </r>
    <r>
      <rPr>
        <sz val="11"/>
        <rFont val="Verdana"/>
        <family val="2"/>
        <charset val="1"/>
      </rPr>
      <t xml:space="preserve">B</t>
    </r>
    <r>
      <rPr>
        <sz val="11"/>
        <rFont val="맑은 고딕"/>
        <family val="3"/>
        <charset val="128"/>
      </rPr>
      <t xml:space="preserve">、</t>
    </r>
    <r>
      <rPr>
        <sz val="11"/>
        <rFont val="Verdana"/>
        <family val="2"/>
        <charset val="1"/>
      </rPr>
      <t xml:space="preserve">C</t>
    </r>
    <r>
      <rPr>
        <sz val="11"/>
        <rFont val="맑은 고딕"/>
        <family val="3"/>
        <charset val="128"/>
      </rPr>
      <t xml:space="preserve">の組み合わせを使用して、「</t>
    </r>
    <r>
      <rPr>
        <sz val="11"/>
        <rFont val="Verdana"/>
        <family val="2"/>
        <charset val="1"/>
      </rPr>
      <t xml:space="preserve">Smelter List</t>
    </r>
    <r>
      <rPr>
        <sz val="11"/>
        <rFont val="맑은 고딕"/>
        <family val="3"/>
        <charset val="128"/>
      </rPr>
      <t xml:space="preserve">（製錬業者リスト）」を入力することができます。自動入力されたセルは変更しないでください。製錬業者検索タブのエラーはすべて、</t>
    </r>
    <r>
      <rPr>
        <sz val="11"/>
        <rFont val="Verdana"/>
        <family val="2"/>
        <charset val="1"/>
      </rPr>
      <t xml:space="preserve">RMI@responsiblebusiness.org</t>
    </r>
    <r>
      <rPr>
        <sz val="11"/>
        <rFont val="맑은 고딕"/>
        <family val="3"/>
        <charset val="128"/>
      </rPr>
      <t xml:space="preserve">を使用して</t>
    </r>
    <r>
      <rPr>
        <sz val="11"/>
        <rFont val="Verdana"/>
        <family val="2"/>
        <charset val="1"/>
      </rPr>
      <t xml:space="preserve">RMI</t>
    </r>
    <r>
      <rPr>
        <sz val="11"/>
        <rFont val="맑은 고딕"/>
        <family val="3"/>
        <charset val="128"/>
      </rPr>
      <t xml:space="preserve">に報告してください。</t>
    </r>
  </si>
  <si>
    <r>
      <rPr>
        <sz val="11"/>
        <rFont val="Calibri"/>
        <family val="2"/>
        <charset val="1"/>
      </rPr>
      <t xml:space="preserve">
</t>
    </r>
    <r>
      <rPr>
        <sz val="11"/>
        <rFont val="맑은 고딕"/>
        <family val="3"/>
        <charset val="128"/>
      </rPr>
      <t xml:space="preserve">옵션 </t>
    </r>
    <r>
      <rPr>
        <sz val="11"/>
        <rFont val="Calibri"/>
        <family val="2"/>
        <charset val="1"/>
      </rPr>
      <t xml:space="preserve">A: </t>
    </r>
    <r>
      <rPr>
        <sz val="11"/>
        <rFont val="맑은 고딕"/>
        <family val="3"/>
        <charset val="128"/>
      </rPr>
      <t xml:space="preserve">제련소 </t>
    </r>
    <r>
      <rPr>
        <sz val="11"/>
        <rFont val="Calibri"/>
        <family val="2"/>
        <charset val="1"/>
      </rPr>
      <t xml:space="preserve">ID </t>
    </r>
    <r>
      <rPr>
        <sz val="11"/>
        <rFont val="맑은 고딕"/>
        <family val="3"/>
        <charset val="128"/>
      </rPr>
      <t xml:space="preserve">번호를 아는 경우</t>
    </r>
    <r>
      <rPr>
        <sz val="11"/>
        <rFont val="Calibri"/>
        <family val="2"/>
        <charset val="1"/>
      </rPr>
      <t xml:space="preserve">, A</t>
    </r>
    <r>
      <rPr>
        <sz val="11"/>
        <rFont val="맑은 고딕"/>
        <family val="3"/>
        <charset val="128"/>
      </rPr>
      <t xml:space="preserve">열에 번호를 입력하십시오</t>
    </r>
    <r>
      <rPr>
        <sz val="11"/>
        <rFont val="Calibri"/>
        <family val="2"/>
        <charset val="1"/>
      </rPr>
      <t xml:space="preserve">(B, C, E, F, G, I </t>
    </r>
    <r>
      <rPr>
        <sz val="11"/>
        <rFont val="맑은 고딕"/>
        <family val="3"/>
        <charset val="128"/>
      </rPr>
      <t xml:space="preserve">및 </t>
    </r>
    <r>
      <rPr>
        <sz val="11"/>
        <rFont val="Calibri"/>
        <family val="2"/>
        <charset val="1"/>
      </rPr>
      <t xml:space="preserve">J</t>
    </r>
    <r>
      <rPr>
        <sz val="11"/>
        <rFont val="맑은 고딕"/>
        <family val="3"/>
        <charset val="128"/>
      </rPr>
      <t xml:space="preserve">열은 자동으로 입력됨</t>
    </r>
    <r>
      <rPr>
        <sz val="11"/>
        <rFont val="Calibri"/>
        <family val="2"/>
        <charset val="1"/>
      </rPr>
      <t xml:space="preserve">). D</t>
    </r>
    <r>
      <rPr>
        <sz val="11"/>
        <rFont val="맑은 고딕"/>
        <family val="3"/>
        <charset val="128"/>
      </rPr>
      <t xml:space="preserve">열은 회색으로 비활성화됩니다</t>
    </r>
    <r>
      <rPr>
        <sz val="11"/>
        <rFont val="Calibri"/>
        <family val="2"/>
        <charset val="1"/>
      </rPr>
      <t xml:space="preserve">. 
</t>
    </r>
    <r>
      <rPr>
        <sz val="11"/>
        <rFont val="맑은 고딕"/>
        <family val="3"/>
        <charset val="128"/>
      </rPr>
      <t xml:space="preserve">옵션 </t>
    </r>
    <r>
      <rPr>
        <sz val="11"/>
        <rFont val="Calibri"/>
        <family val="2"/>
        <charset val="1"/>
      </rPr>
      <t xml:space="preserve">B:  </t>
    </r>
    <r>
      <rPr>
        <sz val="11"/>
        <rFont val="맑은 고딕"/>
        <family val="3"/>
        <charset val="128"/>
      </rPr>
      <t xml:space="preserve">금속 및 제련소 찾기 이름 조합이 있는 경우</t>
    </r>
    <r>
      <rPr>
        <sz val="11"/>
        <rFont val="Calibri"/>
        <family val="2"/>
        <charset val="1"/>
      </rPr>
      <t xml:space="preserve">, </t>
    </r>
    <r>
      <rPr>
        <sz val="11"/>
        <rFont val="맑은 고딕"/>
        <family val="3"/>
        <charset val="128"/>
      </rPr>
      <t xml:space="preserve">다음 단계를 수행합니다</t>
    </r>
    <r>
      <rPr>
        <sz val="11"/>
        <rFont val="Calibri"/>
        <family val="2"/>
        <charset val="1"/>
      </rPr>
      <t xml:space="preserve">. 
</t>
    </r>
    <r>
      <rPr>
        <sz val="11"/>
        <rFont val="맑은 고딕"/>
        <family val="3"/>
        <charset val="128"/>
      </rPr>
      <t xml:space="preserve">단계 </t>
    </r>
    <r>
      <rPr>
        <sz val="11"/>
        <rFont val="Calibri"/>
        <family val="2"/>
        <charset val="1"/>
      </rPr>
      <t xml:space="preserve">1. B</t>
    </r>
    <r>
      <rPr>
        <sz val="11"/>
        <rFont val="맑은 고딕"/>
        <family val="3"/>
        <charset val="128"/>
      </rPr>
      <t xml:space="preserve">열에서 금속을 선택합니다</t>
    </r>
    <r>
      <rPr>
        <sz val="11"/>
        <rFont val="Calibri"/>
        <family val="2"/>
        <charset val="1"/>
      </rPr>
      <t xml:space="preserve">. 
</t>
    </r>
    <r>
      <rPr>
        <sz val="11"/>
        <rFont val="맑은 고딕"/>
        <family val="3"/>
        <charset val="128"/>
      </rPr>
      <t xml:space="preserve">단계 </t>
    </r>
    <r>
      <rPr>
        <sz val="11"/>
        <rFont val="Calibri"/>
        <family val="2"/>
        <charset val="1"/>
      </rPr>
      <t xml:space="preserve">2. C</t>
    </r>
    <r>
      <rPr>
        <sz val="11"/>
        <rFont val="맑은 고딕"/>
        <family val="3"/>
        <charset val="128"/>
      </rPr>
      <t xml:space="preserve">열의 드롭다운 메뉴에서 선택합니다</t>
    </r>
    <r>
      <rPr>
        <sz val="11"/>
        <rFont val="Calibri"/>
        <family val="2"/>
        <charset val="1"/>
      </rPr>
      <t xml:space="preserve">(</t>
    </r>
    <r>
      <rPr>
        <sz val="11"/>
        <rFont val="맑은 고딕"/>
        <family val="3"/>
        <charset val="128"/>
      </rPr>
      <t xml:space="preserve">조합이 바르지 않을 경우 적색이 나타남</t>
    </r>
    <r>
      <rPr>
        <sz val="11"/>
        <rFont val="Calibri"/>
        <family val="2"/>
        <charset val="1"/>
      </rPr>
      <t xml:space="preserve">). 
</t>
    </r>
    <r>
      <rPr>
        <sz val="11"/>
        <rFont val="맑은 고딕"/>
        <family val="3"/>
        <charset val="128"/>
      </rPr>
      <t xml:space="preserve">옵션 </t>
    </r>
    <r>
      <rPr>
        <sz val="11"/>
        <rFont val="Calibri"/>
        <family val="2"/>
        <charset val="1"/>
      </rPr>
      <t xml:space="preserve">C: </t>
    </r>
    <r>
      <rPr>
        <sz val="11"/>
        <rFont val="맑은 고딕"/>
        <family val="3"/>
        <charset val="128"/>
      </rPr>
      <t xml:space="preserve">금속 및 제련소 이름 조합이 있는 경우</t>
    </r>
    <r>
      <rPr>
        <sz val="11"/>
        <rFont val="Calibri"/>
        <family val="2"/>
        <charset val="1"/>
      </rPr>
      <t xml:space="preserve">, </t>
    </r>
    <r>
      <rPr>
        <sz val="11"/>
        <rFont val="맑은 고딕"/>
        <family val="3"/>
        <charset val="128"/>
      </rPr>
      <t xml:space="preserve">다음 단계를 수행합니다</t>
    </r>
    <r>
      <rPr>
        <sz val="11"/>
        <rFont val="Calibri"/>
        <family val="2"/>
        <charset val="1"/>
      </rPr>
      <t xml:space="preserve">. 
</t>
    </r>
    <r>
      <rPr>
        <sz val="11"/>
        <rFont val="맑은 고딕"/>
        <family val="3"/>
        <charset val="128"/>
      </rPr>
      <t xml:space="preserve">단계 </t>
    </r>
    <r>
      <rPr>
        <sz val="11"/>
        <rFont val="Calibri"/>
        <family val="2"/>
        <charset val="1"/>
      </rPr>
      <t xml:space="preserve">1. B</t>
    </r>
    <r>
      <rPr>
        <sz val="11"/>
        <rFont val="맑은 고딕"/>
        <family val="3"/>
        <charset val="128"/>
      </rPr>
      <t xml:space="preserve">열에서 금속을 선택합니다</t>
    </r>
    <r>
      <rPr>
        <sz val="11"/>
        <rFont val="Calibri"/>
        <family val="2"/>
        <charset val="1"/>
      </rPr>
      <t xml:space="preserve">. 
</t>
    </r>
    <r>
      <rPr>
        <sz val="11"/>
        <rFont val="맑은 고딕"/>
        <family val="3"/>
        <charset val="128"/>
      </rPr>
      <t xml:space="preserve">단계 </t>
    </r>
    <r>
      <rPr>
        <sz val="11"/>
        <rFont val="Calibri"/>
        <family val="2"/>
        <charset val="1"/>
      </rPr>
      <t xml:space="preserve">2: </t>
    </r>
    <r>
      <rPr>
        <sz val="11"/>
        <rFont val="맑은 고딕"/>
        <family val="3"/>
        <charset val="128"/>
      </rPr>
      <t xml:space="preserve">제련소 찾기 드롭다운에서 </t>
    </r>
    <r>
      <rPr>
        <sz val="11"/>
        <rFont val="Calibri"/>
        <family val="2"/>
        <charset val="1"/>
      </rPr>
      <t xml:space="preserve">"</t>
    </r>
    <r>
      <rPr>
        <sz val="11"/>
        <rFont val="맑은 고딕"/>
        <family val="3"/>
        <charset val="128"/>
      </rPr>
      <t xml:space="preserve">제련소명 없음</t>
    </r>
    <r>
      <rPr>
        <sz val="11"/>
        <rFont val="Calibri"/>
        <family val="2"/>
        <charset val="1"/>
      </rPr>
      <t xml:space="preserve">(Smelter Not Listed)"</t>
    </r>
    <r>
      <rPr>
        <sz val="11"/>
        <rFont val="맑은 고딕"/>
        <family val="3"/>
        <charset val="128"/>
      </rPr>
      <t xml:space="preserve">을 선택하고 </t>
    </r>
    <r>
      <rPr>
        <sz val="11"/>
        <rFont val="Calibri"/>
        <family val="2"/>
        <charset val="1"/>
      </rPr>
      <t xml:space="preserve">D </t>
    </r>
    <r>
      <rPr>
        <sz val="11"/>
        <rFont val="맑은 고딕"/>
        <family val="3"/>
        <charset val="128"/>
      </rPr>
      <t xml:space="preserve">및 </t>
    </r>
    <r>
      <rPr>
        <sz val="11"/>
        <rFont val="Calibri"/>
        <family val="2"/>
        <charset val="1"/>
      </rPr>
      <t xml:space="preserve">E</t>
    </r>
    <r>
      <rPr>
        <sz val="11"/>
        <rFont val="맑은 고딕"/>
        <family val="3"/>
        <charset val="128"/>
      </rPr>
      <t xml:space="preserve">열을 작성합니다
단계 </t>
    </r>
    <r>
      <rPr>
        <sz val="11"/>
        <rFont val="Calibri"/>
        <family val="2"/>
        <charset val="1"/>
      </rPr>
      <t xml:space="preserve">3. H ~ Q</t>
    </r>
    <r>
      <rPr>
        <sz val="11"/>
        <rFont val="맑은 고딕"/>
        <family val="3"/>
        <charset val="128"/>
      </rPr>
      <t xml:space="preserve">열에 사용 가능한 모든 제련소 정보를 입력합니다</t>
    </r>
    <r>
      <rPr>
        <sz val="11"/>
        <rFont val="Calibri"/>
        <family val="2"/>
        <charset val="1"/>
      </rPr>
      <t xml:space="preserve">. 
</t>
    </r>
    <r>
      <rPr>
        <sz val="11"/>
        <rFont val="맑은 고딕"/>
        <family val="3"/>
        <charset val="128"/>
      </rPr>
      <t xml:space="preserve">필수 기재란은 별표</t>
    </r>
    <r>
      <rPr>
        <sz val="11"/>
        <rFont val="Calibri"/>
        <family val="2"/>
        <charset val="1"/>
      </rPr>
      <t xml:space="preserve">(*)</t>
    </r>
    <r>
      <rPr>
        <sz val="11"/>
        <rFont val="맑은 고딕"/>
        <family val="3"/>
        <charset val="128"/>
      </rPr>
      <t xml:space="preserve">로 표시됩니다</t>
    </r>
    <r>
      <rPr>
        <sz val="11"/>
        <rFont val="Calibri"/>
        <family val="2"/>
        <charset val="1"/>
      </rPr>
      <t xml:space="preserve">. 
(1) </t>
    </r>
    <r>
      <rPr>
        <sz val="11"/>
        <rFont val="맑은 고딕"/>
        <family val="3"/>
        <charset val="128"/>
      </rPr>
      <t xml:space="preserve">제련소 찾기 </t>
    </r>
    <r>
      <rPr>
        <sz val="11"/>
        <rFont val="Calibri"/>
        <family val="2"/>
        <charset val="1"/>
      </rPr>
      <t xml:space="preserve">= "</t>
    </r>
    <r>
      <rPr>
        <sz val="11"/>
        <rFont val="맑은 고딕"/>
        <family val="3"/>
        <charset val="128"/>
      </rPr>
      <t xml:space="preserve">제련소명 없음</t>
    </r>
    <r>
      <rPr>
        <sz val="11"/>
        <rFont val="Calibri"/>
        <family val="2"/>
        <charset val="1"/>
      </rPr>
      <t xml:space="preserve">(Smelter Not Listed)"</t>
    </r>
    <r>
      <rPr>
        <sz val="11"/>
        <rFont val="맑은 고딕"/>
        <family val="3"/>
        <charset val="128"/>
      </rPr>
      <t xml:space="preserve">인 경우에는 직접 입력해야 합니다
참고</t>
    </r>
    <r>
      <rPr>
        <sz val="11"/>
        <rFont val="Calibri"/>
        <family val="2"/>
        <charset val="1"/>
      </rPr>
      <t xml:space="preserve">: </t>
    </r>
    <r>
      <rPr>
        <sz val="11"/>
        <rFont val="맑은 고딕"/>
        <family val="3"/>
        <charset val="128"/>
      </rPr>
      <t xml:space="preserve">옵션 </t>
    </r>
    <r>
      <rPr>
        <sz val="11"/>
        <rFont val="Calibri"/>
        <family val="2"/>
        <charset val="1"/>
      </rPr>
      <t xml:space="preserve">A, B </t>
    </r>
    <r>
      <rPr>
        <sz val="11"/>
        <rFont val="맑은 고딕"/>
        <family val="3"/>
        <charset val="128"/>
      </rPr>
      <t xml:space="preserve">및 </t>
    </r>
    <r>
      <rPr>
        <sz val="11"/>
        <rFont val="Calibri"/>
        <family val="2"/>
        <charset val="1"/>
      </rPr>
      <t xml:space="preserve">C</t>
    </r>
    <r>
      <rPr>
        <sz val="11"/>
        <rFont val="맑은 고딕"/>
        <family val="3"/>
        <charset val="128"/>
      </rPr>
      <t xml:space="preserve">의 조합은 제련소 목록</t>
    </r>
    <r>
      <rPr>
        <sz val="11"/>
        <rFont val="Calibri"/>
        <family val="2"/>
        <charset val="1"/>
      </rPr>
      <t xml:space="preserve">(Smelter List)</t>
    </r>
    <r>
      <rPr>
        <sz val="11"/>
        <rFont val="맑은 고딕"/>
        <family val="3"/>
        <charset val="128"/>
      </rPr>
      <t xml:space="preserve">을 작성하는 데 사용할 수도 있습니다</t>
    </r>
    <r>
      <rPr>
        <sz val="11"/>
        <rFont val="Calibri"/>
        <family val="2"/>
        <charset val="1"/>
      </rPr>
      <t xml:space="preserve">. </t>
    </r>
    <r>
      <rPr>
        <sz val="11"/>
        <rFont val="맑은 고딕"/>
        <family val="3"/>
        <charset val="128"/>
      </rPr>
      <t xml:space="preserve">자동으로 입력된 셀을 변경하지 마십시오</t>
    </r>
    <r>
      <rPr>
        <sz val="11"/>
        <rFont val="Calibri"/>
        <family val="2"/>
        <charset val="1"/>
      </rPr>
      <t xml:space="preserve">. </t>
    </r>
    <r>
      <rPr>
        <sz val="11"/>
        <rFont val="맑은 고딕"/>
        <family val="3"/>
        <charset val="128"/>
      </rPr>
      <t xml:space="preserve">제련소 찾기</t>
    </r>
    <r>
      <rPr>
        <sz val="11"/>
        <rFont val="Calibri"/>
        <family val="2"/>
        <charset val="1"/>
      </rPr>
      <t xml:space="preserve">(Smelter Look-up) </t>
    </r>
    <r>
      <rPr>
        <sz val="11"/>
        <rFont val="맑은 고딕"/>
        <family val="3"/>
        <charset val="128"/>
      </rPr>
      <t xml:space="preserve">탭의 모든 오류는 </t>
    </r>
    <r>
      <rPr>
        <sz val="11"/>
        <rFont val="Calibri"/>
        <family val="2"/>
        <charset val="1"/>
      </rPr>
      <t xml:space="preserve">RMI(RMI@responsiblebusiness.org)</t>
    </r>
    <r>
      <rPr>
        <sz val="11"/>
        <rFont val="맑은 고딕"/>
        <family val="3"/>
        <charset val="128"/>
      </rPr>
      <t xml:space="preserve">에 보고해야 합니다</t>
    </r>
    <r>
      <rPr>
        <sz val="11"/>
        <rFont val="Calibri"/>
        <family val="2"/>
        <charset val="1"/>
      </rPr>
      <t xml:space="preserve">. </t>
    </r>
  </si>
  <si>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</si>
  <si>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</si>
  <si>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</si>
  <si>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</si>
  <si>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</si>
  <si>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</si>
  <si>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 xml:space="preserve">Smelter Identification</t>
  </si>
  <si>
    <t xml:space="preserve">冶炼厂识别</t>
  </si>
  <si>
    <r>
      <rPr>
        <sz val="11"/>
        <rFont val="Microsoft YaHei"/>
        <family val="2"/>
      </rPr>
      <t xml:space="preserve">제련소 </t>
    </r>
    <r>
      <rPr>
        <sz val="11"/>
        <rFont val="Verdana"/>
        <family val="2"/>
        <charset val="1"/>
      </rPr>
      <t xml:space="preserve">ID</t>
    </r>
  </si>
  <si>
    <t xml:space="preserve">Identifiant de la fonderie</t>
  </si>
  <si>
    <t xml:space="preserve">Identificação da Fundição</t>
  </si>
  <si>
    <t xml:space="preserve">Schmelzhütte Identifizierung</t>
  </si>
  <si>
    <t xml:space="preserve">Identificación del fundidor</t>
  </si>
  <si>
    <t xml:space="preserve">Identificazione della fonderia</t>
  </si>
  <si>
    <t xml:space="preserve">İzabe Tesisi Tanımlaması</t>
  </si>
  <si>
    <t xml:space="preserve">AH5</t>
  </si>
  <si>
    <t xml:space="preserve">AH6</t>
  </si>
  <si>
    <t xml:space="preserve">AH7</t>
  </si>
  <si>
    <t xml:space="preserve">Checker</t>
  </si>
  <si>
    <t xml:space="preserve">To ensure all required fields have been populated before submitting to your customers review form for any line items highlighted in red</t>
  </si>
  <si>
    <t xml:space="preserve">将报告提交给客户以检查表格高亮显示为红色的任何行之前， 请确保已填妥所有必填字段。</t>
  </si>
  <si>
    <t xml:space="preserve">顧客に書式を提出する前に、赤で表示されている必須項目について、すべて記入されているかを確認ください。</t>
  </si>
  <si>
    <r>
      <rPr>
        <sz val="11"/>
        <rFont val="Microsoft YaHei"/>
        <family val="2"/>
      </rPr>
      <t xml:space="preserve">제출 전</t>
    </r>
    <r>
      <rPr>
        <sz val="11"/>
        <rFont val="Verdana"/>
        <family val="2"/>
        <charset val="1"/>
      </rPr>
      <t xml:space="preserve">, </t>
    </r>
    <r>
      <rPr>
        <sz val="11"/>
        <rFont val="Microsoft YaHei"/>
        <family val="2"/>
      </rPr>
      <t xml:space="preserve">필수 항목이 모두 작성되었는 지 확인하기 위해</t>
    </r>
    <r>
      <rPr>
        <sz val="11"/>
        <rFont val="Verdana"/>
        <family val="2"/>
        <charset val="1"/>
      </rPr>
      <t xml:space="preserve">, </t>
    </r>
    <r>
      <rPr>
        <sz val="11"/>
        <rFont val="Microsoft YaHei"/>
        <family val="2"/>
      </rPr>
      <t xml:space="preserve">붉게 표시된 부분을 검토하여 주십시오</t>
    </r>
    <r>
      <rPr>
        <sz val="11"/>
        <rFont val="Verdana"/>
        <family val="2"/>
        <charset val="1"/>
      </rPr>
      <t xml:space="preserve">.</t>
    </r>
  </si>
  <si>
    <t xml:space="preserve">Afin de s'assurer que tous les champs obligatoires ont été complétés avant de soumettre le document à vos clients, merci de vérifier tous les champs surlignés en rouge</t>
  </si>
  <si>
    <t xml:space="preserve">Para garantir que todos os campos obrigatórios foram replicados antes de submeter o relatório aos clientes, rever todas as linhas  que aparecem a vermelho.</t>
  </si>
  <si>
    <t xml:space="preserve">Um sicherzustellen, dass alle erforderlichen Felder vor dem Versand an ihren Kunden ausgefüllt sind, alle rot markierten Felder beachten.</t>
  </si>
  <si>
    <t xml:space="preserve">Para asegurase que todos los campos requeridos han sido llenados antes de enviarlos al cliente revise la forma si contiene cualquier cosa marcada en rojo</t>
  </si>
  <si>
    <t xml:space="preserve">Al fine di assicurarsi che tutti campi siano stati compilati, prima di inviare il questionario al cliente, verificare tutti i campi evidenziati in rosso</t>
  </si>
  <si>
    <t xml:space="preserve">Müşterilerinize göndermeden önce tüm zorunlu alanların doldurulduğundan emin olun. Kırmızı renkle vurgulanmış olan satır öğelerinin bulunup bulunmadığını inceleyin.</t>
  </si>
  <si>
    <t xml:space="preserve">D1</t>
  </si>
  <si>
    <t xml:space="preserve">Required fields remaining to be completed</t>
  </si>
  <si>
    <t xml:space="preserve">待完成的必填字段</t>
  </si>
  <si>
    <t xml:space="preserve">未記入の必須項目があります</t>
  </si>
  <si>
    <t xml:space="preserve">미기입 된 필수 항목</t>
  </si>
  <si>
    <t xml:space="preserve">Champs obligatoires non complétés</t>
  </si>
  <si>
    <t xml:space="preserve">Campos obrigatórios por completar</t>
  </si>
  <si>
    <t xml:space="preserve">Erforderliche Felder bitte vervollständigen.</t>
  </si>
  <si>
    <t xml:space="preserve">Los restantes campos requeridos debe ser completados</t>
  </si>
  <si>
    <t xml:space="preserve">Campi obbligatori ancora da completare</t>
  </si>
  <si>
    <t xml:space="preserve">Doldurulması gereken zorunlu alanlar</t>
  </si>
  <si>
    <t xml:space="preserve">Required Fields</t>
  </si>
  <si>
    <t xml:space="preserve">必填字段</t>
  </si>
  <si>
    <t xml:space="preserve">必須項目</t>
  </si>
  <si>
    <t xml:space="preserve">필수 항목</t>
  </si>
  <si>
    <t xml:space="preserve">Champs obligatoires</t>
  </si>
  <si>
    <t xml:space="preserve">Campos Obrigatórios</t>
  </si>
  <si>
    <t xml:space="preserve">Erforderliche Felder</t>
  </si>
  <si>
    <t xml:space="preserve">Campos requeridos</t>
  </si>
  <si>
    <t xml:space="preserve">Campi obbligatori</t>
  </si>
  <si>
    <t xml:space="preserve">Zorunlu Alanlar</t>
  </si>
  <si>
    <t xml:space="preserve">Answer provided</t>
  </si>
  <si>
    <t xml:space="preserve">已提供的答案</t>
  </si>
  <si>
    <t xml:space="preserve">기입된 답변</t>
  </si>
  <si>
    <t xml:space="preserve">Réponse fournie</t>
  </si>
  <si>
    <t xml:space="preserve">Resposta fornecida</t>
  </si>
  <si>
    <t xml:space="preserve">Antwort ist vorhanden</t>
  </si>
  <si>
    <t xml:space="preserve">Respuestas requeridos</t>
  </si>
  <si>
    <t xml:space="preserve">Risposta fornita</t>
  </si>
  <si>
    <t xml:space="preserve">Yanıt verildi</t>
  </si>
  <si>
    <t xml:space="preserve">Notes</t>
  </si>
  <si>
    <t xml:space="preserve">备注</t>
  </si>
  <si>
    <t xml:space="preserve">注</t>
  </si>
  <si>
    <t xml:space="preserve">노트</t>
  </si>
  <si>
    <t xml:space="preserve">Remarques</t>
  </si>
  <si>
    <t xml:space="preserve">Notas</t>
  </si>
  <si>
    <t xml:space="preserve">Notizen</t>
  </si>
  <si>
    <t xml:space="preserve">Note</t>
  </si>
  <si>
    <t xml:space="preserve">Notlar</t>
  </si>
  <si>
    <t xml:space="preserve">D3</t>
  </si>
  <si>
    <t xml:space="preserve">Hyperlink to source</t>
  </si>
  <si>
    <t xml:space="preserve">信息源超链接</t>
  </si>
  <si>
    <t xml:space="preserve">該当箇所へのリンク</t>
  </si>
  <si>
    <t xml:space="preserve">소스자료와 연결 </t>
  </si>
  <si>
    <t xml:space="preserve">Lien au document d'origine</t>
  </si>
  <si>
    <t xml:space="preserve">Link para a fonte</t>
  </si>
  <si>
    <t xml:space="preserve">Hyperlink zum Ursprung</t>
  </si>
  <si>
    <t xml:space="preserve">Origen de Hipervínculo</t>
  </si>
  <si>
    <t xml:space="preserve">Collegamento ipertestuale alla fonte</t>
  </si>
  <si>
    <t xml:space="preserve">Kaynağa giden köprü bağlantı</t>
  </si>
  <si>
    <t xml:space="preserve">CheckerB62</t>
  </si>
  <si>
    <t xml:space="preserve">B62</t>
  </si>
  <si>
    <t xml:space="preserve">No smelter names provided on Smelter List tab</t>
  </si>
  <si>
    <t xml:space="preserve">在“冶炼厂目录”选项卡中，未提供冶炼厂名称</t>
  </si>
  <si>
    <t xml:space="preserve">「精錬業者が表に含まれていない」タブ</t>
  </si>
  <si>
    <r>
      <rPr>
        <sz val="11"/>
        <rFont val="Microsoft YaHei"/>
        <family val="2"/>
      </rPr>
      <t xml:space="preserve">제련소 목록</t>
    </r>
    <r>
      <rPr>
        <sz val="11"/>
        <rFont val="Verdana"/>
        <family val="2"/>
        <charset val="1"/>
      </rPr>
      <t xml:space="preserve">(Smelter List) </t>
    </r>
    <r>
      <rPr>
        <sz val="11"/>
        <rFont val="Microsoft YaHei"/>
        <family val="2"/>
      </rPr>
      <t xml:space="preserve">탭에 제련소 명칭이 없습니다</t>
    </r>
    <r>
      <rPr>
        <sz val="11"/>
        <rFont val="Verdana"/>
        <family val="2"/>
        <charset val="1"/>
      </rPr>
      <t xml:space="preserve">. </t>
    </r>
  </si>
  <si>
    <t xml:space="preserve">Aucun nom de fonderie indiqué sur l'onglet Liste de fonderies</t>
  </si>
  <si>
    <t xml:space="preserve">Nenhum nome de fundição fornecido na guia Lista de fundições</t>
  </si>
  <si>
    <t xml:space="preserve">Keine Schmelzhüttemnamen auf dem Reiter „Schmelzhüttenliste“ bereitgestellt</t>
  </si>
  <si>
    <t xml:space="preserve">No hay nombres de fundidores en la pestaña Smelter List (Lista de fundidores)</t>
  </si>
  <si>
    <t xml:space="preserve">Non ci sono nomi di fonderie forniti nella scheda della Lista delle Fonderie</t>
  </si>
  <si>
    <t xml:space="preserve">İzabe Listesi sekmesinde herhangi bir izabe listesi adı verilmedi</t>
  </si>
  <si>
    <t xml:space="preserve">B63</t>
  </si>
  <si>
    <t xml:space="preserve">B64</t>
  </si>
  <si>
    <t xml:space="preserve">B65</t>
  </si>
  <si>
    <t xml:space="preserve">CheckerCOMP</t>
  </si>
  <si>
    <t xml:space="preserve">COMP</t>
  </si>
  <si>
    <t xml:space="preserve">Complete</t>
  </si>
  <si>
    <t xml:space="preserve">填写</t>
  </si>
  <si>
    <t xml:space="preserve">記入</t>
  </si>
  <si>
    <t xml:space="preserve">완료</t>
  </si>
  <si>
    <t xml:space="preserve">Complétez</t>
  </si>
  <si>
    <t xml:space="preserve">Concluído</t>
  </si>
  <si>
    <t xml:space="preserve">Vollständig</t>
  </si>
  <si>
    <t xml:space="preserve">Completare</t>
  </si>
  <si>
    <t xml:space="preserve">Doldurun</t>
  </si>
  <si>
    <t xml:space="preserve">CheckerJ4</t>
  </si>
  <si>
    <t xml:space="preserve">Provide your company name on the Declaration tab cell D8</t>
  </si>
  <si>
    <r>
      <rPr>
        <sz val="11"/>
        <rFont val="Microsoft YaHei"/>
        <family val="2"/>
      </rPr>
      <t xml:space="preserve">在“申报”选项卡 </t>
    </r>
    <r>
      <rPr>
        <sz val="11"/>
        <rFont val="Verdana"/>
        <family val="2"/>
        <charset val="1"/>
      </rPr>
      <t xml:space="preserve">D8 </t>
    </r>
    <r>
      <rPr>
        <sz val="11"/>
        <rFont val="Microsoft YaHei"/>
        <family val="2"/>
      </rPr>
      <t xml:space="preserve">单元格中，提供贵公司的名称</t>
    </r>
  </si>
  <si>
    <r>
      <rPr>
        <sz val="11"/>
        <rFont val="Microsoft YaHei"/>
        <family val="2"/>
      </rPr>
      <t xml:space="preserve">「申告」タブの</t>
    </r>
    <r>
      <rPr>
        <sz val="11"/>
        <rFont val="Verdana"/>
        <family val="2"/>
        <charset val="1"/>
      </rPr>
      <t xml:space="preserve">D8</t>
    </r>
    <r>
      <rPr>
        <sz val="11"/>
        <rFont val="Microsoft YaHei"/>
        <family val="2"/>
      </rPr>
      <t xml:space="preserve">セルに御社名を記入してください</t>
    </r>
  </si>
  <si>
    <r>
      <rPr>
        <sz val="11"/>
        <rFont val="Microsoft YaHei"/>
        <family val="2"/>
      </rPr>
      <t xml:space="preserve">선언</t>
    </r>
    <r>
      <rPr>
        <sz val="11"/>
        <rFont val="Verdana"/>
        <family val="2"/>
        <charset val="1"/>
      </rPr>
      <t xml:space="preserve">(Declaration) </t>
    </r>
    <r>
      <rPr>
        <sz val="11"/>
        <rFont val="Microsoft YaHei"/>
        <family val="2"/>
      </rPr>
      <t xml:space="preserve">탭의 </t>
    </r>
    <r>
      <rPr>
        <sz val="11"/>
        <rFont val="Verdana"/>
        <family val="2"/>
        <charset val="1"/>
      </rPr>
      <t xml:space="preserve">D8 </t>
    </r>
    <r>
      <rPr>
        <sz val="11"/>
        <rFont val="Microsoft YaHei"/>
        <family val="2"/>
      </rPr>
      <t xml:space="preserve">셀에 회사 명칭을 제공하십시오</t>
    </r>
    <r>
      <rPr>
        <sz val="11"/>
        <rFont val="Verdana"/>
        <family val="2"/>
        <charset val="1"/>
      </rPr>
      <t xml:space="preserve">. </t>
    </r>
  </si>
  <si>
    <t xml:space="preserve">Indiquez le nom de votre entreprise dans la cellule D8 de l'onglet Déclaration </t>
  </si>
  <si>
    <t xml:space="preserve">Forneça o nome de sua empresa na célula D8 da guia Declaração</t>
  </si>
  <si>
    <t xml:space="preserve">Geben Sie den Namen Ihres Unternehmens in der Reiterzelle D8 der Erklärung an</t>
  </si>
  <si>
    <t xml:space="preserve">Proporcione el nombre de su compañía en la pestaña Declaration (Declaración), celda D8</t>
  </si>
  <si>
    <t xml:space="preserve">Fornire il nome della propria società nella cella D8 della scheda della Dichiarazione</t>
  </si>
  <si>
    <t xml:space="preserve">Şirketinizin adını Beyan sekmesi hücre D8'de belirtin.</t>
  </si>
  <si>
    <t xml:space="preserve">CheckerJ5</t>
  </si>
  <si>
    <t xml:space="preserve">J5</t>
  </si>
  <si>
    <t xml:space="preserve">Select the scope of declaration on the Declaration tab cell D9</t>
  </si>
  <si>
    <r>
      <rPr>
        <sz val="11"/>
        <rFont val="Microsoft YaHei"/>
        <family val="2"/>
      </rPr>
      <t xml:space="preserve">在“申报”选项卡 </t>
    </r>
    <r>
      <rPr>
        <sz val="11"/>
        <rFont val="Verdana"/>
        <family val="2"/>
        <charset val="1"/>
      </rPr>
      <t xml:space="preserve">D9 </t>
    </r>
    <r>
      <rPr>
        <sz val="11"/>
        <rFont val="Microsoft YaHei"/>
        <family val="2"/>
      </rPr>
      <t xml:space="preserve">单元格中，选择申报范围</t>
    </r>
  </si>
  <si>
    <r>
      <rPr>
        <sz val="11"/>
        <rFont val="Microsoft YaHei"/>
        <family val="2"/>
      </rPr>
      <t xml:space="preserve">「申告」タブの</t>
    </r>
    <r>
      <rPr>
        <sz val="11"/>
        <rFont val="Verdana"/>
        <family val="2"/>
        <charset val="1"/>
      </rPr>
      <t xml:space="preserve">D9</t>
    </r>
    <r>
      <rPr>
        <sz val="11"/>
        <rFont val="Microsoft YaHei"/>
        <family val="2"/>
      </rPr>
      <t xml:space="preserve">セルで申告範囲を選択してください</t>
    </r>
  </si>
  <si>
    <r>
      <rPr>
        <sz val="11"/>
        <rFont val="Microsoft YaHei"/>
        <family val="2"/>
      </rPr>
      <t xml:space="preserve">선언</t>
    </r>
    <r>
      <rPr>
        <sz val="11"/>
        <rFont val="Verdana"/>
        <family val="2"/>
        <charset val="1"/>
      </rPr>
      <t xml:space="preserve">(Declaration) </t>
    </r>
    <r>
      <rPr>
        <sz val="11"/>
        <rFont val="Microsoft YaHei"/>
        <family val="2"/>
      </rPr>
      <t xml:space="preserve">탭의 </t>
    </r>
    <r>
      <rPr>
        <sz val="11"/>
        <rFont val="Verdana"/>
        <family val="2"/>
        <charset val="1"/>
      </rPr>
      <t xml:space="preserve">D9 </t>
    </r>
    <r>
      <rPr>
        <sz val="11"/>
        <rFont val="Microsoft YaHei"/>
        <family val="2"/>
      </rPr>
      <t xml:space="preserve">셀에서 선언 범위를 선택하십시오</t>
    </r>
    <r>
      <rPr>
        <sz val="11"/>
        <rFont val="Verdana"/>
        <family val="2"/>
        <charset val="1"/>
      </rPr>
      <t xml:space="preserve">. </t>
    </r>
  </si>
  <si>
    <t xml:space="preserve">Sélectionnez le champ d'application de la déclaration dans la cellule D9 de l'onglet Déclaration </t>
  </si>
  <si>
    <t xml:space="preserve">Selecione o âmbito da declaração na célula D9 da guia Declaração</t>
  </si>
  <si>
    <t xml:space="preserve">Wählen Sie den Umfang der Erklärung in der Reiterzelle D9 der Erklärung aus</t>
  </si>
  <si>
    <t xml:space="preserve">Seleccione el enfoque de la declaración en la pestaña Declaration (Declaración), celda D9</t>
  </si>
  <si>
    <t xml:space="preserve">Selezionare l'ambito della dichiarazione nella cella D9 della scheda della Dichiarazione</t>
  </si>
  <si>
    <t xml:space="preserve">Beyan kapsamını Beyan sekmesi hücre D9'da belirtin.</t>
  </si>
  <si>
    <t xml:space="preserve">CheckerJ6</t>
  </si>
  <si>
    <t xml:space="preserve">J6</t>
  </si>
  <si>
    <t xml:space="preserve">Provide description of scope on Declaration tab cell D10</t>
  </si>
  <si>
    <r>
      <rPr>
        <sz val="11"/>
        <rFont val="Microsoft YaHei"/>
        <family val="2"/>
      </rPr>
      <t xml:space="preserve">在“申报”选项卡 </t>
    </r>
    <r>
      <rPr>
        <sz val="11"/>
        <rFont val="Verdana"/>
        <family val="2"/>
        <charset val="1"/>
      </rPr>
      <t xml:space="preserve">D10 </t>
    </r>
    <r>
      <rPr>
        <sz val="11"/>
        <rFont val="Microsoft YaHei"/>
        <family val="2"/>
      </rPr>
      <t xml:space="preserve">单元格中，提供范围说明</t>
    </r>
  </si>
  <si>
    <r>
      <rPr>
        <sz val="11"/>
        <rFont val="Microsoft YaHei"/>
        <family val="2"/>
      </rPr>
      <t xml:space="preserve">「申告」タブの</t>
    </r>
    <r>
      <rPr>
        <sz val="11"/>
        <rFont val="Verdana"/>
        <family val="2"/>
        <charset val="1"/>
      </rPr>
      <t xml:space="preserve">D10</t>
    </r>
    <r>
      <rPr>
        <sz val="11"/>
        <rFont val="Microsoft YaHei"/>
        <family val="2"/>
      </rPr>
      <t xml:space="preserve">セルに範囲内容を記入してください</t>
    </r>
  </si>
  <si>
    <r>
      <rPr>
        <sz val="11"/>
        <rFont val="Microsoft YaHei"/>
        <family val="2"/>
      </rPr>
      <t xml:space="preserve">선언</t>
    </r>
    <r>
      <rPr>
        <sz val="11"/>
        <rFont val="Verdana"/>
        <family val="2"/>
        <charset val="1"/>
      </rPr>
      <t xml:space="preserve">(Declaration) </t>
    </r>
    <r>
      <rPr>
        <sz val="11"/>
        <rFont val="Microsoft YaHei"/>
        <family val="2"/>
      </rPr>
      <t xml:space="preserve">탭의 </t>
    </r>
    <r>
      <rPr>
        <sz val="11"/>
        <rFont val="Verdana"/>
        <family val="2"/>
        <charset val="1"/>
      </rPr>
      <t xml:space="preserve">D10 </t>
    </r>
    <r>
      <rPr>
        <sz val="11"/>
        <rFont val="Microsoft YaHei"/>
        <family val="2"/>
      </rPr>
      <t xml:space="preserve">셀에 범위 설명을 제공하십시오</t>
    </r>
    <r>
      <rPr>
        <sz val="11"/>
        <rFont val="Verdana"/>
        <family val="2"/>
        <charset val="1"/>
      </rPr>
      <t xml:space="preserve">. </t>
    </r>
  </si>
  <si>
    <t xml:space="preserve">Saisissez une description du champ d'application dans la cellule D10 de l'onglet Déclaration </t>
  </si>
  <si>
    <t xml:space="preserve">Forneça a descrição do âmbito na célula D10 da guia Declaração</t>
  </si>
  <si>
    <t xml:space="preserve">Geben Sie eine Beschreibung des Umfangs in der Reiterzelle D10 der Erklärung an</t>
  </si>
  <si>
    <t xml:space="preserve">Proporcione una descripción del enfoque en la pestaña Declaration (Declaración), celda D10</t>
  </si>
  <si>
    <t xml:space="preserve">Fornire la descrizione dell'ambito nella cella D10 della scheda della Dichiarazione</t>
  </si>
  <si>
    <t xml:space="preserve">Kapsam açıklamasını Beyan sekmesi hücre D10'da belirtin.</t>
  </si>
  <si>
    <t xml:space="preserve">CheckerJ7</t>
  </si>
  <si>
    <t xml:space="preserve">J7</t>
  </si>
  <si>
    <t xml:space="preserve">Provide contact name in Declaration tab cell D15</t>
  </si>
  <si>
    <r>
      <rPr>
        <sz val="11"/>
        <rFont val="Microsoft YaHei"/>
        <family val="2"/>
      </rPr>
      <t xml:space="preserve">在“申报”选项卡 </t>
    </r>
    <r>
      <rPr>
        <sz val="11"/>
        <rFont val="Verdana"/>
        <family val="2"/>
        <charset val="1"/>
      </rPr>
      <t xml:space="preserve">D15 </t>
    </r>
    <r>
      <rPr>
        <sz val="11"/>
        <rFont val="Microsoft YaHei"/>
        <family val="2"/>
      </rPr>
      <t xml:space="preserve">单元格中，提供联系人姓名</t>
    </r>
  </si>
  <si>
    <r>
      <rPr>
        <sz val="11"/>
        <rFont val="Microsoft YaHei"/>
        <family val="2"/>
      </rPr>
      <t xml:space="preserve">「申告」タブの</t>
    </r>
    <r>
      <rPr>
        <sz val="11"/>
        <rFont val="Verdana"/>
        <family val="2"/>
        <charset val="1"/>
      </rPr>
      <t xml:space="preserve">D15</t>
    </r>
    <r>
      <rPr>
        <sz val="11"/>
        <rFont val="Microsoft YaHei"/>
        <family val="2"/>
      </rPr>
      <t xml:space="preserve">セルに連絡先担当者名を記入してください</t>
    </r>
  </si>
  <si>
    <r>
      <rPr>
        <sz val="11"/>
        <rFont val="Microsoft YaHei"/>
        <family val="2"/>
      </rPr>
      <t xml:space="preserve">선언</t>
    </r>
    <r>
      <rPr>
        <sz val="11"/>
        <rFont val="Verdana"/>
        <family val="2"/>
        <charset val="1"/>
      </rPr>
      <t xml:space="preserve">(Declaration) </t>
    </r>
    <r>
      <rPr>
        <sz val="11"/>
        <rFont val="Microsoft YaHei"/>
        <family val="2"/>
      </rPr>
      <t xml:space="preserve">탭의 </t>
    </r>
    <r>
      <rPr>
        <sz val="11"/>
        <rFont val="Verdana"/>
        <family val="2"/>
        <charset val="1"/>
      </rPr>
      <t xml:space="preserve">D15 </t>
    </r>
    <r>
      <rPr>
        <sz val="11"/>
        <rFont val="Microsoft YaHei"/>
        <family val="2"/>
      </rPr>
      <t xml:space="preserve">셀에 담당자 이름을 제공하십시오</t>
    </r>
    <r>
      <rPr>
        <sz val="11"/>
        <rFont val="Verdana"/>
        <family val="2"/>
        <charset val="1"/>
      </rPr>
      <t xml:space="preserve">. </t>
    </r>
  </si>
  <si>
    <t xml:space="preserve">Saisissez le nom de contact dans la cellule D15 de l'onglet Déclaration</t>
  </si>
  <si>
    <t xml:space="preserve">Forneça o nome do contato na célula D15 da guia Declaração</t>
  </si>
  <si>
    <t xml:space="preserve">Geben Sie einen Kontaktnamen in der Reiterzelle D15 der Erklärung an</t>
  </si>
  <si>
    <t xml:space="preserve">Proporcione el nombre del contacto en la pestaña Declaration (Declaración), celda D15</t>
  </si>
  <si>
    <t xml:space="preserve">Fornire il nome di contatto nella cella D15 della scheda della Dichiarazione</t>
  </si>
  <si>
    <t xml:space="preserve">İrtibat kişisi adını Beyan sekmesi hücre D15'te belirtin.</t>
  </si>
  <si>
    <t xml:space="preserve">CheckerJ8</t>
  </si>
  <si>
    <t xml:space="preserve">J8</t>
  </si>
  <si>
    <t xml:space="preserve">Provide a valid email for contact in Declaration tab cell D16</t>
  </si>
  <si>
    <r>
      <rPr>
        <sz val="11"/>
        <rFont val="Microsoft YaHei"/>
        <family val="2"/>
      </rPr>
      <t xml:space="preserve">在“申报”选项卡 </t>
    </r>
    <r>
      <rPr>
        <sz val="11"/>
        <rFont val="Verdana"/>
        <family val="2"/>
        <charset val="1"/>
      </rPr>
      <t xml:space="preserve">D16 </t>
    </r>
    <r>
      <rPr>
        <sz val="11"/>
        <rFont val="Microsoft YaHei"/>
        <family val="2"/>
      </rPr>
      <t xml:space="preserve">单元格中，提供联系人的有效电子邮件</t>
    </r>
  </si>
  <si>
    <r>
      <rPr>
        <sz val="11"/>
        <rFont val="Microsoft YaHei"/>
        <family val="2"/>
      </rPr>
      <t xml:space="preserve">「申告」タブの</t>
    </r>
    <r>
      <rPr>
        <sz val="11"/>
        <rFont val="Verdana"/>
        <family val="2"/>
        <charset val="1"/>
      </rPr>
      <t xml:space="preserve">D16</t>
    </r>
    <r>
      <rPr>
        <sz val="11"/>
        <rFont val="Microsoft YaHei"/>
        <family val="2"/>
      </rPr>
      <t xml:space="preserve">セルに連絡先担当者の有効な電子メールを記入してください</t>
    </r>
  </si>
  <si>
    <r>
      <rPr>
        <sz val="11"/>
        <rFont val="Microsoft YaHei"/>
        <family val="2"/>
      </rPr>
      <t xml:space="preserve">선언</t>
    </r>
    <r>
      <rPr>
        <sz val="11"/>
        <rFont val="Verdana"/>
        <family val="2"/>
        <charset val="1"/>
      </rPr>
      <t xml:space="preserve">(Declaration) </t>
    </r>
    <r>
      <rPr>
        <sz val="11"/>
        <rFont val="Microsoft YaHei"/>
        <family val="2"/>
      </rPr>
      <t xml:space="preserve">탭의 </t>
    </r>
    <r>
      <rPr>
        <sz val="11"/>
        <rFont val="Verdana"/>
        <family val="2"/>
        <charset val="1"/>
      </rPr>
      <t xml:space="preserve">D16 </t>
    </r>
    <r>
      <rPr>
        <sz val="11"/>
        <rFont val="Microsoft YaHei"/>
        <family val="2"/>
      </rPr>
      <t xml:space="preserve">셀에 올바른 담당자 이메일을 입력하십시오</t>
    </r>
    <r>
      <rPr>
        <sz val="11"/>
        <rFont val="Verdana"/>
        <family val="2"/>
        <charset val="1"/>
      </rPr>
      <t xml:space="preserve">. </t>
    </r>
  </si>
  <si>
    <t xml:space="preserve">Saisissez une adresse e-mail de contact valide dans la cellule D16 de l’onglet Déclaration</t>
  </si>
  <si>
    <t xml:space="preserve">Forneça um e-mail válido para contato na célula D16 da guia Declaração</t>
  </si>
  <si>
    <t xml:space="preserve">Geben Sie eine gültige Kontakt-E-Mail-Adresse in der Reiterzelle D16 der Erklärung an</t>
  </si>
  <si>
    <t xml:space="preserve">Proporcione un correo electrónico válido del contacto en la pestaña Declaration (Declaración), celda D16</t>
  </si>
  <si>
    <t xml:space="preserve">Fornire un’email di contatto valida nella cella D16 della scheda della Dichiarazione</t>
  </si>
  <si>
    <t xml:space="preserve">İrtibat kişisi için geçerli bir e-posta adresini Beyan sekmesi hücre D16’da belirtin.</t>
  </si>
  <si>
    <t xml:space="preserve">CheckerJ9</t>
  </si>
  <si>
    <t xml:space="preserve">J9</t>
  </si>
  <si>
    <t xml:space="preserve">Provide a phone number for contact in Declaration tab cell D17</t>
  </si>
  <si>
    <r>
      <rPr>
        <sz val="11"/>
        <rFont val="Microsoft YaHei"/>
        <family val="2"/>
      </rPr>
      <t xml:space="preserve">在“申报”选项卡 </t>
    </r>
    <r>
      <rPr>
        <sz val="11"/>
        <rFont val="Verdana"/>
        <family val="2"/>
        <charset val="1"/>
      </rPr>
      <t xml:space="preserve">D17 </t>
    </r>
    <r>
      <rPr>
        <sz val="11"/>
        <rFont val="Microsoft YaHei"/>
        <family val="2"/>
      </rPr>
      <t xml:space="preserve">单元格中，提供联系人的电话号码</t>
    </r>
  </si>
  <si>
    <r>
      <rPr>
        <sz val="11"/>
        <rFont val="Microsoft YaHei"/>
        <family val="2"/>
      </rPr>
      <t xml:space="preserve">「申告」タブの</t>
    </r>
    <r>
      <rPr>
        <sz val="11"/>
        <rFont val="Verdana"/>
        <family val="2"/>
        <charset val="1"/>
      </rPr>
      <t xml:space="preserve">D17</t>
    </r>
    <r>
      <rPr>
        <sz val="11"/>
        <rFont val="Microsoft YaHei"/>
        <family val="2"/>
      </rPr>
      <t xml:space="preserve">セルに連絡先担当者の電話番号を記入してください</t>
    </r>
  </si>
  <si>
    <r>
      <rPr>
        <sz val="11"/>
        <rFont val="Microsoft YaHei"/>
        <family val="2"/>
      </rPr>
      <t xml:space="preserve">선언</t>
    </r>
    <r>
      <rPr>
        <sz val="11"/>
        <rFont val="Verdana"/>
        <family val="2"/>
        <charset val="1"/>
      </rPr>
      <t xml:space="preserve">(Declaration) </t>
    </r>
    <r>
      <rPr>
        <sz val="11"/>
        <rFont val="Microsoft YaHei"/>
        <family val="2"/>
      </rPr>
      <t xml:space="preserve">탭의 </t>
    </r>
    <r>
      <rPr>
        <sz val="11"/>
        <rFont val="Verdana"/>
        <family val="2"/>
        <charset val="1"/>
      </rPr>
      <t xml:space="preserve">D17 </t>
    </r>
    <r>
      <rPr>
        <sz val="11"/>
        <rFont val="Microsoft YaHei"/>
        <family val="2"/>
      </rPr>
      <t xml:space="preserve">셀에 담당자 전화 번호를 제공하십시오</t>
    </r>
    <r>
      <rPr>
        <sz val="11"/>
        <rFont val="Verdana"/>
        <family val="2"/>
        <charset val="1"/>
      </rPr>
      <t xml:space="preserve">. </t>
    </r>
  </si>
  <si>
    <t xml:space="preserve">Saisissez un numéro de téléphone de contact dans la cellule D17 de l'onglet Déclaration</t>
  </si>
  <si>
    <t xml:space="preserve">Forneça um número de telefone para contato na célula D17 da guia Declaração</t>
  </si>
  <si>
    <t xml:space="preserve">Geben Sie eine Kontakttelefonnummer in der Reiterzelle D17 der Erklärung an</t>
  </si>
  <si>
    <t xml:space="preserve">Proporcione el teléfono del contacto en la pestaña Declaration (Declaración), celda D17</t>
  </si>
  <si>
    <t xml:space="preserve">Fornire un numero di telefono di contatto nella cella D17 della scheda della Dichiarazione</t>
  </si>
  <si>
    <t xml:space="preserve">İrtibat kişisi telefon numarasını Beyan sekmesi hücre D17'de belirtin.</t>
  </si>
  <si>
    <t xml:space="preserve">CheckerJ10</t>
  </si>
  <si>
    <t xml:space="preserve">J10</t>
  </si>
  <si>
    <t xml:space="preserve">Provide authorized company representative contact name in Declaration tab cell D18</t>
  </si>
  <si>
    <r>
      <rPr>
        <sz val="11"/>
        <rFont val="Microsoft YaHei"/>
        <family val="2"/>
      </rPr>
      <t xml:space="preserve">在“申报”选项卡 </t>
    </r>
    <r>
      <rPr>
        <sz val="11"/>
        <rFont val="Verdana"/>
        <family val="2"/>
        <charset val="1"/>
      </rPr>
      <t xml:space="preserve">D18 </t>
    </r>
    <r>
      <rPr>
        <sz val="11"/>
        <rFont val="Microsoft YaHei"/>
        <family val="2"/>
      </rPr>
      <t xml:space="preserve">单元格中，提供授权公司代表联系人姓名</t>
    </r>
  </si>
  <si>
    <r>
      <rPr>
        <sz val="11"/>
        <rFont val="Microsoft YaHei"/>
        <family val="2"/>
      </rPr>
      <t xml:space="preserve">「申告」タブの</t>
    </r>
    <r>
      <rPr>
        <sz val="11"/>
        <rFont val="Verdana"/>
        <family val="2"/>
        <charset val="1"/>
      </rPr>
      <t xml:space="preserve">D18</t>
    </r>
    <r>
      <rPr>
        <sz val="11"/>
        <rFont val="Microsoft YaHei"/>
        <family val="2"/>
      </rPr>
      <t xml:space="preserve">セルに会社から正式に認められた代表者の連絡先担当者名を記入してください</t>
    </r>
  </si>
  <si>
    <r>
      <rPr>
        <sz val="11"/>
        <rFont val="Microsoft YaHei"/>
        <family val="2"/>
      </rPr>
      <t xml:space="preserve">선언</t>
    </r>
    <r>
      <rPr>
        <sz val="11"/>
        <rFont val="Verdana"/>
        <family val="2"/>
        <charset val="1"/>
      </rPr>
      <t xml:space="preserve">(Declaration) </t>
    </r>
    <r>
      <rPr>
        <sz val="11"/>
        <rFont val="Microsoft YaHei"/>
        <family val="2"/>
      </rPr>
      <t xml:space="preserve">탭의 </t>
    </r>
    <r>
      <rPr>
        <sz val="11"/>
        <rFont val="Verdana"/>
        <family val="2"/>
        <charset val="1"/>
      </rPr>
      <t xml:space="preserve">D18 </t>
    </r>
    <r>
      <rPr>
        <sz val="11"/>
        <rFont val="Microsoft YaHei"/>
        <family val="2"/>
      </rPr>
      <t xml:space="preserve">셀에 회사 대표 정보책임 담당자 이름을 제공하십시오</t>
    </r>
    <r>
      <rPr>
        <sz val="11"/>
        <rFont val="Verdana"/>
        <family val="2"/>
        <charset val="1"/>
      </rPr>
      <t xml:space="preserve">. </t>
    </r>
  </si>
  <si>
    <t xml:space="preserve">Saisissez le nom de contact du représentant agréé de l'entreprise dans la cellule D18 de l'onglet Déclaration</t>
  </si>
  <si>
    <t xml:space="preserve">Forneça o nome de contato do representante autorizado pela empresa na célula D18 da guia Declaração</t>
  </si>
  <si>
    <t xml:space="preserve">Geben Sie den Kontaktnamen eines bevollmächtigten Unternehmensvertreters in der Reiterzelle D18 der Erklärung an</t>
  </si>
  <si>
    <t xml:space="preserve">Proporcione el nombre de contacto del representante autorizado de la compañía en la pestaña Declaration (Declaración), celda D18</t>
  </si>
  <si>
    <t xml:space="preserve">Fornire il nome di contatto del rappresentante della società autorizzata nella cella D18 della scheda della Dichiarazione</t>
  </si>
  <si>
    <t xml:space="preserve">Beyan sekmesinde, hücre D18'e yetkili şirket temsilcisinin adını ekleyin.</t>
  </si>
  <si>
    <t xml:space="preserve">CheckerJ11</t>
  </si>
  <si>
    <t xml:space="preserve">J11</t>
  </si>
  <si>
    <t xml:space="preserve">Provide an email for authorized company representative on Declaration tab cell D20</t>
  </si>
  <si>
    <r>
      <rPr>
        <sz val="11"/>
        <rFont val="Microsoft YaHei"/>
        <family val="2"/>
      </rPr>
      <t xml:space="preserve">在“申报”选项卡 </t>
    </r>
    <r>
      <rPr>
        <sz val="11"/>
        <rFont val="Verdana"/>
        <family val="2"/>
        <charset val="1"/>
      </rPr>
      <t xml:space="preserve">D20 </t>
    </r>
    <r>
      <rPr>
        <sz val="11"/>
        <rFont val="Microsoft YaHei"/>
        <family val="2"/>
      </rPr>
      <t xml:space="preserve">单元格中，提供授权公司代表的有效电子邮件</t>
    </r>
  </si>
  <si>
    <r>
      <rPr>
        <sz val="11"/>
        <rFont val="Microsoft YaHei"/>
        <family val="2"/>
      </rPr>
      <t xml:space="preserve">「申告」タブの</t>
    </r>
    <r>
      <rPr>
        <sz val="11"/>
        <rFont val="Verdana"/>
        <family val="2"/>
        <charset val="1"/>
      </rPr>
      <t xml:space="preserve">D20</t>
    </r>
    <r>
      <rPr>
        <sz val="11"/>
        <rFont val="Microsoft YaHei"/>
        <family val="2"/>
      </rPr>
      <t xml:space="preserve">セルに会社から正式に認められた代表者の有効な電子メールを記入してください</t>
    </r>
  </si>
  <si>
    <r>
      <rPr>
        <sz val="11"/>
        <rFont val="Microsoft YaHei"/>
        <family val="2"/>
      </rPr>
      <t xml:space="preserve">선언</t>
    </r>
    <r>
      <rPr>
        <sz val="11"/>
        <rFont val="Verdana"/>
        <family val="2"/>
        <charset val="1"/>
      </rPr>
      <t xml:space="preserve">(Declaration) </t>
    </r>
    <r>
      <rPr>
        <sz val="11"/>
        <rFont val="Microsoft YaHei"/>
        <family val="2"/>
      </rPr>
      <t xml:space="preserve">탭의 </t>
    </r>
    <r>
      <rPr>
        <sz val="11"/>
        <rFont val="Verdana"/>
        <family val="2"/>
        <charset val="1"/>
      </rPr>
      <t xml:space="preserve">D20 </t>
    </r>
    <r>
      <rPr>
        <sz val="11"/>
        <rFont val="Microsoft YaHei"/>
        <family val="2"/>
      </rPr>
      <t xml:space="preserve">셀에 인가된 회사 대표의 올바른 이메일을 입력하십시오</t>
    </r>
    <r>
      <rPr>
        <sz val="11"/>
        <rFont val="Verdana"/>
        <family val="2"/>
        <charset val="1"/>
      </rPr>
      <t xml:space="preserve">. </t>
    </r>
  </si>
  <si>
    <t xml:space="preserve">Saisissez une adresse e-mail valide du représentant agréé de la société dans la cellule D20 de l’onglet Déclaration</t>
  </si>
  <si>
    <t xml:space="preserve">Forneça um e-mail válido do representante autorizado da empresa na célula D20 da guia Declaração
</t>
  </si>
  <si>
    <t xml:space="preserve">Geben Sie eine gültige E-Mail-Adresse eines bevollmächtigten Unternehmensvertreters in der Reiterzelle D20 der Erklärung an</t>
  </si>
  <si>
    <t xml:space="preserve">Proporcione un correo electrónico válido del representante autorizado de la compañía en la pestaña Declaration (Declaración), celda D20</t>
  </si>
  <si>
    <t xml:space="preserve">Fornire un’email valida del rappresentante della società autorizzata nella cella D20 della scheda della Dichiarazione</t>
  </si>
  <si>
    <t xml:space="preserve">Beyan sekmesinde, hücre D20’e yetkili şirket temsilcisi için geçerli bir e-posta adresi ekleyin.</t>
  </si>
  <si>
    <t xml:space="preserve">CheckerJ12</t>
  </si>
  <si>
    <t xml:space="preserve">J12</t>
  </si>
  <si>
    <t xml:space="preserve">Provide date the form was completed on Declaration tab cell D22</t>
  </si>
  <si>
    <r>
      <rPr>
        <sz val="11"/>
        <rFont val="Microsoft YaHei"/>
        <family val="2"/>
      </rPr>
      <t xml:space="preserve">在“申报”选项卡 </t>
    </r>
    <r>
      <rPr>
        <sz val="11"/>
        <rFont val="Verdana"/>
        <family val="2"/>
        <charset val="1"/>
      </rPr>
      <t xml:space="preserve">D22 </t>
    </r>
    <r>
      <rPr>
        <sz val="11"/>
        <rFont val="Microsoft YaHei"/>
        <family val="2"/>
      </rPr>
      <t xml:space="preserve">单元格中，提供表格填写日期</t>
    </r>
  </si>
  <si>
    <r>
      <rPr>
        <sz val="11"/>
        <rFont val="Microsoft YaHei"/>
        <family val="2"/>
      </rPr>
      <t xml:space="preserve">「申告」タブの</t>
    </r>
    <r>
      <rPr>
        <sz val="11"/>
        <rFont val="Verdana"/>
        <family val="2"/>
        <charset val="1"/>
      </rPr>
      <t xml:space="preserve">D22</t>
    </r>
    <r>
      <rPr>
        <sz val="11"/>
        <rFont val="Microsoft YaHei"/>
        <family val="2"/>
      </rPr>
      <t xml:space="preserve">セルに書式への記入日を記入してください</t>
    </r>
  </si>
  <si>
    <r>
      <rPr>
        <sz val="11"/>
        <rFont val="Microsoft YaHei"/>
        <family val="2"/>
      </rPr>
      <t xml:space="preserve">선언</t>
    </r>
    <r>
      <rPr>
        <sz val="11"/>
        <rFont val="Verdana"/>
        <family val="2"/>
        <charset val="1"/>
      </rPr>
      <t xml:space="preserve">(Declaration) </t>
    </r>
    <r>
      <rPr>
        <sz val="11"/>
        <rFont val="Microsoft YaHei"/>
        <family val="2"/>
      </rPr>
      <t xml:space="preserve">탭의 </t>
    </r>
    <r>
      <rPr>
        <sz val="11"/>
        <rFont val="Verdana"/>
        <family val="2"/>
        <charset val="1"/>
      </rPr>
      <t xml:space="preserve">D22 </t>
    </r>
    <r>
      <rPr>
        <sz val="11"/>
        <rFont val="Microsoft YaHei"/>
        <family val="2"/>
      </rPr>
      <t xml:space="preserve">셀에 양식이 작성된 날짜를 제공하십시오</t>
    </r>
    <r>
      <rPr>
        <sz val="11"/>
        <rFont val="Verdana"/>
        <family val="2"/>
        <charset val="1"/>
      </rPr>
      <t xml:space="preserve">. </t>
    </r>
  </si>
  <si>
    <t xml:space="preserve">Saisissez la date de remplissage du formulaire dans la cellule D22 de l'onglet Déclaration </t>
  </si>
  <si>
    <t xml:space="preserve">Forneça a data em que o formulário foi preenchido na célula D22 da guia Declaração</t>
  </si>
  <si>
    <t xml:space="preserve">Geben Sie das Datum der Vervollständigung des Formulars in der Reiterzelle D22 der Erklärung an</t>
  </si>
  <si>
    <t xml:space="preserve">Proporcione la fecha en la que se completó el formato en la pestaña Declaration (Declaración), celda D22</t>
  </si>
  <si>
    <t xml:space="preserve">Fornire la data in cui il modulo è stato completato nella cella D22 della scheda della Dichiarazione</t>
  </si>
  <si>
    <t xml:space="preserve">Beyan sekmesi hücre D22'ye formun doldurulduğu tarihi girin.</t>
  </si>
  <si>
    <t xml:space="preserve">CheckerJ14</t>
  </si>
  <si>
    <t xml:space="preserve">J14</t>
  </si>
  <si>
    <t xml:space="preserve">Declare if Tantalum is intentionally added to your products on Declaration tab cell D26</t>
  </si>
  <si>
    <r>
      <rPr>
        <sz val="11"/>
        <rFont val="Microsoft YaHei"/>
        <family val="2"/>
      </rPr>
      <t xml:space="preserve">在“申报”选项卡 </t>
    </r>
    <r>
      <rPr>
        <sz val="11"/>
        <rFont val="Verdana"/>
        <family val="2"/>
        <charset val="1"/>
      </rPr>
      <t xml:space="preserve">D26 </t>
    </r>
    <r>
      <rPr>
        <sz val="11"/>
        <rFont val="Microsoft YaHei"/>
        <family val="2"/>
      </rPr>
      <t xml:space="preserve">单元格中，申报是否有意将钽添加至贵公司的产品中</t>
    </r>
  </si>
  <si>
    <r>
      <rPr>
        <sz val="11"/>
        <rFont val="Microsoft YaHei"/>
        <family val="2"/>
      </rPr>
      <t xml:space="preserve">タンタルが御社製品に意図的に付加された場合は「申告」タブの</t>
    </r>
    <r>
      <rPr>
        <sz val="11"/>
        <rFont val="Verdana"/>
        <family val="2"/>
        <charset val="1"/>
      </rPr>
      <t xml:space="preserve">D26</t>
    </r>
    <r>
      <rPr>
        <sz val="11"/>
        <rFont val="Microsoft YaHei"/>
        <family val="2"/>
      </rPr>
      <t xml:space="preserve">セルに申告してください</t>
    </r>
  </si>
  <si>
    <r>
      <rPr>
        <sz val="11"/>
        <rFont val="Microsoft YaHei"/>
        <family val="2"/>
      </rPr>
      <t xml:space="preserve">선언</t>
    </r>
    <r>
      <rPr>
        <sz val="11"/>
        <rFont val="Verdana"/>
        <family val="2"/>
        <charset val="1"/>
      </rPr>
      <t xml:space="preserve">(Declaration) </t>
    </r>
    <r>
      <rPr>
        <sz val="11"/>
        <rFont val="Microsoft YaHei"/>
        <family val="2"/>
      </rPr>
      <t xml:space="preserve">탭의 </t>
    </r>
    <r>
      <rPr>
        <sz val="11"/>
        <rFont val="Verdana"/>
        <family val="2"/>
        <charset val="1"/>
      </rPr>
      <t xml:space="preserve">D26 </t>
    </r>
    <r>
      <rPr>
        <sz val="11"/>
        <rFont val="Microsoft YaHei"/>
        <family val="2"/>
      </rPr>
      <t xml:space="preserve">셀에 탄탈륨이 의도적으로 귀사 제품에 추가되어 있는지 여부를 선언하십시오</t>
    </r>
    <r>
      <rPr>
        <sz val="11"/>
        <rFont val="Verdana"/>
        <family val="2"/>
        <charset val="1"/>
      </rPr>
      <t xml:space="preserve">. </t>
    </r>
  </si>
  <si>
    <t xml:space="preserve">Déclarez si du tantale est intentionnellement ajouté à vos produits dans la cellule D26 de l'onglet Déclaration </t>
  </si>
  <si>
    <t xml:space="preserve">Declare se o tântalo é intencionalmente adicionado aos seus produtos na célula D26 da guia Declaração</t>
  </si>
  <si>
    <t xml:space="preserve">Erklären Sie in der Reiterzelle D26 der Erklärung, ob Tantalum Ihren Produkten absichtlich hinzugefügt wird</t>
  </si>
  <si>
    <t xml:space="preserve">Declare si se agrega tantalio intencionalmente a sus productos en la pestaña Declaration (Declaración), celda D26</t>
  </si>
  <si>
    <t xml:space="preserve">Dichiarare se il Tantalio è aggiunto intenzionalmente ai propri prodotti nella cella D26 della scheda della Dichiarazione</t>
  </si>
  <si>
    <t xml:space="preserve">Tantalın ürünlerinize kasti olarak eklenip eklenmediğini Beyan sekmesi hücre D26'da belirtin.</t>
  </si>
  <si>
    <t xml:space="preserve">CheckerJ15</t>
  </si>
  <si>
    <t xml:space="preserve">J15</t>
  </si>
  <si>
    <t xml:space="preserve">Declare if Tin is intentionally added to your products on Declaration tab cell D27</t>
  </si>
  <si>
    <r>
      <rPr>
        <sz val="11"/>
        <rFont val="Microsoft YaHei"/>
        <family val="2"/>
      </rPr>
      <t xml:space="preserve">在“申报”选项卡 </t>
    </r>
    <r>
      <rPr>
        <sz val="11"/>
        <rFont val="Verdana"/>
        <family val="2"/>
        <charset val="1"/>
      </rPr>
      <t xml:space="preserve">D27 </t>
    </r>
    <r>
      <rPr>
        <sz val="11"/>
        <rFont val="Microsoft YaHei"/>
        <family val="2"/>
      </rPr>
      <t xml:space="preserve">单元格中，申报是否有意将锡添加至贵公司的产品中</t>
    </r>
  </si>
  <si>
    <r>
      <rPr>
        <sz val="11"/>
        <rFont val="Microsoft YaHei"/>
        <family val="2"/>
      </rPr>
      <t xml:space="preserve">錫が御社製品に意図的に付加された場合は「申告」タブの</t>
    </r>
    <r>
      <rPr>
        <sz val="11"/>
        <rFont val="Verdana"/>
        <family val="2"/>
        <charset val="1"/>
      </rPr>
      <t xml:space="preserve">D27</t>
    </r>
    <r>
      <rPr>
        <sz val="11"/>
        <rFont val="Microsoft YaHei"/>
        <family val="2"/>
      </rPr>
      <t xml:space="preserve">セルに申告してください</t>
    </r>
  </si>
  <si>
    <r>
      <rPr>
        <sz val="11"/>
        <rFont val="Microsoft YaHei"/>
        <family val="2"/>
      </rPr>
      <t xml:space="preserve">선언</t>
    </r>
    <r>
      <rPr>
        <sz val="11"/>
        <rFont val="Verdana"/>
        <family val="2"/>
        <charset val="1"/>
      </rPr>
      <t xml:space="preserve">(Declaration) </t>
    </r>
    <r>
      <rPr>
        <sz val="11"/>
        <rFont val="Microsoft YaHei"/>
        <family val="2"/>
      </rPr>
      <t xml:space="preserve">탭의 </t>
    </r>
    <r>
      <rPr>
        <sz val="11"/>
        <rFont val="Verdana"/>
        <family val="2"/>
        <charset val="1"/>
      </rPr>
      <t xml:space="preserve">D27 </t>
    </r>
    <r>
      <rPr>
        <sz val="11"/>
        <rFont val="Microsoft YaHei"/>
        <family val="2"/>
      </rPr>
      <t xml:space="preserve">셀에 주석이 의도적으로 귀사 제품에 추가되어 있는지 여부를 선언하십시오</t>
    </r>
    <r>
      <rPr>
        <sz val="11"/>
        <rFont val="Verdana"/>
        <family val="2"/>
        <charset val="1"/>
      </rPr>
      <t xml:space="preserve">. </t>
    </r>
  </si>
  <si>
    <t xml:space="preserve">Déclarez si de l'étain est intentionnellement ajouté à vos produits dans la cellule D27 de l'onglet Déclaration</t>
  </si>
  <si>
    <t xml:space="preserve">Declare se o estanho é intencionalmente adicionado aos seus produtos na célula D27 da guia Declaração</t>
  </si>
  <si>
    <t xml:space="preserve">Erklären Sie in der Reiterzelle D27 der Erklärung, ob Zinn Ihren Produkten absichtlich hinzugefügt wird</t>
  </si>
  <si>
    <t xml:space="preserve">Declare si se agrega estaño intencionalmente a sus productos en la pestaña Declaration (Declaración), celda D27</t>
  </si>
  <si>
    <t xml:space="preserve">Dichiarare se lo Stagno è aggiunto intenzionalmente ai propri prodotti nella cella D27 della scheda della Dichiarazione</t>
  </si>
  <si>
    <t xml:space="preserve">Kalayın ürünlerinize kasti olarak eklenip eklenmediğini Beyan sekmesi hücre D27'de belirtin.</t>
  </si>
  <si>
    <t xml:space="preserve">CheckerJ16</t>
  </si>
  <si>
    <t xml:space="preserve">J16</t>
  </si>
  <si>
    <t xml:space="preserve">Declare if Gold is intentionally added to your products on Declaration tab cell D28</t>
  </si>
  <si>
    <r>
      <rPr>
        <sz val="11"/>
        <rFont val="Microsoft YaHei"/>
        <family val="2"/>
      </rPr>
      <t xml:space="preserve">在“申报”选项卡 </t>
    </r>
    <r>
      <rPr>
        <sz val="11"/>
        <rFont val="Verdana"/>
        <family val="2"/>
        <charset val="1"/>
      </rPr>
      <t xml:space="preserve">D28 </t>
    </r>
    <r>
      <rPr>
        <sz val="11"/>
        <rFont val="Microsoft YaHei"/>
        <family val="2"/>
      </rPr>
      <t xml:space="preserve">单元格中，申报是否有意将金添加至贵公司的产品中</t>
    </r>
  </si>
  <si>
    <r>
      <rPr>
        <sz val="11"/>
        <rFont val="Microsoft YaHei"/>
        <family val="2"/>
      </rPr>
      <t xml:space="preserve">金が御社製品に意図的に付加された場合は「申告」タブの</t>
    </r>
    <r>
      <rPr>
        <sz val="11"/>
        <rFont val="Verdana"/>
        <family val="2"/>
        <charset val="1"/>
      </rPr>
      <t xml:space="preserve">D28</t>
    </r>
    <r>
      <rPr>
        <sz val="11"/>
        <rFont val="Microsoft YaHei"/>
        <family val="2"/>
      </rPr>
      <t xml:space="preserve">セルに申告してください</t>
    </r>
  </si>
  <si>
    <r>
      <rPr>
        <sz val="11"/>
        <rFont val="Microsoft YaHei"/>
        <family val="2"/>
      </rPr>
      <t xml:space="preserve">선언</t>
    </r>
    <r>
      <rPr>
        <sz val="11"/>
        <rFont val="Verdana"/>
        <family val="2"/>
        <charset val="1"/>
      </rPr>
      <t xml:space="preserve">(Declaration) </t>
    </r>
    <r>
      <rPr>
        <sz val="11"/>
        <rFont val="Microsoft YaHei"/>
        <family val="2"/>
      </rPr>
      <t xml:space="preserve">탭의 </t>
    </r>
    <r>
      <rPr>
        <sz val="11"/>
        <rFont val="Verdana"/>
        <family val="2"/>
        <charset val="1"/>
      </rPr>
      <t xml:space="preserve">D28 </t>
    </r>
    <r>
      <rPr>
        <sz val="11"/>
        <rFont val="Microsoft YaHei"/>
        <family val="2"/>
      </rPr>
      <t xml:space="preserve">셀에 금이 의도적으로 귀사 제품에 추가되어 있는지 여부를 선언하십시오</t>
    </r>
    <r>
      <rPr>
        <sz val="11"/>
        <rFont val="Verdana"/>
        <family val="2"/>
        <charset val="1"/>
      </rPr>
      <t xml:space="preserve">. </t>
    </r>
  </si>
  <si>
    <t xml:space="preserve">Déclarez si de l'or est intentionnellement ajouté à vos produits dans la cellule D28 de l'onglet Déclaration </t>
  </si>
  <si>
    <t xml:space="preserve">Declare se o ouro é intencionalmente adicionado aos seus produtos na célula D28 da guia Declaração</t>
  </si>
  <si>
    <t xml:space="preserve">Erklären Sie in der Reiterzelle D28 der Erklärung, ob Gold Ihren Produkten absichtlich hinzugefügt wird</t>
  </si>
  <si>
    <t xml:space="preserve">Declare si se agrega oro intencionalmente a sus productos en la pestaña Declaration (Declaración), celda D28</t>
  </si>
  <si>
    <t xml:space="preserve">Dichiarare se l'Oro è aggiunto intenzionalmente ai propri prodotti nella cella D28 della scheda della Dichiarazione</t>
  </si>
  <si>
    <t xml:space="preserve">Altının ürünlerinize kasti olarak eklenip eklenmediğini Beyan sekmesi hücre D28'de belirtin.</t>
  </si>
  <si>
    <t xml:space="preserve">CheckerJ17</t>
  </si>
  <si>
    <t xml:space="preserve">J17</t>
  </si>
  <si>
    <t xml:space="preserve">Declare if Tungsten is intentionally added to your products on Declaration tab cell D29</t>
  </si>
  <si>
    <r>
      <rPr>
        <sz val="11"/>
        <rFont val="Microsoft YaHei"/>
        <family val="2"/>
      </rPr>
      <t xml:space="preserve">在“申报”选项卡 </t>
    </r>
    <r>
      <rPr>
        <sz val="11"/>
        <rFont val="Verdana"/>
        <family val="2"/>
        <charset val="1"/>
      </rPr>
      <t xml:space="preserve">D29 </t>
    </r>
    <r>
      <rPr>
        <sz val="11"/>
        <rFont val="Microsoft YaHei"/>
        <family val="2"/>
      </rPr>
      <t xml:space="preserve">单元格中，申报是否有意将钨添加至贵公司的产品中</t>
    </r>
  </si>
  <si>
    <r>
      <rPr>
        <sz val="11"/>
        <rFont val="Microsoft YaHei"/>
        <family val="2"/>
      </rPr>
      <t xml:space="preserve">タングステンが御社製品に意図的に付加された場合は「申告」タブの</t>
    </r>
    <r>
      <rPr>
        <sz val="11"/>
        <rFont val="Verdana"/>
        <family val="2"/>
        <charset val="1"/>
      </rPr>
      <t xml:space="preserve">D29</t>
    </r>
    <r>
      <rPr>
        <sz val="11"/>
        <rFont val="Microsoft YaHei"/>
        <family val="2"/>
      </rPr>
      <t xml:space="preserve">セルに申告してください</t>
    </r>
  </si>
  <si>
    <r>
      <rPr>
        <sz val="11"/>
        <rFont val="Microsoft YaHei"/>
        <family val="2"/>
      </rPr>
      <t xml:space="preserve">선언</t>
    </r>
    <r>
      <rPr>
        <sz val="11"/>
        <rFont val="Verdana"/>
        <family val="2"/>
        <charset val="1"/>
      </rPr>
      <t xml:space="preserve">(Declaration) </t>
    </r>
    <r>
      <rPr>
        <sz val="11"/>
        <rFont val="Microsoft YaHei"/>
        <family val="2"/>
      </rPr>
      <t xml:space="preserve">탭의 </t>
    </r>
    <r>
      <rPr>
        <sz val="11"/>
        <rFont val="Verdana"/>
        <family val="2"/>
        <charset val="1"/>
      </rPr>
      <t xml:space="preserve">D29 </t>
    </r>
    <r>
      <rPr>
        <sz val="11"/>
        <rFont val="Microsoft YaHei"/>
        <family val="2"/>
      </rPr>
      <t xml:space="preserve">셀에 텅스텐이 의도적으로 귀사 제품에 추가되어 있는지 여부를 선언하십시오</t>
    </r>
    <r>
      <rPr>
        <sz val="11"/>
        <rFont val="Verdana"/>
        <family val="2"/>
        <charset val="1"/>
      </rPr>
      <t xml:space="preserve">. </t>
    </r>
  </si>
  <si>
    <t xml:space="preserve">Déclarez si du tungstène est intentionnellement ajouté à vos produits dans la cellule D29 de l'onglet Déclaration</t>
  </si>
  <si>
    <t xml:space="preserve">Declare se o tungstênio é intencionalmente adicionado aos seus produtos na célula D29 da guia Declaração</t>
  </si>
  <si>
    <t xml:space="preserve">Erklären Sie in der Reiterzelle D29 der Erklärung, ob Tungsten Ihren Produkten absichtlich hinzugefügt wird</t>
  </si>
  <si>
    <t xml:space="preserve">Declare si se agrega tungsteno intencionalmente a sus productos en la pestaña Declaration (Declaración), celda D29</t>
  </si>
  <si>
    <t xml:space="preserve">Dichiarare se il Tungsteno è aggiunto intenzionalmente ai propri prodotti nella cella D29 della scheda della Dichiarazione</t>
  </si>
  <si>
    <t xml:space="preserve">Tungstenin ürünlerinize kasti olarak eklenip eklenmediğini Beyan sekmesi hücre D29'da belirtin.</t>
  </si>
  <si>
    <t xml:space="preserve">CheckerJ19</t>
  </si>
  <si>
    <t xml:space="preserve">J19</t>
  </si>
  <si>
    <t xml:space="preserve">Declare if Tantalum is necessary to the production of your products and contained within the finished products declared in Declaration tab cell D32</t>
  </si>
  <si>
    <r>
      <rPr>
        <sz val="11"/>
        <rFont val="Microsoft YaHei"/>
        <family val="2"/>
      </rPr>
      <t xml:space="preserve">在“申报”选项卡 </t>
    </r>
    <r>
      <rPr>
        <sz val="11"/>
        <rFont val="Verdana"/>
        <family val="2"/>
        <charset val="1"/>
      </rPr>
      <t xml:space="preserve">D32 </t>
    </r>
    <r>
      <rPr>
        <sz val="11"/>
        <rFont val="Microsoft YaHei"/>
        <family val="2"/>
      </rPr>
      <t xml:space="preserve">单元格中，申报钽是否必须用于贵公司产品的生产中，并且包含在申报的成品内</t>
    </r>
  </si>
  <si>
    <r>
      <rPr>
        <sz val="11"/>
        <rFont val="Microsoft YaHei"/>
        <family val="2"/>
      </rPr>
      <t xml:space="preserve">タンタルが御社製品の生産に必要であり申告された完成品に含有されている場合は、「申告」タブの</t>
    </r>
    <r>
      <rPr>
        <sz val="11"/>
        <rFont val="Verdana"/>
        <family val="2"/>
        <charset val="1"/>
      </rPr>
      <t xml:space="preserve">D32</t>
    </r>
    <r>
      <rPr>
        <sz val="11"/>
        <rFont val="Microsoft YaHei"/>
        <family val="2"/>
      </rPr>
      <t xml:space="preserve">セルに申告してください</t>
    </r>
  </si>
  <si>
    <r>
      <rPr>
        <sz val="11"/>
        <rFont val="Microsoft YaHei"/>
        <family val="2"/>
      </rPr>
      <t xml:space="preserve">선언</t>
    </r>
    <r>
      <rPr>
        <sz val="11"/>
        <rFont val="Verdana"/>
        <family val="2"/>
        <charset val="1"/>
      </rPr>
      <t xml:space="preserve">(Declaration) </t>
    </r>
    <r>
      <rPr>
        <sz val="11"/>
        <rFont val="Microsoft YaHei"/>
        <family val="2"/>
      </rPr>
      <t xml:space="preserve">탭의 </t>
    </r>
    <r>
      <rPr>
        <sz val="11"/>
        <rFont val="Verdana"/>
        <family val="2"/>
        <charset val="1"/>
      </rPr>
      <t xml:space="preserve">D32 </t>
    </r>
    <r>
      <rPr>
        <sz val="11"/>
        <rFont val="Microsoft YaHei"/>
        <family val="2"/>
      </rPr>
      <t xml:space="preserve">셀에 탄탈륨이 귀사의 제품 생산에 필요하고 선언된 완제품 내에 포함되어 있는지 여부를 선언하십시오</t>
    </r>
    <r>
      <rPr>
        <sz val="11"/>
        <rFont val="Verdana"/>
        <family val="2"/>
        <charset val="1"/>
      </rPr>
      <t xml:space="preserve">. </t>
    </r>
  </si>
  <si>
    <t xml:space="preserve">Déclarez si du tantale est nécessaire à la fabrication de vos produits et est contenu dans les produits finis déclarés dans la cellule D32 de l'onglet Déclaration</t>
  </si>
  <si>
    <t xml:space="preserve">Declare se o tântalo é necessário para a fabricação de seus produtos e está contido nos produtos acabados declarados na célula D32 da guia Declaração</t>
  </si>
  <si>
    <t xml:space="preserve">Erklären Sie in der Reiterzelle D32 der Erklärung, ob Tantalum für die Herstellung Ihrer Produkte erforderlich ist und ob es in den angegebenen Endprodukten enthalten ist</t>
  </si>
  <si>
    <t xml:space="preserve">Declare si el tántalo es necesario para la fabricación de sus productos y si está presente en los productos terminados declarados en la pestaña Declaration (Declaración), celda D32</t>
  </si>
  <si>
    <t xml:space="preserve">Dichiarare se il Tantalio è necessario alla produzione dei propri prodotti ed è contenuto nei prodotti finiti dichiarati nella cella D32 della scheda della Dichiarazione</t>
  </si>
  <si>
    <t xml:space="preserve">Tantalın ürünlerinizin imalat için gerekli olup olmadığını ve son üründe bulunup bulunmadığını Beyan sekmesinde hücre D32'de belirtin.</t>
  </si>
  <si>
    <t xml:space="preserve">CheckerJ20</t>
  </si>
  <si>
    <t xml:space="preserve">J20</t>
  </si>
  <si>
    <t xml:space="preserve">Declare if Tin is necessary to the production of your products and contained within the finished products declared in Declaration tab cell D33</t>
  </si>
  <si>
    <r>
      <rPr>
        <sz val="11"/>
        <rFont val="Microsoft YaHei"/>
        <family val="2"/>
      </rPr>
      <t xml:space="preserve">在“申报”选项卡 </t>
    </r>
    <r>
      <rPr>
        <sz val="11"/>
        <rFont val="Verdana"/>
        <family val="2"/>
        <charset val="1"/>
      </rPr>
      <t xml:space="preserve">D33 </t>
    </r>
    <r>
      <rPr>
        <sz val="11"/>
        <rFont val="Microsoft YaHei"/>
        <family val="2"/>
      </rPr>
      <t xml:space="preserve">单元格中，申报锡是否必须用于贵公司产品的生产中，并且包含在申报的成品内</t>
    </r>
  </si>
  <si>
    <r>
      <rPr>
        <sz val="11"/>
        <rFont val="Microsoft YaHei"/>
        <family val="2"/>
      </rPr>
      <t xml:space="preserve">錫が御社製品の生産に必要であり申告された完成品に含有されている場合は、「申告」タブの</t>
    </r>
    <r>
      <rPr>
        <sz val="11"/>
        <rFont val="Verdana"/>
        <family val="2"/>
        <charset val="1"/>
      </rPr>
      <t xml:space="preserve">D33</t>
    </r>
    <r>
      <rPr>
        <sz val="11"/>
        <rFont val="Microsoft YaHei"/>
        <family val="2"/>
      </rPr>
      <t xml:space="preserve">セルに申告してください</t>
    </r>
  </si>
  <si>
    <r>
      <rPr>
        <sz val="11"/>
        <rFont val="Microsoft YaHei"/>
        <family val="2"/>
      </rPr>
      <t xml:space="preserve">선언</t>
    </r>
    <r>
      <rPr>
        <sz val="11"/>
        <rFont val="Verdana"/>
        <family val="2"/>
        <charset val="1"/>
      </rPr>
      <t xml:space="preserve">(Declaration) </t>
    </r>
    <r>
      <rPr>
        <sz val="11"/>
        <rFont val="Microsoft YaHei"/>
        <family val="2"/>
      </rPr>
      <t xml:space="preserve">탭의 </t>
    </r>
    <r>
      <rPr>
        <sz val="11"/>
        <rFont val="Verdana"/>
        <family val="2"/>
        <charset val="1"/>
      </rPr>
      <t xml:space="preserve">D33 </t>
    </r>
    <r>
      <rPr>
        <sz val="11"/>
        <rFont val="Microsoft YaHei"/>
        <family val="2"/>
      </rPr>
      <t xml:space="preserve">셀에 주석이 귀사의 제품 생산에 필요하고 선언된 완제품 내에 포함되어 있는지 여부를 선언하십시오</t>
    </r>
    <r>
      <rPr>
        <sz val="11"/>
        <rFont val="Verdana"/>
        <family val="2"/>
        <charset val="1"/>
      </rPr>
      <t xml:space="preserve">. </t>
    </r>
  </si>
  <si>
    <t xml:space="preserve">Déclarez si de l'étain est nécessaire à la fabrication de vos produits et est contenu dans les produits finis déclarés dans la cellule D33 de l'onglet Déclaration</t>
  </si>
  <si>
    <t xml:space="preserve">Declare se o estanho é necessário para a fabricação de seus produtos e está contido nos produtos acabados declarados na célula D33 da guia Declaração</t>
  </si>
  <si>
    <t xml:space="preserve">Erklären Sie in der Reiterzelle D33 der Erklärung, ob Zinn für die Herstellung Ihrer Produkte erforderlich ist und ob es in den angegebenen Endprodukten enthalten ist</t>
  </si>
  <si>
    <t xml:space="preserve">Declare si el estaño es necesario para la fabricación de sus productos y si está presente en los productos terminados declarados en la pestaña Declaration (Declaración), celda D33</t>
  </si>
  <si>
    <t xml:space="preserve">Dichiarare se lo Stagno è necessario alla produzione dei propri prodotti ed è contenuto nei prodotti finiti dichiarati nella cella D33 della scheda della Dichiarazione</t>
  </si>
  <si>
    <t xml:space="preserve">Kalayın ürünlerinizin imalat için gerekli olup olmadığını ve son üründe bulunup bulunmadığını Beyan sekmesinde hücre D33'te belirtin.</t>
  </si>
  <si>
    <t xml:space="preserve">CheckerJ21</t>
  </si>
  <si>
    <t xml:space="preserve">J21</t>
  </si>
  <si>
    <t xml:space="preserve">Declare if Gold is necessary to the production of your products and contained within the finished products declared in Declaration tab cell D34</t>
  </si>
  <si>
    <r>
      <rPr>
        <sz val="11"/>
        <rFont val="Microsoft YaHei"/>
        <family val="2"/>
      </rPr>
      <t xml:space="preserve">在“申报”选项卡 </t>
    </r>
    <r>
      <rPr>
        <sz val="11"/>
        <rFont val="Verdana"/>
        <family val="2"/>
        <charset val="1"/>
      </rPr>
      <t xml:space="preserve">D34 </t>
    </r>
    <r>
      <rPr>
        <sz val="11"/>
        <rFont val="Microsoft YaHei"/>
        <family val="2"/>
      </rPr>
      <t xml:space="preserve">单元格中，申报金是否必须用于贵公司产品的生产中，并且包含在申报的成品内</t>
    </r>
  </si>
  <si>
    <r>
      <rPr>
        <sz val="11"/>
        <rFont val="Microsoft YaHei"/>
        <family val="2"/>
      </rPr>
      <t xml:space="preserve">金が御社製品の生産に必要であり申告された完成品に含有されている場合は、「申告」タブの</t>
    </r>
    <r>
      <rPr>
        <sz val="11"/>
        <rFont val="Verdana"/>
        <family val="2"/>
        <charset val="1"/>
      </rPr>
      <t xml:space="preserve">D34</t>
    </r>
    <r>
      <rPr>
        <sz val="11"/>
        <rFont val="Microsoft YaHei"/>
        <family val="2"/>
      </rPr>
      <t xml:space="preserve">セルに申告してください</t>
    </r>
  </si>
  <si>
    <r>
      <rPr>
        <sz val="11"/>
        <rFont val="Microsoft YaHei"/>
        <family val="2"/>
      </rPr>
      <t xml:space="preserve">선언</t>
    </r>
    <r>
      <rPr>
        <sz val="11"/>
        <rFont val="Verdana"/>
        <family val="2"/>
        <charset val="1"/>
      </rPr>
      <t xml:space="preserve">(Declaration) </t>
    </r>
    <r>
      <rPr>
        <sz val="11"/>
        <rFont val="Microsoft YaHei"/>
        <family val="2"/>
      </rPr>
      <t xml:space="preserve">탭의 </t>
    </r>
    <r>
      <rPr>
        <sz val="11"/>
        <rFont val="Verdana"/>
        <family val="2"/>
        <charset val="1"/>
      </rPr>
      <t xml:space="preserve">D34 </t>
    </r>
    <r>
      <rPr>
        <sz val="11"/>
        <rFont val="Microsoft YaHei"/>
        <family val="2"/>
      </rPr>
      <t xml:space="preserve">셀에 금이 귀사의 제품 생산에 필요하고 선언된 완제품 내에 포함되어 있는지 여부를 선언하십시오</t>
    </r>
    <r>
      <rPr>
        <sz val="11"/>
        <rFont val="Verdana"/>
        <family val="2"/>
        <charset val="1"/>
      </rPr>
      <t xml:space="preserve">. </t>
    </r>
  </si>
  <si>
    <t xml:space="preserve">Déclarez si de l'or est nécessaire à la fabrication de vos produits et est contenu dans les produits finis déclarés dans la cellule D34 de l'onglet Déclaration</t>
  </si>
  <si>
    <t xml:space="preserve">Declare se o ouro é necessário para a fabricação de seus produtos e está contido nos produtos acabados declarados na célula D34 da guia Declaração</t>
  </si>
  <si>
    <t xml:space="preserve">Erklären Sie in der Reiterzelle D34 der Erklärung, ob Gold für die Herstellung Ihrer Produkte erforderlich ist und ob es in den angegebenen Endprodukten enthalten ist</t>
  </si>
  <si>
    <t xml:space="preserve">Declare si el oro es necesario para la fabricación de sus productos y si está presente en los productos terminados declarados en la pestaña Declaration (Declaración), celda D34</t>
  </si>
  <si>
    <t xml:space="preserve">Dichiarare se l'Oro è necessario alla produzione dei propri prodotti ed è contenuto nei prodotti finiti dichiarati nella cella D34 della scheda della Dichiarazione</t>
  </si>
  <si>
    <t xml:space="preserve">Altının ürünlerinizin imalat için gerekli olup olmadığını ve son üründe bulunup bulunmadığını Beyan sekmesinde hücre D34'te belirtin.</t>
  </si>
  <si>
    <t xml:space="preserve">CheckerJ22</t>
  </si>
  <si>
    <t xml:space="preserve">J22</t>
  </si>
  <si>
    <t xml:space="preserve">Declare if Tungsten is necessary to the production of your products and contained within the finished products declared in Declaration tab cell D35</t>
  </si>
  <si>
    <r>
      <rPr>
        <sz val="11"/>
        <rFont val="Microsoft YaHei"/>
        <family val="2"/>
      </rPr>
      <t xml:space="preserve">在“申报”选项卡 </t>
    </r>
    <r>
      <rPr>
        <sz val="11"/>
        <rFont val="Verdana"/>
        <family val="2"/>
        <charset val="1"/>
      </rPr>
      <t xml:space="preserve">D35 </t>
    </r>
    <r>
      <rPr>
        <sz val="11"/>
        <rFont val="Microsoft YaHei"/>
        <family val="2"/>
      </rPr>
      <t xml:space="preserve">单元格中，申报钨是否必须用于贵公司产品的生产中，并且包含在申报的成品内</t>
    </r>
  </si>
  <si>
    <r>
      <rPr>
        <sz val="11"/>
        <rFont val="Microsoft YaHei"/>
        <family val="2"/>
      </rPr>
      <t xml:space="preserve">タングステンが御社製品の生産に必要であり申告された完成品に含有されている場合は、「申告」タブの</t>
    </r>
    <r>
      <rPr>
        <sz val="11"/>
        <rFont val="Verdana"/>
        <family val="2"/>
        <charset val="1"/>
      </rPr>
      <t xml:space="preserve">D35</t>
    </r>
    <r>
      <rPr>
        <sz val="11"/>
        <rFont val="Microsoft YaHei"/>
        <family val="2"/>
      </rPr>
      <t xml:space="preserve">セルに申告してください</t>
    </r>
  </si>
  <si>
    <r>
      <rPr>
        <sz val="11"/>
        <rFont val="Microsoft YaHei"/>
        <family val="2"/>
      </rPr>
      <t xml:space="preserve">선언</t>
    </r>
    <r>
      <rPr>
        <sz val="11"/>
        <rFont val="Verdana"/>
        <family val="2"/>
        <charset val="1"/>
      </rPr>
      <t xml:space="preserve">(Declaration) </t>
    </r>
    <r>
      <rPr>
        <sz val="11"/>
        <rFont val="Microsoft YaHei"/>
        <family val="2"/>
      </rPr>
      <t xml:space="preserve">탭의 </t>
    </r>
    <r>
      <rPr>
        <sz val="11"/>
        <rFont val="Verdana"/>
        <family val="2"/>
        <charset val="1"/>
      </rPr>
      <t xml:space="preserve">D35 </t>
    </r>
    <r>
      <rPr>
        <sz val="11"/>
        <rFont val="Microsoft YaHei"/>
        <family val="2"/>
      </rPr>
      <t xml:space="preserve">셀에 텅스텐이 귀사의 제품 생산에 필요하고 선언된 완제품 내에 포함되어 있는지 여부를 선언하십시오</t>
    </r>
    <r>
      <rPr>
        <sz val="11"/>
        <rFont val="Verdana"/>
        <family val="2"/>
        <charset val="1"/>
      </rPr>
      <t xml:space="preserve">. </t>
    </r>
  </si>
  <si>
    <t xml:space="preserve">Déclarez si du tungstène est nécessaire à la fabrication de vos produits et est contenu dans les produits finis déclarés dans la cellule D35 de l'onglet Déclaration</t>
  </si>
  <si>
    <t xml:space="preserve">Declare se o tungstênio é necessário para a fabricação de seus produtos e está contido nos produtos acabados declarados na célula D35 da guia Declaração</t>
  </si>
  <si>
    <t xml:space="preserve">Erklären Sie in der Reiterzelle D35 der Erklärung, ob Tungsten für die Herstellung Ihrer Produkte erforderlich ist und ob es in den angegebenen Endprodukten enthalten ist</t>
  </si>
  <si>
    <t xml:space="preserve">Declare si el tungsteno es necesario para la fabricación de sus productos y si está presente en los productos terminados declarados en la pestaña Declaration (Declaración), celda D35</t>
  </si>
  <si>
    <t xml:space="preserve">Dichiarare se il Tungsteno è necessario alla produzione dei propri prodotti ed è contenuto nei prodotti finiti dichiarati nella cella D35 della scheda della Dichiarazione</t>
  </si>
  <si>
    <t xml:space="preserve">Tungstenin ürünlerinizin imalat için gerekli olup olmadığını ve son üründe bulunup bulunmadığını Beyan sekmesinde hücre D35'te belirtin.</t>
  </si>
  <si>
    <t xml:space="preserve">CheckerJ24</t>
  </si>
  <si>
    <t xml:space="preserve">J24</t>
  </si>
  <si>
    <t xml:space="preserve">Declare if Tantalum used within the scope of products declared within this survey response originated from the DRC or an adjoining Country on the Declaration tab cell D38</t>
  </si>
  <si>
    <r>
      <rPr>
        <sz val="11"/>
        <rFont val="Microsoft YaHei"/>
        <family val="2"/>
      </rPr>
      <t xml:space="preserve">在“申报”选项卡 </t>
    </r>
    <r>
      <rPr>
        <sz val="11"/>
        <rFont val="Verdana"/>
        <family val="2"/>
        <charset val="1"/>
      </rPr>
      <t xml:space="preserve">D38 </t>
    </r>
    <r>
      <rPr>
        <sz val="11"/>
        <rFont val="Microsoft YaHei"/>
        <family val="2"/>
      </rPr>
      <t xml:space="preserve">单元格中，申报在此调查回答里申报的产品范围内所用钽的原产地是否为刚果民主共和国或毗邻国家或地区</t>
    </r>
  </si>
  <si>
    <r>
      <rPr>
        <sz val="11"/>
        <rFont val="Microsoft YaHei"/>
        <family val="2"/>
      </rPr>
      <t xml:space="preserve">本調査回答で申告された製品範囲内で使用されるタンタルが</t>
    </r>
    <r>
      <rPr>
        <sz val="11"/>
        <rFont val="Verdana"/>
        <family val="2"/>
        <charset val="1"/>
      </rPr>
      <t xml:space="preserve">DRC</t>
    </r>
    <r>
      <rPr>
        <sz val="11"/>
        <rFont val="Microsoft YaHei"/>
        <family val="2"/>
      </rPr>
      <t xml:space="preserve">または隣接国を原産とする場合は、「申告」タブの</t>
    </r>
    <r>
      <rPr>
        <sz val="11"/>
        <rFont val="Verdana"/>
        <family val="2"/>
        <charset val="1"/>
      </rPr>
      <t xml:space="preserve">D38</t>
    </r>
    <r>
      <rPr>
        <sz val="11"/>
        <rFont val="Microsoft YaHei"/>
        <family val="2"/>
      </rPr>
      <t xml:space="preserve">セルに申告してください</t>
    </r>
  </si>
  <si>
    <r>
      <rPr>
        <sz val="11"/>
        <rFont val="Microsoft YaHei"/>
        <family val="2"/>
      </rPr>
      <t xml:space="preserve">선언</t>
    </r>
    <r>
      <rPr>
        <sz val="11"/>
        <rFont val="Verdana"/>
        <family val="2"/>
        <charset val="1"/>
      </rPr>
      <t xml:space="preserve">(Declaration) </t>
    </r>
    <r>
      <rPr>
        <sz val="11"/>
        <rFont val="Microsoft YaHei"/>
        <family val="2"/>
      </rPr>
      <t xml:space="preserve">탭의 </t>
    </r>
    <r>
      <rPr>
        <sz val="11"/>
        <rFont val="Verdana"/>
        <family val="2"/>
        <charset val="1"/>
      </rPr>
      <t xml:space="preserve">D38 </t>
    </r>
    <r>
      <rPr>
        <sz val="11"/>
        <rFont val="Microsoft YaHei"/>
        <family val="2"/>
      </rPr>
      <t xml:space="preserve">셀에 이 설문조사의 응답내용 내에서 선언된 제품 범위 내에 사용된 탄탈륨이 콩고공화국이나 그 인접국가로부터 유래된 것인지 여부를 선언하십시오</t>
    </r>
    <r>
      <rPr>
        <sz val="11"/>
        <rFont val="Verdana"/>
        <family val="2"/>
        <charset val="1"/>
      </rPr>
      <t xml:space="preserve">. </t>
    </r>
  </si>
  <si>
    <t xml:space="preserve">Déclarez si le tantale utilisé dans le cadre des produits déclarés dans les réponses à cette enquête provient de la RDC ou d'un pays voisin dans la cellule D38 de l'onglet Déclaration</t>
  </si>
  <si>
    <t xml:space="preserve">Declare se o tântalo utilizado no âmbito dos produtos declarados nesta resposta da pesquisa é originário da República Democrática do Congo ou de um país vizinho na célula D38 da guia Declaração</t>
  </si>
  <si>
    <t xml:space="preserve">Erklären Sie in der Reiterzelle D38 der Erklärung, ob innerhalb des Umfangs der in dieser Umfrage angegebenen Produkte verwendetes Tantalum aus der Demokratischen Republik Kongo oder einem benachbarten Land stammt</t>
  </si>
  <si>
    <t xml:space="preserve">Declare si el tántalo utilizado en el enfoque de los productos declarados en la respuesta de esta encuesta proviene del DRC o un país contiguo en la pestaña Declaration (Declaración), celda D38</t>
  </si>
  <si>
    <t xml:space="preserve">Dichiarare se il Tantalio usato nell'ambito dei prodotti dichiarati nella risposta a questo sondaggio proviene dalla Repubblica Democratica del Congo oppure da un Paese confinante nella cella D38 della scheda della Dichiarazione</t>
  </si>
  <si>
    <t xml:space="preserve">Bu anket yanıtlarında bildirilen ürünler kapsamında kullanılan Tantalın DKC veya komşu ülkelerinden edinilip edinilmediğini Beyan sekmesi hücre D38'de belirtin.</t>
  </si>
  <si>
    <t xml:space="preserve">CheckerJ25</t>
  </si>
  <si>
    <t xml:space="preserve">J25</t>
  </si>
  <si>
    <t xml:space="preserve">Declare if Tin used within the scope of products declared within this survey response originated from the DRC or an adjoining Country on the Declaration tab cell D39</t>
  </si>
  <si>
    <r>
      <rPr>
        <sz val="11"/>
        <rFont val="Microsoft YaHei"/>
        <family val="2"/>
      </rPr>
      <t xml:space="preserve">在“申报”选项卡 </t>
    </r>
    <r>
      <rPr>
        <sz val="11"/>
        <rFont val="Verdana"/>
        <family val="2"/>
        <charset val="1"/>
      </rPr>
      <t xml:space="preserve">D39 </t>
    </r>
    <r>
      <rPr>
        <sz val="11"/>
        <rFont val="Microsoft YaHei"/>
        <family val="2"/>
      </rPr>
      <t xml:space="preserve">单元格中，申报在此调查回答里申报的产品范围内所用锡的原产地是否为刚果民主共和国或毗邻国家或地区</t>
    </r>
  </si>
  <si>
    <r>
      <rPr>
        <sz val="11"/>
        <rFont val="Microsoft YaHei"/>
        <family val="2"/>
      </rPr>
      <t xml:space="preserve">本調査回答で申告された製品範囲内で使用される錫が</t>
    </r>
    <r>
      <rPr>
        <sz val="11"/>
        <rFont val="Verdana"/>
        <family val="2"/>
        <charset val="1"/>
      </rPr>
      <t xml:space="preserve">DRC</t>
    </r>
    <r>
      <rPr>
        <sz val="11"/>
        <rFont val="Microsoft YaHei"/>
        <family val="2"/>
      </rPr>
      <t xml:space="preserve">または隣接国を原産とする場合は、「申告」タブの</t>
    </r>
    <r>
      <rPr>
        <sz val="11"/>
        <rFont val="Verdana"/>
        <family val="2"/>
        <charset val="1"/>
      </rPr>
      <t xml:space="preserve">D39</t>
    </r>
    <r>
      <rPr>
        <sz val="11"/>
        <rFont val="Microsoft YaHei"/>
        <family val="2"/>
      </rPr>
      <t xml:space="preserve">セルに申告してください</t>
    </r>
  </si>
  <si>
    <r>
      <rPr>
        <sz val="11"/>
        <rFont val="Microsoft YaHei"/>
        <family val="2"/>
      </rPr>
      <t xml:space="preserve">선언</t>
    </r>
    <r>
      <rPr>
        <sz val="11"/>
        <rFont val="Verdana"/>
        <family val="2"/>
        <charset val="1"/>
      </rPr>
      <t xml:space="preserve">(Declaration) </t>
    </r>
    <r>
      <rPr>
        <sz val="11"/>
        <rFont val="Microsoft YaHei"/>
        <family val="2"/>
      </rPr>
      <t xml:space="preserve">탭의 </t>
    </r>
    <r>
      <rPr>
        <sz val="11"/>
        <rFont val="Verdana"/>
        <family val="2"/>
        <charset val="1"/>
      </rPr>
      <t xml:space="preserve">D39 </t>
    </r>
    <r>
      <rPr>
        <sz val="11"/>
        <rFont val="Microsoft YaHei"/>
        <family val="2"/>
      </rPr>
      <t xml:space="preserve">셀에 이 설문조사의 응답내용 내에서 선언된 제품 범위 내에 사용된 주석이 콩고공화국이나 그 인접국가로부터 유래된 것인지 여부를 선언하십시오</t>
    </r>
    <r>
      <rPr>
        <sz val="11"/>
        <rFont val="Verdana"/>
        <family val="2"/>
        <charset val="1"/>
      </rPr>
      <t xml:space="preserve">. </t>
    </r>
  </si>
  <si>
    <t xml:space="preserve">Déclarez si l'étain utilisé dans le cadre de produits déclarés dans les réponses à cette enquête est originaire de la RDC ou d'un pays voisin  dans la cellule D39 de l'onglet Déclaration</t>
  </si>
  <si>
    <t xml:space="preserve">Declare se o estanho utilizado no âmbito dos produtos declarados nesta resposta da pesquisa é originário da República Democrática do Congo ou de um país vizinho na célula D39 da guia Declaração</t>
  </si>
  <si>
    <t xml:space="preserve">Erklären Sie in der Reiterzelle D39 der Erklärung, ob innerhalb des Umfangs der in dieser Umfrage angegebenen Produkte verwendetes Zinn aus der Demokratischen Republik Kongo oder einem benachbarten Land stammt</t>
  </si>
  <si>
    <t xml:space="preserve">Declare si el estaño utilizado en el enfoque de los productos declarados en la respuesta de esta encuesta proviene del DRC o un país contiguo en la pestaña Declaration (Declaración), celda D39</t>
  </si>
  <si>
    <t xml:space="preserve">Dichiarare se lo Stagno usato nell'ambito dei prodotti dichiarati nella risposta a questo sondaggio proviene dalla Repubblica Democratica del Congo oppure da un Paese confinante nella cella D39 della scheda della Dichiarazione</t>
  </si>
  <si>
    <t xml:space="preserve">Bu anket yanıtlarında bildirilen ürünler kapsamında kullanılan Kalayın DKC veya komşu ülkelerinden edinilip edinilmediğini Beyan sekmesi hücre D39'da belirtin.</t>
  </si>
  <si>
    <t xml:space="preserve">CheckerJ26</t>
  </si>
  <si>
    <t xml:space="preserve">J26</t>
  </si>
  <si>
    <t xml:space="preserve">Declare if Gold used within the scope of products declared within this survey response originated from the DRC or an adjoining Country on the Declaration tab cell D40</t>
  </si>
  <si>
    <r>
      <rPr>
        <sz val="11"/>
        <rFont val="Microsoft YaHei"/>
        <family val="2"/>
      </rPr>
      <t xml:space="preserve">在“申报”选项卡 </t>
    </r>
    <r>
      <rPr>
        <sz val="11"/>
        <rFont val="Verdana"/>
        <family val="2"/>
        <charset val="1"/>
      </rPr>
      <t xml:space="preserve">D40 </t>
    </r>
    <r>
      <rPr>
        <sz val="11"/>
        <rFont val="Microsoft YaHei"/>
        <family val="2"/>
      </rPr>
      <t xml:space="preserve">单元格中，申报在此调查回答里申报的产品范围内所用金的原产地是否为刚果民主共和国或毗邻国家或地区</t>
    </r>
  </si>
  <si>
    <r>
      <rPr>
        <sz val="11"/>
        <rFont val="Microsoft YaHei"/>
        <family val="2"/>
      </rPr>
      <t xml:space="preserve">本調査回答で申告された製品範囲内で使用される金が</t>
    </r>
    <r>
      <rPr>
        <sz val="11"/>
        <rFont val="Verdana"/>
        <family val="2"/>
        <charset val="1"/>
      </rPr>
      <t xml:space="preserve">DRC</t>
    </r>
    <r>
      <rPr>
        <sz val="11"/>
        <rFont val="Microsoft YaHei"/>
        <family val="2"/>
      </rPr>
      <t xml:space="preserve">または隣接国を原産とする場合は、「申告」タブの</t>
    </r>
    <r>
      <rPr>
        <sz val="11"/>
        <rFont val="Verdana"/>
        <family val="2"/>
        <charset val="1"/>
      </rPr>
      <t xml:space="preserve">D40</t>
    </r>
    <r>
      <rPr>
        <sz val="11"/>
        <rFont val="Microsoft YaHei"/>
        <family val="2"/>
      </rPr>
      <t xml:space="preserve">セルに申告してください</t>
    </r>
  </si>
  <si>
    <r>
      <rPr>
        <sz val="11"/>
        <rFont val="Microsoft YaHei"/>
        <family val="2"/>
      </rPr>
      <t xml:space="preserve">선언</t>
    </r>
    <r>
      <rPr>
        <sz val="11"/>
        <rFont val="Verdana"/>
        <family val="2"/>
        <charset val="1"/>
      </rPr>
      <t xml:space="preserve">(Declaration) </t>
    </r>
    <r>
      <rPr>
        <sz val="11"/>
        <rFont val="Microsoft YaHei"/>
        <family val="2"/>
      </rPr>
      <t xml:space="preserve">탭의 </t>
    </r>
    <r>
      <rPr>
        <sz val="11"/>
        <rFont val="Verdana"/>
        <family val="2"/>
        <charset val="1"/>
      </rPr>
      <t xml:space="preserve">D40 </t>
    </r>
    <r>
      <rPr>
        <sz val="11"/>
        <rFont val="Microsoft YaHei"/>
        <family val="2"/>
      </rPr>
      <t xml:space="preserve">셀에 이 설문조사의 응답내용 내에서 선언된 제품 범위 내에 사용된 금이 콩고공화국이나 그 인접국가로부터 유래된 것인지 여부를 선언하십시오</t>
    </r>
    <r>
      <rPr>
        <sz val="11"/>
        <rFont val="Verdana"/>
        <family val="2"/>
        <charset val="1"/>
      </rPr>
      <t xml:space="preserve">. </t>
    </r>
  </si>
  <si>
    <t xml:space="preserve">Déclarez si l'or utilisé dans le cadre des produits déclarés dans les réponses à cette enquête est originaire de la RDC ou d'un pays voisin dans la cellule D40 de l'onglet Déclaration </t>
  </si>
  <si>
    <t xml:space="preserve">Declare se o ouro utilizado no âmbito dos produtos declarados nesta resposta da pesquisa é originário da República Democrática do Congo ou de um país vizinho na célula D40 da guia Declaração</t>
  </si>
  <si>
    <t xml:space="preserve">Erklären Sie in der Reiterzelle D40 der Erklärung, ob innerhalb des Umfangs der in dieser Umfrage angegebenen Produkte verwendetes Gold aus der Demokratischen Republik Kongo oder einem benachbarten Land stammt</t>
  </si>
  <si>
    <t xml:space="preserve">Declare si el oro utilizado en el enfoque de los productos declarados en la respuesta de esta encuesta proviene del DRC o un país contiguo en la pestaña Declaration (Declaración), celda D40</t>
  </si>
  <si>
    <t xml:space="preserve">Dichiarare se l'Oro usato nell'ambito dei prodotti dichiarati nella risposta a questo sondaggio proviene dalla Repubblica Democratica del Congo oppure da un Paese confinante nella cella D40 della scheda della Dichiarazione</t>
  </si>
  <si>
    <t xml:space="preserve">Bu anket yanıtlarında bildirilen ürünler kapsamında kullanılan Altının DKC veya komşu ülkelerinden edinilip edinilmediğini Beyan sekmesi hücre D40'da belirtin.</t>
  </si>
  <si>
    <t xml:space="preserve">CheckerJ27</t>
  </si>
  <si>
    <t xml:space="preserve">J27</t>
  </si>
  <si>
    <t xml:space="preserve">Declare if Tungsten used within the scope of products declared within this survey response originated from the DRC or an adjoining Country on the Declaration tab cell D41</t>
  </si>
  <si>
    <r>
      <rPr>
        <sz val="11"/>
        <rFont val="Microsoft YaHei"/>
        <family val="2"/>
      </rPr>
      <t xml:space="preserve">在“申报”选项卡 </t>
    </r>
    <r>
      <rPr>
        <sz val="11"/>
        <rFont val="Verdana"/>
        <family val="2"/>
        <charset val="1"/>
      </rPr>
      <t xml:space="preserve">D41 </t>
    </r>
    <r>
      <rPr>
        <sz val="11"/>
        <rFont val="Microsoft YaHei"/>
        <family val="2"/>
      </rPr>
      <t xml:space="preserve">单元格中，申报在此调查回答里申报的产品范围内所用钨的原产地是否为刚果民主共和国或毗邻国家或地区</t>
    </r>
  </si>
  <si>
    <r>
      <rPr>
        <sz val="11"/>
        <rFont val="Microsoft YaHei"/>
        <family val="2"/>
      </rPr>
      <t xml:space="preserve">本調査回答で申告された製品範囲内で使用されるタングステンが</t>
    </r>
    <r>
      <rPr>
        <sz val="11"/>
        <rFont val="Verdana"/>
        <family val="2"/>
        <charset val="1"/>
      </rPr>
      <t xml:space="preserve">DRC</t>
    </r>
    <r>
      <rPr>
        <sz val="11"/>
        <rFont val="Microsoft YaHei"/>
        <family val="2"/>
      </rPr>
      <t xml:space="preserve">または隣接国を原産とする場合は、「申告」タブの</t>
    </r>
    <r>
      <rPr>
        <sz val="11"/>
        <rFont val="Verdana"/>
        <family val="2"/>
        <charset val="1"/>
      </rPr>
      <t xml:space="preserve">D41</t>
    </r>
    <r>
      <rPr>
        <sz val="11"/>
        <rFont val="Microsoft YaHei"/>
        <family val="2"/>
      </rPr>
      <t xml:space="preserve">セルに申告してください</t>
    </r>
  </si>
  <si>
    <r>
      <rPr>
        <sz val="11"/>
        <rFont val="Microsoft YaHei"/>
        <family val="2"/>
      </rPr>
      <t xml:space="preserve">선언</t>
    </r>
    <r>
      <rPr>
        <sz val="11"/>
        <rFont val="Verdana"/>
        <family val="2"/>
        <charset val="1"/>
      </rPr>
      <t xml:space="preserve">(Declaration) </t>
    </r>
    <r>
      <rPr>
        <sz val="11"/>
        <rFont val="Microsoft YaHei"/>
        <family val="2"/>
      </rPr>
      <t xml:space="preserve">탭의 </t>
    </r>
    <r>
      <rPr>
        <sz val="11"/>
        <rFont val="Verdana"/>
        <family val="2"/>
        <charset val="1"/>
      </rPr>
      <t xml:space="preserve">D41 </t>
    </r>
    <r>
      <rPr>
        <sz val="11"/>
        <rFont val="Microsoft YaHei"/>
        <family val="2"/>
      </rPr>
      <t xml:space="preserve">셀에 이 설문조사의 응답내용 내에서 선언된 제품 범위 내에 사용된 텅스텐이 콩고공화국이나 그 인접국가로부터 유래된 것인지 여부를 선언하십시오</t>
    </r>
    <r>
      <rPr>
        <sz val="11"/>
        <rFont val="Verdana"/>
        <family val="2"/>
        <charset val="1"/>
      </rPr>
      <t xml:space="preserve">. </t>
    </r>
  </si>
  <si>
    <t xml:space="preserve">Déclarez si le tungstène utilisé dans le cadre des produits déclarés dans les réponses à cette enquête est originaire de la RDC ou d'un pays voisin dans la cellule D41 de l'onglet Déclaration.</t>
  </si>
  <si>
    <t xml:space="preserve">Declare se o tungstênio utilizado no âmbito dos produtos declarados nesta resposta da pesquisa é originário da República Democrática do Congo ou de um país vizinho na célula D41 da guia Declaração</t>
  </si>
  <si>
    <t xml:space="preserve">Erklären Sie in der Reiterzelle D41 der Erklärung, ob innerhalb des Umfangs der in dieser Umfrage angegebenen Produkte verwendetes Tungsten aus der Demokratischen Republik Kongo oder einem benachbarten Land stammt</t>
  </si>
  <si>
    <t xml:space="preserve">Declare si el tungsteno utilizado en el enfoque de los productos declarados en la respuesta de esta encuesta proviene del DRC o un país contiguo en la pestaña Declaration (Declaración), celda D41</t>
  </si>
  <si>
    <t xml:space="preserve">Dichiarare se il Tungsteno usato nell'ambito dei prodotti dichiarati nella risposta a questo sondaggio proviene dalla Repubblica Democratica del Congo oppure da un Paese confinante nella cella D41 della scheda della Dichiarazione</t>
  </si>
  <si>
    <t xml:space="preserve">Bu anket yanıtlarında bildirilen ürünler kapsamında kullanılan Tungstenin DKC veya komşu ülkelerinden edinilip edinilmediğini Beyan sekmesi hücre D41'de belirtin.</t>
  </si>
  <si>
    <t xml:space="preserve">CheckerJ29</t>
  </si>
  <si>
    <t xml:space="preserve">J29</t>
  </si>
  <si>
    <t xml:space="preserve">Declare if Tantalum used within the scope of products declared within this survey response originated from a conflict-affected and high-risk area on the Declaration tab cell D44</t>
  </si>
  <si>
    <r>
      <rPr>
        <sz val="11"/>
        <rFont val="Microsoft YaHei"/>
        <family val="2"/>
      </rPr>
      <t xml:space="preserve">在“申报”选项卡 </t>
    </r>
    <r>
      <rPr>
        <sz val="11"/>
        <rFont val="Verdana"/>
        <family val="2"/>
        <charset val="1"/>
      </rPr>
      <t xml:space="preserve">D44 </t>
    </r>
    <r>
      <rPr>
        <sz val="11"/>
        <rFont val="Microsoft YaHei"/>
        <family val="2"/>
      </rPr>
      <t xml:space="preserve">单元格中申报此调查回答中所申报产品范围内使用的钽的原产地是否为受冲突影响和高风险地区</t>
    </r>
  </si>
  <si>
    <r>
      <rPr>
        <sz val="11"/>
        <rFont val="Microsoft YaHei"/>
        <family val="2"/>
      </rPr>
      <t xml:space="preserve">本調査回答で申告された製品範囲内で使用されるタンタルが紛争地域及び高リスクエリアを原産とする場合は、「申告」タブの</t>
    </r>
    <r>
      <rPr>
        <sz val="11"/>
        <rFont val="Verdana"/>
        <family val="2"/>
        <charset val="1"/>
      </rPr>
      <t xml:space="preserve">D44</t>
    </r>
    <r>
      <rPr>
        <sz val="11"/>
        <rFont val="Microsoft YaHei"/>
        <family val="2"/>
      </rPr>
      <t xml:space="preserve">セルに申告してください</t>
    </r>
  </si>
  <si>
    <r>
      <rPr>
        <sz val="11"/>
        <rFont val="Microsoft YaHei"/>
        <family val="2"/>
      </rPr>
      <t xml:space="preserve">본 설문조사 응답에서 선언된 제품의 범위 내에서 사용된 탄탈륨이 분쟁 및 고위험 지역에서 유래되었는지 여부를 선언</t>
    </r>
    <r>
      <rPr>
        <sz val="11"/>
        <rFont val="Verdana"/>
        <family val="2"/>
        <charset val="1"/>
      </rPr>
      <t xml:space="preserve">(Declaration) </t>
    </r>
    <r>
      <rPr>
        <sz val="11"/>
        <rFont val="Microsoft YaHei"/>
        <family val="2"/>
      </rPr>
      <t xml:space="preserve">탭의 </t>
    </r>
    <r>
      <rPr>
        <sz val="11"/>
        <rFont val="Verdana"/>
        <family val="2"/>
        <charset val="1"/>
      </rPr>
      <t xml:space="preserve">D44 </t>
    </r>
    <r>
      <rPr>
        <sz val="11"/>
        <rFont val="Microsoft YaHei"/>
        <family val="2"/>
      </rPr>
      <t xml:space="preserve">셀에서 선언하십시오</t>
    </r>
    <r>
      <rPr>
        <sz val="11"/>
        <rFont val="Verdana"/>
        <family val="2"/>
        <charset val="1"/>
      </rPr>
      <t xml:space="preserve">.</t>
    </r>
  </si>
  <si>
    <t xml:space="preserve">Déclarez si le tantale utilisé dans le champ d’application des produits déclarés dans cette réponse d’enquête provient d’une zone touchée par des conflits et à haut risque dans la cellule D44 de l’onglet Déclaration.</t>
  </si>
  <si>
    <t xml:space="preserve">Declare se o cobalto usado no escopo dos produtos declarados nesta resposta foi adquirido de uma área afetada por conflitos e de alto risco (CAHRA) na célula D44 da guia Declaração</t>
  </si>
  <si>
    <t xml:space="preserve">Geben Sie in Zelle D44 der Erklärung, ob innerhalb des Umfangs der in dieser Umfrage angegebenen Produkte verwendetes Tantal aus einem konfliktbetroffenen und risikoreichen Gebiet stammt</t>
  </si>
  <si>
    <t xml:space="preserve">Declare en la celda D44 de la pestaña Declaración, si el tantalio utilizado dentro del alcance de los productos declarados en esta respuesta del cuestionario proviene de un área de conflicto y de alto riesgo.</t>
  </si>
  <si>
    <t xml:space="preserve">Dichiarare se il tantalio utilizzato nell’ambito dei prodotti dichiarati all’interno di questa risposta del sondaggio ha origine da una zona di conflitto e ad alto rischio nella cella D44 della scheda Dichiarazione</t>
  </si>
  <si>
    <t xml:space="preserve">Bu anket yanıtında beyan edilen ürünler kapsamında kullanılan Tantal’ın çatışmadan etkilenen ve yüksek riskli bir bölgeden kaynaklanıp kaynaklanmadığını Beyan sekmesi D44 hücresinde beyan edin</t>
  </si>
  <si>
    <t xml:space="preserve">CheckerJ30</t>
  </si>
  <si>
    <t xml:space="preserve">J30</t>
  </si>
  <si>
    <t xml:space="preserve">Declare if Tin used within the scope of products declared within this survey response originated from a conflict-affected and high-risk area on the Declaration tab cell D45</t>
  </si>
  <si>
    <r>
      <rPr>
        <sz val="11"/>
        <rFont val="Microsoft YaHei"/>
        <family val="2"/>
      </rPr>
      <t xml:space="preserve">在“申报”选项卡 </t>
    </r>
    <r>
      <rPr>
        <sz val="11"/>
        <rFont val="Verdana"/>
        <family val="2"/>
        <charset val="1"/>
      </rPr>
      <t xml:space="preserve">D45 </t>
    </r>
    <r>
      <rPr>
        <sz val="11"/>
        <rFont val="Microsoft YaHei"/>
        <family val="2"/>
      </rPr>
      <t xml:space="preserve">单元格中申报此调查回答中所申报产品范围内使用的锡的原产地是否为受冲突影响和高风险地区</t>
    </r>
  </si>
  <si>
    <r>
      <rPr>
        <sz val="11"/>
        <rFont val="Microsoft YaHei"/>
        <family val="2"/>
      </rPr>
      <t xml:space="preserve">本調査回答で申告された製品範囲内で使用される錫が紛争地域及び高リスクエリアを原産とする場合は、「申告」タブの</t>
    </r>
    <r>
      <rPr>
        <sz val="11"/>
        <rFont val="Verdana"/>
        <family val="2"/>
        <charset val="1"/>
      </rPr>
      <t xml:space="preserve">D45</t>
    </r>
    <r>
      <rPr>
        <sz val="11"/>
        <rFont val="Microsoft YaHei"/>
        <family val="2"/>
      </rPr>
      <t xml:space="preserve">セルに申告してください</t>
    </r>
  </si>
  <si>
    <r>
      <rPr>
        <sz val="11"/>
        <rFont val="Microsoft YaHei"/>
        <family val="2"/>
      </rPr>
      <t xml:space="preserve">본 설문조사 응답에서 선언된 제품의 범위 내에서 사용된 주석이 분쟁 및 고위험 지역에서 유래되었는지 여부를 선언</t>
    </r>
    <r>
      <rPr>
        <sz val="11"/>
        <rFont val="Verdana"/>
        <family val="2"/>
        <charset val="1"/>
      </rPr>
      <t xml:space="preserve">(Declaration) </t>
    </r>
    <r>
      <rPr>
        <sz val="11"/>
        <rFont val="Microsoft YaHei"/>
        <family val="2"/>
      </rPr>
      <t xml:space="preserve">탭의 </t>
    </r>
    <r>
      <rPr>
        <sz val="11"/>
        <rFont val="Verdana"/>
        <family val="2"/>
        <charset val="1"/>
      </rPr>
      <t xml:space="preserve">D45 </t>
    </r>
    <r>
      <rPr>
        <sz val="11"/>
        <rFont val="Microsoft YaHei"/>
        <family val="2"/>
      </rPr>
      <t xml:space="preserve">셀에서 선언하십시오</t>
    </r>
    <r>
      <rPr>
        <sz val="11"/>
        <rFont val="Verdana"/>
        <family val="2"/>
        <charset val="1"/>
      </rPr>
      <t xml:space="preserve">.</t>
    </r>
  </si>
  <si>
    <t xml:space="preserve">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</si>
  <si>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</si>
  <si>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 xml:space="preserve">Geben Sie in Zelle D45 der Erklärung an, ob innerhalb des Umfangs der in dieser Umfrage angegebenen Produkte verwendetes Zinn aus einem konfliktbetroffenen und risikoreichen Gebiet stammt</t>
  </si>
  <si>
    <t xml:space="preserve">Declare en la celda D45 de la pestaña Declaración, si el estaño utilizado dentro del alcance de los productos declarados en esta respuesta del cuestionario proviene de un área de conflicto y de alto riesgo.</t>
  </si>
  <si>
    <t xml:space="preserve">Dichiarare se lo stagno utilizzato nell’ambito dei prodotti dichiarati all’interno di questa risposta del sondaggio ha origine da una zona di conflitto e ad alto rischio nella cella D45 della scheda Dichiarazione</t>
  </si>
  <si>
    <t xml:space="preserve">Bu anket yanıtında beyan edilen ürünler kapsamında kullanılan Kalay’ın çatışmadan etkilenen ve yüksek riskli bir bölgeden kaynaklanıp kaynaklanmadığını Beyan sekmesi D45 hücresinde beyan edin</t>
  </si>
  <si>
    <t xml:space="preserve">CheckerJ31</t>
  </si>
  <si>
    <t xml:space="preserve">J31</t>
  </si>
  <si>
    <t xml:space="preserve">Declare if Gold used within the scope of products declared within this survey response originated from a conflict-affected and high-risk area on the Declaration tab cell D46</t>
  </si>
  <si>
    <r>
      <rPr>
        <sz val="11"/>
        <rFont val="Microsoft YaHei"/>
        <family val="2"/>
      </rPr>
      <t xml:space="preserve">在“申报”选项卡 </t>
    </r>
    <r>
      <rPr>
        <sz val="11"/>
        <rFont val="Verdana"/>
        <family val="2"/>
        <charset val="1"/>
      </rPr>
      <t xml:space="preserve">D46 </t>
    </r>
    <r>
      <rPr>
        <sz val="11"/>
        <rFont val="Microsoft YaHei"/>
        <family val="2"/>
      </rPr>
      <t xml:space="preserve">单元格中申报此调查回答中所申报产品范围内使用的金的原产地是否为受冲突影响和高风险地区</t>
    </r>
  </si>
  <si>
    <r>
      <rPr>
        <sz val="11"/>
        <rFont val="Microsoft YaHei"/>
        <family val="2"/>
      </rPr>
      <t xml:space="preserve">本調査回答で申告された製品範囲内で使用される金が紛争地域及び高リスクエリアを原産とする場合は、「申告」タブの</t>
    </r>
    <r>
      <rPr>
        <sz val="11"/>
        <rFont val="Verdana"/>
        <family val="2"/>
        <charset val="1"/>
      </rPr>
      <t xml:space="preserve">D46</t>
    </r>
    <r>
      <rPr>
        <sz val="11"/>
        <rFont val="Microsoft YaHei"/>
        <family val="2"/>
      </rPr>
      <t xml:space="preserve">セルに申告してください</t>
    </r>
  </si>
  <si>
    <r>
      <rPr>
        <sz val="11"/>
        <rFont val="Microsoft YaHei"/>
        <family val="2"/>
      </rPr>
      <t xml:space="preserve">본 설문조사 응답에서 선언된 제품의 범위 내에서 사용된 금이 분쟁 및 고위험 지역에서 유래되었는지 여부를 선언</t>
    </r>
    <r>
      <rPr>
        <sz val="11"/>
        <rFont val="Verdana"/>
        <family val="2"/>
        <charset val="1"/>
      </rPr>
      <t xml:space="preserve">(Declaration) </t>
    </r>
    <r>
      <rPr>
        <sz val="11"/>
        <rFont val="Microsoft YaHei"/>
        <family val="2"/>
      </rPr>
      <t xml:space="preserve">탭의 </t>
    </r>
    <r>
      <rPr>
        <sz val="11"/>
        <rFont val="Verdana"/>
        <family val="2"/>
        <charset val="1"/>
      </rPr>
      <t xml:space="preserve">D46 </t>
    </r>
    <r>
      <rPr>
        <sz val="11"/>
        <rFont val="Microsoft YaHei"/>
        <family val="2"/>
      </rPr>
      <t xml:space="preserve">셀에서 선언하십시오</t>
    </r>
    <r>
      <rPr>
        <sz val="11"/>
        <rFont val="Verdana"/>
        <family val="2"/>
        <charset val="1"/>
      </rPr>
      <t xml:space="preserve">.</t>
    </r>
  </si>
  <si>
    <t xml:space="preserve">Déclarez si l’or utilisé dans le champ d’application des produits déclarés dans cette réponse d’enquête provient d’une zone touchée par des conflits et à haut risque dans la cellule D46 de l’onglet Déclaration.</t>
  </si>
  <si>
    <t xml:space="preserve">Declare se o ouro usado no escopo dos produtos declarados nesta resposta foi adquirido de uma área afetada por conflitos e de alto risco (CAHRA) na célula D46 da guia Declaração</t>
  </si>
  <si>
    <t xml:space="preserve">Geben Sie in Zelle D46 der Erklärung an, ob innerhalb des Umfangs der in dieser Umfrage angegebenen Produkte verwendetes Gold aus einem konfliktbetroffenen und risikoreichen Gebiet stammt</t>
  </si>
  <si>
    <t xml:space="preserve">Declare en la celda D46 de la pestaña Declaración, si el oro utilizado dentro del alcance de los productos declarados en esta respuesta del cuestionario proviene de un área de conflicto y de alto riesgo.</t>
  </si>
  <si>
    <t xml:space="preserve">Dichiarare se l’oro utilizzato nell’ambito dei prodotti dichiarati all’interno di questa risposta del sondaggio ha origine da una zona di conflitto e ad alto rischio nella cella D46 della scheda Dichiarazione</t>
  </si>
  <si>
    <t xml:space="preserve">Bu anket yanıtında beyan edilen ürünler kapsamında kullanılan Kalay’ın çatışmadan etkilenen ve yüksek riskli bir bölgeden kaynaklanıp kaynaklanmadığını Beyan sekmesi B46 hücresinde beyan edin</t>
  </si>
  <si>
    <t xml:space="preserve">CheckerJ32</t>
  </si>
  <si>
    <t xml:space="preserve">J32</t>
  </si>
  <si>
    <t xml:space="preserve">Declare if Tungsten used within the scope of products declared within this survey response originated from a conflict-affected and high-risk area on the Declaration tab cell D47</t>
  </si>
  <si>
    <r>
      <rPr>
        <sz val="11"/>
        <rFont val="Microsoft YaHei"/>
        <family val="2"/>
      </rPr>
      <t xml:space="preserve">在“申报”选项卡 </t>
    </r>
    <r>
      <rPr>
        <sz val="11"/>
        <rFont val="Verdana"/>
        <family val="2"/>
        <charset val="1"/>
      </rPr>
      <t xml:space="preserve">D47 </t>
    </r>
    <r>
      <rPr>
        <sz val="11"/>
        <rFont val="Microsoft YaHei"/>
        <family val="2"/>
      </rPr>
      <t xml:space="preserve">单元格中申报此调查回答中所申报产品范围内使用的钨的原产地是否为受冲突影响和高风险地区</t>
    </r>
  </si>
  <si>
    <r>
      <rPr>
        <sz val="11"/>
        <rFont val="Microsoft YaHei"/>
        <family val="2"/>
      </rPr>
      <t xml:space="preserve">本調査回答で申告された製品範囲内で使用されるタングステンが紛争地域及び高リスクエリアを原産とする場合は、「申告」タブの</t>
    </r>
    <r>
      <rPr>
        <sz val="11"/>
        <rFont val="Verdana"/>
        <family val="2"/>
        <charset val="1"/>
      </rPr>
      <t xml:space="preserve">D47</t>
    </r>
    <r>
      <rPr>
        <sz val="11"/>
        <rFont val="Microsoft YaHei"/>
        <family val="2"/>
      </rPr>
      <t xml:space="preserve">セルに申告してください</t>
    </r>
  </si>
  <si>
    <r>
      <rPr>
        <sz val="11"/>
        <rFont val="Microsoft YaHei"/>
        <family val="2"/>
      </rPr>
      <t xml:space="preserve">설문조사 응답에서 선언된 제품의 범위 내에서 사용된 텅스텐이 분쟁 및 고위험 지역에서 유래되었는지 여부를 선언</t>
    </r>
    <r>
      <rPr>
        <sz val="11"/>
        <rFont val="Verdana"/>
        <family val="2"/>
        <charset val="1"/>
      </rPr>
      <t xml:space="preserve">(Declaration) </t>
    </r>
    <r>
      <rPr>
        <sz val="11"/>
        <rFont val="Microsoft YaHei"/>
        <family val="2"/>
      </rPr>
      <t xml:space="preserve">탭의 </t>
    </r>
    <r>
      <rPr>
        <sz val="11"/>
        <rFont val="Verdana"/>
        <family val="2"/>
        <charset val="1"/>
      </rPr>
      <t xml:space="preserve">D47 </t>
    </r>
    <r>
      <rPr>
        <sz val="11"/>
        <rFont val="Microsoft YaHei"/>
        <family val="2"/>
      </rPr>
      <t xml:space="preserve">셀에서 선언하십시오</t>
    </r>
    <r>
      <rPr>
        <sz val="11"/>
        <rFont val="Verdana"/>
        <family val="2"/>
        <charset val="1"/>
      </rPr>
      <t xml:space="preserve">.</t>
    </r>
  </si>
  <si>
    <t xml:space="preserve">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</si>
  <si>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</si>
  <si>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 xml:space="preserve">Geben Sie in Zelle D47 der Erklärung an, ob innerhalb des Umfangs der in dieser Umfrage angegebenen Produkte verwendetes Wolfram aus einem konfliktbetroffenen und risikoreichen Gebiet stammt</t>
  </si>
  <si>
    <t xml:space="preserve">Declare en la celda D47 de la pestaña Declaración, si el tungsteno utilizado dentro del alcance de los productos declarados en esta respuesta del cuestionario proviene de un área de conflicto y de alto riesgo.</t>
  </si>
  <si>
    <t xml:space="preserve">Dichiarare se il tungsteno utilizzato nell’ambito dei prodotti dichiarati all’interno di questa risposta del sondaggio ha origine da una zona di conflitto e ad alto rischio nella cella D47 della scheda Dichiarazione</t>
  </si>
  <si>
    <t xml:space="preserve">Bu anket yanıtında beyan edilen ürünler kapsamında kullanılan Volfram’ın çatışmadan etkilenen ve yüksek riskli bir bölgeden kaynaklanıp kaynaklanmadığını Beyan sekmesi D47 hücresinde beyan edin</t>
  </si>
  <si>
    <t xml:space="preserve">CheckerJ34</t>
  </si>
  <si>
    <t xml:space="preserve">J34</t>
  </si>
  <si>
    <t xml:space="preserve">Declare if Tantalum used within the scope of products declared within this survey response originated entirely from a recycled or scrap source on the Declaration tab cell D44</t>
  </si>
  <si>
    <r>
      <rPr>
        <sz val="11"/>
        <rFont val="Microsoft YaHei"/>
        <family val="2"/>
      </rPr>
      <t xml:space="preserve">在“申报”选项卡 </t>
    </r>
    <r>
      <rPr>
        <sz val="11"/>
        <rFont val="Verdana"/>
        <family val="2"/>
        <charset val="1"/>
      </rPr>
      <t xml:space="preserve">D44 </t>
    </r>
    <r>
      <rPr>
        <sz val="11"/>
        <rFont val="Microsoft YaHei"/>
        <family val="2"/>
      </rPr>
      <t xml:space="preserve">单元格中，申报在此调查回答里申报的产品范围内所用钽是否完全来自回收料或报废料</t>
    </r>
  </si>
  <si>
    <r>
      <rPr>
        <sz val="11"/>
        <rFont val="Microsoft YaHei"/>
        <family val="2"/>
      </rPr>
      <t xml:space="preserve">本調査回答で申告された製品範囲内で使用されるタンタルが</t>
    </r>
    <r>
      <rPr>
        <sz val="11"/>
        <rFont val="Verdana"/>
        <family val="2"/>
        <charset val="1"/>
      </rPr>
      <t xml:space="preserve">100</t>
    </r>
    <r>
      <rPr>
        <sz val="11"/>
        <rFont val="Microsoft YaHei"/>
        <family val="2"/>
      </rPr>
      <t xml:space="preserve">％再生利用品又はスクラップ起源から調達されている場合は、「申告」タブの</t>
    </r>
    <r>
      <rPr>
        <sz val="11"/>
        <rFont val="Verdana"/>
        <family val="2"/>
        <charset val="1"/>
      </rPr>
      <t xml:space="preserve">D44</t>
    </r>
    <r>
      <rPr>
        <sz val="11"/>
        <rFont val="Microsoft YaHei"/>
        <family val="2"/>
      </rPr>
      <t xml:space="preserve">セルに申告してください</t>
    </r>
  </si>
  <si>
    <r>
      <rPr>
        <sz val="11"/>
        <rFont val="Microsoft YaHei"/>
        <family val="2"/>
      </rPr>
      <t xml:space="preserve">선언</t>
    </r>
    <r>
      <rPr>
        <sz val="11"/>
        <rFont val="Verdana"/>
        <family val="2"/>
        <charset val="1"/>
      </rPr>
      <t xml:space="preserve">(Declaration) </t>
    </r>
    <r>
      <rPr>
        <sz val="11"/>
        <rFont val="Microsoft YaHei"/>
        <family val="2"/>
      </rPr>
      <t xml:space="preserve">탭의 </t>
    </r>
    <r>
      <rPr>
        <sz val="11"/>
        <rFont val="Verdana"/>
        <family val="2"/>
        <charset val="1"/>
      </rPr>
      <t xml:space="preserve">D44 </t>
    </r>
    <r>
      <rPr>
        <sz val="11"/>
        <rFont val="Microsoft YaHei"/>
        <family val="2"/>
      </rPr>
      <t xml:space="preserve">셀에 이 설문조사의 응답내용 내에서 선언된 제품 범위 내에 사용된 탄탈륨이 전적으로 재활용이나 폐자원에서 나온 것인지 여부를 선언하십시오</t>
    </r>
    <r>
      <rPr>
        <sz val="11"/>
        <rFont val="Verdana"/>
        <family val="2"/>
        <charset val="1"/>
      </rPr>
      <t xml:space="preserve">. </t>
    </r>
  </si>
  <si>
    <t xml:space="preserve">Déclarez si le tantale utilisé dans le cadre des produits déclarés dans cette réponse à l'enquête provient d'une source entièrement recyclée ou de débris dans la cellule D44 de l'onglet Déclaration</t>
  </si>
  <si>
    <t xml:space="preserve">Declare se o tântalo utilizado no âmbito dos produtos declarados nesta resposta da pesquisa é originado inteiramente a partir uma fonte reciclada ou de sucata na célula D44 da guia Declaração</t>
  </si>
  <si>
    <t xml:space="preserve">Erklären Sie in der Reiterzelle D44 der Erklärung, ob innerhalb des Umfangs der in dieser Umfrage angegebenen Produkte verwendetes Tantalum vollständig aus Recycling oder Schrott stammt</t>
  </si>
  <si>
    <t xml:space="preserve">Declare si el tántalo utilizado en el enfoque de los productos declarados en la respuesta de esta encuesta proviene completamente de una fuente reciclada o de residuos en la pestaña Declaration (Declaración), celda D44</t>
  </si>
  <si>
    <t xml:space="preserve">Dichiarare se il Tantalio usato nell'ambito dei prodotti dichiarati nella risposta a questo sondaggio proviene interamente da una fonte riciclata o di scarti nella cella D44 della scheda della Dichiarazione</t>
  </si>
  <si>
    <t xml:space="preserve">Bu anket yanıtlarında bildirilen ürünler kapsamında kullanılan Tantalın geri dönüşüm veya hurda kaynaklarından edinilip edinilmediğini Beyan sekmesi hücre D44'te belirtin.</t>
  </si>
  <si>
    <t xml:space="preserve">CheckerJ35</t>
  </si>
  <si>
    <t xml:space="preserve">J35</t>
  </si>
  <si>
    <t xml:space="preserve">Declare if Tin used within the scope of products declared within this survey response originated entirely from a recycled or scrap source on the Declaration tab cell D45</t>
  </si>
  <si>
    <r>
      <rPr>
        <sz val="11"/>
        <rFont val="Microsoft YaHei"/>
        <family val="2"/>
      </rPr>
      <t xml:space="preserve">在“申报”选项卡 </t>
    </r>
    <r>
      <rPr>
        <sz val="11"/>
        <rFont val="Verdana"/>
        <family val="2"/>
        <charset val="1"/>
      </rPr>
      <t xml:space="preserve">D45 </t>
    </r>
    <r>
      <rPr>
        <sz val="11"/>
        <rFont val="Microsoft YaHei"/>
        <family val="2"/>
      </rPr>
      <t xml:space="preserve">单元格中，申报在此调查回答里申报的产品范围内所用锡是否完全来自回收料或报废料</t>
    </r>
  </si>
  <si>
    <r>
      <rPr>
        <sz val="11"/>
        <rFont val="Microsoft YaHei"/>
        <family val="2"/>
      </rPr>
      <t xml:space="preserve">本調査回答で申告された製品範囲内で使用される錫が</t>
    </r>
    <r>
      <rPr>
        <sz val="11"/>
        <rFont val="Verdana"/>
        <family val="2"/>
        <charset val="1"/>
      </rPr>
      <t xml:space="preserve">100</t>
    </r>
    <r>
      <rPr>
        <sz val="11"/>
        <rFont val="Microsoft YaHei"/>
        <family val="2"/>
      </rPr>
      <t xml:space="preserve">％再生利用品又はスクラップ起源から調達されている場合は、「申告」タブの</t>
    </r>
    <r>
      <rPr>
        <sz val="11"/>
        <rFont val="Verdana"/>
        <family val="2"/>
        <charset val="1"/>
      </rPr>
      <t xml:space="preserve">D45</t>
    </r>
    <r>
      <rPr>
        <sz val="11"/>
        <rFont val="Microsoft YaHei"/>
        <family val="2"/>
      </rPr>
      <t xml:space="preserve">セルに申告してください</t>
    </r>
  </si>
  <si>
    <r>
      <rPr>
        <sz val="11"/>
        <rFont val="Microsoft YaHei"/>
        <family val="2"/>
      </rPr>
      <t xml:space="preserve">선언</t>
    </r>
    <r>
      <rPr>
        <sz val="11"/>
        <rFont val="Verdana"/>
        <family val="2"/>
        <charset val="1"/>
      </rPr>
      <t xml:space="preserve">(Declaration) </t>
    </r>
    <r>
      <rPr>
        <sz val="11"/>
        <rFont val="Microsoft YaHei"/>
        <family val="2"/>
      </rPr>
      <t xml:space="preserve">탭의 </t>
    </r>
    <r>
      <rPr>
        <sz val="11"/>
        <rFont val="Verdana"/>
        <family val="2"/>
        <charset val="1"/>
      </rPr>
      <t xml:space="preserve">D45 </t>
    </r>
    <r>
      <rPr>
        <sz val="11"/>
        <rFont val="Microsoft YaHei"/>
        <family val="2"/>
      </rPr>
      <t xml:space="preserve">셀에 이 설문조사의 응답내용 내에서 선언된 제품 범위 내에 사용된 주석이 전적으로 재활용이나 폐자원에서 나온 것인지 여부를 선언하십시오</t>
    </r>
    <r>
      <rPr>
        <sz val="11"/>
        <rFont val="Verdana"/>
        <family val="2"/>
        <charset val="1"/>
      </rPr>
      <t xml:space="preserve">. </t>
    </r>
  </si>
  <si>
    <t xml:space="preserve">Déclarez si l'étain utilisé dans le cadre des produits déclarés dans cette réponse à l'enquête provient d'une source entièrement recyclée ou de débris dans la cellule D45 de l'onglet Déclaration</t>
  </si>
  <si>
    <t xml:space="preserve">Declare se o estanho utilizado no âmbito dos produtos declarados nesta resposta da pesquisa é originado inteiramente a partir uma fonte reciclada ou de sucata na célula D45 da guia Declaração</t>
  </si>
  <si>
    <t xml:space="preserve">Erklären Sie in der Reiterzelle D45 der Erklärung, ob innerhalb des Umfangs der in dieser Umfrage angegebenen Produkte verwendetes Zinn vollständig aus Recycling oder Schrott stammt</t>
  </si>
  <si>
    <t xml:space="preserve">Declare si el estaño utilizado en el enfoque de los productos declarados en la respuesta de esta encuesta proviene completamente de una fuente reciclada o de residuos en la pestaña Declaration (Declaración), celda D45</t>
  </si>
  <si>
    <t xml:space="preserve">Dichiarare se lo Stagno usato nell'ambito dei prodotti dichiarati nella risposta a questo sondaggio proviene interamente da una fonte riciclata o di scarti nella cella D45 della scheda della Dichiarazione</t>
  </si>
  <si>
    <t xml:space="preserve">Bu anket yanıtlarında bildirilen ürünler kapsamında kullanılan Kalayın geri dönüşüm veya hurda kaynaklarından edinilip edinilmediğini Beyan sekmesi hücre D45'te belirtin.</t>
  </si>
  <si>
    <t xml:space="preserve">CheckerJ36</t>
  </si>
  <si>
    <t xml:space="preserve">J36</t>
  </si>
  <si>
    <t xml:space="preserve">Declare if Gold used within the scope of products declared within this survey response originated entirely from a recycled or scrap source on the Declaration tab cell D46</t>
  </si>
  <si>
    <r>
      <rPr>
        <sz val="11"/>
        <rFont val="Microsoft YaHei"/>
        <family val="2"/>
      </rPr>
      <t xml:space="preserve">在“申报”选项卡 </t>
    </r>
    <r>
      <rPr>
        <sz val="11"/>
        <rFont val="Verdana"/>
        <family val="2"/>
        <charset val="1"/>
      </rPr>
      <t xml:space="preserve">D46 </t>
    </r>
    <r>
      <rPr>
        <sz val="11"/>
        <rFont val="Microsoft YaHei"/>
        <family val="2"/>
      </rPr>
      <t xml:space="preserve">单元格中，申报在此调查回答里申报的产品范围内所用金是否完全来自回收料或报废料</t>
    </r>
  </si>
  <si>
    <r>
      <rPr>
        <sz val="11"/>
        <rFont val="Microsoft YaHei"/>
        <family val="2"/>
      </rPr>
      <t xml:space="preserve">本調査回答で申告された製品範囲内で使用される金が</t>
    </r>
    <r>
      <rPr>
        <sz val="11"/>
        <rFont val="Verdana"/>
        <family val="2"/>
        <charset val="1"/>
      </rPr>
      <t xml:space="preserve">100</t>
    </r>
    <r>
      <rPr>
        <sz val="11"/>
        <rFont val="Microsoft YaHei"/>
        <family val="2"/>
      </rPr>
      <t xml:space="preserve">％再生利用品又はスクラップ起源から調達されている場合は、「申告」タブの</t>
    </r>
    <r>
      <rPr>
        <sz val="11"/>
        <rFont val="Verdana"/>
        <family val="2"/>
        <charset val="1"/>
      </rPr>
      <t xml:space="preserve">D46</t>
    </r>
    <r>
      <rPr>
        <sz val="11"/>
        <rFont val="Microsoft YaHei"/>
        <family val="2"/>
      </rPr>
      <t xml:space="preserve">セルに申告してください</t>
    </r>
  </si>
  <si>
    <r>
      <rPr>
        <sz val="11"/>
        <rFont val="Microsoft YaHei"/>
        <family val="2"/>
      </rPr>
      <t xml:space="preserve">선언</t>
    </r>
    <r>
      <rPr>
        <sz val="11"/>
        <rFont val="Verdana"/>
        <family val="2"/>
        <charset val="1"/>
      </rPr>
      <t xml:space="preserve">(Declaration) </t>
    </r>
    <r>
      <rPr>
        <sz val="11"/>
        <rFont val="Microsoft YaHei"/>
        <family val="2"/>
      </rPr>
      <t xml:space="preserve">탭의 </t>
    </r>
    <r>
      <rPr>
        <sz val="11"/>
        <rFont val="Verdana"/>
        <family val="2"/>
        <charset val="1"/>
      </rPr>
      <t xml:space="preserve">D46 </t>
    </r>
    <r>
      <rPr>
        <sz val="11"/>
        <rFont val="Microsoft YaHei"/>
        <family val="2"/>
      </rPr>
      <t xml:space="preserve">셀에 이 설문조사의 응답내용 내에서 선언된 제품 범위 내에 사용된 금이 전적으로 재활용이나 폐자원에서 나온 것인지 여부를 선언하십시오</t>
    </r>
    <r>
      <rPr>
        <sz val="11"/>
        <rFont val="Verdana"/>
        <family val="2"/>
        <charset val="1"/>
      </rPr>
      <t xml:space="preserve">. </t>
    </r>
  </si>
  <si>
    <t xml:space="preserve">Déclarez si l'or utilisé dans le cadre des produits déclarés dans cette réponse à l'enquête provient d'une source entièrement recyclée ou de débris dans la cellule D46 de l'onglet Déclaration</t>
  </si>
  <si>
    <t xml:space="preserve">Declare se o ouro utilizado no âmbito dos produtos declarados nesta resposta da pesquisa é originado inteiramente a partir uma fonte reciclada ou de sucata na célula D46 da guia Declaração</t>
  </si>
  <si>
    <t xml:space="preserve">Erklären Sie in der Reiterzelle D46 der Erklärung, ob innerhalb des Umfangs der in dieser Umfrage angegebenen Produkte verwendetes Gold vollständig aus Recycling oder Schrott stammt</t>
  </si>
  <si>
    <t xml:space="preserve">Declare si el oro utilizado en el enfoque de los productos declarados en la respuesta de esta encuesta proviene completamente de una fuente reciclada o de residuos en la pestaña Declaration (Declaración), celda D46</t>
  </si>
  <si>
    <t xml:space="preserve">Dichiarare se l'Oro usato nell'ambito dei prodotti dichiarati nella risposta a questo sondaggio proviene interamente da una fonte riciclata o di scarti nella cella D46 della scheda della Dichiarazione</t>
  </si>
  <si>
    <t xml:space="preserve">Bu anket yanıtlarında bildirilen ürünler kapsamında kullanılan Altının geri dönüşüm veya hurda kaynaklarından edinilip edinilmediğini Beyan sekmesi hücre D46'da belirtin.</t>
  </si>
  <si>
    <t xml:space="preserve">CheckerJ37</t>
  </si>
  <si>
    <t xml:space="preserve">J37</t>
  </si>
  <si>
    <t xml:space="preserve">Declare if Tungsten used within the scope of products declared within this survey response originated entirely from a recycled or scrap source on the Declaration tab cell D47</t>
  </si>
  <si>
    <r>
      <rPr>
        <sz val="11"/>
        <rFont val="Microsoft YaHei"/>
        <family val="2"/>
      </rPr>
      <t xml:space="preserve">在“申报”选项卡 </t>
    </r>
    <r>
      <rPr>
        <sz val="11"/>
        <rFont val="Verdana"/>
        <family val="2"/>
        <charset val="1"/>
      </rPr>
      <t xml:space="preserve">D46 </t>
    </r>
    <r>
      <rPr>
        <sz val="11"/>
        <rFont val="Microsoft YaHei"/>
        <family val="2"/>
      </rPr>
      <t xml:space="preserve">单元格中，申报在此调查回答里申报的产品范围内所用钨是否完全来自回收料或报废料</t>
    </r>
  </si>
  <si>
    <r>
      <rPr>
        <sz val="11"/>
        <rFont val="Microsoft YaHei"/>
        <family val="2"/>
      </rPr>
      <t xml:space="preserve">本調査回答で申告された製品範囲内で使用されるタングステンが</t>
    </r>
    <r>
      <rPr>
        <sz val="11"/>
        <rFont val="Verdana"/>
        <family val="2"/>
        <charset val="1"/>
      </rPr>
      <t xml:space="preserve">100</t>
    </r>
    <r>
      <rPr>
        <sz val="11"/>
        <rFont val="Microsoft YaHei"/>
        <family val="2"/>
      </rPr>
      <t xml:space="preserve">％再生利用品又はスクラップ起源から調達されている場合は、「申告」タブの</t>
    </r>
    <r>
      <rPr>
        <sz val="11"/>
        <rFont val="Verdana"/>
        <family val="2"/>
        <charset val="1"/>
      </rPr>
      <t xml:space="preserve">D47</t>
    </r>
    <r>
      <rPr>
        <sz val="11"/>
        <rFont val="Microsoft YaHei"/>
        <family val="2"/>
      </rPr>
      <t xml:space="preserve">セルに申告してください</t>
    </r>
  </si>
  <si>
    <r>
      <rPr>
        <sz val="11"/>
        <rFont val="Microsoft YaHei"/>
        <family val="2"/>
      </rPr>
      <t xml:space="preserve">선언</t>
    </r>
    <r>
      <rPr>
        <sz val="11"/>
        <rFont val="Verdana"/>
        <family val="2"/>
        <charset val="1"/>
      </rPr>
      <t xml:space="preserve">(Declaration) </t>
    </r>
    <r>
      <rPr>
        <sz val="11"/>
        <rFont val="Microsoft YaHei"/>
        <family val="2"/>
      </rPr>
      <t xml:space="preserve">탭의 </t>
    </r>
    <r>
      <rPr>
        <sz val="11"/>
        <rFont val="Verdana"/>
        <family val="2"/>
        <charset val="1"/>
      </rPr>
      <t xml:space="preserve">D47 </t>
    </r>
    <r>
      <rPr>
        <sz val="11"/>
        <rFont val="Microsoft YaHei"/>
        <family val="2"/>
      </rPr>
      <t xml:space="preserve">셀에 이 설문조사의 응답내용 내에서 선언된 제품 범위 내에 사용된 텅스텐이 전적으로 재활용이나 폐자원에서 나온 것인지 여부를 선언하십시오</t>
    </r>
    <r>
      <rPr>
        <sz val="11"/>
        <rFont val="Verdana"/>
        <family val="2"/>
        <charset val="1"/>
      </rPr>
      <t xml:space="preserve">. </t>
    </r>
  </si>
  <si>
    <t xml:space="preserve">Déclarez si le tungstène utilisé dans le cadre de produits déclarés dans de cette réponse à l'enquête provient d'une source entièrement recyclée ou de débris dans la cellule D47 de l'onglet Déclaration</t>
  </si>
  <si>
    <t xml:space="preserve">Declare se o tungstênio utilizado no âmbito dos produtos declarados nesta resposta da pesquisa é originado inteiramente a partir uma fonte reciclada ou de sucata na célula D47 da guia Declaração</t>
  </si>
  <si>
    <t xml:space="preserve">Erklären Sie in der Reiterzelle D47 der Erklärung, ob innerhalb des Umfangs der in dieser Umfrage angegebenen Produkte verwendetes Tungsten vollständig aus Recycling oder Schrott stammt</t>
  </si>
  <si>
    <t xml:space="preserve">Declare si el tungsteno utilizado en el enfoque de los productos declarados en la respuesta de esta encuesta proviene completamente de una fuente reciclada o de residuos en la pestaña Declaration (Declaración), celda D47</t>
  </si>
  <si>
    <t xml:space="preserve">Dichiarare se il Tungsteno usato nell'ambito dei prodotti dichiarati nella risposta a questo sondaggio proviene interamente da una fonte riciclata o di scarti nella cella D47 della scheda della Dichiarazione</t>
  </si>
  <si>
    <t xml:space="preserve">Bu anket yanıtlarında bildirilen ürünler kapsamında kullanılan Tungstenin geri dönüşüm veya hurda kaynaklarından edinilip edinilmediğini Beyan sekmesi hücre D47'de belirtin.</t>
  </si>
  <si>
    <t xml:space="preserve">CheckerJ39</t>
  </si>
  <si>
    <t xml:space="preserve">J39</t>
  </si>
  <si>
    <t xml:space="preserve">Provide % of completeness of supplier's smelter information on Declaration tab cell D50</t>
  </si>
  <si>
    <r>
      <rPr>
        <sz val="11"/>
        <rFont val="Microsoft YaHei"/>
        <family val="2"/>
      </rPr>
      <t xml:space="preserve">在“申报”选项卡 </t>
    </r>
    <r>
      <rPr>
        <sz val="11"/>
        <rFont val="Verdana"/>
        <family val="2"/>
        <charset val="1"/>
      </rPr>
      <t xml:space="preserve">D50 </t>
    </r>
    <r>
      <rPr>
        <sz val="11"/>
        <rFont val="Microsoft YaHei"/>
        <family val="2"/>
      </rPr>
      <t xml:space="preserve">单元格中，提供供应商的冶炼厂信息填写百分比</t>
    </r>
  </si>
  <si>
    <r>
      <rPr>
        <sz val="11"/>
        <rFont val="Microsoft YaHei"/>
        <family val="2"/>
      </rPr>
      <t xml:space="preserve">サプライヤーの精錬業者情報の完全性を割合（</t>
    </r>
    <r>
      <rPr>
        <sz val="11"/>
        <rFont val="Verdana"/>
        <family val="2"/>
        <charset val="1"/>
      </rPr>
      <t xml:space="preserve">%</t>
    </r>
    <r>
      <rPr>
        <sz val="11"/>
        <rFont val="Microsoft YaHei"/>
        <family val="2"/>
      </rPr>
      <t xml:space="preserve">）で「申告」タブの</t>
    </r>
    <r>
      <rPr>
        <sz val="11"/>
        <rFont val="Verdana"/>
        <family val="2"/>
        <charset val="1"/>
      </rPr>
      <t xml:space="preserve">D50</t>
    </r>
    <r>
      <rPr>
        <sz val="11"/>
        <rFont val="Microsoft YaHei"/>
        <family val="2"/>
      </rPr>
      <t xml:space="preserve">セルに記入してください</t>
    </r>
  </si>
  <si>
    <r>
      <rPr>
        <sz val="11"/>
        <rFont val="Microsoft YaHei"/>
        <family val="2"/>
      </rPr>
      <t xml:space="preserve">선언</t>
    </r>
    <r>
      <rPr>
        <sz val="11"/>
        <rFont val="Verdana"/>
        <family val="2"/>
        <charset val="1"/>
      </rPr>
      <t xml:space="preserve">(Declaration) </t>
    </r>
    <r>
      <rPr>
        <sz val="11"/>
        <rFont val="Microsoft YaHei"/>
        <family val="2"/>
      </rPr>
      <t xml:space="preserve">탭의 </t>
    </r>
    <r>
      <rPr>
        <sz val="11"/>
        <rFont val="Verdana"/>
        <family val="2"/>
        <charset val="1"/>
      </rPr>
      <t xml:space="preserve">D50 </t>
    </r>
    <r>
      <rPr>
        <sz val="11"/>
        <rFont val="Microsoft YaHei"/>
        <family val="2"/>
      </rPr>
      <t xml:space="preserve">셀에 공급업체의 제련소 정보에 대한 완전성 비율</t>
    </r>
    <r>
      <rPr>
        <sz val="11"/>
        <rFont val="Verdana"/>
        <family val="2"/>
        <charset val="1"/>
      </rPr>
      <t xml:space="preserve">(%)</t>
    </r>
    <r>
      <rPr>
        <sz val="11"/>
        <rFont val="Microsoft YaHei"/>
        <family val="2"/>
      </rPr>
      <t xml:space="preserve">을 제공하십시오</t>
    </r>
    <r>
      <rPr>
        <sz val="11"/>
        <rFont val="Verdana"/>
        <family val="2"/>
        <charset val="1"/>
      </rPr>
      <t xml:space="preserve">. </t>
    </r>
  </si>
  <si>
    <t xml:space="preserve">Indiquez le pourcentage d'exhaustivité des informations sur la fonderie données par le fournisseur dans la cellule D50 de l'onglet Déclaration</t>
  </si>
  <si>
    <t xml:space="preserve">Forneça a porcentagem de conclusão das informações da fundição do fornecedor na célula D50 da guia Declaração</t>
  </si>
  <si>
    <t xml:space="preserve">Geben Sie den Vollständigkeitsgrad der Schmelzhütteninformationen des Anbieters in Prozent in der Reiterzelle D50 der Erklärung an</t>
  </si>
  <si>
    <t xml:space="preserve">Escriba el porcentaje de información completada del fundidor del proveedor en la pestaña Declaration (Declaración), celda D50</t>
  </si>
  <si>
    <t xml:space="preserve">Fornire la percentuale (%) di completezza delle informazioni della fonderia del fornitore nella cella D50 della scheda della Dichiarazione</t>
  </si>
  <si>
    <t xml:space="preserve">Tedarikçinin izabe tesisi bilgilerinin eksiksizliğini Beyan sekmesi, hücre D50'de belirtin.</t>
  </si>
  <si>
    <t xml:space="preserve">CheckerJ40</t>
  </si>
  <si>
    <t xml:space="preserve">J40</t>
  </si>
  <si>
    <t xml:space="preserve">Provide % of completeness of supplier's smelter information on Declaration tab cell D51</t>
  </si>
  <si>
    <r>
      <rPr>
        <sz val="11"/>
        <rFont val="Microsoft YaHei"/>
        <family val="2"/>
      </rPr>
      <t xml:space="preserve">在“申报”选项卡 </t>
    </r>
    <r>
      <rPr>
        <sz val="11"/>
        <rFont val="Verdana"/>
        <family val="2"/>
        <charset val="1"/>
      </rPr>
      <t xml:space="preserve">D51 </t>
    </r>
    <r>
      <rPr>
        <sz val="11"/>
        <rFont val="Microsoft YaHei"/>
        <family val="2"/>
      </rPr>
      <t xml:space="preserve">单元格中，提供供应商的冶炼厂信息填写百分比</t>
    </r>
  </si>
  <si>
    <r>
      <rPr>
        <sz val="11"/>
        <rFont val="Microsoft YaHei"/>
        <family val="2"/>
      </rPr>
      <t xml:space="preserve">サプライヤーの精錬業者情報の完全性を割合（</t>
    </r>
    <r>
      <rPr>
        <sz val="11"/>
        <rFont val="Verdana"/>
        <family val="2"/>
        <charset val="1"/>
      </rPr>
      <t xml:space="preserve">%</t>
    </r>
    <r>
      <rPr>
        <sz val="11"/>
        <rFont val="Microsoft YaHei"/>
        <family val="2"/>
      </rPr>
      <t xml:space="preserve">）で「申告」タブの</t>
    </r>
    <r>
      <rPr>
        <sz val="11"/>
        <rFont val="Verdana"/>
        <family val="2"/>
        <charset val="1"/>
      </rPr>
      <t xml:space="preserve">D51</t>
    </r>
    <r>
      <rPr>
        <sz val="11"/>
        <rFont val="Microsoft YaHei"/>
        <family val="2"/>
      </rPr>
      <t xml:space="preserve">セルに記入してください</t>
    </r>
  </si>
  <si>
    <r>
      <rPr>
        <sz val="11"/>
        <rFont val="Microsoft YaHei"/>
        <family val="2"/>
      </rPr>
      <t xml:space="preserve">선언</t>
    </r>
    <r>
      <rPr>
        <sz val="11"/>
        <rFont val="Verdana"/>
        <family val="2"/>
        <charset val="1"/>
      </rPr>
      <t xml:space="preserve">(Declaration) </t>
    </r>
    <r>
      <rPr>
        <sz val="11"/>
        <rFont val="Microsoft YaHei"/>
        <family val="2"/>
      </rPr>
      <t xml:space="preserve">탭의 </t>
    </r>
    <r>
      <rPr>
        <sz val="11"/>
        <rFont val="Verdana"/>
        <family val="2"/>
        <charset val="1"/>
      </rPr>
      <t xml:space="preserve">D51 </t>
    </r>
    <r>
      <rPr>
        <sz val="11"/>
        <rFont val="Microsoft YaHei"/>
        <family val="2"/>
      </rPr>
      <t xml:space="preserve">셀에 공급업체의 제련소 정보에 대한 완전성 비율</t>
    </r>
    <r>
      <rPr>
        <sz val="11"/>
        <rFont val="Verdana"/>
        <family val="2"/>
        <charset val="1"/>
      </rPr>
      <t xml:space="preserve">(%)</t>
    </r>
    <r>
      <rPr>
        <sz val="11"/>
        <rFont val="Microsoft YaHei"/>
        <family val="2"/>
      </rPr>
      <t xml:space="preserve">을 제공하십시오</t>
    </r>
    <r>
      <rPr>
        <sz val="11"/>
        <rFont val="Verdana"/>
        <family val="2"/>
        <charset val="1"/>
      </rPr>
      <t xml:space="preserve">. </t>
    </r>
  </si>
  <si>
    <t xml:space="preserve">Indiquez le pourcentage d'exhaustivité des informations sur la fonderie données par le fournisseur dans la cellule D51 de l'onglet Déclaration </t>
  </si>
  <si>
    <t xml:space="preserve">Forneça a porcentagem de conclusão das informações da fundição do fornecedor na célula D51 da guia Declaração</t>
  </si>
  <si>
    <t xml:space="preserve">Geben Sie den Vollständigkeitsgrad der Schmelzhütteninformationen des Anbieters in Prozent in der Reiterzelle D51 der Erklärung an</t>
  </si>
  <si>
    <t xml:space="preserve">Escriba el porcentaje de información completada del fundidor del proveedor en la pestaña Declaration (Declaración), celda D51</t>
  </si>
  <si>
    <t xml:space="preserve">Fornire la percentuale (%) di completezza delle informazioni della fonderia del fornitore nella cella D51 della scheda della Dichiarazione</t>
  </si>
  <si>
    <t xml:space="preserve">Tedarikçinin izabe tesisi bilgilerinin eksiksizliğini Beyan sekmesi, hücre D51'de belirtin.</t>
  </si>
  <si>
    <t xml:space="preserve">CheckerJ41</t>
  </si>
  <si>
    <t xml:space="preserve">J41</t>
  </si>
  <si>
    <t xml:space="preserve">Provide % of completeness of supplier's smelter information on Declaration tab cell D52</t>
  </si>
  <si>
    <r>
      <rPr>
        <sz val="11"/>
        <rFont val="Microsoft YaHei"/>
        <family val="2"/>
      </rPr>
      <t xml:space="preserve">在“申报”选项卡 </t>
    </r>
    <r>
      <rPr>
        <sz val="11"/>
        <rFont val="Verdana"/>
        <family val="2"/>
        <charset val="1"/>
      </rPr>
      <t xml:space="preserve">D52 </t>
    </r>
    <r>
      <rPr>
        <sz val="11"/>
        <rFont val="Microsoft YaHei"/>
        <family val="2"/>
      </rPr>
      <t xml:space="preserve">单元格中，提供供应商的冶炼厂信息填写百分比</t>
    </r>
  </si>
  <si>
    <r>
      <rPr>
        <sz val="11"/>
        <rFont val="Microsoft YaHei"/>
        <family val="2"/>
      </rPr>
      <t xml:space="preserve">サプライヤーの精錬業者情報の完全性を割合（</t>
    </r>
    <r>
      <rPr>
        <sz val="11"/>
        <rFont val="Verdana"/>
        <family val="2"/>
        <charset val="1"/>
      </rPr>
      <t xml:space="preserve">%</t>
    </r>
    <r>
      <rPr>
        <sz val="11"/>
        <rFont val="Microsoft YaHei"/>
        <family val="2"/>
      </rPr>
      <t xml:space="preserve">）で「申告」タブの</t>
    </r>
    <r>
      <rPr>
        <sz val="11"/>
        <rFont val="Verdana"/>
        <family val="2"/>
        <charset val="1"/>
      </rPr>
      <t xml:space="preserve">D52</t>
    </r>
    <r>
      <rPr>
        <sz val="11"/>
        <rFont val="Microsoft YaHei"/>
        <family val="2"/>
      </rPr>
      <t xml:space="preserve">セルに記入してください</t>
    </r>
  </si>
  <si>
    <r>
      <rPr>
        <sz val="11"/>
        <rFont val="Microsoft YaHei"/>
        <family val="2"/>
      </rPr>
      <t xml:space="preserve">선언</t>
    </r>
    <r>
      <rPr>
        <sz val="11"/>
        <rFont val="Verdana"/>
        <family val="2"/>
        <charset val="1"/>
      </rPr>
      <t xml:space="preserve">(Declaration) </t>
    </r>
    <r>
      <rPr>
        <sz val="11"/>
        <rFont val="Microsoft YaHei"/>
        <family val="2"/>
      </rPr>
      <t xml:space="preserve">탭의 </t>
    </r>
    <r>
      <rPr>
        <sz val="11"/>
        <rFont val="Verdana"/>
        <family val="2"/>
        <charset val="1"/>
      </rPr>
      <t xml:space="preserve">D52 </t>
    </r>
    <r>
      <rPr>
        <sz val="11"/>
        <rFont val="Microsoft YaHei"/>
        <family val="2"/>
      </rPr>
      <t xml:space="preserve">셀에 공급업체의 제련소 정보에 대한 완전성 비율</t>
    </r>
    <r>
      <rPr>
        <sz val="11"/>
        <rFont val="Verdana"/>
        <family val="2"/>
        <charset val="1"/>
      </rPr>
      <t xml:space="preserve">(%)</t>
    </r>
    <r>
      <rPr>
        <sz val="11"/>
        <rFont val="Microsoft YaHei"/>
        <family val="2"/>
      </rPr>
      <t xml:space="preserve">을 제공하십시오</t>
    </r>
    <r>
      <rPr>
        <sz val="11"/>
        <rFont val="Verdana"/>
        <family val="2"/>
        <charset val="1"/>
      </rPr>
      <t xml:space="preserve">. </t>
    </r>
  </si>
  <si>
    <t xml:space="preserve">Indiquez le pourcentage d'exhaustivité des informations sur la fonderie données par le fournisseur dans la cellule D52 de l'onglet Déclaration </t>
  </si>
  <si>
    <t xml:space="preserve">Forneça a porcentagem de conclusão das informações da fundição do fornecedor na célula D52 da guia Declaração</t>
  </si>
  <si>
    <t xml:space="preserve">Geben Sie den Vollständigkeitsgrad der Schmelzhütteninformationen des Anbieters in Prozent in der Reiterzelle D52 der Erklärung an</t>
  </si>
  <si>
    <t xml:space="preserve">Escriba el porcentaje de información completada del fundidor del proveedor en la pestaña Declaration (Declaración), celda D52</t>
  </si>
  <si>
    <t xml:space="preserve">Fornire la percentuale (%) di completezza delle informazioni della fonderia del fornitore nella cella D52 della scheda della Dichiarazione</t>
  </si>
  <si>
    <t xml:space="preserve">Tedarikçinin izabe tesisi bilgilerinin eksiksizliğini Beyan sekmesi, hücre D52'de belirtin.</t>
  </si>
  <si>
    <t xml:space="preserve">CheckerJ42</t>
  </si>
  <si>
    <t xml:space="preserve">J42</t>
  </si>
  <si>
    <t xml:space="preserve">Provide % of completeness of supplier's smelter information on Declaration tab cell D53</t>
  </si>
  <si>
    <r>
      <rPr>
        <sz val="11"/>
        <rFont val="Microsoft YaHei"/>
        <family val="2"/>
      </rPr>
      <t xml:space="preserve">在“申报”选项卡 </t>
    </r>
    <r>
      <rPr>
        <sz val="11"/>
        <rFont val="Verdana"/>
        <family val="2"/>
        <charset val="1"/>
      </rPr>
      <t xml:space="preserve">D53 </t>
    </r>
    <r>
      <rPr>
        <sz val="11"/>
        <rFont val="Microsoft YaHei"/>
        <family val="2"/>
      </rPr>
      <t xml:space="preserve">单元格中，提供供应商的冶炼厂信息填写百分比</t>
    </r>
  </si>
  <si>
    <r>
      <rPr>
        <sz val="11"/>
        <rFont val="Microsoft YaHei"/>
        <family val="2"/>
      </rPr>
      <t xml:space="preserve">サプライヤーの精錬業者情報の完全性を割合（</t>
    </r>
    <r>
      <rPr>
        <sz val="11"/>
        <rFont val="Verdana"/>
        <family val="2"/>
        <charset val="1"/>
      </rPr>
      <t xml:space="preserve">%</t>
    </r>
    <r>
      <rPr>
        <sz val="11"/>
        <rFont val="Microsoft YaHei"/>
        <family val="2"/>
      </rPr>
      <t xml:space="preserve">）で「申告」タブの</t>
    </r>
    <r>
      <rPr>
        <sz val="11"/>
        <rFont val="Verdana"/>
        <family val="2"/>
        <charset val="1"/>
      </rPr>
      <t xml:space="preserve">D53</t>
    </r>
    <r>
      <rPr>
        <sz val="11"/>
        <rFont val="Microsoft YaHei"/>
        <family val="2"/>
      </rPr>
      <t xml:space="preserve">セルに記入してください</t>
    </r>
  </si>
  <si>
    <r>
      <rPr>
        <sz val="11"/>
        <rFont val="Microsoft YaHei"/>
        <family val="2"/>
      </rPr>
      <t xml:space="preserve">선언</t>
    </r>
    <r>
      <rPr>
        <sz val="11"/>
        <rFont val="Verdana"/>
        <family val="2"/>
        <charset val="1"/>
      </rPr>
      <t xml:space="preserve">(Declaration) </t>
    </r>
    <r>
      <rPr>
        <sz val="11"/>
        <rFont val="Microsoft YaHei"/>
        <family val="2"/>
      </rPr>
      <t xml:space="preserve">탭의 </t>
    </r>
    <r>
      <rPr>
        <sz val="11"/>
        <rFont val="Verdana"/>
        <family val="2"/>
        <charset val="1"/>
      </rPr>
      <t xml:space="preserve">D53 </t>
    </r>
    <r>
      <rPr>
        <sz val="11"/>
        <rFont val="Microsoft YaHei"/>
        <family val="2"/>
      </rPr>
      <t xml:space="preserve">셀에 공급업체의 제련소 정보에 대한 완전성 비율</t>
    </r>
    <r>
      <rPr>
        <sz val="11"/>
        <rFont val="Verdana"/>
        <family val="2"/>
        <charset val="1"/>
      </rPr>
      <t xml:space="preserve">(%)</t>
    </r>
    <r>
      <rPr>
        <sz val="11"/>
        <rFont val="Microsoft YaHei"/>
        <family val="2"/>
      </rPr>
      <t xml:space="preserve">을 제공하십시오</t>
    </r>
    <r>
      <rPr>
        <sz val="11"/>
        <rFont val="Verdana"/>
        <family val="2"/>
        <charset val="1"/>
      </rPr>
      <t xml:space="preserve">. </t>
    </r>
  </si>
  <si>
    <t xml:space="preserve">Indiquez le pourcentage d'exhaustivité des informations sur la fonderie données par le fournisseur dans la cellule D53 de l'onglet Déclaration </t>
  </si>
  <si>
    <t xml:space="preserve">Forneça a porcentagem de conclusão das informações da fundição do fornecedor na célula D53 da guia Declaração</t>
  </si>
  <si>
    <t xml:space="preserve">Geben Sie den Vollständigkeitsgrad der Schmelzhütteninformationen des Anbieters in Prozent in der Reiterzelle D53 der Erklärung an</t>
  </si>
  <si>
    <t xml:space="preserve">Escriba el porcentaje de información completada del fundidor del proveedor en la pestaña Declaration (Declaración), celda D53</t>
  </si>
  <si>
    <t xml:space="preserve">Fornire la percentuale (%) di completezza delle informazioni della fonderia del fornitore nella cella D53 della scheda della Dichiarazione</t>
  </si>
  <si>
    <t xml:space="preserve">Tedarikçinin izabe tesisi bilgilerinin eksiksizliğini Beyan sekmesi, hücre D53'te belirtin.</t>
  </si>
  <si>
    <t xml:space="preserve">CheckerJ44</t>
  </si>
  <si>
    <t xml:space="preserve">J44</t>
  </si>
  <si>
    <t xml:space="preserve">Declare if all smelter names have been provided in this survey response under the scope of products declared on the Declaration tab cell D56</t>
  </si>
  <si>
    <r>
      <rPr>
        <sz val="11"/>
        <rFont val="Microsoft YaHei"/>
        <family val="2"/>
      </rPr>
      <t xml:space="preserve">在“申报”选项卡 </t>
    </r>
    <r>
      <rPr>
        <sz val="11"/>
        <rFont val="Verdana"/>
        <family val="2"/>
        <charset val="1"/>
      </rPr>
      <t xml:space="preserve">D56 </t>
    </r>
    <r>
      <rPr>
        <sz val="11"/>
        <rFont val="Microsoft YaHei"/>
        <family val="2"/>
      </rPr>
      <t xml:space="preserve">单元格中，申报是否在此调查回答里的申报产品范围下方提供了所有冶炼厂名称</t>
    </r>
  </si>
  <si>
    <r>
      <rPr>
        <sz val="11"/>
        <rFont val="Microsoft YaHei"/>
        <family val="2"/>
      </rPr>
      <t xml:space="preserve">全ての精錬業者名が申告された製品範囲に基づき本調査回答で提供された場合は、「申告」タブの</t>
    </r>
    <r>
      <rPr>
        <sz val="11"/>
        <rFont val="Verdana"/>
        <family val="2"/>
        <charset val="1"/>
      </rPr>
      <t xml:space="preserve">D56</t>
    </r>
    <r>
      <rPr>
        <sz val="11"/>
        <rFont val="Microsoft YaHei"/>
        <family val="2"/>
      </rPr>
      <t xml:space="preserve">セルに申告してください</t>
    </r>
  </si>
  <si>
    <r>
      <rPr>
        <sz val="11"/>
        <rFont val="Microsoft YaHei"/>
        <family val="2"/>
      </rPr>
      <t xml:space="preserve">선언</t>
    </r>
    <r>
      <rPr>
        <sz val="11"/>
        <rFont val="Verdana"/>
        <family val="2"/>
        <charset val="1"/>
      </rPr>
      <t xml:space="preserve">(Declaration) </t>
    </r>
    <r>
      <rPr>
        <sz val="11"/>
        <rFont val="Microsoft YaHei"/>
        <family val="2"/>
      </rPr>
      <t xml:space="preserve">탭의 </t>
    </r>
    <r>
      <rPr>
        <sz val="11"/>
        <rFont val="Verdana"/>
        <family val="2"/>
        <charset val="1"/>
      </rPr>
      <t xml:space="preserve">D56 </t>
    </r>
    <r>
      <rPr>
        <sz val="11"/>
        <rFont val="Microsoft YaHei"/>
        <family val="2"/>
      </rPr>
      <t xml:space="preserve">셀에 이 설문조사 응답내용에 선언된 제품 범위에 해당하는 모든 제련소 명칭이 제공되었는지 여부를 선언하십시오</t>
    </r>
    <r>
      <rPr>
        <sz val="11"/>
        <rFont val="Verdana"/>
        <family val="2"/>
        <charset val="1"/>
      </rPr>
      <t xml:space="preserve">. </t>
    </r>
  </si>
  <si>
    <t xml:space="preserve">Déclarez si tous les noms de la fonderie ont été fournis dans cette réponse à l'enquête dans le cadre du champ d'application des produits déclarés dans la cellule D56 de l'onglet Déclaration</t>
  </si>
  <si>
    <t xml:space="preserve">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</si>
  <si>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</si>
  <si>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 xml:space="preserve">Declare si se han suministrado todos los nombres de los fundidores en la respuesta de esta encuesta bajo el enfoque de los productos declarados en la pestaña Declaration (Declaración), celda D56</t>
  </si>
  <si>
    <t xml:space="preserve">Dichiarare se tutti i nomi delle fonderie sono stati forniti nella risposta a questo sondaggio nell'ambito dei prodotti dichiarati nella cella D56 della scheda della Dichiarazione</t>
  </si>
  <si>
    <t xml:space="preserve">Bildirilen ürünler kapsamında, bu anket yanıtında tüm izabe tesisi adlarının verilip verilmediğini Beyan sekmesi hücre D56'da belirtin.</t>
  </si>
  <si>
    <t xml:space="preserve">CheckerJ45</t>
  </si>
  <si>
    <t xml:space="preserve">J45</t>
  </si>
  <si>
    <t xml:space="preserve">Declare if all smelter names have been provided in this survey response under the scope of products declared on the Declaration tab cell D57</t>
  </si>
  <si>
    <r>
      <rPr>
        <sz val="11"/>
        <rFont val="Microsoft YaHei"/>
        <family val="2"/>
      </rPr>
      <t xml:space="preserve">在“申报”选项卡 </t>
    </r>
    <r>
      <rPr>
        <sz val="11"/>
        <rFont val="Verdana"/>
        <family val="2"/>
        <charset val="1"/>
      </rPr>
      <t xml:space="preserve">D57 </t>
    </r>
    <r>
      <rPr>
        <sz val="11"/>
        <rFont val="Microsoft YaHei"/>
        <family val="2"/>
      </rPr>
      <t xml:space="preserve">单元格中，申报是否在此调查回答里的申报产品范围下方提供了所有冶炼厂名称</t>
    </r>
  </si>
  <si>
    <r>
      <rPr>
        <sz val="11"/>
        <rFont val="Microsoft YaHei"/>
        <family val="2"/>
      </rPr>
      <t xml:space="preserve">全ての精錬業者名が申告された製品範囲に基づき本調査回答で提供された場合は、「申告」タブの</t>
    </r>
    <r>
      <rPr>
        <sz val="11"/>
        <rFont val="Verdana"/>
        <family val="2"/>
        <charset val="1"/>
      </rPr>
      <t xml:space="preserve">D57</t>
    </r>
    <r>
      <rPr>
        <sz val="11"/>
        <rFont val="Microsoft YaHei"/>
        <family val="2"/>
      </rPr>
      <t xml:space="preserve">セルに申告してください</t>
    </r>
  </si>
  <si>
    <r>
      <rPr>
        <sz val="11"/>
        <rFont val="Microsoft YaHei"/>
        <family val="2"/>
      </rPr>
      <t xml:space="preserve">선언</t>
    </r>
    <r>
      <rPr>
        <sz val="11"/>
        <rFont val="Verdana"/>
        <family val="2"/>
        <charset val="1"/>
      </rPr>
      <t xml:space="preserve">(Declaration) </t>
    </r>
    <r>
      <rPr>
        <sz val="11"/>
        <rFont val="Microsoft YaHei"/>
        <family val="2"/>
      </rPr>
      <t xml:space="preserve">탭의 </t>
    </r>
    <r>
      <rPr>
        <sz val="11"/>
        <rFont val="Verdana"/>
        <family val="2"/>
        <charset val="1"/>
      </rPr>
      <t xml:space="preserve">D57 </t>
    </r>
    <r>
      <rPr>
        <sz val="11"/>
        <rFont val="Microsoft YaHei"/>
        <family val="2"/>
      </rPr>
      <t xml:space="preserve">셀에 이 설문조사 응답내용에 선언된 제품 범위에 해당하는 모든 제련소 명칭이 제공되었는지 여부를 선언하십시오</t>
    </r>
    <r>
      <rPr>
        <sz val="11"/>
        <rFont val="Verdana"/>
        <family val="2"/>
        <charset val="1"/>
      </rPr>
      <t xml:space="preserve">. </t>
    </r>
  </si>
  <si>
    <t xml:space="preserve">Déclarez si tous les noms de la fonderie ont été fournis dans cette réponse à l'enquête dans le cadre du champ d'application des produits déclarés dans la cellule D57 de l'onglet Déclaration</t>
  </si>
  <si>
    <t xml:space="preserve">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</si>
  <si>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</si>
  <si>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 xml:space="preserve">Declare si se han suministrado todos los nombres de los fundidores en la respuesta de esta encuesta bajo el enfoque de los productos declarados en la pestaña Declaration (Declaración), celda D57</t>
  </si>
  <si>
    <t xml:space="preserve">Dichiarare se tutti i nomi delle fonderie sono stati forniti nella risposta a questo sondaggio nell'ambito dei prodotti dichiarati nella cella D57 della scheda della Dichiarazione</t>
  </si>
  <si>
    <t xml:space="preserve">Bildirilen ürünler kapsamında, bu anket yanıtında tüm izabe tesisi adlarının verilip verilmediğini Beyan sekmesi hücre D57'de belirtin.</t>
  </si>
  <si>
    <t xml:space="preserve">CheckerJ46</t>
  </si>
  <si>
    <t xml:space="preserve">J46</t>
  </si>
  <si>
    <t xml:space="preserve">Declare if all smelter names have been provided in this survey response under the scope of products declared on the Declaration tab cell D58</t>
  </si>
  <si>
    <r>
      <rPr>
        <sz val="11"/>
        <rFont val="Microsoft YaHei"/>
        <family val="2"/>
      </rPr>
      <t xml:space="preserve">在“申报”选项卡 </t>
    </r>
    <r>
      <rPr>
        <sz val="11"/>
        <rFont val="Verdana"/>
        <family val="2"/>
        <charset val="1"/>
      </rPr>
      <t xml:space="preserve">D58 </t>
    </r>
    <r>
      <rPr>
        <sz val="11"/>
        <rFont val="Microsoft YaHei"/>
        <family val="2"/>
      </rPr>
      <t xml:space="preserve">单元格中，申报是否在此调查回答里的申报产品范围下方提供了所有冶炼厂名称</t>
    </r>
  </si>
  <si>
    <r>
      <rPr>
        <sz val="11"/>
        <rFont val="Microsoft YaHei"/>
        <family val="2"/>
      </rPr>
      <t xml:space="preserve">全ての精錬業者名が申告された製品範囲に基づき本調査回答で提供された場合は、「申告」タブの</t>
    </r>
    <r>
      <rPr>
        <sz val="11"/>
        <rFont val="Verdana"/>
        <family val="2"/>
        <charset val="1"/>
      </rPr>
      <t xml:space="preserve">D58</t>
    </r>
    <r>
      <rPr>
        <sz val="11"/>
        <rFont val="Microsoft YaHei"/>
        <family val="2"/>
      </rPr>
      <t xml:space="preserve">セルに申告してください</t>
    </r>
  </si>
  <si>
    <r>
      <rPr>
        <sz val="11"/>
        <rFont val="Microsoft YaHei"/>
        <family val="2"/>
      </rPr>
      <t xml:space="preserve">선언</t>
    </r>
    <r>
      <rPr>
        <sz val="11"/>
        <rFont val="Verdana"/>
        <family val="2"/>
        <charset val="1"/>
      </rPr>
      <t xml:space="preserve">(Declaration) </t>
    </r>
    <r>
      <rPr>
        <sz val="11"/>
        <rFont val="Microsoft YaHei"/>
        <family val="2"/>
      </rPr>
      <t xml:space="preserve">탭의 </t>
    </r>
    <r>
      <rPr>
        <sz val="11"/>
        <rFont val="Verdana"/>
        <family val="2"/>
        <charset val="1"/>
      </rPr>
      <t xml:space="preserve">D58 </t>
    </r>
    <r>
      <rPr>
        <sz val="11"/>
        <rFont val="Microsoft YaHei"/>
        <family val="2"/>
      </rPr>
      <t xml:space="preserve">셀에 이 설문조사 응답내용에 선언된 제품 범위에 해당하는 모든 제련소 명칭이 제공되었는지 여부를 선언하십시오</t>
    </r>
    <r>
      <rPr>
        <sz val="11"/>
        <rFont val="Verdana"/>
        <family val="2"/>
        <charset val="1"/>
      </rPr>
      <t xml:space="preserve">. </t>
    </r>
  </si>
  <si>
    <t xml:space="preserve">Déclarez si tous les noms de la fonderie ont été fournis dans cette réponse à l'enquête dans le cadre du champ d'application des produits déclarés dans la cellule D58 de l'onglet Déclaration</t>
  </si>
  <si>
    <t xml:space="preserve">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</si>
  <si>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</si>
  <si>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 xml:space="preserve">Declare si se han suministrado todos los nombres de los fundidores en la respuesta de esta encuesta bajo el enfoque de los productos declarados en la pestaña Declaration (Declaración), celda D58</t>
  </si>
  <si>
    <t xml:space="preserve">Dichiarare se tutti i nomi delle fonderie sono stati forniti nella risposta a questo sondaggio nell'ambito dei prodotti dichiarati nella cella D58 della scheda della Dichiarazione</t>
  </si>
  <si>
    <t xml:space="preserve">Bildirilen ürünler kapsamında, bu anket yanıtında tüm izabe tesisi adlarının verilip verilmediğini Beyan sekmesi hücre D58'de belirtin.</t>
  </si>
  <si>
    <t xml:space="preserve">CheckerJ47</t>
  </si>
  <si>
    <t xml:space="preserve">J47</t>
  </si>
  <si>
    <t xml:space="preserve">Declare if all smelter names have been provided in this survey response which the scope of products declared on the Declaration tab cell D59</t>
  </si>
  <si>
    <r>
      <rPr>
        <sz val="11"/>
        <rFont val="Microsoft YaHei"/>
        <family val="2"/>
      </rPr>
      <t xml:space="preserve">在“申报”选项卡 </t>
    </r>
    <r>
      <rPr>
        <sz val="11"/>
        <rFont val="Verdana"/>
        <family val="2"/>
        <charset val="1"/>
      </rPr>
      <t xml:space="preserve">D59 </t>
    </r>
    <r>
      <rPr>
        <sz val="11"/>
        <rFont val="Microsoft YaHei"/>
        <family val="2"/>
      </rPr>
      <t xml:space="preserve">单元格中，申报是否在此调查回答里的申报产品范围下方提供了所有冶炼厂名称</t>
    </r>
  </si>
  <si>
    <r>
      <rPr>
        <sz val="11"/>
        <rFont val="Microsoft YaHei"/>
        <family val="2"/>
      </rPr>
      <t xml:space="preserve">全ての精錬業者名が申告された製品範囲に基づき本調査回答で提供された場合は、「申告」タブの</t>
    </r>
    <r>
      <rPr>
        <sz val="11"/>
        <rFont val="Verdana"/>
        <family val="2"/>
        <charset val="1"/>
      </rPr>
      <t xml:space="preserve">D59</t>
    </r>
    <r>
      <rPr>
        <sz val="11"/>
        <rFont val="Microsoft YaHei"/>
        <family val="2"/>
      </rPr>
      <t xml:space="preserve">セルに申告してください</t>
    </r>
  </si>
  <si>
    <r>
      <rPr>
        <sz val="11"/>
        <rFont val="Microsoft YaHei"/>
        <family val="2"/>
      </rPr>
      <t xml:space="preserve">선언</t>
    </r>
    <r>
      <rPr>
        <sz val="11"/>
        <rFont val="Verdana"/>
        <family val="2"/>
        <charset val="1"/>
      </rPr>
      <t xml:space="preserve">(Declaration) </t>
    </r>
    <r>
      <rPr>
        <sz val="11"/>
        <rFont val="Microsoft YaHei"/>
        <family val="2"/>
      </rPr>
      <t xml:space="preserve">탭의 </t>
    </r>
    <r>
      <rPr>
        <sz val="11"/>
        <rFont val="Verdana"/>
        <family val="2"/>
        <charset val="1"/>
      </rPr>
      <t xml:space="preserve">D59 </t>
    </r>
    <r>
      <rPr>
        <sz val="11"/>
        <rFont val="Microsoft YaHei"/>
        <family val="2"/>
      </rPr>
      <t xml:space="preserve">셀에 이 설문조사 응답내용에 선언된 제품 범위에 해당하는 모든 제련소 명칭이 제공되었는지 여부를 선언하십시오</t>
    </r>
    <r>
      <rPr>
        <sz val="11"/>
        <rFont val="Verdana"/>
        <family val="2"/>
        <charset val="1"/>
      </rPr>
      <t xml:space="preserve">. </t>
    </r>
  </si>
  <si>
    <t xml:space="preserve">Déclarez si tous les noms de fonderie ont été fournis dans cette réponse à l'enquête avec le champ d'application des produits déclarés dans la cellule D59 de l'onglet Déclaration</t>
  </si>
  <si>
    <t xml:space="preserve">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</si>
  <si>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</si>
  <si>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 xml:space="preserve">Declare si se han suministrado todos los nombres de los fundidores en la respuesta de esta encuesta bajo el enfoque de los productos declarados en la pestaña Declaration (Declaración), celda D59</t>
  </si>
  <si>
    <t xml:space="preserve">Dichiarare se tutti i nomi delle fonderie sono stati forniti nella risposta a questo sondaggio nell'ambito dei prodotti dichiarati nella cella D59 della scheda della Dichiarazione</t>
  </si>
  <si>
    <t xml:space="preserve">Bildirilen ürünler kapsamında, bu anket yanıtında tüm izabe tesisi adlarının verilip verilmediğini Beyan sekmesi hücre D59'da belirtin.</t>
  </si>
  <si>
    <t xml:space="preserve">CheckerJ49</t>
  </si>
  <si>
    <t xml:space="preserve">J49</t>
  </si>
  <si>
    <t xml:space="preserve">Declare if all applicable Tantalum smelter information has been provided on Declaration tab cell D62</t>
  </si>
  <si>
    <r>
      <rPr>
        <sz val="11"/>
        <rFont val="Microsoft YaHei"/>
        <family val="2"/>
      </rPr>
      <t xml:space="preserve">在“申报”选项卡 </t>
    </r>
    <r>
      <rPr>
        <sz val="11"/>
        <rFont val="Verdana"/>
        <family val="2"/>
        <charset val="1"/>
      </rPr>
      <t xml:space="preserve">D62 </t>
    </r>
    <r>
      <rPr>
        <sz val="11"/>
        <rFont val="Microsoft YaHei"/>
        <family val="2"/>
      </rPr>
      <t xml:space="preserve">单元格中，申报是否已提供所有适用钽冶炼厂信息</t>
    </r>
  </si>
  <si>
    <r>
      <rPr>
        <sz val="11"/>
        <rFont val="Microsoft YaHei"/>
        <family val="2"/>
      </rPr>
      <t xml:space="preserve">全ての該当するタンタル精錬業者情報が提供された場合は、「申告」タブの</t>
    </r>
    <r>
      <rPr>
        <sz val="11"/>
        <rFont val="Verdana"/>
        <family val="2"/>
        <charset val="1"/>
      </rPr>
      <t xml:space="preserve">D62</t>
    </r>
    <r>
      <rPr>
        <sz val="11"/>
        <rFont val="Microsoft YaHei"/>
        <family val="2"/>
      </rPr>
      <t xml:space="preserve">セルに申告してください</t>
    </r>
  </si>
  <si>
    <r>
      <rPr>
        <sz val="11"/>
        <rFont val="Microsoft YaHei"/>
        <family val="2"/>
      </rPr>
      <t xml:space="preserve">선언</t>
    </r>
    <r>
      <rPr>
        <sz val="11"/>
        <rFont val="Verdana"/>
        <family val="2"/>
        <charset val="1"/>
      </rPr>
      <t xml:space="preserve">(Declaration) </t>
    </r>
    <r>
      <rPr>
        <sz val="11"/>
        <rFont val="Microsoft YaHei"/>
        <family val="2"/>
      </rPr>
      <t xml:space="preserve">탭의 </t>
    </r>
    <r>
      <rPr>
        <sz val="11"/>
        <rFont val="Verdana"/>
        <family val="2"/>
        <charset val="1"/>
      </rPr>
      <t xml:space="preserve">D62 </t>
    </r>
    <r>
      <rPr>
        <sz val="11"/>
        <rFont val="Microsoft YaHei"/>
        <family val="2"/>
      </rPr>
      <t xml:space="preserve">셀에 탄탈륨 제련소에 대한 모든 해당 정보가 제공되었는지 여부를 선언하십시오</t>
    </r>
    <r>
      <rPr>
        <sz val="11"/>
        <rFont val="Verdana"/>
        <family val="2"/>
        <charset val="1"/>
      </rPr>
      <t xml:space="preserve">. </t>
    </r>
  </si>
  <si>
    <t xml:space="preserve">Déclarez si toutes les informations applicables sur la fonderie de tantale ont été fournies dans la cellule D62 de l'onglet Déclaration</t>
  </si>
  <si>
    <t xml:space="preserve">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</si>
  <si>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</si>
  <si>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 xml:space="preserve">Declare si se ha suministrado toda la información aplicable del fundidor de tántalo en la pestaña Declaration (Declaración), celda D62</t>
  </si>
  <si>
    <t xml:space="preserve">Dichiarare se tutte le informazioni sulla fonderia del Tantalio pertinenti sono state fornite nella cella D62 della scheda della Dichiarazione</t>
  </si>
  <si>
    <t xml:space="preserve">Tüm uygulanabilir Tantal izabe tesisi bilgilerinin verilip verilmediğini hücre D62'de belirtin</t>
  </si>
  <si>
    <t xml:space="preserve">CheckerJ50</t>
  </si>
  <si>
    <t xml:space="preserve">J50</t>
  </si>
  <si>
    <t xml:space="preserve">Declare if all applicable Tin smelter information has been provided on Declaration tab cell D63</t>
  </si>
  <si>
    <r>
      <rPr>
        <sz val="11"/>
        <rFont val="Microsoft YaHei"/>
        <family val="2"/>
      </rPr>
      <t xml:space="preserve">在“申报”选项卡 </t>
    </r>
    <r>
      <rPr>
        <sz val="11"/>
        <rFont val="Verdana"/>
        <family val="2"/>
        <charset val="1"/>
      </rPr>
      <t xml:space="preserve">D63 </t>
    </r>
    <r>
      <rPr>
        <sz val="11"/>
        <rFont val="Microsoft YaHei"/>
        <family val="2"/>
      </rPr>
      <t xml:space="preserve">单元格中，申报是否已提供所有适用锡冶炼厂信息</t>
    </r>
  </si>
  <si>
    <r>
      <rPr>
        <sz val="11"/>
        <rFont val="Microsoft YaHei"/>
        <family val="2"/>
      </rPr>
      <t xml:space="preserve">全ての該当する錫精錬業者情報が提供された場合は、「申告」タブの</t>
    </r>
    <r>
      <rPr>
        <sz val="11"/>
        <rFont val="Verdana"/>
        <family val="2"/>
        <charset val="1"/>
      </rPr>
      <t xml:space="preserve">D63</t>
    </r>
    <r>
      <rPr>
        <sz val="11"/>
        <rFont val="Microsoft YaHei"/>
        <family val="2"/>
      </rPr>
      <t xml:space="preserve">セルに申告してください</t>
    </r>
  </si>
  <si>
    <r>
      <rPr>
        <sz val="11"/>
        <rFont val="Microsoft YaHei"/>
        <family val="2"/>
      </rPr>
      <t xml:space="preserve">선언</t>
    </r>
    <r>
      <rPr>
        <sz val="11"/>
        <rFont val="Verdana"/>
        <family val="2"/>
        <charset val="1"/>
      </rPr>
      <t xml:space="preserve">(Declaration) </t>
    </r>
    <r>
      <rPr>
        <sz val="11"/>
        <rFont val="Microsoft YaHei"/>
        <family val="2"/>
      </rPr>
      <t xml:space="preserve">탭의 </t>
    </r>
    <r>
      <rPr>
        <sz val="11"/>
        <rFont val="Verdana"/>
        <family val="2"/>
        <charset val="1"/>
      </rPr>
      <t xml:space="preserve">D63 </t>
    </r>
    <r>
      <rPr>
        <sz val="11"/>
        <rFont val="Microsoft YaHei"/>
        <family val="2"/>
      </rPr>
      <t xml:space="preserve">셀에 주석 제련소에 대한 모든 해당 정보가 제공되었는지 여부를 선언하십시오</t>
    </r>
    <r>
      <rPr>
        <sz val="11"/>
        <rFont val="Verdana"/>
        <family val="2"/>
        <charset val="1"/>
      </rPr>
      <t xml:space="preserve">. </t>
    </r>
  </si>
  <si>
    <t xml:space="preserve">Déclarez si toutes les informations applicables sur la fonderie d'étain ont été fournies dans la cellule D63 de l'onglet Déclaration</t>
  </si>
  <si>
    <t xml:space="preserve">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</si>
  <si>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</si>
  <si>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 xml:space="preserve">Declare si se ha suministrado toda la información aplicable del fundidor de estaño en la pestaña Declaration (Declaración), celda D63</t>
  </si>
  <si>
    <t xml:space="preserve">Dichiarare se tutte le informazioni sulla fonderia dello Stagno pertinenti sono state fornite nella cella D63 della scheda della Dichiarazione</t>
  </si>
  <si>
    <t xml:space="preserve">Tüm uygulanabilir Kalay izabe tesisi bilgilerinin verilip verilmediğini hücre D63'te belirtin</t>
  </si>
  <si>
    <t xml:space="preserve">CheckerJ51</t>
  </si>
  <si>
    <t xml:space="preserve">J51</t>
  </si>
  <si>
    <t xml:space="preserve">Declare if all applicable Gold smelter information has been provided on Declaration tab cell D64</t>
  </si>
  <si>
    <r>
      <rPr>
        <sz val="11"/>
        <rFont val="Microsoft YaHei"/>
        <family val="2"/>
      </rPr>
      <t xml:space="preserve">在“申报”选项卡 </t>
    </r>
    <r>
      <rPr>
        <sz val="11"/>
        <rFont val="Verdana"/>
        <family val="2"/>
        <charset val="1"/>
      </rPr>
      <t xml:space="preserve">D64 </t>
    </r>
    <r>
      <rPr>
        <sz val="11"/>
        <rFont val="Microsoft YaHei"/>
        <family val="2"/>
      </rPr>
      <t xml:space="preserve">单元格中，申报是否已提供所有适用金冶炼厂信息</t>
    </r>
  </si>
  <si>
    <r>
      <rPr>
        <sz val="11"/>
        <rFont val="Microsoft YaHei"/>
        <family val="2"/>
      </rPr>
      <t xml:space="preserve">全ての該当する金精錬業者情報が提供された場合は、「申告」タブの</t>
    </r>
    <r>
      <rPr>
        <sz val="11"/>
        <rFont val="Verdana"/>
        <family val="2"/>
        <charset val="1"/>
      </rPr>
      <t xml:space="preserve">D64</t>
    </r>
    <r>
      <rPr>
        <sz val="11"/>
        <rFont val="Microsoft YaHei"/>
        <family val="2"/>
      </rPr>
      <t xml:space="preserve">セルに申告してください</t>
    </r>
  </si>
  <si>
    <r>
      <rPr>
        <sz val="11"/>
        <rFont val="Microsoft YaHei"/>
        <family val="2"/>
      </rPr>
      <t xml:space="preserve">선언</t>
    </r>
    <r>
      <rPr>
        <sz val="11"/>
        <rFont val="Verdana"/>
        <family val="2"/>
        <charset val="1"/>
      </rPr>
      <t xml:space="preserve">(Declaration) </t>
    </r>
    <r>
      <rPr>
        <sz val="11"/>
        <rFont val="Microsoft YaHei"/>
        <family val="2"/>
      </rPr>
      <t xml:space="preserve">탭의 </t>
    </r>
    <r>
      <rPr>
        <sz val="11"/>
        <rFont val="Verdana"/>
        <family val="2"/>
        <charset val="1"/>
      </rPr>
      <t xml:space="preserve">D64 </t>
    </r>
    <r>
      <rPr>
        <sz val="11"/>
        <rFont val="Microsoft YaHei"/>
        <family val="2"/>
      </rPr>
      <t xml:space="preserve">셀에 금 제련소에 대한 모든 해당 정보가 제공되었는지 여부를 선언하십시오</t>
    </r>
    <r>
      <rPr>
        <sz val="11"/>
        <rFont val="Verdana"/>
        <family val="2"/>
        <charset val="1"/>
      </rPr>
      <t xml:space="preserve">. </t>
    </r>
  </si>
  <si>
    <t xml:space="preserve">Déclarez si toutes les informations applicables sur la fonderie d'or ont été fournies dans la cellule D64 de l'onglet Déclaration</t>
  </si>
  <si>
    <t xml:space="preserve">Declare se todas as informações aplicáveis sobre o ouro na fundição foram fornecidas na célula D64 da guia Declaração</t>
  </si>
  <si>
    <t xml:space="preserve">Geben Sie in der Reiterzelle D64 der Erklärung an, ob alle Informationen über Gold-Schmelzhütten zur Verfügung gestellt worden sind</t>
  </si>
  <si>
    <t xml:space="preserve">Declare si se ha suministrado toda la información aplicable del fundidor de oro en la pestaña Declaration (Declaración), celda D64</t>
  </si>
  <si>
    <t xml:space="preserve">Dichiarare se tutte le informazioni sulla fonderia dell'Oro pertinenti sono state fornite nella cella D64 della scheda della Dichiarazione</t>
  </si>
  <si>
    <t xml:space="preserve">Tüm uygulanabilir Altın izabe tesisi bilgilerinin verilip verilmediğini hücre D64'te belirtin</t>
  </si>
  <si>
    <t xml:space="preserve">CheckerJ52</t>
  </si>
  <si>
    <t xml:space="preserve">J52</t>
  </si>
  <si>
    <t xml:space="preserve">Declare if all applicable Tungsten smelter information has been provided on Declaration tab cell D65</t>
  </si>
  <si>
    <r>
      <rPr>
        <sz val="11"/>
        <rFont val="Microsoft YaHei"/>
        <family val="2"/>
      </rPr>
      <t xml:space="preserve">在“申报”选项卡 </t>
    </r>
    <r>
      <rPr>
        <sz val="11"/>
        <rFont val="Verdana"/>
        <family val="2"/>
        <charset val="1"/>
      </rPr>
      <t xml:space="preserve">D65 </t>
    </r>
    <r>
      <rPr>
        <sz val="11"/>
        <rFont val="Microsoft YaHei"/>
        <family val="2"/>
      </rPr>
      <t xml:space="preserve">单元格中，申报是否已提供所有适用钨冶炼厂信息</t>
    </r>
  </si>
  <si>
    <r>
      <rPr>
        <sz val="11"/>
        <rFont val="Microsoft YaHei"/>
        <family val="2"/>
      </rPr>
      <t xml:space="preserve">全ての該当するタングステン精錬業者情報が提供された場合は、「申告」タブの</t>
    </r>
    <r>
      <rPr>
        <sz val="11"/>
        <rFont val="Verdana"/>
        <family val="2"/>
        <charset val="1"/>
      </rPr>
      <t xml:space="preserve">D65</t>
    </r>
    <r>
      <rPr>
        <sz val="11"/>
        <rFont val="Microsoft YaHei"/>
        <family val="2"/>
      </rPr>
      <t xml:space="preserve">セルに申告してください</t>
    </r>
  </si>
  <si>
    <r>
      <rPr>
        <sz val="11"/>
        <rFont val="Microsoft YaHei"/>
        <family val="2"/>
      </rPr>
      <t xml:space="preserve">선언</t>
    </r>
    <r>
      <rPr>
        <sz val="11"/>
        <rFont val="Verdana"/>
        <family val="2"/>
        <charset val="1"/>
      </rPr>
      <t xml:space="preserve">(Declaration) </t>
    </r>
    <r>
      <rPr>
        <sz val="11"/>
        <rFont val="Microsoft YaHei"/>
        <family val="2"/>
      </rPr>
      <t xml:space="preserve">탭의 </t>
    </r>
    <r>
      <rPr>
        <sz val="11"/>
        <rFont val="Verdana"/>
        <family val="2"/>
        <charset val="1"/>
      </rPr>
      <t xml:space="preserve">D65 </t>
    </r>
    <r>
      <rPr>
        <sz val="11"/>
        <rFont val="Microsoft YaHei"/>
        <family val="2"/>
      </rPr>
      <t xml:space="preserve">셀에 텅스텐 제련소에 대한 모든 해당 정보가 제공되었는지 여부를 선언하십시오</t>
    </r>
    <r>
      <rPr>
        <sz val="11"/>
        <rFont val="Verdana"/>
        <family val="2"/>
        <charset val="1"/>
      </rPr>
      <t xml:space="preserve">. </t>
    </r>
  </si>
  <si>
    <t xml:space="preserve">Déclarez si toutes les informations applicables sur la fonderie de tungstène ont été fournies dans la cellule D65 de l'onglet Déclaration</t>
  </si>
  <si>
    <t xml:space="preserve">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</si>
  <si>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</si>
  <si>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 xml:space="preserve">Declare si se ha suministrado toda la información aplicable del fundidor de tungsteno en la pestaña Declaration (Declaración), celda D65</t>
  </si>
  <si>
    <t xml:space="preserve">Dichiarare se tutte le informazioni sulla fonderia del Tungsteno pertinenti sono state fornite nella cella D65 della scheda della Dichiarazione</t>
  </si>
  <si>
    <t xml:space="preserve">Tüm uygulanabilir Tungsten izabe tesisi bilgilerinin verilip verilmediğini hücre D65'te belirtin</t>
  </si>
  <si>
    <t xml:space="preserve">CheckerJ54</t>
  </si>
  <si>
    <t xml:space="preserve">J54</t>
  </si>
  <si>
    <t xml:space="preserve">Answer if your company has a responsible minerals sourcing policy on the Declaration tab cell D75</t>
  </si>
  <si>
    <r>
      <rPr>
        <sz val="11"/>
        <rFont val="Microsoft YaHei"/>
        <family val="2"/>
      </rPr>
      <t xml:space="preserve">在“申报”选项卡 </t>
    </r>
    <r>
      <rPr>
        <sz val="11"/>
        <rFont val="Verdana"/>
        <family val="2"/>
        <charset val="1"/>
      </rPr>
      <t xml:space="preserve">D75 </t>
    </r>
    <r>
      <rPr>
        <sz val="11"/>
        <rFont val="Microsoft YaHei"/>
        <family val="2"/>
      </rPr>
      <t xml:space="preserve">单元格中，回答贵公司是否制定了负责任矿物采购政策</t>
    </r>
  </si>
  <si>
    <r>
      <rPr>
        <sz val="11"/>
        <rFont val="Microsoft YaHei"/>
        <family val="2"/>
      </rPr>
      <t xml:space="preserve">貴社に責任ある鉱物調達方針がある場合は、「申告」タブの</t>
    </r>
    <r>
      <rPr>
        <sz val="11"/>
        <rFont val="Verdana"/>
        <family val="2"/>
        <charset val="1"/>
      </rPr>
      <t xml:space="preserve">D75</t>
    </r>
    <r>
      <rPr>
        <sz val="11"/>
        <rFont val="Microsoft YaHei"/>
        <family val="2"/>
      </rPr>
      <t xml:space="preserve">セルに回答してください</t>
    </r>
  </si>
  <si>
    <r>
      <rPr>
        <sz val="11"/>
        <rFont val="Microsoft YaHei"/>
        <family val="2"/>
      </rPr>
      <t xml:space="preserve">선언</t>
    </r>
    <r>
      <rPr>
        <sz val="11"/>
        <rFont val="Verdana"/>
        <family val="2"/>
        <charset val="1"/>
      </rPr>
      <t xml:space="preserve">(Declaration) </t>
    </r>
    <r>
      <rPr>
        <sz val="11"/>
        <rFont val="Microsoft YaHei"/>
        <family val="2"/>
      </rPr>
      <t xml:space="preserve">탭의 </t>
    </r>
    <r>
      <rPr>
        <sz val="11"/>
        <rFont val="Verdana"/>
        <family val="2"/>
        <charset val="1"/>
      </rPr>
      <t xml:space="preserve">D75 </t>
    </r>
    <r>
      <rPr>
        <sz val="11"/>
        <rFont val="Microsoft YaHei"/>
        <family val="2"/>
      </rPr>
      <t xml:space="preserve">셀에 귀사가 책임 있는 광물 구매 정책</t>
    </r>
    <r>
      <rPr>
        <sz val="11"/>
        <rFont val="Verdana"/>
        <family val="2"/>
        <charset val="1"/>
      </rPr>
      <t xml:space="preserve">(DRC conflict-free sourcing policy)</t>
    </r>
    <r>
      <rPr>
        <sz val="11"/>
        <rFont val="Microsoft YaHei"/>
        <family val="2"/>
      </rPr>
      <t xml:space="preserve">을 보유하고 있는지 여부를 답변하십시오</t>
    </r>
    <r>
      <rPr>
        <sz val="11"/>
        <rFont val="Verdana"/>
        <family val="2"/>
        <charset val="1"/>
      </rPr>
      <t xml:space="preserve">.</t>
    </r>
  </si>
  <si>
    <t xml:space="preserve">Répondez dans la cellule D75 de l’onglet Déclaration si votre entreprise est dotée d’une politique d’approvisionnement en minerais responsable.</t>
  </si>
  <si>
    <t xml:space="preserve">Responda se sua empresa tem uma política de aquisição responsável de minérios na célula D75 da guia Declaração</t>
  </si>
  <si>
    <t xml:space="preserve">Geben Sie in Zelle D75 der Erklärung an, ob Ihr Unternehmen Ihre Richtlinie zur konfliktfreien Mineralienbeschaffung auf seiner Website öffentlich verfügbar gemacht hat</t>
  </si>
  <si>
    <t xml:space="preserve">Responda en la celda D75 de la pestaña Declaración, si su compañía cuenta con una política de abastecimiento responsable de minerales.</t>
  </si>
  <si>
    <t xml:space="preserve">Rispondere se la propria società dispone di una politica di approvvigionamento dei minerali responsabile nella cella D75 della scheda Dichiarazione</t>
  </si>
  <si>
    <t xml:space="preserve">Şirketinizde bir sorumlu madenler kaynak politikası olup olmadığına Beyan sekmesi D75 hücresinde cevaplayın</t>
  </si>
  <si>
    <t xml:space="preserve">CheckerJ55</t>
  </si>
  <si>
    <t xml:space="preserve">J55</t>
  </si>
  <si>
    <t xml:space="preserve">Answer if your company has made your responsible minerals sourcing policy publically available on your website on the Declaration tab cell D77</t>
  </si>
  <si>
    <r>
      <rPr>
        <sz val="11"/>
        <rFont val="Microsoft YaHei"/>
        <family val="2"/>
      </rPr>
      <t xml:space="preserve">在“申报”选项卡 </t>
    </r>
    <r>
      <rPr>
        <sz val="11"/>
        <rFont val="Verdana"/>
        <family val="2"/>
        <charset val="1"/>
      </rPr>
      <t xml:space="preserve">D77 </t>
    </r>
    <r>
      <rPr>
        <sz val="11"/>
        <rFont val="Microsoft YaHei"/>
        <family val="2"/>
      </rPr>
      <t xml:space="preserve">单元格中，回答贵公司是否在贵公司的网站上公开发布
负责任矿产采购政策</t>
    </r>
  </si>
  <si>
    <r>
      <rPr>
        <sz val="11"/>
        <rFont val="Microsoft YaHei"/>
        <family val="2"/>
      </rPr>
      <t xml:space="preserve">貴社の責任ある鉱物調達方針を御社ウェブサイトから入手できる場合は、「申告」タブの</t>
    </r>
    <r>
      <rPr>
        <sz val="11"/>
        <rFont val="Verdana"/>
        <family val="2"/>
        <charset val="1"/>
      </rPr>
      <t xml:space="preserve">D77</t>
    </r>
    <r>
      <rPr>
        <sz val="11"/>
        <rFont val="Microsoft YaHei"/>
        <family val="2"/>
      </rPr>
      <t xml:space="preserve">セルに回答してください</t>
    </r>
  </si>
  <si>
    <r>
      <rPr>
        <sz val="11"/>
        <rFont val="Microsoft YaHei"/>
        <family val="2"/>
      </rPr>
      <t xml:space="preserve">선언</t>
    </r>
    <r>
      <rPr>
        <sz val="11"/>
        <rFont val="Verdana"/>
        <family val="2"/>
        <charset val="1"/>
      </rPr>
      <t xml:space="preserve">(Declaration) </t>
    </r>
    <r>
      <rPr>
        <sz val="11"/>
        <rFont val="Microsoft YaHei"/>
        <family val="2"/>
      </rPr>
      <t xml:space="preserve">탭의 </t>
    </r>
    <r>
      <rPr>
        <sz val="11"/>
        <rFont val="Verdana"/>
        <family val="2"/>
        <charset val="1"/>
      </rPr>
      <t xml:space="preserve">D77 </t>
    </r>
    <r>
      <rPr>
        <sz val="11"/>
        <rFont val="Microsoft YaHei"/>
        <family val="2"/>
      </rPr>
      <t xml:space="preserve">셀에 귀사가 귀사의 웹사이트에서 책임 있는 광물 구매 정책</t>
    </r>
    <r>
      <rPr>
        <sz val="11"/>
        <rFont val="Verdana"/>
        <family val="2"/>
        <charset val="1"/>
      </rPr>
      <t xml:space="preserve">(DRC conflict-free sourcing policy)</t>
    </r>
    <r>
      <rPr>
        <sz val="11"/>
        <rFont val="Microsoft YaHei"/>
        <family val="2"/>
      </rPr>
      <t xml:space="preserve">을 공개하고 있는지 여부를 답변하십시오</t>
    </r>
    <r>
      <rPr>
        <sz val="11"/>
        <rFont val="Verdana"/>
        <family val="2"/>
        <charset val="1"/>
      </rPr>
      <t xml:space="preserve">.</t>
    </r>
  </si>
  <si>
    <t xml:space="preserve">Répondez dans la cellule D77 de l’onglet Déclaration si votre entreprise a rendu publiquement disponible sur son site Web sa politique d’approvisionnement en minerais responsable.</t>
  </si>
  <si>
    <t xml:space="preserve">Responda se sua empresa colocou sua política de aquisição responsável de minérios à disposição do público em seu site, na célula D77 da guia Declaração</t>
  </si>
  <si>
    <t xml:space="preserve">Geben Sie in Zelle D77 der Erklärung an, ob Ihr Unternehmen Ihre Richtlinie zur konfliktfreien Mineralieneschaffung auf seiner Website öffentlich verfügbar gemacht hat</t>
  </si>
  <si>
    <t xml:space="preserve">Responda en la celda D77 de la pestaña Declaración, si su compañía publicó la política de abastecimiento responsable de minerales en su sitio web.</t>
  </si>
  <si>
    <t xml:space="preserve">Rispondere se la propria società ha reso pubblicamente disponibile sul proprio sito Web la politica di approvvigionamento dei minerali responsabile nella cella D77 della scheda Dichiarazione</t>
  </si>
  <si>
    <t xml:space="preserve">Şirketinizde web sitenizde herkese açık sorumlu madenler kaynak politikası oluşturulup oluşturulmadığına Beyan sekmesi D77 sekme hücresinde cevaplayın</t>
  </si>
  <si>
    <t xml:space="preserve">CheckerJ56</t>
  </si>
  <si>
    <t xml:space="preserve">J56</t>
  </si>
  <si>
    <t xml:space="preserve">Enter the URL in Declaration worksheet cell G77 if you answer "Yes" for question B. The format of the URL should be "www.companyname.com"</t>
  </si>
  <si>
    <r>
      <rPr>
        <sz val="11"/>
        <rFont val="Microsoft YaHei"/>
        <family val="2"/>
      </rPr>
      <t xml:space="preserve">如果问题 </t>
    </r>
    <r>
      <rPr>
        <sz val="11"/>
        <rFont val="Verdana"/>
        <family val="2"/>
        <charset val="1"/>
      </rPr>
      <t xml:space="preserve">B </t>
    </r>
    <r>
      <rPr>
        <sz val="11"/>
        <rFont val="Microsoft YaHei"/>
        <family val="2"/>
      </rPr>
      <t xml:space="preserve">的答案为“是”，则请在“申报”工作表 </t>
    </r>
    <r>
      <rPr>
        <sz val="11"/>
        <rFont val="Verdana"/>
        <family val="2"/>
        <charset val="1"/>
      </rPr>
      <t xml:space="preserve">G77 </t>
    </r>
    <r>
      <rPr>
        <sz val="11"/>
        <rFont val="Microsoft YaHei"/>
        <family val="2"/>
      </rPr>
      <t xml:space="preserve">单元格中输入 </t>
    </r>
    <r>
      <rPr>
        <sz val="11"/>
        <rFont val="Verdana"/>
        <family val="2"/>
        <charset val="1"/>
      </rPr>
      <t xml:space="preserve">URL</t>
    </r>
    <r>
      <rPr>
        <sz val="11"/>
        <rFont val="Microsoft YaHei"/>
        <family val="2"/>
      </rPr>
      <t xml:space="preserve">。</t>
    </r>
    <r>
      <rPr>
        <sz val="11"/>
        <rFont val="Verdana"/>
        <family val="2"/>
        <charset val="1"/>
      </rPr>
      <t xml:space="preserve">URL </t>
    </r>
    <r>
      <rPr>
        <sz val="11"/>
        <rFont val="Microsoft YaHei"/>
        <family val="2"/>
      </rPr>
      <t xml:space="preserve">的格式应为“</t>
    </r>
    <r>
      <rPr>
        <sz val="11"/>
        <rFont val="Verdana"/>
        <family val="2"/>
        <charset val="1"/>
      </rPr>
      <t xml:space="preserve">www.companyname.com” </t>
    </r>
  </si>
  <si>
    <r>
      <rPr>
        <sz val="11"/>
        <rFont val="Microsoft YaHei"/>
        <family val="2"/>
      </rPr>
      <t xml:space="preserve">質問</t>
    </r>
    <r>
      <rPr>
        <sz val="11"/>
        <rFont val="Verdana"/>
        <family val="2"/>
        <charset val="1"/>
      </rPr>
      <t xml:space="preserve">B</t>
    </r>
    <r>
      <rPr>
        <sz val="11"/>
        <rFont val="Microsoft YaHei"/>
        <family val="2"/>
      </rPr>
      <t xml:space="preserve">の回答が「</t>
    </r>
    <r>
      <rPr>
        <sz val="11"/>
        <rFont val="Verdana"/>
        <family val="2"/>
        <charset val="1"/>
      </rPr>
      <t xml:space="preserve">Yes</t>
    </r>
    <r>
      <rPr>
        <sz val="11"/>
        <rFont val="Microsoft YaHei"/>
        <family val="2"/>
      </rPr>
      <t xml:space="preserve">」の場合は、申告ワークシートの</t>
    </r>
    <r>
      <rPr>
        <sz val="11"/>
        <rFont val="Verdana"/>
        <family val="2"/>
        <charset val="1"/>
      </rPr>
      <t xml:space="preserve">G77</t>
    </r>
    <r>
      <rPr>
        <sz val="11"/>
        <rFont val="Microsoft YaHei"/>
        <family val="2"/>
      </rPr>
      <t xml:space="preserve">セルに</t>
    </r>
    <r>
      <rPr>
        <sz val="11"/>
        <rFont val="Verdana"/>
        <family val="2"/>
        <charset val="1"/>
      </rPr>
      <t xml:space="preserve">URL</t>
    </r>
    <r>
      <rPr>
        <sz val="11"/>
        <rFont val="Microsoft YaHei"/>
        <family val="2"/>
      </rPr>
      <t xml:space="preserve">を記入します。</t>
    </r>
    <r>
      <rPr>
        <sz val="11"/>
        <rFont val="Verdana"/>
        <family val="2"/>
        <charset val="1"/>
      </rPr>
      <t xml:space="preserve">URL</t>
    </r>
    <r>
      <rPr>
        <sz val="11"/>
        <rFont val="Microsoft YaHei"/>
        <family val="2"/>
      </rPr>
      <t xml:space="preserve">の形式は「</t>
    </r>
    <r>
      <rPr>
        <sz val="11"/>
        <rFont val="Verdana"/>
        <family val="2"/>
        <charset val="1"/>
      </rPr>
      <t xml:space="preserve">www.companyname.com</t>
    </r>
    <r>
      <rPr>
        <sz val="11"/>
        <rFont val="Microsoft YaHei"/>
        <family val="2"/>
      </rPr>
      <t xml:space="preserve">」にしてください。</t>
    </r>
  </si>
  <si>
    <r>
      <rPr>
        <sz val="11"/>
        <rFont val="Microsoft YaHei"/>
        <family val="2"/>
      </rPr>
      <t xml:space="preserve">질문 </t>
    </r>
    <r>
      <rPr>
        <sz val="11"/>
        <rFont val="Verdana"/>
        <family val="2"/>
        <charset val="1"/>
      </rPr>
      <t xml:space="preserve">B</t>
    </r>
    <r>
      <rPr>
        <sz val="11"/>
        <rFont val="Microsoft YaHei"/>
        <family val="2"/>
      </rPr>
      <t xml:space="preserve">에 </t>
    </r>
    <r>
      <rPr>
        <sz val="11"/>
        <rFont val="Verdana"/>
        <family val="2"/>
        <charset val="1"/>
      </rPr>
      <t xml:space="preserve">"</t>
    </r>
    <r>
      <rPr>
        <sz val="11"/>
        <rFont val="Microsoft YaHei"/>
        <family val="2"/>
      </rPr>
      <t xml:space="preserve">예</t>
    </r>
    <r>
      <rPr>
        <sz val="11"/>
        <rFont val="Verdana"/>
        <family val="2"/>
        <charset val="1"/>
      </rPr>
      <t xml:space="preserve">(Yes)"</t>
    </r>
    <r>
      <rPr>
        <sz val="11"/>
        <rFont val="Microsoft YaHei"/>
        <family val="2"/>
      </rPr>
      <t xml:space="preserve">라고 답할 경우</t>
    </r>
    <r>
      <rPr>
        <sz val="11"/>
        <rFont val="Verdana"/>
        <family val="2"/>
        <charset val="1"/>
      </rPr>
      <t xml:space="preserve">, </t>
    </r>
    <r>
      <rPr>
        <sz val="11"/>
        <rFont val="Microsoft YaHei"/>
        <family val="2"/>
      </rPr>
      <t xml:space="preserve">선언</t>
    </r>
    <r>
      <rPr>
        <sz val="11"/>
        <rFont val="Verdana"/>
        <family val="2"/>
        <charset val="1"/>
      </rPr>
      <t xml:space="preserve">(Declaration) </t>
    </r>
    <r>
      <rPr>
        <sz val="11"/>
        <rFont val="Microsoft YaHei"/>
        <family val="2"/>
      </rPr>
      <t xml:space="preserve">워크시트의 </t>
    </r>
    <r>
      <rPr>
        <sz val="11"/>
        <rFont val="Verdana"/>
        <family val="2"/>
        <charset val="1"/>
      </rPr>
      <t xml:space="preserve">G77 </t>
    </r>
    <r>
      <rPr>
        <sz val="11"/>
        <rFont val="Microsoft YaHei"/>
        <family val="2"/>
      </rPr>
      <t xml:space="preserve">셀에 </t>
    </r>
    <r>
      <rPr>
        <sz val="11"/>
        <rFont val="Verdana"/>
        <family val="2"/>
        <charset val="1"/>
      </rPr>
      <t xml:space="preserve">URL</t>
    </r>
    <r>
      <rPr>
        <sz val="11"/>
        <rFont val="Microsoft YaHei"/>
        <family val="2"/>
      </rPr>
      <t xml:space="preserve">을 입력하십시오</t>
    </r>
    <r>
      <rPr>
        <sz val="11"/>
        <rFont val="Verdana"/>
        <family val="2"/>
        <charset val="1"/>
      </rPr>
      <t xml:space="preserve">. URL </t>
    </r>
    <r>
      <rPr>
        <sz val="11"/>
        <rFont val="Microsoft YaHei"/>
        <family val="2"/>
      </rPr>
      <t xml:space="preserve">형식은 </t>
    </r>
    <r>
      <rPr>
        <sz val="11"/>
        <rFont val="Verdana"/>
        <family val="2"/>
        <charset val="1"/>
      </rPr>
      <t xml:space="preserve">"www.companyname.com"</t>
    </r>
    <r>
      <rPr>
        <sz val="11"/>
        <rFont val="Microsoft YaHei"/>
        <family val="2"/>
      </rPr>
      <t xml:space="preserve">이 되어야 합니다</t>
    </r>
    <r>
      <rPr>
        <sz val="11"/>
        <rFont val="Verdana"/>
        <family val="2"/>
        <charset val="1"/>
      </rPr>
      <t xml:space="preserve">. </t>
    </r>
  </si>
  <si>
    <t xml:space="preserve">Saisissez l'URL dans la cellule D77 de l'onglet Déclaration si vous répondez par « Oui » à la question B. Le format de l'URL doit être : www.nomdelentreprise.com</t>
  </si>
  <si>
    <t xml:space="preserve">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</si>
  <si>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</si>
  <si>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 xml:space="preserve">Ingrese la URL en la hoja de trabajo de Declaration (Declaración), celda G77 si responde "Sí" en la pregunta B. El formato de la URL debe ser "www.nombredelacompañía.com"</t>
  </si>
  <si>
    <t xml:space="preserve">Inserire l'URL nella cella G77 del foglio di lavoro della Dichiarazione se si risponde "Sì" per la domanda B. Il formato dell'URL deve essere "www.nomeazienda.com"</t>
  </si>
  <si>
    <t xml:space="preserve">B sorusuna "Evet" yanıtı verdiyseniz, Beyan çalışma sayfasında hücre G77'e URL'yi girin. URL "www.sirketadi.com" biçiminde olmalıdır</t>
  </si>
  <si>
    <t xml:space="preserve">CheckerJ57</t>
  </si>
  <si>
    <t xml:space="preserve">J57</t>
  </si>
  <si>
    <t xml:space="preserve">Answer if you require your direct suppliers to source from smelters whose due diligence practices have been validated by an independent third-party audit program, like the Responsible Minerals Assurance Process, on Declaration tab cell D79</t>
  </si>
  <si>
    <r>
      <rPr>
        <sz val="11"/>
        <rFont val="Microsoft YaHei"/>
        <family val="2"/>
      </rPr>
      <t xml:space="preserve">在“申报”选项卡 </t>
    </r>
    <r>
      <rPr>
        <sz val="11"/>
        <rFont val="Verdana"/>
        <family val="2"/>
        <charset val="1"/>
      </rPr>
      <t xml:space="preserve">D79 </t>
    </r>
    <r>
      <rPr>
        <sz val="11"/>
        <rFont val="Microsoft YaHei"/>
        <family val="2"/>
      </rPr>
      <t xml:space="preserve">单元格中，回答贵公司是否要求直接供应商开展采购的冶炼厂已经通过独立第三方审计计划（例如，负责任矿物审验流程）验证的尽职调查实践</t>
    </r>
  </si>
  <si>
    <r>
      <rPr>
        <sz val="11"/>
        <rFont val="Microsoft YaHei"/>
        <family val="2"/>
      </rPr>
      <t xml:space="preserve">貴社が直接サプライヤーに対し、責任ある鉱物保証プロセス等、独立した第三者監査プログラムによりデュー・デリジェンス業務が検証された鍛錬業者から調達することを要求する場合は、「申告」タブの</t>
    </r>
    <r>
      <rPr>
        <sz val="11"/>
        <rFont val="Verdana"/>
        <family val="2"/>
        <charset val="1"/>
      </rPr>
      <t xml:space="preserve">D79</t>
    </r>
    <r>
      <rPr>
        <sz val="11"/>
        <rFont val="Microsoft YaHei"/>
        <family val="2"/>
      </rPr>
      <t xml:space="preserve">に回答してください</t>
    </r>
  </si>
  <si>
    <r>
      <rPr>
        <sz val="11"/>
        <rFont val="Microsoft YaHei"/>
        <family val="2"/>
      </rPr>
      <t xml:space="preserve">선언</t>
    </r>
    <r>
      <rPr>
        <sz val="11"/>
        <rFont val="Verdana"/>
        <family val="2"/>
        <charset val="1"/>
      </rPr>
      <t xml:space="preserve">(Declaration) </t>
    </r>
    <r>
      <rPr>
        <sz val="11"/>
        <rFont val="Microsoft YaHei"/>
        <family val="2"/>
      </rPr>
      <t xml:space="preserve">탭의 </t>
    </r>
    <r>
      <rPr>
        <sz val="11"/>
        <rFont val="Verdana"/>
        <family val="2"/>
        <charset val="1"/>
      </rPr>
      <t xml:space="preserve">D79 </t>
    </r>
    <r>
      <rPr>
        <sz val="11"/>
        <rFont val="Microsoft YaHei"/>
        <family val="2"/>
      </rPr>
      <t xml:space="preserve">셀에 귀사가 직접 공급업체에게 독립된 제</t>
    </r>
    <r>
      <rPr>
        <sz val="11"/>
        <rFont val="Verdana"/>
        <family val="2"/>
        <charset val="1"/>
      </rPr>
      <t xml:space="preserve">3</t>
    </r>
    <r>
      <rPr>
        <sz val="11"/>
        <rFont val="Microsoft YaHei"/>
        <family val="2"/>
      </rPr>
      <t xml:space="preserve">자 감사 프로그램</t>
    </r>
    <r>
      <rPr>
        <sz val="11"/>
        <rFont val="Verdana"/>
        <family val="2"/>
        <charset val="1"/>
      </rPr>
      <t xml:space="preserve">(</t>
    </r>
    <r>
      <rPr>
        <sz val="11"/>
        <rFont val="Microsoft YaHei"/>
        <family val="2"/>
      </rPr>
      <t xml:space="preserve">예</t>
    </r>
    <r>
      <rPr>
        <sz val="11"/>
        <rFont val="Verdana"/>
        <family val="2"/>
        <charset val="1"/>
      </rPr>
      <t xml:space="preserve">: </t>
    </r>
    <r>
      <rPr>
        <sz val="11"/>
        <rFont val="Microsoft YaHei"/>
        <family val="2"/>
      </rPr>
      <t xml:space="preserve">책임 있는 광물 보증 프로세스</t>
    </r>
    <r>
      <rPr>
        <sz val="11"/>
        <rFont val="Verdana"/>
        <family val="2"/>
        <charset val="1"/>
      </rPr>
      <t xml:space="preserve">)</t>
    </r>
    <r>
      <rPr>
        <sz val="11"/>
        <rFont val="Microsoft YaHei"/>
        <family val="2"/>
      </rPr>
      <t xml:space="preserve">의 실사를 확인받은 제련소에서 구매하기를 요구하고 있는지 여부를 답변하십시오</t>
    </r>
    <r>
      <rPr>
        <sz val="11"/>
        <rFont val="Verdana"/>
        <family val="2"/>
        <charset val="1"/>
      </rPr>
      <t xml:space="preserve">.</t>
    </r>
  </si>
  <si>
    <t xml:space="preserve">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</si>
  <si>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 xml:space="preserve">Responda se você exige que seus fornecedores diretos adquiram de fundições, cujas práticas de diligência devida foram validadas por um programa de auditoria independente, como o Processo de Certificação Responsável de Minérios, na célula D79 da guia Declaração</t>
  </si>
  <si>
    <t xml:space="preserve">Geben Sie in Zelle D79 der Erklärung an, ob Sie von Ihren direkten Lieferanten verlangen, bei Schmelzhütten einzukaufen, deren Due-Diligence-Praktiken von unabhängigen Prüfungsprogramm Dritter überprüft worden sind</t>
  </si>
  <si>
    <t xml:space="preserve">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</si>
  <si>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 xml:space="preserve">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</si>
  <si>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 xml:space="preserve">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</si>
  <si>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 xml:space="preserve">CheckerJ58</t>
  </si>
  <si>
    <t xml:space="preserve">J58</t>
  </si>
  <si>
    <t xml:space="preserve">Answer if you have implemented due diligence measures for responsible sourcing on Declaration tab cell D81</t>
  </si>
  <si>
    <r>
      <rPr>
        <sz val="11"/>
        <rFont val="Microsoft YaHei"/>
        <family val="2"/>
      </rPr>
      <t xml:space="preserve">在“申报”选项卡 </t>
    </r>
    <r>
      <rPr>
        <sz val="11"/>
        <rFont val="Verdana"/>
        <family val="2"/>
        <charset val="1"/>
      </rPr>
      <t xml:space="preserve">D81 </t>
    </r>
    <r>
      <rPr>
        <sz val="11"/>
        <rFont val="Microsoft YaHei"/>
        <family val="2"/>
      </rPr>
      <t xml:space="preserve">单元格中，回答贵公司是否已实施负责任采购尽职调查措施</t>
    </r>
  </si>
  <si>
    <r>
      <rPr>
        <sz val="11"/>
        <rFont val="Microsoft YaHei"/>
        <family val="2"/>
      </rPr>
      <t xml:space="preserve">貴社が責任ある調達に関するデュー・デリジェンス対策を実施している場合は、「申告」タブの</t>
    </r>
    <r>
      <rPr>
        <sz val="11"/>
        <rFont val="Verdana"/>
        <family val="2"/>
        <charset val="1"/>
      </rPr>
      <t xml:space="preserve">D81</t>
    </r>
    <r>
      <rPr>
        <sz val="11"/>
        <rFont val="Microsoft YaHei"/>
        <family val="2"/>
      </rPr>
      <t xml:space="preserve">セルに回答してください</t>
    </r>
  </si>
  <si>
    <r>
      <rPr>
        <sz val="11"/>
        <rFont val="Microsoft YaHei"/>
        <family val="2"/>
      </rPr>
      <t xml:space="preserve">선언</t>
    </r>
    <r>
      <rPr>
        <sz val="11"/>
        <rFont val="Verdana"/>
        <family val="2"/>
        <charset val="1"/>
      </rPr>
      <t xml:space="preserve">(Declaration) </t>
    </r>
    <r>
      <rPr>
        <sz val="11"/>
        <rFont val="Microsoft YaHei"/>
        <family val="2"/>
      </rPr>
      <t xml:space="preserve">탭의 </t>
    </r>
    <r>
      <rPr>
        <sz val="11"/>
        <rFont val="Verdana"/>
        <family val="2"/>
        <charset val="1"/>
      </rPr>
      <t xml:space="preserve">D81 </t>
    </r>
    <r>
      <rPr>
        <sz val="11"/>
        <rFont val="Microsoft YaHei"/>
        <family val="2"/>
      </rPr>
      <t xml:space="preserve">셀에 귀사가 책임 있는 구매에 대한 실사 조치를 수행했는지 여부를 답변하십시오</t>
    </r>
    <r>
      <rPr>
        <sz val="11"/>
        <rFont val="Verdana"/>
        <family val="2"/>
        <charset val="1"/>
      </rPr>
      <t xml:space="preserve">.</t>
    </r>
  </si>
  <si>
    <t xml:space="preserve">Répondez dans la cellule D81 de l’onglet Déclaration si vous avez mis en œuvre des mesures de diligence raisonnable relatives à l’approvisionnement responsable.</t>
  </si>
  <si>
    <t xml:space="preserve">Responda se você implementou medidas de diligência devida para a aquisição responsável de minerais na célula D81 da guia Declaração</t>
  </si>
  <si>
    <t xml:space="preserve">Geben Sie in der Reiterzelle D81 der Erklärung an, ob Sie von Ihren Lieferanten Namen von Schmelzhütten verlangen</t>
  </si>
  <si>
    <t xml:space="preserve">Responda en la celda D81 de la pestaña Declaración, si ha implementado medidas de diligencia debida para el abastecimiento responsable.</t>
  </si>
  <si>
    <t xml:space="preserve">Rispondere se sono state implementate le misure di due diligence per l’approvvigionamento responsabile nella cella D81 della scheda Dichiarazione</t>
  </si>
  <si>
    <t xml:space="preserve">Ayrıntılı inceleme tedbirleri için sorumlu kaynak sağlamayı uyguladıysanız Beyan sekmesi D81 hücresinde cevaplayın</t>
  </si>
  <si>
    <t xml:space="preserve">CheckerJ59</t>
  </si>
  <si>
    <t xml:space="preserve">J59</t>
  </si>
  <si>
    <t xml:space="preserve">Answer if you request your suppliers to fill out this Conflict Minerals Reporting Template on Declaration tab cell D83</t>
  </si>
  <si>
    <r>
      <rPr>
        <sz val="11"/>
        <rFont val="Microsoft YaHei"/>
        <family val="2"/>
      </rPr>
      <t xml:space="preserve">在“申报”选项卡 </t>
    </r>
    <r>
      <rPr>
        <sz val="11"/>
        <rFont val="Verdana"/>
        <family val="2"/>
        <charset val="1"/>
      </rPr>
      <t xml:space="preserve">D83 </t>
    </r>
    <r>
      <rPr>
        <sz val="11"/>
        <rFont val="Microsoft YaHei"/>
        <family val="2"/>
      </rPr>
      <t xml:space="preserve">单元格中，回答贵公司是否要求供应商填写此“冲突矿产报告模板”</t>
    </r>
  </si>
  <si>
    <r>
      <rPr>
        <sz val="11"/>
        <rFont val="Microsoft YaHei"/>
        <family val="2"/>
      </rPr>
      <t xml:space="preserve">貴社がサプライヤーに対し、この紛争鉱物報告テンプレートに記入するよう要請する場合は、「申告」タブの</t>
    </r>
    <r>
      <rPr>
        <sz val="11"/>
        <rFont val="Verdana"/>
        <family val="2"/>
        <charset val="1"/>
      </rPr>
      <t xml:space="preserve">D83</t>
    </r>
    <r>
      <rPr>
        <sz val="11"/>
        <rFont val="Microsoft YaHei"/>
        <family val="2"/>
      </rPr>
      <t xml:space="preserve">セルに回答してください</t>
    </r>
  </si>
  <si>
    <r>
      <rPr>
        <sz val="11"/>
        <rFont val="Microsoft YaHei"/>
        <family val="2"/>
      </rPr>
      <t xml:space="preserve">선언</t>
    </r>
    <r>
      <rPr>
        <sz val="11"/>
        <rFont val="Verdana"/>
        <family val="2"/>
        <charset val="1"/>
      </rPr>
      <t xml:space="preserve">(Declaration) </t>
    </r>
    <r>
      <rPr>
        <sz val="11"/>
        <rFont val="Microsoft YaHei"/>
        <family val="2"/>
      </rPr>
      <t xml:space="preserve">탭의 </t>
    </r>
    <r>
      <rPr>
        <sz val="11"/>
        <rFont val="Verdana"/>
        <family val="2"/>
        <charset val="1"/>
      </rPr>
      <t xml:space="preserve">D83 </t>
    </r>
    <r>
      <rPr>
        <sz val="11"/>
        <rFont val="Microsoft YaHei"/>
        <family val="2"/>
      </rPr>
      <t xml:space="preserve">셀에 귀사의 공급업체가 이 분쟁광물 보고 템플릿</t>
    </r>
    <r>
      <rPr>
        <sz val="11"/>
        <rFont val="Verdana"/>
        <family val="2"/>
        <charset val="1"/>
      </rPr>
      <t xml:space="preserve">(Conflict Minerals Reporting Template)</t>
    </r>
    <r>
      <rPr>
        <sz val="11"/>
        <rFont val="Microsoft YaHei"/>
        <family val="2"/>
      </rPr>
      <t xml:space="preserve">을 작성하도록 귀사에서 요청하는지 여부를 답변하십시오</t>
    </r>
    <r>
      <rPr>
        <sz val="11"/>
        <rFont val="Verdana"/>
        <family val="2"/>
        <charset val="1"/>
      </rPr>
      <t xml:space="preserve">. </t>
    </r>
  </si>
  <si>
    <t xml:space="preserve">Répondez dans la cellule D83 de l'onglet Déclaration si vous demandez à vos fournisseurs de remplir ce modèle de rapport sur les minéraux en conflit</t>
  </si>
  <si>
    <t xml:space="preserve">Responda se você solicita a seus fornecedores que preencham este Modelo de relatório de minerais de conflito na célula D83 da guia Declaração</t>
  </si>
  <si>
    <t xml:space="preserve">Geben Sie in der Reiterzelle D83 der Erklärung an, ob Sie von Ihren Lieferanten verlangen, diese Vorlage zur Berichterstattung über Konfliktmineralien auszufüllen</t>
  </si>
  <si>
    <t xml:space="preserve">Responda si solicita que sus proveedores llenen esta plantilla de reporte de minerales en conflicto en la pestaña Declaration (Declaración), D83</t>
  </si>
  <si>
    <t xml:space="preserve">Rispondere se si richiede ai propri fornitori di completare il Modello del Rapporto sui Minerali del Conflitto nella cella D83 della scheda della Dichiarazione</t>
  </si>
  <si>
    <t xml:space="preserve">Tedarikçilerinizin bu İhtilaf Konusu Maden Raporlama Şablonunu doldurmasını şart koşup koşmadığınızı Beyan sekmesi hücre D83'da belirtin.</t>
  </si>
  <si>
    <t xml:space="preserve">Answer if you request smelter names from your suppliers on the declaration tab cell D81</t>
  </si>
  <si>
    <r>
      <rPr>
        <sz val="11"/>
        <rFont val="Microsoft YaHei"/>
        <family val="2"/>
      </rPr>
      <t xml:space="preserve">在“申报”选项卡 </t>
    </r>
    <r>
      <rPr>
        <sz val="11"/>
        <rFont val="Verdana"/>
        <family val="2"/>
        <charset val="1"/>
      </rPr>
      <t xml:space="preserve">D81 </t>
    </r>
    <r>
      <rPr>
        <sz val="11"/>
        <rFont val="Microsoft YaHei"/>
        <family val="2"/>
      </rPr>
      <t xml:space="preserve">单元格中，回答贵公司是否要求供应商提供冶炼厂名称</t>
    </r>
  </si>
  <si>
    <r>
      <rPr>
        <sz val="11"/>
        <rFont val="Microsoft YaHei"/>
        <family val="2"/>
      </rPr>
      <t xml:space="preserve">貴社がサプライヤーに精錬業者名を要請する場合は、「申告」タブの</t>
    </r>
    <r>
      <rPr>
        <sz val="11"/>
        <rFont val="Verdana"/>
        <family val="2"/>
        <charset val="1"/>
      </rPr>
      <t xml:space="preserve">D81</t>
    </r>
    <r>
      <rPr>
        <sz val="11"/>
        <rFont val="Microsoft YaHei"/>
        <family val="2"/>
      </rPr>
      <t xml:space="preserve">セルに回答してください</t>
    </r>
  </si>
  <si>
    <r>
      <rPr>
        <sz val="11"/>
        <rFont val="Microsoft YaHei"/>
        <family val="2"/>
      </rPr>
      <t xml:space="preserve">선언</t>
    </r>
    <r>
      <rPr>
        <sz val="11"/>
        <rFont val="Verdana"/>
        <family val="2"/>
        <charset val="1"/>
      </rPr>
      <t xml:space="preserve">(Declaration) </t>
    </r>
    <r>
      <rPr>
        <sz val="11"/>
        <rFont val="Microsoft YaHei"/>
        <family val="2"/>
      </rPr>
      <t xml:space="preserve">탭의 </t>
    </r>
    <r>
      <rPr>
        <sz val="11"/>
        <rFont val="Verdana"/>
        <family val="2"/>
        <charset val="1"/>
      </rPr>
      <t xml:space="preserve">D81 </t>
    </r>
    <r>
      <rPr>
        <sz val="11"/>
        <rFont val="Microsoft YaHei"/>
        <family val="2"/>
      </rPr>
      <t xml:space="preserve">셀에 귀사의 공급업체로부터 제련소 명칭을 요청하는지 여부를 답변하십시오</t>
    </r>
    <r>
      <rPr>
        <sz val="11"/>
        <rFont val="Verdana"/>
        <family val="2"/>
        <charset val="1"/>
      </rPr>
      <t xml:space="preserve">. </t>
    </r>
  </si>
  <si>
    <t xml:space="preserve">Répondez dans la cellule D81 de l'onglet Déclaration si vous demandez à vos fournisseurs de vous fournir les noms des fondeurs</t>
  </si>
  <si>
    <t xml:space="preserve">Responda se você solicita nomes de fundições aos seus fornecedores na célula D81 da guia Declaração</t>
  </si>
  <si>
    <t xml:space="preserve">Geben Sie in der Reiterzelle D81 der Erklärung an, ob Sie von Ihren Lieferanten Namen von Schmelzöfen verlangen</t>
  </si>
  <si>
    <t xml:space="preserve">Responda si solicita los nombres de los fundidores de sus proveedores en la pestaña Declaration (Declaración), celda D81</t>
  </si>
  <si>
    <t xml:space="preserve">Rispondere se si richiede ai propri fornitori i nomi delle fonderie nella cella D81 della scheda della Dichiarazione</t>
  </si>
  <si>
    <t xml:space="preserve">Tedarikçilerinizin izabe tesisi adı vermelerini şart koşup koşmadığınızı Beyan sekmesi hücre D81'de belirtin.</t>
  </si>
  <si>
    <t xml:space="preserve">CheckerJ60</t>
  </si>
  <si>
    <t xml:space="preserve">J60</t>
  </si>
  <si>
    <t xml:space="preserve">Answer if you verify responses from your suppliers against your company's expectations on Declaration tab cell D85</t>
  </si>
  <si>
    <r>
      <rPr>
        <sz val="11"/>
        <rFont val="Microsoft YaHei"/>
        <family val="2"/>
      </rPr>
      <t xml:space="preserve">在“申报”选项卡 </t>
    </r>
    <r>
      <rPr>
        <sz val="11"/>
        <rFont val="Verdana"/>
        <family val="2"/>
        <charset val="1"/>
      </rPr>
      <t xml:space="preserve">D85 </t>
    </r>
    <r>
      <rPr>
        <sz val="11"/>
        <rFont val="Microsoft YaHei"/>
        <family val="2"/>
      </rPr>
      <t xml:space="preserve">单元格中，回答贵公司是否根据贵公司的期望来验证供应商的回答</t>
    </r>
  </si>
  <si>
    <r>
      <rPr>
        <sz val="11"/>
        <rFont val="Microsoft YaHei"/>
        <family val="2"/>
      </rPr>
      <t xml:space="preserve">サプライヤーからの回答を御社の期待と照合させて検証する場合には、「申告」タブの</t>
    </r>
    <r>
      <rPr>
        <sz val="11"/>
        <rFont val="Verdana"/>
        <family val="2"/>
        <charset val="1"/>
      </rPr>
      <t xml:space="preserve">D85</t>
    </r>
    <r>
      <rPr>
        <sz val="11"/>
        <rFont val="Microsoft YaHei"/>
        <family val="2"/>
      </rPr>
      <t xml:space="preserve">セルに回答してください</t>
    </r>
  </si>
  <si>
    <r>
      <rPr>
        <sz val="11"/>
        <rFont val="Microsoft YaHei"/>
        <family val="2"/>
      </rPr>
      <t xml:space="preserve">선언</t>
    </r>
    <r>
      <rPr>
        <sz val="11"/>
        <rFont val="Verdana"/>
        <family val="2"/>
        <charset val="1"/>
      </rPr>
      <t xml:space="preserve">(Declaration) </t>
    </r>
    <r>
      <rPr>
        <sz val="11"/>
        <rFont val="Microsoft YaHei"/>
        <family val="2"/>
      </rPr>
      <t xml:space="preserve">탭의 </t>
    </r>
    <r>
      <rPr>
        <sz val="11"/>
        <rFont val="Verdana"/>
        <family val="2"/>
        <charset val="1"/>
      </rPr>
      <t xml:space="preserve">D85 </t>
    </r>
    <r>
      <rPr>
        <sz val="11"/>
        <rFont val="Microsoft YaHei"/>
        <family val="2"/>
      </rPr>
      <t xml:space="preserve">셀에 귀사의 기대사항과 비교해 귀사의 공급업체로부터의 응답내용을 확인하는지 여부를 답변하십시오</t>
    </r>
    <r>
      <rPr>
        <sz val="11"/>
        <rFont val="Verdana"/>
        <family val="2"/>
        <charset val="1"/>
      </rPr>
      <t xml:space="preserve">. </t>
    </r>
  </si>
  <si>
    <t xml:space="preserve">Répondez dans la cellule D85 de l'onglet Déclaration si vous validez les réponses de vos fournisseurs par rapport aux attentes de votre entreprise</t>
  </si>
  <si>
    <t xml:space="preserve">Responda se você verifica as respostas de seus fornecedores com relação às expectativas da sua empresa na célula D85 da guia Declaração</t>
  </si>
  <si>
    <t xml:space="preserve">Geben Sie in der Reiterzelle D85 der Erklärung an, ob Sie Antworten der Lieferanten auf die Anforderungen Ihres Unternehmens überprüfen</t>
  </si>
  <si>
    <t xml:space="preserve">Responda si verifica las respuestas de sus proveedores frente a las expectativas de su compañía en la pestaña Declaration (Declaración), celda D85</t>
  </si>
  <si>
    <t xml:space="preserve">Rispondere se si verificano le risposte dei propri fornitori rispetto alle aspettative della propria società nella cella D85 della scheda della Dichiarazione</t>
  </si>
  <si>
    <t xml:space="preserve">Tedarikçi yanıtlarını şirket beklentileri ile karşılaştırarak doğrulayıp doğrulamadığınızı Beyan sekmesi hücre D85'te belirtin.</t>
  </si>
  <si>
    <t xml:space="preserve">CheckerJ62</t>
  </si>
  <si>
    <t xml:space="preserve">J62</t>
  </si>
  <si>
    <t xml:space="preserve">Answer if your verification process includes corrective action management on Declaration tab cell D87</t>
  </si>
  <si>
    <r>
      <rPr>
        <sz val="11"/>
        <rFont val="Microsoft YaHei"/>
        <family val="2"/>
      </rPr>
      <t xml:space="preserve">在“申报”选项卡 </t>
    </r>
    <r>
      <rPr>
        <sz val="11"/>
        <rFont val="Verdana"/>
        <family val="2"/>
        <charset val="1"/>
      </rPr>
      <t xml:space="preserve">D87 </t>
    </r>
    <r>
      <rPr>
        <sz val="11"/>
        <rFont val="Microsoft YaHei"/>
        <family val="2"/>
      </rPr>
      <t xml:space="preserve">单元格中，回答贵公司的验证流程是否包括纠正措施管理</t>
    </r>
  </si>
  <si>
    <r>
      <rPr>
        <sz val="11"/>
        <rFont val="Microsoft YaHei"/>
        <family val="2"/>
      </rPr>
      <t xml:space="preserve">貴社の検証プロセスが是正措置の管理を含む場合は、「申告」タブの</t>
    </r>
    <r>
      <rPr>
        <sz val="11"/>
        <rFont val="Verdana"/>
        <family val="2"/>
        <charset val="1"/>
      </rPr>
      <t xml:space="preserve">D87</t>
    </r>
    <r>
      <rPr>
        <sz val="11"/>
        <rFont val="Microsoft YaHei"/>
        <family val="2"/>
      </rPr>
      <t xml:space="preserve">セルに回答してください</t>
    </r>
  </si>
  <si>
    <r>
      <rPr>
        <sz val="11"/>
        <rFont val="Microsoft YaHei"/>
        <family val="2"/>
      </rPr>
      <t xml:space="preserve">선언</t>
    </r>
    <r>
      <rPr>
        <sz val="11"/>
        <rFont val="Verdana"/>
        <family val="2"/>
        <charset val="1"/>
      </rPr>
      <t xml:space="preserve">(Declaration) </t>
    </r>
    <r>
      <rPr>
        <sz val="11"/>
        <rFont val="Microsoft YaHei"/>
        <family val="2"/>
      </rPr>
      <t xml:space="preserve">탭의 </t>
    </r>
    <r>
      <rPr>
        <sz val="11"/>
        <rFont val="Verdana"/>
        <family val="2"/>
        <charset val="1"/>
      </rPr>
      <t xml:space="preserve">D87 </t>
    </r>
    <r>
      <rPr>
        <sz val="11"/>
        <rFont val="Microsoft YaHei"/>
        <family val="2"/>
      </rPr>
      <t xml:space="preserve">셀에 귀사의 확인 프로세스에 시정 조치 관리가 포함되어 있는지 여부를 답변하십시오</t>
    </r>
    <r>
      <rPr>
        <sz val="11"/>
        <rFont val="Verdana"/>
        <family val="2"/>
        <charset val="1"/>
      </rPr>
      <t xml:space="preserve">. </t>
    </r>
  </si>
  <si>
    <t xml:space="preserve">Répondez dans la cellule D87 de l'onglet Déclaration si votre processus de validation comprend des actions correctives de la part de la direction</t>
  </si>
  <si>
    <t xml:space="preserve">Responda se o seu processo de verificação inclui a gestão de ações corretivas na célula D87 da guia Declaração</t>
  </si>
  <si>
    <t xml:space="preserve">Geben Sie in der Reiterzelle D87 der Erklärung an, ob Ihr Prüfungsverfahren ein Abhilfemaßnahmen-Management umfasst</t>
  </si>
  <si>
    <t xml:space="preserve">Responda si su proceso de verificación incluye la gestión de medidas correctivas en la pestaña Declaration (Declaración), celda D87</t>
  </si>
  <si>
    <t xml:space="preserve">Rispondere se il proprio processo di verifica include la gestione di azioni correttive nella cella D87 della scheda della Dichiarazione</t>
  </si>
  <si>
    <t xml:space="preserve">Doğrulama sürecinizin düzeltici eylem yönetimini içerip içermediğini Beyan sekmesi hücre D87'te belirtin.</t>
  </si>
  <si>
    <t xml:space="preserve">CheckerJ63</t>
  </si>
  <si>
    <t xml:space="preserve">J63</t>
  </si>
  <si>
    <t xml:space="preserve">Answer if you are subject to the SEC Disclosure requirement, the EU regulation or both on Declaration tab cell D89</t>
  </si>
  <si>
    <r>
      <rPr>
        <sz val="11"/>
        <rFont val="Microsoft YaHei"/>
        <family val="2"/>
      </rPr>
      <t xml:space="preserve">在“申报”选项卡 </t>
    </r>
    <r>
      <rPr>
        <sz val="11"/>
        <rFont val="Verdana"/>
        <family val="2"/>
        <charset val="1"/>
      </rPr>
      <t xml:space="preserve">D89
</t>
    </r>
    <r>
      <rPr>
        <sz val="11"/>
        <rFont val="Microsoft YaHei"/>
        <family val="2"/>
      </rPr>
      <t xml:space="preserve">单元格中，回答贵公司是否需要遵守 </t>
    </r>
    <r>
      <rPr>
        <sz val="11"/>
        <rFont val="Verdana"/>
        <family val="2"/>
        <charset val="1"/>
      </rPr>
      <t xml:space="preserve">SEC </t>
    </r>
    <r>
      <rPr>
        <sz val="11"/>
        <rFont val="Microsoft YaHei"/>
        <family val="2"/>
      </rPr>
      <t xml:space="preserve">披露要求、欧盟条例
或者两者均需遵守</t>
    </r>
  </si>
  <si>
    <r>
      <rPr>
        <sz val="11"/>
        <rFont val="Microsoft YaHei"/>
        <family val="2"/>
      </rPr>
      <t xml:space="preserve">貴社が</t>
    </r>
    <r>
      <rPr>
        <sz val="11"/>
        <rFont val="Verdana"/>
        <family val="2"/>
        <charset val="1"/>
      </rPr>
      <t xml:space="preserve">SEC</t>
    </r>
    <r>
      <rPr>
        <sz val="11"/>
        <rFont val="Microsoft YaHei"/>
        <family val="2"/>
      </rPr>
      <t xml:space="preserve">の開示義務、</t>
    </r>
    <r>
      <rPr>
        <sz val="11"/>
        <rFont val="Verdana"/>
        <family val="2"/>
        <charset val="1"/>
      </rPr>
      <t xml:space="preserve">EU</t>
    </r>
    <r>
      <rPr>
        <sz val="11"/>
        <rFont val="Microsoft YaHei"/>
        <family val="2"/>
      </rPr>
      <t xml:space="preserve">規則、またはその両方の対象となっている場合は、「申告」タブの</t>
    </r>
    <r>
      <rPr>
        <sz val="11"/>
        <rFont val="Verdana"/>
        <family val="2"/>
        <charset val="1"/>
      </rPr>
      <t xml:space="preserve">D89</t>
    </r>
    <r>
      <rPr>
        <sz val="11"/>
        <rFont val="Microsoft YaHei"/>
        <family val="2"/>
      </rPr>
      <t xml:space="preserve">セルに回答してください</t>
    </r>
  </si>
  <si>
    <r>
      <rPr>
        <sz val="11"/>
        <rFont val="Microsoft YaHei"/>
        <family val="2"/>
      </rPr>
      <t xml:space="preserve">선언</t>
    </r>
    <r>
      <rPr>
        <sz val="11"/>
        <rFont val="Verdana"/>
        <family val="2"/>
        <charset val="1"/>
      </rPr>
      <t xml:space="preserve">(Declaration) </t>
    </r>
    <r>
      <rPr>
        <sz val="11"/>
        <rFont val="Microsoft YaHei"/>
        <family val="2"/>
      </rPr>
      <t xml:space="preserve">탭의 </t>
    </r>
    <r>
      <rPr>
        <sz val="11"/>
        <rFont val="Verdana"/>
        <family val="2"/>
        <charset val="1"/>
      </rPr>
      <t xml:space="preserve">D89 </t>
    </r>
    <r>
      <rPr>
        <sz val="11"/>
        <rFont val="Microsoft YaHei"/>
        <family val="2"/>
      </rPr>
      <t xml:space="preserve">셀에 귀사가 </t>
    </r>
    <r>
      <rPr>
        <sz val="11"/>
        <rFont val="Verdana"/>
        <family val="2"/>
        <charset val="1"/>
      </rPr>
      <t xml:space="preserve">SEC </t>
    </r>
    <r>
      <rPr>
        <sz val="11"/>
        <rFont val="Microsoft YaHei"/>
        <family val="2"/>
      </rPr>
      <t xml:space="preserve">공개 요건</t>
    </r>
    <r>
      <rPr>
        <sz val="11"/>
        <rFont val="Verdana"/>
        <family val="2"/>
        <charset val="1"/>
      </rPr>
      <t xml:space="preserve">, EU </t>
    </r>
    <r>
      <rPr>
        <sz val="11"/>
        <rFont val="Microsoft YaHei"/>
        <family val="2"/>
      </rPr>
      <t xml:space="preserve">규정 또는 양쪽 모두를 따라야 하는지 답변하십시오</t>
    </r>
    <r>
      <rPr>
        <sz val="11"/>
        <rFont val="Verdana"/>
        <family val="2"/>
        <charset val="1"/>
      </rPr>
      <t xml:space="preserve">.</t>
    </r>
  </si>
  <si>
    <t xml:space="preserve">Répondez dans la cellule D89 de l’onglet Déclaration si vous êtes soumis aux exigences de divulgation de la SEC, de la réglementation de l’UE ou des deux.</t>
  </si>
  <si>
    <t xml:space="preserve">Responda se você está sujeito à obrigação de divulgação na SEC, à regulação da UE ou a ambas na célula D89 da guia Declaração</t>
  </si>
  <si>
    <t xml:space="preserve">Geben Sie in Zelle D89 der Erklärung an, ob Sie der Offenlegungspflicht gegenüber der SEC, der EU-Regelung oder beiden unterliegen</t>
  </si>
  <si>
    <t xml:space="preserve">Responda en la celda D89 de la pestaña Declaración, si está sujeto al requisito de divulgación de la SEC, el reglamento de la UE o ambos.</t>
  </si>
  <si>
    <t xml:space="preserve">Rispondere se si è soggetti alla richiesta di Divulgazione della SEC, al regolamento UE o a entrambi nella cella D89 della scheda Dichiarazione</t>
  </si>
  <si>
    <t xml:space="preserve">SEC Bilgilendirme gerekliliğine, AB düzenlemesi veya her ikisine birden tabi iseniz Beyan sekmesi D89 hücresinde cevaplayın</t>
  </si>
  <si>
    <t xml:space="preserve">CheckerJ64</t>
  </si>
  <si>
    <t xml:space="preserve">J64</t>
  </si>
  <si>
    <t xml:space="preserve">If applicable, provide 1 or more Products or Item Numbers this declaration applies to. From Declaration tab select hyperlink in cell 6H1 to enter Product List tab</t>
  </si>
  <si>
    <r>
      <rPr>
        <sz val="11"/>
        <rFont val="Microsoft YaHei"/>
        <family val="2"/>
      </rPr>
      <t xml:space="preserve">如果合适，提供此申报所适用的一个或多个产品或项目编号。从“申报”选项卡 </t>
    </r>
    <r>
      <rPr>
        <sz val="11"/>
        <rFont val="Verdana"/>
        <family val="2"/>
        <charset val="1"/>
      </rPr>
      <t xml:space="preserve">6H1 </t>
    </r>
    <r>
      <rPr>
        <sz val="11"/>
        <rFont val="Microsoft YaHei"/>
        <family val="2"/>
      </rPr>
      <t xml:space="preserve">单元格中，选择超链接进入“产品列表”选项卡</t>
    </r>
  </si>
  <si>
    <r>
      <rPr>
        <sz val="11"/>
        <rFont val="Microsoft YaHei"/>
        <family val="2"/>
      </rPr>
      <t xml:space="preserve">該当する場合は、この申告が該当する</t>
    </r>
    <r>
      <rPr>
        <sz val="11"/>
        <rFont val="Verdana"/>
        <family val="2"/>
        <charset val="1"/>
      </rPr>
      <t xml:space="preserve">1</t>
    </r>
    <r>
      <rPr>
        <sz val="11"/>
        <rFont val="Microsoft YaHei"/>
        <family val="2"/>
      </rPr>
      <t xml:space="preserve">つ以上の製品または項目を記入してください。「申告」タブから</t>
    </r>
    <r>
      <rPr>
        <sz val="11"/>
        <rFont val="Verdana"/>
        <family val="2"/>
        <charset val="1"/>
      </rPr>
      <t xml:space="preserve">6H1</t>
    </r>
    <r>
      <rPr>
        <sz val="11"/>
        <rFont val="Microsoft YaHei"/>
        <family val="2"/>
      </rPr>
      <t xml:space="preserve">セルのハイパーリンクを選択し、「製品リスト」タブに進んでください</t>
    </r>
  </si>
  <si>
    <r>
      <rPr>
        <sz val="11"/>
        <rFont val="Microsoft YaHei"/>
        <family val="2"/>
      </rPr>
      <t xml:space="preserve">해당할 경우</t>
    </r>
    <r>
      <rPr>
        <sz val="11"/>
        <rFont val="Verdana"/>
        <family val="2"/>
        <charset val="1"/>
      </rPr>
      <t xml:space="preserve">, </t>
    </r>
    <r>
      <rPr>
        <sz val="11"/>
        <rFont val="Microsoft YaHei"/>
        <family val="2"/>
      </rPr>
      <t xml:space="preserve">이 선언가 적용되는 </t>
    </r>
    <r>
      <rPr>
        <sz val="11"/>
        <rFont val="Verdana"/>
        <family val="2"/>
        <charset val="1"/>
      </rPr>
      <t xml:space="preserve">1</t>
    </r>
    <r>
      <rPr>
        <sz val="11"/>
        <rFont val="Microsoft YaHei"/>
        <family val="2"/>
      </rPr>
      <t xml:space="preserve">개 이상의 제품이나 항목 번호를 제공하십시오</t>
    </r>
    <r>
      <rPr>
        <sz val="11"/>
        <rFont val="Verdana"/>
        <family val="2"/>
        <charset val="1"/>
      </rPr>
      <t xml:space="preserve">. </t>
    </r>
    <r>
      <rPr>
        <sz val="11"/>
        <rFont val="Microsoft YaHei"/>
        <family val="2"/>
      </rPr>
      <t xml:space="preserve">선언</t>
    </r>
    <r>
      <rPr>
        <sz val="11"/>
        <rFont val="Verdana"/>
        <family val="2"/>
        <charset val="1"/>
      </rPr>
      <t xml:space="preserve">(Declaration) </t>
    </r>
    <r>
      <rPr>
        <sz val="11"/>
        <rFont val="Microsoft YaHei"/>
        <family val="2"/>
      </rPr>
      <t xml:space="preserve">탭에서 </t>
    </r>
    <r>
      <rPr>
        <sz val="11"/>
        <rFont val="Verdana"/>
        <family val="2"/>
        <charset val="1"/>
      </rPr>
      <t xml:space="preserve">6H1 </t>
    </r>
    <r>
      <rPr>
        <sz val="11"/>
        <rFont val="Microsoft YaHei"/>
        <family val="2"/>
      </rPr>
      <t xml:space="preserve">셀의 하이퍼링크를 선택하여 제품 목록</t>
    </r>
    <r>
      <rPr>
        <sz val="11"/>
        <rFont val="Verdana"/>
        <family val="2"/>
        <charset val="1"/>
      </rPr>
      <t xml:space="preserve">(Product List) </t>
    </r>
    <r>
      <rPr>
        <sz val="11"/>
        <rFont val="Microsoft YaHei"/>
        <family val="2"/>
      </rPr>
      <t xml:space="preserve">탭으로 갑니다</t>
    </r>
    <r>
      <rPr>
        <sz val="11"/>
        <rFont val="Verdana"/>
        <family val="2"/>
        <charset val="1"/>
      </rPr>
      <t xml:space="preserve">. </t>
    </r>
  </si>
  <si>
    <t xml:space="preserve">Le cas échéant, fournissez un ou plusieurs numéros de produits ou d'articles auxquels cette déclaration s'applique. Dans l'onglet Déclaration, sélectionnez le lien hypertexte de la cellule 6H1 pour ouvrir l'onglet Liste de produits</t>
  </si>
  <si>
    <t xml:space="preserve">Se aplicável, forneça um ou mais Produtos ou Números de itens aos quais esta declaração se aplica. Na guia Declaração, selecione o hiperlink na célula 6H1 para inserir a guia Lista de produtos</t>
  </si>
  <si>
    <t xml:space="preserve">Nennen Sie ggf. ein oder mehr Produkte oder Gegenstandsnummern, auf die diese Erklärung anwendbar ist. Wählen Sie im Erklärungsreiter Hyperlink in Zelle 6H1, um den Reiter „Produktliste“ einzugeben</t>
  </si>
  <si>
    <t xml:space="preserve">Si corresponde, proporcione uno o más productos o números de artículo a los que se aplica esta declaración. De la pestaña Declaration (Declaración), seleccione el hipervínculo en la celda 6H1 para ingresar a la pestaña Product List (Lista de productos)</t>
  </si>
  <si>
    <t xml:space="preserve">Fornire, se pertinente, 1 o più Prodotti oppure Numeri di Articoli ai quali questa dichiarazione si applica. Dalla scheda della Dichiarazione selezionare l'hyperlink nella cella 6H1 per inserire la scheda della Lista dei Prodotti</t>
  </si>
  <si>
    <t xml:space="preserve">Uygulanabilir ise, bu beyanın geçerli olduğu 1 veya daha fazla Ürün ya da Öğe Numarası sağlayın. Ürün Listesi sekmesine girmek için Beyan sekmesi hücre 6H1'den köprü bağlantı seçin</t>
  </si>
  <si>
    <t xml:space="preserve">Provide list of smelters contributing material to supply chain on Smelter List tab</t>
  </si>
  <si>
    <t xml:space="preserve">在“冶炼厂目录”选项卡中，提供向供应链提供材料的冶炼厂列表</t>
  </si>
  <si>
    <t xml:space="preserve">サプライチェーンに鉱物を寄与している精錬業者のリストを、「精錬業者リスト」タブに記入してください</t>
  </si>
  <si>
    <r>
      <rPr>
        <sz val="11"/>
        <rFont val="Microsoft YaHei"/>
        <family val="2"/>
      </rPr>
      <t xml:space="preserve">제련소 목록</t>
    </r>
    <r>
      <rPr>
        <sz val="11"/>
        <rFont val="Verdana"/>
        <family val="2"/>
        <charset val="1"/>
      </rPr>
      <t xml:space="preserve">(Smelter List) </t>
    </r>
    <r>
      <rPr>
        <sz val="11"/>
        <rFont val="Microsoft YaHei"/>
        <family val="2"/>
      </rPr>
      <t xml:space="preserve">탭에서 공급망에 재료를 공급하는 제련소 목록을 제공하십시오</t>
    </r>
    <r>
      <rPr>
        <sz val="11"/>
        <rFont val="Verdana"/>
        <family val="2"/>
        <charset val="1"/>
      </rPr>
      <t xml:space="preserve">. </t>
    </r>
  </si>
  <si>
    <t xml:space="preserve">Saisissez la liste des fondeurs qui contribuent de manière importante à la chaîne d'approvisionnement sur l'onglet Liste de fondeurs.</t>
  </si>
  <si>
    <t xml:space="preserve">Forneça a lista de fundições que contribuem com materiais para a cadeia de suprimentos na guia Lista de fundições</t>
  </si>
  <si>
    <t xml:space="preserve">Geben Sie im Reiter „Smelter List“ eine Liste von Schmelzhütten ein, die Material für die Lieferkette beitragen  </t>
  </si>
  <si>
    <t xml:space="preserve">Proporcione una lista del material de contribución de los fundidores a la cadena de suministro de la pestaña Smelter List (Lista de fundidores)</t>
  </si>
  <si>
    <t xml:space="preserve">Fornire la lista delle fonderie che contribuiscono a fornire il materiale alla catena di fornitura nella scheda della Lista delle Fonderie</t>
  </si>
  <si>
    <t xml:space="preserve">İzabe Tesisi Listesi sekmesinde tedarik zincirine materyal katkısı sunan izabe tesislerinin listesini sağlayın</t>
  </si>
  <si>
    <t xml:space="preserve">CheckerJ65</t>
  </si>
  <si>
    <t xml:space="preserve">J65</t>
  </si>
  <si>
    <t xml:space="preserve">Provide list of tantalum smelters contributing material to supply chain on Smelter List tab</t>
  </si>
  <si>
    <t xml:space="preserve">在“冶炼厂目录”选项卡中，提供向供应链提供材料的钽冶炼厂列表</t>
  </si>
  <si>
    <t xml:space="preserve">サプライチェーンに鉱物を寄与しているタンタル精錬業者のリストを、「精錬業者リスト」タブに記入してください</t>
  </si>
  <si>
    <r>
      <rPr>
        <sz val="10"/>
        <rFont val="Microsoft YaHei"/>
        <family val="2"/>
      </rPr>
      <t xml:space="preserve">제련소 목록 </t>
    </r>
    <r>
      <rPr>
        <sz val="10"/>
        <rFont val="Verdana"/>
        <family val="2"/>
        <charset val="1"/>
      </rPr>
      <t xml:space="preserve">(Smelter List) </t>
    </r>
    <r>
      <rPr>
        <sz val="10"/>
        <rFont val="Microsoft YaHei"/>
        <family val="2"/>
      </rPr>
      <t xml:space="preserve">탭에 공급망에 기여한  탄탈륨 제련소를 기입하십시오</t>
    </r>
    <r>
      <rPr>
        <sz val="10"/>
        <rFont val="Verdana"/>
        <family val="2"/>
        <charset val="1"/>
      </rPr>
      <t xml:space="preserve">.</t>
    </r>
  </si>
  <si>
    <t xml:space="preserve">Saisissez la liste de fondeurs de tantale qui contribuent de manière importante à la chaîne d'approvisionnement sur l'onglet Liste de fondeurs.</t>
  </si>
  <si>
    <t xml:space="preserve">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</si>
  <si>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</si>
  <si>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 xml:space="preserve">Proporcione una lista del material de contribución de los fundidores de tántalo a la cadena de suministro de la pestaña Smelter List (Lista de fundidores)</t>
  </si>
  <si>
    <t xml:space="preserve">Fornire la lista delle fonderie di tantalio che contribuiscono a fornire il materiale alla catena di fornitura nella scheda della Lista delle Fonderie</t>
  </si>
  <si>
    <t xml:space="preserve">İzabe Tesisi Listesi sekmesinde tedarik zincirine materyal katkısı sunan tantal izabe tesislerinin listesini sağlayın</t>
  </si>
  <si>
    <t xml:space="preserve">CheckerJ66</t>
  </si>
  <si>
    <t xml:space="preserve">J66</t>
  </si>
  <si>
    <t xml:space="preserve">Provide list of tin smelters contributing material to supply chain on Smelter List tab</t>
  </si>
  <si>
    <t xml:space="preserve">在“冶炼厂目录”选项卡中，提供向供应链提供材料的锡冶炼厂列表</t>
  </si>
  <si>
    <t xml:space="preserve">サプライチェーンに鉱物を寄与している錫精錬業者のリストを、「精錬業者リスト」タブに記入してください</t>
  </si>
  <si>
    <r>
      <rPr>
        <sz val="10"/>
        <rFont val="Microsoft YaHei"/>
        <family val="2"/>
      </rPr>
      <t xml:space="preserve">제련소 목록 </t>
    </r>
    <r>
      <rPr>
        <sz val="10"/>
        <rFont val="Verdana"/>
        <family val="2"/>
        <charset val="1"/>
      </rPr>
      <t xml:space="preserve">(Smelter List) </t>
    </r>
    <r>
      <rPr>
        <sz val="10"/>
        <rFont val="Microsoft YaHei"/>
        <family val="2"/>
      </rPr>
      <t xml:space="preserve">탭에 공급망에 기여한  주석 제련소를 기입하십시오</t>
    </r>
    <r>
      <rPr>
        <sz val="10"/>
        <rFont val="Verdana"/>
        <family val="2"/>
        <charset val="1"/>
      </rPr>
      <t xml:space="preserve">.</t>
    </r>
  </si>
  <si>
    <t xml:space="preserve">Saisissez la liste de fondeurs d'étain qui contribuent de manière importante à la chaîne d'approvisionnement sur l'onglet Liste de fondeurs.</t>
  </si>
  <si>
    <t xml:space="preserve">Forneça a lista de fundições de estanho que contribuem com materiais para a cadeia de suprimentos na guia Lista de fundições</t>
  </si>
  <si>
    <t xml:space="preserve">Geben Sie im Reiter „Smelter List“ eine Liste von Zinn-Schmelzhütten ein, die Material für die Lieferkette beitragen    </t>
  </si>
  <si>
    <t xml:space="preserve">Proporcione una lista del material de contribución de los fundidores de estaño a la cadena de suministro de la pestaña Smelter List (Lista de fundidores)</t>
  </si>
  <si>
    <t xml:space="preserve">Fornire la lista delle fonderie di stagno che contribuiscono a fornire il materiale alla catena di fornitura nella scheda della Lista delle Fonderie</t>
  </si>
  <si>
    <t xml:space="preserve">İzabe Tesisi Listesi sekmesinde tedarik zincirine materyal katkısı sunan kalay izabe tesislerinin listesini sağlayın</t>
  </si>
  <si>
    <t xml:space="preserve">CheckerJ67</t>
  </si>
  <si>
    <t xml:space="preserve">J67</t>
  </si>
  <si>
    <t xml:space="preserve">Provide list of gold smelters contributing material to supply chain on Smelter List tab</t>
  </si>
  <si>
    <t xml:space="preserve">在“冶炼厂目录”选项卡中，提供向供应链提供材料的金冶炼厂列表</t>
  </si>
  <si>
    <t xml:space="preserve">サプライチェーンに鉱物を寄与している金精錬業者のリストを、「精錬業者リスト」タブに記入してください</t>
  </si>
  <si>
    <r>
      <rPr>
        <sz val="10"/>
        <rFont val="Microsoft YaHei"/>
        <family val="2"/>
      </rPr>
      <t xml:space="preserve">제련소 목록 </t>
    </r>
    <r>
      <rPr>
        <sz val="10"/>
        <rFont val="Verdana"/>
        <family val="2"/>
        <charset val="1"/>
      </rPr>
      <t xml:space="preserve">(Smelter List) </t>
    </r>
    <r>
      <rPr>
        <sz val="10"/>
        <rFont val="Microsoft YaHei"/>
        <family val="2"/>
      </rPr>
      <t xml:space="preserve">탭에 공급망에 기여한  금 제련소를 기입하십시오</t>
    </r>
    <r>
      <rPr>
        <sz val="10"/>
        <rFont val="Verdana"/>
        <family val="2"/>
        <charset val="1"/>
      </rPr>
      <t xml:space="preserve">.</t>
    </r>
  </si>
  <si>
    <t xml:space="preserve">Saisissez la liste de fondeurs d'or qui contribuent de manière importante à la chaîne d'approvisionnement sur l'onglet Liste de fondeurs.</t>
  </si>
  <si>
    <t xml:space="preserve">Forneça a lista de fundições de ouro que contribuem com materiais para a cadeia de suprimentos na guia Lista de fundições</t>
  </si>
  <si>
    <t xml:space="preserve">Geben Sie im Reiter „Smelter List“ eine Liste von Gold-Schmelzhütten ein, die Material für die Lieferkette beitragen  </t>
  </si>
  <si>
    <t xml:space="preserve">Proporcione una lista del material de contribución de los fundidores de oro a la cadena de suministro de la pestaña Smelter List (Lista de fundidores)</t>
  </si>
  <si>
    <t xml:space="preserve">Fornire la lista delle fonderie di oro che contribuiscono a fornire il materiale alla catena di fornitura nella scheda della Lista delle Fonderie</t>
  </si>
  <si>
    <t xml:space="preserve">İzabe Tesisi Listesi sekmesinde tedarik zincirine materyal katkısı sunan altın izabe tesislerinin listesini sağlayın</t>
  </si>
  <si>
    <t xml:space="preserve">CheckerJ68</t>
  </si>
  <si>
    <t xml:space="preserve">J68</t>
  </si>
  <si>
    <t xml:space="preserve">Provide list of tungsten smelters contributing material to supply chain on Smelter List tab</t>
  </si>
  <si>
    <t xml:space="preserve">在“冶炼厂目录”选项卡中，提供向供应链提供材料的钨冶炼厂列表</t>
  </si>
  <si>
    <t xml:space="preserve">サプライチェーンに鉱物を寄与しているタングステン精錬業者のリストを、「精錬業者リスト」タブに記入してください</t>
  </si>
  <si>
    <r>
      <rPr>
        <sz val="10"/>
        <rFont val="Microsoft YaHei"/>
        <family val="2"/>
      </rPr>
      <t xml:space="preserve">제련소 목록 </t>
    </r>
    <r>
      <rPr>
        <sz val="10"/>
        <rFont val="Verdana"/>
        <family val="2"/>
        <charset val="1"/>
      </rPr>
      <t xml:space="preserve">(Smelter List) </t>
    </r>
    <r>
      <rPr>
        <sz val="10"/>
        <rFont val="Microsoft YaHei"/>
        <family val="2"/>
      </rPr>
      <t xml:space="preserve">탭에 공급망에 기여한  텅스텐 제련소를 기입하십시오</t>
    </r>
    <r>
      <rPr>
        <sz val="10"/>
        <rFont val="Verdana"/>
        <family val="2"/>
        <charset val="1"/>
      </rPr>
      <t xml:space="preserve">.</t>
    </r>
  </si>
  <si>
    <t xml:space="preserve">Saisissez une liste de fondeurs de tungstène qui contribuent de manière importante à la chaîne d'approvisionnement sur l'onglet Liste de fondeurs.</t>
  </si>
  <si>
    <t xml:space="preserve">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</si>
  <si>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</si>
  <si>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 xml:space="preserve">Proporcione una lista del material de contribución de los fundidores de tungsteno a la cadena de suministro de la pestaña Smelter List (Lista de fundidores)</t>
  </si>
  <si>
    <t xml:space="preserve">Fornire la lista delle fonderie di tungsteno che contribuiscono a fornire il materiale alla catena di fornitura nella scheda della Lista delle Fonderie</t>
  </si>
  <si>
    <t xml:space="preserve">İzabe Tesisi Listesi sekmesinde tedarik zincirine materyal katkısı sunan tungsten izabe tesislerinin listesini sağlayın</t>
  </si>
  <si>
    <t xml:space="preserve">Please answer Question 1 / Question 2 on Declaration tab</t>
  </si>
  <si>
    <r>
      <rPr>
        <sz val="10"/>
        <rFont val="Microsoft YaHei"/>
        <family val="2"/>
      </rPr>
      <t xml:space="preserve">请回答“申报”选项卡中的问题 </t>
    </r>
    <r>
      <rPr>
        <sz val="10"/>
        <rFont val="Verdana"/>
        <family val="2"/>
        <charset val="1"/>
      </rPr>
      <t xml:space="preserve">1/</t>
    </r>
    <r>
      <rPr>
        <sz val="10"/>
        <rFont val="Microsoft YaHei"/>
        <family val="2"/>
      </rPr>
      <t xml:space="preserve">问题 </t>
    </r>
    <r>
      <rPr>
        <sz val="10"/>
        <rFont val="Verdana"/>
        <family val="2"/>
        <charset val="1"/>
      </rPr>
      <t xml:space="preserve">2</t>
    </r>
  </si>
  <si>
    <r>
      <rPr>
        <sz val="10"/>
        <rFont val="Microsoft YaHei"/>
        <family val="2"/>
      </rPr>
      <t xml:space="preserve">宣言</t>
    </r>
    <r>
      <rPr>
        <sz val="10"/>
        <rFont val="Verdana"/>
        <family val="2"/>
        <charset val="1"/>
      </rPr>
      <t xml:space="preserve">]</t>
    </r>
    <r>
      <rPr>
        <sz val="10"/>
        <rFont val="Microsoft YaHei"/>
        <family val="2"/>
      </rPr>
      <t xml:space="preserve">タブの</t>
    </r>
    <r>
      <rPr>
        <sz val="10"/>
        <rFont val="Verdana"/>
        <family val="2"/>
        <charset val="1"/>
      </rPr>
      <t xml:space="preserve">[</t>
    </r>
    <r>
      <rPr>
        <sz val="10"/>
        <rFont val="Microsoft YaHei"/>
        <family val="2"/>
      </rPr>
      <t xml:space="preserve">質問</t>
    </r>
    <r>
      <rPr>
        <sz val="10"/>
        <rFont val="Verdana"/>
        <family val="2"/>
        <charset val="1"/>
      </rPr>
      <t xml:space="preserve">1</t>
    </r>
    <r>
      <rPr>
        <sz val="10"/>
        <rFont val="Microsoft YaHei"/>
        <family val="2"/>
      </rPr>
      <t xml:space="preserve">と</t>
    </r>
    <r>
      <rPr>
        <sz val="10"/>
        <rFont val="Verdana"/>
        <family val="2"/>
        <charset val="1"/>
      </rPr>
      <t xml:space="preserve">2</t>
    </r>
    <r>
      <rPr>
        <sz val="10"/>
        <rFont val="Microsoft YaHei"/>
        <family val="2"/>
      </rPr>
      <t xml:space="preserve">をお答えください</t>
    </r>
  </si>
  <si>
    <r>
      <rPr>
        <sz val="10"/>
        <rFont val="Microsoft YaHei"/>
        <family val="2"/>
      </rPr>
      <t xml:space="preserve">선언 </t>
    </r>
    <r>
      <rPr>
        <sz val="10"/>
        <rFont val="Verdana"/>
        <family val="2"/>
        <charset val="1"/>
      </rPr>
      <t xml:space="preserve">(Declaration) </t>
    </r>
    <r>
      <rPr>
        <sz val="10"/>
        <rFont val="Microsoft YaHei"/>
        <family val="2"/>
      </rPr>
      <t xml:space="preserve">탭의 </t>
    </r>
    <r>
      <rPr>
        <sz val="10"/>
        <rFont val="Verdana"/>
        <family val="2"/>
        <charset val="1"/>
      </rPr>
      <t xml:space="preserve">1</t>
    </r>
    <r>
      <rPr>
        <sz val="10"/>
        <rFont val="Microsoft YaHei"/>
        <family val="2"/>
      </rPr>
      <t xml:space="preserve">번과 </t>
    </r>
    <r>
      <rPr>
        <sz val="10"/>
        <rFont val="Verdana"/>
        <family val="2"/>
        <charset val="1"/>
      </rPr>
      <t xml:space="preserve">2</t>
    </r>
    <r>
      <rPr>
        <sz val="10"/>
        <rFont val="Microsoft YaHei"/>
        <family val="2"/>
      </rPr>
      <t xml:space="preserve">번 질문에  답변하십시오</t>
    </r>
    <r>
      <rPr>
        <sz val="10"/>
        <rFont val="Verdana"/>
        <family val="2"/>
        <charset val="1"/>
      </rPr>
      <t xml:space="preserve">.</t>
    </r>
  </si>
  <si>
    <t xml:space="preserve">S'il vous plaît répondre aux questions 1 et 2 sur l'onglet Déclaration</t>
  </si>
  <si>
    <t xml:space="preserve">Por favor, responda às questões 1 e 2 na guia Declaração</t>
  </si>
  <si>
    <t xml:space="preserve">Bitte beantworten Sie die Fragen 1 und 2 auf Erklärung Registerkarte</t>
  </si>
  <si>
    <t xml:space="preserve">Por favor conteste las preguntas 1 y 2 de la pestaña Declaración</t>
  </si>
  <si>
    <t xml:space="preserve">Si prega di rispondere a domande 1 e 2 nella scheda Dichiarazione</t>
  </si>
  <si>
    <t xml:space="preserve">Lütfen Beyan sekmesindeki 1. ve 2. Soruları yanıtlayın</t>
  </si>
  <si>
    <t xml:space="preserve">Completion required only if reporting level "Product (or List of Products)" selected on the 'Declaration' worksheet.</t>
  </si>
  <si>
    <t xml:space="preserve">如果“申报”工作表上选择的报告层面为“产品（或产品列表）”，才需要填写此项。 </t>
  </si>
  <si>
    <r>
      <rPr>
        <sz val="11"/>
        <rFont val="Microsoft YaHei"/>
        <family val="2"/>
      </rPr>
      <t xml:space="preserve">「</t>
    </r>
    <r>
      <rPr>
        <sz val="11"/>
        <rFont val="Verdana"/>
        <family val="2"/>
        <charset val="1"/>
      </rPr>
      <t xml:space="preserve">Declaration</t>
    </r>
    <r>
      <rPr>
        <sz val="11"/>
        <rFont val="Microsoft YaHei"/>
        <family val="2"/>
      </rPr>
      <t xml:space="preserve">（申告）」シートの申告範囲で「製品（又は製品リスト）」レベルを選択した場合のみ記入が必須となります</t>
    </r>
  </si>
  <si>
    <r>
      <rPr>
        <sz val="11"/>
        <rFont val="Microsoft YaHei"/>
        <family val="2"/>
      </rPr>
      <t xml:space="preserve">선언 워크시트에 선언범위가 </t>
    </r>
    <r>
      <rPr>
        <sz val="11"/>
        <rFont val="Verdana"/>
        <family val="2"/>
        <charset val="1"/>
      </rPr>
      <t xml:space="preserve">"</t>
    </r>
    <r>
      <rPr>
        <sz val="11"/>
        <rFont val="Microsoft YaHei"/>
        <family val="2"/>
      </rPr>
      <t xml:space="preserve">제품 </t>
    </r>
    <r>
      <rPr>
        <sz val="11"/>
        <rFont val="Verdana"/>
        <family val="2"/>
        <charset val="1"/>
      </rPr>
      <t xml:space="preserve">(</t>
    </r>
    <r>
      <rPr>
        <sz val="11"/>
        <rFont val="Microsoft YaHei"/>
        <family val="2"/>
      </rPr>
      <t xml:space="preserve">또는  제품 목록</t>
    </r>
    <r>
      <rPr>
        <sz val="11"/>
        <rFont val="Verdana"/>
        <family val="2"/>
        <charset val="1"/>
      </rPr>
      <t xml:space="preserve">)" </t>
    </r>
    <r>
      <rPr>
        <sz val="11"/>
        <rFont val="Microsoft YaHei"/>
        <family val="2"/>
      </rPr>
      <t xml:space="preserve">적용시 완성 필요</t>
    </r>
  </si>
  <si>
    <t xml:space="preserve">Champ à compléter uniquement si le périmètre "Produit (ou liste de produits)" a été sélectionné dans la feuille 'Déclaration'</t>
  </si>
  <si>
    <t xml:space="preserve">Completar somente se o nível do relatório "Produto (ou lista de produtos)" for selecionado na folha de cálculo da 'declaração'.</t>
  </si>
  <si>
    <t xml:space="preserve">Abschluss nur erforderlich, wenn die Ebene "Produkt (oder eine Liste von Produkten)" auf der "Erklärung" Arbeitsblatt ausgewählt wurde-</t>
  </si>
  <si>
    <t xml:space="preserve">Se requiere completar solamente si el nivel de reporte  "Producto ( o Lista de productos)" se selecciona en la pestaña de "Declaración".</t>
  </si>
  <si>
    <t xml:space="preserve">Campo da compilare solo se  è stato selezionato il livello  "Prodotto (o lista di prodotti)" nel foglio "Dichiarazione"</t>
  </si>
  <si>
    <t xml:space="preserve">Yalnızca 'Beyan' çalışma sayfasında bildirim düzeyi olarak "Ürün (veya Ürün Listesi)" seçili olduğunda doldurulması gerekmektedir.</t>
  </si>
  <si>
    <t xml:space="preserve">Manufacturer’s Product Number (*)</t>
  </si>
  <si>
    <r>
      <rPr>
        <sz val="11"/>
        <rFont val="Microsoft YaHei"/>
        <family val="2"/>
      </rPr>
      <t xml:space="preserve">制造商的产品序号 </t>
    </r>
    <r>
      <rPr>
        <sz val="11"/>
        <rFont val="Verdana"/>
        <family val="2"/>
        <charset val="1"/>
      </rPr>
      <t xml:space="preserve">(*)</t>
    </r>
  </si>
  <si>
    <r>
      <rPr>
        <sz val="11"/>
        <rFont val="Microsoft YaHei"/>
        <family val="2"/>
      </rPr>
      <t xml:space="preserve">製造者の製品番号</t>
    </r>
    <r>
      <rPr>
        <sz val="11"/>
        <rFont val="Verdana"/>
        <family val="2"/>
        <charset val="1"/>
      </rPr>
      <t xml:space="preserve">(*)</t>
    </r>
  </si>
  <si>
    <r>
      <rPr>
        <sz val="11"/>
        <rFont val="Microsoft YaHei"/>
        <family val="2"/>
      </rPr>
      <t xml:space="preserve">제조업체의 제품 번호 </t>
    </r>
    <r>
      <rPr>
        <sz val="11"/>
        <rFont val="Verdana"/>
        <family val="2"/>
        <charset val="1"/>
      </rPr>
      <t xml:space="preserve">(*)</t>
    </r>
  </si>
  <si>
    <t xml:space="preserve">Référence du produit (*)</t>
  </si>
  <si>
    <t xml:space="preserve">Número do produto do fabricante (*)</t>
  </si>
  <si>
    <t xml:space="preserve">Produkt- oder Artikelnummer (*)</t>
  </si>
  <si>
    <t xml:space="preserve">Numero de producto del manufacturador (*)</t>
  </si>
  <si>
    <t xml:space="preserve">Codice del costruttore del prodotto (*)</t>
  </si>
  <si>
    <t xml:space="preserve">İmalatçının Ürün Numarası (*)</t>
  </si>
  <si>
    <t xml:space="preserve">Manufacturer’s Product Name</t>
  </si>
  <si>
    <t xml:space="preserve">制造商的产品名称</t>
  </si>
  <si>
    <t xml:space="preserve">製造者の製品名</t>
  </si>
  <si>
    <t xml:space="preserve">제조업체의 제품명</t>
  </si>
  <si>
    <t xml:space="preserve">Nom du produit</t>
  </si>
  <si>
    <t xml:space="preserve">Nome do produto do fabricante</t>
  </si>
  <si>
    <t xml:space="preserve">Produkt- oder Artikelbeschreibung</t>
  </si>
  <si>
    <t xml:space="preserve">Nombre del producto del manufacturador</t>
  </si>
  <si>
    <t xml:space="preserve">Denominazione del costruttore del prodotto</t>
  </si>
  <si>
    <t xml:space="preserve">İmalatçının Ürün Adı</t>
  </si>
  <si>
    <t xml:space="preserve">D5</t>
  </si>
  <si>
    <t xml:space="preserve">General</t>
  </si>
  <si>
    <t xml:space="preserve">Cpy</t>
  </si>
  <si>
    <t xml:space="preserve">© 2023 Responsible Minerals Initiative. All rights reserved.</t>
  </si>
  <si>
    <r>
      <rPr>
        <sz val="11"/>
        <rFont val="Verdana"/>
        <family val="2"/>
        <charset val="1"/>
      </rPr>
      <t xml:space="preserve">© 2023 Responsible Minerals Initiative</t>
    </r>
    <r>
      <rPr>
        <sz val="11"/>
        <rFont val="Microsoft YaHei"/>
        <family val="2"/>
      </rPr>
      <t xml:space="preserve">。保留所有权利。</t>
    </r>
  </si>
  <si>
    <t xml:space="preserve">© 2023 Sorumlu Mineral Girişimi. Tüm hakları saklıdır.</t>
  </si>
  <si>
    <t xml:space="preserve">GeneralCpy</t>
  </si>
  <si>
    <t xml:space="preserve">Select your company's Declaration Scope.  The options for scope are:
A.  Company
B.  Product (or List of Products)
C.  User-Defined
</t>
  </si>
  <si>
    <r>
      <rPr>
        <sz val="11"/>
        <rFont val="Microsoft YaHei"/>
        <family val="2"/>
      </rPr>
      <t xml:space="preserve">选择贵公司的申报范围。范围的选项为：
</t>
    </r>
    <r>
      <rPr>
        <sz val="11"/>
        <rFont val="Verdana"/>
        <family val="2"/>
        <charset val="1"/>
      </rPr>
      <t xml:space="preserve">A. </t>
    </r>
    <r>
      <rPr>
        <sz val="11"/>
        <rFont val="Microsoft YaHei"/>
        <family val="2"/>
      </rPr>
      <t xml:space="preserve">公司
</t>
    </r>
    <r>
      <rPr>
        <sz val="11"/>
        <rFont val="Verdana"/>
        <family val="2"/>
        <charset val="1"/>
      </rPr>
      <t xml:space="preserve">B. </t>
    </r>
    <r>
      <rPr>
        <sz val="11"/>
        <rFont val="Microsoft YaHei"/>
        <family val="2"/>
      </rPr>
      <t xml:space="preserve">产品（或产品列表）
</t>
    </r>
    <r>
      <rPr>
        <sz val="11"/>
        <rFont val="Verdana"/>
        <family val="2"/>
        <charset val="1"/>
      </rPr>
      <t xml:space="preserve">C. </t>
    </r>
    <r>
      <rPr>
        <sz val="11"/>
        <rFont val="Microsoft YaHei"/>
        <family val="2"/>
      </rPr>
      <t xml:space="preserve">用户自定义
</t>
    </r>
  </si>
  <si>
    <r>
      <rPr>
        <sz val="11"/>
        <rFont val="Microsoft YaHei"/>
        <family val="2"/>
      </rPr>
      <t xml:space="preserve">御社の申告範囲を選択してください。範囲の選択肢は以下のとおりです。
</t>
    </r>
    <r>
      <rPr>
        <sz val="11"/>
        <rFont val="Verdana"/>
        <family val="2"/>
        <charset val="1"/>
      </rPr>
      <t xml:space="preserve">A. Company</t>
    </r>
    <r>
      <rPr>
        <sz val="11"/>
        <rFont val="Microsoft YaHei"/>
        <family val="2"/>
      </rPr>
      <t xml:space="preserve">（会社）
</t>
    </r>
    <r>
      <rPr>
        <sz val="11"/>
        <rFont val="Verdana"/>
        <family val="2"/>
        <charset val="1"/>
      </rPr>
      <t xml:space="preserve">B. Product (or List of Products)</t>
    </r>
    <r>
      <rPr>
        <sz val="11"/>
        <rFont val="Microsoft YaHei"/>
        <family val="2"/>
      </rPr>
      <t xml:space="preserve">（製品（又は製品リスト））
</t>
    </r>
    <r>
      <rPr>
        <sz val="11"/>
        <rFont val="Verdana"/>
        <family val="2"/>
        <charset val="1"/>
      </rPr>
      <t xml:space="preserve">C. User-Defined</t>
    </r>
    <r>
      <rPr>
        <sz val="11"/>
        <rFont val="Microsoft YaHei"/>
        <family val="2"/>
      </rPr>
      <t xml:space="preserve">（ユーザー定義）</t>
    </r>
  </si>
  <si>
    <r>
      <rPr>
        <sz val="11"/>
        <rFont val="Microsoft YaHei"/>
        <family val="2"/>
      </rPr>
      <t xml:space="preserve">귀사의 선언 범위를 선택하십시오</t>
    </r>
    <r>
      <rPr>
        <sz val="11"/>
        <rFont val="Verdana"/>
        <family val="2"/>
        <charset val="1"/>
      </rPr>
      <t xml:space="preserve">. </t>
    </r>
    <r>
      <rPr>
        <sz val="11"/>
        <rFont val="Microsoft YaHei"/>
        <family val="2"/>
      </rPr>
      <t xml:space="preserve">선언 범위의 선택사항은 다음과 같습니다</t>
    </r>
    <r>
      <rPr>
        <sz val="11"/>
        <rFont val="Verdana"/>
        <family val="2"/>
        <charset val="1"/>
      </rPr>
      <t xml:space="preserve">. 
A. </t>
    </r>
    <r>
      <rPr>
        <sz val="11"/>
        <rFont val="Microsoft YaHei"/>
        <family val="2"/>
      </rPr>
      <t xml:space="preserve">회사
</t>
    </r>
    <r>
      <rPr>
        <sz val="11"/>
        <rFont val="Verdana"/>
        <family val="2"/>
        <charset val="1"/>
      </rPr>
      <t xml:space="preserve">B. </t>
    </r>
    <r>
      <rPr>
        <sz val="11"/>
        <rFont val="Microsoft YaHei"/>
        <family val="2"/>
      </rPr>
      <t xml:space="preserve">제품</t>
    </r>
    <r>
      <rPr>
        <sz val="11"/>
        <rFont val="Verdana"/>
        <family val="2"/>
        <charset val="1"/>
      </rPr>
      <t xml:space="preserve">(</t>
    </r>
    <r>
      <rPr>
        <sz val="11"/>
        <rFont val="Microsoft YaHei"/>
        <family val="2"/>
      </rPr>
      <t xml:space="preserve">또는 제품 목록</t>
    </r>
    <r>
      <rPr>
        <sz val="11"/>
        <rFont val="Verdana"/>
        <family val="2"/>
        <charset val="1"/>
      </rPr>
      <t xml:space="preserve">)
C. </t>
    </r>
    <r>
      <rPr>
        <sz val="11"/>
        <rFont val="Microsoft YaHei"/>
        <family val="2"/>
      </rPr>
      <t xml:space="preserve">사용자 정의
</t>
    </r>
  </si>
  <si>
    <t xml:space="preserve">Sélectionnez la portée de la déclaration de votre société. Les options de portée sont les suivantes :
A. Société
B. Produit (ou liste de produits)
C. Définie par l’utilisateur</t>
  </si>
  <si>
    <t xml:space="preserve">Selecione o Escopo da Declaração da sua empresa. As opções são:
A. Empresa
B. Produto (ou Lista de produtos)
C. Definido pelo usuário</t>
  </si>
  <si>
    <t xml:space="preserve">Wählen Sie den Erklärungsumfang Ihres Unternehmens aus. Die Auswahlmöglichkeiten für den Umfang sind:
A. Unternehmen
B. Produkt (oder Produktliste)
C. Nutzerdefiniert</t>
  </si>
  <si>
    <t xml:space="preserve">Seleccione el Enfoque de la declaración de su compañía. Las opciones para el enfoque son:
A. Compañía
B. Producto (o lista de productos)
C. Definido por el usuario</t>
  </si>
  <si>
    <t xml:space="preserve">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</si>
  <si>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</si>
  <si>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 xml:space="preserve">Enter a valid email address for contact person here</t>
  </si>
  <si>
    <t xml:space="preserve">在此处输入联系人的有效电子邮件地址。</t>
  </si>
  <si>
    <t xml:space="preserve">連絡先担当者の有効な電子メールアドレスを入力してください</t>
  </si>
  <si>
    <t xml:space="preserve">문의담당자 이메일 주소를 기입하시오.</t>
  </si>
  <si>
    <t xml:space="preserve">Indiquer l' adresse email valide du contact</t>
  </si>
  <si>
    <t xml:space="preserve">Adicione aqui um endereço de email válido para a pessoa de contacto.</t>
  </si>
  <si>
    <t xml:space="preserve">Geben Sie hier eine gültige E-mail Adresse für den Ansprechpartner ein</t>
  </si>
  <si>
    <t xml:space="preserve">Capture una dirección de email valida del contacto de la compañía aquí</t>
  </si>
  <si>
    <t xml:space="preserve">Inserire un indizzo email valido della persona di riferimento</t>
  </si>
  <si>
    <t xml:space="preserve">İrtibat kişisi için geçerli e-posta adresini buraya girin</t>
  </si>
  <si>
    <t xml:space="preserve">Enter a valid email address for authorizing person here</t>
  </si>
  <si>
    <t xml:space="preserve">在此处输入授权代表的有效电子邮件地址。</t>
  </si>
  <si>
    <t xml:space="preserve">回答責任者の有効な電子メールアドレスを入力してください</t>
  </si>
  <si>
    <t xml:space="preserve">책임자 이메일 주소를 기입하시오.</t>
  </si>
  <si>
    <t xml:space="preserve">Indiquer l' adresse email valide de la personne responsible</t>
  </si>
  <si>
    <t xml:space="preserve">Adicione aqui um endereço de email válido para o representante legal da empresa.</t>
  </si>
  <si>
    <t xml:space="preserve">Geben Sie eine gültige E-Mail Adresse für die bevollmächtigte Person hier ein</t>
  </si>
  <si>
    <t xml:space="preserve">Capture una dirección de email valida del representante legal de la compañía aquí</t>
  </si>
  <si>
    <t xml:space="preserve">Inserire un indirizzo email del rappresentante legale della società</t>
  </si>
  <si>
    <t xml:space="preserve">İzin yetkilisi için geçerli e-posta adresini buraya girin</t>
  </si>
  <si>
    <t xml:space="preserve">Please note the date this form was completed by your company
Date must be displayed in international format DD-MMM-YYYY
</t>
  </si>
  <si>
    <r>
      <rPr>
        <sz val="11"/>
        <rFont val="Microsoft YaHei"/>
        <family val="2"/>
      </rPr>
      <t xml:space="preserve">请注意贵公司完成此表格的日期
日期必须以“日</t>
    </r>
    <r>
      <rPr>
        <sz val="11"/>
        <rFont val="Verdana"/>
        <family val="2"/>
        <charset val="1"/>
      </rPr>
      <t xml:space="preserve">-</t>
    </r>
    <r>
      <rPr>
        <sz val="11"/>
        <rFont val="Microsoft YaHei"/>
        <family val="2"/>
      </rPr>
      <t xml:space="preserve">月</t>
    </r>
    <r>
      <rPr>
        <sz val="11"/>
        <rFont val="Verdana"/>
        <family val="2"/>
        <charset val="1"/>
      </rPr>
      <t xml:space="preserve">-</t>
    </r>
    <r>
      <rPr>
        <sz val="11"/>
        <rFont val="Microsoft YaHei"/>
        <family val="2"/>
      </rPr>
      <t xml:space="preserve">年”的格式显示
</t>
    </r>
  </si>
  <si>
    <r>
      <rPr>
        <sz val="11"/>
        <rFont val="Microsoft YaHei"/>
        <family val="2"/>
      </rPr>
      <t xml:space="preserve">この書類が作成された日付を記入してください
日付は</t>
    </r>
    <r>
      <rPr>
        <sz val="11"/>
        <rFont val="Verdana"/>
        <family val="2"/>
        <charset val="1"/>
      </rPr>
      <t xml:space="preserve">DD-MMM-YYYY</t>
    </r>
    <r>
      <rPr>
        <sz val="11"/>
        <rFont val="Microsoft YaHei"/>
        <family val="2"/>
      </rPr>
      <t xml:space="preserve">という形式で記述します（例</t>
    </r>
    <r>
      <rPr>
        <sz val="11"/>
        <rFont val="Verdana"/>
        <family val="2"/>
        <charset val="1"/>
      </rPr>
      <t xml:space="preserve">: 01-JAN-2012)
</t>
    </r>
  </si>
  <si>
    <t xml:space="preserve">문서 작성 완료 날짜를 기입하시오.  날짜는 DD-MMM-YYYY (예: 12-Jul-2012)로 표기하시오.</t>
  </si>
  <si>
    <t xml:space="preserve">Merci d'indiquer la date à laquelle ce formulaire a été complété par votre entreprise. La date doit être indiquée au format international : JJ-MMM-AAAA.</t>
  </si>
  <si>
    <t xml:space="preserve">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</si>
  <si>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</si>
  <si>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</si>
  <si>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 xml:space="preserve">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</si>
  <si>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</si>
  <si>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 xml:space="preserve">From the dropdown choose a response of "Yes" or "No"</t>
  </si>
  <si>
    <t xml:space="preserve">从下拉列表中选择“是”或“不是”</t>
  </si>
  <si>
    <r>
      <rPr>
        <sz val="11"/>
        <rFont val="Microsoft YaHei"/>
        <family val="2"/>
      </rPr>
      <t xml:space="preserve">ドロップダウンメニューから「</t>
    </r>
    <r>
      <rPr>
        <sz val="11"/>
        <rFont val="Verdana"/>
        <family val="2"/>
        <charset val="1"/>
      </rPr>
      <t xml:space="preserve">Yes</t>
    </r>
    <r>
      <rPr>
        <sz val="11"/>
        <rFont val="Microsoft YaHei"/>
        <family val="2"/>
      </rPr>
      <t xml:space="preserve">（はい）」又は「</t>
    </r>
    <r>
      <rPr>
        <sz val="11"/>
        <rFont val="Verdana"/>
        <family val="2"/>
        <charset val="1"/>
      </rPr>
      <t xml:space="preserve">No</t>
    </r>
    <r>
      <rPr>
        <sz val="11"/>
        <rFont val="Microsoft YaHei"/>
        <family val="2"/>
      </rPr>
      <t xml:space="preserve">（いいえ）」を選択してください</t>
    </r>
  </si>
  <si>
    <t xml:space="preserve">Yes = 예, No = 아니오</t>
  </si>
  <si>
    <t xml:space="preserve">Sélectionner "Yes" (Oui) ou  "No" (Non) dans la liste déroulante</t>
  </si>
  <si>
    <t xml:space="preserve">A partir da lista selecione a resposta: "Sim" ou "Não".</t>
  </si>
  <si>
    <t xml:space="preserve">Wählen Sie aus der Drop-down Liste eine Antwort: "Ja" oder "Nein"</t>
  </si>
  <si>
    <t xml:space="preserve">De las opciones elija la respuesta "Si" o "No" </t>
  </si>
  <si>
    <t xml:space="preserve">Dalle presente lista, scegliete la risposta: "Si" o "No"</t>
  </si>
  <si>
    <t xml:space="preserve">Açılır menüden "Evet" veya "Hayır" yanıtını seçin</t>
  </si>
  <si>
    <t xml:space="preserve">From the dropdown choose a response of "Yes", "No", or "Unknown"</t>
  </si>
  <si>
    <r>
      <rPr>
        <sz val="11"/>
        <rFont val="Microsoft YaHei"/>
        <family val="2"/>
      </rPr>
      <t xml:space="preserve">从下拉菜单中选择一个回应</t>
    </r>
    <r>
      <rPr>
        <sz val="11"/>
        <rFont val="Verdana"/>
        <family val="2"/>
        <charset val="1"/>
      </rPr>
      <t xml:space="preserve">: “</t>
    </r>
    <r>
      <rPr>
        <sz val="11"/>
        <rFont val="Microsoft YaHei"/>
        <family val="2"/>
      </rPr>
      <t xml:space="preserve">是”、“不是”或“未知”</t>
    </r>
  </si>
  <si>
    <r>
      <rPr>
        <sz val="11"/>
        <rFont val="Microsoft YaHei"/>
        <family val="2"/>
      </rPr>
      <t xml:space="preserve">ドロップダウンメニューから、「</t>
    </r>
    <r>
      <rPr>
        <sz val="11"/>
        <rFont val="Verdana"/>
        <family val="2"/>
        <charset val="1"/>
      </rPr>
      <t xml:space="preserve">Yes</t>
    </r>
    <r>
      <rPr>
        <sz val="11"/>
        <rFont val="Microsoft YaHei"/>
        <family val="2"/>
      </rPr>
      <t xml:space="preserve">（はい）」、「</t>
    </r>
    <r>
      <rPr>
        <sz val="11"/>
        <rFont val="Verdana"/>
        <family val="2"/>
        <charset val="1"/>
      </rPr>
      <t xml:space="preserve">No</t>
    </r>
    <r>
      <rPr>
        <sz val="11"/>
        <rFont val="Microsoft YaHei"/>
        <family val="2"/>
      </rPr>
      <t xml:space="preserve">（いいえ）」又は「</t>
    </r>
    <r>
      <rPr>
        <sz val="11"/>
        <rFont val="Verdana"/>
        <family val="2"/>
        <charset val="1"/>
      </rPr>
      <t xml:space="preserve">Unknown</t>
    </r>
    <r>
      <rPr>
        <sz val="11"/>
        <rFont val="Microsoft YaHei"/>
        <family val="2"/>
      </rPr>
      <t xml:space="preserve">（不明）」を選択してください</t>
    </r>
  </si>
  <si>
    <t xml:space="preserve">Yes=예, No=아니오, Unknown= 파악되지 않음</t>
  </si>
  <si>
    <t xml:space="preserve">Sélectionner "Yes" (Oui) ou  "No" (Non) ou "Unknown" (Inconnu) dans la liste déroulante</t>
  </si>
  <si>
    <t xml:space="preserve">A partir da lista seleccione a resposta "Sim", "Não", ou "desconhecido".</t>
  </si>
  <si>
    <t xml:space="preserve">Wählen Sie aus der Drop-down Liste eine Antwort:  "Ja", "Nein" oder "Unbekannt"</t>
  </si>
  <si>
    <t xml:space="preserve">Del menú elija una respuesta de "Si", "No", o "Desconocido"</t>
  </si>
  <si>
    <t xml:space="preserve">Dalle presente lista, scegliete la risposta: "Si", "No" o "Non conosciuto"</t>
  </si>
  <si>
    <t xml:space="preserve">Açılır menüden "Evet", "Hayır" veya "Bilinmiyor" yanıtını seçin</t>
  </si>
  <si>
    <t xml:space="preserve">From the dropdown choose a response of: “Yes, 100%”; “No, but greater than 75%”; “No, but greater than 50%”; “No, but greater than 25%”; “ No, but greater than 25%”; or “No, but less than 25%”; or “None”</t>
  </si>
  <si>
    <r>
      <rPr>
        <sz val="11"/>
        <rFont val="Microsoft YaHei"/>
        <family val="2"/>
      </rPr>
      <t xml:space="preserve">从下拉菜单中选择一个回应</t>
    </r>
    <r>
      <rPr>
        <sz val="11"/>
        <rFont val="Verdana"/>
        <family val="2"/>
        <charset val="1"/>
      </rPr>
      <t xml:space="preserve">: “</t>
    </r>
    <r>
      <rPr>
        <sz val="11"/>
        <rFont val="Microsoft YaHei"/>
        <family val="2"/>
      </rPr>
      <t xml:space="preserve">是，</t>
    </r>
    <r>
      <rPr>
        <sz val="11"/>
        <rFont val="Verdana"/>
        <family val="2"/>
        <charset val="1"/>
      </rPr>
      <t xml:space="preserve">100%”</t>
    </r>
    <r>
      <rPr>
        <sz val="11"/>
        <rFont val="Microsoft YaHei"/>
        <family val="2"/>
      </rPr>
      <t xml:space="preserve">；“不是，但大于</t>
    </r>
    <r>
      <rPr>
        <sz val="11"/>
        <rFont val="Verdana"/>
        <family val="2"/>
        <charset val="1"/>
      </rPr>
      <t xml:space="preserve">75%”</t>
    </r>
    <r>
      <rPr>
        <sz val="11"/>
        <rFont val="Microsoft YaHei"/>
        <family val="2"/>
      </rPr>
      <t xml:space="preserve">；“不是，但大于 </t>
    </r>
    <r>
      <rPr>
        <sz val="11"/>
        <rFont val="Verdana"/>
        <family val="2"/>
        <charset val="1"/>
      </rPr>
      <t xml:space="preserve">50%”</t>
    </r>
    <r>
      <rPr>
        <sz val="11"/>
        <rFont val="Microsoft YaHei"/>
        <family val="2"/>
      </rPr>
      <t xml:space="preserve">；“不是，但大于 </t>
    </r>
    <r>
      <rPr>
        <sz val="11"/>
        <rFont val="Verdana"/>
        <family val="2"/>
        <charset val="1"/>
      </rPr>
      <t xml:space="preserve">25%”</t>
    </r>
    <r>
      <rPr>
        <sz val="11"/>
        <rFont val="Microsoft YaHei"/>
        <family val="2"/>
      </rPr>
      <t xml:space="preserve">；“不是，但小于 </t>
    </r>
    <r>
      <rPr>
        <sz val="11"/>
        <rFont val="Verdana"/>
        <family val="2"/>
        <charset val="1"/>
      </rPr>
      <t xml:space="preserve">25%”</t>
    </r>
    <r>
      <rPr>
        <sz val="11"/>
        <rFont val="Microsoft YaHei"/>
        <family val="2"/>
      </rPr>
      <t xml:space="preserve">；或“不是，完全没有”。</t>
    </r>
  </si>
  <si>
    <r>
      <rPr>
        <sz val="11"/>
        <rFont val="Microsoft YaHei"/>
        <family val="2"/>
      </rPr>
      <t xml:space="preserve">ドロップダウンメニューから、「</t>
    </r>
    <r>
      <rPr>
        <sz val="11"/>
        <rFont val="Verdana"/>
        <family val="2"/>
        <charset val="1"/>
      </rPr>
      <t xml:space="preserve">100%</t>
    </r>
    <r>
      <rPr>
        <sz val="11"/>
        <rFont val="Microsoft YaHei"/>
        <family val="2"/>
      </rPr>
      <t xml:space="preserve">（</t>
    </r>
    <r>
      <rPr>
        <sz val="11"/>
        <rFont val="Verdana"/>
        <family val="2"/>
        <charset val="1"/>
      </rPr>
      <t xml:space="preserve">100%</t>
    </r>
    <r>
      <rPr>
        <sz val="11"/>
        <rFont val="Microsoft YaHei"/>
        <family val="2"/>
      </rPr>
      <t xml:space="preserve">）」、「</t>
    </r>
    <r>
      <rPr>
        <sz val="11"/>
        <rFont val="Verdana"/>
        <family val="2"/>
        <charset val="1"/>
      </rPr>
      <t xml:space="preserve">Greater than 90%(90%</t>
    </r>
    <r>
      <rPr>
        <sz val="11"/>
        <rFont val="Microsoft YaHei"/>
        <family val="2"/>
      </rPr>
      <t xml:space="preserve">超）」「 </t>
    </r>
    <r>
      <rPr>
        <sz val="11"/>
        <rFont val="Verdana"/>
        <family val="2"/>
        <charset val="1"/>
      </rPr>
      <t xml:space="preserve">Greater than 75%</t>
    </r>
    <r>
      <rPr>
        <sz val="11"/>
        <rFont val="Microsoft YaHei"/>
        <family val="2"/>
      </rPr>
      <t xml:space="preserve">（</t>
    </r>
    <r>
      <rPr>
        <sz val="11"/>
        <rFont val="Verdana"/>
        <family val="2"/>
        <charset val="1"/>
      </rPr>
      <t xml:space="preserve">75%</t>
    </r>
    <r>
      <rPr>
        <sz val="11"/>
        <rFont val="Microsoft YaHei"/>
        <family val="2"/>
      </rPr>
      <t xml:space="preserve">超）」、「</t>
    </r>
    <r>
      <rPr>
        <sz val="11"/>
        <rFont val="Verdana"/>
        <family val="2"/>
        <charset val="1"/>
      </rPr>
      <t xml:space="preserve">Greater than 50%</t>
    </r>
    <r>
      <rPr>
        <sz val="11"/>
        <rFont val="Microsoft YaHei"/>
        <family val="2"/>
      </rPr>
      <t xml:space="preserve">（</t>
    </r>
    <r>
      <rPr>
        <sz val="11"/>
        <rFont val="Verdana"/>
        <family val="2"/>
        <charset val="1"/>
      </rPr>
      <t xml:space="preserve">50%</t>
    </r>
    <r>
      <rPr>
        <sz val="11"/>
        <rFont val="Microsoft YaHei"/>
        <family val="2"/>
      </rPr>
      <t xml:space="preserve">超）」、「</t>
    </r>
    <r>
      <rPr>
        <sz val="11"/>
        <rFont val="Verdana"/>
        <family val="2"/>
        <charset val="1"/>
      </rPr>
      <t xml:space="preserve">50% or less</t>
    </r>
    <r>
      <rPr>
        <sz val="11"/>
        <rFont val="Microsoft YaHei"/>
        <family val="2"/>
      </rPr>
      <t xml:space="preserve">（</t>
    </r>
    <r>
      <rPr>
        <sz val="11"/>
        <rFont val="Verdana"/>
        <family val="2"/>
        <charset val="1"/>
      </rPr>
      <t xml:space="preserve">50%</t>
    </r>
    <r>
      <rPr>
        <sz val="11"/>
        <rFont val="Microsoft YaHei"/>
        <family val="2"/>
      </rPr>
      <t xml:space="preserve">以下）」、又は「</t>
    </r>
    <r>
      <rPr>
        <sz val="11"/>
        <rFont val="Verdana"/>
        <family val="2"/>
        <charset val="1"/>
      </rPr>
      <t xml:space="preserve">None</t>
    </r>
    <r>
      <rPr>
        <sz val="11"/>
        <rFont val="Microsoft YaHei"/>
        <family val="2"/>
      </rPr>
      <t xml:space="preserve">（ゼロ）」を選択してください</t>
    </r>
  </si>
  <si>
    <t xml:space="preserve">드랍다운 메뉴에서 하나를 선택하시오: 예 100%; 아니오 하지만 75% 이상;  아니오 하지만 50% 이상; 아니오 하지만 25% 이상; 아니오 하지만 25% 미만; None = 없음</t>
  </si>
  <si>
    <t xml:space="preserve">Dans le menu déroulant, choisir la réponse : Oui, 100%, Non mais &gt; 75%, Non mais &gt; 50%, Non mais &gt; 25%, Non mais , 25 % ou Non - Aucun</t>
  </si>
  <si>
    <t xml:space="preserve">A partir da lista seleccione a resposta: "Sim, 100%"; "Não, mas superior a 75%"; "Não, mas superior a 50%"; "Não, mas superior a 25%"; "Não, mas inferior a 25%"; ou "Nenhum".</t>
  </si>
  <si>
    <t xml:space="preserve">Wählen Sie aus der Drop-down Liste eine Antwort:  "Ja 100 %",  "Nein, aber mehr als 75 %",  "Nein, aber mehr als 50 %",  "Nein, aber mehr als 25 %", " Nein, aber mehr als 25 %" oder "Nein, aber weniger als 25 %" oder "Nein"</t>
  </si>
  <si>
    <t xml:space="preserve">Del menú elija una respuesta de "Si, 100%"; " No, pero  &gt; 75%"," No, pero  &gt; 50%", "No, pero  &gt;25%", "No, pero &lt; 25%", o No-ninguno</t>
  </si>
  <si>
    <t xml:space="preserve">Dalla presente lista, scegliete la risposta: Si, 100%, No ma non &gt; 75%, No ma non  &gt; 50%, No ma non  &gt; 25%, No ma non &lt; 25%, or No - niente</t>
  </si>
  <si>
    <t xml:space="preserve">Açılır menüden aşağıdaki yanıtlardan birini seçin: “Evet, %100”; “Hayır, ancak %75'ten fazla”; “Hayır, ancak %50'den fazla”; “Hayır, ancak %25'ten fazla”; “Hayır, ancak %25'ten fazla” veya “Hayır, ancak %25'ten az” veya “Hiçbiri”</t>
  </si>
  <si>
    <t xml:space="preserve">COUNTRY CODE LIST</t>
  </si>
  <si>
    <t xml:space="preserve">FULL NAME</t>
  </si>
  <si>
    <t xml:space="preserve">AF</t>
  </si>
  <si>
    <t xml:space="preserve">AFGHANISTAN</t>
  </si>
  <si>
    <t xml:space="preserve">AX</t>
  </si>
  <si>
    <t xml:space="preserve">ÅLAND ISLANDS</t>
  </si>
  <si>
    <t xml:space="preserve">AL</t>
  </si>
  <si>
    <t xml:space="preserve">ALBANIA</t>
  </si>
  <si>
    <t xml:space="preserve">DZ</t>
  </si>
  <si>
    <t xml:space="preserve">ALGERIA</t>
  </si>
  <si>
    <t xml:space="preserve">AS</t>
  </si>
  <si>
    <t xml:space="preserve">AMERICAN SAMOA</t>
  </si>
  <si>
    <t xml:space="preserve">AD</t>
  </si>
  <si>
    <t xml:space="preserve">AO</t>
  </si>
  <si>
    <t xml:space="preserve">ANGOLA</t>
  </si>
  <si>
    <t xml:space="preserve">AI</t>
  </si>
  <si>
    <t xml:space="preserve">ANGUILLA</t>
  </si>
  <si>
    <t xml:space="preserve">AQ</t>
  </si>
  <si>
    <t xml:space="preserve">ANTARCTICA</t>
  </si>
  <si>
    <t xml:space="preserve">AG</t>
  </si>
  <si>
    <t xml:space="preserve">ANTIGUA AND BARBUDA</t>
  </si>
  <si>
    <t xml:space="preserve">AR</t>
  </si>
  <si>
    <t xml:space="preserve">ARGENTINA</t>
  </si>
  <si>
    <t xml:space="preserve">AM</t>
  </si>
  <si>
    <t xml:space="preserve">ARMENIA</t>
  </si>
  <si>
    <t xml:space="preserve">AW</t>
  </si>
  <si>
    <t xml:space="preserve">ARUBA</t>
  </si>
  <si>
    <t xml:space="preserve">AU</t>
  </si>
  <si>
    <t xml:space="preserve">AT</t>
  </si>
  <si>
    <t xml:space="preserve">AZ</t>
  </si>
  <si>
    <t xml:space="preserve">AZERBAIJAN</t>
  </si>
  <si>
    <t xml:space="preserve">BS</t>
  </si>
  <si>
    <t xml:space="preserve">BAHAMAS</t>
  </si>
  <si>
    <t xml:space="preserve">BH</t>
  </si>
  <si>
    <t xml:space="preserve">BAHRAIN</t>
  </si>
  <si>
    <t xml:space="preserve">BD</t>
  </si>
  <si>
    <t xml:space="preserve">BANGLADESH</t>
  </si>
  <si>
    <t xml:space="preserve">BB</t>
  </si>
  <si>
    <t xml:space="preserve">BARBADOS</t>
  </si>
  <si>
    <t xml:space="preserve">BY</t>
  </si>
  <si>
    <t xml:space="preserve">BELARUS</t>
  </si>
  <si>
    <t xml:space="preserve">BE</t>
  </si>
  <si>
    <t xml:space="preserve">BZ</t>
  </si>
  <si>
    <t xml:space="preserve">BELIZE</t>
  </si>
  <si>
    <t xml:space="preserve">BJ</t>
  </si>
  <si>
    <t xml:space="preserve">BENIN</t>
  </si>
  <si>
    <t xml:space="preserve">BM</t>
  </si>
  <si>
    <t xml:space="preserve">BERMUDA</t>
  </si>
  <si>
    <t xml:space="preserve">BT</t>
  </si>
  <si>
    <t xml:space="preserve">BHUTAN</t>
  </si>
  <si>
    <t xml:space="preserve">BO</t>
  </si>
  <si>
    <t xml:space="preserve">BQ</t>
  </si>
  <si>
    <t xml:space="preserve">BONAIRE, SINT EUSTATIUS AND SABA</t>
  </si>
  <si>
    <t xml:space="preserve">BA</t>
  </si>
  <si>
    <t xml:space="preserve">BOSNIA AND HERZEGOVINA</t>
  </si>
  <si>
    <t xml:space="preserve">BW</t>
  </si>
  <si>
    <t xml:space="preserve">BOTSWANA</t>
  </si>
  <si>
    <t xml:space="preserve">BV</t>
  </si>
  <si>
    <t xml:space="preserve">BOUVET ISLAND</t>
  </si>
  <si>
    <t xml:space="preserve">BR</t>
  </si>
  <si>
    <t xml:space="preserve">IO</t>
  </si>
  <si>
    <t xml:space="preserve">BRITISH INDIAN OCEAN TERRITORY</t>
  </si>
  <si>
    <t xml:space="preserve">BN</t>
  </si>
  <si>
    <t xml:space="preserve">BRUNEI DARUSSALAM</t>
  </si>
  <si>
    <t xml:space="preserve">BG</t>
  </si>
  <si>
    <t xml:space="preserve">BULGARIA</t>
  </si>
  <si>
    <t xml:space="preserve">BF</t>
  </si>
  <si>
    <t xml:space="preserve">BURKINA FASO</t>
  </si>
  <si>
    <t xml:space="preserve">BI</t>
  </si>
  <si>
    <t xml:space="preserve">BURUNDI</t>
  </si>
  <si>
    <t xml:space="preserve">CV</t>
  </si>
  <si>
    <t xml:space="preserve">CABO VERDE</t>
  </si>
  <si>
    <t xml:space="preserve">KH</t>
  </si>
  <si>
    <t xml:space="preserve">CAMBODIA</t>
  </si>
  <si>
    <t xml:space="preserve">CM</t>
  </si>
  <si>
    <t xml:space="preserve">CAMEROON</t>
  </si>
  <si>
    <t xml:space="preserve">CA</t>
  </si>
  <si>
    <t xml:space="preserve">KY</t>
  </si>
  <si>
    <t xml:space="preserve">CAYMAN ISLANDS</t>
  </si>
  <si>
    <t xml:space="preserve">CF</t>
  </si>
  <si>
    <t xml:space="preserve">CENTRAL AFRICAN REPUBLIC</t>
  </si>
  <si>
    <t xml:space="preserve">TD</t>
  </si>
  <si>
    <t xml:space="preserve">CHAD</t>
  </si>
  <si>
    <t xml:space="preserve">CL</t>
  </si>
  <si>
    <t xml:space="preserve">CN</t>
  </si>
  <si>
    <t xml:space="preserve">CX</t>
  </si>
  <si>
    <t xml:space="preserve">CHRISTMAS ISLAND</t>
  </si>
  <si>
    <t xml:space="preserve">CC</t>
  </si>
  <si>
    <t xml:space="preserve">COCOS (KEELING) ISLANDS</t>
  </si>
  <si>
    <t xml:space="preserve">CO</t>
  </si>
  <si>
    <t xml:space="preserve">KM</t>
  </si>
  <si>
    <t xml:space="preserve">COMOROS</t>
  </si>
  <si>
    <t xml:space="preserve">CG</t>
  </si>
  <si>
    <t xml:space="preserve">CONGO</t>
  </si>
  <si>
    <t xml:space="preserve">CD</t>
  </si>
  <si>
    <t xml:space="preserve">CK</t>
  </si>
  <si>
    <t xml:space="preserve">COOK ISLANDS</t>
  </si>
  <si>
    <t xml:space="preserve">CR</t>
  </si>
  <si>
    <t xml:space="preserve">COSTA RICA</t>
  </si>
  <si>
    <t xml:space="preserve">CI</t>
  </si>
  <si>
    <t xml:space="preserve">CÔTE D'IVOIRE</t>
  </si>
  <si>
    <t xml:space="preserve">HR</t>
  </si>
  <si>
    <t xml:space="preserve">CROATIA</t>
  </si>
  <si>
    <t xml:space="preserve">CU</t>
  </si>
  <si>
    <t xml:space="preserve">CUBA</t>
  </si>
  <si>
    <t xml:space="preserve">CW</t>
  </si>
  <si>
    <t xml:space="preserve">CURAÇAO</t>
  </si>
  <si>
    <t xml:space="preserve">CY</t>
  </si>
  <si>
    <t xml:space="preserve">CYPRUS</t>
  </si>
  <si>
    <t xml:space="preserve">CZ</t>
  </si>
  <si>
    <t xml:space="preserve">DK</t>
  </si>
  <si>
    <t xml:space="preserve">DENMARK</t>
  </si>
  <si>
    <t xml:space="preserve">DJ</t>
  </si>
  <si>
    <t xml:space="preserve">DJIBOUTI</t>
  </si>
  <si>
    <t xml:space="preserve">DM</t>
  </si>
  <si>
    <t xml:space="preserve">DOMINICA</t>
  </si>
  <si>
    <t xml:space="preserve">DO</t>
  </si>
  <si>
    <t xml:space="preserve">DOMINICAN REPUBLIC</t>
  </si>
  <si>
    <t xml:space="preserve">EC</t>
  </si>
  <si>
    <t xml:space="preserve">ECUADOR</t>
  </si>
  <si>
    <t xml:space="preserve">EG</t>
  </si>
  <si>
    <t xml:space="preserve">EGYPT</t>
  </si>
  <si>
    <t xml:space="preserve">SV</t>
  </si>
  <si>
    <t xml:space="preserve">EL SALVADOR</t>
  </si>
  <si>
    <t xml:space="preserve">GQ</t>
  </si>
  <si>
    <t xml:space="preserve">EQUATORIAL GUINEA</t>
  </si>
  <si>
    <t xml:space="preserve">ER</t>
  </si>
  <si>
    <t xml:space="preserve">ERITREA</t>
  </si>
  <si>
    <t xml:space="preserve">EE</t>
  </si>
  <si>
    <t xml:space="preserve">SZ</t>
  </si>
  <si>
    <t xml:space="preserve">ESWATINI</t>
  </si>
  <si>
    <t xml:space="preserve">ET</t>
  </si>
  <si>
    <t xml:space="preserve">ETHIOPIA</t>
  </si>
  <si>
    <t xml:space="preserve">FK</t>
  </si>
  <si>
    <t xml:space="preserve">FALKLAND ISLANDS (MALVINAS)</t>
  </si>
  <si>
    <t xml:space="preserve">FO</t>
  </si>
  <si>
    <t xml:space="preserve">FAROE ISLANDS</t>
  </si>
  <si>
    <t xml:space="preserve">FJ</t>
  </si>
  <si>
    <t xml:space="preserve">FIJI</t>
  </si>
  <si>
    <t xml:space="preserve">FI</t>
  </si>
  <si>
    <t xml:space="preserve">FINLAND</t>
  </si>
  <si>
    <t xml:space="preserve">FR</t>
  </si>
  <si>
    <t xml:space="preserve">GF</t>
  </si>
  <si>
    <t xml:space="preserve">FRENCH GUIANA</t>
  </si>
  <si>
    <t xml:space="preserve">PF</t>
  </si>
  <si>
    <t xml:space="preserve">FRENCH POLYNESIA</t>
  </si>
  <si>
    <t xml:space="preserve">TF</t>
  </si>
  <si>
    <t xml:space="preserve">FRENCH SOUTHERN TERRITORIES</t>
  </si>
  <si>
    <t xml:space="preserve">GA</t>
  </si>
  <si>
    <t xml:space="preserve">GABON</t>
  </si>
  <si>
    <t xml:space="preserve">GM</t>
  </si>
  <si>
    <t xml:space="preserve">GAMBIA</t>
  </si>
  <si>
    <t xml:space="preserve">GE</t>
  </si>
  <si>
    <t xml:space="preserve">GEORGIA</t>
  </si>
  <si>
    <t xml:space="preserve">DE</t>
  </si>
  <si>
    <t xml:space="preserve">GH</t>
  </si>
  <si>
    <t xml:space="preserve">GI</t>
  </si>
  <si>
    <t xml:space="preserve">GIBRALTAR</t>
  </si>
  <si>
    <t xml:space="preserve">GR</t>
  </si>
  <si>
    <t xml:space="preserve">GREECE</t>
  </si>
  <si>
    <t xml:space="preserve">GL</t>
  </si>
  <si>
    <t xml:space="preserve">GREENLAND</t>
  </si>
  <si>
    <t xml:space="preserve">GD</t>
  </si>
  <si>
    <t xml:space="preserve">GRENADA</t>
  </si>
  <si>
    <t xml:space="preserve">GP</t>
  </si>
  <si>
    <t xml:space="preserve">GUADELOUPE</t>
  </si>
  <si>
    <t xml:space="preserve">GU</t>
  </si>
  <si>
    <t xml:space="preserve">GUAM</t>
  </si>
  <si>
    <t xml:space="preserve">GT</t>
  </si>
  <si>
    <t xml:space="preserve">GUATEMALA</t>
  </si>
  <si>
    <t xml:space="preserve">GG</t>
  </si>
  <si>
    <t xml:space="preserve">GUERNSEY</t>
  </si>
  <si>
    <t xml:space="preserve">GN</t>
  </si>
  <si>
    <t xml:space="preserve">GUINEA</t>
  </si>
  <si>
    <t xml:space="preserve">GW</t>
  </si>
  <si>
    <t xml:space="preserve">GUINEA-BISSAU</t>
  </si>
  <si>
    <t xml:space="preserve">GY</t>
  </si>
  <si>
    <t xml:space="preserve">GUYANA</t>
  </si>
  <si>
    <t xml:space="preserve">HT</t>
  </si>
  <si>
    <t xml:space="preserve">HAITI</t>
  </si>
  <si>
    <t xml:space="preserve">HM</t>
  </si>
  <si>
    <t xml:space="preserve">HEARD ISLAND AND MCDONALD ISLANDS</t>
  </si>
  <si>
    <t xml:space="preserve">VA</t>
  </si>
  <si>
    <t xml:space="preserve">HOLY SEE</t>
  </si>
  <si>
    <t xml:space="preserve">HN</t>
  </si>
  <si>
    <t xml:space="preserve">HONDURAS</t>
  </si>
  <si>
    <t xml:space="preserve">HK</t>
  </si>
  <si>
    <t xml:space="preserve">HONG KONG</t>
  </si>
  <si>
    <t xml:space="preserve">HU</t>
  </si>
  <si>
    <t xml:space="preserve">HUNGARY</t>
  </si>
  <si>
    <t xml:space="preserve">IS</t>
  </si>
  <si>
    <t xml:space="preserve">ICELAND</t>
  </si>
  <si>
    <t xml:space="preserve">IN</t>
  </si>
  <si>
    <t xml:space="preserve">ID</t>
  </si>
  <si>
    <t xml:space="preserve">IR</t>
  </si>
  <si>
    <t xml:space="preserve">IRAN (ISLAMIC REPUBLIC OF)</t>
  </si>
  <si>
    <t xml:space="preserve">IQ</t>
  </si>
  <si>
    <t xml:space="preserve">IRAQ</t>
  </si>
  <si>
    <t xml:space="preserve">IE</t>
  </si>
  <si>
    <t xml:space="preserve">IRELAND</t>
  </si>
  <si>
    <t xml:space="preserve">IM</t>
  </si>
  <si>
    <t xml:space="preserve">ISLE OF MAN</t>
  </si>
  <si>
    <t xml:space="preserve">IL</t>
  </si>
  <si>
    <t xml:space="preserve">ISRAEL</t>
  </si>
  <si>
    <t xml:space="preserve">IT</t>
  </si>
  <si>
    <t xml:space="preserve">JM</t>
  </si>
  <si>
    <t xml:space="preserve">JAMAICA</t>
  </si>
  <si>
    <t xml:space="preserve">JP</t>
  </si>
  <si>
    <t xml:space="preserve">JE</t>
  </si>
  <si>
    <t xml:space="preserve">JERSEY</t>
  </si>
  <si>
    <t xml:space="preserve">JO</t>
  </si>
  <si>
    <t xml:space="preserve">JORDAN</t>
  </si>
  <si>
    <t xml:space="preserve">KZ</t>
  </si>
  <si>
    <t xml:space="preserve">KE</t>
  </si>
  <si>
    <t xml:space="preserve">KENYA</t>
  </si>
  <si>
    <t xml:space="preserve">KI</t>
  </si>
  <si>
    <t xml:space="preserve">KIRIBATI</t>
  </si>
  <si>
    <t xml:space="preserve">KP</t>
  </si>
  <si>
    <t xml:space="preserve">KOREA (DEMOCRATIC PEOPLE'S REPUBLIC OF)</t>
  </si>
  <si>
    <t xml:space="preserve">KR</t>
  </si>
  <si>
    <t xml:space="preserve">KW</t>
  </si>
  <si>
    <t xml:space="preserve">KUWAIT</t>
  </si>
  <si>
    <t xml:space="preserve">KG</t>
  </si>
  <si>
    <t xml:space="preserve">LA</t>
  </si>
  <si>
    <t xml:space="preserve">LAO PEOPLE'S DEMOCRATIC REPUBLIC</t>
  </si>
  <si>
    <t xml:space="preserve">LV</t>
  </si>
  <si>
    <t xml:space="preserve">LATVIA</t>
  </si>
  <si>
    <t xml:space="preserve">LB</t>
  </si>
  <si>
    <t xml:space="preserve">LEBANON</t>
  </si>
  <si>
    <t xml:space="preserve">LS</t>
  </si>
  <si>
    <t xml:space="preserve">LESOTHO</t>
  </si>
  <si>
    <t xml:space="preserve">LR</t>
  </si>
  <si>
    <t xml:space="preserve">LIBERIA</t>
  </si>
  <si>
    <t xml:space="preserve">LY</t>
  </si>
  <si>
    <t xml:space="preserve">LIBYA</t>
  </si>
  <si>
    <t xml:space="preserve">LI</t>
  </si>
  <si>
    <t xml:space="preserve">LIECHTENSTEIN</t>
  </si>
  <si>
    <t xml:space="preserve">LT</t>
  </si>
  <si>
    <t xml:space="preserve">LU</t>
  </si>
  <si>
    <t xml:space="preserve">LUXEMBOURG</t>
  </si>
  <si>
    <t xml:space="preserve">MO</t>
  </si>
  <si>
    <t xml:space="preserve">MACAO</t>
  </si>
  <si>
    <t xml:space="preserve">MK</t>
  </si>
  <si>
    <t xml:space="preserve">NORTH MACEDONIA</t>
  </si>
  <si>
    <t xml:space="preserve">MG</t>
  </si>
  <si>
    <t xml:space="preserve">MADAGASCAR</t>
  </si>
  <si>
    <t xml:space="preserve">MW</t>
  </si>
  <si>
    <t xml:space="preserve">MALAWI</t>
  </si>
  <si>
    <t xml:space="preserve">MY</t>
  </si>
  <si>
    <t xml:space="preserve">MV</t>
  </si>
  <si>
    <t xml:space="preserve">MALDIVES</t>
  </si>
  <si>
    <t xml:space="preserve">ML</t>
  </si>
  <si>
    <t xml:space="preserve">MALI</t>
  </si>
  <si>
    <t xml:space="preserve">MT</t>
  </si>
  <si>
    <t xml:space="preserve">MALTA</t>
  </si>
  <si>
    <t xml:space="preserve">MH</t>
  </si>
  <si>
    <t xml:space="preserve">MARSHALL ISLANDS</t>
  </si>
  <si>
    <t xml:space="preserve">MQ</t>
  </si>
  <si>
    <t xml:space="preserve">MARTINIQUE</t>
  </si>
  <si>
    <t xml:space="preserve">MR</t>
  </si>
  <si>
    <t xml:space="preserve">MU</t>
  </si>
  <si>
    <t xml:space="preserve">MAURITIUS</t>
  </si>
  <si>
    <t xml:space="preserve">YT</t>
  </si>
  <si>
    <t xml:space="preserve">MAYOTTE</t>
  </si>
  <si>
    <t xml:space="preserve">MX</t>
  </si>
  <si>
    <t xml:space="preserve">FM</t>
  </si>
  <si>
    <t xml:space="preserve">MICRONESIA (FEDERATED STATES OF)</t>
  </si>
  <si>
    <t xml:space="preserve">MD</t>
  </si>
  <si>
    <t xml:space="preserve">MOLDOVA, REPUBLIC OF</t>
  </si>
  <si>
    <t xml:space="preserve">MC</t>
  </si>
  <si>
    <t xml:space="preserve">MONACO</t>
  </si>
  <si>
    <t xml:space="preserve">MN</t>
  </si>
  <si>
    <t xml:space="preserve">MONGOLIA</t>
  </si>
  <si>
    <t xml:space="preserve">ME</t>
  </si>
  <si>
    <t xml:space="preserve">MONTENEGRO</t>
  </si>
  <si>
    <t xml:space="preserve">MS</t>
  </si>
  <si>
    <t xml:space="preserve">MONTSERRAT</t>
  </si>
  <si>
    <t xml:space="preserve">MA</t>
  </si>
  <si>
    <t xml:space="preserve">MOROCCO</t>
  </si>
  <si>
    <t xml:space="preserve">MZ</t>
  </si>
  <si>
    <t xml:space="preserve">MOZAMBIQUE</t>
  </si>
  <si>
    <t xml:space="preserve">MM</t>
  </si>
  <si>
    <t xml:space="preserve">NA</t>
  </si>
  <si>
    <t xml:space="preserve">NAMIBIA</t>
  </si>
  <si>
    <t xml:space="preserve">NR</t>
  </si>
  <si>
    <t xml:space="preserve">NAURU</t>
  </si>
  <si>
    <t xml:space="preserve">NP</t>
  </si>
  <si>
    <t xml:space="preserve">NEPAL</t>
  </si>
  <si>
    <t xml:space="preserve">NL</t>
  </si>
  <si>
    <t xml:space="preserve">NC</t>
  </si>
  <si>
    <t xml:space="preserve">NEW CALEDONIA</t>
  </si>
  <si>
    <t xml:space="preserve">NZ</t>
  </si>
  <si>
    <t xml:space="preserve">NI</t>
  </si>
  <si>
    <t xml:space="preserve">NICARAGUA</t>
  </si>
  <si>
    <t xml:space="preserve">NE</t>
  </si>
  <si>
    <t xml:space="preserve">NIGER</t>
  </si>
  <si>
    <t xml:space="preserve">NG</t>
  </si>
  <si>
    <t xml:space="preserve">NIGERIA</t>
  </si>
  <si>
    <t xml:space="preserve">NU</t>
  </si>
  <si>
    <t xml:space="preserve">NIUE</t>
  </si>
  <si>
    <t xml:space="preserve">NF</t>
  </si>
  <si>
    <t xml:space="preserve">NORFOLK ISLAND</t>
  </si>
  <si>
    <t xml:space="preserve">MP</t>
  </si>
  <si>
    <t xml:space="preserve">NORTHERN MARIANA ISLANDS</t>
  </si>
  <si>
    <t xml:space="preserve">NO</t>
  </si>
  <si>
    <t xml:space="preserve">OM</t>
  </si>
  <si>
    <t xml:space="preserve">OMAN</t>
  </si>
  <si>
    <t xml:space="preserve">PK</t>
  </si>
  <si>
    <t xml:space="preserve">PAKISTAN</t>
  </si>
  <si>
    <t xml:space="preserve">PW</t>
  </si>
  <si>
    <t xml:space="preserve">PALAU</t>
  </si>
  <si>
    <t xml:space="preserve">PS</t>
  </si>
  <si>
    <t xml:space="preserve">PALESTINE, STATE OF</t>
  </si>
  <si>
    <t xml:space="preserve">PA</t>
  </si>
  <si>
    <t xml:space="preserve">PANAMA</t>
  </si>
  <si>
    <t xml:space="preserve">PG</t>
  </si>
  <si>
    <t xml:space="preserve">PAPUA NEW GUINEA</t>
  </si>
  <si>
    <t xml:space="preserve">PY</t>
  </si>
  <si>
    <t xml:space="preserve">PARAGUAY</t>
  </si>
  <si>
    <t xml:space="preserve">PE</t>
  </si>
  <si>
    <t xml:space="preserve">PH</t>
  </si>
  <si>
    <t xml:space="preserve">PN</t>
  </si>
  <si>
    <t xml:space="preserve">PITCAIRN</t>
  </si>
  <si>
    <t xml:space="preserve">PL</t>
  </si>
  <si>
    <t xml:space="preserve">PT</t>
  </si>
  <si>
    <t xml:space="preserve">PR</t>
  </si>
  <si>
    <t xml:space="preserve">PUERTO RICO</t>
  </si>
  <si>
    <t xml:space="preserve">QA</t>
  </si>
  <si>
    <t xml:space="preserve">QATAR</t>
  </si>
  <si>
    <t xml:space="preserve">RE</t>
  </si>
  <si>
    <t xml:space="preserve">RÉUNION</t>
  </si>
  <si>
    <t xml:space="preserve">RO</t>
  </si>
  <si>
    <t xml:space="preserve">ROMANIA</t>
  </si>
  <si>
    <t xml:space="preserve">RU</t>
  </si>
  <si>
    <t xml:space="preserve">RW</t>
  </si>
  <si>
    <t xml:space="preserve">BL</t>
  </si>
  <si>
    <t xml:space="preserve">SAINT BARTHÉLEMY</t>
  </si>
  <si>
    <t xml:space="preserve">SH</t>
  </si>
  <si>
    <t xml:space="preserve">SAINT HELENA, ASCENSION AND TRISTAN DA CUNHA</t>
  </si>
  <si>
    <t xml:space="preserve">KN</t>
  </si>
  <si>
    <t xml:space="preserve">SAINT KITTS AND NEVIS</t>
  </si>
  <si>
    <t xml:space="preserve">LC</t>
  </si>
  <si>
    <t xml:space="preserve">SAINT LUCIA</t>
  </si>
  <si>
    <t xml:space="preserve">MF</t>
  </si>
  <si>
    <t xml:space="preserve">SAINT MARTIN (FRENCH PART)</t>
  </si>
  <si>
    <t xml:space="preserve">PM</t>
  </si>
  <si>
    <t xml:space="preserve">SAINT PIERRE AND MIQUELON</t>
  </si>
  <si>
    <t xml:space="preserve">VC</t>
  </si>
  <si>
    <t xml:space="preserve">SAINT VINCENT AND THE GRENADINES</t>
  </si>
  <si>
    <t xml:space="preserve">WS</t>
  </si>
  <si>
    <t xml:space="preserve">SAMOA</t>
  </si>
  <si>
    <t xml:space="preserve">SM</t>
  </si>
  <si>
    <t xml:space="preserve">SAN MARINO</t>
  </si>
  <si>
    <t xml:space="preserve">ST</t>
  </si>
  <si>
    <t xml:space="preserve">SAO TOME AND PRINCIPE</t>
  </si>
  <si>
    <t xml:space="preserve">SA</t>
  </si>
  <si>
    <t xml:space="preserve">SN</t>
  </si>
  <si>
    <t xml:space="preserve">SENEGAL</t>
  </si>
  <si>
    <t xml:space="preserve">RS</t>
  </si>
  <si>
    <t xml:space="preserve">SERBIA</t>
  </si>
  <si>
    <t xml:space="preserve">SC</t>
  </si>
  <si>
    <t xml:space="preserve">SEYCHELLES</t>
  </si>
  <si>
    <t xml:space="preserve">SL</t>
  </si>
  <si>
    <t xml:space="preserve">SIERRA LEONE</t>
  </si>
  <si>
    <t xml:space="preserve">SG</t>
  </si>
  <si>
    <t xml:space="preserve">SX</t>
  </si>
  <si>
    <t xml:space="preserve">SINT MAARTEN (DUTCH PART)</t>
  </si>
  <si>
    <t xml:space="preserve">SK</t>
  </si>
  <si>
    <t xml:space="preserve">SLOVAKIA</t>
  </si>
  <si>
    <t xml:space="preserve">SI</t>
  </si>
  <si>
    <t xml:space="preserve">SLOVENIA</t>
  </si>
  <si>
    <t xml:space="preserve">SB</t>
  </si>
  <si>
    <t xml:space="preserve">SOLOMON ISLANDS</t>
  </si>
  <si>
    <t xml:space="preserve">SO</t>
  </si>
  <si>
    <t xml:space="preserve">SOMALIA</t>
  </si>
  <si>
    <t xml:space="preserve">ZA</t>
  </si>
  <si>
    <t xml:space="preserve">GS</t>
  </si>
  <si>
    <t xml:space="preserve">SOUTH GEORGIA AND THE SOUTH SANDWICH ISLANDS</t>
  </si>
  <si>
    <t xml:space="preserve">SS</t>
  </si>
  <si>
    <t xml:space="preserve">SOUTH SUDAN</t>
  </si>
  <si>
    <t xml:space="preserve">ES</t>
  </si>
  <si>
    <t xml:space="preserve">LK</t>
  </si>
  <si>
    <t xml:space="preserve">SRI LANKA</t>
  </si>
  <si>
    <t xml:space="preserve">SD</t>
  </si>
  <si>
    <t xml:space="preserve">SR</t>
  </si>
  <si>
    <t xml:space="preserve">SURINAME</t>
  </si>
  <si>
    <t xml:space="preserve">SJ</t>
  </si>
  <si>
    <t xml:space="preserve">SVALBARD AND JAN MAYEN</t>
  </si>
  <si>
    <t xml:space="preserve">SE</t>
  </si>
  <si>
    <t xml:space="preserve">CH</t>
  </si>
  <si>
    <t xml:space="preserve">SY</t>
  </si>
  <si>
    <t xml:space="preserve">SYRIAN ARAB REPUBLIC</t>
  </si>
  <si>
    <t xml:space="preserve">TW</t>
  </si>
  <si>
    <t xml:space="preserve">TJ</t>
  </si>
  <si>
    <t xml:space="preserve">TAJIKISTAN</t>
  </si>
  <si>
    <t xml:space="preserve">TZ</t>
  </si>
  <si>
    <t xml:space="preserve">TANZANIA, UNITED REPUBLIC OF</t>
  </si>
  <si>
    <t xml:space="preserve">TH</t>
  </si>
  <si>
    <t xml:space="preserve">TL</t>
  </si>
  <si>
    <t xml:space="preserve">TIMOR-LESTE</t>
  </si>
  <si>
    <t xml:space="preserve">TG</t>
  </si>
  <si>
    <t xml:space="preserve">TOGO</t>
  </si>
  <si>
    <t xml:space="preserve">TK</t>
  </si>
  <si>
    <t xml:space="preserve">TOKELAU</t>
  </si>
  <si>
    <t xml:space="preserve">TO</t>
  </si>
  <si>
    <t xml:space="preserve">TONGA</t>
  </si>
  <si>
    <t xml:space="preserve">TT</t>
  </si>
  <si>
    <t xml:space="preserve">TRINIDAD AND TOBAGO</t>
  </si>
  <si>
    <t xml:space="preserve">TN</t>
  </si>
  <si>
    <t xml:space="preserve">TUNISIA</t>
  </si>
  <si>
    <t xml:space="preserve">TR</t>
  </si>
  <si>
    <t xml:space="preserve">TM</t>
  </si>
  <si>
    <t xml:space="preserve">TURKMENISTAN</t>
  </si>
  <si>
    <t xml:space="preserve">TC</t>
  </si>
  <si>
    <t xml:space="preserve">TURKS AND CAICOS ISLANDS</t>
  </si>
  <si>
    <t xml:space="preserve">TV</t>
  </si>
  <si>
    <t xml:space="preserve">TUVALU</t>
  </si>
  <si>
    <t xml:space="preserve">UG</t>
  </si>
  <si>
    <t xml:space="preserve">UA</t>
  </si>
  <si>
    <t xml:space="preserve">UKRAINE</t>
  </si>
  <si>
    <t xml:space="preserve">AE</t>
  </si>
  <si>
    <t xml:space="preserve">GB</t>
  </si>
  <si>
    <t xml:space="preserve">UNITED KINGDOM OF GREAT BRITAIN AND NORTHERN IRELAND</t>
  </si>
  <si>
    <t xml:space="preserve">UM</t>
  </si>
  <si>
    <t xml:space="preserve">UNITED STATES MINOR OUTLYING ISLANDS</t>
  </si>
  <si>
    <t xml:space="preserve">US</t>
  </si>
  <si>
    <t xml:space="preserve">UY</t>
  </si>
  <si>
    <t xml:space="preserve">URUGUAY</t>
  </si>
  <si>
    <t xml:space="preserve">UZ</t>
  </si>
  <si>
    <t xml:space="preserve">VU</t>
  </si>
  <si>
    <t xml:space="preserve">VANUATU</t>
  </si>
  <si>
    <t xml:space="preserve">VE</t>
  </si>
  <si>
    <t xml:space="preserve">VENEZUELA (BOLIVARIAN REPUBLIC OF)</t>
  </si>
  <si>
    <t xml:space="preserve">VN</t>
  </si>
  <si>
    <t xml:space="preserve">VG</t>
  </si>
  <si>
    <t xml:space="preserve">VIRGIN ISLANDS (BRITISH)</t>
  </si>
  <si>
    <t xml:space="preserve">VI</t>
  </si>
  <si>
    <t xml:space="preserve">VIRGIN ISLANDS (U.S.)</t>
  </si>
  <si>
    <t xml:space="preserve">WF</t>
  </si>
  <si>
    <t xml:space="preserve">WALLIS AND FUTUNA</t>
  </si>
  <si>
    <t xml:space="preserve">EH</t>
  </si>
  <si>
    <t xml:space="preserve">WESTERN SAHARA *</t>
  </si>
  <si>
    <t xml:space="preserve">YE</t>
  </si>
  <si>
    <t xml:space="preserve">YEMEN</t>
  </si>
  <si>
    <t xml:space="preserve">ZM</t>
  </si>
  <si>
    <t xml:space="preserve">ZAMBIA</t>
  </si>
  <si>
    <t xml:space="preserve">ZW</t>
  </si>
  <si>
    <t xml:space="preserve">subdivision_code</t>
  </si>
  <si>
    <t xml:space="preserve">subdivision_name</t>
  </si>
  <si>
    <t xml:space="preserve">matching_key</t>
  </si>
  <si>
    <t xml:space="preserve">AD-02</t>
  </si>
  <si>
    <t xml:space="preserve">Canillo</t>
  </si>
  <si>
    <t xml:space="preserve">AD-03</t>
  </si>
  <si>
    <t xml:space="preserve">Encamp</t>
  </si>
  <si>
    <t xml:space="preserve">AD-04</t>
  </si>
  <si>
    <t xml:space="preserve">La Massana</t>
  </si>
  <si>
    <t xml:space="preserve">AD-05</t>
  </si>
  <si>
    <t xml:space="preserve">Ordino</t>
  </si>
  <si>
    <t xml:space="preserve">AD-06</t>
  </si>
  <si>
    <t xml:space="preserve">Sant Julià de Lòria</t>
  </si>
  <si>
    <t xml:space="preserve">AD-07</t>
  </si>
  <si>
    <t xml:space="preserve">AD-08</t>
  </si>
  <si>
    <t xml:space="preserve">Escaldes-Engordany</t>
  </si>
  <si>
    <t xml:space="preserve">AE-AJ</t>
  </si>
  <si>
    <t xml:space="preserve">‘Ajmān</t>
  </si>
  <si>
    <t xml:space="preserve">AE-AZ</t>
  </si>
  <si>
    <t xml:space="preserve">Abū Z̧aby</t>
  </si>
  <si>
    <t xml:space="preserve">AE-DU</t>
  </si>
  <si>
    <t xml:space="preserve">AE-FU</t>
  </si>
  <si>
    <t xml:space="preserve">AE-RK</t>
  </si>
  <si>
    <t xml:space="preserve">Ra’s al Khaymah</t>
  </si>
  <si>
    <t xml:space="preserve">AE-SH</t>
  </si>
  <si>
    <t xml:space="preserve">AE-UQ</t>
  </si>
  <si>
    <t xml:space="preserve">Umm al Qaywayn</t>
  </si>
  <si>
    <t xml:space="preserve">AF-BAL</t>
  </si>
  <si>
    <t xml:space="preserve">Balkh</t>
  </si>
  <si>
    <t xml:space="preserve">AF-BAM</t>
  </si>
  <si>
    <t xml:space="preserve">Bāmyān</t>
  </si>
  <si>
    <t xml:space="preserve">AF-BDG</t>
  </si>
  <si>
    <t xml:space="preserve">Bādghīs</t>
  </si>
  <si>
    <t xml:space="preserve">AF-BDS</t>
  </si>
  <si>
    <t xml:space="preserve">Badakhshān</t>
  </si>
  <si>
    <t xml:space="preserve">AF-BGL</t>
  </si>
  <si>
    <t xml:space="preserve">Baghlān</t>
  </si>
  <si>
    <t xml:space="preserve">AF-DAY</t>
  </si>
  <si>
    <t xml:space="preserve">Dāykundī</t>
  </si>
  <si>
    <t xml:space="preserve">AF-FRA</t>
  </si>
  <si>
    <t xml:space="preserve">Farāh</t>
  </si>
  <si>
    <t xml:space="preserve">AF-FYB</t>
  </si>
  <si>
    <t xml:space="preserve">Fāryāb</t>
  </si>
  <si>
    <t xml:space="preserve">AF-GHA</t>
  </si>
  <si>
    <t xml:space="preserve">Ghaznī</t>
  </si>
  <si>
    <t xml:space="preserve">AF-GHO</t>
  </si>
  <si>
    <t xml:space="preserve">Ghōr</t>
  </si>
  <si>
    <t xml:space="preserve">AF-HEL</t>
  </si>
  <si>
    <t xml:space="preserve">Helmand</t>
  </si>
  <si>
    <t xml:space="preserve">AF-HER</t>
  </si>
  <si>
    <t xml:space="preserve">Herāt</t>
  </si>
  <si>
    <t xml:space="preserve">AF-JOW</t>
  </si>
  <si>
    <t xml:space="preserve">Jowzjān</t>
  </si>
  <si>
    <t xml:space="preserve">AF-KAB</t>
  </si>
  <si>
    <t xml:space="preserve">Kābul</t>
  </si>
  <si>
    <t xml:space="preserve">AF-KAN</t>
  </si>
  <si>
    <t xml:space="preserve">Kandahār</t>
  </si>
  <si>
    <t xml:space="preserve">AF-KAP</t>
  </si>
  <si>
    <t xml:space="preserve">Kāpīsā</t>
  </si>
  <si>
    <t xml:space="preserve">AF-KDZ</t>
  </si>
  <si>
    <t xml:space="preserve">Kunduz</t>
  </si>
  <si>
    <t xml:space="preserve">AF-KHO</t>
  </si>
  <si>
    <t xml:space="preserve">Khōst</t>
  </si>
  <si>
    <t xml:space="preserve">AF-KNR</t>
  </si>
  <si>
    <t xml:space="preserve">Kunaṟ</t>
  </si>
  <si>
    <t xml:space="preserve">AF-LAG</t>
  </si>
  <si>
    <t xml:space="preserve">Laghmān</t>
  </si>
  <si>
    <t xml:space="preserve">AF-LOG</t>
  </si>
  <si>
    <t xml:space="preserve">Lōgar</t>
  </si>
  <si>
    <t xml:space="preserve">AF-NAN</t>
  </si>
  <si>
    <t xml:space="preserve">Nangarhār</t>
  </si>
  <si>
    <t xml:space="preserve">AF-NIM</t>
  </si>
  <si>
    <t xml:space="preserve">Nīmrōz</t>
  </si>
  <si>
    <t xml:space="preserve">AF-NUR</t>
  </si>
  <si>
    <t xml:space="preserve">Nūristān</t>
  </si>
  <si>
    <t xml:space="preserve">AF-PAN</t>
  </si>
  <si>
    <t xml:space="preserve">Panjshayr</t>
  </si>
  <si>
    <t xml:space="preserve">AF-PAR</t>
  </si>
  <si>
    <t xml:space="preserve">Parwān</t>
  </si>
  <si>
    <t xml:space="preserve">AF-PIA</t>
  </si>
  <si>
    <t xml:space="preserve">Paktiyā</t>
  </si>
  <si>
    <t xml:space="preserve">AF-PKA</t>
  </si>
  <si>
    <t xml:space="preserve">Paktīkā</t>
  </si>
  <si>
    <t xml:space="preserve">AF-SAM</t>
  </si>
  <si>
    <t xml:space="preserve">Samangān</t>
  </si>
  <si>
    <t xml:space="preserve">AF-SAR</t>
  </si>
  <si>
    <t xml:space="preserve">Sar-e Pul</t>
  </si>
  <si>
    <t xml:space="preserve">AF-TAK</t>
  </si>
  <si>
    <t xml:space="preserve">Takhār</t>
  </si>
  <si>
    <t xml:space="preserve">AF-URU</t>
  </si>
  <si>
    <t xml:space="preserve">Uruzgān</t>
  </si>
  <si>
    <t xml:space="preserve">AF-WAR</t>
  </si>
  <si>
    <t xml:space="preserve">Wardak</t>
  </si>
  <si>
    <t xml:space="preserve">AF-ZAB</t>
  </si>
  <si>
    <t xml:space="preserve">Zābul</t>
  </si>
  <si>
    <t xml:space="preserve">AG-10</t>
  </si>
  <si>
    <t xml:space="preserve">Barbuda</t>
  </si>
  <si>
    <t xml:space="preserve">AG-11</t>
  </si>
  <si>
    <t xml:space="preserve">Redonda</t>
  </si>
  <si>
    <t xml:space="preserve">AG-03</t>
  </si>
  <si>
    <t xml:space="preserve">Saint George</t>
  </si>
  <si>
    <t xml:space="preserve">AG-04</t>
  </si>
  <si>
    <t xml:space="preserve">Saint John</t>
  </si>
  <si>
    <t xml:space="preserve">AG-05</t>
  </si>
  <si>
    <t xml:space="preserve">Saint Mary</t>
  </si>
  <si>
    <t xml:space="preserve">AG-06</t>
  </si>
  <si>
    <t xml:space="preserve">Saint Paul</t>
  </si>
  <si>
    <t xml:space="preserve">AG-07</t>
  </si>
  <si>
    <t xml:space="preserve">Saint Peter</t>
  </si>
  <si>
    <t xml:space="preserve">AG-08</t>
  </si>
  <si>
    <t xml:space="preserve">Saint Philip</t>
  </si>
  <si>
    <t xml:space="preserve">AL-01</t>
  </si>
  <si>
    <t xml:space="preserve">Berat</t>
  </si>
  <si>
    <t xml:space="preserve">AL-02</t>
  </si>
  <si>
    <t xml:space="preserve">Durrës</t>
  </si>
  <si>
    <t xml:space="preserve">AL-03</t>
  </si>
  <si>
    <t xml:space="preserve">Elbasan</t>
  </si>
  <si>
    <t xml:space="preserve">AL-04</t>
  </si>
  <si>
    <t xml:space="preserve">Fier</t>
  </si>
  <si>
    <t xml:space="preserve">AL-05</t>
  </si>
  <si>
    <t xml:space="preserve">Gjirokastër</t>
  </si>
  <si>
    <t xml:space="preserve">AL-06</t>
  </si>
  <si>
    <t xml:space="preserve">Korçë</t>
  </si>
  <si>
    <t xml:space="preserve">AL-07</t>
  </si>
  <si>
    <t xml:space="preserve">Kukës</t>
  </si>
  <si>
    <t xml:space="preserve">AL-08</t>
  </si>
  <si>
    <t xml:space="preserve">Lezhë</t>
  </si>
  <si>
    <t xml:space="preserve">AL-09</t>
  </si>
  <si>
    <t xml:space="preserve">Dibër</t>
  </si>
  <si>
    <t xml:space="preserve">AL-10</t>
  </si>
  <si>
    <t xml:space="preserve">Shkodër</t>
  </si>
  <si>
    <t xml:space="preserve">AL-11</t>
  </si>
  <si>
    <t xml:space="preserve">Tiranë</t>
  </si>
  <si>
    <t xml:space="preserve">AL-12</t>
  </si>
  <si>
    <t xml:space="preserve">Vlorë</t>
  </si>
  <si>
    <t xml:space="preserve">AM-AG</t>
  </si>
  <si>
    <t xml:space="preserve">Aragac̣otn</t>
  </si>
  <si>
    <t xml:space="preserve">AM-AR</t>
  </si>
  <si>
    <t xml:space="preserve">Ararat</t>
  </si>
  <si>
    <t xml:space="preserve">AM-AV</t>
  </si>
  <si>
    <t xml:space="preserve">Armavir</t>
  </si>
  <si>
    <t xml:space="preserve">AM-GR</t>
  </si>
  <si>
    <t xml:space="preserve">Geġark'unik'</t>
  </si>
  <si>
    <t xml:space="preserve">AM-KT</t>
  </si>
  <si>
    <t xml:space="preserve">Kotayk'</t>
  </si>
  <si>
    <t xml:space="preserve">AM-LO</t>
  </si>
  <si>
    <t xml:space="preserve">Loṙi</t>
  </si>
  <si>
    <t xml:space="preserve">AM-SH</t>
  </si>
  <si>
    <t xml:space="preserve">Širak</t>
  </si>
  <si>
    <t xml:space="preserve">AM-SU</t>
  </si>
  <si>
    <t xml:space="preserve">Syunik'</t>
  </si>
  <si>
    <t xml:space="preserve">AM-TV</t>
  </si>
  <si>
    <t xml:space="preserve">Tavuš</t>
  </si>
  <si>
    <t xml:space="preserve">AM-VD</t>
  </si>
  <si>
    <t xml:space="preserve">Vayoć Jor</t>
  </si>
  <si>
    <t xml:space="preserve">AM-ER</t>
  </si>
  <si>
    <t xml:space="preserve">Erevan</t>
  </si>
  <si>
    <t xml:space="preserve">AO-BGO</t>
  </si>
  <si>
    <t xml:space="preserve">Bengo</t>
  </si>
  <si>
    <t xml:space="preserve">AO-BGU</t>
  </si>
  <si>
    <t xml:space="preserve">Benguela</t>
  </si>
  <si>
    <t xml:space="preserve">AO-BIE</t>
  </si>
  <si>
    <t xml:space="preserve">Bié</t>
  </si>
  <si>
    <t xml:space="preserve">AO-CAB</t>
  </si>
  <si>
    <t xml:space="preserve">Cabinda</t>
  </si>
  <si>
    <t xml:space="preserve">AO-CCU</t>
  </si>
  <si>
    <t xml:space="preserve">Kuando Kubango</t>
  </si>
  <si>
    <t xml:space="preserve">AO-CNN</t>
  </si>
  <si>
    <t xml:space="preserve">Cunene</t>
  </si>
  <si>
    <t xml:space="preserve">AO-CNO</t>
  </si>
  <si>
    <t xml:space="preserve">Kwanza Norte</t>
  </si>
  <si>
    <t xml:space="preserve">AO-CUS</t>
  </si>
  <si>
    <t xml:space="preserve">Kwanza Sul</t>
  </si>
  <si>
    <t xml:space="preserve">AO-HUA</t>
  </si>
  <si>
    <t xml:space="preserve">Huambo</t>
  </si>
  <si>
    <t xml:space="preserve">AO-HUI</t>
  </si>
  <si>
    <t xml:space="preserve">Huíla</t>
  </si>
  <si>
    <t xml:space="preserve">AO-LNO</t>
  </si>
  <si>
    <t xml:space="preserve">Lunda Norte</t>
  </si>
  <si>
    <t xml:space="preserve">AO-LSU</t>
  </si>
  <si>
    <t xml:space="preserve">Lunda Sul</t>
  </si>
  <si>
    <t xml:space="preserve">AO-LUA</t>
  </si>
  <si>
    <t xml:space="preserve">Luanda</t>
  </si>
  <si>
    <t xml:space="preserve">AO-MAL</t>
  </si>
  <si>
    <t xml:space="preserve">Malange</t>
  </si>
  <si>
    <t xml:space="preserve">AO-MOX</t>
  </si>
  <si>
    <t xml:space="preserve">Moxico</t>
  </si>
  <si>
    <t xml:space="preserve">AO-NAM</t>
  </si>
  <si>
    <t xml:space="preserve">Namibe</t>
  </si>
  <si>
    <t xml:space="preserve">AO-UIG</t>
  </si>
  <si>
    <t xml:space="preserve">Uíge</t>
  </si>
  <si>
    <t xml:space="preserve">AO-ZAI</t>
  </si>
  <si>
    <t xml:space="preserve">Zaire</t>
  </si>
  <si>
    <t xml:space="preserve">AR-A</t>
  </si>
  <si>
    <t xml:space="preserve">Salta</t>
  </si>
  <si>
    <t xml:space="preserve">AR-B</t>
  </si>
  <si>
    <t xml:space="preserve">Buenos Aires</t>
  </si>
  <si>
    <t xml:space="preserve">AR-D</t>
  </si>
  <si>
    <t xml:space="preserve">San Luis</t>
  </si>
  <si>
    <t xml:space="preserve">AR-E</t>
  </si>
  <si>
    <t xml:space="preserve">Entre Ríos</t>
  </si>
  <si>
    <t xml:space="preserve">AR-F</t>
  </si>
  <si>
    <t xml:space="preserve">La Rioja</t>
  </si>
  <si>
    <t xml:space="preserve">AR-G</t>
  </si>
  <si>
    <t xml:space="preserve">Santiago del Estero</t>
  </si>
  <si>
    <t xml:space="preserve">AR-H</t>
  </si>
  <si>
    <t xml:space="preserve">Chaco</t>
  </si>
  <si>
    <t xml:space="preserve">AR-J</t>
  </si>
  <si>
    <t xml:space="preserve">San Juan</t>
  </si>
  <si>
    <t xml:space="preserve">AR-K</t>
  </si>
  <si>
    <t xml:space="preserve">Catamarca</t>
  </si>
  <si>
    <t xml:space="preserve">AR-L</t>
  </si>
  <si>
    <t xml:space="preserve">La Pampa</t>
  </si>
  <si>
    <t xml:space="preserve">AR-M</t>
  </si>
  <si>
    <t xml:space="preserve">Mendoza</t>
  </si>
  <si>
    <t xml:space="preserve">AR-N</t>
  </si>
  <si>
    <t xml:space="preserve">Misiones</t>
  </si>
  <si>
    <t xml:space="preserve">AR-P</t>
  </si>
  <si>
    <t xml:space="preserve">Formosa</t>
  </si>
  <si>
    <t xml:space="preserve">AR-Q</t>
  </si>
  <si>
    <t xml:space="preserve">Neuquén</t>
  </si>
  <si>
    <t xml:space="preserve">AR-R</t>
  </si>
  <si>
    <t xml:space="preserve">Río Negro</t>
  </si>
  <si>
    <t xml:space="preserve">AR-S</t>
  </si>
  <si>
    <t xml:space="preserve">Santa Fe</t>
  </si>
  <si>
    <t xml:space="preserve">AR-T</t>
  </si>
  <si>
    <t xml:space="preserve">Tucumán</t>
  </si>
  <si>
    <t xml:space="preserve">AR-U</t>
  </si>
  <si>
    <t xml:space="preserve">Chubut</t>
  </si>
  <si>
    <t xml:space="preserve">AR-V</t>
  </si>
  <si>
    <t xml:space="preserve">Tierra del Fuego</t>
  </si>
  <si>
    <t xml:space="preserve">AR-W</t>
  </si>
  <si>
    <t xml:space="preserve">Corrientes</t>
  </si>
  <si>
    <t xml:space="preserve">AR-X</t>
  </si>
  <si>
    <t xml:space="preserve">Córdoba</t>
  </si>
  <si>
    <t xml:space="preserve">AR-Y</t>
  </si>
  <si>
    <t xml:space="preserve">Jujuy</t>
  </si>
  <si>
    <t xml:space="preserve">AR-Z</t>
  </si>
  <si>
    <t xml:space="preserve">Santa Cruz</t>
  </si>
  <si>
    <t xml:space="preserve">AR-C</t>
  </si>
  <si>
    <t xml:space="preserve">Ciudad Autónoma de Buenos Aires</t>
  </si>
  <si>
    <t xml:space="preserve">AT-1</t>
  </si>
  <si>
    <t xml:space="preserve">Burgenland</t>
  </si>
  <si>
    <t xml:space="preserve">AT-2</t>
  </si>
  <si>
    <t xml:space="preserve">Kärnten</t>
  </si>
  <si>
    <t xml:space="preserve">AT-3</t>
  </si>
  <si>
    <t xml:space="preserve">Niederösterreich</t>
  </si>
  <si>
    <t xml:space="preserve">AT-4</t>
  </si>
  <si>
    <t xml:space="preserve">Oberösterreich</t>
  </si>
  <si>
    <t xml:space="preserve">AT-5</t>
  </si>
  <si>
    <t xml:space="preserve">Salzburg</t>
  </si>
  <si>
    <t xml:space="preserve">AT-6</t>
  </si>
  <si>
    <t xml:space="preserve">AT-7</t>
  </si>
  <si>
    <t xml:space="preserve">Tirol</t>
  </si>
  <si>
    <t xml:space="preserve">AT-8</t>
  </si>
  <si>
    <t xml:space="preserve">Vorarlberg</t>
  </si>
  <si>
    <t xml:space="preserve">AT-9</t>
  </si>
  <si>
    <t xml:space="preserve">AU-ACT</t>
  </si>
  <si>
    <t xml:space="preserve">Australian Capital Territory</t>
  </si>
  <si>
    <t xml:space="preserve">AU-NT</t>
  </si>
  <si>
    <t xml:space="preserve">Northern Territory</t>
  </si>
  <si>
    <t xml:space="preserve">AU-NSW</t>
  </si>
  <si>
    <t xml:space="preserve">AU-QLD</t>
  </si>
  <si>
    <t xml:space="preserve">Queensland</t>
  </si>
  <si>
    <t xml:space="preserve">AU-SA</t>
  </si>
  <si>
    <t xml:space="preserve">South Australia</t>
  </si>
  <si>
    <t xml:space="preserve">AU-TAS</t>
  </si>
  <si>
    <t xml:space="preserve">Tasmania</t>
  </si>
  <si>
    <t xml:space="preserve">AU-VIC</t>
  </si>
  <si>
    <t xml:space="preserve">Victoria</t>
  </si>
  <si>
    <t xml:space="preserve">AU-WA</t>
  </si>
  <si>
    <t xml:space="preserve">AZ-BA</t>
  </si>
  <si>
    <t xml:space="preserve">Bakı</t>
  </si>
  <si>
    <t xml:space="preserve">AZ-GA</t>
  </si>
  <si>
    <t xml:space="preserve">Gəncə</t>
  </si>
  <si>
    <t xml:space="preserve">AZ-LA</t>
  </si>
  <si>
    <t xml:space="preserve">Lənkəran</t>
  </si>
  <si>
    <t xml:space="preserve">AZ-MI</t>
  </si>
  <si>
    <t xml:space="preserve">Mingəçevir</t>
  </si>
  <si>
    <t xml:space="preserve">AZ-NA</t>
  </si>
  <si>
    <t xml:space="preserve">Naftalan</t>
  </si>
  <si>
    <t xml:space="preserve">AZ-SA</t>
  </si>
  <si>
    <t xml:space="preserve">Şəki</t>
  </si>
  <si>
    <t xml:space="preserve">AZ-SM</t>
  </si>
  <si>
    <t xml:space="preserve">Sumqayıt</t>
  </si>
  <si>
    <t xml:space="preserve">AZ-SR</t>
  </si>
  <si>
    <t xml:space="preserve">Şirvan</t>
  </si>
  <si>
    <t xml:space="preserve">AZ-XA</t>
  </si>
  <si>
    <t xml:space="preserve">Xankəndi</t>
  </si>
  <si>
    <t xml:space="preserve">AZ-YE</t>
  </si>
  <si>
    <t xml:space="preserve">Yevlax</t>
  </si>
  <si>
    <t xml:space="preserve">AZ-ABS</t>
  </si>
  <si>
    <t xml:space="preserve">Abşeron</t>
  </si>
  <si>
    <t xml:space="preserve">AZ-AGA</t>
  </si>
  <si>
    <t xml:space="preserve">Ağstafa</t>
  </si>
  <si>
    <t xml:space="preserve">AZ-AGC</t>
  </si>
  <si>
    <t xml:space="preserve">Ağcabədi</t>
  </si>
  <si>
    <t xml:space="preserve">AZ-AGM</t>
  </si>
  <si>
    <t xml:space="preserve">Ağdam</t>
  </si>
  <si>
    <t xml:space="preserve">AZ-AGS</t>
  </si>
  <si>
    <t xml:space="preserve">Ağdaş</t>
  </si>
  <si>
    <t xml:space="preserve">AZ-AGU</t>
  </si>
  <si>
    <t xml:space="preserve">Ağsu</t>
  </si>
  <si>
    <t xml:space="preserve">AZ-AST</t>
  </si>
  <si>
    <t xml:space="preserve">Astara</t>
  </si>
  <si>
    <t xml:space="preserve">AZ-BAL</t>
  </si>
  <si>
    <t xml:space="preserve">Balakən</t>
  </si>
  <si>
    <t xml:space="preserve">AZ-BAR</t>
  </si>
  <si>
    <t xml:space="preserve">Bərdə</t>
  </si>
  <si>
    <t xml:space="preserve">AZ-BEY</t>
  </si>
  <si>
    <t xml:space="preserve">Beyləqan</t>
  </si>
  <si>
    <t xml:space="preserve">AZ-BIL</t>
  </si>
  <si>
    <t xml:space="preserve">Biləsuvar</t>
  </si>
  <si>
    <t xml:space="preserve">AZ-CAB</t>
  </si>
  <si>
    <t xml:space="preserve">Cəbrayıl</t>
  </si>
  <si>
    <t xml:space="preserve">AZ-CAL</t>
  </si>
  <si>
    <t xml:space="preserve">Cəlilabad</t>
  </si>
  <si>
    <t xml:space="preserve">AZ-DAS</t>
  </si>
  <si>
    <t xml:space="preserve">Daşkəsən</t>
  </si>
  <si>
    <t xml:space="preserve">AZ-FUZ</t>
  </si>
  <si>
    <t xml:space="preserve">Füzuli</t>
  </si>
  <si>
    <t xml:space="preserve">AZ-GAD</t>
  </si>
  <si>
    <t xml:space="preserve">Gədəbəy</t>
  </si>
  <si>
    <t xml:space="preserve">AZ-GOR</t>
  </si>
  <si>
    <t xml:space="preserve">Goranboy</t>
  </si>
  <si>
    <t xml:space="preserve">AZ-GOY</t>
  </si>
  <si>
    <t xml:space="preserve">Göyçay</t>
  </si>
  <si>
    <t xml:space="preserve">AZ-GYG</t>
  </si>
  <si>
    <t xml:space="preserve">Göygöl</t>
  </si>
  <si>
    <t xml:space="preserve">AZ-HAC</t>
  </si>
  <si>
    <t xml:space="preserve">Hacıqabul</t>
  </si>
  <si>
    <t xml:space="preserve">AZ-IMI</t>
  </si>
  <si>
    <t xml:space="preserve">İmişli</t>
  </si>
  <si>
    <t xml:space="preserve">AZ-ISM</t>
  </si>
  <si>
    <t xml:space="preserve">İsmayıllı</t>
  </si>
  <si>
    <t xml:space="preserve">AZ-KAL</t>
  </si>
  <si>
    <t xml:space="preserve">Kəlbəcər</t>
  </si>
  <si>
    <t xml:space="preserve">AZ-KUR</t>
  </si>
  <si>
    <t xml:space="preserve">Kürdəmir</t>
  </si>
  <si>
    <t xml:space="preserve">AZ-LAC</t>
  </si>
  <si>
    <t xml:space="preserve">Laçın</t>
  </si>
  <si>
    <t xml:space="preserve">AZ-LAN</t>
  </si>
  <si>
    <t xml:space="preserve">AZ-LER</t>
  </si>
  <si>
    <t xml:space="preserve">Lerik</t>
  </si>
  <si>
    <t xml:space="preserve">AZ-MAS</t>
  </si>
  <si>
    <t xml:space="preserve">Masallı</t>
  </si>
  <si>
    <t xml:space="preserve">AZ-NEF</t>
  </si>
  <si>
    <t xml:space="preserve">Neftçala</t>
  </si>
  <si>
    <t xml:space="preserve">AZ-OGU</t>
  </si>
  <si>
    <t xml:space="preserve">Oğuz</t>
  </si>
  <si>
    <t xml:space="preserve">AZ-QAB</t>
  </si>
  <si>
    <t xml:space="preserve">Qəbələ</t>
  </si>
  <si>
    <t xml:space="preserve">AZ-QAX</t>
  </si>
  <si>
    <t xml:space="preserve">Qax</t>
  </si>
  <si>
    <t xml:space="preserve">AZ-QAZ</t>
  </si>
  <si>
    <t xml:space="preserve">Qazax</t>
  </si>
  <si>
    <t xml:space="preserve">AZ-QBA</t>
  </si>
  <si>
    <t xml:space="preserve">Quba</t>
  </si>
  <si>
    <t xml:space="preserve">AZ-QBI</t>
  </si>
  <si>
    <t xml:space="preserve">Qubadlı</t>
  </si>
  <si>
    <t xml:space="preserve">AZ-QOB</t>
  </si>
  <si>
    <t xml:space="preserve">Qobustan</t>
  </si>
  <si>
    <t xml:space="preserve">AZ-QUS</t>
  </si>
  <si>
    <t xml:space="preserve">Qusar</t>
  </si>
  <si>
    <t xml:space="preserve">AZ-SAB</t>
  </si>
  <si>
    <t xml:space="preserve">Sabirabad</t>
  </si>
  <si>
    <t xml:space="preserve">AZ-SAK</t>
  </si>
  <si>
    <t xml:space="preserve">AZ-SAL</t>
  </si>
  <si>
    <t xml:space="preserve">Salyan</t>
  </si>
  <si>
    <t xml:space="preserve">AZ-SAT</t>
  </si>
  <si>
    <t xml:space="preserve">Saatlı</t>
  </si>
  <si>
    <t xml:space="preserve">AZ-SBN</t>
  </si>
  <si>
    <t xml:space="preserve">Şabran</t>
  </si>
  <si>
    <t xml:space="preserve">AZ-SIY</t>
  </si>
  <si>
    <t xml:space="preserve">Siyəzən</t>
  </si>
  <si>
    <t xml:space="preserve">AZ-SKR</t>
  </si>
  <si>
    <t xml:space="preserve">Şəmkir</t>
  </si>
  <si>
    <t xml:space="preserve">AZ-SMI</t>
  </si>
  <si>
    <t xml:space="preserve">Şamaxı</t>
  </si>
  <si>
    <t xml:space="preserve">AZ-SMX</t>
  </si>
  <si>
    <t xml:space="preserve">Samux</t>
  </si>
  <si>
    <t xml:space="preserve">AZ-SUS</t>
  </si>
  <si>
    <t xml:space="preserve">Şuşa</t>
  </si>
  <si>
    <t xml:space="preserve">AZ-TAR</t>
  </si>
  <si>
    <t xml:space="preserve">Tərtər</t>
  </si>
  <si>
    <t xml:space="preserve">AZ-TOV</t>
  </si>
  <si>
    <t xml:space="preserve">Tovuz</t>
  </si>
  <si>
    <t xml:space="preserve">AZ-UCA</t>
  </si>
  <si>
    <t xml:space="preserve">Ucar</t>
  </si>
  <si>
    <t xml:space="preserve">AZ-XAC</t>
  </si>
  <si>
    <t xml:space="preserve">Xaçmaz</t>
  </si>
  <si>
    <t xml:space="preserve">AZ-XCI</t>
  </si>
  <si>
    <t xml:space="preserve">Xocalı</t>
  </si>
  <si>
    <t xml:space="preserve">AZ-XIZ</t>
  </si>
  <si>
    <t xml:space="preserve">Xızı</t>
  </si>
  <si>
    <t xml:space="preserve">AZ-XVD</t>
  </si>
  <si>
    <t xml:space="preserve">Xocavənd</t>
  </si>
  <si>
    <t xml:space="preserve">AZ-YAR</t>
  </si>
  <si>
    <t xml:space="preserve">Yardımlı</t>
  </si>
  <si>
    <t xml:space="preserve">AZ-YEV</t>
  </si>
  <si>
    <t xml:space="preserve">AZ-ZAN</t>
  </si>
  <si>
    <t xml:space="preserve">Zəngilan</t>
  </si>
  <si>
    <t xml:space="preserve">AZ-ZAQ</t>
  </si>
  <si>
    <t xml:space="preserve">Zaqatala</t>
  </si>
  <si>
    <t xml:space="preserve">AZ-ZAR</t>
  </si>
  <si>
    <t xml:space="preserve">Zərdab</t>
  </si>
  <si>
    <t xml:space="preserve">AZ-NX</t>
  </si>
  <si>
    <t xml:space="preserve">Naxçıvan</t>
  </si>
  <si>
    <t xml:space="preserve">AZ-NV</t>
  </si>
  <si>
    <t xml:space="preserve">AZ-BAB</t>
  </si>
  <si>
    <t xml:space="preserve">Babək</t>
  </si>
  <si>
    <t xml:space="preserve">AZ-CUL</t>
  </si>
  <si>
    <t xml:space="preserve">Culfa</t>
  </si>
  <si>
    <t xml:space="preserve">AZ-KAN</t>
  </si>
  <si>
    <t xml:space="preserve">Kǝngǝrli</t>
  </si>
  <si>
    <t xml:space="preserve">AZ-ORD</t>
  </si>
  <si>
    <t xml:space="preserve">Ordubad</t>
  </si>
  <si>
    <t xml:space="preserve">AZ-SAD</t>
  </si>
  <si>
    <t xml:space="preserve">Sədərək</t>
  </si>
  <si>
    <t xml:space="preserve">AZ-SAH</t>
  </si>
  <si>
    <t xml:space="preserve">Şahbuz</t>
  </si>
  <si>
    <t xml:space="preserve">AZ-SAR</t>
  </si>
  <si>
    <t xml:space="preserve">Şərur</t>
  </si>
  <si>
    <t xml:space="preserve">BA-BIH</t>
  </si>
  <si>
    <t xml:space="preserve">Federacija Bosne i Hercegovine</t>
  </si>
  <si>
    <t xml:space="preserve">BA-SRP</t>
  </si>
  <si>
    <t xml:space="preserve">Republika Srpska</t>
  </si>
  <si>
    <t xml:space="preserve">BA-BRC</t>
  </si>
  <si>
    <t xml:space="preserve">Brčko distrikt</t>
  </si>
  <si>
    <t xml:space="preserve">BB-01</t>
  </si>
  <si>
    <t xml:space="preserve">Christ Church</t>
  </si>
  <si>
    <t xml:space="preserve">BB-02</t>
  </si>
  <si>
    <t xml:space="preserve">Saint Andrew</t>
  </si>
  <si>
    <t xml:space="preserve">BB-03</t>
  </si>
  <si>
    <t xml:space="preserve">BB-04</t>
  </si>
  <si>
    <t xml:space="preserve">Saint James</t>
  </si>
  <si>
    <t xml:space="preserve">BB-05</t>
  </si>
  <si>
    <t xml:space="preserve">BB-06</t>
  </si>
  <si>
    <t xml:space="preserve">Saint Joseph</t>
  </si>
  <si>
    <t xml:space="preserve">BB-07</t>
  </si>
  <si>
    <t xml:space="preserve">Saint Lucy</t>
  </si>
  <si>
    <t xml:space="preserve">BB-08</t>
  </si>
  <si>
    <t xml:space="preserve">Saint Michael</t>
  </si>
  <si>
    <t xml:space="preserve">BB-09</t>
  </si>
  <si>
    <t xml:space="preserve">BB-10</t>
  </si>
  <si>
    <t xml:space="preserve">BB-11</t>
  </si>
  <si>
    <t xml:space="preserve">Saint Thomas</t>
  </si>
  <si>
    <t xml:space="preserve">BD-A</t>
  </si>
  <si>
    <t xml:space="preserve">Barisal</t>
  </si>
  <si>
    <t xml:space="preserve">BD-02</t>
  </si>
  <si>
    <t xml:space="preserve">Barguna</t>
  </si>
  <si>
    <t xml:space="preserve">BD-06</t>
  </si>
  <si>
    <t xml:space="preserve">BD-07</t>
  </si>
  <si>
    <t xml:space="preserve">Bhola</t>
  </si>
  <si>
    <t xml:space="preserve">BD-25</t>
  </si>
  <si>
    <t xml:space="preserve">Jhalakathi</t>
  </si>
  <si>
    <t xml:space="preserve">BD-50</t>
  </si>
  <si>
    <t xml:space="preserve">Pirojpur</t>
  </si>
  <si>
    <t xml:space="preserve">BD-51</t>
  </si>
  <si>
    <t xml:space="preserve">Patuakhali</t>
  </si>
  <si>
    <t xml:space="preserve">BD-B</t>
  </si>
  <si>
    <t xml:space="preserve">Chittagong</t>
  </si>
  <si>
    <t xml:space="preserve">BD-01</t>
  </si>
  <si>
    <t xml:space="preserve">Bandarban</t>
  </si>
  <si>
    <t xml:space="preserve">BD-04</t>
  </si>
  <si>
    <t xml:space="preserve">Brahmanbaria</t>
  </si>
  <si>
    <t xml:space="preserve">BD-08</t>
  </si>
  <si>
    <t xml:space="preserve">Comilla</t>
  </si>
  <si>
    <t xml:space="preserve">BD-09</t>
  </si>
  <si>
    <t xml:space="preserve">Chandpur</t>
  </si>
  <si>
    <t xml:space="preserve">BD-10</t>
  </si>
  <si>
    <t xml:space="preserve">BD-11</t>
  </si>
  <si>
    <t xml:space="preserve">Cox's Bazar</t>
  </si>
  <si>
    <t xml:space="preserve">BD-16</t>
  </si>
  <si>
    <t xml:space="preserve">Feni</t>
  </si>
  <si>
    <t xml:space="preserve">BD-29</t>
  </si>
  <si>
    <t xml:space="preserve">Khagrachhari</t>
  </si>
  <si>
    <t xml:space="preserve">BD-31</t>
  </si>
  <si>
    <t xml:space="preserve">Lakshmipur</t>
  </si>
  <si>
    <t xml:space="preserve">BD-47</t>
  </si>
  <si>
    <t xml:space="preserve">Noakhali</t>
  </si>
  <si>
    <t xml:space="preserve">BD-56</t>
  </si>
  <si>
    <t xml:space="preserve">Rangamati</t>
  </si>
  <si>
    <t xml:space="preserve">BD-C</t>
  </si>
  <si>
    <t xml:space="preserve">Dhaka</t>
  </si>
  <si>
    <t xml:space="preserve">BD-13</t>
  </si>
  <si>
    <t xml:space="preserve">BD-15</t>
  </si>
  <si>
    <t xml:space="preserve">Faridpur</t>
  </si>
  <si>
    <t xml:space="preserve">BD-17</t>
  </si>
  <si>
    <t xml:space="preserve">Gopalganj</t>
  </si>
  <si>
    <t xml:space="preserve">BD-18</t>
  </si>
  <si>
    <t xml:space="preserve">Gazipur</t>
  </si>
  <si>
    <t xml:space="preserve">BD-26</t>
  </si>
  <si>
    <t xml:space="preserve">Kishoreganj</t>
  </si>
  <si>
    <t xml:space="preserve">BD-33</t>
  </si>
  <si>
    <t xml:space="preserve">Manikganj</t>
  </si>
  <si>
    <t xml:space="preserve">BD-35</t>
  </si>
  <si>
    <t xml:space="preserve">Munshiganj</t>
  </si>
  <si>
    <t xml:space="preserve">BD-36</t>
  </si>
  <si>
    <t xml:space="preserve">Madaripur</t>
  </si>
  <si>
    <t xml:space="preserve">BD-40</t>
  </si>
  <si>
    <t xml:space="preserve">Narayanganj</t>
  </si>
  <si>
    <t xml:space="preserve">BD-42</t>
  </si>
  <si>
    <t xml:space="preserve">Narsingdi</t>
  </si>
  <si>
    <t xml:space="preserve">BD-53</t>
  </si>
  <si>
    <t xml:space="preserve">Rajbari</t>
  </si>
  <si>
    <t xml:space="preserve">BD-62</t>
  </si>
  <si>
    <t xml:space="preserve">Shariatpur</t>
  </si>
  <si>
    <t xml:space="preserve">BD-63</t>
  </si>
  <si>
    <t xml:space="preserve">Tangail</t>
  </si>
  <si>
    <t xml:space="preserve">BD-D</t>
  </si>
  <si>
    <t xml:space="preserve">Khulna</t>
  </si>
  <si>
    <t xml:space="preserve">BD-05</t>
  </si>
  <si>
    <t xml:space="preserve">Bagerhat</t>
  </si>
  <si>
    <t xml:space="preserve">BD-12</t>
  </si>
  <si>
    <t xml:space="preserve">Chuadanga</t>
  </si>
  <si>
    <t xml:space="preserve">BD-22</t>
  </si>
  <si>
    <t xml:space="preserve">Jessore</t>
  </si>
  <si>
    <t xml:space="preserve">BD-23</t>
  </si>
  <si>
    <t xml:space="preserve">Jhenaidah</t>
  </si>
  <si>
    <t xml:space="preserve">BD-27</t>
  </si>
  <si>
    <t xml:space="preserve">BD-30</t>
  </si>
  <si>
    <t xml:space="preserve">Kushtia</t>
  </si>
  <si>
    <t xml:space="preserve">BD-37</t>
  </si>
  <si>
    <t xml:space="preserve">Magura</t>
  </si>
  <si>
    <t xml:space="preserve">BD-39</t>
  </si>
  <si>
    <t xml:space="preserve">Meherpur</t>
  </si>
  <si>
    <t xml:space="preserve">BD-43</t>
  </si>
  <si>
    <t xml:space="preserve">Narail</t>
  </si>
  <si>
    <t xml:space="preserve">BD-58</t>
  </si>
  <si>
    <t xml:space="preserve">Satkhira</t>
  </si>
  <si>
    <t xml:space="preserve">BD-E</t>
  </si>
  <si>
    <t xml:space="preserve">Rajshahi</t>
  </si>
  <si>
    <t xml:space="preserve">BD-03</t>
  </si>
  <si>
    <t xml:space="preserve">Bogra</t>
  </si>
  <si>
    <t xml:space="preserve">BD-24</t>
  </si>
  <si>
    <t xml:space="preserve">Joypurhat</t>
  </si>
  <si>
    <t xml:space="preserve">BD-44</t>
  </si>
  <si>
    <t xml:space="preserve">Natore</t>
  </si>
  <si>
    <t xml:space="preserve">BD-45</t>
  </si>
  <si>
    <t xml:space="preserve">Chapai Nawabganj</t>
  </si>
  <si>
    <t xml:space="preserve">BD-48</t>
  </si>
  <si>
    <t xml:space="preserve">Naogaon</t>
  </si>
  <si>
    <t xml:space="preserve">BD-49</t>
  </si>
  <si>
    <t xml:space="preserve">Pabna</t>
  </si>
  <si>
    <t xml:space="preserve">BD-54</t>
  </si>
  <si>
    <t xml:space="preserve">BD-59</t>
  </si>
  <si>
    <t xml:space="preserve">Sirajganj</t>
  </si>
  <si>
    <t xml:space="preserve">BD-F</t>
  </si>
  <si>
    <t xml:space="preserve">Rangpur</t>
  </si>
  <si>
    <t xml:space="preserve">BD-14</t>
  </si>
  <si>
    <t xml:space="preserve">Dinajpur</t>
  </si>
  <si>
    <t xml:space="preserve">BD-19</t>
  </si>
  <si>
    <t xml:space="preserve">Gaibandha</t>
  </si>
  <si>
    <t xml:space="preserve">BD-28</t>
  </si>
  <si>
    <t xml:space="preserve">Kurigram</t>
  </si>
  <si>
    <t xml:space="preserve">BD-32</t>
  </si>
  <si>
    <t xml:space="preserve">Lalmonirhat</t>
  </si>
  <si>
    <t xml:space="preserve">BD-46</t>
  </si>
  <si>
    <t xml:space="preserve">Nilphamari</t>
  </si>
  <si>
    <t xml:space="preserve">BD-52</t>
  </si>
  <si>
    <t xml:space="preserve">Panchagarh</t>
  </si>
  <si>
    <t xml:space="preserve">BD-55</t>
  </si>
  <si>
    <t xml:space="preserve">BD-64</t>
  </si>
  <si>
    <t xml:space="preserve">Thakurgaon</t>
  </si>
  <si>
    <t xml:space="preserve">BD-G</t>
  </si>
  <si>
    <t xml:space="preserve">Sylhet</t>
  </si>
  <si>
    <t xml:space="preserve">BD-20</t>
  </si>
  <si>
    <t xml:space="preserve">Habiganj</t>
  </si>
  <si>
    <t xml:space="preserve">BD-38</t>
  </si>
  <si>
    <t xml:space="preserve">Moulvibazar</t>
  </si>
  <si>
    <t xml:space="preserve">BD-60</t>
  </si>
  <si>
    <t xml:space="preserve">BD-61</t>
  </si>
  <si>
    <t xml:space="preserve">Sunamganj</t>
  </si>
  <si>
    <t xml:space="preserve">BD-H</t>
  </si>
  <si>
    <t xml:space="preserve">Mymensingh</t>
  </si>
  <si>
    <t xml:space="preserve">BD-21</t>
  </si>
  <si>
    <t xml:space="preserve">Jamalpur</t>
  </si>
  <si>
    <t xml:space="preserve">BD-34</t>
  </si>
  <si>
    <t xml:space="preserve">BD-41</t>
  </si>
  <si>
    <t xml:space="preserve">Netrakona</t>
  </si>
  <si>
    <t xml:space="preserve">BD-57</t>
  </si>
  <si>
    <t xml:space="preserve">Sherpur</t>
  </si>
  <si>
    <t xml:space="preserve">BE-BRU</t>
  </si>
  <si>
    <t xml:space="preserve">Bruxelles-Capitale, Région de</t>
  </si>
  <si>
    <t xml:space="preserve">Brussels Hoofdstedelijk Gewest</t>
  </si>
  <si>
    <t xml:space="preserve">BE-VLG</t>
  </si>
  <si>
    <t xml:space="preserve">Vlaams Gewest</t>
  </si>
  <si>
    <t xml:space="preserve">BE-VAN</t>
  </si>
  <si>
    <t xml:space="preserve">BE-VBR</t>
  </si>
  <si>
    <t xml:space="preserve">Vlaams-Brabant</t>
  </si>
  <si>
    <t xml:space="preserve">BE-VLI</t>
  </si>
  <si>
    <t xml:space="preserve">Limburg</t>
  </si>
  <si>
    <t xml:space="preserve">BE-VOV</t>
  </si>
  <si>
    <t xml:space="preserve">Oost-Vlaanderen</t>
  </si>
  <si>
    <t xml:space="preserve">BE-VWV</t>
  </si>
  <si>
    <t xml:space="preserve">West-Vlaanderen</t>
  </si>
  <si>
    <t xml:space="preserve">BE-WAL</t>
  </si>
  <si>
    <t xml:space="preserve">wallonne, Région</t>
  </si>
  <si>
    <t xml:space="preserve">BE-WBR</t>
  </si>
  <si>
    <t xml:space="preserve">Brabant wallon</t>
  </si>
  <si>
    <t xml:space="preserve">BE-WHT</t>
  </si>
  <si>
    <t xml:space="preserve">Hainaut</t>
  </si>
  <si>
    <t xml:space="preserve">BE-WLG</t>
  </si>
  <si>
    <t xml:space="preserve">Liège</t>
  </si>
  <si>
    <t xml:space="preserve">BE-WLX</t>
  </si>
  <si>
    <t xml:space="preserve">Luxembourg</t>
  </si>
  <si>
    <t xml:space="preserve">BE-WNA</t>
  </si>
  <si>
    <t xml:space="preserve">Namur</t>
  </si>
  <si>
    <t xml:space="preserve">BF-01</t>
  </si>
  <si>
    <t xml:space="preserve">Boucle du Mouhoun</t>
  </si>
  <si>
    <t xml:space="preserve">BF-BAL</t>
  </si>
  <si>
    <t xml:space="preserve">Balé</t>
  </si>
  <si>
    <t xml:space="preserve">BF-BAN</t>
  </si>
  <si>
    <t xml:space="preserve">Banwa</t>
  </si>
  <si>
    <t xml:space="preserve">BF-KOS</t>
  </si>
  <si>
    <t xml:space="preserve">Kossi</t>
  </si>
  <si>
    <t xml:space="preserve">BF-MOU</t>
  </si>
  <si>
    <t xml:space="preserve">Mouhoun</t>
  </si>
  <si>
    <t xml:space="preserve">BF-NAY</t>
  </si>
  <si>
    <t xml:space="preserve">Nayala</t>
  </si>
  <si>
    <t xml:space="preserve">BF-SOR</t>
  </si>
  <si>
    <t xml:space="preserve">Sourou</t>
  </si>
  <si>
    <t xml:space="preserve">BF-02</t>
  </si>
  <si>
    <t xml:space="preserve">Cascades</t>
  </si>
  <si>
    <t xml:space="preserve">BF-COM</t>
  </si>
  <si>
    <t xml:space="preserve">Comoé</t>
  </si>
  <si>
    <t xml:space="preserve">BF-LER</t>
  </si>
  <si>
    <t xml:space="preserve">Léraba</t>
  </si>
  <si>
    <t xml:space="preserve">BF-03</t>
  </si>
  <si>
    <t xml:space="preserve">Centre</t>
  </si>
  <si>
    <t xml:space="preserve">BF-KAD</t>
  </si>
  <si>
    <t xml:space="preserve">Kadiogo</t>
  </si>
  <si>
    <t xml:space="preserve">BF-04</t>
  </si>
  <si>
    <t xml:space="preserve">Centre-Est</t>
  </si>
  <si>
    <t xml:space="preserve">BF-BLG</t>
  </si>
  <si>
    <t xml:space="preserve">Boulgou</t>
  </si>
  <si>
    <t xml:space="preserve">BF-KOP</t>
  </si>
  <si>
    <t xml:space="preserve">Koulpélogo</t>
  </si>
  <si>
    <t xml:space="preserve">BF-KOT</t>
  </si>
  <si>
    <t xml:space="preserve">Kouritenga</t>
  </si>
  <si>
    <t xml:space="preserve">BF-05</t>
  </si>
  <si>
    <t xml:space="preserve">Centre-Nord</t>
  </si>
  <si>
    <t xml:space="preserve">BF-BAM</t>
  </si>
  <si>
    <t xml:space="preserve">Bam</t>
  </si>
  <si>
    <t xml:space="preserve">BF-NAM</t>
  </si>
  <si>
    <t xml:space="preserve">Namentenga</t>
  </si>
  <si>
    <t xml:space="preserve">BF-SMT</t>
  </si>
  <si>
    <t xml:space="preserve">Sanmatenga</t>
  </si>
  <si>
    <t xml:space="preserve">BF-06</t>
  </si>
  <si>
    <t xml:space="preserve">Centre-Ouest</t>
  </si>
  <si>
    <t xml:space="preserve">BF-BLK</t>
  </si>
  <si>
    <t xml:space="preserve">Boulkiemdé</t>
  </si>
  <si>
    <t xml:space="preserve">BF-SIS</t>
  </si>
  <si>
    <t xml:space="preserve">Sissili</t>
  </si>
  <si>
    <t xml:space="preserve">BF-SNG</t>
  </si>
  <si>
    <t xml:space="preserve">Sanguié</t>
  </si>
  <si>
    <t xml:space="preserve">BF-ZIR</t>
  </si>
  <si>
    <t xml:space="preserve">Ziro</t>
  </si>
  <si>
    <t xml:space="preserve">BF-07</t>
  </si>
  <si>
    <t xml:space="preserve">Centre-Sud</t>
  </si>
  <si>
    <t xml:space="preserve">BF-BAZ</t>
  </si>
  <si>
    <t xml:space="preserve">Bazèga</t>
  </si>
  <si>
    <t xml:space="preserve">BF-NAO</t>
  </si>
  <si>
    <t xml:space="preserve">Nahouri</t>
  </si>
  <si>
    <t xml:space="preserve">BF-ZOU</t>
  </si>
  <si>
    <t xml:space="preserve">Zoundwéogo</t>
  </si>
  <si>
    <t xml:space="preserve">BF-08</t>
  </si>
  <si>
    <t xml:space="preserve">Est</t>
  </si>
  <si>
    <t xml:space="preserve">BF-GNA</t>
  </si>
  <si>
    <t xml:space="preserve">Gnagna</t>
  </si>
  <si>
    <t xml:space="preserve">BF-GOU</t>
  </si>
  <si>
    <t xml:space="preserve">Gourma</t>
  </si>
  <si>
    <t xml:space="preserve">BF-KMD</t>
  </si>
  <si>
    <t xml:space="preserve">Komondjari</t>
  </si>
  <si>
    <t xml:space="preserve">BF-KMP</t>
  </si>
  <si>
    <t xml:space="preserve">Kompienga</t>
  </si>
  <si>
    <t xml:space="preserve">BF-TAP</t>
  </si>
  <si>
    <t xml:space="preserve">Tapoa</t>
  </si>
  <si>
    <t xml:space="preserve">BF-09</t>
  </si>
  <si>
    <t xml:space="preserve">Hauts-Bassins</t>
  </si>
  <si>
    <t xml:space="preserve">BF-HOU</t>
  </si>
  <si>
    <t xml:space="preserve">Houet</t>
  </si>
  <si>
    <t xml:space="preserve">BF-KEN</t>
  </si>
  <si>
    <t xml:space="preserve">Kénédougou</t>
  </si>
  <si>
    <t xml:space="preserve">BF-TUI</t>
  </si>
  <si>
    <t xml:space="preserve">Tuy</t>
  </si>
  <si>
    <t xml:space="preserve">BF-10</t>
  </si>
  <si>
    <t xml:space="preserve">Nord</t>
  </si>
  <si>
    <t xml:space="preserve">BF-LOR</t>
  </si>
  <si>
    <t xml:space="preserve">Loroum</t>
  </si>
  <si>
    <t xml:space="preserve">BF-PAS</t>
  </si>
  <si>
    <t xml:space="preserve">Passoré</t>
  </si>
  <si>
    <t xml:space="preserve">BF-YAT</t>
  </si>
  <si>
    <t xml:space="preserve">Yatenga</t>
  </si>
  <si>
    <t xml:space="preserve">BF-ZON</t>
  </si>
  <si>
    <t xml:space="preserve">Zondoma</t>
  </si>
  <si>
    <t xml:space="preserve">BF-11</t>
  </si>
  <si>
    <t xml:space="preserve">Plateau-Central</t>
  </si>
  <si>
    <t xml:space="preserve">BF-GAN</t>
  </si>
  <si>
    <t xml:space="preserve">Ganzourgou</t>
  </si>
  <si>
    <t xml:space="preserve">BF-KOW</t>
  </si>
  <si>
    <t xml:space="preserve">Kourwéogo</t>
  </si>
  <si>
    <t xml:space="preserve">BF-OUB</t>
  </si>
  <si>
    <t xml:space="preserve">Oubritenga</t>
  </si>
  <si>
    <t xml:space="preserve">BF-12</t>
  </si>
  <si>
    <t xml:space="preserve">Sahel</t>
  </si>
  <si>
    <t xml:space="preserve">BF-OUD</t>
  </si>
  <si>
    <t xml:space="preserve">Oudalan</t>
  </si>
  <si>
    <t xml:space="preserve">BF-SEN</t>
  </si>
  <si>
    <t xml:space="preserve">Séno</t>
  </si>
  <si>
    <t xml:space="preserve">BF-SOM</t>
  </si>
  <si>
    <t xml:space="preserve">Soum</t>
  </si>
  <si>
    <t xml:space="preserve">BF-YAG</t>
  </si>
  <si>
    <t xml:space="preserve">Yagha</t>
  </si>
  <si>
    <t xml:space="preserve">BF-13</t>
  </si>
  <si>
    <t xml:space="preserve">Sud-Ouest</t>
  </si>
  <si>
    <t xml:space="preserve">BF-BGR</t>
  </si>
  <si>
    <t xml:space="preserve">Bougouriba</t>
  </si>
  <si>
    <t xml:space="preserve">BF-IOB</t>
  </si>
  <si>
    <t xml:space="preserve">Ioba</t>
  </si>
  <si>
    <t xml:space="preserve">BF-NOU</t>
  </si>
  <si>
    <t xml:space="preserve">Noumbiel</t>
  </si>
  <si>
    <t xml:space="preserve">BF-PON</t>
  </si>
  <si>
    <t xml:space="preserve">Poni</t>
  </si>
  <si>
    <t xml:space="preserve">BG-01</t>
  </si>
  <si>
    <t xml:space="preserve">Blagoevgrad</t>
  </si>
  <si>
    <t xml:space="preserve">BG-02</t>
  </si>
  <si>
    <t xml:space="preserve">Burgas</t>
  </si>
  <si>
    <t xml:space="preserve">BG-03</t>
  </si>
  <si>
    <t xml:space="preserve">Varna</t>
  </si>
  <si>
    <t xml:space="preserve">BG-04</t>
  </si>
  <si>
    <t xml:space="preserve">Veliko Tarnovo</t>
  </si>
  <si>
    <t xml:space="preserve">BG-05</t>
  </si>
  <si>
    <t xml:space="preserve">Vidin</t>
  </si>
  <si>
    <t xml:space="preserve">BG-06</t>
  </si>
  <si>
    <t xml:space="preserve">Vratsa</t>
  </si>
  <si>
    <t xml:space="preserve">BG-07</t>
  </si>
  <si>
    <t xml:space="preserve">Gabrovo</t>
  </si>
  <si>
    <t xml:space="preserve">BG-08</t>
  </si>
  <si>
    <t xml:space="preserve">Dobrich</t>
  </si>
  <si>
    <t xml:space="preserve">BG-09</t>
  </si>
  <si>
    <t xml:space="preserve">Kardzhali</t>
  </si>
  <si>
    <t xml:space="preserve">BG-10</t>
  </si>
  <si>
    <t xml:space="preserve">Kyustendil</t>
  </si>
  <si>
    <t xml:space="preserve">BG-11</t>
  </si>
  <si>
    <t xml:space="preserve">Lovech</t>
  </si>
  <si>
    <t xml:space="preserve">BG-12</t>
  </si>
  <si>
    <t xml:space="preserve">Montana</t>
  </si>
  <si>
    <t xml:space="preserve">BG-13</t>
  </si>
  <si>
    <t xml:space="preserve">Pazardzhik</t>
  </si>
  <si>
    <t xml:space="preserve">BG-14</t>
  </si>
  <si>
    <t xml:space="preserve">Pernik</t>
  </si>
  <si>
    <t xml:space="preserve">BG-15</t>
  </si>
  <si>
    <t xml:space="preserve">Pleven</t>
  </si>
  <si>
    <t xml:space="preserve">BG-16</t>
  </si>
  <si>
    <t xml:space="preserve">Plovdiv</t>
  </si>
  <si>
    <t xml:space="preserve">BG-17</t>
  </si>
  <si>
    <t xml:space="preserve">Razgrad</t>
  </si>
  <si>
    <t xml:space="preserve">BG-18</t>
  </si>
  <si>
    <t xml:space="preserve">Ruse</t>
  </si>
  <si>
    <t xml:space="preserve">BG-19</t>
  </si>
  <si>
    <t xml:space="preserve">Silistra</t>
  </si>
  <si>
    <t xml:space="preserve">BG-20</t>
  </si>
  <si>
    <t xml:space="preserve">Sliven</t>
  </si>
  <si>
    <t xml:space="preserve">BG-21</t>
  </si>
  <si>
    <t xml:space="preserve">Smolyan</t>
  </si>
  <si>
    <t xml:space="preserve">BG-22</t>
  </si>
  <si>
    <t xml:space="preserve">Sofia (stolitsa)</t>
  </si>
  <si>
    <t xml:space="preserve">BG-23</t>
  </si>
  <si>
    <t xml:space="preserve">Sofia</t>
  </si>
  <si>
    <t xml:space="preserve">BG-24</t>
  </si>
  <si>
    <t xml:space="preserve">Stara Zagora</t>
  </si>
  <si>
    <t xml:space="preserve">BG-25</t>
  </si>
  <si>
    <t xml:space="preserve">Targovishte</t>
  </si>
  <si>
    <t xml:space="preserve">BG-26</t>
  </si>
  <si>
    <t xml:space="preserve">Haskovo</t>
  </si>
  <si>
    <t xml:space="preserve">BG-27</t>
  </si>
  <si>
    <t xml:space="preserve">Shumen</t>
  </si>
  <si>
    <t xml:space="preserve">BG-28</t>
  </si>
  <si>
    <t xml:space="preserve">Yambol</t>
  </si>
  <si>
    <t xml:space="preserve">BH-13</t>
  </si>
  <si>
    <t xml:space="preserve">Al ‘Āşimah</t>
  </si>
  <si>
    <t xml:space="preserve">BH-14</t>
  </si>
  <si>
    <t xml:space="preserve">Al Janūbīyah</t>
  </si>
  <si>
    <t xml:space="preserve">BH-15</t>
  </si>
  <si>
    <t xml:space="preserve">Al Muḩarraq</t>
  </si>
  <si>
    <t xml:space="preserve">BH-17</t>
  </si>
  <si>
    <t xml:space="preserve">Ash Shamālīyah</t>
  </si>
  <si>
    <t xml:space="preserve">BI-BB</t>
  </si>
  <si>
    <t xml:space="preserve">Bubanza</t>
  </si>
  <si>
    <t xml:space="preserve">BI-BL</t>
  </si>
  <si>
    <t xml:space="preserve">Bujumbura Rural</t>
  </si>
  <si>
    <t xml:space="preserve">BI-BM</t>
  </si>
  <si>
    <t xml:space="preserve">Bujumbura Mairie</t>
  </si>
  <si>
    <t xml:space="preserve">BI-BR</t>
  </si>
  <si>
    <t xml:space="preserve">Bururi</t>
  </si>
  <si>
    <t xml:space="preserve">BI-CA</t>
  </si>
  <si>
    <t xml:space="preserve">Cankuzo</t>
  </si>
  <si>
    <t xml:space="preserve">BI-CI</t>
  </si>
  <si>
    <t xml:space="preserve">Cibitoke</t>
  </si>
  <si>
    <t xml:space="preserve">BI-GI</t>
  </si>
  <si>
    <t xml:space="preserve">Gitega</t>
  </si>
  <si>
    <t xml:space="preserve">BI-KI</t>
  </si>
  <si>
    <t xml:space="preserve">Kirundo</t>
  </si>
  <si>
    <t xml:space="preserve">BI-KR</t>
  </si>
  <si>
    <t xml:space="preserve">Karuzi</t>
  </si>
  <si>
    <t xml:space="preserve">BI-KY</t>
  </si>
  <si>
    <t xml:space="preserve">Kayanza</t>
  </si>
  <si>
    <t xml:space="preserve">BI-MA</t>
  </si>
  <si>
    <t xml:space="preserve">Makamba</t>
  </si>
  <si>
    <t xml:space="preserve">BI-MU</t>
  </si>
  <si>
    <t xml:space="preserve">Muramvya</t>
  </si>
  <si>
    <t xml:space="preserve">BI-MW</t>
  </si>
  <si>
    <t xml:space="preserve">Mwaro</t>
  </si>
  <si>
    <t xml:space="preserve">BI-MY</t>
  </si>
  <si>
    <t xml:space="preserve">Muyinga</t>
  </si>
  <si>
    <t xml:space="preserve">BI-NG</t>
  </si>
  <si>
    <t xml:space="preserve">Ngozi</t>
  </si>
  <si>
    <t xml:space="preserve">BI-RM</t>
  </si>
  <si>
    <t xml:space="preserve">Rumonge</t>
  </si>
  <si>
    <t xml:space="preserve">BI-RT</t>
  </si>
  <si>
    <t xml:space="preserve">Rutana</t>
  </si>
  <si>
    <t xml:space="preserve">BI-RY</t>
  </si>
  <si>
    <t xml:space="preserve">Ruyigi</t>
  </si>
  <si>
    <t xml:space="preserve">BJ-AK</t>
  </si>
  <si>
    <t xml:space="preserve">Atacora</t>
  </si>
  <si>
    <t xml:space="preserve">BJ-AL</t>
  </si>
  <si>
    <t xml:space="preserve">Alibori</t>
  </si>
  <si>
    <t xml:space="preserve">BJ-AQ</t>
  </si>
  <si>
    <t xml:space="preserve">Atlantique</t>
  </si>
  <si>
    <t xml:space="preserve">BJ-BO</t>
  </si>
  <si>
    <t xml:space="preserve">Borgou</t>
  </si>
  <si>
    <t xml:space="preserve">BJ-CO</t>
  </si>
  <si>
    <t xml:space="preserve">Collines</t>
  </si>
  <si>
    <t xml:space="preserve">BJ-DO</t>
  </si>
  <si>
    <t xml:space="preserve">Donga</t>
  </si>
  <si>
    <t xml:space="preserve">BJ-KO</t>
  </si>
  <si>
    <t xml:space="preserve">Couffo</t>
  </si>
  <si>
    <t xml:space="preserve">BJ-LI</t>
  </si>
  <si>
    <t xml:space="preserve">Littoral</t>
  </si>
  <si>
    <t xml:space="preserve">BJ-MO</t>
  </si>
  <si>
    <t xml:space="preserve">Mono</t>
  </si>
  <si>
    <t xml:space="preserve">BJ-OU</t>
  </si>
  <si>
    <t xml:space="preserve">Ouémé</t>
  </si>
  <si>
    <t xml:space="preserve">BJ-PL</t>
  </si>
  <si>
    <t xml:space="preserve">Plateau</t>
  </si>
  <si>
    <t xml:space="preserve">BJ-ZO</t>
  </si>
  <si>
    <t xml:space="preserve">Zou</t>
  </si>
  <si>
    <t xml:space="preserve">BN-BE</t>
  </si>
  <si>
    <t xml:space="preserve">Belait</t>
  </si>
  <si>
    <t xml:space="preserve">BN-BM</t>
  </si>
  <si>
    <t xml:space="preserve">Brunei-Muara</t>
  </si>
  <si>
    <t xml:space="preserve">Brunei dan Muara</t>
  </si>
  <si>
    <t xml:space="preserve">BN-TE</t>
  </si>
  <si>
    <t xml:space="preserve">Temburong</t>
  </si>
  <si>
    <t xml:space="preserve">BN-TU</t>
  </si>
  <si>
    <t xml:space="preserve">Tutong</t>
  </si>
  <si>
    <t xml:space="preserve">BO-B</t>
  </si>
  <si>
    <t xml:space="preserve">El Beni</t>
  </si>
  <si>
    <t xml:space="preserve">BO-C</t>
  </si>
  <si>
    <t xml:space="preserve">Cochabamba</t>
  </si>
  <si>
    <t xml:space="preserve">BO-H</t>
  </si>
  <si>
    <t xml:space="preserve">Chuquisaca</t>
  </si>
  <si>
    <t xml:space="preserve">BO-L</t>
  </si>
  <si>
    <t xml:space="preserve">La Paz</t>
  </si>
  <si>
    <t xml:space="preserve">BO-N</t>
  </si>
  <si>
    <t xml:space="preserve">Pando</t>
  </si>
  <si>
    <t xml:space="preserve">BO-O</t>
  </si>
  <si>
    <t xml:space="preserve">BO-P</t>
  </si>
  <si>
    <t xml:space="preserve">Potosí</t>
  </si>
  <si>
    <t xml:space="preserve">BO-S</t>
  </si>
  <si>
    <t xml:space="preserve">BO-T</t>
  </si>
  <si>
    <t xml:space="preserve">Tarija</t>
  </si>
  <si>
    <t xml:space="preserve">BQ-BO</t>
  </si>
  <si>
    <t xml:space="preserve">Bonaire</t>
  </si>
  <si>
    <t xml:space="preserve">Boneiru</t>
  </si>
  <si>
    <t xml:space="preserve">BQ-SA</t>
  </si>
  <si>
    <t xml:space="preserve">Saba</t>
  </si>
  <si>
    <t xml:space="preserve">BQ-SE</t>
  </si>
  <si>
    <t xml:space="preserve">Sint Eustatius</t>
  </si>
  <si>
    <t xml:space="preserve">BR-AC</t>
  </si>
  <si>
    <t xml:space="preserve">Acre</t>
  </si>
  <si>
    <t xml:space="preserve">BR-AL</t>
  </si>
  <si>
    <t xml:space="preserve">Alagoas</t>
  </si>
  <si>
    <t xml:space="preserve">BR-AM</t>
  </si>
  <si>
    <t xml:space="preserve">BR-AP</t>
  </si>
  <si>
    <t xml:space="preserve">Amapá</t>
  </si>
  <si>
    <t xml:space="preserve">BR-BA</t>
  </si>
  <si>
    <t xml:space="preserve">Bahia</t>
  </si>
  <si>
    <t xml:space="preserve">BR-CE</t>
  </si>
  <si>
    <t xml:space="preserve">Ceará</t>
  </si>
  <si>
    <t xml:space="preserve">BR-ES</t>
  </si>
  <si>
    <t xml:space="preserve">Espírito Santo</t>
  </si>
  <si>
    <t xml:space="preserve">BR-GO</t>
  </si>
  <si>
    <t xml:space="preserve">Goiás</t>
  </si>
  <si>
    <t xml:space="preserve">BR-MA</t>
  </si>
  <si>
    <t xml:space="preserve">Maranhão</t>
  </si>
  <si>
    <t xml:space="preserve">BR-MG</t>
  </si>
  <si>
    <t xml:space="preserve">BR-MS</t>
  </si>
  <si>
    <t xml:space="preserve">Mato Grosso do Sul</t>
  </si>
  <si>
    <t xml:space="preserve">BR-MT</t>
  </si>
  <si>
    <t xml:space="preserve">Mato Grosso</t>
  </si>
  <si>
    <t xml:space="preserve">BR-PA</t>
  </si>
  <si>
    <t xml:space="preserve">Pará</t>
  </si>
  <si>
    <t xml:space="preserve">BR-PB</t>
  </si>
  <si>
    <t xml:space="preserve">Paraíba</t>
  </si>
  <si>
    <t xml:space="preserve">BR-PE</t>
  </si>
  <si>
    <t xml:space="preserve">Pernambuco</t>
  </si>
  <si>
    <t xml:space="preserve">BR-PI</t>
  </si>
  <si>
    <t xml:space="preserve">Piauí</t>
  </si>
  <si>
    <t xml:space="preserve">BR-PR</t>
  </si>
  <si>
    <t xml:space="preserve">Paraná</t>
  </si>
  <si>
    <t xml:space="preserve">BR-RJ</t>
  </si>
  <si>
    <t xml:space="preserve">Rio de Janeiro</t>
  </si>
  <si>
    <t xml:space="preserve">BR-RN</t>
  </si>
  <si>
    <t xml:space="preserve">Rio Grande do Norte</t>
  </si>
  <si>
    <t xml:space="preserve">BR-RO</t>
  </si>
  <si>
    <t xml:space="preserve">BR-RR</t>
  </si>
  <si>
    <t xml:space="preserve">Roraima</t>
  </si>
  <si>
    <t xml:space="preserve">BR-RS</t>
  </si>
  <si>
    <t xml:space="preserve">Rio Grande do Sul</t>
  </si>
  <si>
    <t xml:space="preserve">BR-SC</t>
  </si>
  <si>
    <t xml:space="preserve">BR-SE</t>
  </si>
  <si>
    <t xml:space="preserve">Sergipe</t>
  </si>
  <si>
    <t xml:space="preserve">BR-SP</t>
  </si>
  <si>
    <t xml:space="preserve">BR-TO</t>
  </si>
  <si>
    <t xml:space="preserve">Tocantins</t>
  </si>
  <si>
    <t xml:space="preserve">BR-DF</t>
  </si>
  <si>
    <t xml:space="preserve">Distrito Federal</t>
  </si>
  <si>
    <t xml:space="preserve">BS-AK</t>
  </si>
  <si>
    <t xml:space="preserve">Acklins</t>
  </si>
  <si>
    <t xml:space="preserve">BS-BI</t>
  </si>
  <si>
    <t xml:space="preserve">Bimini</t>
  </si>
  <si>
    <t xml:space="preserve">BS-BP</t>
  </si>
  <si>
    <t xml:space="preserve">Black Point</t>
  </si>
  <si>
    <t xml:space="preserve">BS-BY</t>
  </si>
  <si>
    <t xml:space="preserve">Berry Islands</t>
  </si>
  <si>
    <t xml:space="preserve">BS-CE</t>
  </si>
  <si>
    <t xml:space="preserve">Central Eleuthera</t>
  </si>
  <si>
    <t xml:space="preserve">BS-CI</t>
  </si>
  <si>
    <t xml:space="preserve">Cat Island</t>
  </si>
  <si>
    <t xml:space="preserve">BS-CK</t>
  </si>
  <si>
    <t xml:space="preserve">Crooked Island and Long Cay</t>
  </si>
  <si>
    <t xml:space="preserve">BS-CO</t>
  </si>
  <si>
    <t xml:space="preserve">Central Abaco</t>
  </si>
  <si>
    <t xml:space="preserve">BS-CS</t>
  </si>
  <si>
    <t xml:space="preserve">Central Andros</t>
  </si>
  <si>
    <t xml:space="preserve">BS-EG</t>
  </si>
  <si>
    <t xml:space="preserve">East Grand Bahama</t>
  </si>
  <si>
    <t xml:space="preserve">BS-EX</t>
  </si>
  <si>
    <t xml:space="preserve">Exuma</t>
  </si>
  <si>
    <t xml:space="preserve">BS-FP</t>
  </si>
  <si>
    <t xml:space="preserve">City of Freeport</t>
  </si>
  <si>
    <t xml:space="preserve">BS-GC</t>
  </si>
  <si>
    <t xml:space="preserve">Grand Cay</t>
  </si>
  <si>
    <t xml:space="preserve">BS-HI</t>
  </si>
  <si>
    <t xml:space="preserve">Harbour Island</t>
  </si>
  <si>
    <t xml:space="preserve">BS-HT</t>
  </si>
  <si>
    <t xml:space="preserve">Hope Town</t>
  </si>
  <si>
    <t xml:space="preserve">BS-IN</t>
  </si>
  <si>
    <t xml:space="preserve">Inagua</t>
  </si>
  <si>
    <t xml:space="preserve">BS-LI</t>
  </si>
  <si>
    <t xml:space="preserve">Long Island</t>
  </si>
  <si>
    <t xml:space="preserve">BS-MC</t>
  </si>
  <si>
    <t xml:space="preserve">Mangrove Cay</t>
  </si>
  <si>
    <t xml:space="preserve">BS-MG</t>
  </si>
  <si>
    <t xml:space="preserve">Mayaguana</t>
  </si>
  <si>
    <t xml:space="preserve">BS-MI</t>
  </si>
  <si>
    <t xml:space="preserve">Moore's Island</t>
  </si>
  <si>
    <t xml:space="preserve">BS-NE</t>
  </si>
  <si>
    <t xml:space="preserve">North Eleuthera</t>
  </si>
  <si>
    <t xml:space="preserve">BS-NO</t>
  </si>
  <si>
    <t xml:space="preserve">North Abaco</t>
  </si>
  <si>
    <t xml:space="preserve">BS-NS</t>
  </si>
  <si>
    <t xml:space="preserve">North Andros</t>
  </si>
  <si>
    <t xml:space="preserve">BS-RC</t>
  </si>
  <si>
    <t xml:space="preserve">Rum Cay</t>
  </si>
  <si>
    <t xml:space="preserve">BS-RI</t>
  </si>
  <si>
    <t xml:space="preserve">Ragged Island</t>
  </si>
  <si>
    <t xml:space="preserve">BS-SA</t>
  </si>
  <si>
    <t xml:space="preserve">South Andros</t>
  </si>
  <si>
    <t xml:space="preserve">BS-SE</t>
  </si>
  <si>
    <t xml:space="preserve">South Eleuthera</t>
  </si>
  <si>
    <t xml:space="preserve">BS-SO</t>
  </si>
  <si>
    <t xml:space="preserve">South Abaco</t>
  </si>
  <si>
    <t xml:space="preserve">BS-SS</t>
  </si>
  <si>
    <t xml:space="preserve">San Salvador</t>
  </si>
  <si>
    <t xml:space="preserve">BS-SW</t>
  </si>
  <si>
    <t xml:space="preserve">Spanish Wells</t>
  </si>
  <si>
    <t xml:space="preserve">BS-WG</t>
  </si>
  <si>
    <t xml:space="preserve">West Grand Bahama</t>
  </si>
  <si>
    <t xml:space="preserve">BS-NP</t>
  </si>
  <si>
    <t xml:space="preserve">New Providence</t>
  </si>
  <si>
    <t xml:space="preserve">BT-11</t>
  </si>
  <si>
    <t xml:space="preserve">Paro</t>
  </si>
  <si>
    <t xml:space="preserve">BT-12</t>
  </si>
  <si>
    <t xml:space="preserve">Chhukha</t>
  </si>
  <si>
    <t xml:space="preserve">BT-13</t>
  </si>
  <si>
    <t xml:space="preserve">Haa</t>
  </si>
  <si>
    <t xml:space="preserve">BT-14</t>
  </si>
  <si>
    <t xml:space="preserve">Samtse</t>
  </si>
  <si>
    <t xml:space="preserve">BT-15</t>
  </si>
  <si>
    <t xml:space="preserve">Thimphu</t>
  </si>
  <si>
    <t xml:space="preserve">BT-21</t>
  </si>
  <si>
    <t xml:space="preserve">Tsirang</t>
  </si>
  <si>
    <t xml:space="preserve">BT-22</t>
  </si>
  <si>
    <t xml:space="preserve">Dagana</t>
  </si>
  <si>
    <t xml:space="preserve">BT-23</t>
  </si>
  <si>
    <t xml:space="preserve">Punakha</t>
  </si>
  <si>
    <t xml:space="preserve">BT-24</t>
  </si>
  <si>
    <t xml:space="preserve">Wangdue Phodrang</t>
  </si>
  <si>
    <t xml:space="preserve">BT-31</t>
  </si>
  <si>
    <t xml:space="preserve">Sarpang</t>
  </si>
  <si>
    <t xml:space="preserve">BT-32</t>
  </si>
  <si>
    <t xml:space="preserve">Trongsa</t>
  </si>
  <si>
    <t xml:space="preserve">BT-33</t>
  </si>
  <si>
    <t xml:space="preserve">Bumthang</t>
  </si>
  <si>
    <t xml:space="preserve">BT-34</t>
  </si>
  <si>
    <t xml:space="preserve">Zhemgang</t>
  </si>
  <si>
    <t xml:space="preserve">BT-41</t>
  </si>
  <si>
    <t xml:space="preserve">Trashigang</t>
  </si>
  <si>
    <t xml:space="preserve">BT-42</t>
  </si>
  <si>
    <t xml:space="preserve">Monggar</t>
  </si>
  <si>
    <t xml:space="preserve">BT-43</t>
  </si>
  <si>
    <t xml:space="preserve">Pemagatshel</t>
  </si>
  <si>
    <t xml:space="preserve">BT-44</t>
  </si>
  <si>
    <t xml:space="preserve">Lhuentse</t>
  </si>
  <si>
    <t xml:space="preserve">BT-45</t>
  </si>
  <si>
    <t xml:space="preserve">Samdrup Jongkhar</t>
  </si>
  <si>
    <t xml:space="preserve">BT-GA</t>
  </si>
  <si>
    <t xml:space="preserve">Gasa</t>
  </si>
  <si>
    <t xml:space="preserve">BT-TY</t>
  </si>
  <si>
    <t xml:space="preserve">Trashi Yangtse</t>
  </si>
  <si>
    <t xml:space="preserve">BW-CE</t>
  </si>
  <si>
    <t xml:space="preserve">Central</t>
  </si>
  <si>
    <t xml:space="preserve">BW-CH</t>
  </si>
  <si>
    <t xml:space="preserve">Chobe</t>
  </si>
  <si>
    <t xml:space="preserve">BW-GH</t>
  </si>
  <si>
    <t xml:space="preserve">Ghanzi</t>
  </si>
  <si>
    <t xml:space="preserve">BW-KG</t>
  </si>
  <si>
    <t xml:space="preserve">Kgalagadi</t>
  </si>
  <si>
    <t xml:space="preserve">BW-KL</t>
  </si>
  <si>
    <t xml:space="preserve">Kgatleng</t>
  </si>
  <si>
    <t xml:space="preserve">BW-KW</t>
  </si>
  <si>
    <t xml:space="preserve">Kweneng</t>
  </si>
  <si>
    <t xml:space="preserve">BW-NE</t>
  </si>
  <si>
    <t xml:space="preserve">North East</t>
  </si>
  <si>
    <t xml:space="preserve">BW-NW</t>
  </si>
  <si>
    <t xml:space="preserve">North West</t>
  </si>
  <si>
    <t xml:space="preserve">BW-SE</t>
  </si>
  <si>
    <t xml:space="preserve">South East</t>
  </si>
  <si>
    <t xml:space="preserve">BW-SO</t>
  </si>
  <si>
    <t xml:space="preserve">Southern</t>
  </si>
  <si>
    <t xml:space="preserve">BW-JW</t>
  </si>
  <si>
    <t xml:space="preserve">Jwaneng</t>
  </si>
  <si>
    <t xml:space="preserve">BW-LO</t>
  </si>
  <si>
    <t xml:space="preserve">Lobatse</t>
  </si>
  <si>
    <t xml:space="preserve">BW-SP</t>
  </si>
  <si>
    <t xml:space="preserve">Selibe Phikwe</t>
  </si>
  <si>
    <t xml:space="preserve">BW-ST</t>
  </si>
  <si>
    <t xml:space="preserve">Sowa Town</t>
  </si>
  <si>
    <t xml:space="preserve">BW-FR</t>
  </si>
  <si>
    <t xml:space="preserve">Francistown</t>
  </si>
  <si>
    <t xml:space="preserve">BW-GA</t>
  </si>
  <si>
    <t xml:space="preserve">Gaborone</t>
  </si>
  <si>
    <t xml:space="preserve">BY-HM</t>
  </si>
  <si>
    <t xml:space="preserve">Horad Minsk</t>
  </si>
  <si>
    <t xml:space="preserve">Gorod Minsk</t>
  </si>
  <si>
    <t xml:space="preserve">BY-BR</t>
  </si>
  <si>
    <t xml:space="preserve">Bresckaja voblasć</t>
  </si>
  <si>
    <t xml:space="preserve">Brestskaya voblasts'</t>
  </si>
  <si>
    <t xml:space="preserve">Brestskaya oblast'</t>
  </si>
  <si>
    <t xml:space="preserve">Brestskaja oblast'</t>
  </si>
  <si>
    <t xml:space="preserve">BY-HO</t>
  </si>
  <si>
    <t xml:space="preserve">Homieĺskaja voblasć</t>
  </si>
  <si>
    <t xml:space="preserve">Homyel'skaya voblasts'</t>
  </si>
  <si>
    <t xml:space="preserve">Gomel'skaja oblast'</t>
  </si>
  <si>
    <t xml:space="preserve">Gomel'skaya oblast'</t>
  </si>
  <si>
    <t xml:space="preserve">BY-HR</t>
  </si>
  <si>
    <t xml:space="preserve">Hrodzenskaya voblasts'</t>
  </si>
  <si>
    <t xml:space="preserve">Hrodzienskaja voblasć</t>
  </si>
  <si>
    <t xml:space="preserve">Grodnenskaja oblast'</t>
  </si>
  <si>
    <t xml:space="preserve">Grodnenskaya oblast'</t>
  </si>
  <si>
    <t xml:space="preserve">BY-MA</t>
  </si>
  <si>
    <t xml:space="preserve">Mahilioŭskaja voblasć</t>
  </si>
  <si>
    <t xml:space="preserve">Mahilyowskaya voblasts'</t>
  </si>
  <si>
    <t xml:space="preserve">Mogilevskaja oblast'</t>
  </si>
  <si>
    <t xml:space="preserve">Mogilevskaya oblast'</t>
  </si>
  <si>
    <t xml:space="preserve">BY-MI</t>
  </si>
  <si>
    <t xml:space="preserve">Minskaja voblasć</t>
  </si>
  <si>
    <t xml:space="preserve">Minskaya voblasts'</t>
  </si>
  <si>
    <t xml:space="preserve">Minskaya oblast'</t>
  </si>
  <si>
    <t xml:space="preserve">Minskaja oblast'</t>
  </si>
  <si>
    <t xml:space="preserve">BY-VI</t>
  </si>
  <si>
    <t xml:space="preserve">Viciebskaja voblasć</t>
  </si>
  <si>
    <t xml:space="preserve">Vitsyebskaya voblasts'</t>
  </si>
  <si>
    <t xml:space="preserve">Vitebskaja oblast'</t>
  </si>
  <si>
    <t xml:space="preserve">Vitebskaya oblast'</t>
  </si>
  <si>
    <t xml:space="preserve">BZ-BZ</t>
  </si>
  <si>
    <t xml:space="preserve">Belize</t>
  </si>
  <si>
    <t xml:space="preserve">BZ-CY</t>
  </si>
  <si>
    <t xml:space="preserve">Cayo</t>
  </si>
  <si>
    <t xml:space="preserve">BZ-CZL</t>
  </si>
  <si>
    <t xml:space="preserve">Corozal</t>
  </si>
  <si>
    <t xml:space="preserve">BZ-OW</t>
  </si>
  <si>
    <t xml:space="preserve">Orange Walk</t>
  </si>
  <si>
    <t xml:space="preserve">BZ-SC</t>
  </si>
  <si>
    <t xml:space="preserve">Stann Creek</t>
  </si>
  <si>
    <t xml:space="preserve">BZ-TOL</t>
  </si>
  <si>
    <t xml:space="preserve">CA-NT</t>
  </si>
  <si>
    <t xml:space="preserve">Northwest Territories</t>
  </si>
  <si>
    <t xml:space="preserve">Territoires du Nord-Ouest</t>
  </si>
  <si>
    <t xml:space="preserve">CA-NU</t>
  </si>
  <si>
    <t xml:space="preserve">Nunavut</t>
  </si>
  <si>
    <t xml:space="preserve">CA-YT</t>
  </si>
  <si>
    <t xml:space="preserve">Yukon</t>
  </si>
  <si>
    <t xml:space="preserve">CA-AB</t>
  </si>
  <si>
    <t xml:space="preserve">Alberta</t>
  </si>
  <si>
    <t xml:space="preserve">CA-BC</t>
  </si>
  <si>
    <t xml:space="preserve">British Columbia</t>
  </si>
  <si>
    <t xml:space="preserve">Colombie-Britannique</t>
  </si>
  <si>
    <t xml:space="preserve">CA-MB</t>
  </si>
  <si>
    <t xml:space="preserve">Manitoba</t>
  </si>
  <si>
    <t xml:space="preserve">CA-NB</t>
  </si>
  <si>
    <t xml:space="preserve">New Brunswick</t>
  </si>
  <si>
    <t xml:space="preserve">Nouveau-Brunswick</t>
  </si>
  <si>
    <t xml:space="preserve">CA-NL</t>
  </si>
  <si>
    <t xml:space="preserve">Newfoundland and Labrador</t>
  </si>
  <si>
    <t xml:space="preserve">Terre-Neuve-et-Labrador</t>
  </si>
  <si>
    <t xml:space="preserve">CA-NS</t>
  </si>
  <si>
    <t xml:space="preserve">Nova Scotia</t>
  </si>
  <si>
    <t xml:space="preserve">Nouvelle-Écosse</t>
  </si>
  <si>
    <t xml:space="preserve">CA-ON</t>
  </si>
  <si>
    <t xml:space="preserve">CA-PE</t>
  </si>
  <si>
    <t xml:space="preserve">Prince Edward Island</t>
  </si>
  <si>
    <t xml:space="preserve">Île-du-Prince-Édouard</t>
  </si>
  <si>
    <t xml:space="preserve">CA-QC</t>
  </si>
  <si>
    <t xml:space="preserve">Québec</t>
  </si>
  <si>
    <t xml:space="preserve">CA-SK</t>
  </si>
  <si>
    <t xml:space="preserve">Saskatchewan</t>
  </si>
  <si>
    <t xml:space="preserve">CD-BC</t>
  </si>
  <si>
    <t xml:space="preserve">Kongo Central</t>
  </si>
  <si>
    <t xml:space="preserve">CD-BU</t>
  </si>
  <si>
    <t xml:space="preserve">Bas-Uélé</t>
  </si>
  <si>
    <t xml:space="preserve">CD-EQ</t>
  </si>
  <si>
    <t xml:space="preserve">Équateur</t>
  </si>
  <si>
    <t xml:space="preserve">CD-HK</t>
  </si>
  <si>
    <t xml:space="preserve">CD-HL</t>
  </si>
  <si>
    <t xml:space="preserve">Haut-Lomami</t>
  </si>
  <si>
    <t xml:space="preserve">CD-HU</t>
  </si>
  <si>
    <t xml:space="preserve">Haut-Uélé</t>
  </si>
  <si>
    <t xml:space="preserve">CD-IT</t>
  </si>
  <si>
    <t xml:space="preserve">Ituri</t>
  </si>
  <si>
    <t xml:space="preserve">CD-KC</t>
  </si>
  <si>
    <t xml:space="preserve">Kasaï Central</t>
  </si>
  <si>
    <t xml:space="preserve">CD-KE</t>
  </si>
  <si>
    <t xml:space="preserve">Kasaï Oriental</t>
  </si>
  <si>
    <t xml:space="preserve">CD-KG</t>
  </si>
  <si>
    <t xml:space="preserve">Kwango</t>
  </si>
  <si>
    <t xml:space="preserve">CD-KL</t>
  </si>
  <si>
    <t xml:space="preserve">Kwilu</t>
  </si>
  <si>
    <t xml:space="preserve">CD-KS</t>
  </si>
  <si>
    <t xml:space="preserve">Kasaï</t>
  </si>
  <si>
    <t xml:space="preserve">CD-LO</t>
  </si>
  <si>
    <t xml:space="preserve">Lomami</t>
  </si>
  <si>
    <t xml:space="preserve">CD-LU</t>
  </si>
  <si>
    <t xml:space="preserve">Lualaba</t>
  </si>
  <si>
    <t xml:space="preserve">CD-MA</t>
  </si>
  <si>
    <t xml:space="preserve">Maniema</t>
  </si>
  <si>
    <t xml:space="preserve">CD-MN</t>
  </si>
  <si>
    <t xml:space="preserve">Mai-Ndombe</t>
  </si>
  <si>
    <t xml:space="preserve">CD-MO</t>
  </si>
  <si>
    <t xml:space="preserve">Mongala</t>
  </si>
  <si>
    <t xml:space="preserve">CD-NK</t>
  </si>
  <si>
    <t xml:space="preserve">Nord-Kivu</t>
  </si>
  <si>
    <t xml:space="preserve">CD-NU</t>
  </si>
  <si>
    <t xml:space="preserve">Nord-Ubangi</t>
  </si>
  <si>
    <t xml:space="preserve">CD-SA</t>
  </si>
  <si>
    <t xml:space="preserve">Sankuru</t>
  </si>
  <si>
    <t xml:space="preserve">CD-SK</t>
  </si>
  <si>
    <t xml:space="preserve">Sud-Kivu</t>
  </si>
  <si>
    <t xml:space="preserve">CD-SU</t>
  </si>
  <si>
    <t xml:space="preserve">Sud-Ubangi</t>
  </si>
  <si>
    <t xml:space="preserve">CD-TA</t>
  </si>
  <si>
    <t xml:space="preserve">Tanganyika</t>
  </si>
  <si>
    <t xml:space="preserve">CD-TO</t>
  </si>
  <si>
    <t xml:space="preserve">Tshopo</t>
  </si>
  <si>
    <t xml:space="preserve">CD-TU</t>
  </si>
  <si>
    <t xml:space="preserve">Tshuapa</t>
  </si>
  <si>
    <t xml:space="preserve">CD-KN</t>
  </si>
  <si>
    <t xml:space="preserve">Kinshasa</t>
  </si>
  <si>
    <t xml:space="preserve">CF-KB</t>
  </si>
  <si>
    <t xml:space="preserve">Gribingui</t>
  </si>
  <si>
    <t xml:space="preserve">Gïrïbïngï</t>
  </si>
  <si>
    <t xml:space="preserve">CF-SE</t>
  </si>
  <si>
    <t xml:space="preserve">Sangha</t>
  </si>
  <si>
    <t xml:space="preserve">Sangä</t>
  </si>
  <si>
    <t xml:space="preserve">CF-AC</t>
  </si>
  <si>
    <t xml:space="preserve">Ouham</t>
  </si>
  <si>
    <t xml:space="preserve">Wâmo</t>
  </si>
  <si>
    <t xml:space="preserve">CF-BB</t>
  </si>
  <si>
    <t xml:space="preserve">Bamingui-Bangoran</t>
  </si>
  <si>
    <t xml:space="preserve">Bamïngï-Bangoran</t>
  </si>
  <si>
    <t xml:space="preserve">CF-BK</t>
  </si>
  <si>
    <t xml:space="preserve">Basse-Kotto</t>
  </si>
  <si>
    <t xml:space="preserve">Do-Kötö</t>
  </si>
  <si>
    <t xml:space="preserve">CF-HK</t>
  </si>
  <si>
    <t xml:space="preserve">Haute-Kotto</t>
  </si>
  <si>
    <t xml:space="preserve">Tö-Kötö</t>
  </si>
  <si>
    <t xml:space="preserve">CF-HM</t>
  </si>
  <si>
    <t xml:space="preserve">Haut-Mbomou</t>
  </si>
  <si>
    <t xml:space="preserve">Tö-Mbömü</t>
  </si>
  <si>
    <t xml:space="preserve">CF-HS</t>
  </si>
  <si>
    <t xml:space="preserve">Haute-Sangha / Mambéré-Kadéï</t>
  </si>
  <si>
    <t xml:space="preserve">Tö-Sangä / Mbaere-Kadeï</t>
  </si>
  <si>
    <t xml:space="preserve">CF-KG</t>
  </si>
  <si>
    <t xml:space="preserve">Kémo-Gribingui</t>
  </si>
  <si>
    <t xml:space="preserve">Kemö-Gïrïbïngï</t>
  </si>
  <si>
    <t xml:space="preserve">CF-LB</t>
  </si>
  <si>
    <t xml:space="preserve">Lobaye</t>
  </si>
  <si>
    <t xml:space="preserve">Lobâye</t>
  </si>
  <si>
    <t xml:space="preserve">CF-MB</t>
  </si>
  <si>
    <t xml:space="preserve">Mbomou</t>
  </si>
  <si>
    <t xml:space="preserve">Mbömü</t>
  </si>
  <si>
    <t xml:space="preserve">CF-MP</t>
  </si>
  <si>
    <t xml:space="preserve">Ombella-Mpoko</t>
  </si>
  <si>
    <t xml:space="preserve">Ömbëlä-Pökö</t>
  </si>
  <si>
    <t xml:space="preserve">CF-NM</t>
  </si>
  <si>
    <t xml:space="preserve">Nana-Mambéré</t>
  </si>
  <si>
    <t xml:space="preserve">Nanä-Mbaere</t>
  </si>
  <si>
    <t xml:space="preserve">CF-OP</t>
  </si>
  <si>
    <t xml:space="preserve">Ouham-Pendé</t>
  </si>
  <si>
    <t xml:space="preserve">Wâmo-Pendë</t>
  </si>
  <si>
    <t xml:space="preserve">CF-UK</t>
  </si>
  <si>
    <t xml:space="preserve">Ouaka</t>
  </si>
  <si>
    <t xml:space="preserve">Wäkä</t>
  </si>
  <si>
    <t xml:space="preserve">CF-VK</t>
  </si>
  <si>
    <t xml:space="preserve">Vakaga</t>
  </si>
  <si>
    <t xml:space="preserve">CF-BGF</t>
  </si>
  <si>
    <t xml:space="preserve">Bangui</t>
  </si>
  <si>
    <t xml:space="preserve">Bangî</t>
  </si>
  <si>
    <t xml:space="preserve">CG-11</t>
  </si>
  <si>
    <t xml:space="preserve">Bouenza</t>
  </si>
  <si>
    <t xml:space="preserve">CG-12</t>
  </si>
  <si>
    <t xml:space="preserve">Pool</t>
  </si>
  <si>
    <t xml:space="preserve">CG-13</t>
  </si>
  <si>
    <t xml:space="preserve">CG-14</t>
  </si>
  <si>
    <t xml:space="preserve">Plateaux</t>
  </si>
  <si>
    <t xml:space="preserve">CG-15</t>
  </si>
  <si>
    <t xml:space="preserve">Cuvette-Ouest</t>
  </si>
  <si>
    <t xml:space="preserve">CG-16</t>
  </si>
  <si>
    <t xml:space="preserve">Pointe-Noire</t>
  </si>
  <si>
    <t xml:space="preserve">CG-2</t>
  </si>
  <si>
    <t xml:space="preserve">Lékoumou</t>
  </si>
  <si>
    <t xml:space="preserve">CG-5</t>
  </si>
  <si>
    <t xml:space="preserve">Kouilou</t>
  </si>
  <si>
    <t xml:space="preserve">CG-7</t>
  </si>
  <si>
    <t xml:space="preserve">Likouala</t>
  </si>
  <si>
    <t xml:space="preserve">CG-8</t>
  </si>
  <si>
    <t xml:space="preserve">Cuvette</t>
  </si>
  <si>
    <t xml:space="preserve">CG-9</t>
  </si>
  <si>
    <t xml:space="preserve">Niari</t>
  </si>
  <si>
    <t xml:space="preserve">CG-BZV</t>
  </si>
  <si>
    <t xml:space="preserve">Brazzaville</t>
  </si>
  <si>
    <t xml:space="preserve">CH-AG</t>
  </si>
  <si>
    <t xml:space="preserve">Aargau</t>
  </si>
  <si>
    <t xml:space="preserve">CH-AI</t>
  </si>
  <si>
    <t xml:space="preserve">Appenzell Innerrhoden</t>
  </si>
  <si>
    <t xml:space="preserve">CH-AR</t>
  </si>
  <si>
    <t xml:space="preserve">Appenzell Ausserrhoden</t>
  </si>
  <si>
    <t xml:space="preserve">CH-BE</t>
  </si>
  <si>
    <t xml:space="preserve">Berne</t>
  </si>
  <si>
    <t xml:space="preserve">CH-BL</t>
  </si>
  <si>
    <t xml:space="preserve">Basel-Landschaft</t>
  </si>
  <si>
    <t xml:space="preserve">CH-BS</t>
  </si>
  <si>
    <t xml:space="preserve">Basel-Stadt</t>
  </si>
  <si>
    <t xml:space="preserve">CH-FR</t>
  </si>
  <si>
    <t xml:space="preserve">Freiburg</t>
  </si>
  <si>
    <t xml:space="preserve">Fribourg</t>
  </si>
  <si>
    <t xml:space="preserve">CH-GE</t>
  </si>
  <si>
    <t xml:space="preserve">CH-GL</t>
  </si>
  <si>
    <t xml:space="preserve">Glarus</t>
  </si>
  <si>
    <t xml:space="preserve">CH-GR</t>
  </si>
  <si>
    <t xml:space="preserve">Graubünden</t>
  </si>
  <si>
    <t xml:space="preserve">Grisons</t>
  </si>
  <si>
    <t xml:space="preserve">Grigioni</t>
  </si>
  <si>
    <t xml:space="preserve">Grischun</t>
  </si>
  <si>
    <t xml:space="preserve">CH-JU</t>
  </si>
  <si>
    <t xml:space="preserve">Jura</t>
  </si>
  <si>
    <t xml:space="preserve">CH-LU</t>
  </si>
  <si>
    <t xml:space="preserve">Luzern</t>
  </si>
  <si>
    <t xml:space="preserve">CH-NE</t>
  </si>
  <si>
    <t xml:space="preserve">CH-NW</t>
  </si>
  <si>
    <t xml:space="preserve">Nidwalden</t>
  </si>
  <si>
    <t xml:space="preserve">CH-OW</t>
  </si>
  <si>
    <t xml:space="preserve">Obwalden</t>
  </si>
  <si>
    <t xml:space="preserve">CH-SG</t>
  </si>
  <si>
    <t xml:space="preserve">Sankt Gallen</t>
  </si>
  <si>
    <t xml:space="preserve">CH-SH</t>
  </si>
  <si>
    <t xml:space="preserve">Schaffhausen</t>
  </si>
  <si>
    <t xml:space="preserve">CH-SO</t>
  </si>
  <si>
    <t xml:space="preserve">Solothurn</t>
  </si>
  <si>
    <t xml:space="preserve">CH-SZ</t>
  </si>
  <si>
    <t xml:space="preserve">Schwyz</t>
  </si>
  <si>
    <t xml:space="preserve">CH-TG</t>
  </si>
  <si>
    <t xml:space="preserve">Thurgau</t>
  </si>
  <si>
    <t xml:space="preserve">CH-TI</t>
  </si>
  <si>
    <t xml:space="preserve">CH-UR</t>
  </si>
  <si>
    <t xml:space="preserve">Uri</t>
  </si>
  <si>
    <t xml:space="preserve">CH-VD</t>
  </si>
  <si>
    <t xml:space="preserve">Vaud</t>
  </si>
  <si>
    <t xml:space="preserve">CH-VS</t>
  </si>
  <si>
    <t xml:space="preserve">Wallis</t>
  </si>
  <si>
    <t xml:space="preserve">Valais</t>
  </si>
  <si>
    <t xml:space="preserve">CH-ZG</t>
  </si>
  <si>
    <t xml:space="preserve">Zug</t>
  </si>
  <si>
    <t xml:space="preserve">CH-ZH</t>
  </si>
  <si>
    <t xml:space="preserve">Zürich</t>
  </si>
  <si>
    <t xml:space="preserve">CI-AB</t>
  </si>
  <si>
    <t xml:space="preserve">Abidjan</t>
  </si>
  <si>
    <t xml:space="preserve">CI-YM</t>
  </si>
  <si>
    <t xml:space="preserve">Yamoussoukro</t>
  </si>
  <si>
    <t xml:space="preserve">CI-BS</t>
  </si>
  <si>
    <t xml:space="preserve">Bas-Sassandra</t>
  </si>
  <si>
    <t xml:space="preserve">CI-CM</t>
  </si>
  <si>
    <t xml:space="preserve">CI-DN</t>
  </si>
  <si>
    <t xml:space="preserve">Denguélé</t>
  </si>
  <si>
    <t xml:space="preserve">CI-GD</t>
  </si>
  <si>
    <t xml:space="preserve">Gôh-Djiboua</t>
  </si>
  <si>
    <t xml:space="preserve">CI-LC</t>
  </si>
  <si>
    <t xml:space="preserve">Lacs</t>
  </si>
  <si>
    <t xml:space="preserve">CI-LG</t>
  </si>
  <si>
    <t xml:space="preserve">Lagunes</t>
  </si>
  <si>
    <t xml:space="preserve">CI-MG</t>
  </si>
  <si>
    <t xml:space="preserve">Montagnes</t>
  </si>
  <si>
    <t xml:space="preserve">CI-SM</t>
  </si>
  <si>
    <t xml:space="preserve">Sassandra-Marahoué</t>
  </si>
  <si>
    <t xml:space="preserve">CI-SV</t>
  </si>
  <si>
    <t xml:space="preserve">Savanes</t>
  </si>
  <si>
    <t xml:space="preserve">CI-VB</t>
  </si>
  <si>
    <t xml:space="preserve">Vallée du Bandama</t>
  </si>
  <si>
    <t xml:space="preserve">CI-WR</t>
  </si>
  <si>
    <t xml:space="preserve">Woroba</t>
  </si>
  <si>
    <t xml:space="preserve">CI-ZZ</t>
  </si>
  <si>
    <t xml:space="preserve">Zanzan</t>
  </si>
  <si>
    <t xml:space="preserve">CL-AI</t>
  </si>
  <si>
    <t xml:space="preserve">Aisén del General Carlos Ibañez del Campo</t>
  </si>
  <si>
    <t xml:space="preserve">CL-AN</t>
  </si>
  <si>
    <t xml:space="preserve">CL-AP</t>
  </si>
  <si>
    <t xml:space="preserve">Arica y Parinacota</t>
  </si>
  <si>
    <t xml:space="preserve">CL-AR</t>
  </si>
  <si>
    <t xml:space="preserve">La Araucanía</t>
  </si>
  <si>
    <t xml:space="preserve">CL-AT</t>
  </si>
  <si>
    <t xml:space="preserve">Atacama</t>
  </si>
  <si>
    <t xml:space="preserve">CL-BI</t>
  </si>
  <si>
    <t xml:space="preserve">Biobío</t>
  </si>
  <si>
    <t xml:space="preserve">CL-CO</t>
  </si>
  <si>
    <t xml:space="preserve">Coquimbo</t>
  </si>
  <si>
    <t xml:space="preserve">CL-LI</t>
  </si>
  <si>
    <t xml:space="preserve">Libertador General Bernardo O'Higgins</t>
  </si>
  <si>
    <t xml:space="preserve">CL-LL</t>
  </si>
  <si>
    <t xml:space="preserve">Los Lagos</t>
  </si>
  <si>
    <t xml:space="preserve">CL-LR</t>
  </si>
  <si>
    <t xml:space="preserve">Los Ríos</t>
  </si>
  <si>
    <t xml:space="preserve">CL-MA</t>
  </si>
  <si>
    <t xml:space="preserve">Magallanes</t>
  </si>
  <si>
    <t xml:space="preserve">CL-ML</t>
  </si>
  <si>
    <t xml:space="preserve">Maule</t>
  </si>
  <si>
    <t xml:space="preserve">CL-NB</t>
  </si>
  <si>
    <t xml:space="preserve">Ñuble</t>
  </si>
  <si>
    <t xml:space="preserve">CL-RM</t>
  </si>
  <si>
    <t xml:space="preserve">Región Metropolitana de Santiago</t>
  </si>
  <si>
    <t xml:space="preserve">CL-TA</t>
  </si>
  <si>
    <t xml:space="preserve">Tarapacá</t>
  </si>
  <si>
    <t xml:space="preserve">CL-VS</t>
  </si>
  <si>
    <t xml:space="preserve">Valparaíso</t>
  </si>
  <si>
    <t xml:space="preserve">CM-AD</t>
  </si>
  <si>
    <t xml:space="preserve">Adamaoua</t>
  </si>
  <si>
    <t xml:space="preserve">CM-CE</t>
  </si>
  <si>
    <t xml:space="preserve">CM-EN</t>
  </si>
  <si>
    <t xml:space="preserve">Far North</t>
  </si>
  <si>
    <t xml:space="preserve">Extrême-Nord</t>
  </si>
  <si>
    <t xml:space="preserve">CM-ES</t>
  </si>
  <si>
    <t xml:space="preserve">East</t>
  </si>
  <si>
    <t xml:space="preserve">CM-LT</t>
  </si>
  <si>
    <t xml:space="preserve">CM-NO</t>
  </si>
  <si>
    <t xml:space="preserve">North</t>
  </si>
  <si>
    <t xml:space="preserve">CM-NW</t>
  </si>
  <si>
    <t xml:space="preserve">North-West</t>
  </si>
  <si>
    <t xml:space="preserve">Nord-Ouest</t>
  </si>
  <si>
    <t xml:space="preserve">CM-OU</t>
  </si>
  <si>
    <t xml:space="preserve">West</t>
  </si>
  <si>
    <t xml:space="preserve">Ouest</t>
  </si>
  <si>
    <t xml:space="preserve">CM-SU</t>
  </si>
  <si>
    <t xml:space="preserve">South</t>
  </si>
  <si>
    <t xml:space="preserve">Sud</t>
  </si>
  <si>
    <t xml:space="preserve">CM-SW</t>
  </si>
  <si>
    <t xml:space="preserve">South-West</t>
  </si>
  <si>
    <t xml:space="preserve">CN-AH</t>
  </si>
  <si>
    <t xml:space="preserve">CN-FJ</t>
  </si>
  <si>
    <t xml:space="preserve">CN-GD</t>
  </si>
  <si>
    <t xml:space="preserve">CN-GS</t>
  </si>
  <si>
    <t xml:space="preserve">CN-GZ</t>
  </si>
  <si>
    <t xml:space="preserve">Guizhou Sheng</t>
  </si>
  <si>
    <t xml:space="preserve">CN-HA</t>
  </si>
  <si>
    <t xml:space="preserve">CN-HB</t>
  </si>
  <si>
    <t xml:space="preserve">CN-HE</t>
  </si>
  <si>
    <t xml:space="preserve">Hebei Sheng</t>
  </si>
  <si>
    <t xml:space="preserve">CN-HI</t>
  </si>
  <si>
    <t xml:space="preserve">Hainan Sheng</t>
  </si>
  <si>
    <t xml:space="preserve">CN-HL</t>
  </si>
  <si>
    <t xml:space="preserve">Heilongjiang Sheng</t>
  </si>
  <si>
    <t xml:space="preserve">CN-HN</t>
  </si>
  <si>
    <t xml:space="preserve">CN-JL</t>
  </si>
  <si>
    <t xml:space="preserve">Jilin Sheng</t>
  </si>
  <si>
    <t xml:space="preserve">CN-JS</t>
  </si>
  <si>
    <t xml:space="preserve">CN-JX</t>
  </si>
  <si>
    <t xml:space="preserve">CN-LN</t>
  </si>
  <si>
    <t xml:space="preserve">Liaoning Sheng</t>
  </si>
  <si>
    <t xml:space="preserve">CN-QH</t>
  </si>
  <si>
    <t xml:space="preserve">Qinghai Sheng</t>
  </si>
  <si>
    <t xml:space="preserve">CN-SC</t>
  </si>
  <si>
    <t xml:space="preserve">CN-SD</t>
  </si>
  <si>
    <t xml:space="preserve">CN-SN</t>
  </si>
  <si>
    <t xml:space="preserve">Shaanxi Sheng</t>
  </si>
  <si>
    <t xml:space="preserve">CN-SX</t>
  </si>
  <si>
    <t xml:space="preserve">Shanxi Sheng</t>
  </si>
  <si>
    <t xml:space="preserve">CN-TW</t>
  </si>
  <si>
    <t xml:space="preserve">Taiwan Sheng (see also separate country code entry under TW)</t>
  </si>
  <si>
    <t xml:space="preserve">CN-YN</t>
  </si>
  <si>
    <t xml:space="preserve">CN-ZJ</t>
  </si>
  <si>
    <t xml:space="preserve">CN-GX</t>
  </si>
  <si>
    <t xml:space="preserve">CN-NM</t>
  </si>
  <si>
    <t xml:space="preserve">CN-NX</t>
  </si>
  <si>
    <t xml:space="preserve">CN-XJ</t>
  </si>
  <si>
    <t xml:space="preserve">Xinjiang Uygur Zizhiqu</t>
  </si>
  <si>
    <t xml:space="preserve">CN-XZ</t>
  </si>
  <si>
    <t xml:space="preserve">Xizang Zizhiqu</t>
  </si>
  <si>
    <t xml:space="preserve">CN-HK</t>
  </si>
  <si>
    <t xml:space="preserve">Xianggang Tebiexingzhengqu (see also separate country code entry under HK)</t>
  </si>
  <si>
    <t xml:space="preserve">CN-MO</t>
  </si>
  <si>
    <t xml:space="preserve">Macao SAR (see also separate country code entry under MO)</t>
  </si>
  <si>
    <t xml:space="preserve">Macau SAR (see also separate country code entry under MO)</t>
  </si>
  <si>
    <t xml:space="preserve">Aomen Tebiexingzhengqu (see also separate country code entry under MO)</t>
  </si>
  <si>
    <t xml:space="preserve">CN-BJ</t>
  </si>
  <si>
    <t xml:space="preserve">Beijing Shi</t>
  </si>
  <si>
    <t xml:space="preserve">CN-CQ</t>
  </si>
  <si>
    <t xml:space="preserve">Chongqing Shi</t>
  </si>
  <si>
    <t xml:space="preserve">CN-SH</t>
  </si>
  <si>
    <t xml:space="preserve">Shanghai Shi</t>
  </si>
  <si>
    <t xml:space="preserve">CN-TJ</t>
  </si>
  <si>
    <t xml:space="preserve">Tianjin Shi</t>
  </si>
  <si>
    <t xml:space="preserve">CO-AMA</t>
  </si>
  <si>
    <t xml:space="preserve">CO-ANT</t>
  </si>
  <si>
    <t xml:space="preserve">CO-ARA</t>
  </si>
  <si>
    <t xml:space="preserve">Arauca</t>
  </si>
  <si>
    <t xml:space="preserve">CO-ATL</t>
  </si>
  <si>
    <t xml:space="preserve">CO-BOL</t>
  </si>
  <si>
    <t xml:space="preserve">Bolívar</t>
  </si>
  <si>
    <t xml:space="preserve">CO-BOY</t>
  </si>
  <si>
    <t xml:space="preserve">Boyacá</t>
  </si>
  <si>
    <t xml:space="preserve">CO-CAL</t>
  </si>
  <si>
    <t xml:space="preserve">Caldas</t>
  </si>
  <si>
    <t xml:space="preserve">CO-CAQ</t>
  </si>
  <si>
    <t xml:space="preserve">Caquetá</t>
  </si>
  <si>
    <t xml:space="preserve">CO-CAS</t>
  </si>
  <si>
    <t xml:space="preserve">Casanare</t>
  </si>
  <si>
    <t xml:space="preserve">CO-CAU</t>
  </si>
  <si>
    <t xml:space="preserve">Cauca</t>
  </si>
  <si>
    <t xml:space="preserve">CO-CES</t>
  </si>
  <si>
    <t xml:space="preserve">Cesar</t>
  </si>
  <si>
    <t xml:space="preserve">CO-CHO</t>
  </si>
  <si>
    <t xml:space="preserve">Chocó</t>
  </si>
  <si>
    <t xml:space="preserve">CO-COR</t>
  </si>
  <si>
    <t xml:space="preserve">CO-CUN</t>
  </si>
  <si>
    <t xml:space="preserve">CO-GUA</t>
  </si>
  <si>
    <t xml:space="preserve">Guainía</t>
  </si>
  <si>
    <t xml:space="preserve">CO-GUV</t>
  </si>
  <si>
    <t xml:space="preserve">Guaviare</t>
  </si>
  <si>
    <t xml:space="preserve">CO-HUI</t>
  </si>
  <si>
    <t xml:space="preserve">Huila</t>
  </si>
  <si>
    <t xml:space="preserve">CO-LAG</t>
  </si>
  <si>
    <t xml:space="preserve">La Guajira</t>
  </si>
  <si>
    <t xml:space="preserve">CO-MAG</t>
  </si>
  <si>
    <t xml:space="preserve">Magdalena</t>
  </si>
  <si>
    <t xml:space="preserve">CO-MET</t>
  </si>
  <si>
    <t xml:space="preserve">Meta</t>
  </si>
  <si>
    <t xml:space="preserve">CO-NAR</t>
  </si>
  <si>
    <t xml:space="preserve">Nariño</t>
  </si>
  <si>
    <t xml:space="preserve">CO-NSA</t>
  </si>
  <si>
    <t xml:space="preserve">Norte de Santander</t>
  </si>
  <si>
    <t xml:space="preserve">CO-PUT</t>
  </si>
  <si>
    <t xml:space="preserve">Putumayo</t>
  </si>
  <si>
    <t xml:space="preserve">CO-QUI</t>
  </si>
  <si>
    <t xml:space="preserve">Quindío</t>
  </si>
  <si>
    <t xml:space="preserve">CO-RIS</t>
  </si>
  <si>
    <t xml:space="preserve">Risaralda</t>
  </si>
  <si>
    <t xml:space="preserve">CO-SAN</t>
  </si>
  <si>
    <t xml:space="preserve">Santander</t>
  </si>
  <si>
    <t xml:space="preserve">CO-SAP</t>
  </si>
  <si>
    <t xml:space="preserve">San Andrés, Providencia y Santa Catalina</t>
  </si>
  <si>
    <t xml:space="preserve">CO-SUC</t>
  </si>
  <si>
    <t xml:space="preserve">Sucre</t>
  </si>
  <si>
    <t xml:space="preserve">CO-TOL</t>
  </si>
  <si>
    <t xml:space="preserve">Tolima</t>
  </si>
  <si>
    <t xml:space="preserve">CO-VAC</t>
  </si>
  <si>
    <t xml:space="preserve">Valle del Cauca</t>
  </si>
  <si>
    <t xml:space="preserve">CO-VAU</t>
  </si>
  <si>
    <t xml:space="preserve">Vaupés</t>
  </si>
  <si>
    <t xml:space="preserve">CO-VID</t>
  </si>
  <si>
    <t xml:space="preserve">Vichada</t>
  </si>
  <si>
    <t xml:space="preserve">CO-DC</t>
  </si>
  <si>
    <t xml:space="preserve">Distrito Capital de Bogotá</t>
  </si>
  <si>
    <t xml:space="preserve">CR-A</t>
  </si>
  <si>
    <t xml:space="preserve">Alajuela</t>
  </si>
  <si>
    <t xml:space="preserve">CR-C</t>
  </si>
  <si>
    <t xml:space="preserve">Cartago</t>
  </si>
  <si>
    <t xml:space="preserve">CR-G</t>
  </si>
  <si>
    <t xml:space="preserve">Guanacaste</t>
  </si>
  <si>
    <t xml:space="preserve">CR-H</t>
  </si>
  <si>
    <t xml:space="preserve">Heredia</t>
  </si>
  <si>
    <t xml:space="preserve">CR-L</t>
  </si>
  <si>
    <t xml:space="preserve">Limón</t>
  </si>
  <si>
    <t xml:space="preserve">CR-P</t>
  </si>
  <si>
    <t xml:space="preserve">Puntarenas</t>
  </si>
  <si>
    <t xml:space="preserve">CR-SJ</t>
  </si>
  <si>
    <t xml:space="preserve">San José</t>
  </si>
  <si>
    <t xml:space="preserve">CU-01</t>
  </si>
  <si>
    <t xml:space="preserve">Pinar del Río</t>
  </si>
  <si>
    <t xml:space="preserve">CU-03</t>
  </si>
  <si>
    <t xml:space="preserve">La Habana</t>
  </si>
  <si>
    <t xml:space="preserve">CU-04</t>
  </si>
  <si>
    <t xml:space="preserve">Matanzas</t>
  </si>
  <si>
    <t xml:space="preserve">CU-05</t>
  </si>
  <si>
    <t xml:space="preserve">Villa Clara</t>
  </si>
  <si>
    <t xml:space="preserve">CU-06</t>
  </si>
  <si>
    <t xml:space="preserve">Cienfuegos</t>
  </si>
  <si>
    <t xml:space="preserve">CU-07</t>
  </si>
  <si>
    <t xml:space="preserve">Sancti Spíritus</t>
  </si>
  <si>
    <t xml:space="preserve">CU-08</t>
  </si>
  <si>
    <t xml:space="preserve">Ciego de Ávila</t>
  </si>
  <si>
    <t xml:space="preserve">CU-09</t>
  </si>
  <si>
    <t xml:space="preserve">Camagüey</t>
  </si>
  <si>
    <t xml:space="preserve">CU-10</t>
  </si>
  <si>
    <t xml:space="preserve">Las Tunas</t>
  </si>
  <si>
    <t xml:space="preserve">CU-11</t>
  </si>
  <si>
    <t xml:space="preserve">Holguín</t>
  </si>
  <si>
    <t xml:space="preserve">CU-12</t>
  </si>
  <si>
    <t xml:space="preserve">Granma</t>
  </si>
  <si>
    <t xml:space="preserve">CU-13</t>
  </si>
  <si>
    <t xml:space="preserve">Santiago de Cuba</t>
  </si>
  <si>
    <t xml:space="preserve">CU-14</t>
  </si>
  <si>
    <t xml:space="preserve">Guantánamo</t>
  </si>
  <si>
    <t xml:space="preserve">CU-15</t>
  </si>
  <si>
    <t xml:space="preserve">Artemisa</t>
  </si>
  <si>
    <t xml:space="preserve">CU-16</t>
  </si>
  <si>
    <t xml:space="preserve">Mayabeque</t>
  </si>
  <si>
    <t xml:space="preserve">CU-99</t>
  </si>
  <si>
    <t xml:space="preserve">Isla de la Juventud</t>
  </si>
  <si>
    <t xml:space="preserve">CV-B</t>
  </si>
  <si>
    <t xml:space="preserve">Ilhas de Barlavento</t>
  </si>
  <si>
    <t xml:space="preserve">CV-BV</t>
  </si>
  <si>
    <t xml:space="preserve">Boa Vista</t>
  </si>
  <si>
    <t xml:space="preserve">CV-PA</t>
  </si>
  <si>
    <t xml:space="preserve">Paul</t>
  </si>
  <si>
    <t xml:space="preserve">CV-PN</t>
  </si>
  <si>
    <t xml:space="preserve">Porto Novo</t>
  </si>
  <si>
    <t xml:space="preserve">CV-RB</t>
  </si>
  <si>
    <t xml:space="preserve">Ribeira Brava</t>
  </si>
  <si>
    <t xml:space="preserve">CV-RG</t>
  </si>
  <si>
    <t xml:space="preserve">Ribeira Grande</t>
  </si>
  <si>
    <t xml:space="preserve">CV-SL</t>
  </si>
  <si>
    <t xml:space="preserve">Sal</t>
  </si>
  <si>
    <t xml:space="preserve">CV-SV</t>
  </si>
  <si>
    <t xml:space="preserve">São Vicente</t>
  </si>
  <si>
    <t xml:space="preserve">CV-TS</t>
  </si>
  <si>
    <t xml:space="preserve">Tarrafal de São Nicolau</t>
  </si>
  <si>
    <t xml:space="preserve">CV-S</t>
  </si>
  <si>
    <t xml:space="preserve">Ilhas de Sotavento</t>
  </si>
  <si>
    <t xml:space="preserve">CV-BR</t>
  </si>
  <si>
    <t xml:space="preserve">Brava</t>
  </si>
  <si>
    <t xml:space="preserve">CV-CA</t>
  </si>
  <si>
    <t xml:space="preserve">CV-CF</t>
  </si>
  <si>
    <t xml:space="preserve">Santa Catarina do Fogo</t>
  </si>
  <si>
    <t xml:space="preserve">CV-CR</t>
  </si>
  <si>
    <t xml:space="preserve">CV-MA</t>
  </si>
  <si>
    <t xml:space="preserve">Maio</t>
  </si>
  <si>
    <t xml:space="preserve">CV-MO</t>
  </si>
  <si>
    <t xml:space="preserve">Mosteiros</t>
  </si>
  <si>
    <t xml:space="preserve">CV-PR</t>
  </si>
  <si>
    <t xml:space="preserve">Praia</t>
  </si>
  <si>
    <t xml:space="preserve">CV-RS</t>
  </si>
  <si>
    <t xml:space="preserve">Ribeira Grande de Santiago</t>
  </si>
  <si>
    <t xml:space="preserve">CV-SD</t>
  </si>
  <si>
    <t xml:space="preserve">São Domingos</t>
  </si>
  <si>
    <t xml:space="preserve">CV-SF</t>
  </si>
  <si>
    <t xml:space="preserve">São Filipe</t>
  </si>
  <si>
    <t xml:space="preserve">CV-SM</t>
  </si>
  <si>
    <t xml:space="preserve">São Miguel</t>
  </si>
  <si>
    <t xml:space="preserve">CV-SO</t>
  </si>
  <si>
    <t xml:space="preserve">São Lourenço dos Órgãos</t>
  </si>
  <si>
    <t xml:space="preserve">CV-SS</t>
  </si>
  <si>
    <t xml:space="preserve">São Salvador do Mundo</t>
  </si>
  <si>
    <t xml:space="preserve">CV-TA</t>
  </si>
  <si>
    <t xml:space="preserve">Tarrafal</t>
  </si>
  <si>
    <t xml:space="preserve">CY-01</t>
  </si>
  <si>
    <t xml:space="preserve">Lefkosia</t>
  </si>
  <si>
    <t xml:space="preserve">Lefkoşa</t>
  </si>
  <si>
    <t xml:space="preserve">CY-02</t>
  </si>
  <si>
    <t xml:space="preserve">Lemesos</t>
  </si>
  <si>
    <t xml:space="preserve">Leymasun</t>
  </si>
  <si>
    <t xml:space="preserve">CY-03</t>
  </si>
  <si>
    <t xml:space="preserve">Larnaka</t>
  </si>
  <si>
    <t xml:space="preserve">CY-04</t>
  </si>
  <si>
    <t xml:space="preserve">Ammochostos</t>
  </si>
  <si>
    <t xml:space="preserve">Mağusa</t>
  </si>
  <si>
    <t xml:space="preserve">CY-05</t>
  </si>
  <si>
    <t xml:space="preserve">Pafos</t>
  </si>
  <si>
    <t xml:space="preserve">Baf</t>
  </si>
  <si>
    <t xml:space="preserve">CY-06</t>
  </si>
  <si>
    <t xml:space="preserve">Keryneia</t>
  </si>
  <si>
    <t xml:space="preserve">Girne</t>
  </si>
  <si>
    <t xml:space="preserve">CZ-20</t>
  </si>
  <si>
    <t xml:space="preserve">Středočeský kraj</t>
  </si>
  <si>
    <t xml:space="preserve">CZ-201</t>
  </si>
  <si>
    <t xml:space="preserve">Benešov</t>
  </si>
  <si>
    <t xml:space="preserve">CZ-202</t>
  </si>
  <si>
    <t xml:space="preserve">Beroun</t>
  </si>
  <si>
    <t xml:space="preserve">CZ-203</t>
  </si>
  <si>
    <t xml:space="preserve">Kladno</t>
  </si>
  <si>
    <t xml:space="preserve">CZ-204</t>
  </si>
  <si>
    <t xml:space="preserve">Kolín</t>
  </si>
  <si>
    <t xml:space="preserve">CZ-205</t>
  </si>
  <si>
    <t xml:space="preserve">Kutná Hora</t>
  </si>
  <si>
    <t xml:space="preserve">CZ-206</t>
  </si>
  <si>
    <t xml:space="preserve">Mělník</t>
  </si>
  <si>
    <t xml:space="preserve">CZ-207</t>
  </si>
  <si>
    <t xml:space="preserve">Mladá Boleslav</t>
  </si>
  <si>
    <t xml:space="preserve">CZ-208</t>
  </si>
  <si>
    <t xml:space="preserve">Nymburk</t>
  </si>
  <si>
    <t xml:space="preserve">CZ-209</t>
  </si>
  <si>
    <t xml:space="preserve">Praha-východ</t>
  </si>
  <si>
    <t xml:space="preserve">CZ-20A</t>
  </si>
  <si>
    <t xml:space="preserve">CZ-20B</t>
  </si>
  <si>
    <t xml:space="preserve">Příbram</t>
  </si>
  <si>
    <t xml:space="preserve">CZ-20C</t>
  </si>
  <si>
    <t xml:space="preserve">Rakovník</t>
  </si>
  <si>
    <t xml:space="preserve">CZ-31</t>
  </si>
  <si>
    <t xml:space="preserve">Jihočeský kraj</t>
  </si>
  <si>
    <t xml:space="preserve">CZ-311</t>
  </si>
  <si>
    <t xml:space="preserve">České Budějovice</t>
  </si>
  <si>
    <t xml:space="preserve">CZ-312</t>
  </si>
  <si>
    <t xml:space="preserve">Český Krumlov</t>
  </si>
  <si>
    <t xml:space="preserve">CZ-313</t>
  </si>
  <si>
    <t xml:space="preserve">Jindřichův Hradec</t>
  </si>
  <si>
    <t xml:space="preserve">CZ-314</t>
  </si>
  <si>
    <t xml:space="preserve">Písek</t>
  </si>
  <si>
    <t xml:space="preserve">CZ-315</t>
  </si>
  <si>
    <t xml:space="preserve">Prachatice</t>
  </si>
  <si>
    <t xml:space="preserve">CZ-316</t>
  </si>
  <si>
    <t xml:space="preserve">Strakonice</t>
  </si>
  <si>
    <t xml:space="preserve">CZ-317</t>
  </si>
  <si>
    <t xml:space="preserve">Tábor</t>
  </si>
  <si>
    <t xml:space="preserve">CZ-32</t>
  </si>
  <si>
    <t xml:space="preserve">Plzeňský kraj</t>
  </si>
  <si>
    <t xml:space="preserve">CZ-321</t>
  </si>
  <si>
    <t xml:space="preserve">Domažlice</t>
  </si>
  <si>
    <t xml:space="preserve">CZ-322</t>
  </si>
  <si>
    <t xml:space="preserve">Klatovy</t>
  </si>
  <si>
    <t xml:space="preserve">CZ-323</t>
  </si>
  <si>
    <t xml:space="preserve">Plzeň-město</t>
  </si>
  <si>
    <t xml:space="preserve">CZ-324</t>
  </si>
  <si>
    <t xml:space="preserve">Plzeň-jih</t>
  </si>
  <si>
    <t xml:space="preserve">CZ-325</t>
  </si>
  <si>
    <t xml:space="preserve">Plzeň-sever</t>
  </si>
  <si>
    <t xml:space="preserve">CZ-326</t>
  </si>
  <si>
    <t xml:space="preserve">Rokycany</t>
  </si>
  <si>
    <t xml:space="preserve">CZ-327</t>
  </si>
  <si>
    <t xml:space="preserve">Tachov</t>
  </si>
  <si>
    <t xml:space="preserve">CZ-41</t>
  </si>
  <si>
    <t xml:space="preserve">Karlovarský kraj</t>
  </si>
  <si>
    <t xml:space="preserve">CZ-411</t>
  </si>
  <si>
    <t xml:space="preserve">Cheb</t>
  </si>
  <si>
    <t xml:space="preserve">CZ-412</t>
  </si>
  <si>
    <t xml:space="preserve">Karlovy Vary</t>
  </si>
  <si>
    <t xml:space="preserve">CZ-413</t>
  </si>
  <si>
    <t xml:space="preserve">Sokolov</t>
  </si>
  <si>
    <t xml:space="preserve">CZ-42</t>
  </si>
  <si>
    <t xml:space="preserve">Ústecký kraj</t>
  </si>
  <si>
    <t xml:space="preserve">CZ-421</t>
  </si>
  <si>
    <t xml:space="preserve">Děčín</t>
  </si>
  <si>
    <t xml:space="preserve">CZ-422</t>
  </si>
  <si>
    <t xml:space="preserve">Chomutov</t>
  </si>
  <si>
    <t xml:space="preserve">CZ-423</t>
  </si>
  <si>
    <t xml:space="preserve">Litoměřice</t>
  </si>
  <si>
    <t xml:space="preserve">CZ-424</t>
  </si>
  <si>
    <t xml:space="preserve">Louny</t>
  </si>
  <si>
    <t xml:space="preserve">CZ-425</t>
  </si>
  <si>
    <t xml:space="preserve">Most</t>
  </si>
  <si>
    <t xml:space="preserve">CZ-426</t>
  </si>
  <si>
    <t xml:space="preserve">Teplice</t>
  </si>
  <si>
    <t xml:space="preserve">CZ-427</t>
  </si>
  <si>
    <t xml:space="preserve">Ústí nad Labem</t>
  </si>
  <si>
    <t xml:space="preserve">CZ-51</t>
  </si>
  <si>
    <t xml:space="preserve">Liberecký kraj</t>
  </si>
  <si>
    <t xml:space="preserve">CZ-511</t>
  </si>
  <si>
    <t xml:space="preserve">Česká Lípa</t>
  </si>
  <si>
    <t xml:space="preserve">CZ-512</t>
  </si>
  <si>
    <t xml:space="preserve">Jablonec nad Nisou</t>
  </si>
  <si>
    <t xml:space="preserve">CZ-513</t>
  </si>
  <si>
    <t xml:space="preserve">Liberec</t>
  </si>
  <si>
    <t xml:space="preserve">CZ-514</t>
  </si>
  <si>
    <t xml:space="preserve">Semily</t>
  </si>
  <si>
    <t xml:space="preserve">CZ-52</t>
  </si>
  <si>
    <t xml:space="preserve">Královéhradecký kraj</t>
  </si>
  <si>
    <t xml:space="preserve">CZ-521</t>
  </si>
  <si>
    <t xml:space="preserve">Hradec Králové</t>
  </si>
  <si>
    <t xml:space="preserve">CZ-522</t>
  </si>
  <si>
    <t xml:space="preserve">Jičín</t>
  </si>
  <si>
    <t xml:space="preserve">CZ-523</t>
  </si>
  <si>
    <t xml:space="preserve">Náchod</t>
  </si>
  <si>
    <t xml:space="preserve">CZ-524</t>
  </si>
  <si>
    <t xml:space="preserve">Rychnov nad Kněžnou</t>
  </si>
  <si>
    <t xml:space="preserve">CZ-525</t>
  </si>
  <si>
    <t xml:space="preserve">Trutnov</t>
  </si>
  <si>
    <t xml:space="preserve">CZ-53</t>
  </si>
  <si>
    <t xml:space="preserve">Pardubický kraj</t>
  </si>
  <si>
    <t xml:space="preserve">CZ-531</t>
  </si>
  <si>
    <t xml:space="preserve">Chrudim</t>
  </si>
  <si>
    <t xml:space="preserve">CZ-532</t>
  </si>
  <si>
    <t xml:space="preserve">Pardubice</t>
  </si>
  <si>
    <t xml:space="preserve">CZ-533</t>
  </si>
  <si>
    <t xml:space="preserve">Svitavy</t>
  </si>
  <si>
    <t xml:space="preserve">CZ-534</t>
  </si>
  <si>
    <t xml:space="preserve">Ústí nad Orlicí</t>
  </si>
  <si>
    <t xml:space="preserve">CZ-63</t>
  </si>
  <si>
    <t xml:space="preserve">Kraj Vysočina</t>
  </si>
  <si>
    <t xml:space="preserve">CZ-631</t>
  </si>
  <si>
    <t xml:space="preserve">Havlíčkův Brod</t>
  </si>
  <si>
    <t xml:space="preserve">CZ-632</t>
  </si>
  <si>
    <t xml:space="preserve">Jihlava</t>
  </si>
  <si>
    <t xml:space="preserve">CZ-633</t>
  </si>
  <si>
    <t xml:space="preserve">Pelhřimov</t>
  </si>
  <si>
    <t xml:space="preserve">CZ-634</t>
  </si>
  <si>
    <t xml:space="preserve">Třebíč</t>
  </si>
  <si>
    <t xml:space="preserve">CZ-635</t>
  </si>
  <si>
    <t xml:space="preserve">Žďár nad Sázavou</t>
  </si>
  <si>
    <t xml:space="preserve">CZ-64</t>
  </si>
  <si>
    <t xml:space="preserve">Jihomoravský kraj</t>
  </si>
  <si>
    <t xml:space="preserve">CZ-641</t>
  </si>
  <si>
    <t xml:space="preserve">Blansko</t>
  </si>
  <si>
    <t xml:space="preserve">CZ-642</t>
  </si>
  <si>
    <t xml:space="preserve">Brno-město</t>
  </si>
  <si>
    <t xml:space="preserve">CZ-643</t>
  </si>
  <si>
    <t xml:space="preserve">Brno-venkov</t>
  </si>
  <si>
    <t xml:space="preserve">CZ-644</t>
  </si>
  <si>
    <t xml:space="preserve">Břeclav</t>
  </si>
  <si>
    <t xml:space="preserve">CZ-645</t>
  </si>
  <si>
    <t xml:space="preserve">Hodonín</t>
  </si>
  <si>
    <t xml:space="preserve">CZ-646</t>
  </si>
  <si>
    <t xml:space="preserve">Vyškov</t>
  </si>
  <si>
    <t xml:space="preserve">CZ-647</t>
  </si>
  <si>
    <t xml:space="preserve">Znojmo</t>
  </si>
  <si>
    <t xml:space="preserve">CZ-71</t>
  </si>
  <si>
    <t xml:space="preserve">Olomoucký kraj</t>
  </si>
  <si>
    <t xml:space="preserve">CZ-711</t>
  </si>
  <si>
    <t xml:space="preserve">Jeseník</t>
  </si>
  <si>
    <t xml:space="preserve">CZ-712</t>
  </si>
  <si>
    <t xml:space="preserve">Olomouc</t>
  </si>
  <si>
    <t xml:space="preserve">CZ-713</t>
  </si>
  <si>
    <t xml:space="preserve">Prostějov</t>
  </si>
  <si>
    <t xml:space="preserve">CZ-714</t>
  </si>
  <si>
    <t xml:space="preserve">Přerov</t>
  </si>
  <si>
    <t xml:space="preserve">CZ-715</t>
  </si>
  <si>
    <t xml:space="preserve">Šumperk</t>
  </si>
  <si>
    <t xml:space="preserve">CZ-72</t>
  </si>
  <si>
    <t xml:space="preserve">Zlínský kraj</t>
  </si>
  <si>
    <t xml:space="preserve">CZ-721</t>
  </si>
  <si>
    <t xml:space="preserve">Kroměříž</t>
  </si>
  <si>
    <t xml:space="preserve">CZ-722</t>
  </si>
  <si>
    <t xml:space="preserve">Uherské Hradiště</t>
  </si>
  <si>
    <t xml:space="preserve">CZ-723</t>
  </si>
  <si>
    <t xml:space="preserve">Vsetín</t>
  </si>
  <si>
    <t xml:space="preserve">CZ-724</t>
  </si>
  <si>
    <t xml:space="preserve">Zlín</t>
  </si>
  <si>
    <t xml:space="preserve">CZ-80</t>
  </si>
  <si>
    <t xml:space="preserve">Moravskoslezský kraj</t>
  </si>
  <si>
    <t xml:space="preserve">CZ-801</t>
  </si>
  <si>
    <t xml:space="preserve">Bruntál</t>
  </si>
  <si>
    <t xml:space="preserve">CZ-802</t>
  </si>
  <si>
    <t xml:space="preserve">Frýdek-Místek</t>
  </si>
  <si>
    <t xml:space="preserve">CZ-803</t>
  </si>
  <si>
    <t xml:space="preserve">Karviná</t>
  </si>
  <si>
    <t xml:space="preserve">CZ-804</t>
  </si>
  <si>
    <t xml:space="preserve">Nový Jičín</t>
  </si>
  <si>
    <t xml:space="preserve">CZ-805</t>
  </si>
  <si>
    <t xml:space="preserve">Opava</t>
  </si>
  <si>
    <t xml:space="preserve">CZ-806</t>
  </si>
  <si>
    <t xml:space="preserve">Ostrava-město</t>
  </si>
  <si>
    <t xml:space="preserve">CZ-10</t>
  </si>
  <si>
    <t xml:space="preserve">Praha, Hlavní město</t>
  </si>
  <si>
    <t xml:space="preserve">DE-BB</t>
  </si>
  <si>
    <t xml:space="preserve">Brandenburg</t>
  </si>
  <si>
    <t xml:space="preserve">DE-BE</t>
  </si>
  <si>
    <t xml:space="preserve">Berlin</t>
  </si>
  <si>
    <t xml:space="preserve">DE-BW</t>
  </si>
  <si>
    <t xml:space="preserve">DE-BY</t>
  </si>
  <si>
    <t xml:space="preserve">Bayern</t>
  </si>
  <si>
    <t xml:space="preserve">DE-HB</t>
  </si>
  <si>
    <t xml:space="preserve">Bremen</t>
  </si>
  <si>
    <t xml:space="preserve">DE-HE</t>
  </si>
  <si>
    <t xml:space="preserve">DE-HH</t>
  </si>
  <si>
    <t xml:space="preserve">DE-MV</t>
  </si>
  <si>
    <t xml:space="preserve">Mecklenburg-Vorpommern</t>
  </si>
  <si>
    <t xml:space="preserve">DE-NI</t>
  </si>
  <si>
    <t xml:space="preserve">DE-NW</t>
  </si>
  <si>
    <t xml:space="preserve">Nordrhein-Westfalen</t>
  </si>
  <si>
    <t xml:space="preserve">DE-RP</t>
  </si>
  <si>
    <t xml:space="preserve">Rheinland-Pfalz</t>
  </si>
  <si>
    <t xml:space="preserve">DE-SH</t>
  </si>
  <si>
    <t xml:space="preserve">Schleswig-Holstein</t>
  </si>
  <si>
    <t xml:space="preserve">DE-SL</t>
  </si>
  <si>
    <t xml:space="preserve">Saarland</t>
  </si>
  <si>
    <t xml:space="preserve">DE-SN</t>
  </si>
  <si>
    <t xml:space="preserve">Sachsen</t>
  </si>
  <si>
    <t xml:space="preserve">DE-ST</t>
  </si>
  <si>
    <t xml:space="preserve">Sachsen-Anhalt</t>
  </si>
  <si>
    <t xml:space="preserve">DE-TH</t>
  </si>
  <si>
    <t xml:space="preserve">Thüringen</t>
  </si>
  <si>
    <t xml:space="preserve">DJ-AR</t>
  </si>
  <si>
    <t xml:space="preserve">‘Artā</t>
  </si>
  <si>
    <t xml:space="preserve">Arta</t>
  </si>
  <si>
    <t xml:space="preserve">DJ-AS</t>
  </si>
  <si>
    <t xml:space="preserve">‘Alī Şabīḩ</t>
  </si>
  <si>
    <t xml:space="preserve">Ali Sabieh</t>
  </si>
  <si>
    <t xml:space="preserve">DJ-DI</t>
  </si>
  <si>
    <t xml:space="preserve">Dikhīl</t>
  </si>
  <si>
    <t xml:space="preserve">Dikhil</t>
  </si>
  <si>
    <t xml:space="preserve">DJ-OB</t>
  </si>
  <si>
    <t xml:space="preserve">Awbūk</t>
  </si>
  <si>
    <t xml:space="preserve">Obock</t>
  </si>
  <si>
    <t xml:space="preserve">DJ-TA</t>
  </si>
  <si>
    <t xml:space="preserve">Tājūrah</t>
  </si>
  <si>
    <t xml:space="preserve">Tadjourah</t>
  </si>
  <si>
    <t xml:space="preserve">DJ-DJ</t>
  </si>
  <si>
    <t xml:space="preserve">Jībūtī</t>
  </si>
  <si>
    <t xml:space="preserve">Djibouti</t>
  </si>
  <si>
    <t xml:space="preserve">DK-81</t>
  </si>
  <si>
    <t xml:space="preserve">Nordjylland</t>
  </si>
  <si>
    <t xml:space="preserve">DK-82</t>
  </si>
  <si>
    <t xml:space="preserve">Midtjylland</t>
  </si>
  <si>
    <t xml:space="preserve">DK-83</t>
  </si>
  <si>
    <t xml:space="preserve">Syddanmark</t>
  </si>
  <si>
    <t xml:space="preserve">DK-84</t>
  </si>
  <si>
    <t xml:space="preserve">Hovedstaden</t>
  </si>
  <si>
    <t xml:space="preserve">DK-85</t>
  </si>
  <si>
    <t xml:space="preserve">Sjælland</t>
  </si>
  <si>
    <t xml:space="preserve">DM-02</t>
  </si>
  <si>
    <t xml:space="preserve">DM-03</t>
  </si>
  <si>
    <t xml:space="preserve">Saint David</t>
  </si>
  <si>
    <t xml:space="preserve">DM-04</t>
  </si>
  <si>
    <t xml:space="preserve">DM-05</t>
  </si>
  <si>
    <t xml:space="preserve">DM-06</t>
  </si>
  <si>
    <t xml:space="preserve">DM-07</t>
  </si>
  <si>
    <t xml:space="preserve">Saint Luke</t>
  </si>
  <si>
    <t xml:space="preserve">DM-08</t>
  </si>
  <si>
    <t xml:space="preserve">Saint Mark</t>
  </si>
  <si>
    <t xml:space="preserve">DM-09</t>
  </si>
  <si>
    <t xml:space="preserve">Saint Patrick</t>
  </si>
  <si>
    <t xml:space="preserve">DM-10</t>
  </si>
  <si>
    <t xml:space="preserve">DM-11</t>
  </si>
  <si>
    <t xml:space="preserve">DO-33</t>
  </si>
  <si>
    <t xml:space="preserve">Cibao Nordeste</t>
  </si>
  <si>
    <t xml:space="preserve">DO-06</t>
  </si>
  <si>
    <t xml:space="preserve">Duarte</t>
  </si>
  <si>
    <t xml:space="preserve">DO-14</t>
  </si>
  <si>
    <t xml:space="preserve">María Trinidad Sánchez</t>
  </si>
  <si>
    <t xml:space="preserve">DO-19</t>
  </si>
  <si>
    <t xml:space="preserve">Hermanas Mirabal</t>
  </si>
  <si>
    <t xml:space="preserve">DO-20</t>
  </si>
  <si>
    <t xml:space="preserve">Samaná</t>
  </si>
  <si>
    <t xml:space="preserve">DO-34</t>
  </si>
  <si>
    <t xml:space="preserve">Cibao Noroeste</t>
  </si>
  <si>
    <t xml:space="preserve">DO-05</t>
  </si>
  <si>
    <t xml:space="preserve">Dajabón</t>
  </si>
  <si>
    <t xml:space="preserve">DO-15</t>
  </si>
  <si>
    <t xml:space="preserve">Monte Cristi</t>
  </si>
  <si>
    <t xml:space="preserve">DO-26</t>
  </si>
  <si>
    <t xml:space="preserve">Santiago Rodríguez</t>
  </si>
  <si>
    <t xml:space="preserve">DO-27</t>
  </si>
  <si>
    <t xml:space="preserve">Valverde</t>
  </si>
  <si>
    <t xml:space="preserve">DO-35</t>
  </si>
  <si>
    <t xml:space="preserve">Cibao Norte</t>
  </si>
  <si>
    <t xml:space="preserve">DO-09</t>
  </si>
  <si>
    <t xml:space="preserve">Espaillat</t>
  </si>
  <si>
    <t xml:space="preserve">DO-18</t>
  </si>
  <si>
    <t xml:space="preserve">Puerto Plata</t>
  </si>
  <si>
    <t xml:space="preserve">DO-25</t>
  </si>
  <si>
    <t xml:space="preserve">Santiago</t>
  </si>
  <si>
    <t xml:space="preserve">DO-36</t>
  </si>
  <si>
    <t xml:space="preserve">Cibao Sur</t>
  </si>
  <si>
    <t xml:space="preserve">DO-13</t>
  </si>
  <si>
    <t xml:space="preserve">La Vega</t>
  </si>
  <si>
    <t xml:space="preserve">DO-24</t>
  </si>
  <si>
    <t xml:space="preserve">Sánchez Ramírez</t>
  </si>
  <si>
    <t xml:space="preserve">DO-28</t>
  </si>
  <si>
    <t xml:space="preserve">Monseñor Nouel</t>
  </si>
  <si>
    <t xml:space="preserve">DO-37</t>
  </si>
  <si>
    <t xml:space="preserve">El Valle</t>
  </si>
  <si>
    <t xml:space="preserve">DO-07</t>
  </si>
  <si>
    <t xml:space="preserve">Elías Piña</t>
  </si>
  <si>
    <t xml:space="preserve">DO-22</t>
  </si>
  <si>
    <t xml:space="preserve">DO-38</t>
  </si>
  <si>
    <t xml:space="preserve">Enriquillo</t>
  </si>
  <si>
    <t xml:space="preserve">DO-03</t>
  </si>
  <si>
    <t xml:space="preserve">Baoruco</t>
  </si>
  <si>
    <t xml:space="preserve">DO-04</t>
  </si>
  <si>
    <t xml:space="preserve">Barahona</t>
  </si>
  <si>
    <t xml:space="preserve">DO-10</t>
  </si>
  <si>
    <t xml:space="preserve">Independencia</t>
  </si>
  <si>
    <t xml:space="preserve">DO-16</t>
  </si>
  <si>
    <t xml:space="preserve">Pedernales</t>
  </si>
  <si>
    <t xml:space="preserve">DO-39</t>
  </si>
  <si>
    <t xml:space="preserve">Higuamo</t>
  </si>
  <si>
    <t xml:space="preserve">DO-23</t>
  </si>
  <si>
    <t xml:space="preserve">San Pedro de Macorís</t>
  </si>
  <si>
    <t xml:space="preserve">DO-29</t>
  </si>
  <si>
    <t xml:space="preserve">Monte Plata</t>
  </si>
  <si>
    <t xml:space="preserve">DO-30</t>
  </si>
  <si>
    <t xml:space="preserve">Hato Mayor</t>
  </si>
  <si>
    <t xml:space="preserve">DO-40</t>
  </si>
  <si>
    <t xml:space="preserve">Ozama</t>
  </si>
  <si>
    <t xml:space="preserve">DO-32</t>
  </si>
  <si>
    <t xml:space="preserve">Santo Domingo</t>
  </si>
  <si>
    <t xml:space="preserve">DO-01</t>
  </si>
  <si>
    <t xml:space="preserve">Distrito Nacional (Santo Domingo)</t>
  </si>
  <si>
    <t xml:space="preserve">DO-41</t>
  </si>
  <si>
    <t xml:space="preserve">Valdesia</t>
  </si>
  <si>
    <t xml:space="preserve">DO-02</t>
  </si>
  <si>
    <t xml:space="preserve">Azua</t>
  </si>
  <si>
    <t xml:space="preserve">DO-17</t>
  </si>
  <si>
    <t xml:space="preserve">Peravia</t>
  </si>
  <si>
    <t xml:space="preserve">DO-21</t>
  </si>
  <si>
    <t xml:space="preserve">San Cristóbal</t>
  </si>
  <si>
    <t xml:space="preserve">DO-31</t>
  </si>
  <si>
    <t xml:space="preserve">San José de Ocoa</t>
  </si>
  <si>
    <t xml:space="preserve">DO-42</t>
  </si>
  <si>
    <t xml:space="preserve">Yuma</t>
  </si>
  <si>
    <t xml:space="preserve">DO-08</t>
  </si>
  <si>
    <t xml:space="preserve">El Seibo</t>
  </si>
  <si>
    <t xml:space="preserve">DO-11</t>
  </si>
  <si>
    <t xml:space="preserve">La Altagracia</t>
  </si>
  <si>
    <t xml:space="preserve">DO-12</t>
  </si>
  <si>
    <t xml:space="preserve">La Romana</t>
  </si>
  <si>
    <t xml:space="preserve">DZ-01</t>
  </si>
  <si>
    <t xml:space="preserve">Adrar</t>
  </si>
  <si>
    <t xml:space="preserve">DZ-02</t>
  </si>
  <si>
    <t xml:space="preserve">Chlef</t>
  </si>
  <si>
    <t xml:space="preserve">DZ-03</t>
  </si>
  <si>
    <t xml:space="preserve">Laghouat</t>
  </si>
  <si>
    <t xml:space="preserve">DZ-04</t>
  </si>
  <si>
    <t xml:space="preserve">Oum el Bouaghi</t>
  </si>
  <si>
    <t xml:space="preserve">DZ-05</t>
  </si>
  <si>
    <t xml:space="preserve">Batna</t>
  </si>
  <si>
    <t xml:space="preserve">DZ-06</t>
  </si>
  <si>
    <t xml:space="preserve">Béjaïa</t>
  </si>
  <si>
    <t xml:space="preserve">DZ-07</t>
  </si>
  <si>
    <t xml:space="preserve">Biskra</t>
  </si>
  <si>
    <t xml:space="preserve">DZ-08</t>
  </si>
  <si>
    <t xml:space="preserve">Béchar</t>
  </si>
  <si>
    <t xml:space="preserve">DZ-09</t>
  </si>
  <si>
    <t xml:space="preserve">Blida</t>
  </si>
  <si>
    <t xml:space="preserve">DZ-10</t>
  </si>
  <si>
    <t xml:space="preserve">Bouira</t>
  </si>
  <si>
    <t xml:space="preserve">DZ-11</t>
  </si>
  <si>
    <t xml:space="preserve">Tamanrasset</t>
  </si>
  <si>
    <t xml:space="preserve">DZ-12</t>
  </si>
  <si>
    <t xml:space="preserve">Tébessa</t>
  </si>
  <si>
    <t xml:space="preserve">DZ-13</t>
  </si>
  <si>
    <t xml:space="preserve">Tlemcen</t>
  </si>
  <si>
    <t xml:space="preserve">DZ-14</t>
  </si>
  <si>
    <t xml:space="preserve">Tiaret</t>
  </si>
  <si>
    <t xml:space="preserve">DZ-15</t>
  </si>
  <si>
    <t xml:space="preserve">Tizi Ouzou</t>
  </si>
  <si>
    <t xml:space="preserve">DZ-16</t>
  </si>
  <si>
    <t xml:space="preserve">Alger</t>
  </si>
  <si>
    <t xml:space="preserve">DZ-17</t>
  </si>
  <si>
    <t xml:space="preserve">Djelfa</t>
  </si>
  <si>
    <t xml:space="preserve">DZ-18</t>
  </si>
  <si>
    <t xml:space="preserve">Jijel</t>
  </si>
  <si>
    <t xml:space="preserve">DZ-19</t>
  </si>
  <si>
    <t xml:space="preserve">Sétif</t>
  </si>
  <si>
    <t xml:space="preserve">DZ-20</t>
  </si>
  <si>
    <t xml:space="preserve">Saïda</t>
  </si>
  <si>
    <t xml:space="preserve">DZ-21</t>
  </si>
  <si>
    <t xml:space="preserve">Skikda</t>
  </si>
  <si>
    <t xml:space="preserve">DZ-22</t>
  </si>
  <si>
    <t xml:space="preserve">Sidi Bel Abbès</t>
  </si>
  <si>
    <t xml:space="preserve">DZ-23</t>
  </si>
  <si>
    <t xml:space="preserve">Annaba</t>
  </si>
  <si>
    <t xml:space="preserve">DZ-24</t>
  </si>
  <si>
    <t xml:space="preserve">Guelma</t>
  </si>
  <si>
    <t xml:space="preserve">DZ-25</t>
  </si>
  <si>
    <t xml:space="preserve">Constantine</t>
  </si>
  <si>
    <t xml:space="preserve">DZ-26</t>
  </si>
  <si>
    <t xml:space="preserve">Médéa</t>
  </si>
  <si>
    <t xml:space="preserve">DZ-27</t>
  </si>
  <si>
    <t xml:space="preserve">Mostaganem</t>
  </si>
  <si>
    <t xml:space="preserve">DZ-28</t>
  </si>
  <si>
    <t xml:space="preserve">M'sila</t>
  </si>
  <si>
    <t xml:space="preserve">DZ-29</t>
  </si>
  <si>
    <t xml:space="preserve">Mascara</t>
  </si>
  <si>
    <t xml:space="preserve">DZ-30</t>
  </si>
  <si>
    <t xml:space="preserve">Ouargla</t>
  </si>
  <si>
    <t xml:space="preserve">DZ-31</t>
  </si>
  <si>
    <t xml:space="preserve">Oran</t>
  </si>
  <si>
    <t xml:space="preserve">DZ-32</t>
  </si>
  <si>
    <t xml:space="preserve">El Bayadh</t>
  </si>
  <si>
    <t xml:space="preserve">DZ-33</t>
  </si>
  <si>
    <t xml:space="preserve">Illizi</t>
  </si>
  <si>
    <t xml:space="preserve">DZ-34</t>
  </si>
  <si>
    <t xml:space="preserve">Bordj Bou Arréridj</t>
  </si>
  <si>
    <t xml:space="preserve">DZ-35</t>
  </si>
  <si>
    <t xml:space="preserve">Boumerdès</t>
  </si>
  <si>
    <t xml:space="preserve">DZ-36</t>
  </si>
  <si>
    <t xml:space="preserve">El Tarf</t>
  </si>
  <si>
    <t xml:space="preserve">DZ-37</t>
  </si>
  <si>
    <t xml:space="preserve">Tindouf</t>
  </si>
  <si>
    <t xml:space="preserve">DZ-38</t>
  </si>
  <si>
    <t xml:space="preserve">Tissemsilt</t>
  </si>
  <si>
    <t xml:space="preserve">DZ-39</t>
  </si>
  <si>
    <t xml:space="preserve">El Oued</t>
  </si>
  <si>
    <t xml:space="preserve">DZ-40</t>
  </si>
  <si>
    <t xml:space="preserve">Khenchela</t>
  </si>
  <si>
    <t xml:space="preserve">DZ-41</t>
  </si>
  <si>
    <t xml:space="preserve">Souk Ahras</t>
  </si>
  <si>
    <t xml:space="preserve">DZ-42</t>
  </si>
  <si>
    <t xml:space="preserve">Tipaza</t>
  </si>
  <si>
    <t xml:space="preserve">DZ-43</t>
  </si>
  <si>
    <t xml:space="preserve">Mila</t>
  </si>
  <si>
    <t xml:space="preserve">DZ-44</t>
  </si>
  <si>
    <t xml:space="preserve">Aïn Defla</t>
  </si>
  <si>
    <t xml:space="preserve">DZ-45</t>
  </si>
  <si>
    <t xml:space="preserve">Naama</t>
  </si>
  <si>
    <t xml:space="preserve">DZ-46</t>
  </si>
  <si>
    <t xml:space="preserve">Aïn Témouchent</t>
  </si>
  <si>
    <t xml:space="preserve">DZ-47</t>
  </si>
  <si>
    <t xml:space="preserve">Ghardaïa</t>
  </si>
  <si>
    <t xml:space="preserve">DZ-48</t>
  </si>
  <si>
    <t xml:space="preserve">Relizane</t>
  </si>
  <si>
    <t xml:space="preserve">EC-A</t>
  </si>
  <si>
    <t xml:space="preserve">Azuay</t>
  </si>
  <si>
    <t xml:space="preserve">EC-B</t>
  </si>
  <si>
    <t xml:space="preserve">EC-C</t>
  </si>
  <si>
    <t xml:space="preserve">Carchi</t>
  </si>
  <si>
    <t xml:space="preserve">EC-D</t>
  </si>
  <si>
    <t xml:space="preserve">Orellana</t>
  </si>
  <si>
    <t xml:space="preserve">EC-E</t>
  </si>
  <si>
    <t xml:space="preserve">Esmeraldas</t>
  </si>
  <si>
    <t xml:space="preserve">EC-F</t>
  </si>
  <si>
    <t xml:space="preserve">Cañar</t>
  </si>
  <si>
    <t xml:space="preserve">EC-G</t>
  </si>
  <si>
    <t xml:space="preserve">Guayas</t>
  </si>
  <si>
    <t xml:space="preserve">EC-H</t>
  </si>
  <si>
    <t xml:space="preserve">Chimborazo</t>
  </si>
  <si>
    <t xml:space="preserve">EC-I</t>
  </si>
  <si>
    <t xml:space="preserve">Imbabura</t>
  </si>
  <si>
    <t xml:space="preserve">EC-L</t>
  </si>
  <si>
    <t xml:space="preserve">Loja</t>
  </si>
  <si>
    <t xml:space="preserve">EC-M</t>
  </si>
  <si>
    <t xml:space="preserve">Manabí</t>
  </si>
  <si>
    <t xml:space="preserve">EC-N</t>
  </si>
  <si>
    <t xml:space="preserve">Napo</t>
  </si>
  <si>
    <t xml:space="preserve">EC-O</t>
  </si>
  <si>
    <t xml:space="preserve">El Oro</t>
  </si>
  <si>
    <t xml:space="preserve">EC-P</t>
  </si>
  <si>
    <t xml:space="preserve">Pichincha</t>
  </si>
  <si>
    <t xml:space="preserve">EC-R</t>
  </si>
  <si>
    <t xml:space="preserve">EC-S</t>
  </si>
  <si>
    <t xml:space="preserve">Morona Santiago</t>
  </si>
  <si>
    <t xml:space="preserve">EC-SD</t>
  </si>
  <si>
    <t xml:space="preserve">Santo Domingo de los Tsáchilas</t>
  </si>
  <si>
    <t xml:space="preserve">EC-SE</t>
  </si>
  <si>
    <t xml:space="preserve">Santa Elena</t>
  </si>
  <si>
    <t xml:space="preserve">EC-T</t>
  </si>
  <si>
    <t xml:space="preserve">Tungurahua</t>
  </si>
  <si>
    <t xml:space="preserve">EC-U</t>
  </si>
  <si>
    <t xml:space="preserve">Sucumbíos</t>
  </si>
  <si>
    <t xml:space="preserve">EC-W</t>
  </si>
  <si>
    <t xml:space="preserve">Galápagos</t>
  </si>
  <si>
    <t xml:space="preserve">EC-X</t>
  </si>
  <si>
    <t xml:space="preserve">Cotopaxi</t>
  </si>
  <si>
    <t xml:space="preserve">EC-Y</t>
  </si>
  <si>
    <t xml:space="preserve">Pastaza</t>
  </si>
  <si>
    <t xml:space="preserve">EC-Z</t>
  </si>
  <si>
    <t xml:space="preserve">Zamora Chinchipe</t>
  </si>
  <si>
    <t xml:space="preserve">EE-37</t>
  </si>
  <si>
    <t xml:space="preserve">Harjumaa</t>
  </si>
  <si>
    <t xml:space="preserve">EE-296</t>
  </si>
  <si>
    <t xml:space="preserve">Keila</t>
  </si>
  <si>
    <t xml:space="preserve">EE-424</t>
  </si>
  <si>
    <t xml:space="preserve">Loksa</t>
  </si>
  <si>
    <t xml:space="preserve">EE-446</t>
  </si>
  <si>
    <t xml:space="preserve">Maardu</t>
  </si>
  <si>
    <t xml:space="preserve">EE-784</t>
  </si>
  <si>
    <t xml:space="preserve">EE-141</t>
  </si>
  <si>
    <t xml:space="preserve">Anija</t>
  </si>
  <si>
    <t xml:space="preserve">EE-198</t>
  </si>
  <si>
    <t xml:space="preserve">Harku</t>
  </si>
  <si>
    <t xml:space="preserve">EE-245</t>
  </si>
  <si>
    <t xml:space="preserve">Jõelähtme</t>
  </si>
  <si>
    <t xml:space="preserve">EE-305</t>
  </si>
  <si>
    <t xml:space="preserve">Kiili</t>
  </si>
  <si>
    <t xml:space="preserve">EE-338</t>
  </si>
  <si>
    <t xml:space="preserve">Kose</t>
  </si>
  <si>
    <t xml:space="preserve">EE-353</t>
  </si>
  <si>
    <t xml:space="preserve">Kuusalu</t>
  </si>
  <si>
    <t xml:space="preserve">EE-431</t>
  </si>
  <si>
    <t xml:space="preserve">Lääne-Harju</t>
  </si>
  <si>
    <t xml:space="preserve">EE-651</t>
  </si>
  <si>
    <t xml:space="preserve">Raasiku</t>
  </si>
  <si>
    <t xml:space="preserve">EE-653</t>
  </si>
  <si>
    <t xml:space="preserve">Rae</t>
  </si>
  <si>
    <t xml:space="preserve">EE-719</t>
  </si>
  <si>
    <t xml:space="preserve">Saku</t>
  </si>
  <si>
    <t xml:space="preserve">EE-726</t>
  </si>
  <si>
    <t xml:space="preserve">Saue</t>
  </si>
  <si>
    <t xml:space="preserve">EE-890</t>
  </si>
  <si>
    <t xml:space="preserve">Viimsi</t>
  </si>
  <si>
    <t xml:space="preserve">EE-39</t>
  </si>
  <si>
    <t xml:space="preserve">Hiiumaa</t>
  </si>
  <si>
    <t xml:space="preserve">EE-205</t>
  </si>
  <si>
    <t xml:space="preserve">EE-45</t>
  </si>
  <si>
    <t xml:space="preserve">EE-321</t>
  </si>
  <si>
    <t xml:space="preserve">Kohtla-Järve</t>
  </si>
  <si>
    <t xml:space="preserve">EE-511</t>
  </si>
  <si>
    <t xml:space="preserve">Narva</t>
  </si>
  <si>
    <t xml:space="preserve">EE-514</t>
  </si>
  <si>
    <t xml:space="preserve">Narva-Jõesuu</t>
  </si>
  <si>
    <t xml:space="preserve">EE-735</t>
  </si>
  <si>
    <t xml:space="preserve">EE-130</t>
  </si>
  <si>
    <t xml:space="preserve">Alutaguse</t>
  </si>
  <si>
    <t xml:space="preserve">EE-251</t>
  </si>
  <si>
    <t xml:space="preserve">Jõhvi</t>
  </si>
  <si>
    <t xml:space="preserve">EE-442</t>
  </si>
  <si>
    <t xml:space="preserve">Lüganuse</t>
  </si>
  <si>
    <t xml:space="preserve">EE-803</t>
  </si>
  <si>
    <t xml:space="preserve">Toila</t>
  </si>
  <si>
    <t xml:space="preserve">EE-50</t>
  </si>
  <si>
    <t xml:space="preserve">Jõgevamaa</t>
  </si>
  <si>
    <t xml:space="preserve">EE-247</t>
  </si>
  <si>
    <t xml:space="preserve">Jõgeva</t>
  </si>
  <si>
    <t xml:space="preserve">EE-486</t>
  </si>
  <si>
    <t xml:space="preserve">Mustvee</t>
  </si>
  <si>
    <t xml:space="preserve">EE-618</t>
  </si>
  <si>
    <t xml:space="preserve">Põltsamaa</t>
  </si>
  <si>
    <t xml:space="preserve">EE-52</t>
  </si>
  <si>
    <t xml:space="preserve">Järvamaa</t>
  </si>
  <si>
    <t xml:space="preserve">EE-567</t>
  </si>
  <si>
    <t xml:space="preserve">Paide</t>
  </si>
  <si>
    <t xml:space="preserve">EE-255</t>
  </si>
  <si>
    <t xml:space="preserve">Järva</t>
  </si>
  <si>
    <t xml:space="preserve">EE-834</t>
  </si>
  <si>
    <t xml:space="preserve">Türi</t>
  </si>
  <si>
    <t xml:space="preserve">EE-56</t>
  </si>
  <si>
    <t xml:space="preserve">Läänemaa</t>
  </si>
  <si>
    <t xml:space="preserve">EE-184</t>
  </si>
  <si>
    <t xml:space="preserve">Haapsalu</t>
  </si>
  <si>
    <t xml:space="preserve">EE-441</t>
  </si>
  <si>
    <t xml:space="preserve">Lääne-Nigula</t>
  </si>
  <si>
    <t xml:space="preserve">EE-907</t>
  </si>
  <si>
    <t xml:space="preserve">Vormsi</t>
  </si>
  <si>
    <t xml:space="preserve">EE-60</t>
  </si>
  <si>
    <t xml:space="preserve">Lääne-Virumaa</t>
  </si>
  <si>
    <t xml:space="preserve">EE-663</t>
  </si>
  <si>
    <t xml:space="preserve">Rakvere</t>
  </si>
  <si>
    <t xml:space="preserve">EE-191</t>
  </si>
  <si>
    <t xml:space="preserve">Haljala</t>
  </si>
  <si>
    <t xml:space="preserve">EE-272</t>
  </si>
  <si>
    <t xml:space="preserve">Kadrina</t>
  </si>
  <si>
    <t xml:space="preserve">EE-661</t>
  </si>
  <si>
    <t xml:space="preserve">EE-792</t>
  </si>
  <si>
    <t xml:space="preserve">Tapa</t>
  </si>
  <si>
    <t xml:space="preserve">EE-901</t>
  </si>
  <si>
    <t xml:space="preserve">Vinni</t>
  </si>
  <si>
    <t xml:space="preserve">EE-903</t>
  </si>
  <si>
    <t xml:space="preserve">Viru-Nigula</t>
  </si>
  <si>
    <t xml:space="preserve">EE-928</t>
  </si>
  <si>
    <t xml:space="preserve">Väike-Maarja</t>
  </si>
  <si>
    <t xml:space="preserve">EE-64</t>
  </si>
  <si>
    <t xml:space="preserve">Põlvamaa</t>
  </si>
  <si>
    <t xml:space="preserve">EE-284</t>
  </si>
  <si>
    <t xml:space="preserve">Kanepi</t>
  </si>
  <si>
    <t xml:space="preserve">EE-622</t>
  </si>
  <si>
    <t xml:space="preserve">Põlva</t>
  </si>
  <si>
    <t xml:space="preserve">EE-708</t>
  </si>
  <si>
    <t xml:space="preserve">Räpina</t>
  </si>
  <si>
    <t xml:space="preserve">EE-68</t>
  </si>
  <si>
    <t xml:space="preserve">Pärnumaa</t>
  </si>
  <si>
    <t xml:space="preserve">EE-624</t>
  </si>
  <si>
    <t xml:space="preserve">Pärnu</t>
  </si>
  <si>
    <t xml:space="preserve">EE-214</t>
  </si>
  <si>
    <t xml:space="preserve">Häädemeeste</t>
  </si>
  <si>
    <t xml:space="preserve">EE-303</t>
  </si>
  <si>
    <t xml:space="preserve">Kihnu</t>
  </si>
  <si>
    <t xml:space="preserve">EE-430</t>
  </si>
  <si>
    <t xml:space="preserve">Lääneranna</t>
  </si>
  <si>
    <t xml:space="preserve">EE-638</t>
  </si>
  <si>
    <t xml:space="preserve">Põhja-Pärnumaa</t>
  </si>
  <si>
    <t xml:space="preserve">EE-712</t>
  </si>
  <si>
    <t xml:space="preserve">Saarde</t>
  </si>
  <si>
    <t xml:space="preserve">EE-809</t>
  </si>
  <si>
    <t xml:space="preserve">Tori</t>
  </si>
  <si>
    <t xml:space="preserve">EE-71</t>
  </si>
  <si>
    <t xml:space="preserve">Raplamaa</t>
  </si>
  <si>
    <t xml:space="preserve">EE-293</t>
  </si>
  <si>
    <t xml:space="preserve">Kehtna</t>
  </si>
  <si>
    <t xml:space="preserve">EE-317</t>
  </si>
  <si>
    <t xml:space="preserve">Kohila</t>
  </si>
  <si>
    <t xml:space="preserve">EE-503</t>
  </si>
  <si>
    <t xml:space="preserve">Märjamaa</t>
  </si>
  <si>
    <t xml:space="preserve">EE-668</t>
  </si>
  <si>
    <t xml:space="preserve">Rapla</t>
  </si>
  <si>
    <t xml:space="preserve">EE-74</t>
  </si>
  <si>
    <t xml:space="preserve">Saaremaa</t>
  </si>
  <si>
    <t xml:space="preserve">EE-478</t>
  </si>
  <si>
    <t xml:space="preserve">Muhu</t>
  </si>
  <si>
    <t xml:space="preserve">EE-689</t>
  </si>
  <si>
    <t xml:space="preserve">Ruhnu</t>
  </si>
  <si>
    <t xml:space="preserve">EE-714</t>
  </si>
  <si>
    <t xml:space="preserve">EE-79</t>
  </si>
  <si>
    <t xml:space="preserve">Tartumaa</t>
  </si>
  <si>
    <t xml:space="preserve">EE-793</t>
  </si>
  <si>
    <t xml:space="preserve">Tartu</t>
  </si>
  <si>
    <t xml:space="preserve">EE-171</t>
  </si>
  <si>
    <t xml:space="preserve">Elva</t>
  </si>
  <si>
    <t xml:space="preserve">EE-283</t>
  </si>
  <si>
    <t xml:space="preserve">Kambja</t>
  </si>
  <si>
    <t xml:space="preserve">EE-291</t>
  </si>
  <si>
    <t xml:space="preserve">Kastre</t>
  </si>
  <si>
    <t xml:space="preserve">EE-432</t>
  </si>
  <si>
    <t xml:space="preserve">Luunja</t>
  </si>
  <si>
    <t xml:space="preserve">EE-528</t>
  </si>
  <si>
    <t xml:space="preserve">Nõo</t>
  </si>
  <si>
    <t xml:space="preserve">EE-586</t>
  </si>
  <si>
    <t xml:space="preserve">Peipsiääre</t>
  </si>
  <si>
    <t xml:space="preserve">EE-796</t>
  </si>
  <si>
    <t xml:space="preserve">EE-81</t>
  </si>
  <si>
    <t xml:space="preserve">Valgamaa</t>
  </si>
  <si>
    <t xml:space="preserve">EE-557</t>
  </si>
  <si>
    <t xml:space="preserve">Otepää</t>
  </si>
  <si>
    <t xml:space="preserve">EE-824</t>
  </si>
  <si>
    <t xml:space="preserve">Tõrva</t>
  </si>
  <si>
    <t xml:space="preserve">EE-855</t>
  </si>
  <si>
    <t xml:space="preserve">Valga</t>
  </si>
  <si>
    <t xml:space="preserve">EE-84</t>
  </si>
  <si>
    <t xml:space="preserve">Viljandimaa</t>
  </si>
  <si>
    <t xml:space="preserve">EE-897</t>
  </si>
  <si>
    <t xml:space="preserve">Viljandi</t>
  </si>
  <si>
    <t xml:space="preserve">EE-480</t>
  </si>
  <si>
    <t xml:space="preserve">Mulgi</t>
  </si>
  <si>
    <t xml:space="preserve">EE-615</t>
  </si>
  <si>
    <t xml:space="preserve">Põhja-Sakala</t>
  </si>
  <si>
    <t xml:space="preserve">EE-899</t>
  </si>
  <si>
    <t xml:space="preserve">EE-87</t>
  </si>
  <si>
    <t xml:space="preserve">Võrumaa</t>
  </si>
  <si>
    <t xml:space="preserve">EE-919</t>
  </si>
  <si>
    <t xml:space="preserve">Võru</t>
  </si>
  <si>
    <t xml:space="preserve">EE-142</t>
  </si>
  <si>
    <t xml:space="preserve">Antsla</t>
  </si>
  <si>
    <t xml:space="preserve">EE-698</t>
  </si>
  <si>
    <t xml:space="preserve">Rõuge</t>
  </si>
  <si>
    <t xml:space="preserve">EE-732</t>
  </si>
  <si>
    <t xml:space="preserve">Setomaa</t>
  </si>
  <si>
    <t xml:space="preserve">EE-917</t>
  </si>
  <si>
    <t xml:space="preserve">EG-ALX</t>
  </si>
  <si>
    <t xml:space="preserve">Al Iskandarīyah</t>
  </si>
  <si>
    <t xml:space="preserve">EG-ASN</t>
  </si>
  <si>
    <t xml:space="preserve">Aswān</t>
  </si>
  <si>
    <t xml:space="preserve">EG-AST</t>
  </si>
  <si>
    <t xml:space="preserve">Asyūţ</t>
  </si>
  <si>
    <t xml:space="preserve">EG-BA</t>
  </si>
  <si>
    <t xml:space="preserve">Al Baḩr al Aḩmar</t>
  </si>
  <si>
    <t xml:space="preserve">EG-BH</t>
  </si>
  <si>
    <t xml:space="preserve">Al Buḩayrah</t>
  </si>
  <si>
    <t xml:space="preserve">EG-BNS</t>
  </si>
  <si>
    <t xml:space="preserve">Banī Suwayf</t>
  </si>
  <si>
    <t xml:space="preserve">EG-C</t>
  </si>
  <si>
    <t xml:space="preserve">Al Qāhirah</t>
  </si>
  <si>
    <t xml:space="preserve">EG-DK</t>
  </si>
  <si>
    <t xml:space="preserve">Ad Daqahlīyah</t>
  </si>
  <si>
    <t xml:space="preserve">EG-DT</t>
  </si>
  <si>
    <t xml:space="preserve">Dumyāţ</t>
  </si>
  <si>
    <t xml:space="preserve">EG-FYM</t>
  </si>
  <si>
    <t xml:space="preserve">Al Fayyūm</t>
  </si>
  <si>
    <t xml:space="preserve">EG-GH</t>
  </si>
  <si>
    <t xml:space="preserve">Al Gharbīyah</t>
  </si>
  <si>
    <t xml:space="preserve">EG-GZ</t>
  </si>
  <si>
    <t xml:space="preserve">Al Jīzah</t>
  </si>
  <si>
    <t xml:space="preserve">EG-IS</t>
  </si>
  <si>
    <t xml:space="preserve">Al Ismā'īlīyah</t>
  </si>
  <si>
    <t xml:space="preserve">EG-JS</t>
  </si>
  <si>
    <t xml:space="preserve">Janūb Sīnā'</t>
  </si>
  <si>
    <t xml:space="preserve">EG-KB</t>
  </si>
  <si>
    <t xml:space="preserve">Al Qalyūbīyah</t>
  </si>
  <si>
    <t xml:space="preserve">EG-KFS</t>
  </si>
  <si>
    <t xml:space="preserve">Kafr ash Shaykh</t>
  </si>
  <si>
    <t xml:space="preserve">EG-KN</t>
  </si>
  <si>
    <t xml:space="preserve">Qinā</t>
  </si>
  <si>
    <t xml:space="preserve">EG-LX</t>
  </si>
  <si>
    <t xml:space="preserve">Al Uqşur</t>
  </si>
  <si>
    <t xml:space="preserve">EG-MN</t>
  </si>
  <si>
    <t xml:space="preserve">Al Minyā</t>
  </si>
  <si>
    <t xml:space="preserve">EG-MNF</t>
  </si>
  <si>
    <t xml:space="preserve">Al Minūfīyah</t>
  </si>
  <si>
    <t xml:space="preserve">EG-MT</t>
  </si>
  <si>
    <t xml:space="preserve">Maţrūḩ</t>
  </si>
  <si>
    <t xml:space="preserve">EG-PTS</t>
  </si>
  <si>
    <t xml:space="preserve">Būr Sa‘īd</t>
  </si>
  <si>
    <t xml:space="preserve">EG-SHG</t>
  </si>
  <si>
    <t xml:space="preserve">Sūhāj</t>
  </si>
  <si>
    <t xml:space="preserve">EG-SHR</t>
  </si>
  <si>
    <t xml:space="preserve">Ash Sharqīyah</t>
  </si>
  <si>
    <t xml:space="preserve">EG-SIN</t>
  </si>
  <si>
    <t xml:space="preserve">Shamāl Sīnā'</t>
  </si>
  <si>
    <t xml:space="preserve">EG-SUZ</t>
  </si>
  <si>
    <t xml:space="preserve">As Suways</t>
  </si>
  <si>
    <t xml:space="preserve">EG-WAD</t>
  </si>
  <si>
    <t xml:space="preserve">Al Wādī al Jadīd</t>
  </si>
  <si>
    <t xml:space="preserve">ER-AN</t>
  </si>
  <si>
    <t xml:space="preserve">Ansabā</t>
  </si>
  <si>
    <t xml:space="preserve">‘Anseba</t>
  </si>
  <si>
    <t xml:space="preserve">ER-DK</t>
  </si>
  <si>
    <t xml:space="preserve">Janūbī al Baḩrī al Aḩmar</t>
  </si>
  <si>
    <t xml:space="preserve">Debubawi K’eyyĭḥ Baḥri</t>
  </si>
  <si>
    <t xml:space="preserve">ER-DU</t>
  </si>
  <si>
    <t xml:space="preserve">Al Janūbī</t>
  </si>
  <si>
    <t xml:space="preserve">Debub</t>
  </si>
  <si>
    <t xml:space="preserve">ER-GB</t>
  </si>
  <si>
    <t xml:space="preserve">Qāsh-Barkah</t>
  </si>
  <si>
    <t xml:space="preserve">Gash-Barka</t>
  </si>
  <si>
    <t xml:space="preserve">ER-MA</t>
  </si>
  <si>
    <t xml:space="preserve">Al Awsaţ</t>
  </si>
  <si>
    <t xml:space="preserve">Ma’ĭkel</t>
  </si>
  <si>
    <t xml:space="preserve">ER-SK</t>
  </si>
  <si>
    <t xml:space="preserve">Shimālī al Baḩrī al Aḩmar</t>
  </si>
  <si>
    <t xml:space="preserve">Semienawi K’eyyĭḥ Baḥri</t>
  </si>
  <si>
    <t xml:space="preserve">ES-AN</t>
  </si>
  <si>
    <t xml:space="preserve">Andalucía</t>
  </si>
  <si>
    <t xml:space="preserve">ES-AL</t>
  </si>
  <si>
    <t xml:space="preserve">Almería</t>
  </si>
  <si>
    <t xml:space="preserve">ES-CA</t>
  </si>
  <si>
    <t xml:space="preserve">Cádiz</t>
  </si>
  <si>
    <t xml:space="preserve">ES-CO</t>
  </si>
  <si>
    <t xml:space="preserve">ES-GR</t>
  </si>
  <si>
    <t xml:space="preserve">Granada</t>
  </si>
  <si>
    <t xml:space="preserve">ES-H</t>
  </si>
  <si>
    <t xml:space="preserve">Huelva</t>
  </si>
  <si>
    <t xml:space="preserve">ES-J</t>
  </si>
  <si>
    <t xml:space="preserve">Jaén</t>
  </si>
  <si>
    <t xml:space="preserve">ES-MA</t>
  </si>
  <si>
    <t xml:space="preserve">Málaga</t>
  </si>
  <si>
    <t xml:space="preserve">ES-SE</t>
  </si>
  <si>
    <t xml:space="preserve">Sevilla</t>
  </si>
  <si>
    <t xml:space="preserve">ES-AR</t>
  </si>
  <si>
    <t xml:space="preserve">Aragón</t>
  </si>
  <si>
    <t xml:space="preserve">ES-HU</t>
  </si>
  <si>
    <t xml:space="preserve">Huesca</t>
  </si>
  <si>
    <t xml:space="preserve">ES-TE</t>
  </si>
  <si>
    <t xml:space="preserve">Teruel</t>
  </si>
  <si>
    <t xml:space="preserve">ES-Z</t>
  </si>
  <si>
    <t xml:space="preserve">Zaragoza</t>
  </si>
  <si>
    <t xml:space="preserve">ES-AS</t>
  </si>
  <si>
    <t xml:space="preserve">Asturias, Principado de</t>
  </si>
  <si>
    <t xml:space="preserve">ES-O</t>
  </si>
  <si>
    <t xml:space="preserve">Asturias</t>
  </si>
  <si>
    <t xml:space="preserve">ES-CB</t>
  </si>
  <si>
    <t xml:space="preserve">Cantabria</t>
  </si>
  <si>
    <t xml:space="preserve">ES-S</t>
  </si>
  <si>
    <t xml:space="preserve">ES-CL</t>
  </si>
  <si>
    <t xml:space="preserve">Castilla y León</t>
  </si>
  <si>
    <t xml:space="preserve">ES-AV</t>
  </si>
  <si>
    <t xml:space="preserve">Ávila</t>
  </si>
  <si>
    <t xml:space="preserve">ES-BU</t>
  </si>
  <si>
    <t xml:space="preserve">Burgos</t>
  </si>
  <si>
    <t xml:space="preserve">ES-LE</t>
  </si>
  <si>
    <t xml:space="preserve">León</t>
  </si>
  <si>
    <t xml:space="preserve">ES-P</t>
  </si>
  <si>
    <t xml:space="preserve">Palencia</t>
  </si>
  <si>
    <t xml:space="preserve">ES-SA</t>
  </si>
  <si>
    <t xml:space="preserve">Salamanca</t>
  </si>
  <si>
    <t xml:space="preserve">ES-SG</t>
  </si>
  <si>
    <t xml:space="preserve">Segovia</t>
  </si>
  <si>
    <t xml:space="preserve">ES-SO</t>
  </si>
  <si>
    <t xml:space="preserve">Soria</t>
  </si>
  <si>
    <t xml:space="preserve">ES-VA</t>
  </si>
  <si>
    <t xml:space="preserve">Valladolid</t>
  </si>
  <si>
    <t xml:space="preserve">ES-ZA</t>
  </si>
  <si>
    <t xml:space="preserve">Zamora</t>
  </si>
  <si>
    <t xml:space="preserve">ES-CM</t>
  </si>
  <si>
    <t xml:space="preserve">Castilla-La Mancha</t>
  </si>
  <si>
    <t xml:space="preserve">ES-AB</t>
  </si>
  <si>
    <t xml:space="preserve">Albacete</t>
  </si>
  <si>
    <t xml:space="preserve">ES-CR</t>
  </si>
  <si>
    <t xml:space="preserve">Ciudad Real</t>
  </si>
  <si>
    <t xml:space="preserve">ES-CU</t>
  </si>
  <si>
    <t xml:space="preserve">Cuenca</t>
  </si>
  <si>
    <t xml:space="preserve">ES-GU</t>
  </si>
  <si>
    <t xml:space="preserve">Guadalajara</t>
  </si>
  <si>
    <t xml:space="preserve">ES-TO</t>
  </si>
  <si>
    <t xml:space="preserve">ES-CN</t>
  </si>
  <si>
    <t xml:space="preserve">Canarias</t>
  </si>
  <si>
    <t xml:space="preserve">ES-GC</t>
  </si>
  <si>
    <t xml:space="preserve">Las Palmas</t>
  </si>
  <si>
    <t xml:space="preserve">ES-TF</t>
  </si>
  <si>
    <t xml:space="preserve">Santa Cruz de Tenerife</t>
  </si>
  <si>
    <t xml:space="preserve">ES-CT</t>
  </si>
  <si>
    <t xml:space="preserve">Catalunya [Cataluña]</t>
  </si>
  <si>
    <t xml:space="preserve">ES-B</t>
  </si>
  <si>
    <t xml:space="preserve">Barcelona [Barcelona]</t>
  </si>
  <si>
    <t xml:space="preserve">ES-GI</t>
  </si>
  <si>
    <t xml:space="preserve">Girona [Gerona]</t>
  </si>
  <si>
    <t xml:space="preserve">ES-L</t>
  </si>
  <si>
    <t xml:space="preserve">Lleida [Lérida]</t>
  </si>
  <si>
    <t xml:space="preserve">ES-T</t>
  </si>
  <si>
    <t xml:space="preserve">Tarragona [Tarragona]</t>
  </si>
  <si>
    <t xml:space="preserve">ES-EX</t>
  </si>
  <si>
    <t xml:space="preserve">Extremadura</t>
  </si>
  <si>
    <t xml:space="preserve">ES-BA</t>
  </si>
  <si>
    <t xml:space="preserve">Badajoz</t>
  </si>
  <si>
    <t xml:space="preserve">ES-CC</t>
  </si>
  <si>
    <t xml:space="preserve">Cáceres</t>
  </si>
  <si>
    <t xml:space="preserve">ES-GA</t>
  </si>
  <si>
    <t xml:space="preserve">Galicia [Galicia]</t>
  </si>
  <si>
    <t xml:space="preserve">ES-C</t>
  </si>
  <si>
    <t xml:space="preserve">A Coruña [La Coruña]</t>
  </si>
  <si>
    <t xml:space="preserve">ES-LU</t>
  </si>
  <si>
    <t xml:space="preserve">Lugo [Lugo]</t>
  </si>
  <si>
    <t xml:space="preserve">ES-OR</t>
  </si>
  <si>
    <t xml:space="preserve">Ourense [Orense]</t>
  </si>
  <si>
    <t xml:space="preserve">ES-PO</t>
  </si>
  <si>
    <t xml:space="preserve">Pontevedra [Pontevedra]</t>
  </si>
  <si>
    <t xml:space="preserve">ES-IB</t>
  </si>
  <si>
    <t xml:space="preserve">Illes Balears [Islas Baleares]</t>
  </si>
  <si>
    <t xml:space="preserve">ES-PM</t>
  </si>
  <si>
    <t xml:space="preserve">Balears [Baleares]</t>
  </si>
  <si>
    <t xml:space="preserve">ES-MC</t>
  </si>
  <si>
    <t xml:space="preserve">Murcia, Región de</t>
  </si>
  <si>
    <t xml:space="preserve">ES-MU</t>
  </si>
  <si>
    <t xml:space="preserve">Murcia</t>
  </si>
  <si>
    <t xml:space="preserve">ES-MD</t>
  </si>
  <si>
    <t xml:space="preserve">ES-M</t>
  </si>
  <si>
    <t xml:space="preserve">ES-NC</t>
  </si>
  <si>
    <t xml:space="preserve">Nafarroako Foru Komunitatea*</t>
  </si>
  <si>
    <t xml:space="preserve">Navarra, Comunidad Foral de</t>
  </si>
  <si>
    <t xml:space="preserve">ES-NA</t>
  </si>
  <si>
    <t xml:space="preserve">Nafarroa*</t>
  </si>
  <si>
    <t xml:space="preserve">Navarra</t>
  </si>
  <si>
    <t xml:space="preserve">ES-PV</t>
  </si>
  <si>
    <t xml:space="preserve">Euskal Herria</t>
  </si>
  <si>
    <t xml:space="preserve">País Vasco</t>
  </si>
  <si>
    <t xml:space="preserve">ES-BI</t>
  </si>
  <si>
    <t xml:space="preserve">ES-SS</t>
  </si>
  <si>
    <t xml:space="preserve">Gipuzkoa</t>
  </si>
  <si>
    <t xml:space="preserve">ES-VI</t>
  </si>
  <si>
    <t xml:space="preserve">Araba*</t>
  </si>
  <si>
    <t xml:space="preserve">Álava</t>
  </si>
  <si>
    <t xml:space="preserve">ES-RI</t>
  </si>
  <si>
    <t xml:space="preserve">ES-LO</t>
  </si>
  <si>
    <t xml:space="preserve">ES-VC</t>
  </si>
  <si>
    <t xml:space="preserve">Valenciana, Comunitat*</t>
  </si>
  <si>
    <t xml:space="preserve">Valenciana, Comunidad</t>
  </si>
  <si>
    <t xml:space="preserve">ES-A</t>
  </si>
  <si>
    <t xml:space="preserve">Alacant*</t>
  </si>
  <si>
    <t xml:space="preserve">Alicante</t>
  </si>
  <si>
    <t xml:space="preserve">ES-CS</t>
  </si>
  <si>
    <t xml:space="preserve">Castelló*</t>
  </si>
  <si>
    <t xml:space="preserve">Castellón</t>
  </si>
  <si>
    <t xml:space="preserve">ES-V</t>
  </si>
  <si>
    <t xml:space="preserve">València*</t>
  </si>
  <si>
    <t xml:space="preserve">Valencia</t>
  </si>
  <si>
    <t xml:space="preserve">ES-CE</t>
  </si>
  <si>
    <t xml:space="preserve">Ceuta</t>
  </si>
  <si>
    <t xml:space="preserve">ES-ML</t>
  </si>
  <si>
    <t xml:space="preserve">Melilla</t>
  </si>
  <si>
    <t xml:space="preserve">ET-AF</t>
  </si>
  <si>
    <t xml:space="preserve">Āfar</t>
  </si>
  <si>
    <t xml:space="preserve">Afar</t>
  </si>
  <si>
    <t xml:space="preserve">ET-AM</t>
  </si>
  <si>
    <t xml:space="preserve">Āmara</t>
  </si>
  <si>
    <t xml:space="preserve">Amara</t>
  </si>
  <si>
    <t xml:space="preserve">ET-BE</t>
  </si>
  <si>
    <t xml:space="preserve">Bīnshangul Gumuz</t>
  </si>
  <si>
    <t xml:space="preserve">Benshangul-Gumaz</t>
  </si>
  <si>
    <t xml:space="preserve">ET-GA</t>
  </si>
  <si>
    <t xml:space="preserve">Gambēla Hizboch</t>
  </si>
  <si>
    <t xml:space="preserve">Gambela Peoples</t>
  </si>
  <si>
    <t xml:space="preserve">ET-HA</t>
  </si>
  <si>
    <t xml:space="preserve">Hārerī Hizb</t>
  </si>
  <si>
    <t xml:space="preserve">Harari People</t>
  </si>
  <si>
    <t xml:space="preserve">ET-OR</t>
  </si>
  <si>
    <t xml:space="preserve">Oromīya</t>
  </si>
  <si>
    <t xml:space="preserve">Oromia</t>
  </si>
  <si>
    <t xml:space="preserve">ET-SN</t>
  </si>
  <si>
    <t xml:space="preserve">YeDebub Bihēroch Bihēreseboch na Hizboch</t>
  </si>
  <si>
    <t xml:space="preserve">Southern Nations, Nationalities and Peoples</t>
  </si>
  <si>
    <t xml:space="preserve">ET-SO</t>
  </si>
  <si>
    <t xml:space="preserve">Sumalē</t>
  </si>
  <si>
    <t xml:space="preserve">Somali</t>
  </si>
  <si>
    <t xml:space="preserve">ET-TI</t>
  </si>
  <si>
    <t xml:space="preserve">Tigray</t>
  </si>
  <si>
    <t xml:space="preserve">Tigrai</t>
  </si>
  <si>
    <t xml:space="preserve">ET-AA</t>
  </si>
  <si>
    <t xml:space="preserve">Ādīs Ābeba</t>
  </si>
  <si>
    <t xml:space="preserve">Addis Ababa</t>
  </si>
  <si>
    <t xml:space="preserve">ET-DD</t>
  </si>
  <si>
    <t xml:space="preserve">Dirē Dawa</t>
  </si>
  <si>
    <t xml:space="preserve">Dire Dawa</t>
  </si>
  <si>
    <t xml:space="preserve">FI-01</t>
  </si>
  <si>
    <t xml:space="preserve">Ahvenanmaan maakunta</t>
  </si>
  <si>
    <t xml:space="preserve">Landskapet Åland</t>
  </si>
  <si>
    <t xml:space="preserve">FI-02</t>
  </si>
  <si>
    <t xml:space="preserve">Etelä-Karjala</t>
  </si>
  <si>
    <t xml:space="preserve">Södra Karelen</t>
  </si>
  <si>
    <t xml:space="preserve">FI-03</t>
  </si>
  <si>
    <t xml:space="preserve">Etelä-Pohjanmaa</t>
  </si>
  <si>
    <t xml:space="preserve">Södra Österbotten</t>
  </si>
  <si>
    <t xml:space="preserve">FI-04</t>
  </si>
  <si>
    <t xml:space="preserve">Etelä-Savo</t>
  </si>
  <si>
    <t xml:space="preserve">Södra Savolax</t>
  </si>
  <si>
    <t xml:space="preserve">FI-05</t>
  </si>
  <si>
    <t xml:space="preserve">Kainuu</t>
  </si>
  <si>
    <t xml:space="preserve">Kajanaland</t>
  </si>
  <si>
    <t xml:space="preserve">FI-06</t>
  </si>
  <si>
    <t xml:space="preserve">Kanta-Häme</t>
  </si>
  <si>
    <t xml:space="preserve">Egentliga Tavastland</t>
  </si>
  <si>
    <t xml:space="preserve">FI-07</t>
  </si>
  <si>
    <t xml:space="preserve">Keski-Pohjanmaa</t>
  </si>
  <si>
    <t xml:space="preserve">Mellersta Österbotten</t>
  </si>
  <si>
    <t xml:space="preserve">FI-08</t>
  </si>
  <si>
    <t xml:space="preserve">Keski-Suomi</t>
  </si>
  <si>
    <t xml:space="preserve">Mellersta Finland</t>
  </si>
  <si>
    <t xml:space="preserve">FI-09</t>
  </si>
  <si>
    <t xml:space="preserve">Kymenlaakso</t>
  </si>
  <si>
    <t xml:space="preserve">Kymmenedalen</t>
  </si>
  <si>
    <t xml:space="preserve">FI-10</t>
  </si>
  <si>
    <t xml:space="preserve">Lappi</t>
  </si>
  <si>
    <t xml:space="preserve">Lappland</t>
  </si>
  <si>
    <t xml:space="preserve">FI-11</t>
  </si>
  <si>
    <t xml:space="preserve">Pirkanmaa</t>
  </si>
  <si>
    <t xml:space="preserve">Birkaland</t>
  </si>
  <si>
    <t xml:space="preserve">FI-12</t>
  </si>
  <si>
    <t xml:space="preserve">Pohjanmaa</t>
  </si>
  <si>
    <t xml:space="preserve">Österbotten</t>
  </si>
  <si>
    <t xml:space="preserve">FI-13</t>
  </si>
  <si>
    <t xml:space="preserve">Pohjois-Karjala</t>
  </si>
  <si>
    <t xml:space="preserve">Norra Karelen</t>
  </si>
  <si>
    <t xml:space="preserve">FI-14</t>
  </si>
  <si>
    <t xml:space="preserve">Pohjois-Pohjanmaa</t>
  </si>
  <si>
    <t xml:space="preserve">Norra Österbotten</t>
  </si>
  <si>
    <t xml:space="preserve">FI-15</t>
  </si>
  <si>
    <t xml:space="preserve">Pohjois-Savo</t>
  </si>
  <si>
    <t xml:space="preserve">Norra Savolax</t>
  </si>
  <si>
    <t xml:space="preserve">FI-16</t>
  </si>
  <si>
    <t xml:space="preserve">Päijät-Häme</t>
  </si>
  <si>
    <t xml:space="preserve">Päijänne-Tavastland</t>
  </si>
  <si>
    <t xml:space="preserve">FI-17</t>
  </si>
  <si>
    <t xml:space="preserve">Satakunta</t>
  </si>
  <si>
    <t xml:space="preserve">Satakunda</t>
  </si>
  <si>
    <t xml:space="preserve">FI-18</t>
  </si>
  <si>
    <t xml:space="preserve">Uusimaa</t>
  </si>
  <si>
    <t xml:space="preserve">Nyland</t>
  </si>
  <si>
    <t xml:space="preserve">FI-19</t>
  </si>
  <si>
    <t xml:space="preserve">Varsinais-Suomi</t>
  </si>
  <si>
    <t xml:space="preserve">Egentliga Finland</t>
  </si>
  <si>
    <t xml:space="preserve">FJ-R</t>
  </si>
  <si>
    <t xml:space="preserve">Rotuma</t>
  </si>
  <si>
    <t xml:space="preserve">FJ-C</t>
  </si>
  <si>
    <t xml:space="preserve">FJ-09</t>
  </si>
  <si>
    <t xml:space="preserve">Naitasiri</t>
  </si>
  <si>
    <t xml:space="preserve">FJ-10</t>
  </si>
  <si>
    <t xml:space="preserve">Namosi</t>
  </si>
  <si>
    <t xml:space="preserve">FJ-12</t>
  </si>
  <si>
    <t xml:space="preserve">Rewa</t>
  </si>
  <si>
    <t xml:space="preserve">FJ-13</t>
  </si>
  <si>
    <t xml:space="preserve">Serua</t>
  </si>
  <si>
    <t xml:space="preserve">FJ-14</t>
  </si>
  <si>
    <t xml:space="preserve">Tailevu</t>
  </si>
  <si>
    <t xml:space="preserve">FJ-E</t>
  </si>
  <si>
    <t xml:space="preserve">Eastern</t>
  </si>
  <si>
    <t xml:space="preserve">FJ-04</t>
  </si>
  <si>
    <t xml:space="preserve">Kadavu</t>
  </si>
  <si>
    <t xml:space="preserve">FJ-05</t>
  </si>
  <si>
    <t xml:space="preserve">Lau</t>
  </si>
  <si>
    <t xml:space="preserve">FJ-06</t>
  </si>
  <si>
    <t xml:space="preserve">Lomaiviti</t>
  </si>
  <si>
    <t xml:space="preserve">FJ-N</t>
  </si>
  <si>
    <t xml:space="preserve">Northern</t>
  </si>
  <si>
    <t xml:space="preserve">FJ-02</t>
  </si>
  <si>
    <t xml:space="preserve">Bua</t>
  </si>
  <si>
    <t xml:space="preserve">FJ-03</t>
  </si>
  <si>
    <t xml:space="preserve">Cakaudrove</t>
  </si>
  <si>
    <t xml:space="preserve">FJ-07</t>
  </si>
  <si>
    <t xml:space="preserve">Macuata</t>
  </si>
  <si>
    <t xml:space="preserve">FJ-W</t>
  </si>
  <si>
    <t xml:space="preserve">Western</t>
  </si>
  <si>
    <t xml:space="preserve">FJ-01</t>
  </si>
  <si>
    <t xml:space="preserve">Ba</t>
  </si>
  <si>
    <t xml:space="preserve">FJ-08</t>
  </si>
  <si>
    <t xml:space="preserve">Nadroga and Navosa</t>
  </si>
  <si>
    <t xml:space="preserve">FJ-11</t>
  </si>
  <si>
    <t xml:space="preserve">Ra</t>
  </si>
  <si>
    <t xml:space="preserve">FM-KSA</t>
  </si>
  <si>
    <t xml:space="preserve">Kosrae</t>
  </si>
  <si>
    <t xml:space="preserve">FM-PNI</t>
  </si>
  <si>
    <t xml:space="preserve">Pohnpei</t>
  </si>
  <si>
    <t xml:space="preserve">FM-TRK</t>
  </si>
  <si>
    <t xml:space="preserve">Chuuk</t>
  </si>
  <si>
    <t xml:space="preserve">FM-YAP</t>
  </si>
  <si>
    <t xml:space="preserve">Yap</t>
  </si>
  <si>
    <t xml:space="preserve">FR-ARA</t>
  </si>
  <si>
    <t xml:space="preserve">Auvergne-Rhône-Alpes</t>
  </si>
  <si>
    <t xml:space="preserve">FR-01</t>
  </si>
  <si>
    <t xml:space="preserve">Ain</t>
  </si>
  <si>
    <t xml:space="preserve">FR-03</t>
  </si>
  <si>
    <t xml:space="preserve">Allier</t>
  </si>
  <si>
    <t xml:space="preserve">FR-07</t>
  </si>
  <si>
    <t xml:space="preserve">Ardèche</t>
  </si>
  <si>
    <t xml:space="preserve">FR-15</t>
  </si>
  <si>
    <t xml:space="preserve">Cantal</t>
  </si>
  <si>
    <t xml:space="preserve">FR-26</t>
  </si>
  <si>
    <t xml:space="preserve">Drôme</t>
  </si>
  <si>
    <t xml:space="preserve">FR-38</t>
  </si>
  <si>
    <t xml:space="preserve">Isère</t>
  </si>
  <si>
    <t xml:space="preserve">FR-42</t>
  </si>
  <si>
    <t xml:space="preserve">Loire</t>
  </si>
  <si>
    <t xml:space="preserve">FR-43</t>
  </si>
  <si>
    <t xml:space="preserve">Haute-Loire</t>
  </si>
  <si>
    <t xml:space="preserve">FR-63</t>
  </si>
  <si>
    <t xml:space="preserve">Puy-de-Dôme</t>
  </si>
  <si>
    <t xml:space="preserve">FR-69</t>
  </si>
  <si>
    <t xml:space="preserve">Rhône</t>
  </si>
  <si>
    <t xml:space="preserve">FR-73</t>
  </si>
  <si>
    <t xml:space="preserve">Savoie</t>
  </si>
  <si>
    <t xml:space="preserve">FR-74</t>
  </si>
  <si>
    <t xml:space="preserve">Haute-Savoie</t>
  </si>
  <si>
    <t xml:space="preserve">FR-BFC</t>
  </si>
  <si>
    <t xml:space="preserve">Bourgogne-Franche-Comté</t>
  </si>
  <si>
    <t xml:space="preserve">FR-21</t>
  </si>
  <si>
    <t xml:space="preserve">Côte-d'Or</t>
  </si>
  <si>
    <t xml:space="preserve">FR-25</t>
  </si>
  <si>
    <t xml:space="preserve">Doubs</t>
  </si>
  <si>
    <t xml:space="preserve">FR-39</t>
  </si>
  <si>
    <t xml:space="preserve">FR-58</t>
  </si>
  <si>
    <t xml:space="preserve">Nièvre</t>
  </si>
  <si>
    <t xml:space="preserve">FR-70</t>
  </si>
  <si>
    <t xml:space="preserve">Haute-Saône</t>
  </si>
  <si>
    <t xml:space="preserve">FR-71</t>
  </si>
  <si>
    <t xml:space="preserve">Saône-et-Loire</t>
  </si>
  <si>
    <t xml:space="preserve">FR-89</t>
  </si>
  <si>
    <t xml:space="preserve">Yonne</t>
  </si>
  <si>
    <t xml:space="preserve">FR-90</t>
  </si>
  <si>
    <t xml:space="preserve">Territoire de Belfort</t>
  </si>
  <si>
    <t xml:space="preserve">FR-BRE</t>
  </si>
  <si>
    <t xml:space="preserve">Bretagne</t>
  </si>
  <si>
    <t xml:space="preserve">FR-22</t>
  </si>
  <si>
    <t xml:space="preserve">Côtes-d'Armor</t>
  </si>
  <si>
    <t xml:space="preserve">FR-29</t>
  </si>
  <si>
    <t xml:space="preserve">Finistère</t>
  </si>
  <si>
    <t xml:space="preserve">FR-35</t>
  </si>
  <si>
    <t xml:space="preserve">Ille-et-Vilaine</t>
  </si>
  <si>
    <t xml:space="preserve">FR-56</t>
  </si>
  <si>
    <t xml:space="preserve">Morbihan</t>
  </si>
  <si>
    <t xml:space="preserve">FR-CVL</t>
  </si>
  <si>
    <t xml:space="preserve">Centre-Val de Loire</t>
  </si>
  <si>
    <t xml:space="preserve">FR-18</t>
  </si>
  <si>
    <t xml:space="preserve">Cher</t>
  </si>
  <si>
    <t xml:space="preserve">FR-28</t>
  </si>
  <si>
    <t xml:space="preserve">Eure-et-Loir</t>
  </si>
  <si>
    <t xml:space="preserve">FR-36</t>
  </si>
  <si>
    <t xml:space="preserve">Indre</t>
  </si>
  <si>
    <t xml:space="preserve">FR-37</t>
  </si>
  <si>
    <t xml:space="preserve">Indre-et-Loire</t>
  </si>
  <si>
    <t xml:space="preserve">FR-41</t>
  </si>
  <si>
    <t xml:space="preserve">Loir-et-Cher</t>
  </si>
  <si>
    <t xml:space="preserve">FR-45</t>
  </si>
  <si>
    <t xml:space="preserve">Loiret</t>
  </si>
  <si>
    <t xml:space="preserve">FR-GES</t>
  </si>
  <si>
    <t xml:space="preserve">Grand-Est</t>
  </si>
  <si>
    <t xml:space="preserve">FR-08</t>
  </si>
  <si>
    <t xml:space="preserve">Ardennes</t>
  </si>
  <si>
    <t xml:space="preserve">FR-10</t>
  </si>
  <si>
    <t xml:space="preserve">Aube</t>
  </si>
  <si>
    <t xml:space="preserve">FR-51</t>
  </si>
  <si>
    <t xml:space="preserve">Marne</t>
  </si>
  <si>
    <t xml:space="preserve">FR-52</t>
  </si>
  <si>
    <t xml:space="preserve">Haute-Marne</t>
  </si>
  <si>
    <t xml:space="preserve">FR-54</t>
  </si>
  <si>
    <t xml:space="preserve">Meurthe-et-Moselle</t>
  </si>
  <si>
    <t xml:space="preserve">FR-55</t>
  </si>
  <si>
    <t xml:space="preserve">Meuse</t>
  </si>
  <si>
    <t xml:space="preserve">FR-57</t>
  </si>
  <si>
    <t xml:space="preserve">Moselle</t>
  </si>
  <si>
    <t xml:space="preserve">FR-67</t>
  </si>
  <si>
    <t xml:space="preserve">Bas-Rhin</t>
  </si>
  <si>
    <t xml:space="preserve">FR-68</t>
  </si>
  <si>
    <t xml:space="preserve">Haut-Rhin</t>
  </si>
  <si>
    <t xml:space="preserve">FR-88</t>
  </si>
  <si>
    <t xml:space="preserve">Vosges</t>
  </si>
  <si>
    <t xml:space="preserve">FR-HDF</t>
  </si>
  <si>
    <t xml:space="preserve">Hauts-de-France</t>
  </si>
  <si>
    <t xml:space="preserve">FR-02</t>
  </si>
  <si>
    <t xml:space="preserve">Aisne</t>
  </si>
  <si>
    <t xml:space="preserve">FR-59</t>
  </si>
  <si>
    <t xml:space="preserve">FR-60</t>
  </si>
  <si>
    <t xml:space="preserve">Oise</t>
  </si>
  <si>
    <t xml:space="preserve">FR-62</t>
  </si>
  <si>
    <t xml:space="preserve">Pas-de-Calais</t>
  </si>
  <si>
    <t xml:space="preserve">FR-80</t>
  </si>
  <si>
    <t xml:space="preserve">Somme</t>
  </si>
  <si>
    <t xml:space="preserve">FR-IDF</t>
  </si>
  <si>
    <t xml:space="preserve">FR-75</t>
  </si>
  <si>
    <t xml:space="preserve">FR-77</t>
  </si>
  <si>
    <t xml:space="preserve">Seine-et-Marne</t>
  </si>
  <si>
    <t xml:space="preserve">FR-78</t>
  </si>
  <si>
    <t xml:space="preserve">Yvelines</t>
  </si>
  <si>
    <t xml:space="preserve">FR-91</t>
  </si>
  <si>
    <t xml:space="preserve">Essonne</t>
  </si>
  <si>
    <t xml:space="preserve">FR-92</t>
  </si>
  <si>
    <t xml:space="preserve">Hauts-de-Seine</t>
  </si>
  <si>
    <t xml:space="preserve">FR-93</t>
  </si>
  <si>
    <t xml:space="preserve">Seine-Saint-Denis</t>
  </si>
  <si>
    <t xml:space="preserve">FR-94</t>
  </si>
  <si>
    <t xml:space="preserve">Val-de-Marne</t>
  </si>
  <si>
    <t xml:space="preserve">FR-95</t>
  </si>
  <si>
    <t xml:space="preserve">Val-d'Oise</t>
  </si>
  <si>
    <t xml:space="preserve">FR-NAQ</t>
  </si>
  <si>
    <t xml:space="preserve">Nouvelle-Aquitaine</t>
  </si>
  <si>
    <t xml:space="preserve">FR-16</t>
  </si>
  <si>
    <t xml:space="preserve">Charente</t>
  </si>
  <si>
    <t xml:space="preserve">FR-17</t>
  </si>
  <si>
    <t xml:space="preserve">Charente-Maritime</t>
  </si>
  <si>
    <t xml:space="preserve">FR-19</t>
  </si>
  <si>
    <t xml:space="preserve">Corrèze</t>
  </si>
  <si>
    <t xml:space="preserve">FR-23</t>
  </si>
  <si>
    <t xml:space="preserve">Creuse</t>
  </si>
  <si>
    <t xml:space="preserve">FR-24</t>
  </si>
  <si>
    <t xml:space="preserve">Dordogne</t>
  </si>
  <si>
    <t xml:space="preserve">FR-33</t>
  </si>
  <si>
    <t xml:space="preserve">Gironde</t>
  </si>
  <si>
    <t xml:space="preserve">FR-40</t>
  </si>
  <si>
    <t xml:space="preserve">Landes</t>
  </si>
  <si>
    <t xml:space="preserve">FR-47</t>
  </si>
  <si>
    <t xml:space="preserve">Lot-et-Garonne</t>
  </si>
  <si>
    <t xml:space="preserve">FR-64</t>
  </si>
  <si>
    <t xml:space="preserve">Pyrénées-Atlantiques</t>
  </si>
  <si>
    <t xml:space="preserve">FR-79</t>
  </si>
  <si>
    <t xml:space="preserve">Deux-Sèvres</t>
  </si>
  <si>
    <t xml:space="preserve">FR-86</t>
  </si>
  <si>
    <t xml:space="preserve">Vienne</t>
  </si>
  <si>
    <t xml:space="preserve">FR-87</t>
  </si>
  <si>
    <t xml:space="preserve">Haute-Vienne</t>
  </si>
  <si>
    <t xml:space="preserve">FR-NOR</t>
  </si>
  <si>
    <t xml:space="preserve">FR-14</t>
  </si>
  <si>
    <t xml:space="preserve">Calvados</t>
  </si>
  <si>
    <t xml:space="preserve">FR-27</t>
  </si>
  <si>
    <t xml:space="preserve">Eure</t>
  </si>
  <si>
    <t xml:space="preserve">FR-50</t>
  </si>
  <si>
    <t xml:space="preserve">Manche</t>
  </si>
  <si>
    <t xml:space="preserve">FR-61</t>
  </si>
  <si>
    <t xml:space="preserve">Orne</t>
  </si>
  <si>
    <t xml:space="preserve">FR-76</t>
  </si>
  <si>
    <t xml:space="preserve">Seine-Maritime</t>
  </si>
  <si>
    <t xml:space="preserve">FR-OCC</t>
  </si>
  <si>
    <t xml:space="preserve">Occitanie</t>
  </si>
  <si>
    <t xml:space="preserve">FR-09</t>
  </si>
  <si>
    <t xml:space="preserve">Ariège</t>
  </si>
  <si>
    <t xml:space="preserve">FR-11</t>
  </si>
  <si>
    <t xml:space="preserve">Aude</t>
  </si>
  <si>
    <t xml:space="preserve">FR-12</t>
  </si>
  <si>
    <t xml:space="preserve">Aveyron</t>
  </si>
  <si>
    <t xml:space="preserve">FR-30</t>
  </si>
  <si>
    <t xml:space="preserve">Gard</t>
  </si>
  <si>
    <t xml:space="preserve">FR-31</t>
  </si>
  <si>
    <t xml:space="preserve">Haute-Garonne</t>
  </si>
  <si>
    <t xml:space="preserve">FR-32</t>
  </si>
  <si>
    <t xml:space="preserve">Gers</t>
  </si>
  <si>
    <t xml:space="preserve">FR-34</t>
  </si>
  <si>
    <t xml:space="preserve">Hérault</t>
  </si>
  <si>
    <t xml:space="preserve">FR-46</t>
  </si>
  <si>
    <t xml:space="preserve">Lot</t>
  </si>
  <si>
    <t xml:space="preserve">FR-48</t>
  </si>
  <si>
    <t xml:space="preserve">Lozère</t>
  </si>
  <si>
    <t xml:space="preserve">FR-65</t>
  </si>
  <si>
    <t xml:space="preserve">Hautes-Pyrénées</t>
  </si>
  <si>
    <t xml:space="preserve">FR-66</t>
  </si>
  <si>
    <t xml:space="preserve">Pyrénées-Orientales</t>
  </si>
  <si>
    <t xml:space="preserve">FR-81</t>
  </si>
  <si>
    <t xml:space="preserve">Tarn</t>
  </si>
  <si>
    <t xml:space="preserve">FR-82</t>
  </si>
  <si>
    <t xml:space="preserve">Tarn-et-Garonne</t>
  </si>
  <si>
    <t xml:space="preserve">FR-PAC</t>
  </si>
  <si>
    <t xml:space="preserve">Provence-Alpes-Côte-d’Azur</t>
  </si>
  <si>
    <t xml:space="preserve">FR-04</t>
  </si>
  <si>
    <t xml:space="preserve">Alpes-de-Haute-Provence</t>
  </si>
  <si>
    <t xml:space="preserve">FR-05</t>
  </si>
  <si>
    <t xml:space="preserve">Hautes-Alpes</t>
  </si>
  <si>
    <t xml:space="preserve">FR-06</t>
  </si>
  <si>
    <t xml:space="preserve">Alpes-Maritimes</t>
  </si>
  <si>
    <t xml:space="preserve">FR-13</t>
  </si>
  <si>
    <t xml:space="preserve">Bouches-du-Rhône</t>
  </si>
  <si>
    <t xml:space="preserve">FR-83</t>
  </si>
  <si>
    <t xml:space="preserve">Var</t>
  </si>
  <si>
    <t xml:space="preserve">FR-84</t>
  </si>
  <si>
    <t xml:space="preserve">Vaucluse</t>
  </si>
  <si>
    <t xml:space="preserve">FR-PDL</t>
  </si>
  <si>
    <t xml:space="preserve">Pays-de-la-Loire</t>
  </si>
  <si>
    <t xml:space="preserve">FR-44</t>
  </si>
  <si>
    <t xml:space="preserve">Loire-Atlantique</t>
  </si>
  <si>
    <t xml:space="preserve">FR-49</t>
  </si>
  <si>
    <t xml:space="preserve">Maine-et-Loire</t>
  </si>
  <si>
    <t xml:space="preserve">FR-53</t>
  </si>
  <si>
    <t xml:space="preserve">Mayenne</t>
  </si>
  <si>
    <t xml:space="preserve">FR-72</t>
  </si>
  <si>
    <t xml:space="preserve">Sarthe</t>
  </si>
  <si>
    <t xml:space="preserve">FR-85</t>
  </si>
  <si>
    <t xml:space="preserve">Vendée</t>
  </si>
  <si>
    <t xml:space="preserve">FR-CP</t>
  </si>
  <si>
    <t xml:space="preserve">Clipperton</t>
  </si>
  <si>
    <t xml:space="preserve">FR-BL</t>
  </si>
  <si>
    <t xml:space="preserve">Saint-Barthélemy (see also separate country code entry under BL)</t>
  </si>
  <si>
    <t xml:space="preserve">FR-GF</t>
  </si>
  <si>
    <t xml:space="preserve">Guyane (française) (see also separate country code entry under GF)</t>
  </si>
  <si>
    <t xml:space="preserve">FR-MF</t>
  </si>
  <si>
    <t xml:space="preserve">Saint-Martin (see also separate country code entry under MF)</t>
  </si>
  <si>
    <t xml:space="preserve">FR-MQ</t>
  </si>
  <si>
    <t xml:space="preserve">Martinique (see also separate country code entry under MQ)</t>
  </si>
  <si>
    <t xml:space="preserve">FR-NC</t>
  </si>
  <si>
    <t xml:space="preserve">Nouvelle-Calédonie (see also separate country code entry under NC)</t>
  </si>
  <si>
    <t xml:space="preserve">FR-PF</t>
  </si>
  <si>
    <t xml:space="preserve">Polynésie française (see also separate country code entry under PF)</t>
  </si>
  <si>
    <t xml:space="preserve">FR-PM</t>
  </si>
  <si>
    <t xml:space="preserve">Saint-Pierre-et-Miquelon (see also separate country code entry under PM)</t>
  </si>
  <si>
    <t xml:space="preserve">FR-TF</t>
  </si>
  <si>
    <t xml:space="preserve">Terres australes françaises (see also separate country code entry under TF)</t>
  </si>
  <si>
    <t xml:space="preserve">FR-WF</t>
  </si>
  <si>
    <t xml:space="preserve">Wallis-et-Futuna (see also separate country code entry under WF)</t>
  </si>
  <si>
    <t xml:space="preserve">FR-GUA</t>
  </si>
  <si>
    <t xml:space="preserve">Guadeloupe</t>
  </si>
  <si>
    <t xml:space="preserve">FR-GP</t>
  </si>
  <si>
    <t xml:space="preserve">Guadeloupe (see also separate country code entry under GP)</t>
  </si>
  <si>
    <t xml:space="preserve">FR-LRE</t>
  </si>
  <si>
    <t xml:space="preserve">La Réunion</t>
  </si>
  <si>
    <t xml:space="preserve">FR-RE</t>
  </si>
  <si>
    <t xml:space="preserve">La Réunion (see also separate country code entry under RE)</t>
  </si>
  <si>
    <t xml:space="preserve">FR-MAY</t>
  </si>
  <si>
    <t xml:space="preserve">Mayotte</t>
  </si>
  <si>
    <t xml:space="preserve">FR-YT</t>
  </si>
  <si>
    <t xml:space="preserve">Mayotte (see also separate country code entry under YT)</t>
  </si>
  <si>
    <t xml:space="preserve">FR-COR</t>
  </si>
  <si>
    <t xml:space="preserve">Corse</t>
  </si>
  <si>
    <t xml:space="preserve">FR-2A</t>
  </si>
  <si>
    <t xml:space="preserve">Corse-du-Sud</t>
  </si>
  <si>
    <t xml:space="preserve">FR-2B</t>
  </si>
  <si>
    <t xml:space="preserve">Haute-Corse</t>
  </si>
  <si>
    <t xml:space="preserve">GA-1</t>
  </si>
  <si>
    <t xml:space="preserve">Estuaire</t>
  </si>
  <si>
    <t xml:space="preserve">GA-2</t>
  </si>
  <si>
    <t xml:space="preserve">Haut-Ogooué</t>
  </si>
  <si>
    <t xml:space="preserve">GA-3</t>
  </si>
  <si>
    <t xml:space="preserve">Moyen-Ogooué</t>
  </si>
  <si>
    <t xml:space="preserve">GA-4</t>
  </si>
  <si>
    <t xml:space="preserve">Ngounié</t>
  </si>
  <si>
    <t xml:space="preserve">GA-5</t>
  </si>
  <si>
    <t xml:space="preserve">Nyanga</t>
  </si>
  <si>
    <t xml:space="preserve">GA-6</t>
  </si>
  <si>
    <t xml:space="preserve">Ogooué-Ivindo</t>
  </si>
  <si>
    <t xml:space="preserve">GA-7</t>
  </si>
  <si>
    <t xml:space="preserve">Ogooué-Lolo</t>
  </si>
  <si>
    <t xml:space="preserve">GA-8</t>
  </si>
  <si>
    <t xml:space="preserve">Ogooué-Maritime</t>
  </si>
  <si>
    <t xml:space="preserve">GA-9</t>
  </si>
  <si>
    <t xml:space="preserve">Woleu-Ntem</t>
  </si>
  <si>
    <t xml:space="preserve">GB-ABD</t>
  </si>
  <si>
    <t xml:space="preserve">Aberdeenshire</t>
  </si>
  <si>
    <t xml:space="preserve">GB-ABE</t>
  </si>
  <si>
    <t xml:space="preserve">Aberdeen City</t>
  </si>
  <si>
    <t xml:space="preserve">GB-AGB</t>
  </si>
  <si>
    <t xml:space="preserve">Argyll and Bute</t>
  </si>
  <si>
    <t xml:space="preserve">GB-ANS</t>
  </si>
  <si>
    <t xml:space="preserve">Angus</t>
  </si>
  <si>
    <t xml:space="preserve">GB-CLK</t>
  </si>
  <si>
    <t xml:space="preserve">Clackmannanshire</t>
  </si>
  <si>
    <t xml:space="preserve">GB-DGY</t>
  </si>
  <si>
    <t xml:space="preserve">Dumfries and Galloway</t>
  </si>
  <si>
    <t xml:space="preserve">GB-DND</t>
  </si>
  <si>
    <t xml:space="preserve">Dundee City</t>
  </si>
  <si>
    <t xml:space="preserve">GB-EAY</t>
  </si>
  <si>
    <t xml:space="preserve">East Ayrshire</t>
  </si>
  <si>
    <t xml:space="preserve">GB-EDH</t>
  </si>
  <si>
    <t xml:space="preserve">Edinburgh, City of</t>
  </si>
  <si>
    <t xml:space="preserve">GB-EDU</t>
  </si>
  <si>
    <t xml:space="preserve">East Dunbartonshire</t>
  </si>
  <si>
    <t xml:space="preserve">GB-ELN</t>
  </si>
  <si>
    <t xml:space="preserve">East Lothian</t>
  </si>
  <si>
    <t xml:space="preserve">GB-ELS</t>
  </si>
  <si>
    <t xml:space="preserve">Eilean Siar</t>
  </si>
  <si>
    <t xml:space="preserve">GB-ERW</t>
  </si>
  <si>
    <t xml:space="preserve">East Renfrewshire</t>
  </si>
  <si>
    <t xml:space="preserve">GB-FAL</t>
  </si>
  <si>
    <t xml:space="preserve">Falkirk</t>
  </si>
  <si>
    <t xml:space="preserve">GB-FIF</t>
  </si>
  <si>
    <t xml:space="preserve">Fife</t>
  </si>
  <si>
    <t xml:space="preserve">GB-GLG</t>
  </si>
  <si>
    <t xml:space="preserve">Glasgow City</t>
  </si>
  <si>
    <t xml:space="preserve">GB-HLD</t>
  </si>
  <si>
    <t xml:space="preserve">Highland</t>
  </si>
  <si>
    <t xml:space="preserve">GB-IVC</t>
  </si>
  <si>
    <t xml:space="preserve">Inverclyde</t>
  </si>
  <si>
    <t xml:space="preserve">GB-MLN</t>
  </si>
  <si>
    <t xml:space="preserve">Midlothian</t>
  </si>
  <si>
    <t xml:space="preserve">GB-MRY</t>
  </si>
  <si>
    <t xml:space="preserve">Moray</t>
  </si>
  <si>
    <t xml:space="preserve">GB-NAY</t>
  </si>
  <si>
    <t xml:space="preserve">North Ayrshire</t>
  </si>
  <si>
    <t xml:space="preserve">GB-NLK</t>
  </si>
  <si>
    <t xml:space="preserve">North Lanarkshire</t>
  </si>
  <si>
    <t xml:space="preserve">GB-ORK</t>
  </si>
  <si>
    <t xml:space="preserve">Orkney Islands</t>
  </si>
  <si>
    <t xml:space="preserve">GB-PKN</t>
  </si>
  <si>
    <t xml:space="preserve">Perth and Kinross</t>
  </si>
  <si>
    <t xml:space="preserve">GB-RFW</t>
  </si>
  <si>
    <t xml:space="preserve">Renfrewshire</t>
  </si>
  <si>
    <t xml:space="preserve">GB-SAY</t>
  </si>
  <si>
    <t xml:space="preserve">South Ayrshire</t>
  </si>
  <si>
    <t xml:space="preserve">GB-SCB</t>
  </si>
  <si>
    <t xml:space="preserve">Scottish Borders, The</t>
  </si>
  <si>
    <t xml:space="preserve">GB-SLK</t>
  </si>
  <si>
    <t xml:space="preserve">South Lanarkshire</t>
  </si>
  <si>
    <t xml:space="preserve">GB-STG</t>
  </si>
  <si>
    <t xml:space="preserve">Stirling</t>
  </si>
  <si>
    <t xml:space="preserve">GB-WDU</t>
  </si>
  <si>
    <t xml:space="preserve">West Dunbartonshire</t>
  </si>
  <si>
    <t xml:space="preserve">GB-WLN</t>
  </si>
  <si>
    <t xml:space="preserve">West Lothian</t>
  </si>
  <si>
    <t xml:space="preserve">GB-ZET</t>
  </si>
  <si>
    <t xml:space="preserve">Shetland Islands</t>
  </si>
  <si>
    <t xml:space="preserve">GB-BKM</t>
  </si>
  <si>
    <t xml:space="preserve">Buckinghamshire</t>
  </si>
  <si>
    <t xml:space="preserve">GB-CAM</t>
  </si>
  <si>
    <t xml:space="preserve">Cambridgeshire</t>
  </si>
  <si>
    <t xml:space="preserve">GB-CMA</t>
  </si>
  <si>
    <t xml:space="preserve">Cumbria</t>
  </si>
  <si>
    <t xml:space="preserve">GB-DBY</t>
  </si>
  <si>
    <t xml:space="preserve">Derbyshire</t>
  </si>
  <si>
    <t xml:space="preserve">GB-DEV</t>
  </si>
  <si>
    <t xml:space="preserve">Devon</t>
  </si>
  <si>
    <t xml:space="preserve">GB-DOR</t>
  </si>
  <si>
    <t xml:space="preserve">Dorset</t>
  </si>
  <si>
    <t xml:space="preserve">GB-ESS</t>
  </si>
  <si>
    <t xml:space="preserve">Essex</t>
  </si>
  <si>
    <t xml:space="preserve">GB-ESX</t>
  </si>
  <si>
    <t xml:space="preserve">East Sussex</t>
  </si>
  <si>
    <t xml:space="preserve">GB-GLS</t>
  </si>
  <si>
    <t xml:space="preserve">Gloucestershire</t>
  </si>
  <si>
    <t xml:space="preserve">GB-HAM</t>
  </si>
  <si>
    <t xml:space="preserve">Hampshire</t>
  </si>
  <si>
    <t xml:space="preserve">GB-HRT</t>
  </si>
  <si>
    <t xml:space="preserve">Hertfordshire</t>
  </si>
  <si>
    <t xml:space="preserve">GB-KEN</t>
  </si>
  <si>
    <t xml:space="preserve">Kent</t>
  </si>
  <si>
    <t xml:space="preserve">GB-LAN</t>
  </si>
  <si>
    <t xml:space="preserve">Lancashire</t>
  </si>
  <si>
    <t xml:space="preserve">GB-LEC</t>
  </si>
  <si>
    <t xml:space="preserve">Leicestershire</t>
  </si>
  <si>
    <t xml:space="preserve">GB-LIN</t>
  </si>
  <si>
    <t xml:space="preserve">Lincolnshire</t>
  </si>
  <si>
    <t xml:space="preserve">GB-NFK</t>
  </si>
  <si>
    <t xml:space="preserve">Norfolk</t>
  </si>
  <si>
    <t xml:space="preserve">GB-NTH</t>
  </si>
  <si>
    <t xml:space="preserve">Northamptonshire</t>
  </si>
  <si>
    <t xml:space="preserve">GB-NTT</t>
  </si>
  <si>
    <t xml:space="preserve">Nottinghamshire</t>
  </si>
  <si>
    <t xml:space="preserve">GB-NYK</t>
  </si>
  <si>
    <t xml:space="preserve">North Yorkshire</t>
  </si>
  <si>
    <t xml:space="preserve">GB-OXF</t>
  </si>
  <si>
    <t xml:space="preserve">Oxfordshire</t>
  </si>
  <si>
    <t xml:space="preserve">GB-SFK</t>
  </si>
  <si>
    <t xml:space="preserve">Suffolk</t>
  </si>
  <si>
    <t xml:space="preserve">GB-SOM</t>
  </si>
  <si>
    <t xml:space="preserve">Somerset</t>
  </si>
  <si>
    <t xml:space="preserve">GB-SRY</t>
  </si>
  <si>
    <t xml:space="preserve">Surrey</t>
  </si>
  <si>
    <t xml:space="preserve">GB-STS</t>
  </si>
  <si>
    <t xml:space="preserve">Staffordshire</t>
  </si>
  <si>
    <t xml:space="preserve">GB-WAR</t>
  </si>
  <si>
    <t xml:space="preserve">Warwickshire</t>
  </si>
  <si>
    <t xml:space="preserve">GB-WOR</t>
  </si>
  <si>
    <t xml:space="preserve">Worcestershire</t>
  </si>
  <si>
    <t xml:space="preserve">GB-WSX</t>
  </si>
  <si>
    <t xml:space="preserve">West Sussex</t>
  </si>
  <si>
    <t xml:space="preserve">GB-ABC</t>
  </si>
  <si>
    <t xml:space="preserve">Armagh City, Banbridge and Craigavon</t>
  </si>
  <si>
    <t xml:space="preserve">GB-AND</t>
  </si>
  <si>
    <t xml:space="preserve">Ards and North Down</t>
  </si>
  <si>
    <t xml:space="preserve">GB-ANN</t>
  </si>
  <si>
    <t xml:space="preserve">Antrim and Newtownabbey</t>
  </si>
  <si>
    <t xml:space="preserve">GB-BFS</t>
  </si>
  <si>
    <t xml:space="preserve">Belfast</t>
  </si>
  <si>
    <t xml:space="preserve">GB-CCG</t>
  </si>
  <si>
    <t xml:space="preserve">Causeway Coast and Glens</t>
  </si>
  <si>
    <t xml:space="preserve">GB-DRS</t>
  </si>
  <si>
    <t xml:space="preserve">Derry City and Strabane</t>
  </si>
  <si>
    <t xml:space="preserve">GB-FMO</t>
  </si>
  <si>
    <t xml:space="preserve">Fermanagh and Omagh</t>
  </si>
  <si>
    <t xml:space="preserve">GB-LBC</t>
  </si>
  <si>
    <t xml:space="preserve">Lisburn and Castlereagh</t>
  </si>
  <si>
    <t xml:space="preserve">GB-MEA</t>
  </si>
  <si>
    <t xml:space="preserve">Mid and East Antrim</t>
  </si>
  <si>
    <t xml:space="preserve">GB-MUL</t>
  </si>
  <si>
    <t xml:space="preserve">Mid Ulster</t>
  </si>
  <si>
    <t xml:space="preserve">GB-NMD</t>
  </si>
  <si>
    <t xml:space="preserve">Newry, Mourne and Down</t>
  </si>
  <si>
    <t xml:space="preserve">GB-AGY</t>
  </si>
  <si>
    <t xml:space="preserve">Isle of Anglesey [Sir Ynys Môn GB-YNM]</t>
  </si>
  <si>
    <t xml:space="preserve">GB-BAS</t>
  </si>
  <si>
    <t xml:space="preserve">Bath and North East Somerset</t>
  </si>
  <si>
    <t xml:space="preserve">GB-BBD</t>
  </si>
  <si>
    <t xml:space="preserve">Blackburn with Darwen</t>
  </si>
  <si>
    <t xml:space="preserve">GB-BDF</t>
  </si>
  <si>
    <t xml:space="preserve">Bedford</t>
  </si>
  <si>
    <t xml:space="preserve">GB-BGE</t>
  </si>
  <si>
    <t xml:space="preserve">Bridgend [Pen-y-bont ar Ogwr GB-POG]</t>
  </si>
  <si>
    <t xml:space="preserve">GB-BGW</t>
  </si>
  <si>
    <t xml:space="preserve">Blaenau Gwent</t>
  </si>
  <si>
    <t xml:space="preserve">GB-BMH</t>
  </si>
  <si>
    <t xml:space="preserve">Bournemouth</t>
  </si>
  <si>
    <t xml:space="preserve">GB-BNH</t>
  </si>
  <si>
    <t xml:space="preserve">Brighton and Hove</t>
  </si>
  <si>
    <t xml:space="preserve">GB-BPL</t>
  </si>
  <si>
    <t xml:space="preserve">Blackpool</t>
  </si>
  <si>
    <t xml:space="preserve">GB-BRC</t>
  </si>
  <si>
    <t xml:space="preserve">Bracknell Forest</t>
  </si>
  <si>
    <t xml:space="preserve">GB-BST</t>
  </si>
  <si>
    <t xml:space="preserve">Bristol, City of</t>
  </si>
  <si>
    <t xml:space="preserve">GB-CAY</t>
  </si>
  <si>
    <t xml:space="preserve">Caerphilly [Caerffili GB-CAF]</t>
  </si>
  <si>
    <t xml:space="preserve">GB-CBF</t>
  </si>
  <si>
    <t xml:space="preserve">Central Bedfordshire</t>
  </si>
  <si>
    <t xml:space="preserve">GB-CGN</t>
  </si>
  <si>
    <t xml:space="preserve">Ceredigion [Sir Ceredigion]</t>
  </si>
  <si>
    <t xml:space="preserve">GB-CHE</t>
  </si>
  <si>
    <t xml:space="preserve">Cheshire East</t>
  </si>
  <si>
    <t xml:space="preserve">GB-CHW</t>
  </si>
  <si>
    <t xml:space="preserve">Cheshire West and Chester</t>
  </si>
  <si>
    <t xml:space="preserve">GB-CMN</t>
  </si>
  <si>
    <t xml:space="preserve">Carmarthenshire [Sir Gaerfyrddin GB-GFY]</t>
  </si>
  <si>
    <t xml:space="preserve">GB-CON</t>
  </si>
  <si>
    <t xml:space="preserve">Cornwall</t>
  </si>
  <si>
    <t xml:space="preserve">GB-CRF</t>
  </si>
  <si>
    <t xml:space="preserve">Cardiff [Caerdydd GB-CRD]</t>
  </si>
  <si>
    <t xml:space="preserve">GB-CWY</t>
  </si>
  <si>
    <t xml:space="preserve">Conwy</t>
  </si>
  <si>
    <t xml:space="preserve">GB-DAL</t>
  </si>
  <si>
    <t xml:space="preserve">Darlington</t>
  </si>
  <si>
    <t xml:space="preserve">GB-DEN</t>
  </si>
  <si>
    <t xml:space="preserve">Denbighshire [Sir Ddinbych GB-DDB]</t>
  </si>
  <si>
    <t xml:space="preserve">GB-DER</t>
  </si>
  <si>
    <t xml:space="preserve">Derby</t>
  </si>
  <si>
    <t xml:space="preserve">GB-DUR</t>
  </si>
  <si>
    <t xml:space="preserve">Durham County</t>
  </si>
  <si>
    <t xml:space="preserve">GB-ERY</t>
  </si>
  <si>
    <t xml:space="preserve">East Riding of Yorkshire</t>
  </si>
  <si>
    <t xml:space="preserve">GB-FLN</t>
  </si>
  <si>
    <t xml:space="preserve">Flintshire [Sir y Fflint GB-FFL]</t>
  </si>
  <si>
    <t xml:space="preserve">GB-GWN</t>
  </si>
  <si>
    <t xml:space="preserve">Gwynedd</t>
  </si>
  <si>
    <t xml:space="preserve">GB-HAL</t>
  </si>
  <si>
    <t xml:space="preserve">Halton</t>
  </si>
  <si>
    <t xml:space="preserve">GB-HEF</t>
  </si>
  <si>
    <t xml:space="preserve">Herefordshire</t>
  </si>
  <si>
    <t xml:space="preserve">GB-HPL</t>
  </si>
  <si>
    <t xml:space="preserve">Hartlepool</t>
  </si>
  <si>
    <t xml:space="preserve">GB-IOS</t>
  </si>
  <si>
    <t xml:space="preserve">Isles of Scilly</t>
  </si>
  <si>
    <t xml:space="preserve">GB-IOW</t>
  </si>
  <si>
    <t xml:space="preserve">Isle of Wight</t>
  </si>
  <si>
    <t xml:space="preserve">GB-KHL</t>
  </si>
  <si>
    <t xml:space="preserve">Kingston upon Hull</t>
  </si>
  <si>
    <t xml:space="preserve">GB-LCE</t>
  </si>
  <si>
    <t xml:space="preserve">Leicester</t>
  </si>
  <si>
    <t xml:space="preserve">GB-LUT</t>
  </si>
  <si>
    <t xml:space="preserve">Luton</t>
  </si>
  <si>
    <t xml:space="preserve">GB-MDB</t>
  </si>
  <si>
    <t xml:space="preserve">Middlesbrough</t>
  </si>
  <si>
    <t xml:space="preserve">GB-MDW</t>
  </si>
  <si>
    <t xml:space="preserve">Medway</t>
  </si>
  <si>
    <t xml:space="preserve">GB-MIK</t>
  </si>
  <si>
    <t xml:space="preserve">Milton Keynes</t>
  </si>
  <si>
    <t xml:space="preserve">GB-MON</t>
  </si>
  <si>
    <t xml:space="preserve">Monmouthshire [Sir Fynwy GB-FYN]</t>
  </si>
  <si>
    <t xml:space="preserve">GB-MTY</t>
  </si>
  <si>
    <t xml:space="preserve">Merthyr Tydfil [Merthyr Tudful GB-MTU]</t>
  </si>
  <si>
    <t xml:space="preserve">GB-NBL</t>
  </si>
  <si>
    <t xml:space="preserve">Northumberland</t>
  </si>
  <si>
    <t xml:space="preserve">GB-NEL</t>
  </si>
  <si>
    <t xml:space="preserve">North East Lincolnshire</t>
  </si>
  <si>
    <t xml:space="preserve">GB-NGM</t>
  </si>
  <si>
    <t xml:space="preserve">Nottingham</t>
  </si>
  <si>
    <t xml:space="preserve">GB-NLN</t>
  </si>
  <si>
    <t xml:space="preserve">North Lincolnshire</t>
  </si>
  <si>
    <t xml:space="preserve">GB-NSM</t>
  </si>
  <si>
    <t xml:space="preserve">North Somerset</t>
  </si>
  <si>
    <t xml:space="preserve">GB-NTL</t>
  </si>
  <si>
    <t xml:space="preserve">Neath Port Talbot [Castell-nedd Port Talbot GB-CTL]</t>
  </si>
  <si>
    <t xml:space="preserve">GB-NWP</t>
  </si>
  <si>
    <t xml:space="preserve">Newport [Casnewydd GB-CNW]</t>
  </si>
  <si>
    <t xml:space="preserve">GB-PEM</t>
  </si>
  <si>
    <t xml:space="preserve">Pembrokeshire [Sir Benfro GB-BNF]</t>
  </si>
  <si>
    <t xml:space="preserve">GB-PLY</t>
  </si>
  <si>
    <t xml:space="preserve">Plymouth</t>
  </si>
  <si>
    <t xml:space="preserve">GB-POL</t>
  </si>
  <si>
    <t xml:space="preserve">Poole</t>
  </si>
  <si>
    <t xml:space="preserve">GB-POR</t>
  </si>
  <si>
    <t xml:space="preserve">Portsmouth</t>
  </si>
  <si>
    <t xml:space="preserve">GB-POW</t>
  </si>
  <si>
    <t xml:space="preserve">Powys</t>
  </si>
  <si>
    <t xml:space="preserve">GB-PTE</t>
  </si>
  <si>
    <t xml:space="preserve">Peterborough</t>
  </si>
  <si>
    <t xml:space="preserve">GB-RCC</t>
  </si>
  <si>
    <t xml:space="preserve">Redcar and Cleveland</t>
  </si>
  <si>
    <t xml:space="preserve">GB-RCT</t>
  </si>
  <si>
    <t xml:space="preserve">Rhondda, Cynon, Taff [Rhondda, Cynon,Taf]</t>
  </si>
  <si>
    <t xml:space="preserve">GB-RDG</t>
  </si>
  <si>
    <t xml:space="preserve">Reading</t>
  </si>
  <si>
    <t xml:space="preserve">GB-RUT</t>
  </si>
  <si>
    <t xml:space="preserve">Rutland</t>
  </si>
  <si>
    <t xml:space="preserve">GB-SGC</t>
  </si>
  <si>
    <t xml:space="preserve">South Gloucestershire</t>
  </si>
  <si>
    <t xml:space="preserve">GB-SHR</t>
  </si>
  <si>
    <t xml:space="preserve">Shropshire</t>
  </si>
  <si>
    <t xml:space="preserve">GB-SLG</t>
  </si>
  <si>
    <t xml:space="preserve">Slough</t>
  </si>
  <si>
    <t xml:space="preserve">GB-SOS</t>
  </si>
  <si>
    <t xml:space="preserve">Southend-on-Sea</t>
  </si>
  <si>
    <t xml:space="preserve">GB-STE</t>
  </si>
  <si>
    <t xml:space="preserve">Stoke-on-Trent</t>
  </si>
  <si>
    <t xml:space="preserve">GB-STH</t>
  </si>
  <si>
    <t xml:space="preserve">Southampton</t>
  </si>
  <si>
    <t xml:space="preserve">GB-STT</t>
  </si>
  <si>
    <t xml:space="preserve">Stockton-on-Tees</t>
  </si>
  <si>
    <t xml:space="preserve">GB-SWA</t>
  </si>
  <si>
    <t xml:space="preserve">Swansea [Abertawe GB-ATA]</t>
  </si>
  <si>
    <t xml:space="preserve">GB-SWD</t>
  </si>
  <si>
    <t xml:space="preserve">Swindon</t>
  </si>
  <si>
    <t xml:space="preserve">GB-TFW</t>
  </si>
  <si>
    <t xml:space="preserve">Telford and Wrekin</t>
  </si>
  <si>
    <t xml:space="preserve">GB-THR</t>
  </si>
  <si>
    <t xml:space="preserve">Thurrock</t>
  </si>
  <si>
    <t xml:space="preserve">GB-TOB</t>
  </si>
  <si>
    <t xml:space="preserve">Torbay</t>
  </si>
  <si>
    <t xml:space="preserve">GB-TOF</t>
  </si>
  <si>
    <t xml:space="preserve">Torfaen [Tor-faen]</t>
  </si>
  <si>
    <t xml:space="preserve">GB-VGL</t>
  </si>
  <si>
    <t xml:space="preserve">Vale of Glamorgan, The [Bro Morgannwg GB-BMG]</t>
  </si>
  <si>
    <t xml:space="preserve">GB-WBK</t>
  </si>
  <si>
    <t xml:space="preserve">West Berkshire</t>
  </si>
  <si>
    <t xml:space="preserve">GB-WIL</t>
  </si>
  <si>
    <t xml:space="preserve">Wiltshire</t>
  </si>
  <si>
    <t xml:space="preserve">GB-WNM</t>
  </si>
  <si>
    <t xml:space="preserve">Windsor and Maidenhead</t>
  </si>
  <si>
    <t xml:space="preserve">GB-WOK</t>
  </si>
  <si>
    <t xml:space="preserve">Wokingham</t>
  </si>
  <si>
    <t xml:space="preserve">GB-WRT</t>
  </si>
  <si>
    <t xml:space="preserve">Warrington</t>
  </si>
  <si>
    <t xml:space="preserve">GB-WRX</t>
  </si>
  <si>
    <t xml:space="preserve">Wrexham [Wrecsam GB-WRC]</t>
  </si>
  <si>
    <t xml:space="preserve">GB-YOR</t>
  </si>
  <si>
    <t xml:space="preserve">York</t>
  </si>
  <si>
    <t xml:space="preserve">GB-BIR</t>
  </si>
  <si>
    <t xml:space="preserve">Birmingham</t>
  </si>
  <si>
    <t xml:space="preserve">GB-BNS</t>
  </si>
  <si>
    <t xml:space="preserve">Barnsley</t>
  </si>
  <si>
    <t xml:space="preserve">GB-BOL</t>
  </si>
  <si>
    <t xml:space="preserve">Bolton</t>
  </si>
  <si>
    <t xml:space="preserve">GB-BRD</t>
  </si>
  <si>
    <t xml:space="preserve">Bradford</t>
  </si>
  <si>
    <t xml:space="preserve">GB-BUR</t>
  </si>
  <si>
    <t xml:space="preserve">Bury</t>
  </si>
  <si>
    <t xml:space="preserve">GB-CLD</t>
  </si>
  <si>
    <t xml:space="preserve">Calderdale</t>
  </si>
  <si>
    <t xml:space="preserve">GB-COV</t>
  </si>
  <si>
    <t xml:space="preserve">Coventry</t>
  </si>
  <si>
    <t xml:space="preserve">GB-DNC</t>
  </si>
  <si>
    <t xml:space="preserve">Doncaster</t>
  </si>
  <si>
    <t xml:space="preserve">GB-DUD</t>
  </si>
  <si>
    <t xml:space="preserve">Dudley</t>
  </si>
  <si>
    <t xml:space="preserve">GB-GAT</t>
  </si>
  <si>
    <t xml:space="preserve">Gateshead</t>
  </si>
  <si>
    <t xml:space="preserve">GB-KIR</t>
  </si>
  <si>
    <t xml:space="preserve">Kirklees</t>
  </si>
  <si>
    <t xml:space="preserve">GB-KWL</t>
  </si>
  <si>
    <t xml:space="preserve">Knowsley</t>
  </si>
  <si>
    <t xml:space="preserve">GB-LDS</t>
  </si>
  <si>
    <t xml:space="preserve">Leeds</t>
  </si>
  <si>
    <t xml:space="preserve">GB-LIV</t>
  </si>
  <si>
    <t xml:space="preserve">Liverpool</t>
  </si>
  <si>
    <t xml:space="preserve">GB-MAN</t>
  </si>
  <si>
    <t xml:space="preserve">Manchester</t>
  </si>
  <si>
    <t xml:space="preserve">GB-NET</t>
  </si>
  <si>
    <t xml:space="preserve">Newcastle upon Tyne</t>
  </si>
  <si>
    <t xml:space="preserve">GB-NTY</t>
  </si>
  <si>
    <t xml:space="preserve">North Tyneside</t>
  </si>
  <si>
    <t xml:space="preserve">GB-OLD</t>
  </si>
  <si>
    <t xml:space="preserve">Oldham</t>
  </si>
  <si>
    <t xml:space="preserve">GB-RCH</t>
  </si>
  <si>
    <t xml:space="preserve">Rochdale</t>
  </si>
  <si>
    <t xml:space="preserve">GB-ROT</t>
  </si>
  <si>
    <t xml:space="preserve">Rotherham</t>
  </si>
  <si>
    <t xml:space="preserve">GB-SAW</t>
  </si>
  <si>
    <t xml:space="preserve">Sandwell</t>
  </si>
  <si>
    <t xml:space="preserve">GB-SFT</t>
  </si>
  <si>
    <t xml:space="preserve">Sefton</t>
  </si>
  <si>
    <t xml:space="preserve">GB-SHF</t>
  </si>
  <si>
    <t xml:space="preserve">Sheffield</t>
  </si>
  <si>
    <t xml:space="preserve">GB-SHN</t>
  </si>
  <si>
    <t xml:space="preserve">St. Helens</t>
  </si>
  <si>
    <t xml:space="preserve">GB-SKP</t>
  </si>
  <si>
    <t xml:space="preserve">Stockport</t>
  </si>
  <si>
    <t xml:space="preserve">GB-SLF</t>
  </si>
  <si>
    <t xml:space="preserve">Salford</t>
  </si>
  <si>
    <t xml:space="preserve">GB-SND</t>
  </si>
  <si>
    <t xml:space="preserve">Sunderland</t>
  </si>
  <si>
    <t xml:space="preserve">GB-SOL</t>
  </si>
  <si>
    <t xml:space="preserve">Solihull</t>
  </si>
  <si>
    <t xml:space="preserve">GB-STY</t>
  </si>
  <si>
    <t xml:space="preserve">South Tyneside</t>
  </si>
  <si>
    <t xml:space="preserve">GB-TAM</t>
  </si>
  <si>
    <t xml:space="preserve">Tameside</t>
  </si>
  <si>
    <t xml:space="preserve">GB-TRF</t>
  </si>
  <si>
    <t xml:space="preserve">Trafford</t>
  </si>
  <si>
    <t xml:space="preserve">GB-WGN</t>
  </si>
  <si>
    <t xml:space="preserve">Wigan</t>
  </si>
  <si>
    <t xml:space="preserve">GB-WKF</t>
  </si>
  <si>
    <t xml:space="preserve">Wakefield</t>
  </si>
  <si>
    <t xml:space="preserve">GB-WLL</t>
  </si>
  <si>
    <t xml:space="preserve">Walsall</t>
  </si>
  <si>
    <t xml:space="preserve">GB-WLV</t>
  </si>
  <si>
    <t xml:space="preserve">Wolverhampton</t>
  </si>
  <si>
    <t xml:space="preserve">GB-WRL</t>
  </si>
  <si>
    <t xml:space="preserve">Wirral</t>
  </si>
  <si>
    <t xml:space="preserve">GB-BDG</t>
  </si>
  <si>
    <t xml:space="preserve">Barking and Dagenham</t>
  </si>
  <si>
    <t xml:space="preserve">GB-BEN</t>
  </si>
  <si>
    <t xml:space="preserve">Brent</t>
  </si>
  <si>
    <t xml:space="preserve">GB-BEX</t>
  </si>
  <si>
    <t xml:space="preserve">Bexley</t>
  </si>
  <si>
    <t xml:space="preserve">GB-BNE</t>
  </si>
  <si>
    <t xml:space="preserve">Barnet</t>
  </si>
  <si>
    <t xml:space="preserve">GB-BRY</t>
  </si>
  <si>
    <t xml:space="preserve">Bromley</t>
  </si>
  <si>
    <t xml:space="preserve">GB-CMD</t>
  </si>
  <si>
    <t xml:space="preserve">Camden</t>
  </si>
  <si>
    <t xml:space="preserve">GB-CRY</t>
  </si>
  <si>
    <t xml:space="preserve">GB-EAL</t>
  </si>
  <si>
    <t xml:space="preserve">Ealing</t>
  </si>
  <si>
    <t xml:space="preserve">GB-ENF</t>
  </si>
  <si>
    <t xml:space="preserve">Enfield</t>
  </si>
  <si>
    <t xml:space="preserve">GB-GRE</t>
  </si>
  <si>
    <t xml:space="preserve">Greenwich</t>
  </si>
  <si>
    <t xml:space="preserve">GB-HAV</t>
  </si>
  <si>
    <t xml:space="preserve">Havering</t>
  </si>
  <si>
    <t xml:space="preserve">GB-HCK</t>
  </si>
  <si>
    <t xml:space="preserve">Hackney</t>
  </si>
  <si>
    <t xml:space="preserve">GB-HIL</t>
  </si>
  <si>
    <t xml:space="preserve">Hillingdon</t>
  </si>
  <si>
    <t xml:space="preserve">GB-HMF</t>
  </si>
  <si>
    <t xml:space="preserve">Hammersmith and Fulham</t>
  </si>
  <si>
    <t xml:space="preserve">GB-HNS</t>
  </si>
  <si>
    <t xml:space="preserve">Hounslow</t>
  </si>
  <si>
    <t xml:space="preserve">GB-HRW</t>
  </si>
  <si>
    <t xml:space="preserve">Harrow</t>
  </si>
  <si>
    <t xml:space="preserve">GB-HRY</t>
  </si>
  <si>
    <t xml:space="preserve">Haringey</t>
  </si>
  <si>
    <t xml:space="preserve">GB-ISL</t>
  </si>
  <si>
    <t xml:space="preserve">Islington</t>
  </si>
  <si>
    <t xml:space="preserve">GB-KEC</t>
  </si>
  <si>
    <t xml:space="preserve">Kensington and Chelsea</t>
  </si>
  <si>
    <t xml:space="preserve">GB-KTT</t>
  </si>
  <si>
    <t xml:space="preserve">Kingston upon Thames</t>
  </si>
  <si>
    <t xml:space="preserve">GB-LBH</t>
  </si>
  <si>
    <t xml:space="preserve">Lambeth</t>
  </si>
  <si>
    <t xml:space="preserve">GB-LEW</t>
  </si>
  <si>
    <t xml:space="preserve">Lewisham</t>
  </si>
  <si>
    <t xml:space="preserve">GB-MRT</t>
  </si>
  <si>
    <t xml:space="preserve">Merton</t>
  </si>
  <si>
    <t xml:space="preserve">GB-NWM</t>
  </si>
  <si>
    <t xml:space="preserve">Newham</t>
  </si>
  <si>
    <t xml:space="preserve">GB-RDB</t>
  </si>
  <si>
    <t xml:space="preserve">Redbridge</t>
  </si>
  <si>
    <t xml:space="preserve">GB-RIC</t>
  </si>
  <si>
    <t xml:space="preserve">Richmond upon Thames</t>
  </si>
  <si>
    <t xml:space="preserve">GB-STN</t>
  </si>
  <si>
    <t xml:space="preserve">Sutton</t>
  </si>
  <si>
    <t xml:space="preserve">GB-SWK</t>
  </si>
  <si>
    <t xml:space="preserve">Southwark</t>
  </si>
  <si>
    <t xml:space="preserve">GB-TWH</t>
  </si>
  <si>
    <t xml:space="preserve">Tower Hamlets</t>
  </si>
  <si>
    <t xml:space="preserve">GB-WFT</t>
  </si>
  <si>
    <t xml:space="preserve">Waltham Forest</t>
  </si>
  <si>
    <t xml:space="preserve">GB-WND</t>
  </si>
  <si>
    <t xml:space="preserve">Wandsworth</t>
  </si>
  <si>
    <t xml:space="preserve">GB-WSM</t>
  </si>
  <si>
    <t xml:space="preserve">Westminster</t>
  </si>
  <si>
    <t xml:space="preserve">GB-LND</t>
  </si>
  <si>
    <t xml:space="preserve">London, City of</t>
  </si>
  <si>
    <t xml:space="preserve">GD-01</t>
  </si>
  <si>
    <t xml:space="preserve">GD-02</t>
  </si>
  <si>
    <t xml:space="preserve">GD-03</t>
  </si>
  <si>
    <t xml:space="preserve">GD-04</t>
  </si>
  <si>
    <t xml:space="preserve">GD-05</t>
  </si>
  <si>
    <t xml:space="preserve">GD-06</t>
  </si>
  <si>
    <t xml:space="preserve">GD-10</t>
  </si>
  <si>
    <t xml:space="preserve">Southern Grenadine Islands</t>
  </si>
  <si>
    <t xml:space="preserve">GE-GU</t>
  </si>
  <si>
    <t xml:space="preserve">Guria</t>
  </si>
  <si>
    <t xml:space="preserve">GE-IM</t>
  </si>
  <si>
    <t xml:space="preserve">Imereti</t>
  </si>
  <si>
    <t xml:space="preserve">GE-KA</t>
  </si>
  <si>
    <t xml:space="preserve">K'akheti</t>
  </si>
  <si>
    <t xml:space="preserve">GE-KK</t>
  </si>
  <si>
    <t xml:space="preserve">Kvemo Kartli</t>
  </si>
  <si>
    <t xml:space="preserve">GE-MM</t>
  </si>
  <si>
    <t xml:space="preserve">Mtskheta-Mtianeti</t>
  </si>
  <si>
    <t xml:space="preserve">GE-RL</t>
  </si>
  <si>
    <t xml:space="preserve">Rach'a-Lechkhumi-Kvemo Svaneti</t>
  </si>
  <si>
    <t xml:space="preserve">GE-SJ</t>
  </si>
  <si>
    <t xml:space="preserve">Samtskhe-Javakheti</t>
  </si>
  <si>
    <t xml:space="preserve">GE-SK</t>
  </si>
  <si>
    <t xml:space="preserve">Shida Kartli</t>
  </si>
  <si>
    <t xml:space="preserve">GE-SZ</t>
  </si>
  <si>
    <t xml:space="preserve">Samegrelo-Zemo Svaneti</t>
  </si>
  <si>
    <t xml:space="preserve">GE-AB</t>
  </si>
  <si>
    <t xml:space="preserve">Abkhazia</t>
  </si>
  <si>
    <t xml:space="preserve">GE-AJ</t>
  </si>
  <si>
    <t xml:space="preserve">Ajaria</t>
  </si>
  <si>
    <t xml:space="preserve">GE-TB</t>
  </si>
  <si>
    <t xml:space="preserve">Tbilisi</t>
  </si>
  <si>
    <t xml:space="preserve">GH-AA</t>
  </si>
  <si>
    <t xml:space="preserve">GH-AF</t>
  </si>
  <si>
    <t xml:space="preserve">Ahafo</t>
  </si>
  <si>
    <t xml:space="preserve">GH-AH</t>
  </si>
  <si>
    <t xml:space="preserve">Ashanti</t>
  </si>
  <si>
    <t xml:space="preserve">GH-BE</t>
  </si>
  <si>
    <t xml:space="preserve">Bono East</t>
  </si>
  <si>
    <t xml:space="preserve">GH-BO</t>
  </si>
  <si>
    <t xml:space="preserve">Bono</t>
  </si>
  <si>
    <t xml:space="preserve">GH-CP</t>
  </si>
  <si>
    <t xml:space="preserve">GH-EP</t>
  </si>
  <si>
    <t xml:space="preserve">GH-NE</t>
  </si>
  <si>
    <t xml:space="preserve">GH-NP</t>
  </si>
  <si>
    <t xml:space="preserve">GH-OT</t>
  </si>
  <si>
    <t xml:space="preserve">Oti</t>
  </si>
  <si>
    <t xml:space="preserve">GH-SV</t>
  </si>
  <si>
    <t xml:space="preserve">Savannah</t>
  </si>
  <si>
    <t xml:space="preserve">GH-TV</t>
  </si>
  <si>
    <t xml:space="preserve">Volta</t>
  </si>
  <si>
    <t xml:space="preserve">GH-UE</t>
  </si>
  <si>
    <t xml:space="preserve">Upper East</t>
  </si>
  <si>
    <t xml:space="preserve">GH-UW</t>
  </si>
  <si>
    <t xml:space="preserve">Upper West</t>
  </si>
  <si>
    <t xml:space="preserve">GH-WN</t>
  </si>
  <si>
    <t xml:space="preserve">Western North</t>
  </si>
  <si>
    <t xml:space="preserve">GH-WP</t>
  </si>
  <si>
    <t xml:space="preserve">GL-AV</t>
  </si>
  <si>
    <t xml:space="preserve">Avannaata Kommunia</t>
  </si>
  <si>
    <t xml:space="preserve">GL-KU</t>
  </si>
  <si>
    <t xml:space="preserve">Kommune Kujalleq</t>
  </si>
  <si>
    <t xml:space="preserve">GL-QE</t>
  </si>
  <si>
    <t xml:space="preserve">Qeqqata Kommunia</t>
  </si>
  <si>
    <t xml:space="preserve">GL-QT</t>
  </si>
  <si>
    <t xml:space="preserve">Kommune Qeqertalik</t>
  </si>
  <si>
    <t xml:space="preserve">GL-SM</t>
  </si>
  <si>
    <t xml:space="preserve">Kommuneqarfik Sermersooq</t>
  </si>
  <si>
    <t xml:space="preserve">GM-L</t>
  </si>
  <si>
    <t xml:space="preserve">Lower River</t>
  </si>
  <si>
    <t xml:space="preserve">GM-M</t>
  </si>
  <si>
    <t xml:space="preserve">Central River</t>
  </si>
  <si>
    <t xml:space="preserve">GM-N</t>
  </si>
  <si>
    <t xml:space="preserve">North Bank</t>
  </si>
  <si>
    <t xml:space="preserve">GM-U</t>
  </si>
  <si>
    <t xml:space="preserve">Upper River</t>
  </si>
  <si>
    <t xml:space="preserve">GM-W</t>
  </si>
  <si>
    <t xml:space="preserve">GM-B</t>
  </si>
  <si>
    <t xml:space="preserve">Banjul</t>
  </si>
  <si>
    <t xml:space="preserve">GN-C</t>
  </si>
  <si>
    <t xml:space="preserve">Conakry</t>
  </si>
  <si>
    <t xml:space="preserve">GN-B</t>
  </si>
  <si>
    <t xml:space="preserve">Boké</t>
  </si>
  <si>
    <t xml:space="preserve">GN-BF</t>
  </si>
  <si>
    <t xml:space="preserve">Boffa</t>
  </si>
  <si>
    <t xml:space="preserve">GN-BK</t>
  </si>
  <si>
    <t xml:space="preserve">GN-FR</t>
  </si>
  <si>
    <t xml:space="preserve">Fria</t>
  </si>
  <si>
    <t xml:space="preserve">GN-GA</t>
  </si>
  <si>
    <t xml:space="preserve">Gaoual</t>
  </si>
  <si>
    <t xml:space="preserve">GN-KN</t>
  </si>
  <si>
    <t xml:space="preserve">Koundara</t>
  </si>
  <si>
    <t xml:space="preserve">GN-D</t>
  </si>
  <si>
    <t xml:space="preserve">Kindia</t>
  </si>
  <si>
    <t xml:space="preserve">GN-CO</t>
  </si>
  <si>
    <t xml:space="preserve">Coyah</t>
  </si>
  <si>
    <t xml:space="preserve">GN-DU</t>
  </si>
  <si>
    <t xml:space="preserve">Dubréka</t>
  </si>
  <si>
    <t xml:space="preserve">GN-FO</t>
  </si>
  <si>
    <t xml:space="preserve">Forécariah</t>
  </si>
  <si>
    <t xml:space="preserve">GN-KD</t>
  </si>
  <si>
    <t xml:space="preserve">GN-TE</t>
  </si>
  <si>
    <t xml:space="preserve">Télimélé</t>
  </si>
  <si>
    <t xml:space="preserve">GN-F</t>
  </si>
  <si>
    <t xml:space="preserve">Faranah</t>
  </si>
  <si>
    <t xml:space="preserve">GN-DB</t>
  </si>
  <si>
    <t xml:space="preserve">Dabola</t>
  </si>
  <si>
    <t xml:space="preserve">GN-DI</t>
  </si>
  <si>
    <t xml:space="preserve">Dinguiraye</t>
  </si>
  <si>
    <t xml:space="preserve">GN-FA</t>
  </si>
  <si>
    <t xml:space="preserve">GN-KS</t>
  </si>
  <si>
    <t xml:space="preserve">Kissidougou</t>
  </si>
  <si>
    <t xml:space="preserve">GN-K</t>
  </si>
  <si>
    <t xml:space="preserve">Kankan</t>
  </si>
  <si>
    <t xml:space="preserve">GN-KA</t>
  </si>
  <si>
    <t xml:space="preserve">GN-KE</t>
  </si>
  <si>
    <t xml:space="preserve">Kérouané</t>
  </si>
  <si>
    <t xml:space="preserve">GN-KO</t>
  </si>
  <si>
    <t xml:space="preserve">Kouroussa</t>
  </si>
  <si>
    <t xml:space="preserve">GN-MD</t>
  </si>
  <si>
    <t xml:space="preserve">Mandiana</t>
  </si>
  <si>
    <t xml:space="preserve">GN-SI</t>
  </si>
  <si>
    <t xml:space="preserve">Siguiri</t>
  </si>
  <si>
    <t xml:space="preserve">GN-L</t>
  </si>
  <si>
    <t xml:space="preserve">Labé</t>
  </si>
  <si>
    <t xml:space="preserve">GN-KB</t>
  </si>
  <si>
    <t xml:space="preserve">Koubia</t>
  </si>
  <si>
    <t xml:space="preserve">GN-LA</t>
  </si>
  <si>
    <t xml:space="preserve">GN-LE</t>
  </si>
  <si>
    <t xml:space="preserve">Lélouma</t>
  </si>
  <si>
    <t xml:space="preserve">GN-ML</t>
  </si>
  <si>
    <t xml:space="preserve">Mali</t>
  </si>
  <si>
    <t xml:space="preserve">GN-TO</t>
  </si>
  <si>
    <t xml:space="preserve">Tougué</t>
  </si>
  <si>
    <t xml:space="preserve">GN-M</t>
  </si>
  <si>
    <t xml:space="preserve">Mamou</t>
  </si>
  <si>
    <t xml:space="preserve">GN-DL</t>
  </si>
  <si>
    <t xml:space="preserve">Dalaba</t>
  </si>
  <si>
    <t xml:space="preserve">GN-MM</t>
  </si>
  <si>
    <t xml:space="preserve">GN-PI</t>
  </si>
  <si>
    <t xml:space="preserve">Pita</t>
  </si>
  <si>
    <t xml:space="preserve">GN-N</t>
  </si>
  <si>
    <t xml:space="preserve">Nzérékoré</t>
  </si>
  <si>
    <t xml:space="preserve">GN-BE</t>
  </si>
  <si>
    <t xml:space="preserve">Beyla</t>
  </si>
  <si>
    <t xml:space="preserve">GN-GU</t>
  </si>
  <si>
    <t xml:space="preserve">Guékédou</t>
  </si>
  <si>
    <t xml:space="preserve">GN-LO</t>
  </si>
  <si>
    <t xml:space="preserve">Lola</t>
  </si>
  <si>
    <t xml:space="preserve">GN-MC</t>
  </si>
  <si>
    <t xml:space="preserve">Macenta</t>
  </si>
  <si>
    <t xml:space="preserve">GN-NZ</t>
  </si>
  <si>
    <t xml:space="preserve">GN-YO</t>
  </si>
  <si>
    <t xml:space="preserve">Yomou</t>
  </si>
  <si>
    <t xml:space="preserve">GQ-C</t>
  </si>
  <si>
    <t xml:space="preserve">Région Continentale</t>
  </si>
  <si>
    <t xml:space="preserve">Região Continental</t>
  </si>
  <si>
    <t xml:space="preserve">Región Continental</t>
  </si>
  <si>
    <t xml:space="preserve">GQ-CS</t>
  </si>
  <si>
    <t xml:space="preserve">Centro Sud</t>
  </si>
  <si>
    <t xml:space="preserve">Centro Sul</t>
  </si>
  <si>
    <t xml:space="preserve">Centro Sur</t>
  </si>
  <si>
    <t xml:space="preserve">GQ-KN</t>
  </si>
  <si>
    <t xml:space="preserve">Kié-Ntem</t>
  </si>
  <si>
    <t xml:space="preserve">GQ-LI</t>
  </si>
  <si>
    <t xml:space="preserve">Litoral</t>
  </si>
  <si>
    <t xml:space="preserve">GQ-WN</t>
  </si>
  <si>
    <t xml:space="preserve">Wele-Nzas</t>
  </si>
  <si>
    <t xml:space="preserve">GQ-I</t>
  </si>
  <si>
    <t xml:space="preserve">Région Insulaire</t>
  </si>
  <si>
    <t xml:space="preserve">Região Insular</t>
  </si>
  <si>
    <t xml:space="preserve">Región Insular</t>
  </si>
  <si>
    <t xml:space="preserve">GQ-AN</t>
  </si>
  <si>
    <t xml:space="preserve">Annobon</t>
  </si>
  <si>
    <t xml:space="preserve">Ano Bom</t>
  </si>
  <si>
    <t xml:space="preserve">Annobón</t>
  </si>
  <si>
    <t xml:space="preserve">GQ-BN</t>
  </si>
  <si>
    <t xml:space="preserve">Bioko Nord</t>
  </si>
  <si>
    <t xml:space="preserve">Bioko Norte</t>
  </si>
  <si>
    <t xml:space="preserve">GQ-BS</t>
  </si>
  <si>
    <t xml:space="preserve">Bioko Sud</t>
  </si>
  <si>
    <t xml:space="preserve">Bioko Sul</t>
  </si>
  <si>
    <t xml:space="preserve">Bioko Sur</t>
  </si>
  <si>
    <t xml:space="preserve">GR-69</t>
  </si>
  <si>
    <t xml:space="preserve">Ágion Óros</t>
  </si>
  <si>
    <t xml:space="preserve">GR-A</t>
  </si>
  <si>
    <t xml:space="preserve">Anatolikí Makedonía kai Thráki</t>
  </si>
  <si>
    <t xml:space="preserve">GR-B</t>
  </si>
  <si>
    <t xml:space="preserve">Kentrikí Makedonía</t>
  </si>
  <si>
    <t xml:space="preserve">GR-C</t>
  </si>
  <si>
    <t xml:space="preserve">Dytikí Makedonía</t>
  </si>
  <si>
    <t xml:space="preserve">GR-D</t>
  </si>
  <si>
    <t xml:space="preserve">Ípeiros</t>
  </si>
  <si>
    <t xml:space="preserve">GR-E</t>
  </si>
  <si>
    <t xml:space="preserve">Thessalía</t>
  </si>
  <si>
    <t xml:space="preserve">GR-F</t>
  </si>
  <si>
    <t xml:space="preserve">Ionía Nísia</t>
  </si>
  <si>
    <t xml:space="preserve">GR-G</t>
  </si>
  <si>
    <t xml:space="preserve">Dytikí Elláda</t>
  </si>
  <si>
    <t xml:space="preserve">GR-H</t>
  </si>
  <si>
    <t xml:space="preserve">Stereá Elláda</t>
  </si>
  <si>
    <t xml:space="preserve">GR-I</t>
  </si>
  <si>
    <t xml:space="preserve">Attikí</t>
  </si>
  <si>
    <t xml:space="preserve">GR-J</t>
  </si>
  <si>
    <t xml:space="preserve">Pelopónnisos</t>
  </si>
  <si>
    <t xml:space="preserve">GR-K</t>
  </si>
  <si>
    <t xml:space="preserve">Vóreio Aigaío</t>
  </si>
  <si>
    <t xml:space="preserve">GR-L</t>
  </si>
  <si>
    <t xml:space="preserve">Nótio Aigaío</t>
  </si>
  <si>
    <t xml:space="preserve">GR-M</t>
  </si>
  <si>
    <t xml:space="preserve">Kríti</t>
  </si>
  <si>
    <t xml:space="preserve">GT-AV</t>
  </si>
  <si>
    <t xml:space="preserve">Alta Verapaz</t>
  </si>
  <si>
    <t xml:space="preserve">GT-BV</t>
  </si>
  <si>
    <t xml:space="preserve">Baja Verapaz</t>
  </si>
  <si>
    <t xml:space="preserve">GT-CM</t>
  </si>
  <si>
    <t xml:space="preserve">Chimaltenango</t>
  </si>
  <si>
    <t xml:space="preserve">GT-CQ</t>
  </si>
  <si>
    <t xml:space="preserve">Chiquimula</t>
  </si>
  <si>
    <t xml:space="preserve">GT-ES</t>
  </si>
  <si>
    <t xml:space="preserve">Escuintla</t>
  </si>
  <si>
    <t xml:space="preserve">GT-GU</t>
  </si>
  <si>
    <t xml:space="preserve">Guatemala</t>
  </si>
  <si>
    <t xml:space="preserve">GT-HU</t>
  </si>
  <si>
    <t xml:space="preserve">Huehuetenango</t>
  </si>
  <si>
    <t xml:space="preserve">GT-IZ</t>
  </si>
  <si>
    <t xml:space="preserve">Izabal</t>
  </si>
  <si>
    <t xml:space="preserve">GT-JA</t>
  </si>
  <si>
    <t xml:space="preserve">Jalapa</t>
  </si>
  <si>
    <t xml:space="preserve">GT-JU</t>
  </si>
  <si>
    <t xml:space="preserve">Jutiapa</t>
  </si>
  <si>
    <t xml:space="preserve">GT-PE</t>
  </si>
  <si>
    <t xml:space="preserve">Petén</t>
  </si>
  <si>
    <t xml:space="preserve">GT-PR</t>
  </si>
  <si>
    <t xml:space="preserve">El Progreso</t>
  </si>
  <si>
    <t xml:space="preserve">GT-QC</t>
  </si>
  <si>
    <t xml:space="preserve">Quiché</t>
  </si>
  <si>
    <t xml:space="preserve">GT-QZ</t>
  </si>
  <si>
    <t xml:space="preserve">Quetzaltenango</t>
  </si>
  <si>
    <t xml:space="preserve">GT-RE</t>
  </si>
  <si>
    <t xml:space="preserve">Retalhuleu</t>
  </si>
  <si>
    <t xml:space="preserve">GT-SA</t>
  </si>
  <si>
    <t xml:space="preserve">Sacatepéquez</t>
  </si>
  <si>
    <t xml:space="preserve">GT-SM</t>
  </si>
  <si>
    <t xml:space="preserve">San Marcos</t>
  </si>
  <si>
    <t xml:space="preserve">GT-SO</t>
  </si>
  <si>
    <t xml:space="preserve">Sololá</t>
  </si>
  <si>
    <t xml:space="preserve">GT-SR</t>
  </si>
  <si>
    <t xml:space="preserve">Santa Rosa</t>
  </si>
  <si>
    <t xml:space="preserve">GT-SU</t>
  </si>
  <si>
    <t xml:space="preserve">Suchitepéquez</t>
  </si>
  <si>
    <t xml:space="preserve">GT-TO</t>
  </si>
  <si>
    <t xml:space="preserve">Totonicapán</t>
  </si>
  <si>
    <t xml:space="preserve">GT-ZA</t>
  </si>
  <si>
    <t xml:space="preserve">Zacapa</t>
  </si>
  <si>
    <t xml:space="preserve">GW-BS</t>
  </si>
  <si>
    <t xml:space="preserve">Bissau</t>
  </si>
  <si>
    <t xml:space="preserve">GW-L</t>
  </si>
  <si>
    <t xml:space="preserve">Leste</t>
  </si>
  <si>
    <t xml:space="preserve">GW-BA</t>
  </si>
  <si>
    <t xml:space="preserve">Bafatá</t>
  </si>
  <si>
    <t xml:space="preserve">GW-GA</t>
  </si>
  <si>
    <t xml:space="preserve">Gabú</t>
  </si>
  <si>
    <t xml:space="preserve">GW-N</t>
  </si>
  <si>
    <t xml:space="preserve">Norte</t>
  </si>
  <si>
    <t xml:space="preserve">GW-BM</t>
  </si>
  <si>
    <t xml:space="preserve">Biombo</t>
  </si>
  <si>
    <t xml:space="preserve">GW-CA</t>
  </si>
  <si>
    <t xml:space="preserve">Cacheu</t>
  </si>
  <si>
    <t xml:space="preserve">GW-OI</t>
  </si>
  <si>
    <t xml:space="preserve">Oio</t>
  </si>
  <si>
    <t xml:space="preserve">GW-S</t>
  </si>
  <si>
    <t xml:space="preserve">Sul</t>
  </si>
  <si>
    <t xml:space="preserve">GW-BL</t>
  </si>
  <si>
    <t xml:space="preserve">Bolama</t>
  </si>
  <si>
    <t xml:space="preserve">GW-QU</t>
  </si>
  <si>
    <t xml:space="preserve">Quinara</t>
  </si>
  <si>
    <t xml:space="preserve">GW-TO</t>
  </si>
  <si>
    <t xml:space="preserve">Tombali</t>
  </si>
  <si>
    <t xml:space="preserve">GY-BA</t>
  </si>
  <si>
    <t xml:space="preserve">Barima-Waini</t>
  </si>
  <si>
    <t xml:space="preserve">GY-CU</t>
  </si>
  <si>
    <t xml:space="preserve">Cuyuni-Mazaruni</t>
  </si>
  <si>
    <t xml:space="preserve">GY-DE</t>
  </si>
  <si>
    <t xml:space="preserve">Demerara-Mahaica</t>
  </si>
  <si>
    <t xml:space="preserve">GY-EB</t>
  </si>
  <si>
    <t xml:space="preserve">East Berbice-Corentyne</t>
  </si>
  <si>
    <t xml:space="preserve">GY-ES</t>
  </si>
  <si>
    <t xml:space="preserve">Essequibo Islands-West Demerara</t>
  </si>
  <si>
    <t xml:space="preserve">GY-MA</t>
  </si>
  <si>
    <t xml:space="preserve">Mahaica-Berbice</t>
  </si>
  <si>
    <t xml:space="preserve">GY-PM</t>
  </si>
  <si>
    <t xml:space="preserve">Pomeroon-Supenaam</t>
  </si>
  <si>
    <t xml:space="preserve">GY-PT</t>
  </si>
  <si>
    <t xml:space="preserve">Potaro-Siparuni</t>
  </si>
  <si>
    <t xml:space="preserve">GY-UD</t>
  </si>
  <si>
    <t xml:space="preserve">Upper Demerara-Berbice</t>
  </si>
  <si>
    <t xml:space="preserve">GY-UT</t>
  </si>
  <si>
    <t xml:space="preserve">Upper Takutu-Upper Essequibo</t>
  </si>
  <si>
    <t xml:space="preserve">HN-AT</t>
  </si>
  <si>
    <t xml:space="preserve">Atlántida</t>
  </si>
  <si>
    <t xml:space="preserve">HN-CH</t>
  </si>
  <si>
    <t xml:space="preserve">Choluteca</t>
  </si>
  <si>
    <t xml:space="preserve">HN-CL</t>
  </si>
  <si>
    <t xml:space="preserve">Colón</t>
  </si>
  <si>
    <t xml:space="preserve">HN-CM</t>
  </si>
  <si>
    <t xml:space="preserve">Comayagua</t>
  </si>
  <si>
    <t xml:space="preserve">HN-CP</t>
  </si>
  <si>
    <t xml:space="preserve">Copán</t>
  </si>
  <si>
    <t xml:space="preserve">HN-CR</t>
  </si>
  <si>
    <t xml:space="preserve">Cortés</t>
  </si>
  <si>
    <t xml:space="preserve">HN-EP</t>
  </si>
  <si>
    <t xml:space="preserve">El Paraíso</t>
  </si>
  <si>
    <t xml:space="preserve">HN-FM</t>
  </si>
  <si>
    <t xml:space="preserve">Francisco Morazán</t>
  </si>
  <si>
    <t xml:space="preserve">HN-GD</t>
  </si>
  <si>
    <t xml:space="preserve">Gracias a Dios</t>
  </si>
  <si>
    <t xml:space="preserve">HN-IB</t>
  </si>
  <si>
    <t xml:space="preserve">Islas de la Bahía</t>
  </si>
  <si>
    <t xml:space="preserve">HN-IN</t>
  </si>
  <si>
    <t xml:space="preserve">Intibucá</t>
  </si>
  <si>
    <t xml:space="preserve">HN-LE</t>
  </si>
  <si>
    <t xml:space="preserve">Lempira</t>
  </si>
  <si>
    <t xml:space="preserve">HN-LP</t>
  </si>
  <si>
    <t xml:space="preserve">HN-OC</t>
  </si>
  <si>
    <t xml:space="preserve">Ocotepeque</t>
  </si>
  <si>
    <t xml:space="preserve">HN-OL</t>
  </si>
  <si>
    <t xml:space="preserve">Olancho</t>
  </si>
  <si>
    <t xml:space="preserve">HN-SB</t>
  </si>
  <si>
    <t xml:space="preserve">Santa Bárbara</t>
  </si>
  <si>
    <t xml:space="preserve">HN-VA</t>
  </si>
  <si>
    <t xml:space="preserve">Valle</t>
  </si>
  <si>
    <t xml:space="preserve">HN-YO</t>
  </si>
  <si>
    <t xml:space="preserve">Yoro</t>
  </si>
  <si>
    <t xml:space="preserve">HR-01</t>
  </si>
  <si>
    <t xml:space="preserve">Zagrebačka županija</t>
  </si>
  <si>
    <t xml:space="preserve">HR-02</t>
  </si>
  <si>
    <t xml:space="preserve">Krapinsko-zagorska županija</t>
  </si>
  <si>
    <t xml:space="preserve">HR-03</t>
  </si>
  <si>
    <t xml:space="preserve">Sisačko-moslavačka županija</t>
  </si>
  <si>
    <t xml:space="preserve">HR-04</t>
  </si>
  <si>
    <t xml:space="preserve">Karlovačka županija</t>
  </si>
  <si>
    <t xml:space="preserve">HR-05</t>
  </si>
  <si>
    <t xml:space="preserve">Varaždinska županija</t>
  </si>
  <si>
    <t xml:space="preserve">HR-06</t>
  </si>
  <si>
    <t xml:space="preserve">Koprivničko-križevačka županija</t>
  </si>
  <si>
    <t xml:space="preserve">HR-07</t>
  </si>
  <si>
    <t xml:space="preserve">Bjelovarsko-bilogorska županija</t>
  </si>
  <si>
    <t xml:space="preserve">HR-08</t>
  </si>
  <si>
    <t xml:space="preserve">Primorsko-goranska županija</t>
  </si>
  <si>
    <t xml:space="preserve">HR-09</t>
  </si>
  <si>
    <t xml:space="preserve">Ličko-senjska županija</t>
  </si>
  <si>
    <t xml:space="preserve">HR-10</t>
  </si>
  <si>
    <t xml:space="preserve">Virovitičko-podravska županija</t>
  </si>
  <si>
    <t xml:space="preserve">HR-11</t>
  </si>
  <si>
    <t xml:space="preserve">Požeško-slavonska županija</t>
  </si>
  <si>
    <t xml:space="preserve">HR-12</t>
  </si>
  <si>
    <t xml:space="preserve">Brodsko-posavska županija</t>
  </si>
  <si>
    <t xml:space="preserve">HR-13</t>
  </si>
  <si>
    <t xml:space="preserve">Zadarska županija</t>
  </si>
  <si>
    <t xml:space="preserve">HR-14</t>
  </si>
  <si>
    <t xml:space="preserve">Osječko-baranjska županija</t>
  </si>
  <si>
    <t xml:space="preserve">HR-15</t>
  </si>
  <si>
    <t xml:space="preserve">Šibensko-kninska županija</t>
  </si>
  <si>
    <t xml:space="preserve">HR-16</t>
  </si>
  <si>
    <t xml:space="preserve">Vukovarsko-srijemska županija</t>
  </si>
  <si>
    <t xml:space="preserve">HR-17</t>
  </si>
  <si>
    <t xml:space="preserve">Splitsko-dalmatinska županija</t>
  </si>
  <si>
    <t xml:space="preserve">HR-18</t>
  </si>
  <si>
    <t xml:space="preserve">Istarska županija</t>
  </si>
  <si>
    <t xml:space="preserve">HR-19</t>
  </si>
  <si>
    <t xml:space="preserve">Dubrovačko-neretvanska županija</t>
  </si>
  <si>
    <t xml:space="preserve">HR-20</t>
  </si>
  <si>
    <t xml:space="preserve">Međimurska županija</t>
  </si>
  <si>
    <t xml:space="preserve">HR-21</t>
  </si>
  <si>
    <t xml:space="preserve">Grad Zagreb</t>
  </si>
  <si>
    <t xml:space="preserve">HT-AR</t>
  </si>
  <si>
    <t xml:space="preserve">Artibonite</t>
  </si>
  <si>
    <t xml:space="preserve">Latibonit</t>
  </si>
  <si>
    <t xml:space="preserve">HT-CE</t>
  </si>
  <si>
    <t xml:space="preserve">Sant</t>
  </si>
  <si>
    <t xml:space="preserve">HT-GA</t>
  </si>
  <si>
    <t xml:space="preserve">Grande’Anse</t>
  </si>
  <si>
    <t xml:space="preserve">Grandans</t>
  </si>
  <si>
    <t xml:space="preserve">HT-ND</t>
  </si>
  <si>
    <t xml:space="preserve">Nò</t>
  </si>
  <si>
    <t xml:space="preserve">HT-NE</t>
  </si>
  <si>
    <t xml:space="preserve">Nord-Est</t>
  </si>
  <si>
    <t xml:space="preserve">Nòdès</t>
  </si>
  <si>
    <t xml:space="preserve">HT-NI</t>
  </si>
  <si>
    <t xml:space="preserve">Nippes</t>
  </si>
  <si>
    <t xml:space="preserve">Nip</t>
  </si>
  <si>
    <t xml:space="preserve">HT-NO</t>
  </si>
  <si>
    <t xml:space="preserve">Nòdwès</t>
  </si>
  <si>
    <t xml:space="preserve">HT-OU</t>
  </si>
  <si>
    <t xml:space="preserve">Lwès</t>
  </si>
  <si>
    <t xml:space="preserve">HT-SD</t>
  </si>
  <si>
    <t xml:space="preserve">Sid</t>
  </si>
  <si>
    <t xml:space="preserve">HT-SE</t>
  </si>
  <si>
    <t xml:space="preserve">Sud-Est</t>
  </si>
  <si>
    <t xml:space="preserve">Sidès</t>
  </si>
  <si>
    <t xml:space="preserve">HU-BA</t>
  </si>
  <si>
    <t xml:space="preserve">Baranya</t>
  </si>
  <si>
    <t xml:space="preserve">HU-BE</t>
  </si>
  <si>
    <t xml:space="preserve">Békés</t>
  </si>
  <si>
    <t xml:space="preserve">HU-BK</t>
  </si>
  <si>
    <t xml:space="preserve">Bács-Kiskun</t>
  </si>
  <si>
    <t xml:space="preserve">HU-BZ</t>
  </si>
  <si>
    <t xml:space="preserve">Borsod-Abaúj-Zemplén</t>
  </si>
  <si>
    <t xml:space="preserve">HU-CS</t>
  </si>
  <si>
    <t xml:space="preserve">Csongrád</t>
  </si>
  <si>
    <t xml:space="preserve">HU-FE</t>
  </si>
  <si>
    <t xml:space="preserve">Fejér</t>
  </si>
  <si>
    <t xml:space="preserve">HU-GS</t>
  </si>
  <si>
    <t xml:space="preserve">Győr-Moson-Sopron</t>
  </si>
  <si>
    <t xml:space="preserve">HU-HB</t>
  </si>
  <si>
    <t xml:space="preserve">Hajdú-Bihar</t>
  </si>
  <si>
    <t xml:space="preserve">HU-HE</t>
  </si>
  <si>
    <t xml:space="preserve">Heves</t>
  </si>
  <si>
    <t xml:space="preserve">HU-JN</t>
  </si>
  <si>
    <t xml:space="preserve">Jász-Nagykun-Szolnok</t>
  </si>
  <si>
    <t xml:space="preserve">HU-KE</t>
  </si>
  <si>
    <t xml:space="preserve">Komárom-Esztergom</t>
  </si>
  <si>
    <t xml:space="preserve">HU-NO</t>
  </si>
  <si>
    <t xml:space="preserve">Nógrád</t>
  </si>
  <si>
    <t xml:space="preserve">HU-PE</t>
  </si>
  <si>
    <t xml:space="preserve">Pest</t>
  </si>
  <si>
    <t xml:space="preserve">HU-SO</t>
  </si>
  <si>
    <t xml:space="preserve">Somogy</t>
  </si>
  <si>
    <t xml:space="preserve">HU-SZ</t>
  </si>
  <si>
    <t xml:space="preserve">Szabolcs-Szatmár-Bereg</t>
  </si>
  <si>
    <t xml:space="preserve">HU-TO</t>
  </si>
  <si>
    <t xml:space="preserve">Tolna</t>
  </si>
  <si>
    <t xml:space="preserve">HU-VA</t>
  </si>
  <si>
    <t xml:space="preserve">Vas</t>
  </si>
  <si>
    <t xml:space="preserve">HU-VE</t>
  </si>
  <si>
    <t xml:space="preserve">Veszprém</t>
  </si>
  <si>
    <t xml:space="preserve">HU-ZA</t>
  </si>
  <si>
    <t xml:space="preserve">Zala</t>
  </si>
  <si>
    <t xml:space="preserve">HU-BC</t>
  </si>
  <si>
    <t xml:space="preserve">Békéscsaba</t>
  </si>
  <si>
    <t xml:space="preserve">HU-DE</t>
  </si>
  <si>
    <t xml:space="preserve">Debrecen</t>
  </si>
  <si>
    <t xml:space="preserve">HU-DU</t>
  </si>
  <si>
    <t xml:space="preserve">Dunaújváros</t>
  </si>
  <si>
    <t xml:space="preserve">HU-EG</t>
  </si>
  <si>
    <t xml:space="preserve">Eger</t>
  </si>
  <si>
    <t xml:space="preserve">HU-ER</t>
  </si>
  <si>
    <t xml:space="preserve">Érd</t>
  </si>
  <si>
    <t xml:space="preserve">HU-GY</t>
  </si>
  <si>
    <t xml:space="preserve">Győr</t>
  </si>
  <si>
    <t xml:space="preserve">HU-HV</t>
  </si>
  <si>
    <t xml:space="preserve">Hódmezővásárhely</t>
  </si>
  <si>
    <t xml:space="preserve">HU-KM</t>
  </si>
  <si>
    <t xml:space="preserve">Kecskemét</t>
  </si>
  <si>
    <t xml:space="preserve">HU-KV</t>
  </si>
  <si>
    <t xml:space="preserve">Kaposvár</t>
  </si>
  <si>
    <t xml:space="preserve">HU-MI</t>
  </si>
  <si>
    <t xml:space="preserve">Miskolc</t>
  </si>
  <si>
    <t xml:space="preserve">HU-NK</t>
  </si>
  <si>
    <t xml:space="preserve">Nagykanizsa</t>
  </si>
  <si>
    <t xml:space="preserve">HU-NY</t>
  </si>
  <si>
    <t xml:space="preserve">Nyíregyháza</t>
  </si>
  <si>
    <t xml:space="preserve">HU-PS</t>
  </si>
  <si>
    <t xml:space="preserve">Pécs</t>
  </si>
  <si>
    <t xml:space="preserve">HU-SD</t>
  </si>
  <si>
    <t xml:space="preserve">Szeged</t>
  </si>
  <si>
    <t xml:space="preserve">HU-SF</t>
  </si>
  <si>
    <t xml:space="preserve">Székesfehérvár</t>
  </si>
  <si>
    <t xml:space="preserve">HU-SH</t>
  </si>
  <si>
    <t xml:space="preserve">Szombathely</t>
  </si>
  <si>
    <t xml:space="preserve">HU-SK</t>
  </si>
  <si>
    <t xml:space="preserve">Szolnok</t>
  </si>
  <si>
    <t xml:space="preserve">HU-SN</t>
  </si>
  <si>
    <t xml:space="preserve">Sopron</t>
  </si>
  <si>
    <t xml:space="preserve">HU-SS</t>
  </si>
  <si>
    <t xml:space="preserve">Szekszárd</t>
  </si>
  <si>
    <t xml:space="preserve">HU-ST</t>
  </si>
  <si>
    <t xml:space="preserve">Salgótarján</t>
  </si>
  <si>
    <t xml:space="preserve">HU-TB</t>
  </si>
  <si>
    <t xml:space="preserve">Tatabánya</t>
  </si>
  <si>
    <t xml:space="preserve">HU-VM</t>
  </si>
  <si>
    <t xml:space="preserve">HU-ZE</t>
  </si>
  <si>
    <t xml:space="preserve">Zalaegerszeg</t>
  </si>
  <si>
    <t xml:space="preserve">HU-BU</t>
  </si>
  <si>
    <t xml:space="preserve">Budapest</t>
  </si>
  <si>
    <t xml:space="preserve">ID-JW</t>
  </si>
  <si>
    <t xml:space="preserve">Jawa</t>
  </si>
  <si>
    <t xml:space="preserve">ID-BT</t>
  </si>
  <si>
    <t xml:space="preserve">Banten</t>
  </si>
  <si>
    <t xml:space="preserve">ID-JB</t>
  </si>
  <si>
    <t xml:space="preserve">ID-JI</t>
  </si>
  <si>
    <t xml:space="preserve">Jawa Timur</t>
  </si>
  <si>
    <t xml:space="preserve">ID-JT</t>
  </si>
  <si>
    <t xml:space="preserve">Jawa Tengah</t>
  </si>
  <si>
    <t xml:space="preserve">ID-YO</t>
  </si>
  <si>
    <t xml:space="preserve">Yogyakarta</t>
  </si>
  <si>
    <t xml:space="preserve">ID-JK</t>
  </si>
  <si>
    <t xml:space="preserve">ID-KA</t>
  </si>
  <si>
    <t xml:space="preserve">Kalimantan</t>
  </si>
  <si>
    <t xml:space="preserve">ID-KB</t>
  </si>
  <si>
    <t xml:space="preserve">Kalimantan Barat</t>
  </si>
  <si>
    <t xml:space="preserve">ID-KI</t>
  </si>
  <si>
    <t xml:space="preserve">Kalimantan Timur</t>
  </si>
  <si>
    <t xml:space="preserve">ID-KS</t>
  </si>
  <si>
    <t xml:space="preserve">Kalimantan Selatan</t>
  </si>
  <si>
    <t xml:space="preserve">ID-KT</t>
  </si>
  <si>
    <t xml:space="preserve">Kalimantan Tengah</t>
  </si>
  <si>
    <t xml:space="preserve">ID-KU</t>
  </si>
  <si>
    <t xml:space="preserve">Kalimantan Utara</t>
  </si>
  <si>
    <t xml:space="preserve">ID-ML</t>
  </si>
  <si>
    <t xml:space="preserve">Maluku</t>
  </si>
  <si>
    <t xml:space="preserve">ID-MA</t>
  </si>
  <si>
    <t xml:space="preserve">ID-MU</t>
  </si>
  <si>
    <t xml:space="preserve">Maluku Utara</t>
  </si>
  <si>
    <t xml:space="preserve">ID-NU</t>
  </si>
  <si>
    <t xml:space="preserve">Nusa Tenggara</t>
  </si>
  <si>
    <t xml:space="preserve">ID-BA</t>
  </si>
  <si>
    <t xml:space="preserve">Bali</t>
  </si>
  <si>
    <t xml:space="preserve">ID-NB</t>
  </si>
  <si>
    <t xml:space="preserve">Nusa Tenggara Barat</t>
  </si>
  <si>
    <t xml:space="preserve">ID-NT</t>
  </si>
  <si>
    <t xml:space="preserve">Nusa Tenggara Timur</t>
  </si>
  <si>
    <t xml:space="preserve">ID-PP</t>
  </si>
  <si>
    <t xml:space="preserve">Papua</t>
  </si>
  <si>
    <t xml:space="preserve">ID-PA</t>
  </si>
  <si>
    <t xml:space="preserve">ID-PB</t>
  </si>
  <si>
    <t xml:space="preserve">Papua Barat</t>
  </si>
  <si>
    <t xml:space="preserve">ID-SL</t>
  </si>
  <si>
    <t xml:space="preserve">Sulawesi</t>
  </si>
  <si>
    <t xml:space="preserve">ID-GO</t>
  </si>
  <si>
    <t xml:space="preserve">Gorontalo</t>
  </si>
  <si>
    <t xml:space="preserve">ID-SA</t>
  </si>
  <si>
    <t xml:space="preserve">Sulawesi Utara</t>
  </si>
  <si>
    <t xml:space="preserve">ID-SG</t>
  </si>
  <si>
    <t xml:space="preserve">Sulawesi Tenggara</t>
  </si>
  <si>
    <t xml:space="preserve">ID-SN</t>
  </si>
  <si>
    <t xml:space="preserve">Sulawesi Selatan</t>
  </si>
  <si>
    <t xml:space="preserve">ID-SR</t>
  </si>
  <si>
    <t xml:space="preserve">Sulawesi Barat</t>
  </si>
  <si>
    <t xml:space="preserve">ID-ST</t>
  </si>
  <si>
    <t xml:space="preserve">Sulawesi Tengah</t>
  </si>
  <si>
    <t xml:space="preserve">ID-SM</t>
  </si>
  <si>
    <t xml:space="preserve">Sumatera</t>
  </si>
  <si>
    <t xml:space="preserve">ID-AC</t>
  </si>
  <si>
    <t xml:space="preserve">Aceh</t>
  </si>
  <si>
    <t xml:space="preserve">ID-BB</t>
  </si>
  <si>
    <t xml:space="preserve">ID-BE</t>
  </si>
  <si>
    <t xml:space="preserve">Bengkulu</t>
  </si>
  <si>
    <t xml:space="preserve">ID-JA</t>
  </si>
  <si>
    <t xml:space="preserve">Jambi</t>
  </si>
  <si>
    <t xml:space="preserve">ID-KR</t>
  </si>
  <si>
    <t xml:space="preserve">ID-LA</t>
  </si>
  <si>
    <t xml:space="preserve">Lampung</t>
  </si>
  <si>
    <t xml:space="preserve">ID-RI</t>
  </si>
  <si>
    <t xml:space="preserve">ID-SB</t>
  </si>
  <si>
    <t xml:space="preserve">Sumatera Barat</t>
  </si>
  <si>
    <t xml:space="preserve">ID-SS</t>
  </si>
  <si>
    <t xml:space="preserve">Sumatera Selatan</t>
  </si>
  <si>
    <t xml:space="preserve">ID-SU</t>
  </si>
  <si>
    <t xml:space="preserve">Sumatera Utara</t>
  </si>
  <si>
    <t xml:space="preserve">IE-C</t>
  </si>
  <si>
    <t xml:space="preserve">Connaught</t>
  </si>
  <si>
    <t xml:space="preserve">Connacht</t>
  </si>
  <si>
    <t xml:space="preserve">IE-G</t>
  </si>
  <si>
    <t xml:space="preserve">Galway</t>
  </si>
  <si>
    <t xml:space="preserve">Gaillimh</t>
  </si>
  <si>
    <t xml:space="preserve">IE-LM</t>
  </si>
  <si>
    <t xml:space="preserve">Leitrim</t>
  </si>
  <si>
    <t xml:space="preserve">Liatroim</t>
  </si>
  <si>
    <t xml:space="preserve">IE-MO</t>
  </si>
  <si>
    <t xml:space="preserve">Mayo</t>
  </si>
  <si>
    <t xml:space="preserve">Maigh Eo</t>
  </si>
  <si>
    <t xml:space="preserve">IE-RN</t>
  </si>
  <si>
    <t xml:space="preserve">Roscommon</t>
  </si>
  <si>
    <t xml:space="preserve">Ros Comáin</t>
  </si>
  <si>
    <t xml:space="preserve">IE-SO</t>
  </si>
  <si>
    <t xml:space="preserve">Sligo</t>
  </si>
  <si>
    <t xml:space="preserve">Sligeach</t>
  </si>
  <si>
    <t xml:space="preserve">IE-L</t>
  </si>
  <si>
    <t xml:space="preserve">Leinster</t>
  </si>
  <si>
    <t xml:space="preserve">Laighin</t>
  </si>
  <si>
    <t xml:space="preserve">IE-CW</t>
  </si>
  <si>
    <t xml:space="preserve">Carlow</t>
  </si>
  <si>
    <t xml:space="preserve">Ceatharlach</t>
  </si>
  <si>
    <t xml:space="preserve">IE-D</t>
  </si>
  <si>
    <t xml:space="preserve">Dublin</t>
  </si>
  <si>
    <t xml:space="preserve">Baile Átha Cliath</t>
  </si>
  <si>
    <t xml:space="preserve">IE-KE</t>
  </si>
  <si>
    <t xml:space="preserve">Kildare</t>
  </si>
  <si>
    <t xml:space="preserve">Cill Dara</t>
  </si>
  <si>
    <t xml:space="preserve">IE-KK</t>
  </si>
  <si>
    <t xml:space="preserve">Kilkenny</t>
  </si>
  <si>
    <t xml:space="preserve">Cill Chainnigh</t>
  </si>
  <si>
    <t xml:space="preserve">IE-LD</t>
  </si>
  <si>
    <t xml:space="preserve">Longford</t>
  </si>
  <si>
    <t xml:space="preserve">An Longfort</t>
  </si>
  <si>
    <t xml:space="preserve">IE-LH</t>
  </si>
  <si>
    <t xml:space="preserve">Louth</t>
  </si>
  <si>
    <t xml:space="preserve">Lú</t>
  </si>
  <si>
    <t xml:space="preserve">IE-LS</t>
  </si>
  <si>
    <t xml:space="preserve">Laois</t>
  </si>
  <si>
    <t xml:space="preserve">IE-MH</t>
  </si>
  <si>
    <t xml:space="preserve">Meath</t>
  </si>
  <si>
    <t xml:space="preserve">An Mhí</t>
  </si>
  <si>
    <t xml:space="preserve">IE-OY</t>
  </si>
  <si>
    <t xml:space="preserve">Offaly</t>
  </si>
  <si>
    <t xml:space="preserve">Uíbh Fhailí</t>
  </si>
  <si>
    <t xml:space="preserve">IE-WH</t>
  </si>
  <si>
    <t xml:space="preserve">Westmeath</t>
  </si>
  <si>
    <t xml:space="preserve">An Iarmhí</t>
  </si>
  <si>
    <t xml:space="preserve">IE-WW</t>
  </si>
  <si>
    <t xml:space="preserve">Wicklow</t>
  </si>
  <si>
    <t xml:space="preserve">Cill Mhantáin</t>
  </si>
  <si>
    <t xml:space="preserve">IE-WX</t>
  </si>
  <si>
    <t xml:space="preserve">Wexford</t>
  </si>
  <si>
    <t xml:space="preserve">Loch Garman</t>
  </si>
  <si>
    <t xml:space="preserve">IE-M</t>
  </si>
  <si>
    <t xml:space="preserve">Munster</t>
  </si>
  <si>
    <t xml:space="preserve">An Mhumhain</t>
  </si>
  <si>
    <t xml:space="preserve">IE-CE</t>
  </si>
  <si>
    <t xml:space="preserve">Clare</t>
  </si>
  <si>
    <t xml:space="preserve">An Clár</t>
  </si>
  <si>
    <t xml:space="preserve">IE-CO</t>
  </si>
  <si>
    <t xml:space="preserve">Cork</t>
  </si>
  <si>
    <t xml:space="preserve">Corcaigh</t>
  </si>
  <si>
    <t xml:space="preserve">IE-KY</t>
  </si>
  <si>
    <t xml:space="preserve">Kerry</t>
  </si>
  <si>
    <t xml:space="preserve">Ciarraí</t>
  </si>
  <si>
    <t xml:space="preserve">IE-LK</t>
  </si>
  <si>
    <t xml:space="preserve">Limerick</t>
  </si>
  <si>
    <t xml:space="preserve">Luimneach</t>
  </si>
  <si>
    <t xml:space="preserve">IE-TA</t>
  </si>
  <si>
    <t xml:space="preserve">Tipperary</t>
  </si>
  <si>
    <t xml:space="preserve">Tiobraid Árann</t>
  </si>
  <si>
    <t xml:space="preserve">IE-WD</t>
  </si>
  <si>
    <t xml:space="preserve">Waterford</t>
  </si>
  <si>
    <t xml:space="preserve">Port Láirge</t>
  </si>
  <si>
    <t xml:space="preserve">IE-U</t>
  </si>
  <si>
    <t xml:space="preserve">Ulster</t>
  </si>
  <si>
    <t xml:space="preserve">Ulaidh</t>
  </si>
  <si>
    <t xml:space="preserve">IE-CN</t>
  </si>
  <si>
    <t xml:space="preserve">Cavan</t>
  </si>
  <si>
    <t xml:space="preserve">An Cabhán</t>
  </si>
  <si>
    <t xml:space="preserve">IE-DL</t>
  </si>
  <si>
    <t xml:space="preserve">Donegal</t>
  </si>
  <si>
    <t xml:space="preserve">Dún na nGall</t>
  </si>
  <si>
    <t xml:space="preserve">IE-MN</t>
  </si>
  <si>
    <t xml:space="preserve">Monaghan</t>
  </si>
  <si>
    <t xml:space="preserve">Muineachán</t>
  </si>
  <si>
    <t xml:space="preserve">IL-D</t>
  </si>
  <si>
    <t xml:space="preserve">HaDarom</t>
  </si>
  <si>
    <t xml:space="preserve">IL-HA</t>
  </si>
  <si>
    <t xml:space="preserve">Ḩayfā</t>
  </si>
  <si>
    <t xml:space="preserve">H̱efa</t>
  </si>
  <si>
    <t xml:space="preserve">IL-JM</t>
  </si>
  <si>
    <t xml:space="preserve">Al Quds</t>
  </si>
  <si>
    <t xml:space="preserve">Yerushalayim</t>
  </si>
  <si>
    <t xml:space="preserve">IL-M</t>
  </si>
  <si>
    <t xml:space="preserve">HaMerkaz</t>
  </si>
  <si>
    <t xml:space="preserve">IL-TA</t>
  </si>
  <si>
    <t xml:space="preserve">Tall Abīb</t>
  </si>
  <si>
    <t xml:space="preserve">Tel Aviv</t>
  </si>
  <si>
    <t xml:space="preserve">IL-Z</t>
  </si>
  <si>
    <t xml:space="preserve">Ash Shamālī</t>
  </si>
  <si>
    <t xml:space="preserve">HaTsafon</t>
  </si>
  <si>
    <t xml:space="preserve">IN-AN</t>
  </si>
  <si>
    <t xml:space="preserve">Andaman and Nicobar Islands</t>
  </si>
  <si>
    <t xml:space="preserve">IN-CH</t>
  </si>
  <si>
    <t xml:space="preserve">Chandīgarh</t>
  </si>
  <si>
    <t xml:space="preserve">IN-DH</t>
  </si>
  <si>
    <t xml:space="preserve">Dādra and Nagar Haveli and Damān and Diu</t>
  </si>
  <si>
    <t xml:space="preserve">IN-DL</t>
  </si>
  <si>
    <t xml:space="preserve">IN-JK</t>
  </si>
  <si>
    <t xml:space="preserve">Jammu and Kashmīr</t>
  </si>
  <si>
    <t xml:space="preserve">IN-LA</t>
  </si>
  <si>
    <t xml:space="preserve">Ladākh</t>
  </si>
  <si>
    <t xml:space="preserve">IN-LD</t>
  </si>
  <si>
    <t xml:space="preserve">Lakshadweep</t>
  </si>
  <si>
    <t xml:space="preserve">IN-PY</t>
  </si>
  <si>
    <t xml:space="preserve">Puducherry</t>
  </si>
  <si>
    <t xml:space="preserve">IN-AP</t>
  </si>
  <si>
    <t xml:space="preserve">Andhra Pradesh</t>
  </si>
  <si>
    <t xml:space="preserve">IN-AR</t>
  </si>
  <si>
    <t xml:space="preserve">Arunāchal Pradesh</t>
  </si>
  <si>
    <t xml:space="preserve">IN-AS</t>
  </si>
  <si>
    <t xml:space="preserve">Assam</t>
  </si>
  <si>
    <t xml:space="preserve">IN-BR</t>
  </si>
  <si>
    <t xml:space="preserve">Bihār</t>
  </si>
  <si>
    <t xml:space="preserve">IN-CT</t>
  </si>
  <si>
    <t xml:space="preserve">IN-GA</t>
  </si>
  <si>
    <t xml:space="preserve">Goa</t>
  </si>
  <si>
    <t xml:space="preserve">IN-GJ</t>
  </si>
  <si>
    <t xml:space="preserve">IN-HP</t>
  </si>
  <si>
    <t xml:space="preserve">IN-HR</t>
  </si>
  <si>
    <t xml:space="preserve">IN-JH</t>
  </si>
  <si>
    <t xml:space="preserve">Jhārkhand</t>
  </si>
  <si>
    <t xml:space="preserve">IN-KA</t>
  </si>
  <si>
    <t xml:space="preserve">IN-KL</t>
  </si>
  <si>
    <t xml:space="preserve">IN-MH</t>
  </si>
  <si>
    <t xml:space="preserve">IN-ML</t>
  </si>
  <si>
    <t xml:space="preserve">Meghālaya</t>
  </si>
  <si>
    <t xml:space="preserve">IN-MN</t>
  </si>
  <si>
    <t xml:space="preserve">Manipur</t>
  </si>
  <si>
    <t xml:space="preserve">IN-MP</t>
  </si>
  <si>
    <t xml:space="preserve">Madhya Pradesh</t>
  </si>
  <si>
    <t xml:space="preserve">IN-MZ</t>
  </si>
  <si>
    <t xml:space="preserve">Mizoram</t>
  </si>
  <si>
    <t xml:space="preserve">IN-NL</t>
  </si>
  <si>
    <t xml:space="preserve">Nāgāland</t>
  </si>
  <si>
    <t xml:space="preserve">IN-OR</t>
  </si>
  <si>
    <t xml:space="preserve">Odisha</t>
  </si>
  <si>
    <t xml:space="preserve">IN-PB</t>
  </si>
  <si>
    <t xml:space="preserve">Punjab</t>
  </si>
  <si>
    <t xml:space="preserve">IN-RJ</t>
  </si>
  <si>
    <t xml:space="preserve">Rājasthān</t>
  </si>
  <si>
    <t xml:space="preserve">IN-SK</t>
  </si>
  <si>
    <t xml:space="preserve">Sikkim</t>
  </si>
  <si>
    <t xml:space="preserve">IN-TG</t>
  </si>
  <si>
    <t xml:space="preserve">Telangāna</t>
  </si>
  <si>
    <t xml:space="preserve">IN-TN</t>
  </si>
  <si>
    <t xml:space="preserve">IN-TR</t>
  </si>
  <si>
    <t xml:space="preserve">Tripura</t>
  </si>
  <si>
    <t xml:space="preserve">IN-UP</t>
  </si>
  <si>
    <t xml:space="preserve">Uttar Pradesh</t>
  </si>
  <si>
    <t xml:space="preserve">IN-UT</t>
  </si>
  <si>
    <t xml:space="preserve">IN-WB</t>
  </si>
  <si>
    <t xml:space="preserve">West Bengal</t>
  </si>
  <si>
    <t xml:space="preserve">IQ-AN</t>
  </si>
  <si>
    <t xml:space="preserve">Al Anbār</t>
  </si>
  <si>
    <t xml:space="preserve">IQ-AR</t>
  </si>
  <si>
    <t xml:space="preserve">Arbīl</t>
  </si>
  <si>
    <t xml:space="preserve">Hewlêr</t>
  </si>
  <si>
    <t xml:space="preserve">IQ-BA</t>
  </si>
  <si>
    <t xml:space="preserve">Al Başrah</t>
  </si>
  <si>
    <t xml:space="preserve">IQ-BB</t>
  </si>
  <si>
    <t xml:space="preserve">Bābil</t>
  </si>
  <si>
    <t xml:space="preserve">IQ-BG</t>
  </si>
  <si>
    <t xml:space="preserve">Baghdād</t>
  </si>
  <si>
    <t xml:space="preserve">IQ-DA</t>
  </si>
  <si>
    <t xml:space="preserve">Dahūk</t>
  </si>
  <si>
    <t xml:space="preserve">Dihok</t>
  </si>
  <si>
    <t xml:space="preserve">IQ-DI</t>
  </si>
  <si>
    <t xml:space="preserve">Diyālá</t>
  </si>
  <si>
    <t xml:space="preserve">IQ-DQ</t>
  </si>
  <si>
    <t xml:space="preserve">Dhī Qār</t>
  </si>
  <si>
    <t xml:space="preserve">IQ-KA</t>
  </si>
  <si>
    <t xml:space="preserve">Karbalā’</t>
  </si>
  <si>
    <t xml:space="preserve">IQ-KI</t>
  </si>
  <si>
    <t xml:space="preserve">Kirkūk</t>
  </si>
  <si>
    <t xml:space="preserve">IQ-MA</t>
  </si>
  <si>
    <t xml:space="preserve">Maysān</t>
  </si>
  <si>
    <t xml:space="preserve">IQ-MU</t>
  </si>
  <si>
    <t xml:space="preserve">Al Muthanná</t>
  </si>
  <si>
    <t xml:space="preserve">IQ-NA</t>
  </si>
  <si>
    <t xml:space="preserve">An Najaf</t>
  </si>
  <si>
    <t xml:space="preserve">IQ-NI</t>
  </si>
  <si>
    <t xml:space="preserve">Nīnawá</t>
  </si>
  <si>
    <t xml:space="preserve">IQ-QA</t>
  </si>
  <si>
    <t xml:space="preserve">Al Qādisīyah</t>
  </si>
  <si>
    <t xml:space="preserve">IQ-SD</t>
  </si>
  <si>
    <t xml:space="preserve">Şalāḩ ad Dīn</t>
  </si>
  <si>
    <t xml:space="preserve">IQ-SU</t>
  </si>
  <si>
    <t xml:space="preserve">As Sulaymānīyah</t>
  </si>
  <si>
    <t xml:space="preserve">Slêmanî</t>
  </si>
  <si>
    <t xml:space="preserve">IQ-WA</t>
  </si>
  <si>
    <t xml:space="preserve">Wāsiţ</t>
  </si>
  <si>
    <t xml:space="preserve">IR-01</t>
  </si>
  <si>
    <t xml:space="preserve">Āz̄ārbāyjān-e Shārqī</t>
  </si>
  <si>
    <t xml:space="preserve">IR-02</t>
  </si>
  <si>
    <t xml:space="preserve">Āz̄ārbāyjān-e Ghārbī</t>
  </si>
  <si>
    <t xml:space="preserve">IR-03</t>
  </si>
  <si>
    <t xml:space="preserve">Ardabīl</t>
  </si>
  <si>
    <t xml:space="preserve">IR-04</t>
  </si>
  <si>
    <t xml:space="preserve">Eşfahān</t>
  </si>
  <si>
    <t xml:space="preserve">IR-05</t>
  </si>
  <si>
    <t xml:space="preserve">Īlām</t>
  </si>
  <si>
    <t xml:space="preserve">IR-06</t>
  </si>
  <si>
    <t xml:space="preserve">Būshehr</t>
  </si>
  <si>
    <t xml:space="preserve">IR-07</t>
  </si>
  <si>
    <t xml:space="preserve">Tehrān</t>
  </si>
  <si>
    <t xml:space="preserve">IR-08</t>
  </si>
  <si>
    <t xml:space="preserve">Chahār Maḩāl va Bakhtīārī</t>
  </si>
  <si>
    <t xml:space="preserve">IR-10</t>
  </si>
  <si>
    <t xml:space="preserve">Khūzestān</t>
  </si>
  <si>
    <t xml:space="preserve">IR-11</t>
  </si>
  <si>
    <t xml:space="preserve">Zanjān</t>
  </si>
  <si>
    <t xml:space="preserve">IR-12</t>
  </si>
  <si>
    <t xml:space="preserve">Semnān</t>
  </si>
  <si>
    <t xml:space="preserve">IR-13</t>
  </si>
  <si>
    <t xml:space="preserve">Sīstān va Balūchestān</t>
  </si>
  <si>
    <t xml:space="preserve">IR-14</t>
  </si>
  <si>
    <t xml:space="preserve">Fārs</t>
  </si>
  <si>
    <t xml:space="preserve">IR-15</t>
  </si>
  <si>
    <t xml:space="preserve">Kermān</t>
  </si>
  <si>
    <t xml:space="preserve">IR-16</t>
  </si>
  <si>
    <t xml:space="preserve">Kordestān</t>
  </si>
  <si>
    <t xml:space="preserve">IR-17</t>
  </si>
  <si>
    <t xml:space="preserve">Kermānshāh</t>
  </si>
  <si>
    <t xml:space="preserve">IR-18</t>
  </si>
  <si>
    <t xml:space="preserve">Kohgīlūyeh va Bowyer Aḩmad</t>
  </si>
  <si>
    <t xml:space="preserve">IR-19</t>
  </si>
  <si>
    <t xml:space="preserve">Gīlān</t>
  </si>
  <si>
    <t xml:space="preserve">IR-20</t>
  </si>
  <si>
    <t xml:space="preserve">Lorestān</t>
  </si>
  <si>
    <t xml:space="preserve">IR-21</t>
  </si>
  <si>
    <t xml:space="preserve">Māzandarān</t>
  </si>
  <si>
    <t xml:space="preserve">IR-22</t>
  </si>
  <si>
    <t xml:space="preserve">Markazī</t>
  </si>
  <si>
    <t xml:space="preserve">IR-23</t>
  </si>
  <si>
    <t xml:space="preserve">Hormozgān</t>
  </si>
  <si>
    <t xml:space="preserve">IR-24</t>
  </si>
  <si>
    <t xml:space="preserve">Hamadān</t>
  </si>
  <si>
    <t xml:space="preserve">IR-25</t>
  </si>
  <si>
    <t xml:space="preserve">Yazd</t>
  </si>
  <si>
    <t xml:space="preserve">IR-26</t>
  </si>
  <si>
    <t xml:space="preserve">Qom</t>
  </si>
  <si>
    <t xml:space="preserve">IR-27</t>
  </si>
  <si>
    <t xml:space="preserve">Golestān</t>
  </si>
  <si>
    <t xml:space="preserve">IR-28</t>
  </si>
  <si>
    <t xml:space="preserve">Qazvīn</t>
  </si>
  <si>
    <t xml:space="preserve">IR-29</t>
  </si>
  <si>
    <t xml:space="preserve">Khorāsān-e Jonūbī</t>
  </si>
  <si>
    <t xml:space="preserve">IR-30</t>
  </si>
  <si>
    <t xml:space="preserve">Khorāsān-e Raẕavī</t>
  </si>
  <si>
    <t xml:space="preserve">IR-31</t>
  </si>
  <si>
    <t xml:space="preserve">Khorāsān-e Shomālī</t>
  </si>
  <si>
    <t xml:space="preserve">IR-32</t>
  </si>
  <si>
    <t xml:space="preserve">Alborz</t>
  </si>
  <si>
    <t xml:space="preserve">IS-1</t>
  </si>
  <si>
    <t xml:space="preserve">Höfuðborgarsvæði</t>
  </si>
  <si>
    <t xml:space="preserve">IS-2</t>
  </si>
  <si>
    <t xml:space="preserve">Suðurnes</t>
  </si>
  <si>
    <t xml:space="preserve">IS-3</t>
  </si>
  <si>
    <t xml:space="preserve">Vesturland</t>
  </si>
  <si>
    <t xml:space="preserve">IS-4</t>
  </si>
  <si>
    <t xml:space="preserve">Vestfirðir</t>
  </si>
  <si>
    <t xml:space="preserve">IS-5</t>
  </si>
  <si>
    <t xml:space="preserve">Norðurland vestra</t>
  </si>
  <si>
    <t xml:space="preserve">IS-6</t>
  </si>
  <si>
    <t xml:space="preserve">Norðurland eystra</t>
  </si>
  <si>
    <t xml:space="preserve">IS-7</t>
  </si>
  <si>
    <t xml:space="preserve">Austurland</t>
  </si>
  <si>
    <t xml:space="preserve">IS-8</t>
  </si>
  <si>
    <t xml:space="preserve">Suðurland</t>
  </si>
  <si>
    <t xml:space="preserve">IT-21</t>
  </si>
  <si>
    <t xml:space="preserve">Piemonte</t>
  </si>
  <si>
    <t xml:space="preserve">IT-AL</t>
  </si>
  <si>
    <t xml:space="preserve">Alessandria</t>
  </si>
  <si>
    <t xml:space="preserve">IT-AT</t>
  </si>
  <si>
    <t xml:space="preserve">Asti</t>
  </si>
  <si>
    <t xml:space="preserve">IT-BI</t>
  </si>
  <si>
    <t xml:space="preserve">Biella</t>
  </si>
  <si>
    <t xml:space="preserve">IT-CN</t>
  </si>
  <si>
    <t xml:space="preserve">Cuneo</t>
  </si>
  <si>
    <t xml:space="preserve">IT-NO</t>
  </si>
  <si>
    <t xml:space="preserve">Novara</t>
  </si>
  <si>
    <t xml:space="preserve">IT-VB</t>
  </si>
  <si>
    <t xml:space="preserve">Verbano-Cusio-Ossola</t>
  </si>
  <si>
    <t xml:space="preserve">IT-VC</t>
  </si>
  <si>
    <t xml:space="preserve">Vercelli</t>
  </si>
  <si>
    <t xml:space="preserve">IT-TO</t>
  </si>
  <si>
    <t xml:space="preserve">Torino</t>
  </si>
  <si>
    <t xml:space="preserve">IT-25</t>
  </si>
  <si>
    <t xml:space="preserve">IT-BG</t>
  </si>
  <si>
    <t xml:space="preserve">Bergamo</t>
  </si>
  <si>
    <t xml:space="preserve">IT-BS</t>
  </si>
  <si>
    <t xml:space="preserve">Brescia</t>
  </si>
  <si>
    <t xml:space="preserve">IT-CO</t>
  </si>
  <si>
    <t xml:space="preserve">Como</t>
  </si>
  <si>
    <t xml:space="preserve">IT-CR</t>
  </si>
  <si>
    <t xml:space="preserve">Cremona</t>
  </si>
  <si>
    <t xml:space="preserve">IT-LC</t>
  </si>
  <si>
    <t xml:space="preserve">Lecco</t>
  </si>
  <si>
    <t xml:space="preserve">IT-LO</t>
  </si>
  <si>
    <t xml:space="preserve">Lodi</t>
  </si>
  <si>
    <t xml:space="preserve">IT-MB</t>
  </si>
  <si>
    <t xml:space="preserve">Monza e Brianza</t>
  </si>
  <si>
    <t xml:space="preserve">IT-MN</t>
  </si>
  <si>
    <t xml:space="preserve">Mantova</t>
  </si>
  <si>
    <t xml:space="preserve">IT-PV</t>
  </si>
  <si>
    <t xml:space="preserve">Pavia</t>
  </si>
  <si>
    <t xml:space="preserve">IT-SO</t>
  </si>
  <si>
    <t xml:space="preserve">Sondrio</t>
  </si>
  <si>
    <t xml:space="preserve">IT-VA</t>
  </si>
  <si>
    <t xml:space="preserve">Varese</t>
  </si>
  <si>
    <t xml:space="preserve">IT-MI</t>
  </si>
  <si>
    <t xml:space="preserve">Milano</t>
  </si>
  <si>
    <t xml:space="preserve">IT-34</t>
  </si>
  <si>
    <t xml:space="preserve">Veneto</t>
  </si>
  <si>
    <t xml:space="preserve">IT-BL</t>
  </si>
  <si>
    <t xml:space="preserve">Belluno</t>
  </si>
  <si>
    <t xml:space="preserve">IT-PD</t>
  </si>
  <si>
    <t xml:space="preserve">Padova</t>
  </si>
  <si>
    <t xml:space="preserve">IT-RO</t>
  </si>
  <si>
    <t xml:space="preserve">Rovigo</t>
  </si>
  <si>
    <t xml:space="preserve">IT-TV</t>
  </si>
  <si>
    <t xml:space="preserve">Treviso</t>
  </si>
  <si>
    <t xml:space="preserve">IT-VI</t>
  </si>
  <si>
    <t xml:space="preserve">Vicenza</t>
  </si>
  <si>
    <t xml:space="preserve">IT-VR</t>
  </si>
  <si>
    <t xml:space="preserve">Verona</t>
  </si>
  <si>
    <t xml:space="preserve">IT-VE</t>
  </si>
  <si>
    <t xml:space="preserve">Venezia</t>
  </si>
  <si>
    <t xml:space="preserve">IT-42</t>
  </si>
  <si>
    <t xml:space="preserve">Liguria</t>
  </si>
  <si>
    <t xml:space="preserve">IT-IM</t>
  </si>
  <si>
    <t xml:space="preserve">Imperia</t>
  </si>
  <si>
    <t xml:space="preserve">IT-SP</t>
  </si>
  <si>
    <t xml:space="preserve">La Spezia</t>
  </si>
  <si>
    <t xml:space="preserve">IT-SV</t>
  </si>
  <si>
    <t xml:space="preserve">Savona</t>
  </si>
  <si>
    <t xml:space="preserve">IT-GE</t>
  </si>
  <si>
    <t xml:space="preserve">Genova</t>
  </si>
  <si>
    <t xml:space="preserve">IT-45</t>
  </si>
  <si>
    <t xml:space="preserve">Emilia-Romagna</t>
  </si>
  <si>
    <t xml:space="preserve">IT-FC</t>
  </si>
  <si>
    <t xml:space="preserve">Forlì-Cesena</t>
  </si>
  <si>
    <t xml:space="preserve">IT-FE</t>
  </si>
  <si>
    <t xml:space="preserve">Ferrara</t>
  </si>
  <si>
    <t xml:space="preserve">IT-MO</t>
  </si>
  <si>
    <t xml:space="preserve">Modena</t>
  </si>
  <si>
    <t xml:space="preserve">IT-PC</t>
  </si>
  <si>
    <t xml:space="preserve">Piacenza</t>
  </si>
  <si>
    <t xml:space="preserve">IT-PR</t>
  </si>
  <si>
    <t xml:space="preserve">Parma</t>
  </si>
  <si>
    <t xml:space="preserve">IT-RA</t>
  </si>
  <si>
    <t xml:space="preserve">Ravenna</t>
  </si>
  <si>
    <t xml:space="preserve">IT-RE</t>
  </si>
  <si>
    <t xml:space="preserve">Reggio Emilia</t>
  </si>
  <si>
    <t xml:space="preserve">IT-RN</t>
  </si>
  <si>
    <t xml:space="preserve">Rimini</t>
  </si>
  <si>
    <t xml:space="preserve">IT-BO</t>
  </si>
  <si>
    <t xml:space="preserve">Bologna</t>
  </si>
  <si>
    <t xml:space="preserve">IT-52</t>
  </si>
  <si>
    <t xml:space="preserve">IT-AR</t>
  </si>
  <si>
    <t xml:space="preserve">IT-GR</t>
  </si>
  <si>
    <t xml:space="preserve">Grosseto</t>
  </si>
  <si>
    <t xml:space="preserve">IT-LI</t>
  </si>
  <si>
    <t xml:space="preserve">Livorno</t>
  </si>
  <si>
    <t xml:space="preserve">IT-LU</t>
  </si>
  <si>
    <t xml:space="preserve">Lucca</t>
  </si>
  <si>
    <t xml:space="preserve">IT-MS</t>
  </si>
  <si>
    <t xml:space="preserve">Massa-Carrara</t>
  </si>
  <si>
    <t xml:space="preserve">IT-PI</t>
  </si>
  <si>
    <t xml:space="preserve">Pisa</t>
  </si>
  <si>
    <t xml:space="preserve">IT-PO</t>
  </si>
  <si>
    <t xml:space="preserve">Prato</t>
  </si>
  <si>
    <t xml:space="preserve">IT-PT</t>
  </si>
  <si>
    <t xml:space="preserve">Pistoia</t>
  </si>
  <si>
    <t xml:space="preserve">IT-SI</t>
  </si>
  <si>
    <t xml:space="preserve">Siena</t>
  </si>
  <si>
    <t xml:space="preserve">IT-FI</t>
  </si>
  <si>
    <t xml:space="preserve">Firenze</t>
  </si>
  <si>
    <t xml:space="preserve">IT-55</t>
  </si>
  <si>
    <t xml:space="preserve">Umbria</t>
  </si>
  <si>
    <t xml:space="preserve">IT-PG</t>
  </si>
  <si>
    <t xml:space="preserve">Perugia</t>
  </si>
  <si>
    <t xml:space="preserve">IT-TR</t>
  </si>
  <si>
    <t xml:space="preserve">Terni</t>
  </si>
  <si>
    <t xml:space="preserve">IT-57</t>
  </si>
  <si>
    <t xml:space="preserve">Marche</t>
  </si>
  <si>
    <t xml:space="preserve">IT-AN</t>
  </si>
  <si>
    <t xml:space="preserve">Ancona</t>
  </si>
  <si>
    <t xml:space="preserve">IT-AP</t>
  </si>
  <si>
    <t xml:space="preserve">Ascoli Piceno</t>
  </si>
  <si>
    <t xml:space="preserve">IT-FM</t>
  </si>
  <si>
    <t xml:space="preserve">Fermo</t>
  </si>
  <si>
    <t xml:space="preserve">IT-MC</t>
  </si>
  <si>
    <t xml:space="preserve">Macerata</t>
  </si>
  <si>
    <t xml:space="preserve">IT-PU</t>
  </si>
  <si>
    <t xml:space="preserve">Pesaro e Urbino</t>
  </si>
  <si>
    <t xml:space="preserve">IT-62</t>
  </si>
  <si>
    <t xml:space="preserve">Lazio</t>
  </si>
  <si>
    <t xml:space="preserve">IT-FR</t>
  </si>
  <si>
    <t xml:space="preserve">Frosinone</t>
  </si>
  <si>
    <t xml:space="preserve">IT-LT</t>
  </si>
  <si>
    <t xml:space="preserve">Latina</t>
  </si>
  <si>
    <t xml:space="preserve">IT-RI</t>
  </si>
  <si>
    <t xml:space="preserve">Rieti</t>
  </si>
  <si>
    <t xml:space="preserve">IT-VT</t>
  </si>
  <si>
    <t xml:space="preserve">Viterbo</t>
  </si>
  <si>
    <t xml:space="preserve">IT-RM</t>
  </si>
  <si>
    <t xml:space="preserve">Roma</t>
  </si>
  <si>
    <t xml:space="preserve">IT-65</t>
  </si>
  <si>
    <t xml:space="preserve">Abruzzo</t>
  </si>
  <si>
    <t xml:space="preserve">IT-AQ</t>
  </si>
  <si>
    <t xml:space="preserve">L'Aquila</t>
  </si>
  <si>
    <t xml:space="preserve">IT-CH</t>
  </si>
  <si>
    <t xml:space="preserve">Chieti</t>
  </si>
  <si>
    <t xml:space="preserve">IT-PE</t>
  </si>
  <si>
    <t xml:space="preserve">Pescara</t>
  </si>
  <si>
    <t xml:space="preserve">IT-TE</t>
  </si>
  <si>
    <t xml:space="preserve">Teramo</t>
  </si>
  <si>
    <t xml:space="preserve">IT-67</t>
  </si>
  <si>
    <t xml:space="preserve">Molise</t>
  </si>
  <si>
    <t xml:space="preserve">IT-CB</t>
  </si>
  <si>
    <t xml:space="preserve">Campobasso</t>
  </si>
  <si>
    <t xml:space="preserve">IT-IS</t>
  </si>
  <si>
    <t xml:space="preserve">Isernia</t>
  </si>
  <si>
    <t xml:space="preserve">IT-72</t>
  </si>
  <si>
    <t xml:space="preserve">Campania</t>
  </si>
  <si>
    <t xml:space="preserve">IT-AV</t>
  </si>
  <si>
    <t xml:space="preserve">Avellino</t>
  </si>
  <si>
    <t xml:space="preserve">IT-BN</t>
  </si>
  <si>
    <t xml:space="preserve">Benevento</t>
  </si>
  <si>
    <t xml:space="preserve">IT-CE</t>
  </si>
  <si>
    <t xml:space="preserve">Caserta</t>
  </si>
  <si>
    <t xml:space="preserve">IT-SA</t>
  </si>
  <si>
    <t xml:space="preserve">Salerno</t>
  </si>
  <si>
    <t xml:space="preserve">IT-NA</t>
  </si>
  <si>
    <t xml:space="preserve">Napoli</t>
  </si>
  <si>
    <t xml:space="preserve">IT-75</t>
  </si>
  <si>
    <t xml:space="preserve">Puglia</t>
  </si>
  <si>
    <t xml:space="preserve">IT-BR</t>
  </si>
  <si>
    <t xml:space="preserve">Brindisi</t>
  </si>
  <si>
    <t xml:space="preserve">IT-BT</t>
  </si>
  <si>
    <t xml:space="preserve">Barletta-Andria-Trani</t>
  </si>
  <si>
    <t xml:space="preserve">IT-FG</t>
  </si>
  <si>
    <t xml:space="preserve">Foggia</t>
  </si>
  <si>
    <t xml:space="preserve">IT-LE</t>
  </si>
  <si>
    <t xml:space="preserve">Lecce</t>
  </si>
  <si>
    <t xml:space="preserve">IT-TA</t>
  </si>
  <si>
    <t xml:space="preserve">Taranto</t>
  </si>
  <si>
    <t xml:space="preserve">IT-BA</t>
  </si>
  <si>
    <t xml:space="preserve">Bari</t>
  </si>
  <si>
    <t xml:space="preserve">IT-77</t>
  </si>
  <si>
    <t xml:space="preserve">Basilicata</t>
  </si>
  <si>
    <t xml:space="preserve">IT-MT</t>
  </si>
  <si>
    <t xml:space="preserve">Matera</t>
  </si>
  <si>
    <t xml:space="preserve">IT-PZ</t>
  </si>
  <si>
    <t xml:space="preserve">Potenza</t>
  </si>
  <si>
    <t xml:space="preserve">IT-78</t>
  </si>
  <si>
    <t xml:space="preserve">Calabria</t>
  </si>
  <si>
    <t xml:space="preserve">IT-CS</t>
  </si>
  <si>
    <t xml:space="preserve">Cosenza</t>
  </si>
  <si>
    <t xml:space="preserve">IT-CZ</t>
  </si>
  <si>
    <t xml:space="preserve">Catanzaro</t>
  </si>
  <si>
    <t xml:space="preserve">IT-KR</t>
  </si>
  <si>
    <t xml:space="preserve">Crotone</t>
  </si>
  <si>
    <t xml:space="preserve">IT-VV</t>
  </si>
  <si>
    <t xml:space="preserve">Vibo Valentia</t>
  </si>
  <si>
    <t xml:space="preserve">IT-RC</t>
  </si>
  <si>
    <t xml:space="preserve">Reggio Calabria</t>
  </si>
  <si>
    <t xml:space="preserve">IT-23</t>
  </si>
  <si>
    <t xml:space="preserve">Val d'Aoste</t>
  </si>
  <si>
    <t xml:space="preserve">Valle d'Aosta</t>
  </si>
  <si>
    <t xml:space="preserve">IT-32</t>
  </si>
  <si>
    <t xml:space="preserve">Trentino-Südtirol</t>
  </si>
  <si>
    <t xml:space="preserve">Trentino-Alto Adige</t>
  </si>
  <si>
    <t xml:space="preserve">IT-BZ</t>
  </si>
  <si>
    <t xml:space="preserve">Bozen</t>
  </si>
  <si>
    <t xml:space="preserve">Bolzano</t>
  </si>
  <si>
    <t xml:space="preserve">IT-TN</t>
  </si>
  <si>
    <t xml:space="preserve">Trento</t>
  </si>
  <si>
    <t xml:space="preserve">IT-36</t>
  </si>
  <si>
    <t xml:space="preserve">Friuli Venezia Giulia</t>
  </si>
  <si>
    <t xml:space="preserve">IT-82</t>
  </si>
  <si>
    <t xml:space="preserve">Sicilia</t>
  </si>
  <si>
    <t xml:space="preserve">IT-AG</t>
  </si>
  <si>
    <t xml:space="preserve">Agrigento</t>
  </si>
  <si>
    <t xml:space="preserve">IT-CL</t>
  </si>
  <si>
    <t xml:space="preserve">Caltanissetta</t>
  </si>
  <si>
    <t xml:space="preserve">IT-EN</t>
  </si>
  <si>
    <t xml:space="preserve">Enna</t>
  </si>
  <si>
    <t xml:space="preserve">IT-RG</t>
  </si>
  <si>
    <t xml:space="preserve">Ragusa</t>
  </si>
  <si>
    <t xml:space="preserve">IT-SR</t>
  </si>
  <si>
    <t xml:space="preserve">Siracusa</t>
  </si>
  <si>
    <t xml:space="preserve">IT-TP</t>
  </si>
  <si>
    <t xml:space="preserve">Trapani</t>
  </si>
  <si>
    <t xml:space="preserve">IT-CT</t>
  </si>
  <si>
    <t xml:space="preserve">Catania</t>
  </si>
  <si>
    <t xml:space="preserve">IT-ME</t>
  </si>
  <si>
    <t xml:space="preserve">Messina</t>
  </si>
  <si>
    <t xml:space="preserve">IT-PA</t>
  </si>
  <si>
    <t xml:space="preserve">Palermo</t>
  </si>
  <si>
    <t xml:space="preserve">IT-88</t>
  </si>
  <si>
    <t xml:space="preserve">Sardegna</t>
  </si>
  <si>
    <t xml:space="preserve">IT-NU</t>
  </si>
  <si>
    <t xml:space="preserve">Nuoro</t>
  </si>
  <si>
    <t xml:space="preserve">IT-OR</t>
  </si>
  <si>
    <t xml:space="preserve">Oristano</t>
  </si>
  <si>
    <t xml:space="preserve">IT-SD</t>
  </si>
  <si>
    <t xml:space="preserve">Sud Sardegna</t>
  </si>
  <si>
    <t xml:space="preserve">IT-SS</t>
  </si>
  <si>
    <t xml:space="preserve">Sassari</t>
  </si>
  <si>
    <t xml:space="preserve">IT-CA</t>
  </si>
  <si>
    <t xml:space="preserve">Cagliari</t>
  </si>
  <si>
    <t xml:space="preserve">JM-01</t>
  </si>
  <si>
    <t xml:space="preserve">Kingston</t>
  </si>
  <si>
    <t xml:space="preserve">JM-02</t>
  </si>
  <si>
    <t xml:space="preserve">JM-03</t>
  </si>
  <si>
    <t xml:space="preserve">JM-04</t>
  </si>
  <si>
    <t xml:space="preserve">Portland</t>
  </si>
  <si>
    <t xml:space="preserve">JM-05</t>
  </si>
  <si>
    <t xml:space="preserve">JM-06</t>
  </si>
  <si>
    <t xml:space="preserve">Saint Ann</t>
  </si>
  <si>
    <t xml:space="preserve">JM-07</t>
  </si>
  <si>
    <t xml:space="preserve">Trelawny</t>
  </si>
  <si>
    <t xml:space="preserve">JM-08</t>
  </si>
  <si>
    <t xml:space="preserve">JM-09</t>
  </si>
  <si>
    <t xml:space="preserve">Hanover</t>
  </si>
  <si>
    <t xml:space="preserve">JM-10</t>
  </si>
  <si>
    <t xml:space="preserve">Westmoreland</t>
  </si>
  <si>
    <t xml:space="preserve">JM-11</t>
  </si>
  <si>
    <t xml:space="preserve">Saint Elizabeth</t>
  </si>
  <si>
    <t xml:space="preserve">JM-12</t>
  </si>
  <si>
    <t xml:space="preserve">JM-13</t>
  </si>
  <si>
    <t xml:space="preserve">Clarendon</t>
  </si>
  <si>
    <t xml:space="preserve">JM-14</t>
  </si>
  <si>
    <t xml:space="preserve">Saint Catherine</t>
  </si>
  <si>
    <t xml:space="preserve">JO-AJ</t>
  </si>
  <si>
    <t xml:space="preserve">‘Ajlūn</t>
  </si>
  <si>
    <t xml:space="preserve">JO-AM</t>
  </si>
  <si>
    <t xml:space="preserve">Al ‘A̅şimah</t>
  </si>
  <si>
    <t xml:space="preserve">JO-AQ</t>
  </si>
  <si>
    <t xml:space="preserve">Al ‘Aqabah</t>
  </si>
  <si>
    <t xml:space="preserve">JO-AT</t>
  </si>
  <si>
    <t xml:space="preserve">Aţ Ţafīlah</t>
  </si>
  <si>
    <t xml:space="preserve">JO-AZ</t>
  </si>
  <si>
    <t xml:space="preserve">Az Zarqā’</t>
  </si>
  <si>
    <t xml:space="preserve">JO-BA</t>
  </si>
  <si>
    <t xml:space="preserve">Al Balqā’</t>
  </si>
  <si>
    <t xml:space="preserve">JO-IR</t>
  </si>
  <si>
    <t xml:space="preserve">Irbid</t>
  </si>
  <si>
    <t xml:space="preserve">JO-JA</t>
  </si>
  <si>
    <t xml:space="preserve">Jarash</t>
  </si>
  <si>
    <t xml:space="preserve">JO-KA</t>
  </si>
  <si>
    <t xml:space="preserve">Al Karak</t>
  </si>
  <si>
    <t xml:space="preserve">JO-MA</t>
  </si>
  <si>
    <t xml:space="preserve">Al Mafraq</t>
  </si>
  <si>
    <t xml:space="preserve">JO-MD</t>
  </si>
  <si>
    <t xml:space="preserve">Mādabā</t>
  </si>
  <si>
    <t xml:space="preserve">JO-MN</t>
  </si>
  <si>
    <t xml:space="preserve">Ma‘ān</t>
  </si>
  <si>
    <t xml:space="preserve">JP-01</t>
  </si>
  <si>
    <t xml:space="preserve">Hokkaido</t>
  </si>
  <si>
    <t xml:space="preserve">Hokkaidô</t>
  </si>
  <si>
    <t xml:space="preserve">JP-02</t>
  </si>
  <si>
    <t xml:space="preserve">Aomori</t>
  </si>
  <si>
    <t xml:space="preserve">JP-03</t>
  </si>
  <si>
    <t xml:space="preserve">Iwate</t>
  </si>
  <si>
    <t xml:space="preserve">JP-04</t>
  </si>
  <si>
    <t xml:space="preserve">Miyagi</t>
  </si>
  <si>
    <t xml:space="preserve">JP-05</t>
  </si>
  <si>
    <t xml:space="preserve">JP-06</t>
  </si>
  <si>
    <t xml:space="preserve">Yamagata</t>
  </si>
  <si>
    <t xml:space="preserve">JP-07</t>
  </si>
  <si>
    <t xml:space="preserve">Hukusima</t>
  </si>
  <si>
    <t xml:space="preserve">JP-08</t>
  </si>
  <si>
    <t xml:space="preserve">JP-09</t>
  </si>
  <si>
    <t xml:space="preserve">Tochigi</t>
  </si>
  <si>
    <t xml:space="preserve">Totigi</t>
  </si>
  <si>
    <t xml:space="preserve">JP-10</t>
  </si>
  <si>
    <t xml:space="preserve">Gunma</t>
  </si>
  <si>
    <t xml:space="preserve">JP-11</t>
  </si>
  <si>
    <t xml:space="preserve">JP-12</t>
  </si>
  <si>
    <t xml:space="preserve">Tiba</t>
  </si>
  <si>
    <t xml:space="preserve">JP-13</t>
  </si>
  <si>
    <t xml:space="preserve">Tôkyô</t>
  </si>
  <si>
    <t xml:space="preserve">JP-14</t>
  </si>
  <si>
    <t xml:space="preserve">JP-15</t>
  </si>
  <si>
    <t xml:space="preserve">Niigata</t>
  </si>
  <si>
    <t xml:space="preserve">JP-16</t>
  </si>
  <si>
    <t xml:space="preserve">JP-17</t>
  </si>
  <si>
    <t xml:space="preserve">Ishikawa</t>
  </si>
  <si>
    <t xml:space="preserve">Isikawa</t>
  </si>
  <si>
    <t xml:space="preserve">JP-18</t>
  </si>
  <si>
    <t xml:space="preserve">Fukui</t>
  </si>
  <si>
    <t xml:space="preserve">Hukui</t>
  </si>
  <si>
    <t xml:space="preserve">JP-19</t>
  </si>
  <si>
    <t xml:space="preserve">Yamanashi</t>
  </si>
  <si>
    <t xml:space="preserve">Yamanasi</t>
  </si>
  <si>
    <t xml:space="preserve">JP-20</t>
  </si>
  <si>
    <t xml:space="preserve">Nagano</t>
  </si>
  <si>
    <t xml:space="preserve">JP-21</t>
  </si>
  <si>
    <t xml:space="preserve">Gifu</t>
  </si>
  <si>
    <t xml:space="preserve">Gihu</t>
  </si>
  <si>
    <t xml:space="preserve">JP-22</t>
  </si>
  <si>
    <t xml:space="preserve">Shizuoka</t>
  </si>
  <si>
    <t xml:space="preserve">Sizuoka</t>
  </si>
  <si>
    <t xml:space="preserve">JP-23</t>
  </si>
  <si>
    <t xml:space="preserve">Aichi</t>
  </si>
  <si>
    <t xml:space="preserve">Aiti</t>
  </si>
  <si>
    <t xml:space="preserve">JP-24</t>
  </si>
  <si>
    <t xml:space="preserve">Mie</t>
  </si>
  <si>
    <t xml:space="preserve">JP-25</t>
  </si>
  <si>
    <t xml:space="preserve">Shiga</t>
  </si>
  <si>
    <t xml:space="preserve">Siga</t>
  </si>
  <si>
    <t xml:space="preserve">JP-26</t>
  </si>
  <si>
    <t xml:space="preserve">Kyoto</t>
  </si>
  <si>
    <t xml:space="preserve">Kyôto</t>
  </si>
  <si>
    <t xml:space="preserve">JP-27</t>
  </si>
  <si>
    <t xml:space="preserve">Ôsaka</t>
  </si>
  <si>
    <t xml:space="preserve">JP-28</t>
  </si>
  <si>
    <t xml:space="preserve">Hyôgo</t>
  </si>
  <si>
    <t xml:space="preserve">JP-29</t>
  </si>
  <si>
    <t xml:space="preserve">JP-30</t>
  </si>
  <si>
    <t xml:space="preserve">Wakayama</t>
  </si>
  <si>
    <t xml:space="preserve">JP-31</t>
  </si>
  <si>
    <t xml:space="preserve">Tottori</t>
  </si>
  <si>
    <t xml:space="preserve">JP-32</t>
  </si>
  <si>
    <t xml:space="preserve">Shimane</t>
  </si>
  <si>
    <t xml:space="preserve">Simane</t>
  </si>
  <si>
    <t xml:space="preserve">JP-33</t>
  </si>
  <si>
    <t xml:space="preserve">JP-34</t>
  </si>
  <si>
    <t xml:space="preserve">Hirosima</t>
  </si>
  <si>
    <t xml:space="preserve">JP-35</t>
  </si>
  <si>
    <t xml:space="preserve">Yamaguchi</t>
  </si>
  <si>
    <t xml:space="preserve">Yamaguti</t>
  </si>
  <si>
    <t xml:space="preserve">JP-36</t>
  </si>
  <si>
    <t xml:space="preserve">Tokushima</t>
  </si>
  <si>
    <t xml:space="preserve">Tokusima</t>
  </si>
  <si>
    <t xml:space="preserve">JP-37</t>
  </si>
  <si>
    <t xml:space="preserve">Kagawa</t>
  </si>
  <si>
    <t xml:space="preserve">JP-38</t>
  </si>
  <si>
    <t xml:space="preserve">JP-39</t>
  </si>
  <si>
    <t xml:space="preserve">Kôti</t>
  </si>
  <si>
    <t xml:space="preserve">JP-40</t>
  </si>
  <si>
    <t xml:space="preserve">Hukuoka</t>
  </si>
  <si>
    <t xml:space="preserve">JP-41</t>
  </si>
  <si>
    <t xml:space="preserve">Saga</t>
  </si>
  <si>
    <t xml:space="preserve">JP-42</t>
  </si>
  <si>
    <t xml:space="preserve">Nagasaki</t>
  </si>
  <si>
    <t xml:space="preserve">JP-43</t>
  </si>
  <si>
    <t xml:space="preserve">Kumamoto</t>
  </si>
  <si>
    <t xml:space="preserve">JP-44</t>
  </si>
  <si>
    <t xml:space="preserve">Oita</t>
  </si>
  <si>
    <t xml:space="preserve">JP-45</t>
  </si>
  <si>
    <t xml:space="preserve">Miyazaki</t>
  </si>
  <si>
    <t xml:space="preserve">JP-46</t>
  </si>
  <si>
    <t xml:space="preserve">Kagoshima</t>
  </si>
  <si>
    <t xml:space="preserve">Kagosima</t>
  </si>
  <si>
    <t xml:space="preserve">JP-47</t>
  </si>
  <si>
    <t xml:space="preserve">Okinawa</t>
  </si>
  <si>
    <t xml:space="preserve">KE-01</t>
  </si>
  <si>
    <t xml:space="preserve">Baringo</t>
  </si>
  <si>
    <t xml:space="preserve">KE-02</t>
  </si>
  <si>
    <t xml:space="preserve">Bomet</t>
  </si>
  <si>
    <t xml:space="preserve">KE-03</t>
  </si>
  <si>
    <t xml:space="preserve">Bungoma</t>
  </si>
  <si>
    <t xml:space="preserve">KE-04</t>
  </si>
  <si>
    <t xml:space="preserve">Busia</t>
  </si>
  <si>
    <t xml:space="preserve">KE-05</t>
  </si>
  <si>
    <t xml:space="preserve">Elgeyo/Marakwet</t>
  </si>
  <si>
    <t xml:space="preserve">KE-06</t>
  </si>
  <si>
    <t xml:space="preserve">Embu</t>
  </si>
  <si>
    <t xml:space="preserve">KE-07</t>
  </si>
  <si>
    <t xml:space="preserve">Garissa</t>
  </si>
  <si>
    <t xml:space="preserve">KE-08</t>
  </si>
  <si>
    <t xml:space="preserve">Homa Bay</t>
  </si>
  <si>
    <t xml:space="preserve">KE-09</t>
  </si>
  <si>
    <t xml:space="preserve">Isiolo</t>
  </si>
  <si>
    <t xml:space="preserve">KE-10</t>
  </si>
  <si>
    <t xml:space="preserve">Kajiado</t>
  </si>
  <si>
    <t xml:space="preserve">KE-11</t>
  </si>
  <si>
    <t xml:space="preserve">Kakamega</t>
  </si>
  <si>
    <t xml:space="preserve">KE-12</t>
  </si>
  <si>
    <t xml:space="preserve">Kericho</t>
  </si>
  <si>
    <t xml:space="preserve">KE-13</t>
  </si>
  <si>
    <t xml:space="preserve">Kiambu</t>
  </si>
  <si>
    <t xml:space="preserve">KE-14</t>
  </si>
  <si>
    <t xml:space="preserve">Kilifi</t>
  </si>
  <si>
    <t xml:space="preserve">KE-15</t>
  </si>
  <si>
    <t xml:space="preserve">Kirinyaga</t>
  </si>
  <si>
    <t xml:space="preserve">KE-16</t>
  </si>
  <si>
    <t xml:space="preserve">Kisii</t>
  </si>
  <si>
    <t xml:space="preserve">KE-17</t>
  </si>
  <si>
    <t xml:space="preserve">Kisumu</t>
  </si>
  <si>
    <t xml:space="preserve">KE-18</t>
  </si>
  <si>
    <t xml:space="preserve">Kitui</t>
  </si>
  <si>
    <t xml:space="preserve">KE-19</t>
  </si>
  <si>
    <t xml:space="preserve">Kwale</t>
  </si>
  <si>
    <t xml:space="preserve">KE-20</t>
  </si>
  <si>
    <t xml:space="preserve">Laikipia</t>
  </si>
  <si>
    <t xml:space="preserve">KE-21</t>
  </si>
  <si>
    <t xml:space="preserve">Lamu</t>
  </si>
  <si>
    <t xml:space="preserve">KE-22</t>
  </si>
  <si>
    <t xml:space="preserve">Machakos</t>
  </si>
  <si>
    <t xml:space="preserve">KE-23</t>
  </si>
  <si>
    <t xml:space="preserve">Makueni</t>
  </si>
  <si>
    <t xml:space="preserve">KE-24</t>
  </si>
  <si>
    <t xml:space="preserve">Mandera</t>
  </si>
  <si>
    <t xml:space="preserve">KE-25</t>
  </si>
  <si>
    <t xml:space="preserve">Marsabit</t>
  </si>
  <si>
    <t xml:space="preserve">KE-26</t>
  </si>
  <si>
    <t xml:space="preserve">Meru</t>
  </si>
  <si>
    <t xml:space="preserve">KE-27</t>
  </si>
  <si>
    <t xml:space="preserve">Migori</t>
  </si>
  <si>
    <t xml:space="preserve">KE-28</t>
  </si>
  <si>
    <t xml:space="preserve">Mombasa</t>
  </si>
  <si>
    <t xml:space="preserve">KE-29</t>
  </si>
  <si>
    <t xml:space="preserve">Murang'a</t>
  </si>
  <si>
    <t xml:space="preserve">KE-30</t>
  </si>
  <si>
    <t xml:space="preserve">Nairobi City</t>
  </si>
  <si>
    <t xml:space="preserve">KE-31</t>
  </si>
  <si>
    <t xml:space="preserve">Nakuru</t>
  </si>
  <si>
    <t xml:space="preserve">KE-32</t>
  </si>
  <si>
    <t xml:space="preserve">Nandi</t>
  </si>
  <si>
    <t xml:space="preserve">KE-33</t>
  </si>
  <si>
    <t xml:space="preserve">Narok</t>
  </si>
  <si>
    <t xml:space="preserve">KE-34</t>
  </si>
  <si>
    <t xml:space="preserve">Nyamira</t>
  </si>
  <si>
    <t xml:space="preserve">KE-35</t>
  </si>
  <si>
    <t xml:space="preserve">Nyandarua</t>
  </si>
  <si>
    <t xml:space="preserve">KE-36</t>
  </si>
  <si>
    <t xml:space="preserve">Nyeri</t>
  </si>
  <si>
    <t xml:space="preserve">KE-37</t>
  </si>
  <si>
    <t xml:space="preserve">Samburu</t>
  </si>
  <si>
    <t xml:space="preserve">KE-38</t>
  </si>
  <si>
    <t xml:space="preserve">Siaya</t>
  </si>
  <si>
    <t xml:space="preserve">KE-39</t>
  </si>
  <si>
    <t xml:space="preserve">Taita/Taveta</t>
  </si>
  <si>
    <t xml:space="preserve">KE-40</t>
  </si>
  <si>
    <t xml:space="preserve">Tana River</t>
  </si>
  <si>
    <t xml:space="preserve">KE-41</t>
  </si>
  <si>
    <t xml:space="preserve">Tharaka-Nithi</t>
  </si>
  <si>
    <t xml:space="preserve">KE-42</t>
  </si>
  <si>
    <t xml:space="preserve">Trans Nzoia</t>
  </si>
  <si>
    <t xml:space="preserve">KE-43</t>
  </si>
  <si>
    <t xml:space="preserve">Turkana</t>
  </si>
  <si>
    <t xml:space="preserve">KE-44</t>
  </si>
  <si>
    <t xml:space="preserve">Uasin Gishu</t>
  </si>
  <si>
    <t xml:space="preserve">KE-45</t>
  </si>
  <si>
    <t xml:space="preserve">Vihiga</t>
  </si>
  <si>
    <t xml:space="preserve">KE-46</t>
  </si>
  <si>
    <t xml:space="preserve">Wajir</t>
  </si>
  <si>
    <t xml:space="preserve">KE-47</t>
  </si>
  <si>
    <t xml:space="preserve">West Pokot</t>
  </si>
  <si>
    <t xml:space="preserve">KG-GB</t>
  </si>
  <si>
    <t xml:space="preserve">Gorod Biškek</t>
  </si>
  <si>
    <t xml:space="preserve">Gorod Bishkek</t>
  </si>
  <si>
    <t xml:space="preserve">KG-GO</t>
  </si>
  <si>
    <t xml:space="preserve">Osh</t>
  </si>
  <si>
    <t xml:space="preserve">Gorod Osh</t>
  </si>
  <si>
    <t xml:space="preserve">Gorod Oš</t>
  </si>
  <si>
    <t xml:space="preserve">KG-B</t>
  </si>
  <si>
    <t xml:space="preserve">Batken</t>
  </si>
  <si>
    <t xml:space="preserve">Batkenskaya oblast'</t>
  </si>
  <si>
    <t xml:space="preserve">Batkenskaja oblast'</t>
  </si>
  <si>
    <t xml:space="preserve">KG-C</t>
  </si>
  <si>
    <t xml:space="preserve">Čujskaja oblast'</t>
  </si>
  <si>
    <t xml:space="preserve">Chuyskaya oblast'</t>
  </si>
  <si>
    <t xml:space="preserve">KG-J</t>
  </si>
  <si>
    <t xml:space="preserve">Jalal-Abad</t>
  </si>
  <si>
    <t xml:space="preserve">Džalal-Abadskaja oblast'</t>
  </si>
  <si>
    <t xml:space="preserve">Dzhalal-Abadskaya oblast'</t>
  </si>
  <si>
    <t xml:space="preserve">KG-N</t>
  </si>
  <si>
    <t xml:space="preserve">Naryn</t>
  </si>
  <si>
    <t xml:space="preserve">Narynskaja oblast'</t>
  </si>
  <si>
    <t xml:space="preserve">Narynskaya oblast'</t>
  </si>
  <si>
    <t xml:space="preserve">KG-O</t>
  </si>
  <si>
    <t xml:space="preserve">Ošskaja oblast'</t>
  </si>
  <si>
    <t xml:space="preserve">Oshskaya oblast'</t>
  </si>
  <si>
    <t xml:space="preserve">KG-T</t>
  </si>
  <si>
    <t xml:space="preserve">Talas</t>
  </si>
  <si>
    <t xml:space="preserve">Talasskaja oblast'</t>
  </si>
  <si>
    <t xml:space="preserve">Talasskaya oblast'</t>
  </si>
  <si>
    <t xml:space="preserve">KG-Y</t>
  </si>
  <si>
    <t xml:space="preserve">Ysyk-Köl</t>
  </si>
  <si>
    <t xml:space="preserve">Issyk-Kul'skaya oblast'</t>
  </si>
  <si>
    <t xml:space="preserve">Issyk-Kul'skaja oblast'</t>
  </si>
  <si>
    <t xml:space="preserve">KH-12</t>
  </si>
  <si>
    <t xml:space="preserve">Phnum Pénh</t>
  </si>
  <si>
    <t xml:space="preserve">Phnom Penh</t>
  </si>
  <si>
    <t xml:space="preserve">KH-1</t>
  </si>
  <si>
    <t xml:space="preserve">Banteay Mean Chey</t>
  </si>
  <si>
    <t xml:space="preserve">Bântéay Méanchey</t>
  </si>
  <si>
    <t xml:space="preserve">KH-10</t>
  </si>
  <si>
    <t xml:space="preserve">Krâchéh</t>
  </si>
  <si>
    <t xml:space="preserve">Kracheh</t>
  </si>
  <si>
    <t xml:space="preserve">KH-11</t>
  </si>
  <si>
    <t xml:space="preserve">Môndól Kiri</t>
  </si>
  <si>
    <t xml:space="preserve">Mondol Kiri</t>
  </si>
  <si>
    <t xml:space="preserve">KH-13</t>
  </si>
  <si>
    <t xml:space="preserve">Preăh Vihéar</t>
  </si>
  <si>
    <t xml:space="preserve">Preah Vihear</t>
  </si>
  <si>
    <t xml:space="preserve">KH-14</t>
  </si>
  <si>
    <t xml:space="preserve">Prey Vêng</t>
  </si>
  <si>
    <t xml:space="preserve">Prey Veaeng</t>
  </si>
  <si>
    <t xml:space="preserve">KH-15</t>
  </si>
  <si>
    <t xml:space="preserve">Poŭthĭsăt</t>
  </si>
  <si>
    <t xml:space="preserve">Pousaat</t>
  </si>
  <si>
    <t xml:space="preserve">KH-16</t>
  </si>
  <si>
    <t xml:space="preserve">Rotanak Kiri</t>
  </si>
  <si>
    <t xml:space="preserve">Rôtânôkiri</t>
  </si>
  <si>
    <t xml:space="preserve">KH-17</t>
  </si>
  <si>
    <t xml:space="preserve">Siem Reab</t>
  </si>
  <si>
    <t xml:space="preserve">Siĕmréab</t>
  </si>
  <si>
    <t xml:space="preserve">KH-18</t>
  </si>
  <si>
    <t xml:space="preserve">Preăh Sihanouk</t>
  </si>
  <si>
    <t xml:space="preserve">Preah Sihanouk</t>
  </si>
  <si>
    <t xml:space="preserve">KH-19</t>
  </si>
  <si>
    <t xml:space="preserve">Stoĕng Trêng</t>
  </si>
  <si>
    <t xml:space="preserve">Stueng Traeng</t>
  </si>
  <si>
    <t xml:space="preserve">KH-2</t>
  </si>
  <si>
    <t xml:space="preserve">Baat Dambang</t>
  </si>
  <si>
    <t xml:space="preserve">Bătdâmbâng</t>
  </si>
  <si>
    <t xml:space="preserve">KH-20</t>
  </si>
  <si>
    <t xml:space="preserve">Svay Riĕng</t>
  </si>
  <si>
    <t xml:space="preserve">Svaay Rieng</t>
  </si>
  <si>
    <t xml:space="preserve">KH-21</t>
  </si>
  <si>
    <t xml:space="preserve">Taakaev</t>
  </si>
  <si>
    <t xml:space="preserve">Takêv</t>
  </si>
  <si>
    <t xml:space="preserve">KH-22</t>
  </si>
  <si>
    <t xml:space="preserve">Ŏtdâr Méanchey</t>
  </si>
  <si>
    <t xml:space="preserve">Otdar Mean Chey</t>
  </si>
  <si>
    <t xml:space="preserve">KH-23</t>
  </si>
  <si>
    <t xml:space="preserve">Kaeb</t>
  </si>
  <si>
    <t xml:space="preserve">Kêb</t>
  </si>
  <si>
    <t xml:space="preserve">KH-24</t>
  </si>
  <si>
    <t xml:space="preserve">Pailĭn</t>
  </si>
  <si>
    <t xml:space="preserve">Pailin</t>
  </si>
  <si>
    <t xml:space="preserve">KH-25</t>
  </si>
  <si>
    <t xml:space="preserve">Tbong Khmum</t>
  </si>
  <si>
    <t xml:space="preserve">Tbong Khmŭm</t>
  </si>
  <si>
    <t xml:space="preserve">KH-3</t>
  </si>
  <si>
    <t xml:space="preserve">Kampong Chaam</t>
  </si>
  <si>
    <t xml:space="preserve">Kâmpóng Cham</t>
  </si>
  <si>
    <t xml:space="preserve">KH-4</t>
  </si>
  <si>
    <t xml:space="preserve">Kampong Chhnang</t>
  </si>
  <si>
    <t xml:space="preserve">Kâmpóng Chhnăng</t>
  </si>
  <si>
    <t xml:space="preserve">KH-5</t>
  </si>
  <si>
    <t xml:space="preserve">Kampong Spueu</t>
  </si>
  <si>
    <t xml:space="preserve">Kâmpóng Spœ</t>
  </si>
  <si>
    <t xml:space="preserve">KH-6</t>
  </si>
  <si>
    <t xml:space="preserve">Kâmpóng Thum</t>
  </si>
  <si>
    <t xml:space="preserve">Kampong Thum</t>
  </si>
  <si>
    <t xml:space="preserve">KH-7</t>
  </si>
  <si>
    <t xml:space="preserve">Kampot</t>
  </si>
  <si>
    <t xml:space="preserve">Kâmpôt</t>
  </si>
  <si>
    <t xml:space="preserve">KH-8</t>
  </si>
  <si>
    <t xml:space="preserve">Kandaal</t>
  </si>
  <si>
    <t xml:space="preserve">Kândal</t>
  </si>
  <si>
    <t xml:space="preserve">KH-9</t>
  </si>
  <si>
    <t xml:space="preserve">Kaoh Kong</t>
  </si>
  <si>
    <t xml:space="preserve">Kaôh Kŏng</t>
  </si>
  <si>
    <t xml:space="preserve">KI-G</t>
  </si>
  <si>
    <t xml:space="preserve">Gilbert Islands</t>
  </si>
  <si>
    <t xml:space="preserve">KI-L</t>
  </si>
  <si>
    <t xml:space="preserve">Line Islands</t>
  </si>
  <si>
    <t xml:space="preserve">KI-P</t>
  </si>
  <si>
    <t xml:space="preserve">Phoenix Islands</t>
  </si>
  <si>
    <t xml:space="preserve">KM-A</t>
  </si>
  <si>
    <t xml:space="preserve">Ndzuwani</t>
  </si>
  <si>
    <t xml:space="preserve">Anjwān</t>
  </si>
  <si>
    <t xml:space="preserve">Andjouân</t>
  </si>
  <si>
    <t xml:space="preserve">Anjouan</t>
  </si>
  <si>
    <t xml:space="preserve">KM-G</t>
  </si>
  <si>
    <t xml:space="preserve">Ngazidja</t>
  </si>
  <si>
    <t xml:space="preserve">Anjazījah</t>
  </si>
  <si>
    <t xml:space="preserve">Andjazîdja</t>
  </si>
  <si>
    <t xml:space="preserve">Grande Comore</t>
  </si>
  <si>
    <t xml:space="preserve">KM-M</t>
  </si>
  <si>
    <t xml:space="preserve">Mwali</t>
  </si>
  <si>
    <t xml:space="preserve">Mūhīlī</t>
  </si>
  <si>
    <t xml:space="preserve">Moûhîlî</t>
  </si>
  <si>
    <t xml:space="preserve">Mohéli</t>
  </si>
  <si>
    <t xml:space="preserve">KN-K</t>
  </si>
  <si>
    <t xml:space="preserve">Saint Kitts</t>
  </si>
  <si>
    <t xml:space="preserve">KN-01</t>
  </si>
  <si>
    <t xml:space="preserve">Christ Church Nichola Town</t>
  </si>
  <si>
    <t xml:space="preserve">KN-02</t>
  </si>
  <si>
    <t xml:space="preserve">Saint Anne Sandy Point</t>
  </si>
  <si>
    <t xml:space="preserve">KN-03</t>
  </si>
  <si>
    <t xml:space="preserve">Saint George Basseterre</t>
  </si>
  <si>
    <t xml:space="preserve">KN-06</t>
  </si>
  <si>
    <t xml:space="preserve">Saint John Capisterre</t>
  </si>
  <si>
    <t xml:space="preserve">KN-08</t>
  </si>
  <si>
    <t xml:space="preserve">Saint Mary Cayon</t>
  </si>
  <si>
    <t xml:space="preserve">KN-09</t>
  </si>
  <si>
    <t xml:space="preserve">Saint Paul Capisterre</t>
  </si>
  <si>
    <t xml:space="preserve">KN-11</t>
  </si>
  <si>
    <t xml:space="preserve">Saint Peter Basseterre</t>
  </si>
  <si>
    <t xml:space="preserve">KN-13</t>
  </si>
  <si>
    <t xml:space="preserve">Saint Thomas Middle Island</t>
  </si>
  <si>
    <t xml:space="preserve">KN-15</t>
  </si>
  <si>
    <t xml:space="preserve">Trinity Palmetto Point</t>
  </si>
  <si>
    <t xml:space="preserve">KN-N</t>
  </si>
  <si>
    <t xml:space="preserve">Nevis</t>
  </si>
  <si>
    <t xml:space="preserve">KN-04</t>
  </si>
  <si>
    <t xml:space="preserve">Saint George Gingerland</t>
  </si>
  <si>
    <t xml:space="preserve">KN-05</t>
  </si>
  <si>
    <t xml:space="preserve">Saint James Windward</t>
  </si>
  <si>
    <t xml:space="preserve">KN-07</t>
  </si>
  <si>
    <t xml:space="preserve">Saint John Figtree</t>
  </si>
  <si>
    <t xml:space="preserve">KN-10</t>
  </si>
  <si>
    <t xml:space="preserve">Saint Paul Charlestown</t>
  </si>
  <si>
    <t xml:space="preserve">KN-12</t>
  </si>
  <si>
    <t xml:space="preserve">Saint Thomas Lowland</t>
  </si>
  <si>
    <t xml:space="preserve">KP-13</t>
  </si>
  <si>
    <t xml:space="preserve">Raseon</t>
  </si>
  <si>
    <t xml:space="preserve">Rasǒn</t>
  </si>
  <si>
    <t xml:space="preserve">KP-02</t>
  </si>
  <si>
    <t xml:space="preserve">Phyeongannamto</t>
  </si>
  <si>
    <t xml:space="preserve">P'yǒngan-namdo</t>
  </si>
  <si>
    <t xml:space="preserve">KP-03</t>
  </si>
  <si>
    <t xml:space="preserve">P'yǒngan-bukto</t>
  </si>
  <si>
    <t xml:space="preserve">Phyeonganpukto</t>
  </si>
  <si>
    <t xml:space="preserve">KP-04</t>
  </si>
  <si>
    <t xml:space="preserve">Chagang-do</t>
  </si>
  <si>
    <t xml:space="preserve">Jakangto</t>
  </si>
  <si>
    <t xml:space="preserve">KP-05</t>
  </si>
  <si>
    <t xml:space="preserve">Hwanghae-namdo</t>
  </si>
  <si>
    <t xml:space="preserve">Hwanghainamto</t>
  </si>
  <si>
    <t xml:space="preserve">KP-06</t>
  </si>
  <si>
    <t xml:space="preserve">Hwanghae-bukto</t>
  </si>
  <si>
    <t xml:space="preserve">Hwanghaipukto</t>
  </si>
  <si>
    <t xml:space="preserve">KP-07</t>
  </si>
  <si>
    <t xml:space="preserve">Kangweonto</t>
  </si>
  <si>
    <t xml:space="preserve">Kangwǒn-do</t>
  </si>
  <si>
    <t xml:space="preserve">KP-08</t>
  </si>
  <si>
    <t xml:space="preserve">Hamgyǒng-namdo</t>
  </si>
  <si>
    <t xml:space="preserve">Hamkyeongnamto</t>
  </si>
  <si>
    <t xml:space="preserve">KP-09</t>
  </si>
  <si>
    <t xml:space="preserve">Hamkyeongpukto</t>
  </si>
  <si>
    <t xml:space="preserve">Hamgyǒng-bukto</t>
  </si>
  <si>
    <t xml:space="preserve">KP-10</t>
  </si>
  <si>
    <t xml:space="preserve">Ryangkangto</t>
  </si>
  <si>
    <t xml:space="preserve">Ryanggang-do</t>
  </si>
  <si>
    <t xml:space="preserve">KP-01</t>
  </si>
  <si>
    <t xml:space="preserve">P'yǒngyang</t>
  </si>
  <si>
    <t xml:space="preserve">Phyeongyang</t>
  </si>
  <si>
    <t xml:space="preserve">KP-14</t>
  </si>
  <si>
    <t xml:space="preserve">Namp’o</t>
  </si>
  <si>
    <t xml:space="preserve">Nampho</t>
  </si>
  <si>
    <t xml:space="preserve">KR-11</t>
  </si>
  <si>
    <t xml:space="preserve">KR-26</t>
  </si>
  <si>
    <t xml:space="preserve">Busan-gwangyeoksi</t>
  </si>
  <si>
    <t xml:space="preserve">KR-27</t>
  </si>
  <si>
    <t xml:space="preserve">Daegu-gwangyeoksi</t>
  </si>
  <si>
    <t xml:space="preserve">KR-28</t>
  </si>
  <si>
    <t xml:space="preserve">KR-29</t>
  </si>
  <si>
    <t xml:space="preserve">Gwangju-gwangyeoksi</t>
  </si>
  <si>
    <t xml:space="preserve">KR-30</t>
  </si>
  <si>
    <t xml:space="preserve">Daejeon-gwangyeoksi</t>
  </si>
  <si>
    <t xml:space="preserve">KR-31</t>
  </si>
  <si>
    <t xml:space="preserve">KR-41</t>
  </si>
  <si>
    <t xml:space="preserve">KR-42</t>
  </si>
  <si>
    <t xml:space="preserve">Gangwon-do</t>
  </si>
  <si>
    <t xml:space="preserve">KR-43</t>
  </si>
  <si>
    <t xml:space="preserve">Chungcheongbuk-do</t>
  </si>
  <si>
    <t xml:space="preserve">KR-44</t>
  </si>
  <si>
    <t xml:space="preserve">KR-45</t>
  </si>
  <si>
    <t xml:space="preserve">KR-46</t>
  </si>
  <si>
    <t xml:space="preserve">Jeollanam-do</t>
  </si>
  <si>
    <t xml:space="preserve">KR-47</t>
  </si>
  <si>
    <t xml:space="preserve">KR-48</t>
  </si>
  <si>
    <t xml:space="preserve">KR-49</t>
  </si>
  <si>
    <t xml:space="preserve">Jeju-teukbyeoljachido</t>
  </si>
  <si>
    <t xml:space="preserve">KR-50</t>
  </si>
  <si>
    <t xml:space="preserve">Sejong</t>
  </si>
  <si>
    <t xml:space="preserve">KW-AH</t>
  </si>
  <si>
    <t xml:space="preserve">Al Aḩmadī</t>
  </si>
  <si>
    <t xml:space="preserve">KW-FA</t>
  </si>
  <si>
    <t xml:space="preserve">Al Farwānīyah</t>
  </si>
  <si>
    <t xml:space="preserve">KW-HA</t>
  </si>
  <si>
    <t xml:space="preserve">Ḩawallī</t>
  </si>
  <si>
    <t xml:space="preserve">KW-JA</t>
  </si>
  <si>
    <t xml:space="preserve">Al Jahrā’</t>
  </si>
  <si>
    <t xml:space="preserve">KW-KU</t>
  </si>
  <si>
    <t xml:space="preserve">KW-MU</t>
  </si>
  <si>
    <t xml:space="preserve">Mubārak al Kabīr</t>
  </si>
  <si>
    <t xml:space="preserve">KZ-AKM</t>
  </si>
  <si>
    <t xml:space="preserve">Aqmola oblysy</t>
  </si>
  <si>
    <t xml:space="preserve">Akmolinskaja oblast'</t>
  </si>
  <si>
    <t xml:space="preserve">Akmolinskaya oblast'</t>
  </si>
  <si>
    <t xml:space="preserve">KZ-AKT</t>
  </si>
  <si>
    <t xml:space="preserve">Aqtöbe oblysy</t>
  </si>
  <si>
    <t xml:space="preserve">Aktjubinskaja oblast'</t>
  </si>
  <si>
    <t xml:space="preserve">Aktyubinskaya oblast'</t>
  </si>
  <si>
    <t xml:space="preserve">KZ-ALM</t>
  </si>
  <si>
    <t xml:space="preserve">Almaty oblysy</t>
  </si>
  <si>
    <t xml:space="preserve">Almatinskaja oblast'</t>
  </si>
  <si>
    <t xml:space="preserve">Almatinskaya oblast'</t>
  </si>
  <si>
    <t xml:space="preserve">KZ-ATY</t>
  </si>
  <si>
    <t xml:space="preserve">Atyraū oblysy</t>
  </si>
  <si>
    <t xml:space="preserve">Atyrauskaja oblast'</t>
  </si>
  <si>
    <t xml:space="preserve">Atyrauskaya oblast'</t>
  </si>
  <si>
    <t xml:space="preserve">KZ-KAR</t>
  </si>
  <si>
    <t xml:space="preserve">Karagandinskaja oblast'</t>
  </si>
  <si>
    <t xml:space="preserve">Karagandinskaya oblast'</t>
  </si>
  <si>
    <t xml:space="preserve">KZ-KUS</t>
  </si>
  <si>
    <t xml:space="preserve">Qostanay oblysy</t>
  </si>
  <si>
    <t xml:space="preserve">Kostanayskaya oblast'</t>
  </si>
  <si>
    <t xml:space="preserve">Kostanajskaja oblast'</t>
  </si>
  <si>
    <t xml:space="preserve">KZ-KZY</t>
  </si>
  <si>
    <t xml:space="preserve">Qyzylorda oblysy</t>
  </si>
  <si>
    <t xml:space="preserve">Kyzylordinskaja oblast'</t>
  </si>
  <si>
    <t xml:space="preserve">Kyzylordinskaya oblast'</t>
  </si>
  <si>
    <t xml:space="preserve">KZ-MAN</t>
  </si>
  <si>
    <t xml:space="preserve">Mangghystaū oblysy</t>
  </si>
  <si>
    <t xml:space="preserve">Mangistauskaya oblast'</t>
  </si>
  <si>
    <t xml:space="preserve">Mangystauskaja oblast'</t>
  </si>
  <si>
    <t xml:space="preserve">KZ-PAV</t>
  </si>
  <si>
    <t xml:space="preserve">Pavlodar oblysy</t>
  </si>
  <si>
    <t xml:space="preserve">Pavlodarskaja oblast'</t>
  </si>
  <si>
    <t xml:space="preserve">Pavlodarskaya oblast'</t>
  </si>
  <si>
    <t xml:space="preserve">KZ-SEV</t>
  </si>
  <si>
    <t xml:space="preserve">Soltüstik Qazaqstan oblysy</t>
  </si>
  <si>
    <t xml:space="preserve">Severo-Kazakhstanskaya oblast'</t>
  </si>
  <si>
    <t xml:space="preserve">Severo-Kazahstanskaja oblast'</t>
  </si>
  <si>
    <t xml:space="preserve">KZ-VOS</t>
  </si>
  <si>
    <t xml:space="preserve">Shyghys Qazaqstan oblysy</t>
  </si>
  <si>
    <t xml:space="preserve">Vostočno-Kazahstanskaja oblast'</t>
  </si>
  <si>
    <t xml:space="preserve">Vostochno-Kazakhstanskaya oblast'</t>
  </si>
  <si>
    <t xml:space="preserve">KZ-YUZ</t>
  </si>
  <si>
    <t xml:space="preserve">Türkistan oblysy</t>
  </si>
  <si>
    <t xml:space="preserve">Turkestanskaja oblast'</t>
  </si>
  <si>
    <t xml:space="preserve">Turkestankaya oblast'</t>
  </si>
  <si>
    <t xml:space="preserve">KZ-ZAP</t>
  </si>
  <si>
    <t xml:space="preserve">Batys Qazaqstan oblysy</t>
  </si>
  <si>
    <t xml:space="preserve">Zapadno-Kazahstanskaja oblast'</t>
  </si>
  <si>
    <t xml:space="preserve">Zapadno-Kazakhstanskaya oblast'</t>
  </si>
  <si>
    <t xml:space="preserve">KZ-ZHA</t>
  </si>
  <si>
    <t xml:space="preserve">Zhambyl oblysy</t>
  </si>
  <si>
    <t xml:space="preserve">Žambylskaja oblast'</t>
  </si>
  <si>
    <t xml:space="preserve">Zhambylskaya oblast'</t>
  </si>
  <si>
    <t xml:space="preserve">KZ-ALA</t>
  </si>
  <si>
    <t xml:space="preserve">KZ-AST</t>
  </si>
  <si>
    <t xml:space="preserve">KZ-BAY</t>
  </si>
  <si>
    <t xml:space="preserve">Bayqongyr</t>
  </si>
  <si>
    <t xml:space="preserve">Bajkonyr</t>
  </si>
  <si>
    <t xml:space="preserve">Baykonyr</t>
  </si>
  <si>
    <t xml:space="preserve">KZ-SHY</t>
  </si>
  <si>
    <t xml:space="preserve">Shymkent</t>
  </si>
  <si>
    <t xml:space="preserve">Šimkent</t>
  </si>
  <si>
    <t xml:space="preserve">LA-VT</t>
  </si>
  <si>
    <t xml:space="preserve">Viangchan</t>
  </si>
  <si>
    <t xml:space="preserve">LA-AT</t>
  </si>
  <si>
    <t xml:space="preserve">Attapu</t>
  </si>
  <si>
    <t xml:space="preserve">LA-BK</t>
  </si>
  <si>
    <t xml:space="preserve">Bokèo</t>
  </si>
  <si>
    <t xml:space="preserve">LA-BL</t>
  </si>
  <si>
    <t xml:space="preserve">Bolikhamxai</t>
  </si>
  <si>
    <t xml:space="preserve">LA-CH</t>
  </si>
  <si>
    <t xml:space="preserve">Champasak</t>
  </si>
  <si>
    <t xml:space="preserve">LA-HO</t>
  </si>
  <si>
    <t xml:space="preserve">Houaphan</t>
  </si>
  <si>
    <t xml:space="preserve">LA-KH</t>
  </si>
  <si>
    <t xml:space="preserve">Khammouan</t>
  </si>
  <si>
    <t xml:space="preserve">LA-LM</t>
  </si>
  <si>
    <t xml:space="preserve">Louang Namtha</t>
  </si>
  <si>
    <t xml:space="preserve">LA-LP</t>
  </si>
  <si>
    <t xml:space="preserve">Louangphabang</t>
  </si>
  <si>
    <t xml:space="preserve">LA-OU</t>
  </si>
  <si>
    <t xml:space="preserve">Oudômxai</t>
  </si>
  <si>
    <t xml:space="preserve">LA-PH</t>
  </si>
  <si>
    <t xml:space="preserve">Phôngsali</t>
  </si>
  <si>
    <t xml:space="preserve">LA-SL</t>
  </si>
  <si>
    <t xml:space="preserve">Salavan</t>
  </si>
  <si>
    <t xml:space="preserve">LA-SV</t>
  </si>
  <si>
    <t xml:space="preserve">Savannakhét</t>
  </si>
  <si>
    <t xml:space="preserve">LA-VI</t>
  </si>
  <si>
    <t xml:space="preserve">LA-XA</t>
  </si>
  <si>
    <t xml:space="preserve">Xaignabouli</t>
  </si>
  <si>
    <t xml:space="preserve">LA-XE</t>
  </si>
  <si>
    <t xml:space="preserve">Xékong</t>
  </si>
  <si>
    <t xml:space="preserve">LA-XI</t>
  </si>
  <si>
    <t xml:space="preserve">Xiangkhouang</t>
  </si>
  <si>
    <t xml:space="preserve">LA-XS</t>
  </si>
  <si>
    <t xml:space="preserve">Xaisômboun</t>
  </si>
  <si>
    <t xml:space="preserve">LB-AK</t>
  </si>
  <si>
    <t xml:space="preserve">‘Akkār</t>
  </si>
  <si>
    <t xml:space="preserve">Aakkâr</t>
  </si>
  <si>
    <t xml:space="preserve">LB-AS</t>
  </si>
  <si>
    <t xml:space="preserve">Ash Shimāl</t>
  </si>
  <si>
    <t xml:space="preserve">Liban-Nord</t>
  </si>
  <si>
    <t xml:space="preserve">LB-BA</t>
  </si>
  <si>
    <t xml:space="preserve">Bayrūt</t>
  </si>
  <si>
    <t xml:space="preserve">Beyrouth</t>
  </si>
  <si>
    <t xml:space="preserve">LB-BH</t>
  </si>
  <si>
    <t xml:space="preserve">B‘alabak-Al Hirmil</t>
  </si>
  <si>
    <t xml:space="preserve">Baalbek-Hermel</t>
  </si>
  <si>
    <t xml:space="preserve">LB-BI</t>
  </si>
  <si>
    <t xml:space="preserve">Béqaa</t>
  </si>
  <si>
    <t xml:space="preserve">Al Biqā‘</t>
  </si>
  <si>
    <t xml:space="preserve">LB-JA</t>
  </si>
  <si>
    <t xml:space="preserve">Al Janūb</t>
  </si>
  <si>
    <t xml:space="preserve">Liban-Sud</t>
  </si>
  <si>
    <t xml:space="preserve">LB-JL</t>
  </si>
  <si>
    <t xml:space="preserve">Mont-Liban</t>
  </si>
  <si>
    <t xml:space="preserve">Jabal Lubnān</t>
  </si>
  <si>
    <t xml:space="preserve">LB-NA</t>
  </si>
  <si>
    <t xml:space="preserve">Nabatîyé</t>
  </si>
  <si>
    <t xml:space="preserve">An Nabaţīyah</t>
  </si>
  <si>
    <t xml:space="preserve">LC-01</t>
  </si>
  <si>
    <t xml:space="preserve">Anse la Raye</t>
  </si>
  <si>
    <t xml:space="preserve">LC-02</t>
  </si>
  <si>
    <t xml:space="preserve">Castries</t>
  </si>
  <si>
    <t xml:space="preserve">LC-03</t>
  </si>
  <si>
    <t xml:space="preserve">Choiseul</t>
  </si>
  <si>
    <t xml:space="preserve">LC-05</t>
  </si>
  <si>
    <t xml:space="preserve">Dennery</t>
  </si>
  <si>
    <t xml:space="preserve">LC-06</t>
  </si>
  <si>
    <t xml:space="preserve">Gros Islet</t>
  </si>
  <si>
    <t xml:space="preserve">LC-07</t>
  </si>
  <si>
    <t xml:space="preserve">Laborie</t>
  </si>
  <si>
    <t xml:space="preserve">LC-08</t>
  </si>
  <si>
    <t xml:space="preserve">Micoud</t>
  </si>
  <si>
    <t xml:space="preserve">LC-10</t>
  </si>
  <si>
    <t xml:space="preserve">Soufrière</t>
  </si>
  <si>
    <t xml:space="preserve">LC-11</t>
  </si>
  <si>
    <t xml:space="preserve">Vieux Fort</t>
  </si>
  <si>
    <t xml:space="preserve">LC-12</t>
  </si>
  <si>
    <t xml:space="preserve">Canaries</t>
  </si>
  <si>
    <t xml:space="preserve">LI-01</t>
  </si>
  <si>
    <t xml:space="preserve">Balzers</t>
  </si>
  <si>
    <t xml:space="preserve">LI-02</t>
  </si>
  <si>
    <t xml:space="preserve">Eschen</t>
  </si>
  <si>
    <t xml:space="preserve">LI-03</t>
  </si>
  <si>
    <t xml:space="preserve">Gamprin</t>
  </si>
  <si>
    <t xml:space="preserve">LI-04</t>
  </si>
  <si>
    <t xml:space="preserve">Mauren</t>
  </si>
  <si>
    <t xml:space="preserve">LI-05</t>
  </si>
  <si>
    <t xml:space="preserve">Planken</t>
  </si>
  <si>
    <t xml:space="preserve">LI-06</t>
  </si>
  <si>
    <t xml:space="preserve">Ruggell</t>
  </si>
  <si>
    <t xml:space="preserve">LI-07</t>
  </si>
  <si>
    <t xml:space="preserve">Schaan</t>
  </si>
  <si>
    <t xml:space="preserve">LI-08</t>
  </si>
  <si>
    <t xml:space="preserve">Schellenberg</t>
  </si>
  <si>
    <t xml:space="preserve">LI-09</t>
  </si>
  <si>
    <t xml:space="preserve">Triesen</t>
  </si>
  <si>
    <t xml:space="preserve">LI-10</t>
  </si>
  <si>
    <t xml:space="preserve">Triesenberg</t>
  </si>
  <si>
    <t xml:space="preserve">LI-11</t>
  </si>
  <si>
    <t xml:space="preserve">Vaduz</t>
  </si>
  <si>
    <t xml:space="preserve">LK-1</t>
  </si>
  <si>
    <t xml:space="preserve">Western Province</t>
  </si>
  <si>
    <t xml:space="preserve">Basnāhira paḷāta</t>
  </si>
  <si>
    <t xml:space="preserve">Mel mākāṇam</t>
  </si>
  <si>
    <t xml:space="preserve">LK-11</t>
  </si>
  <si>
    <t xml:space="preserve">Colombo</t>
  </si>
  <si>
    <t xml:space="preserve">Kŏḷamba</t>
  </si>
  <si>
    <t xml:space="preserve">Kŏl̮umpu</t>
  </si>
  <si>
    <t xml:space="preserve">LK-12</t>
  </si>
  <si>
    <t xml:space="preserve">Gampaha</t>
  </si>
  <si>
    <t xml:space="preserve">Kampahā</t>
  </si>
  <si>
    <t xml:space="preserve">LK-13</t>
  </si>
  <si>
    <t xml:space="preserve">Kalutara</t>
  </si>
  <si>
    <t xml:space="preserve">Kaḷutara</t>
  </si>
  <si>
    <t xml:space="preserve">Kaḷuttuṟai</t>
  </si>
  <si>
    <t xml:space="preserve">LK-2</t>
  </si>
  <si>
    <t xml:space="preserve">Central Province</t>
  </si>
  <si>
    <t xml:space="preserve">Madhyama paḷāta</t>
  </si>
  <si>
    <t xml:space="preserve">Mattiya mākāṇam</t>
  </si>
  <si>
    <t xml:space="preserve">LK-21</t>
  </si>
  <si>
    <t xml:space="preserve">Kandy</t>
  </si>
  <si>
    <t xml:space="preserve">Mahanuvara</t>
  </si>
  <si>
    <t xml:space="preserve">Kaṇṭi</t>
  </si>
  <si>
    <t xml:space="preserve">LK-22</t>
  </si>
  <si>
    <t xml:space="preserve">Matale</t>
  </si>
  <si>
    <t xml:space="preserve">Mātale</t>
  </si>
  <si>
    <t xml:space="preserve">Māttaḷai</t>
  </si>
  <si>
    <t xml:space="preserve">LK-23</t>
  </si>
  <si>
    <t xml:space="preserve">Nuwara Eliya</t>
  </si>
  <si>
    <t xml:space="preserve">Nuvara Ĕliya</t>
  </si>
  <si>
    <t xml:space="preserve">Nuvarĕliyā</t>
  </si>
  <si>
    <t xml:space="preserve">LK-3</t>
  </si>
  <si>
    <t xml:space="preserve">Southern Province</t>
  </si>
  <si>
    <t xml:space="preserve">Dakuṇu paḷāta</t>
  </si>
  <si>
    <t xml:space="preserve">Tĕṉ mākāṇam</t>
  </si>
  <si>
    <t xml:space="preserve">LK-31</t>
  </si>
  <si>
    <t xml:space="preserve">Galle</t>
  </si>
  <si>
    <t xml:space="preserve">Gālla</t>
  </si>
  <si>
    <t xml:space="preserve">Kāli</t>
  </si>
  <si>
    <t xml:space="preserve">LK-32</t>
  </si>
  <si>
    <t xml:space="preserve">Matara</t>
  </si>
  <si>
    <t xml:space="preserve">Mātara</t>
  </si>
  <si>
    <t xml:space="preserve">Māttaṛai</t>
  </si>
  <si>
    <t xml:space="preserve">LK-33</t>
  </si>
  <si>
    <t xml:space="preserve">Hambantota</t>
  </si>
  <si>
    <t xml:space="preserve">Hambantŏṭa</t>
  </si>
  <si>
    <t xml:space="preserve">Ampāntōṭṭai</t>
  </si>
  <si>
    <t xml:space="preserve">LK-4</t>
  </si>
  <si>
    <t xml:space="preserve">Northern Province</t>
  </si>
  <si>
    <t xml:space="preserve">Uturu paḷāta</t>
  </si>
  <si>
    <t xml:space="preserve">Vaṭakku mākāṇam</t>
  </si>
  <si>
    <t xml:space="preserve">LK-41</t>
  </si>
  <si>
    <t xml:space="preserve">Jaffna</t>
  </si>
  <si>
    <t xml:space="preserve">Yāpanaya</t>
  </si>
  <si>
    <t xml:space="preserve">Yāl̮ppāṇam</t>
  </si>
  <si>
    <t xml:space="preserve">LK-42</t>
  </si>
  <si>
    <t xml:space="preserve">Kilinochchi</t>
  </si>
  <si>
    <t xml:space="preserve">Kilinŏchchi</t>
  </si>
  <si>
    <t xml:space="preserve">Kiḷinochchi</t>
  </si>
  <si>
    <t xml:space="preserve">LK-43</t>
  </si>
  <si>
    <t xml:space="preserve">Mannar</t>
  </si>
  <si>
    <t xml:space="preserve">Mannārama</t>
  </si>
  <si>
    <t xml:space="preserve">Maṉṉār</t>
  </si>
  <si>
    <t xml:space="preserve">LK-44</t>
  </si>
  <si>
    <t xml:space="preserve">Vavuniya</t>
  </si>
  <si>
    <t xml:space="preserve">Vavuniyāva</t>
  </si>
  <si>
    <t xml:space="preserve">Vavuṉiyā</t>
  </si>
  <si>
    <t xml:space="preserve">LK-45</t>
  </si>
  <si>
    <t xml:space="preserve">Mullaittivu</t>
  </si>
  <si>
    <t xml:space="preserve">Mulativ</t>
  </si>
  <si>
    <t xml:space="preserve">Mullaittīvu</t>
  </si>
  <si>
    <t xml:space="preserve">LK-5</t>
  </si>
  <si>
    <t xml:space="preserve">Eastern Province</t>
  </si>
  <si>
    <t xml:space="preserve">Næ̆gĕnahira paḷāta</t>
  </si>
  <si>
    <t xml:space="preserve">Kil̮akku mākāṇam</t>
  </si>
  <si>
    <t xml:space="preserve">LK-51</t>
  </si>
  <si>
    <t xml:space="preserve">Batticaloa</t>
  </si>
  <si>
    <t xml:space="preserve">Maḍakalapuva</t>
  </si>
  <si>
    <t xml:space="preserve">Maṭṭakkaḷappu</t>
  </si>
  <si>
    <t xml:space="preserve">LK-52</t>
  </si>
  <si>
    <t xml:space="preserve">Ampara</t>
  </si>
  <si>
    <t xml:space="preserve">Ampāra</t>
  </si>
  <si>
    <t xml:space="preserve">Ampāṟai</t>
  </si>
  <si>
    <t xml:space="preserve">LK-53</t>
  </si>
  <si>
    <t xml:space="preserve">Trincomalee</t>
  </si>
  <si>
    <t xml:space="preserve">Trikuṇāmalaya</t>
  </si>
  <si>
    <t xml:space="preserve">Tirukŏṇamalai</t>
  </si>
  <si>
    <t xml:space="preserve">LK-6</t>
  </si>
  <si>
    <t xml:space="preserve">North Western Province</t>
  </si>
  <si>
    <t xml:space="preserve">Vayamba paḷāta</t>
  </si>
  <si>
    <t xml:space="preserve">Vaṭamel mākāṇam</t>
  </si>
  <si>
    <t xml:space="preserve">LK-61</t>
  </si>
  <si>
    <t xml:space="preserve">Kurunegala</t>
  </si>
  <si>
    <t xml:space="preserve">Kuruṇægala</t>
  </si>
  <si>
    <t xml:space="preserve">Kurunākal</t>
  </si>
  <si>
    <t xml:space="preserve">LK-62</t>
  </si>
  <si>
    <t xml:space="preserve">Puttalam</t>
  </si>
  <si>
    <t xml:space="preserve">Puttalama</t>
  </si>
  <si>
    <t xml:space="preserve">Puttaḷam</t>
  </si>
  <si>
    <t xml:space="preserve">LK-7</t>
  </si>
  <si>
    <t xml:space="preserve">North Central Province</t>
  </si>
  <si>
    <t xml:space="preserve">Uturumæ̆da paḷāta</t>
  </si>
  <si>
    <t xml:space="preserve">Vaṭamattiya mākāṇam</t>
  </si>
  <si>
    <t xml:space="preserve">LK-71</t>
  </si>
  <si>
    <t xml:space="preserve">Anuradhapura</t>
  </si>
  <si>
    <t xml:space="preserve">Anurādhapura</t>
  </si>
  <si>
    <t xml:space="preserve">Anurātapuram</t>
  </si>
  <si>
    <t xml:space="preserve">LK-72</t>
  </si>
  <si>
    <t xml:space="preserve">Polonnaruwa</t>
  </si>
  <si>
    <t xml:space="preserve">Pŏḷŏnnaruva</t>
  </si>
  <si>
    <t xml:space="preserve">Pŏlaṉṉaṛuvai</t>
  </si>
  <si>
    <t xml:space="preserve">LK-8</t>
  </si>
  <si>
    <t xml:space="preserve">Uva Province</t>
  </si>
  <si>
    <t xml:space="preserve">Ūva paḷāta</t>
  </si>
  <si>
    <t xml:space="preserve">Ūvā mākāṇam</t>
  </si>
  <si>
    <t xml:space="preserve">LK-81</t>
  </si>
  <si>
    <t xml:space="preserve">Badulla</t>
  </si>
  <si>
    <t xml:space="preserve">Patuḷai</t>
  </si>
  <si>
    <t xml:space="preserve">LK-82</t>
  </si>
  <si>
    <t xml:space="preserve">Monaragala</t>
  </si>
  <si>
    <t xml:space="preserve">Mŏṇarāgala</t>
  </si>
  <si>
    <t xml:space="preserve">Mŏṉarākalai</t>
  </si>
  <si>
    <t xml:space="preserve">LK-9</t>
  </si>
  <si>
    <t xml:space="preserve">Sabaragamuwa Province</t>
  </si>
  <si>
    <t xml:space="preserve">Sabaragamuva paḷāta</t>
  </si>
  <si>
    <t xml:space="preserve">Chappirakamuva mākāṇam</t>
  </si>
  <si>
    <t xml:space="preserve">LK-91</t>
  </si>
  <si>
    <t xml:space="preserve">Ratnapura</t>
  </si>
  <si>
    <t xml:space="preserve">Irattiṉapuri</t>
  </si>
  <si>
    <t xml:space="preserve">LK-92</t>
  </si>
  <si>
    <t xml:space="preserve">Kegalla</t>
  </si>
  <si>
    <t xml:space="preserve">Kægalla</t>
  </si>
  <si>
    <t xml:space="preserve">Kekālai</t>
  </si>
  <si>
    <t xml:space="preserve">LR-BG</t>
  </si>
  <si>
    <t xml:space="preserve">Bong</t>
  </si>
  <si>
    <t xml:space="preserve">LR-BM</t>
  </si>
  <si>
    <t xml:space="preserve">Bomi</t>
  </si>
  <si>
    <t xml:space="preserve">LR-CM</t>
  </si>
  <si>
    <t xml:space="preserve">Grand Cape Mount</t>
  </si>
  <si>
    <t xml:space="preserve">LR-GB</t>
  </si>
  <si>
    <t xml:space="preserve">Grand Bassa</t>
  </si>
  <si>
    <t xml:space="preserve">LR-GG</t>
  </si>
  <si>
    <t xml:space="preserve">Grand Gedeh</t>
  </si>
  <si>
    <t xml:space="preserve">LR-GK</t>
  </si>
  <si>
    <t xml:space="preserve">Grand Kru</t>
  </si>
  <si>
    <t xml:space="preserve">LR-GP</t>
  </si>
  <si>
    <t xml:space="preserve">Gbarpolu</t>
  </si>
  <si>
    <t xml:space="preserve">LR-LO</t>
  </si>
  <si>
    <t xml:space="preserve">Lofa</t>
  </si>
  <si>
    <t xml:space="preserve">LR-MG</t>
  </si>
  <si>
    <t xml:space="preserve">Margibi</t>
  </si>
  <si>
    <t xml:space="preserve">LR-MO</t>
  </si>
  <si>
    <t xml:space="preserve">Montserrado</t>
  </si>
  <si>
    <t xml:space="preserve">LR-MY</t>
  </si>
  <si>
    <t xml:space="preserve">Maryland</t>
  </si>
  <si>
    <t xml:space="preserve">LR-NI</t>
  </si>
  <si>
    <t xml:space="preserve">Nimba</t>
  </si>
  <si>
    <t xml:space="preserve">LR-RG</t>
  </si>
  <si>
    <t xml:space="preserve">River Gee</t>
  </si>
  <si>
    <t xml:space="preserve">LR-RI</t>
  </si>
  <si>
    <t xml:space="preserve">River Cess</t>
  </si>
  <si>
    <t xml:space="preserve">LR-SI</t>
  </si>
  <si>
    <t xml:space="preserve">Sinoe</t>
  </si>
  <si>
    <t xml:space="preserve">LS-A</t>
  </si>
  <si>
    <t xml:space="preserve">Maseru</t>
  </si>
  <si>
    <t xml:space="preserve">LS-B</t>
  </si>
  <si>
    <t xml:space="preserve">Butha-Buthe</t>
  </si>
  <si>
    <t xml:space="preserve">LS-C</t>
  </si>
  <si>
    <t xml:space="preserve">Leribe</t>
  </si>
  <si>
    <t xml:space="preserve">LS-D</t>
  </si>
  <si>
    <t xml:space="preserve">Berea</t>
  </si>
  <si>
    <t xml:space="preserve">LS-E</t>
  </si>
  <si>
    <t xml:space="preserve">Mafeteng</t>
  </si>
  <si>
    <t xml:space="preserve">LS-F</t>
  </si>
  <si>
    <t xml:space="preserve">Mohale's Hoek</t>
  </si>
  <si>
    <t xml:space="preserve">LS-G</t>
  </si>
  <si>
    <t xml:space="preserve">Quthing</t>
  </si>
  <si>
    <t xml:space="preserve">LS-H</t>
  </si>
  <si>
    <t xml:space="preserve">Qacha's Nek</t>
  </si>
  <si>
    <t xml:space="preserve">LS-J</t>
  </si>
  <si>
    <t xml:space="preserve">Mokhotlong</t>
  </si>
  <si>
    <t xml:space="preserve">LS-K</t>
  </si>
  <si>
    <t xml:space="preserve">Thaba-Tseka</t>
  </si>
  <si>
    <t xml:space="preserve">LT-AL</t>
  </si>
  <si>
    <t xml:space="preserve">Alytaus apskritis</t>
  </si>
  <si>
    <t xml:space="preserve">LT-KL</t>
  </si>
  <si>
    <t xml:space="preserve">Klaipėdos apskritis</t>
  </si>
  <si>
    <t xml:space="preserve">LT-KU</t>
  </si>
  <si>
    <t xml:space="preserve">Kauno apskritis</t>
  </si>
  <si>
    <t xml:space="preserve">LT-MR</t>
  </si>
  <si>
    <t xml:space="preserve">Marijampolės apskritis</t>
  </si>
  <si>
    <t xml:space="preserve">LT-PN</t>
  </si>
  <si>
    <t xml:space="preserve">Panevėžio apskritis</t>
  </si>
  <si>
    <t xml:space="preserve">LT-SA</t>
  </si>
  <si>
    <t xml:space="preserve">Šiaulių apskritis</t>
  </si>
  <si>
    <t xml:space="preserve">LT-TA</t>
  </si>
  <si>
    <t xml:space="preserve">Tauragės apskritis</t>
  </si>
  <si>
    <t xml:space="preserve">LT-TE</t>
  </si>
  <si>
    <t xml:space="preserve">Telšių apskritis</t>
  </si>
  <si>
    <t xml:space="preserve">LT-UT</t>
  </si>
  <si>
    <t xml:space="preserve">Utenos apskritis</t>
  </si>
  <si>
    <t xml:space="preserve">LT-VL</t>
  </si>
  <si>
    <t xml:space="preserve">Vilniaus apskritis</t>
  </si>
  <si>
    <t xml:space="preserve">LT-02</t>
  </si>
  <si>
    <t xml:space="preserve">Alytaus miestas</t>
  </si>
  <si>
    <t xml:space="preserve">LT-15</t>
  </si>
  <si>
    <t xml:space="preserve">Kauno miestas</t>
  </si>
  <si>
    <t xml:space="preserve">LT-20</t>
  </si>
  <si>
    <t xml:space="preserve">Klaipėdos miestas</t>
  </si>
  <si>
    <t xml:space="preserve">LT-31</t>
  </si>
  <si>
    <t xml:space="preserve">Palangos miestas</t>
  </si>
  <si>
    <t xml:space="preserve">LT-32</t>
  </si>
  <si>
    <t xml:space="preserve">Panevėžio miestas</t>
  </si>
  <si>
    <t xml:space="preserve">LT-43</t>
  </si>
  <si>
    <t xml:space="preserve">Šiaulių miestas</t>
  </si>
  <si>
    <t xml:space="preserve">LT-57</t>
  </si>
  <si>
    <t xml:space="preserve">Vilniaus miestas</t>
  </si>
  <si>
    <t xml:space="preserve">LT-01</t>
  </si>
  <si>
    <t xml:space="preserve">Akmenė</t>
  </si>
  <si>
    <t xml:space="preserve">LT-03</t>
  </si>
  <si>
    <t xml:space="preserve">Alytus</t>
  </si>
  <si>
    <t xml:space="preserve">LT-04</t>
  </si>
  <si>
    <t xml:space="preserve">Anykščiai</t>
  </si>
  <si>
    <t xml:space="preserve">LT-06</t>
  </si>
  <si>
    <t xml:space="preserve">Biržai</t>
  </si>
  <si>
    <t xml:space="preserve">LT-09</t>
  </si>
  <si>
    <t xml:space="preserve">Ignalina</t>
  </si>
  <si>
    <t xml:space="preserve">LT-10</t>
  </si>
  <si>
    <t xml:space="preserve">Jonava</t>
  </si>
  <si>
    <t xml:space="preserve">LT-11</t>
  </si>
  <si>
    <t xml:space="preserve">Joniškis</t>
  </si>
  <si>
    <t xml:space="preserve">LT-12</t>
  </si>
  <si>
    <t xml:space="preserve">Jurbarkas</t>
  </si>
  <si>
    <t xml:space="preserve">LT-13</t>
  </si>
  <si>
    <t xml:space="preserve">Kaišiadorys</t>
  </si>
  <si>
    <t xml:space="preserve">LT-16</t>
  </si>
  <si>
    <t xml:space="preserve">Kaunas</t>
  </si>
  <si>
    <t xml:space="preserve">LT-18</t>
  </si>
  <si>
    <t xml:space="preserve">Kėdainiai</t>
  </si>
  <si>
    <t xml:space="preserve">LT-19</t>
  </si>
  <si>
    <t xml:space="preserve">Kelmė</t>
  </si>
  <si>
    <t xml:space="preserve">LT-21</t>
  </si>
  <si>
    <t xml:space="preserve">Klaipėda</t>
  </si>
  <si>
    <t xml:space="preserve">LT-22</t>
  </si>
  <si>
    <t xml:space="preserve">Kretinga</t>
  </si>
  <si>
    <t xml:space="preserve">LT-23</t>
  </si>
  <si>
    <t xml:space="preserve">Kupiškis</t>
  </si>
  <si>
    <t xml:space="preserve">LT-24</t>
  </si>
  <si>
    <t xml:space="preserve">Lazdijai</t>
  </si>
  <si>
    <t xml:space="preserve">LT-25</t>
  </si>
  <si>
    <t xml:space="preserve">Marijampolė</t>
  </si>
  <si>
    <t xml:space="preserve">LT-26</t>
  </si>
  <si>
    <t xml:space="preserve">Mažeikiai</t>
  </si>
  <si>
    <t xml:space="preserve">LT-27</t>
  </si>
  <si>
    <t xml:space="preserve">Molėtai</t>
  </si>
  <si>
    <t xml:space="preserve">LT-30</t>
  </si>
  <si>
    <t xml:space="preserve">Pakruojis</t>
  </si>
  <si>
    <t xml:space="preserve">LT-33</t>
  </si>
  <si>
    <t xml:space="preserve">Panevėžys</t>
  </si>
  <si>
    <t xml:space="preserve">LT-34</t>
  </si>
  <si>
    <t xml:space="preserve">Pasvalys</t>
  </si>
  <si>
    <t xml:space="preserve">LT-35</t>
  </si>
  <si>
    <t xml:space="preserve">Plungė</t>
  </si>
  <si>
    <t xml:space="preserve">LT-36</t>
  </si>
  <si>
    <t xml:space="preserve">Prienai</t>
  </si>
  <si>
    <t xml:space="preserve">LT-37</t>
  </si>
  <si>
    <t xml:space="preserve">Radviliškis</t>
  </si>
  <si>
    <t xml:space="preserve">LT-38</t>
  </si>
  <si>
    <t xml:space="preserve">Raseiniai</t>
  </si>
  <si>
    <t xml:space="preserve">LT-40</t>
  </si>
  <si>
    <t xml:space="preserve">Rokiškis</t>
  </si>
  <si>
    <t xml:space="preserve">LT-41</t>
  </si>
  <si>
    <t xml:space="preserve">Šakiai</t>
  </si>
  <si>
    <t xml:space="preserve">LT-42</t>
  </si>
  <si>
    <t xml:space="preserve">Šalčininkai</t>
  </si>
  <si>
    <t xml:space="preserve">LT-44</t>
  </si>
  <si>
    <t xml:space="preserve">Šiauliai</t>
  </si>
  <si>
    <t xml:space="preserve">LT-45</t>
  </si>
  <si>
    <t xml:space="preserve">Šilalė</t>
  </si>
  <si>
    <t xml:space="preserve">LT-46</t>
  </si>
  <si>
    <t xml:space="preserve">Šilutė</t>
  </si>
  <si>
    <t xml:space="preserve">LT-47</t>
  </si>
  <si>
    <t xml:space="preserve">Širvintos</t>
  </si>
  <si>
    <t xml:space="preserve">LT-48</t>
  </si>
  <si>
    <t xml:space="preserve">Skuodas</t>
  </si>
  <si>
    <t xml:space="preserve">LT-49</t>
  </si>
  <si>
    <t xml:space="preserve">Švenčionys</t>
  </si>
  <si>
    <t xml:space="preserve">LT-50</t>
  </si>
  <si>
    <t xml:space="preserve">Tauragė</t>
  </si>
  <si>
    <t xml:space="preserve">LT-51</t>
  </si>
  <si>
    <t xml:space="preserve">Telšiai</t>
  </si>
  <si>
    <t xml:space="preserve">LT-52</t>
  </si>
  <si>
    <t xml:space="preserve">Trakai</t>
  </si>
  <si>
    <t xml:space="preserve">LT-53</t>
  </si>
  <si>
    <t xml:space="preserve">Ukmergė</t>
  </si>
  <si>
    <t xml:space="preserve">LT-54</t>
  </si>
  <si>
    <t xml:space="preserve">Utena</t>
  </si>
  <si>
    <t xml:space="preserve">LT-55</t>
  </si>
  <si>
    <t xml:space="preserve">Varėna</t>
  </si>
  <si>
    <t xml:space="preserve">LT-56</t>
  </si>
  <si>
    <t xml:space="preserve">Vilkaviškis</t>
  </si>
  <si>
    <t xml:space="preserve">LT-58</t>
  </si>
  <si>
    <t xml:space="preserve">LT-60</t>
  </si>
  <si>
    <t xml:space="preserve">Zarasai</t>
  </si>
  <si>
    <t xml:space="preserve">LT-05</t>
  </si>
  <si>
    <t xml:space="preserve">Birštono</t>
  </si>
  <si>
    <t xml:space="preserve">LT-07</t>
  </si>
  <si>
    <t xml:space="preserve">Druskininkai</t>
  </si>
  <si>
    <t xml:space="preserve">LT-08</t>
  </si>
  <si>
    <t xml:space="preserve">Elektrėnai</t>
  </si>
  <si>
    <t xml:space="preserve">LT-14</t>
  </si>
  <si>
    <t xml:space="preserve">Kalvarijos</t>
  </si>
  <si>
    <t xml:space="preserve">LT-17</t>
  </si>
  <si>
    <t xml:space="preserve">Kazlų Rūdos</t>
  </si>
  <si>
    <t xml:space="preserve">LT-28</t>
  </si>
  <si>
    <t xml:space="preserve">Neringa</t>
  </si>
  <si>
    <t xml:space="preserve">LT-29</t>
  </si>
  <si>
    <t xml:space="preserve">Pagėgiai</t>
  </si>
  <si>
    <t xml:space="preserve">LT-39</t>
  </si>
  <si>
    <t xml:space="preserve">Rietavo</t>
  </si>
  <si>
    <t xml:space="preserve">LT-59</t>
  </si>
  <si>
    <t xml:space="preserve">Visaginas</t>
  </si>
  <si>
    <t xml:space="preserve">LU-CA</t>
  </si>
  <si>
    <t xml:space="preserve">Capellen</t>
  </si>
  <si>
    <t xml:space="preserve">Kapellen</t>
  </si>
  <si>
    <t xml:space="preserve">LU-CL</t>
  </si>
  <si>
    <t xml:space="preserve">Clerf</t>
  </si>
  <si>
    <t xml:space="preserve">Clervaux</t>
  </si>
  <si>
    <t xml:space="preserve">Klierf</t>
  </si>
  <si>
    <t xml:space="preserve">LU-DI</t>
  </si>
  <si>
    <t xml:space="preserve">Diekirch</t>
  </si>
  <si>
    <t xml:space="preserve">Diekrech</t>
  </si>
  <si>
    <t xml:space="preserve">LU-EC</t>
  </si>
  <si>
    <t xml:space="preserve">Echternach</t>
  </si>
  <si>
    <t xml:space="preserve">Iechternach</t>
  </si>
  <si>
    <t xml:space="preserve">LU-ES</t>
  </si>
  <si>
    <t xml:space="preserve">Esch an der Alzette</t>
  </si>
  <si>
    <t xml:space="preserve">Esch-sur-Alzette</t>
  </si>
  <si>
    <t xml:space="preserve">Esch-Uelzecht</t>
  </si>
  <si>
    <t xml:space="preserve">LU-GR</t>
  </si>
  <si>
    <t xml:space="preserve">Grevenmacher</t>
  </si>
  <si>
    <t xml:space="preserve">Gréivemaacher</t>
  </si>
  <si>
    <t xml:space="preserve">LU-LU</t>
  </si>
  <si>
    <t xml:space="preserve">Luxemburg</t>
  </si>
  <si>
    <t xml:space="preserve">Lëtzebuerg</t>
  </si>
  <si>
    <t xml:space="preserve">LU-ME</t>
  </si>
  <si>
    <t xml:space="preserve">Mersch</t>
  </si>
  <si>
    <t xml:space="preserve">Miersch</t>
  </si>
  <si>
    <t xml:space="preserve">LU-RD</t>
  </si>
  <si>
    <t xml:space="preserve">Redingen</t>
  </si>
  <si>
    <t xml:space="preserve">Redange</t>
  </si>
  <si>
    <t xml:space="preserve">Réiden-Atert</t>
  </si>
  <si>
    <t xml:space="preserve">LU-RM</t>
  </si>
  <si>
    <t xml:space="preserve">Remich</t>
  </si>
  <si>
    <t xml:space="preserve">Réimech</t>
  </si>
  <si>
    <t xml:space="preserve">LU-VD</t>
  </si>
  <si>
    <t xml:space="preserve">Vianden</t>
  </si>
  <si>
    <t xml:space="preserve">Veianen</t>
  </si>
  <si>
    <t xml:space="preserve">LU-WI</t>
  </si>
  <si>
    <t xml:space="preserve">Wiltz</t>
  </si>
  <si>
    <t xml:space="preserve">Wolz</t>
  </si>
  <si>
    <t xml:space="preserve">LV-001</t>
  </si>
  <si>
    <t xml:space="preserve">Aglonas novads</t>
  </si>
  <si>
    <t xml:space="preserve">LV-002</t>
  </si>
  <si>
    <t xml:space="preserve">Aizkraukles novads</t>
  </si>
  <si>
    <t xml:space="preserve">LV-003</t>
  </si>
  <si>
    <t xml:space="preserve">Aizputes novads</t>
  </si>
  <si>
    <t xml:space="preserve">LV-004</t>
  </si>
  <si>
    <t xml:space="preserve">Aknīstes novads</t>
  </si>
  <si>
    <t xml:space="preserve">LV-005</t>
  </si>
  <si>
    <t xml:space="preserve">Alojas novads</t>
  </si>
  <si>
    <t xml:space="preserve">LV-006</t>
  </si>
  <si>
    <t xml:space="preserve">Alsungas novads</t>
  </si>
  <si>
    <t xml:space="preserve">LV-007</t>
  </si>
  <si>
    <t xml:space="preserve">Alūksnes novads</t>
  </si>
  <si>
    <t xml:space="preserve">LV-008</t>
  </si>
  <si>
    <t xml:space="preserve">Amatas novads</t>
  </si>
  <si>
    <t xml:space="preserve">LV-009</t>
  </si>
  <si>
    <t xml:space="preserve">Apes novads</t>
  </si>
  <si>
    <t xml:space="preserve">LV-010</t>
  </si>
  <si>
    <t xml:space="preserve">Auces novads</t>
  </si>
  <si>
    <t xml:space="preserve">LV-011</t>
  </si>
  <si>
    <t xml:space="preserve">Ādažu novads</t>
  </si>
  <si>
    <t xml:space="preserve">LV-012</t>
  </si>
  <si>
    <t xml:space="preserve">Babītes novads</t>
  </si>
  <si>
    <t xml:space="preserve">LV-013</t>
  </si>
  <si>
    <t xml:space="preserve">Baldones novads</t>
  </si>
  <si>
    <t xml:space="preserve">LV-014</t>
  </si>
  <si>
    <t xml:space="preserve">Baltinavas novads</t>
  </si>
  <si>
    <t xml:space="preserve">LV-015</t>
  </si>
  <si>
    <t xml:space="preserve">Balvu novads</t>
  </si>
  <si>
    <t xml:space="preserve">LV-016</t>
  </si>
  <si>
    <t xml:space="preserve">Bauskas novads</t>
  </si>
  <si>
    <t xml:space="preserve">LV-017</t>
  </si>
  <si>
    <t xml:space="preserve">Beverīnas novads</t>
  </si>
  <si>
    <t xml:space="preserve">LV-018</t>
  </si>
  <si>
    <t xml:space="preserve">Brocēnu novads</t>
  </si>
  <si>
    <t xml:space="preserve">LV-019</t>
  </si>
  <si>
    <t xml:space="preserve">Burtnieku novads</t>
  </si>
  <si>
    <t xml:space="preserve">LV-020</t>
  </si>
  <si>
    <t xml:space="preserve">Carnikavas novads</t>
  </si>
  <si>
    <t xml:space="preserve">LV-021</t>
  </si>
  <si>
    <t xml:space="preserve">Cesvaines novads</t>
  </si>
  <si>
    <t xml:space="preserve">LV-022</t>
  </si>
  <si>
    <t xml:space="preserve">Cēsu novads</t>
  </si>
  <si>
    <t xml:space="preserve">LV-023</t>
  </si>
  <si>
    <t xml:space="preserve">Ciblas novads</t>
  </si>
  <si>
    <t xml:space="preserve">LV-024</t>
  </si>
  <si>
    <t xml:space="preserve">Dagdas novads</t>
  </si>
  <si>
    <t xml:space="preserve">LV-025</t>
  </si>
  <si>
    <t xml:space="preserve">Daugavpils novads</t>
  </si>
  <si>
    <t xml:space="preserve">LV-026</t>
  </si>
  <si>
    <t xml:space="preserve">Dobeles novads</t>
  </si>
  <si>
    <t xml:space="preserve">LV-027</t>
  </si>
  <si>
    <t xml:space="preserve">Dundagas novads</t>
  </si>
  <si>
    <t xml:space="preserve">LV-028</t>
  </si>
  <si>
    <t xml:space="preserve">Durbes novads</t>
  </si>
  <si>
    <t xml:space="preserve">LV-029</t>
  </si>
  <si>
    <t xml:space="preserve">Engures novads</t>
  </si>
  <si>
    <t xml:space="preserve">LV-030</t>
  </si>
  <si>
    <t xml:space="preserve">Ērgļu novads</t>
  </si>
  <si>
    <t xml:space="preserve">LV-031</t>
  </si>
  <si>
    <t xml:space="preserve">Garkalnes novads</t>
  </si>
  <si>
    <t xml:space="preserve">LV-032</t>
  </si>
  <si>
    <t xml:space="preserve">Grobiņas novads</t>
  </si>
  <si>
    <t xml:space="preserve">LV-033</t>
  </si>
  <si>
    <t xml:space="preserve">Gulbenes novads</t>
  </si>
  <si>
    <t xml:space="preserve">LV-034</t>
  </si>
  <si>
    <t xml:space="preserve">Iecavas novads</t>
  </si>
  <si>
    <t xml:space="preserve">LV-035</t>
  </si>
  <si>
    <t xml:space="preserve">Ikšķiles novads</t>
  </si>
  <si>
    <t xml:space="preserve">LV-036</t>
  </si>
  <si>
    <t xml:space="preserve">Ilūkstes novads</t>
  </si>
  <si>
    <t xml:space="preserve">LV-037</t>
  </si>
  <si>
    <t xml:space="preserve">Inčukalna novads</t>
  </si>
  <si>
    <t xml:space="preserve">LV-038</t>
  </si>
  <si>
    <t xml:space="preserve">Jaunjelgavas novads</t>
  </si>
  <si>
    <t xml:space="preserve">LV-039</t>
  </si>
  <si>
    <t xml:space="preserve">Jaunpiebalgas novads</t>
  </si>
  <si>
    <t xml:space="preserve">LV-040</t>
  </si>
  <si>
    <t xml:space="preserve">Jaunpils novads</t>
  </si>
  <si>
    <t xml:space="preserve">LV-041</t>
  </si>
  <si>
    <t xml:space="preserve">Jelgavas novads</t>
  </si>
  <si>
    <t xml:space="preserve">LV-042</t>
  </si>
  <si>
    <t xml:space="preserve">Jēkabpils novads</t>
  </si>
  <si>
    <t xml:space="preserve">LV-043</t>
  </si>
  <si>
    <t xml:space="preserve">Kandavas novads</t>
  </si>
  <si>
    <t xml:space="preserve">LV-044</t>
  </si>
  <si>
    <t xml:space="preserve">Kārsavas novads</t>
  </si>
  <si>
    <t xml:space="preserve">LV-045</t>
  </si>
  <si>
    <t xml:space="preserve">Kocēnu novads</t>
  </si>
  <si>
    <t xml:space="preserve">LV-046</t>
  </si>
  <si>
    <t xml:space="preserve">Kokneses novads</t>
  </si>
  <si>
    <t xml:space="preserve">LV-047</t>
  </si>
  <si>
    <t xml:space="preserve">Krāslavas novads</t>
  </si>
  <si>
    <t xml:space="preserve">LV-048</t>
  </si>
  <si>
    <t xml:space="preserve">Krimuldas novads</t>
  </si>
  <si>
    <t xml:space="preserve">LV-049</t>
  </si>
  <si>
    <t xml:space="preserve">Krustpils novads</t>
  </si>
  <si>
    <t xml:space="preserve">LV-050</t>
  </si>
  <si>
    <t xml:space="preserve">Kuldīgas novads</t>
  </si>
  <si>
    <t xml:space="preserve">LV-051</t>
  </si>
  <si>
    <t xml:space="preserve">Ķeguma novads</t>
  </si>
  <si>
    <t xml:space="preserve">LV-052</t>
  </si>
  <si>
    <t xml:space="preserve">Ķekavas novads</t>
  </si>
  <si>
    <t xml:space="preserve">LV-053</t>
  </si>
  <si>
    <t xml:space="preserve">Lielvārdes novads</t>
  </si>
  <si>
    <t xml:space="preserve">LV-054</t>
  </si>
  <si>
    <t xml:space="preserve">Limbažu novads</t>
  </si>
  <si>
    <t xml:space="preserve">LV-055</t>
  </si>
  <si>
    <t xml:space="preserve">Līgatnes novads</t>
  </si>
  <si>
    <t xml:space="preserve">LV-056</t>
  </si>
  <si>
    <t xml:space="preserve">Līvānu novads</t>
  </si>
  <si>
    <t xml:space="preserve">LV-057</t>
  </si>
  <si>
    <t xml:space="preserve">Lubānas novads</t>
  </si>
  <si>
    <t xml:space="preserve">LV-058</t>
  </si>
  <si>
    <t xml:space="preserve">Ludzas novads</t>
  </si>
  <si>
    <t xml:space="preserve">LV-059</t>
  </si>
  <si>
    <t xml:space="preserve">Madonas novads</t>
  </si>
  <si>
    <t xml:space="preserve">LV-060</t>
  </si>
  <si>
    <t xml:space="preserve">Mazsalacas novads</t>
  </si>
  <si>
    <t xml:space="preserve">LV-061</t>
  </si>
  <si>
    <t xml:space="preserve">Mālpils novads</t>
  </si>
  <si>
    <t xml:space="preserve">LV-062</t>
  </si>
  <si>
    <t xml:space="preserve">Mārupes novads</t>
  </si>
  <si>
    <t xml:space="preserve">LV-063</t>
  </si>
  <si>
    <t xml:space="preserve">Mērsraga novads</t>
  </si>
  <si>
    <t xml:space="preserve">LV-064</t>
  </si>
  <si>
    <t xml:space="preserve">Naukšēnu novads</t>
  </si>
  <si>
    <t xml:space="preserve">LV-065</t>
  </si>
  <si>
    <t xml:space="preserve">Neretas novads</t>
  </si>
  <si>
    <t xml:space="preserve">LV-066</t>
  </si>
  <si>
    <t xml:space="preserve">Nīcas novads</t>
  </si>
  <si>
    <t xml:space="preserve">LV-067</t>
  </si>
  <si>
    <t xml:space="preserve">Ogres novads</t>
  </si>
  <si>
    <t xml:space="preserve">LV-068</t>
  </si>
  <si>
    <t xml:space="preserve">Olaines novads</t>
  </si>
  <si>
    <t xml:space="preserve">LV-069</t>
  </si>
  <si>
    <t xml:space="preserve">Ozolnieku novads</t>
  </si>
  <si>
    <t xml:space="preserve">LV-070</t>
  </si>
  <si>
    <t xml:space="preserve">Pārgaujas novads</t>
  </si>
  <si>
    <t xml:space="preserve">LV-071</t>
  </si>
  <si>
    <t xml:space="preserve">Pāvilostas novads</t>
  </si>
  <si>
    <t xml:space="preserve">LV-072</t>
  </si>
  <si>
    <t xml:space="preserve">Pļaviņu novads</t>
  </si>
  <si>
    <t xml:space="preserve">LV-073</t>
  </si>
  <si>
    <t xml:space="preserve">Preiļu novads</t>
  </si>
  <si>
    <t xml:space="preserve">LV-074</t>
  </si>
  <si>
    <t xml:space="preserve">Priekules novads</t>
  </si>
  <si>
    <t xml:space="preserve">LV-075</t>
  </si>
  <si>
    <t xml:space="preserve">Priekuļu novads</t>
  </si>
  <si>
    <t xml:space="preserve">LV-076</t>
  </si>
  <si>
    <t xml:space="preserve">Raunas novads</t>
  </si>
  <si>
    <t xml:space="preserve">LV-077</t>
  </si>
  <si>
    <t xml:space="preserve">Rēzeknes novads</t>
  </si>
  <si>
    <t xml:space="preserve">LV-078</t>
  </si>
  <si>
    <t xml:space="preserve">Riebiņu novads</t>
  </si>
  <si>
    <t xml:space="preserve">LV-079</t>
  </si>
  <si>
    <t xml:space="preserve">Rojas novads</t>
  </si>
  <si>
    <t xml:space="preserve">LV-080</t>
  </si>
  <si>
    <t xml:space="preserve">Ropažu novads</t>
  </si>
  <si>
    <t xml:space="preserve">LV-081</t>
  </si>
  <si>
    <t xml:space="preserve">Rucavas novads</t>
  </si>
  <si>
    <t xml:space="preserve">LV-082</t>
  </si>
  <si>
    <t xml:space="preserve">Rugāju novads</t>
  </si>
  <si>
    <t xml:space="preserve">LV-083</t>
  </si>
  <si>
    <t xml:space="preserve">Rundāles novads</t>
  </si>
  <si>
    <t xml:space="preserve">LV-084</t>
  </si>
  <si>
    <t xml:space="preserve">Rūjienas novads</t>
  </si>
  <si>
    <t xml:space="preserve">LV-085</t>
  </si>
  <si>
    <t xml:space="preserve">Salas novads</t>
  </si>
  <si>
    <t xml:space="preserve">LV-086</t>
  </si>
  <si>
    <t xml:space="preserve">Salacgrīvas novads</t>
  </si>
  <si>
    <t xml:space="preserve">LV-087</t>
  </si>
  <si>
    <t xml:space="preserve">Salaspils novads</t>
  </si>
  <si>
    <t xml:space="preserve">LV-088</t>
  </si>
  <si>
    <t xml:space="preserve">Saldus novads</t>
  </si>
  <si>
    <t xml:space="preserve">LV-089</t>
  </si>
  <si>
    <t xml:space="preserve">Saulkrastu novads</t>
  </si>
  <si>
    <t xml:space="preserve">LV-090</t>
  </si>
  <si>
    <t xml:space="preserve">Sējas novads</t>
  </si>
  <si>
    <t xml:space="preserve">LV-091</t>
  </si>
  <si>
    <t xml:space="preserve">Siguldas novads</t>
  </si>
  <si>
    <t xml:space="preserve">LV-092</t>
  </si>
  <si>
    <t xml:space="preserve">Skrīveru novads</t>
  </si>
  <si>
    <t xml:space="preserve">LV-093</t>
  </si>
  <si>
    <t xml:space="preserve">Skrundas novads</t>
  </si>
  <si>
    <t xml:space="preserve">LV-094</t>
  </si>
  <si>
    <t xml:space="preserve">Smiltenes novads</t>
  </si>
  <si>
    <t xml:space="preserve">LV-095</t>
  </si>
  <si>
    <t xml:space="preserve">Stopiņu novads</t>
  </si>
  <si>
    <t xml:space="preserve">LV-096</t>
  </si>
  <si>
    <t xml:space="preserve">Strenču novads</t>
  </si>
  <si>
    <t xml:space="preserve">LV-097</t>
  </si>
  <si>
    <t xml:space="preserve">Talsu novads</t>
  </si>
  <si>
    <t xml:space="preserve">LV-098</t>
  </si>
  <si>
    <t xml:space="preserve">Tērvetes novads</t>
  </si>
  <si>
    <t xml:space="preserve">LV-099</t>
  </si>
  <si>
    <t xml:space="preserve">Tukuma novads</t>
  </si>
  <si>
    <t xml:space="preserve">LV-100</t>
  </si>
  <si>
    <t xml:space="preserve">Vaiņodes novads</t>
  </si>
  <si>
    <t xml:space="preserve">LV-101</t>
  </si>
  <si>
    <t xml:space="preserve">Valkas novads</t>
  </si>
  <si>
    <t xml:space="preserve">LV-102</t>
  </si>
  <si>
    <t xml:space="preserve">Varakļānu novads</t>
  </si>
  <si>
    <t xml:space="preserve">LV-103</t>
  </si>
  <si>
    <t xml:space="preserve">Vārkavas novads</t>
  </si>
  <si>
    <t xml:space="preserve">LV-104</t>
  </si>
  <si>
    <t xml:space="preserve">Vecpiebalgas novads</t>
  </si>
  <si>
    <t xml:space="preserve">LV-105</t>
  </si>
  <si>
    <t xml:space="preserve">Vecumnieku novads</t>
  </si>
  <si>
    <t xml:space="preserve">LV-106</t>
  </si>
  <si>
    <t xml:space="preserve">Ventspils novads</t>
  </si>
  <si>
    <t xml:space="preserve">LV-107</t>
  </si>
  <si>
    <t xml:space="preserve">Viesītes novads</t>
  </si>
  <si>
    <t xml:space="preserve">LV-108</t>
  </si>
  <si>
    <t xml:space="preserve">Viļakas novads</t>
  </si>
  <si>
    <t xml:space="preserve">LV-109</t>
  </si>
  <si>
    <t xml:space="preserve">Viļānu novads</t>
  </si>
  <si>
    <t xml:space="preserve">LV-110</t>
  </si>
  <si>
    <t xml:space="preserve">Zilupes novads</t>
  </si>
  <si>
    <t xml:space="preserve">LV-DGV</t>
  </si>
  <si>
    <t xml:space="preserve">Daugavpils</t>
  </si>
  <si>
    <t xml:space="preserve">LV-JEL</t>
  </si>
  <si>
    <t xml:space="preserve">Jelgava</t>
  </si>
  <si>
    <t xml:space="preserve">LV-JKB</t>
  </si>
  <si>
    <t xml:space="preserve">Jēkabpils</t>
  </si>
  <si>
    <t xml:space="preserve">LV-JUR</t>
  </si>
  <si>
    <t xml:space="preserve">Jūrmala</t>
  </si>
  <si>
    <t xml:space="preserve">LV-LPX</t>
  </si>
  <si>
    <t xml:space="preserve">Liepāja</t>
  </si>
  <si>
    <t xml:space="preserve">LV-REZ</t>
  </si>
  <si>
    <t xml:space="preserve">Rēzekne</t>
  </si>
  <si>
    <t xml:space="preserve">LV-RIX</t>
  </si>
  <si>
    <t xml:space="preserve">Rīga</t>
  </si>
  <si>
    <t xml:space="preserve">LV-VEN</t>
  </si>
  <si>
    <t xml:space="preserve">Ventspils</t>
  </si>
  <si>
    <t xml:space="preserve">LV-VMR</t>
  </si>
  <si>
    <t xml:space="preserve">Valmiera</t>
  </si>
  <si>
    <t xml:space="preserve">LY-BA</t>
  </si>
  <si>
    <t xml:space="preserve">Banghāzī</t>
  </si>
  <si>
    <t xml:space="preserve">LY-BU</t>
  </si>
  <si>
    <t xml:space="preserve">Al Buţnān</t>
  </si>
  <si>
    <t xml:space="preserve">LY-DR</t>
  </si>
  <si>
    <t xml:space="preserve">Darnah</t>
  </si>
  <si>
    <t xml:space="preserve">LY-GT</t>
  </si>
  <si>
    <t xml:space="preserve">Ghāt</t>
  </si>
  <si>
    <t xml:space="preserve">LY-JA</t>
  </si>
  <si>
    <t xml:space="preserve">Al Jabal al Akhḑar</t>
  </si>
  <si>
    <t xml:space="preserve">LY-JG</t>
  </si>
  <si>
    <t xml:space="preserve">Al Jabal al Gharbī</t>
  </si>
  <si>
    <t xml:space="preserve">LY-JI</t>
  </si>
  <si>
    <t xml:space="preserve">Al Jafārah</t>
  </si>
  <si>
    <t xml:space="preserve">LY-JU</t>
  </si>
  <si>
    <t xml:space="preserve">Al Jufrah</t>
  </si>
  <si>
    <t xml:space="preserve">LY-KF</t>
  </si>
  <si>
    <t xml:space="preserve">Al Kufrah</t>
  </si>
  <si>
    <t xml:space="preserve">LY-MB</t>
  </si>
  <si>
    <t xml:space="preserve">Al Marqab</t>
  </si>
  <si>
    <t xml:space="preserve">LY-MI</t>
  </si>
  <si>
    <t xml:space="preserve">Mişrātah</t>
  </si>
  <si>
    <t xml:space="preserve">LY-MJ</t>
  </si>
  <si>
    <t xml:space="preserve">Al Marj</t>
  </si>
  <si>
    <t xml:space="preserve">LY-MQ</t>
  </si>
  <si>
    <t xml:space="preserve">Murzuq</t>
  </si>
  <si>
    <t xml:space="preserve">LY-NL</t>
  </si>
  <si>
    <t xml:space="preserve">Nālūt</t>
  </si>
  <si>
    <t xml:space="preserve">LY-NQ</t>
  </si>
  <si>
    <t xml:space="preserve">An Nuqāţ al Khams</t>
  </si>
  <si>
    <t xml:space="preserve">LY-SB</t>
  </si>
  <si>
    <t xml:space="preserve">Sabhā</t>
  </si>
  <si>
    <t xml:space="preserve">LY-SR</t>
  </si>
  <si>
    <t xml:space="preserve">Surt</t>
  </si>
  <si>
    <t xml:space="preserve">LY-TB</t>
  </si>
  <si>
    <t xml:space="preserve">Ţarābulus</t>
  </si>
  <si>
    <t xml:space="preserve">LY-WA</t>
  </si>
  <si>
    <t xml:space="preserve">Al Wāḩāt</t>
  </si>
  <si>
    <t xml:space="preserve">LY-WD</t>
  </si>
  <si>
    <t xml:space="preserve">Wādī al Ḩayāt</t>
  </si>
  <si>
    <t xml:space="preserve">LY-WS</t>
  </si>
  <si>
    <t xml:space="preserve">Wādī ash Shāţi’</t>
  </si>
  <si>
    <t xml:space="preserve">LY-ZA</t>
  </si>
  <si>
    <t xml:space="preserve">Az Zāwiyah</t>
  </si>
  <si>
    <t xml:space="preserve">MA-01</t>
  </si>
  <si>
    <t xml:space="preserve">Tanger-Tétouan-Al Hoceïma</t>
  </si>
  <si>
    <t xml:space="preserve">MA-MDF</t>
  </si>
  <si>
    <t xml:space="preserve">M’diq-Fnideq</t>
  </si>
  <si>
    <t xml:space="preserve">MA-TNG</t>
  </si>
  <si>
    <t xml:space="preserve">Tanger-Assilah</t>
  </si>
  <si>
    <t xml:space="preserve">MA-CHE</t>
  </si>
  <si>
    <t xml:space="preserve">Chefchaouen</t>
  </si>
  <si>
    <t xml:space="preserve">MA-FAH</t>
  </si>
  <si>
    <t xml:space="preserve">Fahs-Anjra</t>
  </si>
  <si>
    <t xml:space="preserve">MA-HOC</t>
  </si>
  <si>
    <t xml:space="preserve">Al Hoceïma</t>
  </si>
  <si>
    <t xml:space="preserve">MA-LAR</t>
  </si>
  <si>
    <t xml:space="preserve">Larache</t>
  </si>
  <si>
    <t xml:space="preserve">MA-OUZ</t>
  </si>
  <si>
    <t xml:space="preserve">Ouezzane</t>
  </si>
  <si>
    <t xml:space="preserve">MA-TET</t>
  </si>
  <si>
    <t xml:space="preserve">Tétouan</t>
  </si>
  <si>
    <t xml:space="preserve">MA-02</t>
  </si>
  <si>
    <t xml:space="preserve">L'Oriental</t>
  </si>
  <si>
    <t xml:space="preserve">MA-OUJ</t>
  </si>
  <si>
    <t xml:space="preserve">Oujda-Angad</t>
  </si>
  <si>
    <t xml:space="preserve">MA-BER</t>
  </si>
  <si>
    <t xml:space="preserve">Berkane</t>
  </si>
  <si>
    <t xml:space="preserve">MA-DRI</t>
  </si>
  <si>
    <t xml:space="preserve">Driouch</t>
  </si>
  <si>
    <t xml:space="preserve">MA-FIG</t>
  </si>
  <si>
    <t xml:space="preserve">Figuig</t>
  </si>
  <si>
    <t xml:space="preserve">MA-GUF</t>
  </si>
  <si>
    <t xml:space="preserve">Guercif</t>
  </si>
  <si>
    <t xml:space="preserve">MA-JRA</t>
  </si>
  <si>
    <t xml:space="preserve">Jerada</t>
  </si>
  <si>
    <t xml:space="preserve">MA-NAD</t>
  </si>
  <si>
    <t xml:space="preserve">Nador</t>
  </si>
  <si>
    <t xml:space="preserve">MA-TAI</t>
  </si>
  <si>
    <t xml:space="preserve">Taourirt</t>
  </si>
  <si>
    <t xml:space="preserve">MA-03</t>
  </si>
  <si>
    <t xml:space="preserve">Fès-Meknès</t>
  </si>
  <si>
    <t xml:space="preserve">MA-FES</t>
  </si>
  <si>
    <t xml:space="preserve">Fès</t>
  </si>
  <si>
    <t xml:space="preserve">MA-MEK</t>
  </si>
  <si>
    <t xml:space="preserve">Meknès</t>
  </si>
  <si>
    <t xml:space="preserve">MA-BOM</t>
  </si>
  <si>
    <t xml:space="preserve">Boulemane</t>
  </si>
  <si>
    <t xml:space="preserve">MA-HAJ</t>
  </si>
  <si>
    <t xml:space="preserve">El Hajeb</t>
  </si>
  <si>
    <t xml:space="preserve">MA-IFR</t>
  </si>
  <si>
    <t xml:space="preserve">Ifrane</t>
  </si>
  <si>
    <t xml:space="preserve">MA-MOU</t>
  </si>
  <si>
    <t xml:space="preserve">Moulay Yacoub</t>
  </si>
  <si>
    <t xml:space="preserve">MA-SEF</t>
  </si>
  <si>
    <t xml:space="preserve">Sefrou</t>
  </si>
  <si>
    <t xml:space="preserve">MA-TAO</t>
  </si>
  <si>
    <t xml:space="preserve">Taounate</t>
  </si>
  <si>
    <t xml:space="preserve">MA-TAZ</t>
  </si>
  <si>
    <t xml:space="preserve">Taza</t>
  </si>
  <si>
    <t xml:space="preserve">MA-04</t>
  </si>
  <si>
    <t xml:space="preserve">Rabat-Salé-Kénitra</t>
  </si>
  <si>
    <t xml:space="preserve">MA-RAB</t>
  </si>
  <si>
    <t xml:space="preserve">Rabat</t>
  </si>
  <si>
    <t xml:space="preserve">MA-SAL</t>
  </si>
  <si>
    <t xml:space="preserve">Salé</t>
  </si>
  <si>
    <t xml:space="preserve">MA-SKH</t>
  </si>
  <si>
    <t xml:space="preserve">Skhirate-Témara</t>
  </si>
  <si>
    <t xml:space="preserve">MA-KEN</t>
  </si>
  <si>
    <t xml:space="preserve">Kénitra</t>
  </si>
  <si>
    <t xml:space="preserve">MA-KHE</t>
  </si>
  <si>
    <t xml:space="preserve">Khemisset</t>
  </si>
  <si>
    <t xml:space="preserve">MA-NOU</t>
  </si>
  <si>
    <t xml:space="preserve">Nouaceur</t>
  </si>
  <si>
    <t xml:space="preserve">MA-SIK</t>
  </si>
  <si>
    <t xml:space="preserve">Sidi Kacem</t>
  </si>
  <si>
    <t xml:space="preserve">MA-SIL</t>
  </si>
  <si>
    <t xml:space="preserve">Sidi Slimane</t>
  </si>
  <si>
    <t xml:space="preserve">MA-05</t>
  </si>
  <si>
    <t xml:space="preserve">Béni Mellal-Khénifra</t>
  </si>
  <si>
    <t xml:space="preserve">MA-AZI</t>
  </si>
  <si>
    <t xml:space="preserve">Azilal</t>
  </si>
  <si>
    <t xml:space="preserve">MA-BEM</t>
  </si>
  <si>
    <t xml:space="preserve">Béni Mellal</t>
  </si>
  <si>
    <t xml:space="preserve">MA-FQH</t>
  </si>
  <si>
    <t xml:space="preserve">Fquih Ben Salah</t>
  </si>
  <si>
    <t xml:space="preserve">MA-KHN</t>
  </si>
  <si>
    <t xml:space="preserve">Khenifra</t>
  </si>
  <si>
    <t xml:space="preserve">MA-KHO</t>
  </si>
  <si>
    <t xml:space="preserve">Khouribga</t>
  </si>
  <si>
    <t xml:space="preserve">MA-06</t>
  </si>
  <si>
    <t xml:space="preserve">Casablanca-Settat</t>
  </si>
  <si>
    <t xml:space="preserve">MA-CAS</t>
  </si>
  <si>
    <t xml:space="preserve">Casablanca</t>
  </si>
  <si>
    <t xml:space="preserve">MA-MOH</t>
  </si>
  <si>
    <t xml:space="preserve">Mohammadia</t>
  </si>
  <si>
    <t xml:space="preserve">MA-BES</t>
  </si>
  <si>
    <t xml:space="preserve">Benslimane</t>
  </si>
  <si>
    <t xml:space="preserve">MA-BRR</t>
  </si>
  <si>
    <t xml:space="preserve">Berrechid</t>
  </si>
  <si>
    <t xml:space="preserve">MA-CHT</t>
  </si>
  <si>
    <t xml:space="preserve">Chtouka-Ait Baha</t>
  </si>
  <si>
    <t xml:space="preserve">MA-JDI</t>
  </si>
  <si>
    <t xml:space="preserve">El Jadida</t>
  </si>
  <si>
    <t xml:space="preserve">MA-MED</t>
  </si>
  <si>
    <t xml:space="preserve">Médiouna</t>
  </si>
  <si>
    <t xml:space="preserve">MA-SET</t>
  </si>
  <si>
    <t xml:space="preserve">Settat</t>
  </si>
  <si>
    <t xml:space="preserve">MA-SIB</t>
  </si>
  <si>
    <t xml:space="preserve">Sidi Bennour</t>
  </si>
  <si>
    <t xml:space="preserve">MA-07</t>
  </si>
  <si>
    <t xml:space="preserve">Marrakech-Safi</t>
  </si>
  <si>
    <t xml:space="preserve">MA-MAR</t>
  </si>
  <si>
    <t xml:space="preserve">Marrakech</t>
  </si>
  <si>
    <t xml:space="preserve">MA-CHI</t>
  </si>
  <si>
    <t xml:space="preserve">Chichaoua</t>
  </si>
  <si>
    <t xml:space="preserve">MA-ESI</t>
  </si>
  <si>
    <t xml:space="preserve">Essaouira</t>
  </si>
  <si>
    <t xml:space="preserve">MA-HAO</t>
  </si>
  <si>
    <t xml:space="preserve">Al Haouz</t>
  </si>
  <si>
    <t xml:space="preserve">MA-KES</t>
  </si>
  <si>
    <t xml:space="preserve">El Kelâa des Sraghna</t>
  </si>
  <si>
    <t xml:space="preserve">MA-REH</t>
  </si>
  <si>
    <t xml:space="preserve">Rehamna</t>
  </si>
  <si>
    <t xml:space="preserve">MA-SAF</t>
  </si>
  <si>
    <t xml:space="preserve">Safi</t>
  </si>
  <si>
    <t xml:space="preserve">MA-YUS</t>
  </si>
  <si>
    <t xml:space="preserve">Youssoufia</t>
  </si>
  <si>
    <t xml:space="preserve">MA-08</t>
  </si>
  <si>
    <t xml:space="preserve">Drâa-Tafilalet</t>
  </si>
  <si>
    <t xml:space="preserve">MA-ERR</t>
  </si>
  <si>
    <t xml:space="preserve">Errachidia</t>
  </si>
  <si>
    <t xml:space="preserve">MA-MID</t>
  </si>
  <si>
    <t xml:space="preserve">Midelt</t>
  </si>
  <si>
    <t xml:space="preserve">MA-OUA</t>
  </si>
  <si>
    <t xml:space="preserve">Ouarzazate</t>
  </si>
  <si>
    <t xml:space="preserve">MA-TIN</t>
  </si>
  <si>
    <t xml:space="preserve">Tinghir</t>
  </si>
  <si>
    <t xml:space="preserve">MA-ZAG</t>
  </si>
  <si>
    <t xml:space="preserve">Zagora</t>
  </si>
  <si>
    <t xml:space="preserve">MA-09</t>
  </si>
  <si>
    <t xml:space="preserve">Souss-Massa</t>
  </si>
  <si>
    <t xml:space="preserve">MA-AGD</t>
  </si>
  <si>
    <t xml:space="preserve">Agadir-Ida-Ou-Tanane</t>
  </si>
  <si>
    <t xml:space="preserve">MA-INE</t>
  </si>
  <si>
    <t xml:space="preserve">Inezgane-Ait Melloul</t>
  </si>
  <si>
    <t xml:space="preserve">MA-TAR</t>
  </si>
  <si>
    <t xml:space="preserve">Taroudant</t>
  </si>
  <si>
    <t xml:space="preserve">MA-TAT</t>
  </si>
  <si>
    <t xml:space="preserve">Tata</t>
  </si>
  <si>
    <t xml:space="preserve">MA-TIZ</t>
  </si>
  <si>
    <t xml:space="preserve">Tiznit</t>
  </si>
  <si>
    <t xml:space="preserve">MA-10</t>
  </si>
  <si>
    <t xml:space="preserve">Guelmim-Oued Noun (EH-partial)</t>
  </si>
  <si>
    <t xml:space="preserve">MA-ASZ</t>
  </si>
  <si>
    <t xml:space="preserve">Assa-Zag (EH-partial)</t>
  </si>
  <si>
    <t xml:space="preserve">MA-GUE</t>
  </si>
  <si>
    <t xml:space="preserve">Guelmim</t>
  </si>
  <si>
    <t xml:space="preserve">MA-SIF</t>
  </si>
  <si>
    <t xml:space="preserve">Sidi Ifni</t>
  </si>
  <si>
    <t xml:space="preserve">MA-TNT</t>
  </si>
  <si>
    <t xml:space="preserve">Tan-Tan (EH-partial)</t>
  </si>
  <si>
    <t xml:space="preserve">MA-11</t>
  </si>
  <si>
    <t xml:space="preserve">Laâyoune-Sakia El Hamra (EH-partial)</t>
  </si>
  <si>
    <t xml:space="preserve">MA-BOD</t>
  </si>
  <si>
    <t xml:space="preserve">Boujdour (EH)</t>
  </si>
  <si>
    <t xml:space="preserve">MA-ESM</t>
  </si>
  <si>
    <t xml:space="preserve">Es-Semara (EH-partial)</t>
  </si>
  <si>
    <t xml:space="preserve">MA-LAA</t>
  </si>
  <si>
    <t xml:space="preserve">Laâyoune (EH)</t>
  </si>
  <si>
    <t xml:space="preserve">MA-TAF</t>
  </si>
  <si>
    <t xml:space="preserve">Tarfaya (EH-partial)</t>
  </si>
  <si>
    <t xml:space="preserve">MA-12</t>
  </si>
  <si>
    <t xml:space="preserve">Dakhla-Oued Ed-Dahab (EH)</t>
  </si>
  <si>
    <t xml:space="preserve">MA-AOU</t>
  </si>
  <si>
    <t xml:space="preserve">Aousserd (EH)</t>
  </si>
  <si>
    <t xml:space="preserve">MA-OUD</t>
  </si>
  <si>
    <t xml:space="preserve">Oued Ed-Dahab (EH)</t>
  </si>
  <si>
    <t xml:space="preserve">MC-CL</t>
  </si>
  <si>
    <t xml:space="preserve">La Colle</t>
  </si>
  <si>
    <t xml:space="preserve">MC-CO</t>
  </si>
  <si>
    <t xml:space="preserve">La Condamine</t>
  </si>
  <si>
    <t xml:space="preserve">MC-FO</t>
  </si>
  <si>
    <t xml:space="preserve">Fontvieille</t>
  </si>
  <si>
    <t xml:space="preserve">MC-GA</t>
  </si>
  <si>
    <t xml:space="preserve">La Gare</t>
  </si>
  <si>
    <t xml:space="preserve">MC-JE</t>
  </si>
  <si>
    <t xml:space="preserve">Jardin Exotique</t>
  </si>
  <si>
    <t xml:space="preserve">MC-LA</t>
  </si>
  <si>
    <t xml:space="preserve">Larvotto</t>
  </si>
  <si>
    <t xml:space="preserve">MC-MA</t>
  </si>
  <si>
    <t xml:space="preserve">Malbousquet</t>
  </si>
  <si>
    <t xml:space="preserve">MC-MC</t>
  </si>
  <si>
    <t xml:space="preserve">Monte-Carlo</t>
  </si>
  <si>
    <t xml:space="preserve">MC-MG</t>
  </si>
  <si>
    <t xml:space="preserve">Moneghetti</t>
  </si>
  <si>
    <t xml:space="preserve">MC-MO</t>
  </si>
  <si>
    <t xml:space="preserve">Monaco-Ville</t>
  </si>
  <si>
    <t xml:space="preserve">MC-MU</t>
  </si>
  <si>
    <t xml:space="preserve">Moulins</t>
  </si>
  <si>
    <t xml:space="preserve">MC-PH</t>
  </si>
  <si>
    <t xml:space="preserve">Port-Hercule</t>
  </si>
  <si>
    <t xml:space="preserve">MC-SD</t>
  </si>
  <si>
    <t xml:space="preserve">Sainte-Dévote</t>
  </si>
  <si>
    <t xml:space="preserve">MC-SO</t>
  </si>
  <si>
    <t xml:space="preserve">La Source</t>
  </si>
  <si>
    <t xml:space="preserve">MC-SP</t>
  </si>
  <si>
    <t xml:space="preserve">Spélugues</t>
  </si>
  <si>
    <t xml:space="preserve">MC-SR</t>
  </si>
  <si>
    <t xml:space="preserve">Saint-Roman</t>
  </si>
  <si>
    <t xml:space="preserve">MC-VR</t>
  </si>
  <si>
    <t xml:space="preserve">Vallon de la Rousse</t>
  </si>
  <si>
    <t xml:space="preserve">MD-AN</t>
  </si>
  <si>
    <t xml:space="preserve">Anenii Noi</t>
  </si>
  <si>
    <t xml:space="preserve">MD-BR</t>
  </si>
  <si>
    <t xml:space="preserve">Briceni</t>
  </si>
  <si>
    <t xml:space="preserve">MD-BS</t>
  </si>
  <si>
    <t xml:space="preserve">Basarabeasca</t>
  </si>
  <si>
    <t xml:space="preserve">MD-CA</t>
  </si>
  <si>
    <t xml:space="preserve">Cahul</t>
  </si>
  <si>
    <t xml:space="preserve">MD-CL</t>
  </si>
  <si>
    <t xml:space="preserve">Călărași</t>
  </si>
  <si>
    <t xml:space="preserve">MD-CM</t>
  </si>
  <si>
    <t xml:space="preserve">Cimișlia</t>
  </si>
  <si>
    <t xml:space="preserve">MD-CR</t>
  </si>
  <si>
    <t xml:space="preserve">Criuleni</t>
  </si>
  <si>
    <t xml:space="preserve">MD-CS</t>
  </si>
  <si>
    <t xml:space="preserve">Căușeni</t>
  </si>
  <si>
    <t xml:space="preserve">MD-CT</t>
  </si>
  <si>
    <t xml:space="preserve">Cantemir</t>
  </si>
  <si>
    <t xml:space="preserve">MD-DO</t>
  </si>
  <si>
    <t xml:space="preserve">Dondușeni</t>
  </si>
  <si>
    <t xml:space="preserve">MD-DR</t>
  </si>
  <si>
    <t xml:space="preserve">Drochia</t>
  </si>
  <si>
    <t xml:space="preserve">MD-DU</t>
  </si>
  <si>
    <t xml:space="preserve">Dubăsari</t>
  </si>
  <si>
    <t xml:space="preserve">MD-ED</t>
  </si>
  <si>
    <t xml:space="preserve">Edineț</t>
  </si>
  <si>
    <t xml:space="preserve">MD-FA</t>
  </si>
  <si>
    <t xml:space="preserve">Fălești</t>
  </si>
  <si>
    <t xml:space="preserve">MD-FL</t>
  </si>
  <si>
    <t xml:space="preserve">Florești</t>
  </si>
  <si>
    <t xml:space="preserve">MD-GL</t>
  </si>
  <si>
    <t xml:space="preserve">Glodeni</t>
  </si>
  <si>
    <t xml:space="preserve">MD-HI</t>
  </si>
  <si>
    <t xml:space="preserve">Hîncești</t>
  </si>
  <si>
    <t xml:space="preserve">MD-IA</t>
  </si>
  <si>
    <t xml:space="preserve">Ialoveni</t>
  </si>
  <si>
    <t xml:space="preserve">MD-LE</t>
  </si>
  <si>
    <t xml:space="preserve">Leova</t>
  </si>
  <si>
    <t xml:space="preserve">MD-NI</t>
  </si>
  <si>
    <t xml:space="preserve">Nisporeni</t>
  </si>
  <si>
    <t xml:space="preserve">MD-OC</t>
  </si>
  <si>
    <t xml:space="preserve">Ocnița</t>
  </si>
  <si>
    <t xml:space="preserve">MD-OR</t>
  </si>
  <si>
    <t xml:space="preserve">Orhei</t>
  </si>
  <si>
    <t xml:space="preserve">MD-RE</t>
  </si>
  <si>
    <t xml:space="preserve">Rezina</t>
  </si>
  <si>
    <t xml:space="preserve">MD-RI</t>
  </si>
  <si>
    <t xml:space="preserve">Rîșcani</t>
  </si>
  <si>
    <t xml:space="preserve">MD-SD</t>
  </si>
  <si>
    <t xml:space="preserve">Șoldănești</t>
  </si>
  <si>
    <t xml:space="preserve">MD-SI</t>
  </si>
  <si>
    <t xml:space="preserve">Sîngerei</t>
  </si>
  <si>
    <t xml:space="preserve">MD-SO</t>
  </si>
  <si>
    <t xml:space="preserve">Soroca</t>
  </si>
  <si>
    <t xml:space="preserve">MD-ST</t>
  </si>
  <si>
    <t xml:space="preserve">Strășeni</t>
  </si>
  <si>
    <t xml:space="preserve">MD-SV</t>
  </si>
  <si>
    <t xml:space="preserve">Ștefan Vodă</t>
  </si>
  <si>
    <t xml:space="preserve">MD-TA</t>
  </si>
  <si>
    <t xml:space="preserve">Taraclia</t>
  </si>
  <si>
    <t xml:space="preserve">MD-TE</t>
  </si>
  <si>
    <t xml:space="preserve">Telenești</t>
  </si>
  <si>
    <t xml:space="preserve">MD-UN</t>
  </si>
  <si>
    <t xml:space="preserve">Ungheni</t>
  </si>
  <si>
    <t xml:space="preserve">MD-GA</t>
  </si>
  <si>
    <t xml:space="preserve">Găgăuzia, Unitatea teritorială autonomă (UTAG)</t>
  </si>
  <si>
    <t xml:space="preserve">MD-SN</t>
  </si>
  <si>
    <t xml:space="preserve">Stînga Nistrului, unitatea teritorială din</t>
  </si>
  <si>
    <t xml:space="preserve">MD-BA</t>
  </si>
  <si>
    <t xml:space="preserve">Bălți</t>
  </si>
  <si>
    <t xml:space="preserve">MD-BD</t>
  </si>
  <si>
    <t xml:space="preserve">Bender [Tighina]</t>
  </si>
  <si>
    <t xml:space="preserve">MD-CU</t>
  </si>
  <si>
    <t xml:space="preserve">Chișinău</t>
  </si>
  <si>
    <t xml:space="preserve">ME-01</t>
  </si>
  <si>
    <t xml:space="preserve">Andrijevica</t>
  </si>
  <si>
    <t xml:space="preserve">ME-02</t>
  </si>
  <si>
    <t xml:space="preserve">Bar</t>
  </si>
  <si>
    <t xml:space="preserve">ME-03</t>
  </si>
  <si>
    <t xml:space="preserve">Berane</t>
  </si>
  <si>
    <t xml:space="preserve">ME-04</t>
  </si>
  <si>
    <t xml:space="preserve">Bijelo Polje</t>
  </si>
  <si>
    <t xml:space="preserve">ME-05</t>
  </si>
  <si>
    <t xml:space="preserve">Budva</t>
  </si>
  <si>
    <t xml:space="preserve">ME-06</t>
  </si>
  <si>
    <t xml:space="preserve">Cetinje</t>
  </si>
  <si>
    <t xml:space="preserve">ME-07</t>
  </si>
  <si>
    <t xml:space="preserve">Danilovgrad</t>
  </si>
  <si>
    <t xml:space="preserve">ME-08</t>
  </si>
  <si>
    <t xml:space="preserve">Herceg-Novi</t>
  </si>
  <si>
    <t xml:space="preserve">ME-09</t>
  </si>
  <si>
    <t xml:space="preserve">Kolašin</t>
  </si>
  <si>
    <t xml:space="preserve">ME-10</t>
  </si>
  <si>
    <t xml:space="preserve">Kotor</t>
  </si>
  <si>
    <t xml:space="preserve">ME-11</t>
  </si>
  <si>
    <t xml:space="preserve">Mojkovac</t>
  </si>
  <si>
    <t xml:space="preserve">ME-12</t>
  </si>
  <si>
    <t xml:space="preserve">Nikšić</t>
  </si>
  <si>
    <t xml:space="preserve">ME-13</t>
  </si>
  <si>
    <t xml:space="preserve">Plav</t>
  </si>
  <si>
    <t xml:space="preserve">ME-14</t>
  </si>
  <si>
    <t xml:space="preserve">Pljevlja</t>
  </si>
  <si>
    <t xml:space="preserve">ME-15</t>
  </si>
  <si>
    <t xml:space="preserve">Plužine</t>
  </si>
  <si>
    <t xml:space="preserve">ME-16</t>
  </si>
  <si>
    <t xml:space="preserve">Podgorica</t>
  </si>
  <si>
    <t xml:space="preserve">ME-17</t>
  </si>
  <si>
    <t xml:space="preserve">Rožaje</t>
  </si>
  <si>
    <t xml:space="preserve">ME-18</t>
  </si>
  <si>
    <t xml:space="preserve">Šavnik</t>
  </si>
  <si>
    <t xml:space="preserve">ME-19</t>
  </si>
  <si>
    <t xml:space="preserve">Tivat</t>
  </si>
  <si>
    <t xml:space="preserve">ME-20</t>
  </si>
  <si>
    <t xml:space="preserve">Ulcinj</t>
  </si>
  <si>
    <t xml:space="preserve">ME-21</t>
  </si>
  <si>
    <t xml:space="preserve">Žabljak</t>
  </si>
  <si>
    <t xml:space="preserve">ME-22</t>
  </si>
  <si>
    <t xml:space="preserve">Gusinje</t>
  </si>
  <si>
    <t xml:space="preserve">ME-23</t>
  </si>
  <si>
    <t xml:space="preserve">Petnjica</t>
  </si>
  <si>
    <t xml:space="preserve">ME-24</t>
  </si>
  <si>
    <t xml:space="preserve">Tuzi</t>
  </si>
  <si>
    <t xml:space="preserve">MG-A</t>
  </si>
  <si>
    <t xml:space="preserve">Toamasina</t>
  </si>
  <si>
    <t xml:space="preserve">MG-D</t>
  </si>
  <si>
    <t xml:space="preserve">Antsiranana</t>
  </si>
  <si>
    <t xml:space="preserve">MG-F</t>
  </si>
  <si>
    <t xml:space="preserve">Fianarantsoa</t>
  </si>
  <si>
    <t xml:space="preserve">MG-M</t>
  </si>
  <si>
    <t xml:space="preserve">Mahajanga</t>
  </si>
  <si>
    <t xml:space="preserve">MG-T</t>
  </si>
  <si>
    <t xml:space="preserve">Antananarivo</t>
  </si>
  <si>
    <t xml:space="preserve">MG-U</t>
  </si>
  <si>
    <t xml:space="preserve">Toliara</t>
  </si>
  <si>
    <t xml:space="preserve">MH-L</t>
  </si>
  <si>
    <t xml:space="preserve">Ralik chain</t>
  </si>
  <si>
    <t xml:space="preserve">MH-ALL</t>
  </si>
  <si>
    <t xml:space="preserve">Ailinglaplap</t>
  </si>
  <si>
    <t xml:space="preserve">Aelōn̄ḷapḷap</t>
  </si>
  <si>
    <t xml:space="preserve">MH-EBO</t>
  </si>
  <si>
    <t xml:space="preserve">Ebon</t>
  </si>
  <si>
    <t xml:space="preserve">Epoon</t>
  </si>
  <si>
    <t xml:space="preserve">MH-ENI</t>
  </si>
  <si>
    <t xml:space="preserve">Enewetak &amp; Ujelang</t>
  </si>
  <si>
    <t xml:space="preserve">Ānewetak &amp; Wūjlan̄</t>
  </si>
  <si>
    <t xml:space="preserve">MH-JAB</t>
  </si>
  <si>
    <t xml:space="preserve">Jabat</t>
  </si>
  <si>
    <t xml:space="preserve">Jebat</t>
  </si>
  <si>
    <t xml:space="preserve">MH-JAL</t>
  </si>
  <si>
    <t xml:space="preserve">Jaluit</t>
  </si>
  <si>
    <t xml:space="preserve">Jālwōj</t>
  </si>
  <si>
    <t xml:space="preserve">MH-KIL</t>
  </si>
  <si>
    <t xml:space="preserve">Bikini &amp; Kili</t>
  </si>
  <si>
    <t xml:space="preserve">Pikinni &amp; Kōle</t>
  </si>
  <si>
    <t xml:space="preserve">MH-KWA</t>
  </si>
  <si>
    <t xml:space="preserve">Kwajalein</t>
  </si>
  <si>
    <t xml:space="preserve">Kuwajleen</t>
  </si>
  <si>
    <t xml:space="preserve">MH-LAE</t>
  </si>
  <si>
    <t xml:space="preserve">Lae</t>
  </si>
  <si>
    <t xml:space="preserve">MH-LIB</t>
  </si>
  <si>
    <t xml:space="preserve">Lib</t>
  </si>
  <si>
    <t xml:space="preserve">Ellep</t>
  </si>
  <si>
    <t xml:space="preserve">MH-NMK</t>
  </si>
  <si>
    <t xml:space="preserve">Namdrik</t>
  </si>
  <si>
    <t xml:space="preserve">Naṃdik</t>
  </si>
  <si>
    <t xml:space="preserve">MH-NMU</t>
  </si>
  <si>
    <t xml:space="preserve">Namu</t>
  </si>
  <si>
    <t xml:space="preserve">Naṃo</t>
  </si>
  <si>
    <t xml:space="preserve">MH-RON</t>
  </si>
  <si>
    <t xml:space="preserve">Rongelap</t>
  </si>
  <si>
    <t xml:space="preserve">Ron̄ḷap</t>
  </si>
  <si>
    <t xml:space="preserve">MH-UJA</t>
  </si>
  <si>
    <t xml:space="preserve">Ujae</t>
  </si>
  <si>
    <t xml:space="preserve">MH-WTH</t>
  </si>
  <si>
    <t xml:space="preserve">Wotho</t>
  </si>
  <si>
    <t xml:space="preserve">Wōtto</t>
  </si>
  <si>
    <t xml:space="preserve">MH-T</t>
  </si>
  <si>
    <t xml:space="preserve">Ratak chain</t>
  </si>
  <si>
    <t xml:space="preserve">MH-ALK</t>
  </si>
  <si>
    <t xml:space="preserve">Ailuk</t>
  </si>
  <si>
    <t xml:space="preserve">Aelok</t>
  </si>
  <si>
    <t xml:space="preserve">MH-ARN</t>
  </si>
  <si>
    <t xml:space="preserve">Arno</t>
  </si>
  <si>
    <t xml:space="preserve">Arṇo</t>
  </si>
  <si>
    <t xml:space="preserve">MH-AUR</t>
  </si>
  <si>
    <t xml:space="preserve">Aur</t>
  </si>
  <si>
    <t xml:space="preserve">MH-LIK</t>
  </si>
  <si>
    <t xml:space="preserve">Likiep</t>
  </si>
  <si>
    <t xml:space="preserve">MH-MAJ</t>
  </si>
  <si>
    <t xml:space="preserve">Majuro</t>
  </si>
  <si>
    <t xml:space="preserve">Mājro</t>
  </si>
  <si>
    <t xml:space="preserve">MH-MAL</t>
  </si>
  <si>
    <t xml:space="preserve">Maloelap</t>
  </si>
  <si>
    <t xml:space="preserve">Ṃaḷoeḷap</t>
  </si>
  <si>
    <t xml:space="preserve">MH-MEJ</t>
  </si>
  <si>
    <t xml:space="preserve">Mejit</t>
  </si>
  <si>
    <t xml:space="preserve">Mājej</t>
  </si>
  <si>
    <t xml:space="preserve">MH-MIL</t>
  </si>
  <si>
    <t xml:space="preserve">Mili</t>
  </si>
  <si>
    <t xml:space="preserve">Mile</t>
  </si>
  <si>
    <t xml:space="preserve">MH-UTI</t>
  </si>
  <si>
    <t xml:space="preserve">Utrik</t>
  </si>
  <si>
    <t xml:space="preserve">Utrōk</t>
  </si>
  <si>
    <t xml:space="preserve">MH-WTJ</t>
  </si>
  <si>
    <t xml:space="preserve">Wotje</t>
  </si>
  <si>
    <t xml:space="preserve">Wōjjā</t>
  </si>
  <si>
    <t xml:space="preserve">MK-101</t>
  </si>
  <si>
    <t xml:space="preserve">Veles</t>
  </si>
  <si>
    <t xml:space="preserve">MK-102</t>
  </si>
  <si>
    <t xml:space="preserve">Gradsko</t>
  </si>
  <si>
    <t xml:space="preserve">MK-103</t>
  </si>
  <si>
    <t xml:space="preserve">Demir Kapija</t>
  </si>
  <si>
    <t xml:space="preserve">MK-104</t>
  </si>
  <si>
    <t xml:space="preserve">Kavadarci</t>
  </si>
  <si>
    <t xml:space="preserve">MK-105</t>
  </si>
  <si>
    <t xml:space="preserve">Lozovo</t>
  </si>
  <si>
    <t xml:space="preserve">MK-106</t>
  </si>
  <si>
    <t xml:space="preserve">Negotino</t>
  </si>
  <si>
    <t xml:space="preserve">MK-107</t>
  </si>
  <si>
    <t xml:space="preserve">Rosoman</t>
  </si>
  <si>
    <t xml:space="preserve">MK-108</t>
  </si>
  <si>
    <t xml:space="preserve">Sveti Nikole</t>
  </si>
  <si>
    <t xml:space="preserve">MK-109</t>
  </si>
  <si>
    <t xml:space="preserve">Čaška</t>
  </si>
  <si>
    <t xml:space="preserve">MK-201</t>
  </si>
  <si>
    <t xml:space="preserve">Berovo</t>
  </si>
  <si>
    <t xml:space="preserve">MK-202</t>
  </si>
  <si>
    <t xml:space="preserve">Vinica</t>
  </si>
  <si>
    <t xml:space="preserve">MK-203</t>
  </si>
  <si>
    <t xml:space="preserve">Delčevo</t>
  </si>
  <si>
    <t xml:space="preserve">MK-204</t>
  </si>
  <si>
    <t xml:space="preserve">Zrnovci</t>
  </si>
  <si>
    <t xml:space="preserve">MK-205</t>
  </si>
  <si>
    <t xml:space="preserve">Karbinci</t>
  </si>
  <si>
    <t xml:space="preserve">MK-206</t>
  </si>
  <si>
    <t xml:space="preserve">Kočani</t>
  </si>
  <si>
    <t xml:space="preserve">MK-207</t>
  </si>
  <si>
    <t xml:space="preserve">Makedonska Kamenica</t>
  </si>
  <si>
    <t xml:space="preserve">MK-208</t>
  </si>
  <si>
    <t xml:space="preserve">Pehčevo</t>
  </si>
  <si>
    <t xml:space="preserve">MK-209</t>
  </si>
  <si>
    <t xml:space="preserve">Probištip</t>
  </si>
  <si>
    <t xml:space="preserve">MK-210</t>
  </si>
  <si>
    <t xml:space="preserve">Češinovo-Obleševo</t>
  </si>
  <si>
    <t xml:space="preserve">MK-211</t>
  </si>
  <si>
    <t xml:space="preserve">Štip</t>
  </si>
  <si>
    <t xml:space="preserve">MK-301</t>
  </si>
  <si>
    <t xml:space="preserve">Vevčani</t>
  </si>
  <si>
    <t xml:space="preserve">MK-303</t>
  </si>
  <si>
    <t xml:space="preserve">Debar</t>
  </si>
  <si>
    <t xml:space="preserve">MK-304</t>
  </si>
  <si>
    <t xml:space="preserve">Debrca</t>
  </si>
  <si>
    <t xml:space="preserve">MK-307</t>
  </si>
  <si>
    <t xml:space="preserve">Kičevo</t>
  </si>
  <si>
    <t xml:space="preserve">MK-308</t>
  </si>
  <si>
    <t xml:space="preserve">Makedonski Brod</t>
  </si>
  <si>
    <t xml:space="preserve">MK-310</t>
  </si>
  <si>
    <t xml:space="preserve">Ohrid</t>
  </si>
  <si>
    <t xml:space="preserve">MK-311</t>
  </si>
  <si>
    <t xml:space="preserve">Plasnica</t>
  </si>
  <si>
    <t xml:space="preserve">MK-312</t>
  </si>
  <si>
    <t xml:space="preserve">Struga</t>
  </si>
  <si>
    <t xml:space="preserve">MK-313</t>
  </si>
  <si>
    <t xml:space="preserve">Centar Župa</t>
  </si>
  <si>
    <t xml:space="preserve">MK-401</t>
  </si>
  <si>
    <t xml:space="preserve">Bogdanci</t>
  </si>
  <si>
    <t xml:space="preserve">MK-402</t>
  </si>
  <si>
    <t xml:space="preserve">Bosilovo</t>
  </si>
  <si>
    <t xml:space="preserve">MK-403</t>
  </si>
  <si>
    <t xml:space="preserve">Valandovo</t>
  </si>
  <si>
    <t xml:space="preserve">MK-404</t>
  </si>
  <si>
    <t xml:space="preserve">Vasilevo</t>
  </si>
  <si>
    <t xml:space="preserve">MK-405</t>
  </si>
  <si>
    <t xml:space="preserve">Gevgelija</t>
  </si>
  <si>
    <t xml:space="preserve">MK-406</t>
  </si>
  <si>
    <t xml:space="preserve">Dojran</t>
  </si>
  <si>
    <t xml:space="preserve">MK-407</t>
  </si>
  <si>
    <t xml:space="preserve">Konče</t>
  </si>
  <si>
    <t xml:space="preserve">MK-408</t>
  </si>
  <si>
    <t xml:space="preserve">Novo Selo</t>
  </si>
  <si>
    <t xml:space="preserve">MK-409</t>
  </si>
  <si>
    <t xml:space="preserve">Radoviš</t>
  </si>
  <si>
    <t xml:space="preserve">MK-410</t>
  </si>
  <si>
    <t xml:space="preserve">Strumica</t>
  </si>
  <si>
    <t xml:space="preserve">MK-501</t>
  </si>
  <si>
    <t xml:space="preserve">Bitola</t>
  </si>
  <si>
    <t xml:space="preserve">MK-502</t>
  </si>
  <si>
    <t xml:space="preserve">Demir Hisar</t>
  </si>
  <si>
    <t xml:space="preserve">MK-503</t>
  </si>
  <si>
    <t xml:space="preserve">Dolneni</t>
  </si>
  <si>
    <t xml:space="preserve">MK-504</t>
  </si>
  <si>
    <t xml:space="preserve">Krivogaštani</t>
  </si>
  <si>
    <t xml:space="preserve">MK-505</t>
  </si>
  <si>
    <t xml:space="preserve">Kruševo</t>
  </si>
  <si>
    <t xml:space="preserve">MK-506</t>
  </si>
  <si>
    <t xml:space="preserve">Mogila</t>
  </si>
  <si>
    <t xml:space="preserve">MK-507</t>
  </si>
  <si>
    <t xml:space="preserve">Novaci</t>
  </si>
  <si>
    <t xml:space="preserve">MK-508</t>
  </si>
  <si>
    <t xml:space="preserve">Prilep</t>
  </si>
  <si>
    <t xml:space="preserve">MK-509</t>
  </si>
  <si>
    <t xml:space="preserve">Resen</t>
  </si>
  <si>
    <t xml:space="preserve">MK-601</t>
  </si>
  <si>
    <t xml:space="preserve">Bogovinje</t>
  </si>
  <si>
    <t xml:space="preserve">MK-602</t>
  </si>
  <si>
    <t xml:space="preserve">Brvenica</t>
  </si>
  <si>
    <t xml:space="preserve">MK-603</t>
  </si>
  <si>
    <t xml:space="preserve">Vrapčište</t>
  </si>
  <si>
    <t xml:space="preserve">MK-604</t>
  </si>
  <si>
    <t xml:space="preserve">Gostivar</t>
  </si>
  <si>
    <t xml:space="preserve">MK-605</t>
  </si>
  <si>
    <t xml:space="preserve">Želino</t>
  </si>
  <si>
    <t xml:space="preserve">MK-606</t>
  </si>
  <si>
    <t xml:space="preserve">Jegunovce</t>
  </si>
  <si>
    <t xml:space="preserve">MK-607</t>
  </si>
  <si>
    <t xml:space="preserve">Mavrovo i Rostuše</t>
  </si>
  <si>
    <t xml:space="preserve">MK-608</t>
  </si>
  <si>
    <t xml:space="preserve">Tearce</t>
  </si>
  <si>
    <t xml:space="preserve">MK-609</t>
  </si>
  <si>
    <t xml:space="preserve">Tetovo</t>
  </si>
  <si>
    <t xml:space="preserve">MK-701</t>
  </si>
  <si>
    <t xml:space="preserve">Kratovo</t>
  </si>
  <si>
    <t xml:space="preserve">MK-702</t>
  </si>
  <si>
    <t xml:space="preserve">Kriva Palanka</t>
  </si>
  <si>
    <t xml:space="preserve">MK-703</t>
  </si>
  <si>
    <t xml:space="preserve">Kumanovo</t>
  </si>
  <si>
    <t xml:space="preserve">MK-704</t>
  </si>
  <si>
    <t xml:space="preserve">Lipkovo</t>
  </si>
  <si>
    <t xml:space="preserve">MK-705</t>
  </si>
  <si>
    <t xml:space="preserve">Rankovce</t>
  </si>
  <si>
    <t xml:space="preserve">MK-706</t>
  </si>
  <si>
    <t xml:space="preserve">Staro Nagoričane</t>
  </si>
  <si>
    <t xml:space="preserve">MK-801</t>
  </si>
  <si>
    <t xml:space="preserve">Aerodrom †</t>
  </si>
  <si>
    <t xml:space="preserve">MK-802</t>
  </si>
  <si>
    <t xml:space="preserve">Aračinovo</t>
  </si>
  <si>
    <t xml:space="preserve">MK-803</t>
  </si>
  <si>
    <t xml:space="preserve">Butel †</t>
  </si>
  <si>
    <t xml:space="preserve">MK-804</t>
  </si>
  <si>
    <t xml:space="preserve">Gazi Baba †</t>
  </si>
  <si>
    <t xml:space="preserve">MK-805</t>
  </si>
  <si>
    <t xml:space="preserve">Gjorče Petrov †</t>
  </si>
  <si>
    <t xml:space="preserve">MK-806</t>
  </si>
  <si>
    <t xml:space="preserve">Zelenikovo</t>
  </si>
  <si>
    <t xml:space="preserve">MK-807</t>
  </si>
  <si>
    <t xml:space="preserve">Ilinden</t>
  </si>
  <si>
    <t xml:space="preserve">MK-808</t>
  </si>
  <si>
    <t xml:space="preserve">Karpoš †</t>
  </si>
  <si>
    <t xml:space="preserve">MK-809</t>
  </si>
  <si>
    <t xml:space="preserve">Kisela Voda †</t>
  </si>
  <si>
    <t xml:space="preserve">MK-810</t>
  </si>
  <si>
    <t xml:space="preserve">Petrovec</t>
  </si>
  <si>
    <t xml:space="preserve">MK-811</t>
  </si>
  <si>
    <t xml:space="preserve">Saraj †</t>
  </si>
  <si>
    <t xml:space="preserve">MK-812</t>
  </si>
  <si>
    <t xml:space="preserve">Sopište</t>
  </si>
  <si>
    <t xml:space="preserve">MK-813</t>
  </si>
  <si>
    <t xml:space="preserve">Studeničani</t>
  </si>
  <si>
    <t xml:space="preserve">MK-814</t>
  </si>
  <si>
    <t xml:space="preserve">Centar †</t>
  </si>
  <si>
    <t xml:space="preserve">MK-815</t>
  </si>
  <si>
    <t xml:space="preserve">Čair †</t>
  </si>
  <si>
    <t xml:space="preserve">MK-816</t>
  </si>
  <si>
    <t xml:space="preserve">Čučer-Sandevo</t>
  </si>
  <si>
    <t xml:space="preserve">MK-817</t>
  </si>
  <si>
    <t xml:space="preserve">Šuto Orizari †</t>
  </si>
  <si>
    <t xml:space="preserve">ML-1</t>
  </si>
  <si>
    <t xml:space="preserve">Kayes</t>
  </si>
  <si>
    <t xml:space="preserve">ML-10</t>
  </si>
  <si>
    <t xml:space="preserve">Taoudénit</t>
  </si>
  <si>
    <t xml:space="preserve">ML-2</t>
  </si>
  <si>
    <t xml:space="preserve">Koulikoro</t>
  </si>
  <si>
    <t xml:space="preserve">ML-3</t>
  </si>
  <si>
    <t xml:space="preserve">Sikasso</t>
  </si>
  <si>
    <t xml:space="preserve">ML-4</t>
  </si>
  <si>
    <t xml:space="preserve">Ségou</t>
  </si>
  <si>
    <t xml:space="preserve">ML-5</t>
  </si>
  <si>
    <t xml:space="preserve">Mopti</t>
  </si>
  <si>
    <t xml:space="preserve">ML-6</t>
  </si>
  <si>
    <t xml:space="preserve">Tombouctou</t>
  </si>
  <si>
    <t xml:space="preserve">ML-7</t>
  </si>
  <si>
    <t xml:space="preserve">Gao</t>
  </si>
  <si>
    <t xml:space="preserve">ML-8</t>
  </si>
  <si>
    <t xml:space="preserve">Kidal</t>
  </si>
  <si>
    <t xml:space="preserve">ML-9</t>
  </si>
  <si>
    <t xml:space="preserve">Ménaka</t>
  </si>
  <si>
    <t xml:space="preserve">ML-BKO</t>
  </si>
  <si>
    <t xml:space="preserve">Bamako</t>
  </si>
  <si>
    <t xml:space="preserve">MM-01</t>
  </si>
  <si>
    <t xml:space="preserve">Sagaing</t>
  </si>
  <si>
    <t xml:space="preserve">MM-02</t>
  </si>
  <si>
    <t xml:space="preserve">Bago</t>
  </si>
  <si>
    <t xml:space="preserve">MM-03</t>
  </si>
  <si>
    <t xml:space="preserve">Magway</t>
  </si>
  <si>
    <t xml:space="preserve">MM-04</t>
  </si>
  <si>
    <t xml:space="preserve">Mandalay</t>
  </si>
  <si>
    <t xml:space="preserve">MM-05</t>
  </si>
  <si>
    <t xml:space="preserve">Tanintharyi</t>
  </si>
  <si>
    <t xml:space="preserve">MM-06</t>
  </si>
  <si>
    <t xml:space="preserve">MM-07</t>
  </si>
  <si>
    <t xml:space="preserve">Ayeyarwady</t>
  </si>
  <si>
    <t xml:space="preserve">MM-11</t>
  </si>
  <si>
    <t xml:space="preserve">Kachin</t>
  </si>
  <si>
    <t xml:space="preserve">MM-12</t>
  </si>
  <si>
    <t xml:space="preserve">Kayah</t>
  </si>
  <si>
    <t xml:space="preserve">MM-13</t>
  </si>
  <si>
    <t xml:space="preserve">Kayin</t>
  </si>
  <si>
    <t xml:space="preserve">MM-14</t>
  </si>
  <si>
    <t xml:space="preserve">Chin</t>
  </si>
  <si>
    <t xml:space="preserve">MM-15</t>
  </si>
  <si>
    <t xml:space="preserve">Mon</t>
  </si>
  <si>
    <t xml:space="preserve">MM-16</t>
  </si>
  <si>
    <t xml:space="preserve">Rakhine</t>
  </si>
  <si>
    <t xml:space="preserve">MM-17</t>
  </si>
  <si>
    <t xml:space="preserve">Shan</t>
  </si>
  <si>
    <t xml:space="preserve">MM-18</t>
  </si>
  <si>
    <t xml:space="preserve">Nay Pyi Taw</t>
  </si>
  <si>
    <t xml:space="preserve">MN-035</t>
  </si>
  <si>
    <t xml:space="preserve">Orhon</t>
  </si>
  <si>
    <t xml:space="preserve">MN-037</t>
  </si>
  <si>
    <t xml:space="preserve">Darhan uul</t>
  </si>
  <si>
    <t xml:space="preserve">MN-039</t>
  </si>
  <si>
    <t xml:space="preserve">Hentiy</t>
  </si>
  <si>
    <t xml:space="preserve">MN-041</t>
  </si>
  <si>
    <t xml:space="preserve">Hövsgöl</t>
  </si>
  <si>
    <t xml:space="preserve">MN-043</t>
  </si>
  <si>
    <t xml:space="preserve">Hovd</t>
  </si>
  <si>
    <t xml:space="preserve">MN-046</t>
  </si>
  <si>
    <t xml:space="preserve">Uvs</t>
  </si>
  <si>
    <t xml:space="preserve">MN-047</t>
  </si>
  <si>
    <t xml:space="preserve">Töv</t>
  </si>
  <si>
    <t xml:space="preserve">MN-049</t>
  </si>
  <si>
    <t xml:space="preserve">Selenge</t>
  </si>
  <si>
    <t xml:space="preserve">MN-051</t>
  </si>
  <si>
    <t xml:space="preserve">Sühbaatar</t>
  </si>
  <si>
    <t xml:space="preserve">MN-053</t>
  </si>
  <si>
    <t xml:space="preserve">Ömnögovĭ</t>
  </si>
  <si>
    <t xml:space="preserve">MN-055</t>
  </si>
  <si>
    <t xml:space="preserve">Övörhangay</t>
  </si>
  <si>
    <t xml:space="preserve">MN-057</t>
  </si>
  <si>
    <t xml:space="preserve">Dzavhan</t>
  </si>
  <si>
    <t xml:space="preserve">MN-059</t>
  </si>
  <si>
    <t xml:space="preserve">Dundgovĭ</t>
  </si>
  <si>
    <t xml:space="preserve">MN-061</t>
  </si>
  <si>
    <t xml:space="preserve">Dornod</t>
  </si>
  <si>
    <t xml:space="preserve">MN-063</t>
  </si>
  <si>
    <t xml:space="preserve">Dornogovĭ</t>
  </si>
  <si>
    <t xml:space="preserve">MN-064</t>
  </si>
  <si>
    <t xml:space="preserve">Govĭ-Sümber</t>
  </si>
  <si>
    <t xml:space="preserve">MN-065</t>
  </si>
  <si>
    <t xml:space="preserve">Govĭ-Altay</t>
  </si>
  <si>
    <t xml:space="preserve">MN-067</t>
  </si>
  <si>
    <t xml:space="preserve">Bulgan</t>
  </si>
  <si>
    <t xml:space="preserve">MN-069</t>
  </si>
  <si>
    <t xml:space="preserve">Bayanhongor</t>
  </si>
  <si>
    <t xml:space="preserve">MN-071</t>
  </si>
  <si>
    <t xml:space="preserve">Bayan-Ölgiy</t>
  </si>
  <si>
    <t xml:space="preserve">MN-073</t>
  </si>
  <si>
    <t xml:space="preserve">Arhangay</t>
  </si>
  <si>
    <t xml:space="preserve">MN-1</t>
  </si>
  <si>
    <t xml:space="preserve">Ulaanbaatar</t>
  </si>
  <si>
    <t xml:space="preserve">MR-01</t>
  </si>
  <si>
    <t xml:space="preserve">Hodh ech Chargui</t>
  </si>
  <si>
    <t xml:space="preserve">MR-02</t>
  </si>
  <si>
    <t xml:space="preserve">Hodh el Gharbi</t>
  </si>
  <si>
    <t xml:space="preserve">MR-03</t>
  </si>
  <si>
    <t xml:space="preserve">Assaba</t>
  </si>
  <si>
    <t xml:space="preserve">MR-04</t>
  </si>
  <si>
    <t xml:space="preserve">Gorgol</t>
  </si>
  <si>
    <t xml:space="preserve">MR-05</t>
  </si>
  <si>
    <t xml:space="preserve">Brakna</t>
  </si>
  <si>
    <t xml:space="preserve">MR-06</t>
  </si>
  <si>
    <t xml:space="preserve">Trarza</t>
  </si>
  <si>
    <t xml:space="preserve">MR-07</t>
  </si>
  <si>
    <t xml:space="preserve">MR-08</t>
  </si>
  <si>
    <t xml:space="preserve">Dakhlet Nouâdhibou</t>
  </si>
  <si>
    <t xml:space="preserve">MR-09</t>
  </si>
  <si>
    <t xml:space="preserve">Tagant</t>
  </si>
  <si>
    <t xml:space="preserve">MR-10</t>
  </si>
  <si>
    <t xml:space="preserve">Guidimaka</t>
  </si>
  <si>
    <t xml:space="preserve">MR-11</t>
  </si>
  <si>
    <t xml:space="preserve">Tiris Zemmour</t>
  </si>
  <si>
    <t xml:space="preserve">MR-12</t>
  </si>
  <si>
    <t xml:space="preserve">Inchiri</t>
  </si>
  <si>
    <t xml:space="preserve">MR-13</t>
  </si>
  <si>
    <t xml:space="preserve">Nuwākshūţ al Gharbīyah</t>
  </si>
  <si>
    <t xml:space="preserve">MR-14</t>
  </si>
  <si>
    <t xml:space="preserve">Nuwākshūţ ash Shamālīyah</t>
  </si>
  <si>
    <t xml:space="preserve">Nouakchott Nord</t>
  </si>
  <si>
    <t xml:space="preserve">MR-15</t>
  </si>
  <si>
    <t xml:space="preserve">Nuwākshūţ al Janūbīyah</t>
  </si>
  <si>
    <t xml:space="preserve">Nouakchott Sud</t>
  </si>
  <si>
    <t xml:space="preserve">MT-01</t>
  </si>
  <si>
    <t xml:space="preserve">Attard</t>
  </si>
  <si>
    <t xml:space="preserve">MT-02</t>
  </si>
  <si>
    <t xml:space="preserve">Balzan</t>
  </si>
  <si>
    <t xml:space="preserve">MT-03</t>
  </si>
  <si>
    <t xml:space="preserve">Birgu</t>
  </si>
  <si>
    <t xml:space="preserve">MT-04</t>
  </si>
  <si>
    <t xml:space="preserve">Birkirkara</t>
  </si>
  <si>
    <t xml:space="preserve">MT-05</t>
  </si>
  <si>
    <t xml:space="preserve">Birżebbuġa</t>
  </si>
  <si>
    <t xml:space="preserve">MT-06</t>
  </si>
  <si>
    <t xml:space="preserve">Bormla</t>
  </si>
  <si>
    <t xml:space="preserve">MT-07</t>
  </si>
  <si>
    <t xml:space="preserve">Dingli</t>
  </si>
  <si>
    <t xml:space="preserve">MT-08</t>
  </si>
  <si>
    <t xml:space="preserve">Fgura</t>
  </si>
  <si>
    <t xml:space="preserve">MT-09</t>
  </si>
  <si>
    <t xml:space="preserve">Floriana</t>
  </si>
  <si>
    <t xml:space="preserve">MT-10</t>
  </si>
  <si>
    <t xml:space="preserve">Fontana</t>
  </si>
  <si>
    <t xml:space="preserve">MT-11</t>
  </si>
  <si>
    <t xml:space="preserve">Gudja</t>
  </si>
  <si>
    <t xml:space="preserve">MT-12</t>
  </si>
  <si>
    <t xml:space="preserve">Gżira</t>
  </si>
  <si>
    <t xml:space="preserve">MT-13</t>
  </si>
  <si>
    <t xml:space="preserve">Għajnsielem</t>
  </si>
  <si>
    <t xml:space="preserve">MT-14</t>
  </si>
  <si>
    <t xml:space="preserve">Għarb</t>
  </si>
  <si>
    <t xml:space="preserve">MT-15</t>
  </si>
  <si>
    <t xml:space="preserve">Għargħur</t>
  </si>
  <si>
    <t xml:space="preserve">MT-16</t>
  </si>
  <si>
    <t xml:space="preserve">Għasri</t>
  </si>
  <si>
    <t xml:space="preserve">MT-17</t>
  </si>
  <si>
    <t xml:space="preserve">Għaxaq</t>
  </si>
  <si>
    <t xml:space="preserve">MT-18</t>
  </si>
  <si>
    <t xml:space="preserve">Ħamrun</t>
  </si>
  <si>
    <t xml:space="preserve">MT-19</t>
  </si>
  <si>
    <t xml:space="preserve">Iklin</t>
  </si>
  <si>
    <t xml:space="preserve">MT-20</t>
  </si>
  <si>
    <t xml:space="preserve">Isla</t>
  </si>
  <si>
    <t xml:space="preserve">MT-21</t>
  </si>
  <si>
    <t xml:space="preserve">Kalkara</t>
  </si>
  <si>
    <t xml:space="preserve">MT-22</t>
  </si>
  <si>
    <t xml:space="preserve">Kerċem</t>
  </si>
  <si>
    <t xml:space="preserve">MT-23</t>
  </si>
  <si>
    <t xml:space="preserve">Kirkop</t>
  </si>
  <si>
    <t xml:space="preserve">MT-24</t>
  </si>
  <si>
    <t xml:space="preserve">Lija</t>
  </si>
  <si>
    <t xml:space="preserve">MT-25</t>
  </si>
  <si>
    <t xml:space="preserve">Luqa</t>
  </si>
  <si>
    <t xml:space="preserve">MT-26</t>
  </si>
  <si>
    <t xml:space="preserve">Marsa</t>
  </si>
  <si>
    <t xml:space="preserve">MT-27</t>
  </si>
  <si>
    <t xml:space="preserve">Marsaskala</t>
  </si>
  <si>
    <t xml:space="preserve">MT-28</t>
  </si>
  <si>
    <t xml:space="preserve">Marsaxlokk</t>
  </si>
  <si>
    <t xml:space="preserve">MT-29</t>
  </si>
  <si>
    <t xml:space="preserve">Mdina</t>
  </si>
  <si>
    <t xml:space="preserve">MT-30</t>
  </si>
  <si>
    <t xml:space="preserve">Mellieħa</t>
  </si>
  <si>
    <t xml:space="preserve">MT-31</t>
  </si>
  <si>
    <t xml:space="preserve">Mġarr</t>
  </si>
  <si>
    <t xml:space="preserve">MT-32</t>
  </si>
  <si>
    <t xml:space="preserve">Mosta</t>
  </si>
  <si>
    <t xml:space="preserve">MT-33</t>
  </si>
  <si>
    <t xml:space="preserve">Mqabba</t>
  </si>
  <si>
    <t xml:space="preserve">MT-34</t>
  </si>
  <si>
    <t xml:space="preserve">Msida</t>
  </si>
  <si>
    <t xml:space="preserve">MT-35</t>
  </si>
  <si>
    <t xml:space="preserve">Mtarfa</t>
  </si>
  <si>
    <t xml:space="preserve">MT-36</t>
  </si>
  <si>
    <t xml:space="preserve">Munxar</t>
  </si>
  <si>
    <t xml:space="preserve">MT-37</t>
  </si>
  <si>
    <t xml:space="preserve">Nadur</t>
  </si>
  <si>
    <t xml:space="preserve">MT-38</t>
  </si>
  <si>
    <t xml:space="preserve">Naxxar</t>
  </si>
  <si>
    <t xml:space="preserve">MT-39</t>
  </si>
  <si>
    <t xml:space="preserve">Paola</t>
  </si>
  <si>
    <t xml:space="preserve">MT-40</t>
  </si>
  <si>
    <t xml:space="preserve">Pembroke</t>
  </si>
  <si>
    <t xml:space="preserve">MT-41</t>
  </si>
  <si>
    <t xml:space="preserve">Pietà</t>
  </si>
  <si>
    <t xml:space="preserve">MT-42</t>
  </si>
  <si>
    <t xml:space="preserve">Qala</t>
  </si>
  <si>
    <t xml:space="preserve">MT-43</t>
  </si>
  <si>
    <t xml:space="preserve">Qormi</t>
  </si>
  <si>
    <t xml:space="preserve">MT-44</t>
  </si>
  <si>
    <t xml:space="preserve">Qrendi</t>
  </si>
  <si>
    <t xml:space="preserve">MT-45</t>
  </si>
  <si>
    <t xml:space="preserve">Rabat Gozo</t>
  </si>
  <si>
    <t xml:space="preserve">Rabat Għawdex</t>
  </si>
  <si>
    <t xml:space="preserve">MT-46</t>
  </si>
  <si>
    <t xml:space="preserve">Rabat Malta</t>
  </si>
  <si>
    <t xml:space="preserve">MT-47</t>
  </si>
  <si>
    <t xml:space="preserve">MT-48</t>
  </si>
  <si>
    <t xml:space="preserve">Saint Julian's</t>
  </si>
  <si>
    <t xml:space="preserve">San Ġiljan</t>
  </si>
  <si>
    <t xml:space="preserve">MT-49</t>
  </si>
  <si>
    <t xml:space="preserve">San Ġwann</t>
  </si>
  <si>
    <t xml:space="preserve">MT-50</t>
  </si>
  <si>
    <t xml:space="preserve">Saint Lawrence</t>
  </si>
  <si>
    <t xml:space="preserve">San Lawrenz</t>
  </si>
  <si>
    <t xml:space="preserve">MT-51</t>
  </si>
  <si>
    <t xml:space="preserve">Saint Paul's Bay</t>
  </si>
  <si>
    <t xml:space="preserve">San Pawl il-Baħar</t>
  </si>
  <si>
    <t xml:space="preserve">MT-52</t>
  </si>
  <si>
    <t xml:space="preserve">Sannat</t>
  </si>
  <si>
    <t xml:space="preserve">MT-53</t>
  </si>
  <si>
    <t xml:space="preserve">Saint Lucia's</t>
  </si>
  <si>
    <t xml:space="preserve">Santa Luċija</t>
  </si>
  <si>
    <t xml:space="preserve">MT-54</t>
  </si>
  <si>
    <t xml:space="preserve">Santa Venera</t>
  </si>
  <si>
    <t xml:space="preserve">MT-55</t>
  </si>
  <si>
    <t xml:space="preserve">Siġġiewi</t>
  </si>
  <si>
    <t xml:space="preserve">MT-56</t>
  </si>
  <si>
    <t xml:space="preserve">Sliema</t>
  </si>
  <si>
    <t xml:space="preserve">MT-57</t>
  </si>
  <si>
    <t xml:space="preserve">Swieqi</t>
  </si>
  <si>
    <t xml:space="preserve">MT-58</t>
  </si>
  <si>
    <t xml:space="preserve">Ta' Xbiex</t>
  </si>
  <si>
    <t xml:space="preserve">MT-59</t>
  </si>
  <si>
    <t xml:space="preserve">Tarxien</t>
  </si>
  <si>
    <t xml:space="preserve">MT-60</t>
  </si>
  <si>
    <t xml:space="preserve">Valletta</t>
  </si>
  <si>
    <t xml:space="preserve">MT-61</t>
  </si>
  <si>
    <t xml:space="preserve">Xagħra</t>
  </si>
  <si>
    <t xml:space="preserve">MT-62</t>
  </si>
  <si>
    <t xml:space="preserve">Xewkija</t>
  </si>
  <si>
    <t xml:space="preserve">MT-63</t>
  </si>
  <si>
    <t xml:space="preserve">Xgħajra</t>
  </si>
  <si>
    <t xml:space="preserve">MT-64</t>
  </si>
  <si>
    <t xml:space="preserve">Żabbar</t>
  </si>
  <si>
    <t xml:space="preserve">MT-65</t>
  </si>
  <si>
    <t xml:space="preserve">Żebbuġ Gozo</t>
  </si>
  <si>
    <t xml:space="preserve">Żebbuġ Għawdex</t>
  </si>
  <si>
    <t xml:space="preserve">MT-66</t>
  </si>
  <si>
    <t xml:space="preserve">Żebbuġ Malta</t>
  </si>
  <si>
    <t xml:space="preserve">MT-67</t>
  </si>
  <si>
    <t xml:space="preserve">Żejtun</t>
  </si>
  <si>
    <t xml:space="preserve">MT-68</t>
  </si>
  <si>
    <t xml:space="preserve">Żurrieq</t>
  </si>
  <si>
    <t xml:space="preserve">MU-BR</t>
  </si>
  <si>
    <t xml:space="preserve">Beau Bassin-Rose Hill</t>
  </si>
  <si>
    <t xml:space="preserve">MU-CU</t>
  </si>
  <si>
    <t xml:space="preserve">Curepipe</t>
  </si>
  <si>
    <t xml:space="preserve">MU-PU</t>
  </si>
  <si>
    <t xml:space="preserve">Port Louis</t>
  </si>
  <si>
    <t xml:space="preserve">MU-QB</t>
  </si>
  <si>
    <t xml:space="preserve">Quatre Bornes</t>
  </si>
  <si>
    <t xml:space="preserve">MU-VP</t>
  </si>
  <si>
    <t xml:space="preserve">Vacoas-Phoenix</t>
  </si>
  <si>
    <t xml:space="preserve">MU-BL</t>
  </si>
  <si>
    <t xml:space="preserve">Black River</t>
  </si>
  <si>
    <t xml:space="preserve">MU-FL</t>
  </si>
  <si>
    <t xml:space="preserve">Flacq</t>
  </si>
  <si>
    <t xml:space="preserve">MU-GP</t>
  </si>
  <si>
    <t xml:space="preserve">Grand Port</t>
  </si>
  <si>
    <t xml:space="preserve">MU-MO</t>
  </si>
  <si>
    <t xml:space="preserve">Moka</t>
  </si>
  <si>
    <t xml:space="preserve">MU-PA</t>
  </si>
  <si>
    <t xml:space="preserve">Pamplemousses</t>
  </si>
  <si>
    <t xml:space="preserve">MU-PL</t>
  </si>
  <si>
    <t xml:space="preserve">MU-PW</t>
  </si>
  <si>
    <t xml:space="preserve">Plaines Wilhems</t>
  </si>
  <si>
    <t xml:space="preserve">MU-RR</t>
  </si>
  <si>
    <t xml:space="preserve">Rivière du Rempart</t>
  </si>
  <si>
    <t xml:space="preserve">MU-SA</t>
  </si>
  <si>
    <t xml:space="preserve">Savanne</t>
  </si>
  <si>
    <t xml:space="preserve">MU-AG</t>
  </si>
  <si>
    <t xml:space="preserve">Agalega Islands</t>
  </si>
  <si>
    <t xml:space="preserve">MU-CC</t>
  </si>
  <si>
    <t xml:space="preserve">Cargados Carajos Shoals</t>
  </si>
  <si>
    <t xml:space="preserve">MU-RO</t>
  </si>
  <si>
    <t xml:space="preserve">Rodrigues Island</t>
  </si>
  <si>
    <t xml:space="preserve">MV-00</t>
  </si>
  <si>
    <t xml:space="preserve">Ariatholhu Dhekunuburi</t>
  </si>
  <si>
    <t xml:space="preserve">South Ari Atoll</t>
  </si>
  <si>
    <t xml:space="preserve">MV-02</t>
  </si>
  <si>
    <t xml:space="preserve">Ariatholhu Uthuruburi</t>
  </si>
  <si>
    <t xml:space="preserve">North Ari Atoll</t>
  </si>
  <si>
    <t xml:space="preserve">MV-03</t>
  </si>
  <si>
    <t xml:space="preserve">Faadhippolhu</t>
  </si>
  <si>
    <t xml:space="preserve">MV-04</t>
  </si>
  <si>
    <t xml:space="preserve">Felidheatholhu</t>
  </si>
  <si>
    <t xml:space="preserve">Felidhu Atoll</t>
  </si>
  <si>
    <t xml:space="preserve">MV-05</t>
  </si>
  <si>
    <t xml:space="preserve">Hahdhunmathi</t>
  </si>
  <si>
    <t xml:space="preserve">MV-07</t>
  </si>
  <si>
    <t xml:space="preserve">Thiladhunmathee Uthuruburi</t>
  </si>
  <si>
    <t xml:space="preserve">North Thiladhunmathi</t>
  </si>
  <si>
    <t xml:space="preserve">MV-08</t>
  </si>
  <si>
    <t xml:space="preserve">Kolhumadulu</t>
  </si>
  <si>
    <t xml:space="preserve">MV-12</t>
  </si>
  <si>
    <t xml:space="preserve">Mulakatholhu</t>
  </si>
  <si>
    <t xml:space="preserve">Mulaku Atoll</t>
  </si>
  <si>
    <t xml:space="preserve">MV-13</t>
  </si>
  <si>
    <t xml:space="preserve">Maalhosmadulu Uthuruburi</t>
  </si>
  <si>
    <t xml:space="preserve">North Maalhosmadulu</t>
  </si>
  <si>
    <t xml:space="preserve">MV-14</t>
  </si>
  <si>
    <t xml:space="preserve">Nilandheatholhu Uthuruburi</t>
  </si>
  <si>
    <t xml:space="preserve">North Nilandhe Atoll</t>
  </si>
  <si>
    <t xml:space="preserve">MV-17</t>
  </si>
  <si>
    <t xml:space="preserve">Nilandheatholhu Dhekunuburi</t>
  </si>
  <si>
    <t xml:space="preserve">South Nilandhe Atoll</t>
  </si>
  <si>
    <t xml:space="preserve">MV-20</t>
  </si>
  <si>
    <t xml:space="preserve">Maalhosmadulu Dhekunuburi</t>
  </si>
  <si>
    <t xml:space="preserve">South Maalhosmadulu</t>
  </si>
  <si>
    <t xml:space="preserve">MV-23</t>
  </si>
  <si>
    <t xml:space="preserve">Thiladhunmathee Dhekunuburi</t>
  </si>
  <si>
    <t xml:space="preserve">South Thiladhunmathi</t>
  </si>
  <si>
    <t xml:space="preserve">MV-24</t>
  </si>
  <si>
    <t xml:space="preserve">Miladhunmadulu Uthuruburi</t>
  </si>
  <si>
    <t xml:space="preserve">North Miladhunmadulu</t>
  </si>
  <si>
    <t xml:space="preserve">MV-25</t>
  </si>
  <si>
    <t xml:space="preserve">Miladhunmadulu Dhekunuburi</t>
  </si>
  <si>
    <t xml:space="preserve">South Miladhunmadulu</t>
  </si>
  <si>
    <t xml:space="preserve">MV-26</t>
  </si>
  <si>
    <t xml:space="preserve">Maaleatholhu</t>
  </si>
  <si>
    <t xml:space="preserve">Male Atoll</t>
  </si>
  <si>
    <t xml:space="preserve">MV-27</t>
  </si>
  <si>
    <t xml:space="preserve">Huvadhuatholhu Uthuruburi</t>
  </si>
  <si>
    <t xml:space="preserve">North Huvadhu Atoll</t>
  </si>
  <si>
    <t xml:space="preserve">MV-28</t>
  </si>
  <si>
    <t xml:space="preserve">Huvadhuatholhu Dhekunuburi</t>
  </si>
  <si>
    <t xml:space="preserve">South Huvadhu Atoll</t>
  </si>
  <si>
    <t xml:space="preserve">MV-29</t>
  </si>
  <si>
    <t xml:space="preserve">Fuvammulah</t>
  </si>
  <si>
    <t xml:space="preserve">MV-01</t>
  </si>
  <si>
    <t xml:space="preserve">Addu</t>
  </si>
  <si>
    <t xml:space="preserve">Addu City</t>
  </si>
  <si>
    <t xml:space="preserve">MV-MLE</t>
  </si>
  <si>
    <t xml:space="preserve">Maale</t>
  </si>
  <si>
    <t xml:space="preserve">Male</t>
  </si>
  <si>
    <t xml:space="preserve">MW-C</t>
  </si>
  <si>
    <t xml:space="preserve">Central Region</t>
  </si>
  <si>
    <t xml:space="preserve">Chapakati</t>
  </si>
  <si>
    <t xml:space="preserve">MW-DE</t>
  </si>
  <si>
    <t xml:space="preserve">Dedza</t>
  </si>
  <si>
    <t xml:space="preserve">MW-DO</t>
  </si>
  <si>
    <t xml:space="preserve">MW-KS</t>
  </si>
  <si>
    <t xml:space="preserve">Kasungu</t>
  </si>
  <si>
    <t xml:space="preserve">MW-LI</t>
  </si>
  <si>
    <t xml:space="preserve">Lilongwe</t>
  </si>
  <si>
    <t xml:space="preserve">MW-MC</t>
  </si>
  <si>
    <t xml:space="preserve">Mchinji</t>
  </si>
  <si>
    <t xml:space="preserve">MW-NI</t>
  </si>
  <si>
    <t xml:space="preserve">Ntchisi</t>
  </si>
  <si>
    <t xml:space="preserve">MW-NK</t>
  </si>
  <si>
    <t xml:space="preserve">Nkhotakota</t>
  </si>
  <si>
    <t xml:space="preserve">MW-NU</t>
  </si>
  <si>
    <t xml:space="preserve">Ntcheu</t>
  </si>
  <si>
    <t xml:space="preserve">MW-SA</t>
  </si>
  <si>
    <t xml:space="preserve">Salima</t>
  </si>
  <si>
    <t xml:space="preserve">MW-N</t>
  </si>
  <si>
    <t xml:space="preserve">Northern Region</t>
  </si>
  <si>
    <t xml:space="preserve">Chakumpoto</t>
  </si>
  <si>
    <t xml:space="preserve">MW-CT</t>
  </si>
  <si>
    <t xml:space="preserve">Chitipa</t>
  </si>
  <si>
    <t xml:space="preserve">MW-KR</t>
  </si>
  <si>
    <t xml:space="preserve">Karonga</t>
  </si>
  <si>
    <t xml:space="preserve">MW-LK</t>
  </si>
  <si>
    <t xml:space="preserve">Likoma</t>
  </si>
  <si>
    <t xml:space="preserve">MW-MZ</t>
  </si>
  <si>
    <t xml:space="preserve">Mzimba</t>
  </si>
  <si>
    <t xml:space="preserve">MW-NB</t>
  </si>
  <si>
    <t xml:space="preserve">Nkhata Bay</t>
  </si>
  <si>
    <t xml:space="preserve">MW-RU</t>
  </si>
  <si>
    <t xml:space="preserve">Rumphi</t>
  </si>
  <si>
    <t xml:space="preserve">MW-S</t>
  </si>
  <si>
    <t xml:space="preserve">Southern Region</t>
  </si>
  <si>
    <t xml:space="preserve">Chakumwera</t>
  </si>
  <si>
    <t xml:space="preserve">MW-BA</t>
  </si>
  <si>
    <t xml:space="preserve">Balaka</t>
  </si>
  <si>
    <t xml:space="preserve">MW-BL</t>
  </si>
  <si>
    <t xml:space="preserve">Blantyre</t>
  </si>
  <si>
    <t xml:space="preserve">MW-CK</t>
  </si>
  <si>
    <t xml:space="preserve">Chikwawa</t>
  </si>
  <si>
    <t xml:space="preserve">MW-CR</t>
  </si>
  <si>
    <t xml:space="preserve">Chiradzulu</t>
  </si>
  <si>
    <t xml:space="preserve">MW-MG</t>
  </si>
  <si>
    <t xml:space="preserve">Mangochi</t>
  </si>
  <si>
    <t xml:space="preserve">MW-MH</t>
  </si>
  <si>
    <t xml:space="preserve">Machinga</t>
  </si>
  <si>
    <t xml:space="preserve">MW-MU</t>
  </si>
  <si>
    <t xml:space="preserve">Mulanje</t>
  </si>
  <si>
    <t xml:space="preserve">MW-MW</t>
  </si>
  <si>
    <t xml:space="preserve">Mwanza</t>
  </si>
  <si>
    <t xml:space="preserve">MW-NE</t>
  </si>
  <si>
    <t xml:space="preserve">Neno</t>
  </si>
  <si>
    <t xml:space="preserve">MW-NS</t>
  </si>
  <si>
    <t xml:space="preserve">Nsanje</t>
  </si>
  <si>
    <t xml:space="preserve">MW-PH</t>
  </si>
  <si>
    <t xml:space="preserve">Phalombe</t>
  </si>
  <si>
    <t xml:space="preserve">MW-TH</t>
  </si>
  <si>
    <t xml:space="preserve">Thyolo</t>
  </si>
  <si>
    <t xml:space="preserve">MW-ZO</t>
  </si>
  <si>
    <t xml:space="preserve">Zomba</t>
  </si>
  <si>
    <t xml:space="preserve">MX-AGU</t>
  </si>
  <si>
    <t xml:space="preserve">Aguascalientes</t>
  </si>
  <si>
    <t xml:space="preserve">MX-BCN</t>
  </si>
  <si>
    <t xml:space="preserve">Baja California</t>
  </si>
  <si>
    <t xml:space="preserve">MX-BCS</t>
  </si>
  <si>
    <t xml:space="preserve">Baja California Sur</t>
  </si>
  <si>
    <t xml:space="preserve">MX-CAM</t>
  </si>
  <si>
    <t xml:space="preserve">Campeche</t>
  </si>
  <si>
    <t xml:space="preserve">MX-CHH</t>
  </si>
  <si>
    <t xml:space="preserve">Chihuahua</t>
  </si>
  <si>
    <t xml:space="preserve">MX-CHP</t>
  </si>
  <si>
    <t xml:space="preserve">Chiapas</t>
  </si>
  <si>
    <t xml:space="preserve">MX-COA</t>
  </si>
  <si>
    <t xml:space="preserve">MX-COL</t>
  </si>
  <si>
    <t xml:space="preserve">Colima</t>
  </si>
  <si>
    <t xml:space="preserve">MX-DUR</t>
  </si>
  <si>
    <t xml:space="preserve">Durango</t>
  </si>
  <si>
    <t xml:space="preserve">MX-GRO</t>
  </si>
  <si>
    <t xml:space="preserve">Guerrero</t>
  </si>
  <si>
    <t xml:space="preserve">MX-GUA</t>
  </si>
  <si>
    <t xml:space="preserve">Guanajuato</t>
  </si>
  <si>
    <t xml:space="preserve">MX-HID</t>
  </si>
  <si>
    <t xml:space="preserve">Hidalgo</t>
  </si>
  <si>
    <t xml:space="preserve">MX-JAL</t>
  </si>
  <si>
    <t xml:space="preserve">Jalisco</t>
  </si>
  <si>
    <t xml:space="preserve">MX-MEX</t>
  </si>
  <si>
    <t xml:space="preserve">México</t>
  </si>
  <si>
    <t xml:space="preserve">MX-MIC</t>
  </si>
  <si>
    <t xml:space="preserve">Michoacán de Ocampo</t>
  </si>
  <si>
    <t xml:space="preserve">MX-MOR</t>
  </si>
  <si>
    <t xml:space="preserve">Morelos</t>
  </si>
  <si>
    <t xml:space="preserve">MX-NAY</t>
  </si>
  <si>
    <t xml:space="preserve">Nayarit</t>
  </si>
  <si>
    <t xml:space="preserve">MX-NLE</t>
  </si>
  <si>
    <t xml:space="preserve">Nuevo León</t>
  </si>
  <si>
    <t xml:space="preserve">MX-OAX</t>
  </si>
  <si>
    <t xml:space="preserve">Oaxaca</t>
  </si>
  <si>
    <t xml:space="preserve">MX-PUE</t>
  </si>
  <si>
    <t xml:space="preserve">Puebla</t>
  </si>
  <si>
    <t xml:space="preserve">MX-QUE</t>
  </si>
  <si>
    <t xml:space="preserve">Querétaro</t>
  </si>
  <si>
    <t xml:space="preserve">MX-ROO</t>
  </si>
  <si>
    <t xml:space="preserve">Quintana Roo</t>
  </si>
  <si>
    <t xml:space="preserve">MX-SIN</t>
  </si>
  <si>
    <t xml:space="preserve">Sinaloa</t>
  </si>
  <si>
    <t xml:space="preserve">MX-SLP</t>
  </si>
  <si>
    <t xml:space="preserve">San Luis Potosí</t>
  </si>
  <si>
    <t xml:space="preserve">MX-SON</t>
  </si>
  <si>
    <t xml:space="preserve">MX-TAB</t>
  </si>
  <si>
    <t xml:space="preserve">Tabasco</t>
  </si>
  <si>
    <t xml:space="preserve">MX-TAM</t>
  </si>
  <si>
    <t xml:space="preserve">MX-TLA</t>
  </si>
  <si>
    <t xml:space="preserve">Tlaxcala</t>
  </si>
  <si>
    <t xml:space="preserve">MX-VER</t>
  </si>
  <si>
    <t xml:space="preserve">Veracruz de Ignacio de la Llave</t>
  </si>
  <si>
    <t xml:space="preserve">MX-YUC</t>
  </si>
  <si>
    <t xml:space="preserve">Yucatán</t>
  </si>
  <si>
    <t xml:space="preserve">MX-ZAC</t>
  </si>
  <si>
    <t xml:space="preserve">Zacatecas</t>
  </si>
  <si>
    <t xml:space="preserve">MX-CMX</t>
  </si>
  <si>
    <t xml:space="preserve">Ciudad de México</t>
  </si>
  <si>
    <t xml:space="preserve">MY-14</t>
  </si>
  <si>
    <t xml:space="preserve">Wilayah Persekutuan Kuala Lumpur</t>
  </si>
  <si>
    <t xml:space="preserve">MY-15</t>
  </si>
  <si>
    <t xml:space="preserve">Wilayah Persekutuan Labuan</t>
  </si>
  <si>
    <t xml:space="preserve">MY-16</t>
  </si>
  <si>
    <t xml:space="preserve">Wilayah Persekutuan Putrajaya</t>
  </si>
  <si>
    <t xml:space="preserve">MY-01</t>
  </si>
  <si>
    <t xml:space="preserve">Johor</t>
  </si>
  <si>
    <t xml:space="preserve">MY-02</t>
  </si>
  <si>
    <t xml:space="preserve">Kedah</t>
  </si>
  <si>
    <t xml:space="preserve">MY-03</t>
  </si>
  <si>
    <t xml:space="preserve">Kelantan</t>
  </si>
  <si>
    <t xml:space="preserve">MY-04</t>
  </si>
  <si>
    <t xml:space="preserve">MY-05</t>
  </si>
  <si>
    <t xml:space="preserve">Negeri Sembilan</t>
  </si>
  <si>
    <t xml:space="preserve">MY-06</t>
  </si>
  <si>
    <t xml:space="preserve">Pahang</t>
  </si>
  <si>
    <t xml:space="preserve">MY-07</t>
  </si>
  <si>
    <t xml:space="preserve">MY-08</t>
  </si>
  <si>
    <t xml:space="preserve">Perak</t>
  </si>
  <si>
    <t xml:space="preserve">MY-09</t>
  </si>
  <si>
    <t xml:space="preserve">Perlis</t>
  </si>
  <si>
    <t xml:space="preserve">MY-10</t>
  </si>
  <si>
    <t xml:space="preserve">Selangor</t>
  </si>
  <si>
    <t xml:space="preserve">MY-11</t>
  </si>
  <si>
    <t xml:space="preserve">Terengganu</t>
  </si>
  <si>
    <t xml:space="preserve">MY-12</t>
  </si>
  <si>
    <t xml:space="preserve">Sabah</t>
  </si>
  <si>
    <t xml:space="preserve">MY-13</t>
  </si>
  <si>
    <t xml:space="preserve">Sarawak</t>
  </si>
  <si>
    <t xml:space="preserve">MZ-MPM</t>
  </si>
  <si>
    <t xml:space="preserve">Maputo</t>
  </si>
  <si>
    <t xml:space="preserve">MZ-A</t>
  </si>
  <si>
    <t xml:space="preserve">Niassa</t>
  </si>
  <si>
    <t xml:space="preserve">MZ-B</t>
  </si>
  <si>
    <t xml:space="preserve">Manica</t>
  </si>
  <si>
    <t xml:space="preserve">MZ-G</t>
  </si>
  <si>
    <t xml:space="preserve">Gaza</t>
  </si>
  <si>
    <t xml:space="preserve">MZ-I</t>
  </si>
  <si>
    <t xml:space="preserve">Inhambane</t>
  </si>
  <si>
    <t xml:space="preserve">MZ-L</t>
  </si>
  <si>
    <t xml:space="preserve">MZ-N</t>
  </si>
  <si>
    <t xml:space="preserve">Nampula</t>
  </si>
  <si>
    <t xml:space="preserve">MZ-P</t>
  </si>
  <si>
    <t xml:space="preserve">Cabo Delgado</t>
  </si>
  <si>
    <t xml:space="preserve">MZ-Q</t>
  </si>
  <si>
    <t xml:space="preserve">Zambézia</t>
  </si>
  <si>
    <t xml:space="preserve">MZ-S</t>
  </si>
  <si>
    <t xml:space="preserve">Sofala</t>
  </si>
  <si>
    <t xml:space="preserve">MZ-T</t>
  </si>
  <si>
    <t xml:space="preserve">Tete</t>
  </si>
  <si>
    <t xml:space="preserve">NA-CA</t>
  </si>
  <si>
    <t xml:space="preserve">Zambezi</t>
  </si>
  <si>
    <t xml:space="preserve">NA-ER</t>
  </si>
  <si>
    <t xml:space="preserve">Erongo</t>
  </si>
  <si>
    <t xml:space="preserve">NA-HA</t>
  </si>
  <si>
    <t xml:space="preserve">Hardap</t>
  </si>
  <si>
    <t xml:space="preserve">NA-KA</t>
  </si>
  <si>
    <t xml:space="preserve">Karas</t>
  </si>
  <si>
    <t xml:space="preserve">NA-KE</t>
  </si>
  <si>
    <t xml:space="preserve">Kavango East</t>
  </si>
  <si>
    <t xml:space="preserve">NA-KH</t>
  </si>
  <si>
    <t xml:space="preserve">Khomas</t>
  </si>
  <si>
    <t xml:space="preserve">NA-KU</t>
  </si>
  <si>
    <t xml:space="preserve">Kunene</t>
  </si>
  <si>
    <t xml:space="preserve">NA-KW</t>
  </si>
  <si>
    <t xml:space="preserve">Kavango West</t>
  </si>
  <si>
    <t xml:space="preserve">NA-OD</t>
  </si>
  <si>
    <t xml:space="preserve">Otjozondjupa</t>
  </si>
  <si>
    <t xml:space="preserve">NA-OH</t>
  </si>
  <si>
    <t xml:space="preserve">Omaheke</t>
  </si>
  <si>
    <t xml:space="preserve">NA-ON</t>
  </si>
  <si>
    <t xml:space="preserve">Oshana</t>
  </si>
  <si>
    <t xml:space="preserve">NA-OS</t>
  </si>
  <si>
    <t xml:space="preserve">Omusati</t>
  </si>
  <si>
    <t xml:space="preserve">NA-OT</t>
  </si>
  <si>
    <t xml:space="preserve">Oshikoto</t>
  </si>
  <si>
    <t xml:space="preserve">NA-OW</t>
  </si>
  <si>
    <t xml:space="preserve">Ohangwena</t>
  </si>
  <si>
    <t xml:space="preserve">NE-8</t>
  </si>
  <si>
    <t xml:space="preserve">Niamey</t>
  </si>
  <si>
    <t xml:space="preserve">NE-1</t>
  </si>
  <si>
    <t xml:space="preserve">Agadez</t>
  </si>
  <si>
    <t xml:space="preserve">NE-2</t>
  </si>
  <si>
    <t xml:space="preserve">Diffa</t>
  </si>
  <si>
    <t xml:space="preserve">NE-3</t>
  </si>
  <si>
    <t xml:space="preserve">Dosso</t>
  </si>
  <si>
    <t xml:space="preserve">NE-4</t>
  </si>
  <si>
    <t xml:space="preserve">Maradi</t>
  </si>
  <si>
    <t xml:space="preserve">NE-5</t>
  </si>
  <si>
    <t xml:space="preserve">Tahoua</t>
  </si>
  <si>
    <t xml:space="preserve">NE-6</t>
  </si>
  <si>
    <t xml:space="preserve">Tillabéri</t>
  </si>
  <si>
    <t xml:space="preserve">NE-7</t>
  </si>
  <si>
    <t xml:space="preserve">Zinder</t>
  </si>
  <si>
    <t xml:space="preserve">NG-AB</t>
  </si>
  <si>
    <t xml:space="preserve">Abia</t>
  </si>
  <si>
    <t xml:space="preserve">NG-AD</t>
  </si>
  <si>
    <t xml:space="preserve">Adamawa</t>
  </si>
  <si>
    <t xml:space="preserve">NG-AK</t>
  </si>
  <si>
    <t xml:space="preserve">Akwa Ibom</t>
  </si>
  <si>
    <t xml:space="preserve">NG-AN</t>
  </si>
  <si>
    <t xml:space="preserve">Anambra</t>
  </si>
  <si>
    <t xml:space="preserve">NG-BA</t>
  </si>
  <si>
    <t xml:space="preserve">Bauchi</t>
  </si>
  <si>
    <t xml:space="preserve">NG-BE</t>
  </si>
  <si>
    <t xml:space="preserve">Benue</t>
  </si>
  <si>
    <t xml:space="preserve">NG-BO</t>
  </si>
  <si>
    <t xml:space="preserve">Borno</t>
  </si>
  <si>
    <t xml:space="preserve">NG-BY</t>
  </si>
  <si>
    <t xml:space="preserve">Bayelsa</t>
  </si>
  <si>
    <t xml:space="preserve">NG-CR</t>
  </si>
  <si>
    <t xml:space="preserve">Cross River</t>
  </si>
  <si>
    <t xml:space="preserve">NG-DE</t>
  </si>
  <si>
    <t xml:space="preserve">Delta</t>
  </si>
  <si>
    <t xml:space="preserve">NG-EB</t>
  </si>
  <si>
    <t xml:space="preserve">Ebonyi</t>
  </si>
  <si>
    <t xml:space="preserve">NG-ED</t>
  </si>
  <si>
    <t xml:space="preserve">Edo</t>
  </si>
  <si>
    <t xml:space="preserve">NG-EK</t>
  </si>
  <si>
    <t xml:space="preserve">Ekiti</t>
  </si>
  <si>
    <t xml:space="preserve">NG-EN</t>
  </si>
  <si>
    <t xml:space="preserve">Enugu</t>
  </si>
  <si>
    <t xml:space="preserve">NG-GO</t>
  </si>
  <si>
    <t xml:space="preserve">Gombe</t>
  </si>
  <si>
    <t xml:space="preserve">NG-IM</t>
  </si>
  <si>
    <t xml:space="preserve">Imo</t>
  </si>
  <si>
    <t xml:space="preserve">NG-JI</t>
  </si>
  <si>
    <t xml:space="preserve">Jigawa</t>
  </si>
  <si>
    <t xml:space="preserve">NG-KD</t>
  </si>
  <si>
    <t xml:space="preserve">Kaduna</t>
  </si>
  <si>
    <t xml:space="preserve">NG-KE</t>
  </si>
  <si>
    <t xml:space="preserve">Kebbi</t>
  </si>
  <si>
    <t xml:space="preserve">NG-KN</t>
  </si>
  <si>
    <t xml:space="preserve">Kano</t>
  </si>
  <si>
    <t xml:space="preserve">NG-KO</t>
  </si>
  <si>
    <t xml:space="preserve">Kogi</t>
  </si>
  <si>
    <t xml:space="preserve">NG-KT</t>
  </si>
  <si>
    <t xml:space="preserve">Katsina</t>
  </si>
  <si>
    <t xml:space="preserve">NG-KW</t>
  </si>
  <si>
    <t xml:space="preserve">Kwara</t>
  </si>
  <si>
    <t xml:space="preserve">NG-LA</t>
  </si>
  <si>
    <t xml:space="preserve">Lagos</t>
  </si>
  <si>
    <t xml:space="preserve">NG-NA</t>
  </si>
  <si>
    <t xml:space="preserve">Nasarawa</t>
  </si>
  <si>
    <t xml:space="preserve">NG-NI</t>
  </si>
  <si>
    <t xml:space="preserve">Niger</t>
  </si>
  <si>
    <t xml:space="preserve">NG-OG</t>
  </si>
  <si>
    <t xml:space="preserve">Ogun</t>
  </si>
  <si>
    <t xml:space="preserve">NG-ON</t>
  </si>
  <si>
    <t xml:space="preserve">Ondo</t>
  </si>
  <si>
    <t xml:space="preserve">NG-OS</t>
  </si>
  <si>
    <t xml:space="preserve">Osun</t>
  </si>
  <si>
    <t xml:space="preserve">NG-OY</t>
  </si>
  <si>
    <t xml:space="preserve">Oyo</t>
  </si>
  <si>
    <t xml:space="preserve">NG-PL</t>
  </si>
  <si>
    <t xml:space="preserve">NG-RI</t>
  </si>
  <si>
    <t xml:space="preserve">Rivers</t>
  </si>
  <si>
    <t xml:space="preserve">NG-SO</t>
  </si>
  <si>
    <t xml:space="preserve">Sokoto</t>
  </si>
  <si>
    <t xml:space="preserve">NG-TA</t>
  </si>
  <si>
    <t xml:space="preserve">Taraba</t>
  </si>
  <si>
    <t xml:space="preserve">NG-YO</t>
  </si>
  <si>
    <t xml:space="preserve">Yobe</t>
  </si>
  <si>
    <t xml:space="preserve">NG-ZA</t>
  </si>
  <si>
    <t xml:space="preserve">Zamfara</t>
  </si>
  <si>
    <t xml:space="preserve">NG-FC</t>
  </si>
  <si>
    <t xml:space="preserve">Abuja Federal Capital Territory</t>
  </si>
  <si>
    <t xml:space="preserve">NI-BO</t>
  </si>
  <si>
    <t xml:space="preserve">Boaco</t>
  </si>
  <si>
    <t xml:space="preserve">NI-CA</t>
  </si>
  <si>
    <t xml:space="preserve">Carazo</t>
  </si>
  <si>
    <t xml:space="preserve">NI-CI</t>
  </si>
  <si>
    <t xml:space="preserve">Chinandega</t>
  </si>
  <si>
    <t xml:space="preserve">NI-CO</t>
  </si>
  <si>
    <t xml:space="preserve">Chontales</t>
  </si>
  <si>
    <t xml:space="preserve">NI-ES</t>
  </si>
  <si>
    <t xml:space="preserve">Estelí</t>
  </si>
  <si>
    <t xml:space="preserve">NI-GR</t>
  </si>
  <si>
    <t xml:space="preserve">NI-JI</t>
  </si>
  <si>
    <t xml:space="preserve">Jinotega</t>
  </si>
  <si>
    <t xml:space="preserve">NI-LE</t>
  </si>
  <si>
    <t xml:space="preserve">NI-MD</t>
  </si>
  <si>
    <t xml:space="preserve">Madriz</t>
  </si>
  <si>
    <t xml:space="preserve">NI-MN</t>
  </si>
  <si>
    <t xml:space="preserve">Managua</t>
  </si>
  <si>
    <t xml:space="preserve">NI-MS</t>
  </si>
  <si>
    <t xml:space="preserve">Masaya</t>
  </si>
  <si>
    <t xml:space="preserve">NI-MT</t>
  </si>
  <si>
    <t xml:space="preserve">Matagalpa</t>
  </si>
  <si>
    <t xml:space="preserve">NI-NS</t>
  </si>
  <si>
    <t xml:space="preserve">Nueva Segovia</t>
  </si>
  <si>
    <t xml:space="preserve">NI-RI</t>
  </si>
  <si>
    <t xml:space="preserve">Rivas</t>
  </si>
  <si>
    <t xml:space="preserve">NI-SJ</t>
  </si>
  <si>
    <t xml:space="preserve">Río San Juan</t>
  </si>
  <si>
    <t xml:space="preserve">NI-AN</t>
  </si>
  <si>
    <t xml:space="preserve">Costa Caribe Norte</t>
  </si>
  <si>
    <t xml:space="preserve">NI-AS</t>
  </si>
  <si>
    <t xml:space="preserve">Costa Caribe Sur</t>
  </si>
  <si>
    <t xml:space="preserve">NL-DR</t>
  </si>
  <si>
    <t xml:space="preserve">Drenthe</t>
  </si>
  <si>
    <t xml:space="preserve">NL-FL</t>
  </si>
  <si>
    <t xml:space="preserve">Flevoland</t>
  </si>
  <si>
    <t xml:space="preserve">NL-FR</t>
  </si>
  <si>
    <t xml:space="preserve">Fryslân</t>
  </si>
  <si>
    <t xml:space="preserve">NL-GE</t>
  </si>
  <si>
    <t xml:space="preserve">Gelderland</t>
  </si>
  <si>
    <t xml:space="preserve">NL-GR</t>
  </si>
  <si>
    <t xml:space="preserve">Groningen</t>
  </si>
  <si>
    <t xml:space="preserve">NL-LI</t>
  </si>
  <si>
    <t xml:space="preserve">NL-NB</t>
  </si>
  <si>
    <t xml:space="preserve">NL-NH</t>
  </si>
  <si>
    <t xml:space="preserve">Noord-Holland</t>
  </si>
  <si>
    <t xml:space="preserve">NL-OV</t>
  </si>
  <si>
    <t xml:space="preserve">Overijssel</t>
  </si>
  <si>
    <t xml:space="preserve">NL-UT</t>
  </si>
  <si>
    <t xml:space="preserve">Utrecht</t>
  </si>
  <si>
    <t xml:space="preserve">NL-ZE</t>
  </si>
  <si>
    <t xml:space="preserve">Zeeland</t>
  </si>
  <si>
    <t xml:space="preserve">NL-ZH</t>
  </si>
  <si>
    <t xml:space="preserve">Zuid-Holland</t>
  </si>
  <si>
    <t xml:space="preserve">NL-AW</t>
  </si>
  <si>
    <t xml:space="preserve">Aruba (see also separate country code entry under AW)</t>
  </si>
  <si>
    <t xml:space="preserve">NL-CW</t>
  </si>
  <si>
    <t xml:space="preserve">Curaçao (see also separate country code entry under CW)</t>
  </si>
  <si>
    <t xml:space="preserve">NL-SX</t>
  </si>
  <si>
    <t xml:space="preserve">Sint Maarten (see also separate country code entry under SX)</t>
  </si>
  <si>
    <t xml:space="preserve">NL-BQ1</t>
  </si>
  <si>
    <t xml:space="preserve">Bonaire (see also separate country code entry under BQ)</t>
  </si>
  <si>
    <t xml:space="preserve">NL-BQ2</t>
  </si>
  <si>
    <t xml:space="preserve">Saba (see also separate country code entry under BQ)</t>
  </si>
  <si>
    <t xml:space="preserve">NL-BQ3</t>
  </si>
  <si>
    <t xml:space="preserve">Sint Eustatius (see also separate country code entry under BQ)</t>
  </si>
  <si>
    <t xml:space="preserve">NO-03</t>
  </si>
  <si>
    <t xml:space="preserve">Oslo</t>
  </si>
  <si>
    <t xml:space="preserve">NO-11</t>
  </si>
  <si>
    <t xml:space="preserve">Rogaland</t>
  </si>
  <si>
    <t xml:space="preserve">NO-15</t>
  </si>
  <si>
    <t xml:space="preserve">Møre og Romsdal</t>
  </si>
  <si>
    <t xml:space="preserve">NO-18</t>
  </si>
  <si>
    <t xml:space="preserve">Nordland</t>
  </si>
  <si>
    <t xml:space="preserve">NO-30</t>
  </si>
  <si>
    <t xml:space="preserve">Viken</t>
  </si>
  <si>
    <t xml:space="preserve">NO-34</t>
  </si>
  <si>
    <t xml:space="preserve">NO-38</t>
  </si>
  <si>
    <t xml:space="preserve">Vestfold og Telemark</t>
  </si>
  <si>
    <t xml:space="preserve">NO-42</t>
  </si>
  <si>
    <t xml:space="preserve">Agder</t>
  </si>
  <si>
    <t xml:space="preserve">NO-46</t>
  </si>
  <si>
    <t xml:space="preserve">Vestland</t>
  </si>
  <si>
    <t xml:space="preserve">NO-50</t>
  </si>
  <si>
    <t xml:space="preserve">Trøndelag</t>
  </si>
  <si>
    <t xml:space="preserve">NO-54</t>
  </si>
  <si>
    <t xml:space="preserve">Troms og Finnmark</t>
  </si>
  <si>
    <t xml:space="preserve">NO-21</t>
  </si>
  <si>
    <t xml:space="preserve">Svalbard (Arctic Region) (see also separate country code entry under SJ)</t>
  </si>
  <si>
    <t xml:space="preserve">NO-22</t>
  </si>
  <si>
    <t xml:space="preserve">Jan Mayen (Arctic Region) (see also separate country code entry under SJ)</t>
  </si>
  <si>
    <t xml:space="preserve">NP-1</t>
  </si>
  <si>
    <t xml:space="preserve">Madhyamanchal</t>
  </si>
  <si>
    <t xml:space="preserve">NP-BA</t>
  </si>
  <si>
    <t xml:space="preserve">Bagmati</t>
  </si>
  <si>
    <t xml:space="preserve">NP-JA</t>
  </si>
  <si>
    <t xml:space="preserve">Janakpur</t>
  </si>
  <si>
    <t xml:space="preserve">NP-NA</t>
  </si>
  <si>
    <t xml:space="preserve">Narayani</t>
  </si>
  <si>
    <t xml:space="preserve">NP-2</t>
  </si>
  <si>
    <t xml:space="preserve">Mid Western</t>
  </si>
  <si>
    <t xml:space="preserve">Madhya Pashchimanchal</t>
  </si>
  <si>
    <t xml:space="preserve">NP-BH</t>
  </si>
  <si>
    <t xml:space="preserve">Bheri</t>
  </si>
  <si>
    <t xml:space="preserve">NP-KA</t>
  </si>
  <si>
    <t xml:space="preserve">Karnali</t>
  </si>
  <si>
    <t xml:space="preserve">NP-RA</t>
  </si>
  <si>
    <t xml:space="preserve">Rapti</t>
  </si>
  <si>
    <t xml:space="preserve">NP-3</t>
  </si>
  <si>
    <t xml:space="preserve">Pashchimanchal</t>
  </si>
  <si>
    <t xml:space="preserve">NP-DH</t>
  </si>
  <si>
    <t xml:space="preserve">Dhawalagiri</t>
  </si>
  <si>
    <t xml:space="preserve">NP-GA</t>
  </si>
  <si>
    <t xml:space="preserve">Gandaki</t>
  </si>
  <si>
    <t xml:space="preserve">NP-LU</t>
  </si>
  <si>
    <t xml:space="preserve">Lumbini</t>
  </si>
  <si>
    <t xml:space="preserve">NP-4</t>
  </si>
  <si>
    <t xml:space="preserve">Purwanchal</t>
  </si>
  <si>
    <t xml:space="preserve">NP-KO</t>
  </si>
  <si>
    <t xml:space="preserve">Kosi</t>
  </si>
  <si>
    <t xml:space="preserve">NP-ME</t>
  </si>
  <si>
    <t xml:space="preserve">Mechi</t>
  </si>
  <si>
    <t xml:space="preserve">NP-SA</t>
  </si>
  <si>
    <t xml:space="preserve">Sagarmatha</t>
  </si>
  <si>
    <t xml:space="preserve">NP-5</t>
  </si>
  <si>
    <t xml:space="preserve">Far Western</t>
  </si>
  <si>
    <t xml:space="preserve">Sudur Pashchimanchal</t>
  </si>
  <si>
    <t xml:space="preserve">NP-MA</t>
  </si>
  <si>
    <t xml:space="preserve">Mahakali</t>
  </si>
  <si>
    <t xml:space="preserve">NP-SE</t>
  </si>
  <si>
    <t xml:space="preserve">Seti</t>
  </si>
  <si>
    <t xml:space="preserve">NP-P1</t>
  </si>
  <si>
    <t xml:space="preserve">Province 1</t>
  </si>
  <si>
    <t xml:space="preserve">Pradesh 1</t>
  </si>
  <si>
    <t xml:space="preserve">NP-P2</t>
  </si>
  <si>
    <t xml:space="preserve">Province 2</t>
  </si>
  <si>
    <t xml:space="preserve">Pradesh 2</t>
  </si>
  <si>
    <t xml:space="preserve">NP-P3</t>
  </si>
  <si>
    <t xml:space="preserve">Province 3</t>
  </si>
  <si>
    <t xml:space="preserve">Pradesh 3</t>
  </si>
  <si>
    <t xml:space="preserve">NP-P4</t>
  </si>
  <si>
    <t xml:space="preserve">NP-P5</t>
  </si>
  <si>
    <t xml:space="preserve">Province 5</t>
  </si>
  <si>
    <t xml:space="preserve">Pradesh 5</t>
  </si>
  <si>
    <t xml:space="preserve">NP-P6</t>
  </si>
  <si>
    <t xml:space="preserve">NP-P7</t>
  </si>
  <si>
    <t xml:space="preserve">Province 7</t>
  </si>
  <si>
    <t xml:space="preserve">Pradesh 7</t>
  </si>
  <si>
    <t xml:space="preserve">NR-01</t>
  </si>
  <si>
    <t xml:space="preserve">Aiwo</t>
  </si>
  <si>
    <t xml:space="preserve">NR-02</t>
  </si>
  <si>
    <t xml:space="preserve">Anabar</t>
  </si>
  <si>
    <t xml:space="preserve">NR-03</t>
  </si>
  <si>
    <t xml:space="preserve">Anetan</t>
  </si>
  <si>
    <t xml:space="preserve">NR-04</t>
  </si>
  <si>
    <t xml:space="preserve">Anibare</t>
  </si>
  <si>
    <t xml:space="preserve">NR-05</t>
  </si>
  <si>
    <t xml:space="preserve">Baitsi</t>
  </si>
  <si>
    <t xml:space="preserve">NR-06</t>
  </si>
  <si>
    <t xml:space="preserve">Boe</t>
  </si>
  <si>
    <t xml:space="preserve">NR-07</t>
  </si>
  <si>
    <t xml:space="preserve">Buada</t>
  </si>
  <si>
    <t xml:space="preserve">NR-08</t>
  </si>
  <si>
    <t xml:space="preserve">Denigomodu</t>
  </si>
  <si>
    <t xml:space="preserve">NR-09</t>
  </si>
  <si>
    <t xml:space="preserve">Ewa</t>
  </si>
  <si>
    <t xml:space="preserve">NR-10</t>
  </si>
  <si>
    <t xml:space="preserve">Ijuw</t>
  </si>
  <si>
    <t xml:space="preserve">NR-11</t>
  </si>
  <si>
    <t xml:space="preserve">Meneng</t>
  </si>
  <si>
    <t xml:space="preserve">NR-12</t>
  </si>
  <si>
    <t xml:space="preserve">Nibok</t>
  </si>
  <si>
    <t xml:space="preserve">NR-13</t>
  </si>
  <si>
    <t xml:space="preserve">Uaboe</t>
  </si>
  <si>
    <t xml:space="preserve">NR-14</t>
  </si>
  <si>
    <t xml:space="preserve">Yaren</t>
  </si>
  <si>
    <t xml:space="preserve">NZ-AUK</t>
  </si>
  <si>
    <t xml:space="preserve">Tāmaki-makau-rau</t>
  </si>
  <si>
    <t xml:space="preserve">NZ-BOP</t>
  </si>
  <si>
    <t xml:space="preserve">Bay of Plenty</t>
  </si>
  <si>
    <t xml:space="preserve">Te Moana a Toi Te Huatahi</t>
  </si>
  <si>
    <t xml:space="preserve">NZ-CAN</t>
  </si>
  <si>
    <t xml:space="preserve">Canterbury</t>
  </si>
  <si>
    <t xml:space="preserve">Waitaha</t>
  </si>
  <si>
    <t xml:space="preserve">NZ-GIS</t>
  </si>
  <si>
    <t xml:space="preserve">Gisborne</t>
  </si>
  <si>
    <t xml:space="preserve">Tūranga nui a Kiwa</t>
  </si>
  <si>
    <t xml:space="preserve">NZ-HKB</t>
  </si>
  <si>
    <t xml:space="preserve">Hawke's Bay</t>
  </si>
  <si>
    <t xml:space="preserve">Te Matau a Māui</t>
  </si>
  <si>
    <t xml:space="preserve">NZ-MBH</t>
  </si>
  <si>
    <t xml:space="preserve">Marlborough</t>
  </si>
  <si>
    <t xml:space="preserve">NZ-MWT</t>
  </si>
  <si>
    <t xml:space="preserve">Manawatu-Wanganui</t>
  </si>
  <si>
    <t xml:space="preserve">Manawatu Whanganui</t>
  </si>
  <si>
    <t xml:space="preserve">NZ-NSN</t>
  </si>
  <si>
    <t xml:space="preserve">Nelson</t>
  </si>
  <si>
    <t xml:space="preserve">Whakatū</t>
  </si>
  <si>
    <t xml:space="preserve">NZ-NTL</t>
  </si>
  <si>
    <t xml:space="preserve">Northland</t>
  </si>
  <si>
    <t xml:space="preserve">Te Tai tokerau</t>
  </si>
  <si>
    <t xml:space="preserve">NZ-OTA</t>
  </si>
  <si>
    <t xml:space="preserve">Otago</t>
  </si>
  <si>
    <t xml:space="preserve">Ō Tākou</t>
  </si>
  <si>
    <t xml:space="preserve">NZ-STL</t>
  </si>
  <si>
    <t xml:space="preserve">Southland</t>
  </si>
  <si>
    <t xml:space="preserve">Murihiku</t>
  </si>
  <si>
    <t xml:space="preserve">NZ-TAS</t>
  </si>
  <si>
    <t xml:space="preserve">Tasman</t>
  </si>
  <si>
    <t xml:space="preserve">NZ-TKI</t>
  </si>
  <si>
    <t xml:space="preserve">Taranaki</t>
  </si>
  <si>
    <t xml:space="preserve">NZ-WGN</t>
  </si>
  <si>
    <t xml:space="preserve">Wellington</t>
  </si>
  <si>
    <t xml:space="preserve">Te Whanga-nui-a-Tara</t>
  </si>
  <si>
    <t xml:space="preserve">NZ-WKO</t>
  </si>
  <si>
    <t xml:space="preserve">Waikato</t>
  </si>
  <si>
    <t xml:space="preserve">NZ-WTC</t>
  </si>
  <si>
    <t xml:space="preserve">West Coast</t>
  </si>
  <si>
    <t xml:space="preserve">Te Taihau ā uru</t>
  </si>
  <si>
    <t xml:space="preserve">NZ-CIT</t>
  </si>
  <si>
    <t xml:space="preserve">Chatham Islands Territory</t>
  </si>
  <si>
    <t xml:space="preserve">Wharekauri</t>
  </si>
  <si>
    <t xml:space="preserve">OM-BJ</t>
  </si>
  <si>
    <t xml:space="preserve">Janūb al Bāţinah</t>
  </si>
  <si>
    <t xml:space="preserve">OM-BS</t>
  </si>
  <si>
    <t xml:space="preserve">Shamāl al Bāţinah</t>
  </si>
  <si>
    <t xml:space="preserve">OM-BU</t>
  </si>
  <si>
    <t xml:space="preserve">Al Buraymī</t>
  </si>
  <si>
    <t xml:space="preserve">OM-DA</t>
  </si>
  <si>
    <t xml:space="preserve">Ad Dākhilīyah</t>
  </si>
  <si>
    <t xml:space="preserve">OM-MA</t>
  </si>
  <si>
    <t xml:space="preserve">Masqaţ</t>
  </si>
  <si>
    <t xml:space="preserve">OM-MU</t>
  </si>
  <si>
    <t xml:space="preserve">Musandam</t>
  </si>
  <si>
    <t xml:space="preserve">OM-SJ</t>
  </si>
  <si>
    <t xml:space="preserve">Janūb ash Sharqīyah</t>
  </si>
  <si>
    <t xml:space="preserve">OM-SS</t>
  </si>
  <si>
    <t xml:space="preserve">Shamāl ash Sharqīyah</t>
  </si>
  <si>
    <t xml:space="preserve">OM-WU</t>
  </si>
  <si>
    <t xml:space="preserve">Al Wusţá</t>
  </si>
  <si>
    <t xml:space="preserve">OM-ZA</t>
  </si>
  <si>
    <t xml:space="preserve">Az̧ Z̧āhirah</t>
  </si>
  <si>
    <t xml:space="preserve">OM-ZU</t>
  </si>
  <si>
    <t xml:space="preserve">Z̧ufār</t>
  </si>
  <si>
    <t xml:space="preserve">PA-EM</t>
  </si>
  <si>
    <t xml:space="preserve">Emberá</t>
  </si>
  <si>
    <t xml:space="preserve">PA-KY</t>
  </si>
  <si>
    <t xml:space="preserve">Guna Yala</t>
  </si>
  <si>
    <t xml:space="preserve">PA-NB</t>
  </si>
  <si>
    <t xml:space="preserve">Ngöbe-Buglé</t>
  </si>
  <si>
    <t xml:space="preserve">PA-1</t>
  </si>
  <si>
    <t xml:space="preserve">Bocas del Toro</t>
  </si>
  <si>
    <t xml:space="preserve">PA-10</t>
  </si>
  <si>
    <t xml:space="preserve">Panamá Oeste</t>
  </si>
  <si>
    <t xml:space="preserve">PA-2</t>
  </si>
  <si>
    <t xml:space="preserve">Coclé</t>
  </si>
  <si>
    <t xml:space="preserve">PA-3</t>
  </si>
  <si>
    <t xml:space="preserve">PA-4</t>
  </si>
  <si>
    <t xml:space="preserve">Chiriquí</t>
  </si>
  <si>
    <t xml:space="preserve">PA-5</t>
  </si>
  <si>
    <t xml:space="preserve">Darién</t>
  </si>
  <si>
    <t xml:space="preserve">PA-6</t>
  </si>
  <si>
    <t xml:space="preserve">Herrera</t>
  </si>
  <si>
    <t xml:space="preserve">PA-7</t>
  </si>
  <si>
    <t xml:space="preserve">Los Santos</t>
  </si>
  <si>
    <t xml:space="preserve">PA-8</t>
  </si>
  <si>
    <t xml:space="preserve">Panamá</t>
  </si>
  <si>
    <t xml:space="preserve">PA-9</t>
  </si>
  <si>
    <t xml:space="preserve">Veraguas</t>
  </si>
  <si>
    <t xml:space="preserve">PE-AMA</t>
  </si>
  <si>
    <t xml:space="preserve">Amasunu</t>
  </si>
  <si>
    <t xml:space="preserve">Amarumayu</t>
  </si>
  <si>
    <t xml:space="preserve">PE-ANC</t>
  </si>
  <si>
    <t xml:space="preserve">Ankashu</t>
  </si>
  <si>
    <t xml:space="preserve">Anqash</t>
  </si>
  <si>
    <t xml:space="preserve">Ancash</t>
  </si>
  <si>
    <t xml:space="preserve">PE-APU</t>
  </si>
  <si>
    <t xml:space="preserve">Apurimaq</t>
  </si>
  <si>
    <t xml:space="preserve">Apurímac</t>
  </si>
  <si>
    <t xml:space="preserve">PE-ARE</t>
  </si>
  <si>
    <t xml:space="preserve">Arikipa</t>
  </si>
  <si>
    <t xml:space="preserve">Ariqipa</t>
  </si>
  <si>
    <t xml:space="preserve">Arequipa</t>
  </si>
  <si>
    <t xml:space="preserve">PE-AYA</t>
  </si>
  <si>
    <t xml:space="preserve">Ayaquchu</t>
  </si>
  <si>
    <t xml:space="preserve">Ayakuchu</t>
  </si>
  <si>
    <t xml:space="preserve">Ayacucho</t>
  </si>
  <si>
    <t xml:space="preserve">PE-CAJ</t>
  </si>
  <si>
    <t xml:space="preserve">Qajamarka</t>
  </si>
  <si>
    <t xml:space="preserve">Kashamarka</t>
  </si>
  <si>
    <t xml:space="preserve">Cajamarca</t>
  </si>
  <si>
    <t xml:space="preserve">PE-CAL</t>
  </si>
  <si>
    <t xml:space="preserve">Kallao</t>
  </si>
  <si>
    <t xml:space="preserve">Qallaw</t>
  </si>
  <si>
    <t xml:space="preserve">El Callao</t>
  </si>
  <si>
    <t xml:space="preserve">PE-CUS</t>
  </si>
  <si>
    <t xml:space="preserve">Kusku</t>
  </si>
  <si>
    <t xml:space="preserve">Qusqu</t>
  </si>
  <si>
    <t xml:space="preserve">Cusco</t>
  </si>
  <si>
    <t xml:space="preserve">PE-HUC</t>
  </si>
  <si>
    <t xml:space="preserve">Wanuku</t>
  </si>
  <si>
    <t xml:space="preserve">Huánuco</t>
  </si>
  <si>
    <t xml:space="preserve">PE-HUV</t>
  </si>
  <si>
    <t xml:space="preserve">Wankawelika</t>
  </si>
  <si>
    <t xml:space="preserve">Wankawillka</t>
  </si>
  <si>
    <t xml:space="preserve">Huancavelica</t>
  </si>
  <si>
    <t xml:space="preserve">PE-ICA</t>
  </si>
  <si>
    <t xml:space="preserve">Ica</t>
  </si>
  <si>
    <t xml:space="preserve">PE-JUN</t>
  </si>
  <si>
    <t xml:space="preserve">Junin</t>
  </si>
  <si>
    <t xml:space="preserve">Hunin</t>
  </si>
  <si>
    <t xml:space="preserve">Junín</t>
  </si>
  <si>
    <t xml:space="preserve">PE-LAL</t>
  </si>
  <si>
    <t xml:space="preserve">La Libertad</t>
  </si>
  <si>
    <t xml:space="preserve">Qispi kay</t>
  </si>
  <si>
    <t xml:space="preserve">PE-LAM</t>
  </si>
  <si>
    <t xml:space="preserve">Lambayeque</t>
  </si>
  <si>
    <t xml:space="preserve">Lampalliqi</t>
  </si>
  <si>
    <t xml:space="preserve">PE-LIM</t>
  </si>
  <si>
    <t xml:space="preserve">Lima</t>
  </si>
  <si>
    <t xml:space="preserve">PE-LOR</t>
  </si>
  <si>
    <t xml:space="preserve">Luritu</t>
  </si>
  <si>
    <t xml:space="preserve">Loreto</t>
  </si>
  <si>
    <t xml:space="preserve">PE-MDD</t>
  </si>
  <si>
    <t xml:space="preserve">Madre de Dios</t>
  </si>
  <si>
    <t xml:space="preserve">Mayutata</t>
  </si>
  <si>
    <t xml:space="preserve">PE-MOQ</t>
  </si>
  <si>
    <t xml:space="preserve">Moqwegwa</t>
  </si>
  <si>
    <t xml:space="preserve">Muqiwa</t>
  </si>
  <si>
    <t xml:space="preserve">Moquegua</t>
  </si>
  <si>
    <t xml:space="preserve">PE-PAS</t>
  </si>
  <si>
    <t xml:space="preserve">Pasqu</t>
  </si>
  <si>
    <t xml:space="preserve">Pasco</t>
  </si>
  <si>
    <t xml:space="preserve">PE-PIU</t>
  </si>
  <si>
    <t xml:space="preserve">Piura</t>
  </si>
  <si>
    <t xml:space="preserve">Piwra</t>
  </si>
  <si>
    <t xml:space="preserve">PE-PUN</t>
  </si>
  <si>
    <t xml:space="preserve">Puno</t>
  </si>
  <si>
    <t xml:space="preserve">Punu</t>
  </si>
  <si>
    <t xml:space="preserve">PE-SAM</t>
  </si>
  <si>
    <t xml:space="preserve">San Martín</t>
  </si>
  <si>
    <t xml:space="preserve">San Martin</t>
  </si>
  <si>
    <t xml:space="preserve">PE-TAC</t>
  </si>
  <si>
    <t xml:space="preserve">Takna</t>
  </si>
  <si>
    <t xml:space="preserve">Taqna</t>
  </si>
  <si>
    <t xml:space="preserve">Tacna</t>
  </si>
  <si>
    <t xml:space="preserve">PE-TUM</t>
  </si>
  <si>
    <t xml:space="preserve">Tumbes</t>
  </si>
  <si>
    <t xml:space="preserve">Tumpis</t>
  </si>
  <si>
    <t xml:space="preserve">PE-UCA</t>
  </si>
  <si>
    <t xml:space="preserve">Ukayali</t>
  </si>
  <si>
    <t xml:space="preserve">Ucayali</t>
  </si>
  <si>
    <t xml:space="preserve">PE-LMA</t>
  </si>
  <si>
    <t xml:space="preserve">Lima hatun llaqta</t>
  </si>
  <si>
    <t xml:space="preserve">Lima llaqta suyu</t>
  </si>
  <si>
    <t xml:space="preserve">Municipalidad Metropolitana de Lima</t>
  </si>
  <si>
    <t xml:space="preserve">PG-NCD</t>
  </si>
  <si>
    <t xml:space="preserve">National Capital District (Port Moresby)</t>
  </si>
  <si>
    <t xml:space="preserve">PG-CPK</t>
  </si>
  <si>
    <t xml:space="preserve">Chimbu</t>
  </si>
  <si>
    <t xml:space="preserve">PG-CPM</t>
  </si>
  <si>
    <t xml:space="preserve">PG-EBR</t>
  </si>
  <si>
    <t xml:space="preserve">East New Britain</t>
  </si>
  <si>
    <t xml:space="preserve">PG-EHG</t>
  </si>
  <si>
    <t xml:space="preserve">Eastern Highlands</t>
  </si>
  <si>
    <t xml:space="preserve">PG-EPW</t>
  </si>
  <si>
    <t xml:space="preserve">Enga</t>
  </si>
  <si>
    <t xml:space="preserve">PG-ESW</t>
  </si>
  <si>
    <t xml:space="preserve">East Sepik</t>
  </si>
  <si>
    <t xml:space="preserve">PG-GPK</t>
  </si>
  <si>
    <t xml:space="preserve">Gulf</t>
  </si>
  <si>
    <t xml:space="preserve">PG-HLA</t>
  </si>
  <si>
    <t xml:space="preserve">Hela</t>
  </si>
  <si>
    <t xml:space="preserve">PG-JWK</t>
  </si>
  <si>
    <t xml:space="preserve">Jiwaka</t>
  </si>
  <si>
    <t xml:space="preserve">PG-MBA</t>
  </si>
  <si>
    <t xml:space="preserve">Milne Bay</t>
  </si>
  <si>
    <t xml:space="preserve">PG-MPL</t>
  </si>
  <si>
    <t xml:space="preserve">Morobe</t>
  </si>
  <si>
    <t xml:space="preserve">PG-MPM</t>
  </si>
  <si>
    <t xml:space="preserve">Madang</t>
  </si>
  <si>
    <t xml:space="preserve">PG-MRL</t>
  </si>
  <si>
    <t xml:space="preserve">Manus</t>
  </si>
  <si>
    <t xml:space="preserve">PG-NIK</t>
  </si>
  <si>
    <t xml:space="preserve">New Ireland</t>
  </si>
  <si>
    <t xml:space="preserve">PG-NPP</t>
  </si>
  <si>
    <t xml:space="preserve">PG-SAN</t>
  </si>
  <si>
    <t xml:space="preserve">West Sepik</t>
  </si>
  <si>
    <t xml:space="preserve">PG-SHM</t>
  </si>
  <si>
    <t xml:space="preserve">Southern Highlands</t>
  </si>
  <si>
    <t xml:space="preserve">PG-WBK</t>
  </si>
  <si>
    <t xml:space="preserve">West New Britain</t>
  </si>
  <si>
    <t xml:space="preserve">PG-WHM</t>
  </si>
  <si>
    <t xml:space="preserve">Western Highlands</t>
  </si>
  <si>
    <t xml:space="preserve">PG-WPD</t>
  </si>
  <si>
    <t xml:space="preserve">PG-NSB</t>
  </si>
  <si>
    <t xml:space="preserve">Bougainville</t>
  </si>
  <si>
    <t xml:space="preserve">PH-00</t>
  </si>
  <si>
    <t xml:space="preserve">National Capital Region</t>
  </si>
  <si>
    <t xml:space="preserve">Pambansang Punong Rehiyon</t>
  </si>
  <si>
    <t xml:space="preserve">PH-01</t>
  </si>
  <si>
    <t xml:space="preserve">Ilocos (Region I)</t>
  </si>
  <si>
    <t xml:space="preserve">Rehiyon ng Iloko</t>
  </si>
  <si>
    <t xml:space="preserve">PH-ILN</t>
  </si>
  <si>
    <t xml:space="preserve">Ilocos Norte</t>
  </si>
  <si>
    <t xml:space="preserve">Hilagang Iloko</t>
  </si>
  <si>
    <t xml:space="preserve">PH-ILS</t>
  </si>
  <si>
    <t xml:space="preserve">Ilocos Sur</t>
  </si>
  <si>
    <t xml:space="preserve">Timog Iloko</t>
  </si>
  <si>
    <t xml:space="preserve">PH-LUN</t>
  </si>
  <si>
    <t xml:space="preserve">La Union</t>
  </si>
  <si>
    <t xml:space="preserve">La Unyon</t>
  </si>
  <si>
    <t xml:space="preserve">PH-PAN</t>
  </si>
  <si>
    <t xml:space="preserve">Pangasinan</t>
  </si>
  <si>
    <t xml:space="preserve">PH-02</t>
  </si>
  <si>
    <t xml:space="preserve">Cagayan Valley (Region II)</t>
  </si>
  <si>
    <t xml:space="preserve">Rehiyon ng Lambak ng Kagayan</t>
  </si>
  <si>
    <t xml:space="preserve">PH-BTN</t>
  </si>
  <si>
    <t xml:space="preserve">Batanes</t>
  </si>
  <si>
    <t xml:space="preserve">PH-CAG</t>
  </si>
  <si>
    <t xml:space="preserve">Cagayan</t>
  </si>
  <si>
    <t xml:space="preserve">Kagayan</t>
  </si>
  <si>
    <t xml:space="preserve">PH-ISA</t>
  </si>
  <si>
    <t xml:space="preserve">Isabela</t>
  </si>
  <si>
    <t xml:space="preserve">PH-NUV</t>
  </si>
  <si>
    <t xml:space="preserve">Nueva Vizcaya</t>
  </si>
  <si>
    <t xml:space="preserve">Nuweva Biskaya</t>
  </si>
  <si>
    <t xml:space="preserve">PH-QUI</t>
  </si>
  <si>
    <t xml:space="preserve">Quirino</t>
  </si>
  <si>
    <t xml:space="preserve">Kirino</t>
  </si>
  <si>
    <t xml:space="preserve">PH-03</t>
  </si>
  <si>
    <t xml:space="preserve">Central Luzon (Region III)</t>
  </si>
  <si>
    <t xml:space="preserve">Rehiyon ng Gitnang Luson</t>
  </si>
  <si>
    <t xml:space="preserve">PH-AUR</t>
  </si>
  <si>
    <t xml:space="preserve">Aurora</t>
  </si>
  <si>
    <t xml:space="preserve">PH-BAN</t>
  </si>
  <si>
    <t xml:space="preserve">Bataan</t>
  </si>
  <si>
    <t xml:space="preserve">PH-BUL</t>
  </si>
  <si>
    <t xml:space="preserve">Bulakan</t>
  </si>
  <si>
    <t xml:space="preserve">PH-NUE</t>
  </si>
  <si>
    <t xml:space="preserve">Nueva Ecija</t>
  </si>
  <si>
    <t xml:space="preserve">Nuweva Esiha</t>
  </si>
  <si>
    <t xml:space="preserve">PH-PAM</t>
  </si>
  <si>
    <t xml:space="preserve">Pampanga</t>
  </si>
  <si>
    <t xml:space="preserve">PH-TAR</t>
  </si>
  <si>
    <t xml:space="preserve">Tarlac</t>
  </si>
  <si>
    <t xml:space="preserve">Tarlak</t>
  </si>
  <si>
    <t xml:space="preserve">PH-ZMB</t>
  </si>
  <si>
    <t xml:space="preserve">Zambales</t>
  </si>
  <si>
    <t xml:space="preserve">Sambales</t>
  </si>
  <si>
    <t xml:space="preserve">PH-05</t>
  </si>
  <si>
    <t xml:space="preserve">Bicol (Region V)</t>
  </si>
  <si>
    <t xml:space="preserve">Rehiyon ng Bikol</t>
  </si>
  <si>
    <t xml:space="preserve">PH-ALB</t>
  </si>
  <si>
    <t xml:space="preserve">Albay</t>
  </si>
  <si>
    <t xml:space="preserve">PH-CAN</t>
  </si>
  <si>
    <t xml:space="preserve">Camarines Norte</t>
  </si>
  <si>
    <t xml:space="preserve">Hilagang Kamarines</t>
  </si>
  <si>
    <t xml:space="preserve">PH-CAS</t>
  </si>
  <si>
    <t xml:space="preserve">Camarines Sur</t>
  </si>
  <si>
    <t xml:space="preserve">Timog Kamarines</t>
  </si>
  <si>
    <t xml:space="preserve">PH-CAT</t>
  </si>
  <si>
    <t xml:space="preserve">Catanduanes</t>
  </si>
  <si>
    <t xml:space="preserve">Katanduwanes</t>
  </si>
  <si>
    <t xml:space="preserve">PH-MAS</t>
  </si>
  <si>
    <t xml:space="preserve">Masbate</t>
  </si>
  <si>
    <t xml:space="preserve">PH-SOR</t>
  </si>
  <si>
    <t xml:space="preserve">Sorsogon</t>
  </si>
  <si>
    <t xml:space="preserve">PH-06</t>
  </si>
  <si>
    <t xml:space="preserve">Western Visayas (Region VI)</t>
  </si>
  <si>
    <t xml:space="preserve">Rehiyon ng Kanlurang Bisaya</t>
  </si>
  <si>
    <t xml:space="preserve">PH-AKL</t>
  </si>
  <si>
    <t xml:space="preserve">Aklan</t>
  </si>
  <si>
    <t xml:space="preserve">PH-ANT</t>
  </si>
  <si>
    <t xml:space="preserve">Antique</t>
  </si>
  <si>
    <t xml:space="preserve">Antike</t>
  </si>
  <si>
    <t xml:space="preserve">PH-CAP</t>
  </si>
  <si>
    <t xml:space="preserve">Capiz</t>
  </si>
  <si>
    <t xml:space="preserve">Kapis</t>
  </si>
  <si>
    <t xml:space="preserve">PH-GUI</t>
  </si>
  <si>
    <t xml:space="preserve">Guimaras</t>
  </si>
  <si>
    <t xml:space="preserve">Gimaras</t>
  </si>
  <si>
    <t xml:space="preserve">PH-ILI</t>
  </si>
  <si>
    <t xml:space="preserve">Iloilo</t>
  </si>
  <si>
    <t xml:space="preserve">PH-NEC</t>
  </si>
  <si>
    <t xml:space="preserve">Negros Occidental</t>
  </si>
  <si>
    <t xml:space="preserve">Kanlurang Negros</t>
  </si>
  <si>
    <t xml:space="preserve">PH-07</t>
  </si>
  <si>
    <t xml:space="preserve">Central Visayas (Region VII)</t>
  </si>
  <si>
    <t xml:space="preserve">Rehiyon ng Gitnang Bisaya</t>
  </si>
  <si>
    <t xml:space="preserve">PH-BOH</t>
  </si>
  <si>
    <t xml:space="preserve">Bohol</t>
  </si>
  <si>
    <t xml:space="preserve">PH-CEB</t>
  </si>
  <si>
    <t xml:space="preserve">Cebu</t>
  </si>
  <si>
    <t xml:space="preserve">Sebu</t>
  </si>
  <si>
    <t xml:space="preserve">PH-NER</t>
  </si>
  <si>
    <t xml:space="preserve">Negros Oriental</t>
  </si>
  <si>
    <t xml:space="preserve">Silangang Negros</t>
  </si>
  <si>
    <t xml:space="preserve">PH-SIG</t>
  </si>
  <si>
    <t xml:space="preserve">Siquijor</t>
  </si>
  <si>
    <t xml:space="preserve">Sikihor</t>
  </si>
  <si>
    <t xml:space="preserve">PH-08</t>
  </si>
  <si>
    <t xml:space="preserve">Eastern Visayas (Region VIII)</t>
  </si>
  <si>
    <t xml:space="preserve">Rehiyon ng Silangang Bisaya</t>
  </si>
  <si>
    <t xml:space="preserve">PH-BIL</t>
  </si>
  <si>
    <t xml:space="preserve">Biliran</t>
  </si>
  <si>
    <t xml:space="preserve">PH-EAS</t>
  </si>
  <si>
    <t xml:space="preserve">Eastern Samar</t>
  </si>
  <si>
    <t xml:space="preserve">Silangang Samar</t>
  </si>
  <si>
    <t xml:space="preserve">PH-LEY</t>
  </si>
  <si>
    <t xml:space="preserve">Leyte</t>
  </si>
  <si>
    <t xml:space="preserve">PH-NSA</t>
  </si>
  <si>
    <t xml:space="preserve">Northern Samar</t>
  </si>
  <si>
    <t xml:space="preserve">Hilagang Samar</t>
  </si>
  <si>
    <t xml:space="preserve">PH-SLE</t>
  </si>
  <si>
    <t xml:space="preserve">Southern Leyte</t>
  </si>
  <si>
    <t xml:space="preserve">Katimogang Leyte</t>
  </si>
  <si>
    <t xml:space="preserve">PH-WSA</t>
  </si>
  <si>
    <t xml:space="preserve">Samar</t>
  </si>
  <si>
    <t xml:space="preserve">PH-09</t>
  </si>
  <si>
    <t xml:space="preserve">Zamboanga Peninsula (Region IX)</t>
  </si>
  <si>
    <t xml:space="preserve">Rehiyon ng Tangway ng Sambuwangga</t>
  </si>
  <si>
    <t xml:space="preserve">PH-BAS</t>
  </si>
  <si>
    <t xml:space="preserve">Basilan</t>
  </si>
  <si>
    <t xml:space="preserve">PH-ZAN</t>
  </si>
  <si>
    <t xml:space="preserve">Zamboanga del Norte</t>
  </si>
  <si>
    <t xml:space="preserve">Hilagang Sambuwangga</t>
  </si>
  <si>
    <t xml:space="preserve">PH-ZAS</t>
  </si>
  <si>
    <t xml:space="preserve">Zamboanga del Sur</t>
  </si>
  <si>
    <t xml:space="preserve">Timog Sambuwangga</t>
  </si>
  <si>
    <t xml:space="preserve">PH-ZSI</t>
  </si>
  <si>
    <t xml:space="preserve">Zamboanga Sibugay</t>
  </si>
  <si>
    <t xml:space="preserve">Sambuwangga Sibugay</t>
  </si>
  <si>
    <t xml:space="preserve">PH-10</t>
  </si>
  <si>
    <t xml:space="preserve">Northern Mindanao (Region X)</t>
  </si>
  <si>
    <t xml:space="preserve">Rehiyon ng Hilagang Mindanaw</t>
  </si>
  <si>
    <t xml:space="preserve">PH-BUK</t>
  </si>
  <si>
    <t xml:space="preserve">Bukidnon</t>
  </si>
  <si>
    <t xml:space="preserve">PH-CAM</t>
  </si>
  <si>
    <t xml:space="preserve">Camiguin</t>
  </si>
  <si>
    <t xml:space="preserve">Kamigin</t>
  </si>
  <si>
    <t xml:space="preserve">PH-MSC</t>
  </si>
  <si>
    <t xml:space="preserve">Misamis Occidental</t>
  </si>
  <si>
    <t xml:space="preserve">Kanlurang Misamis</t>
  </si>
  <si>
    <t xml:space="preserve">PH-MSR</t>
  </si>
  <si>
    <t xml:space="preserve">Misamis Oriental</t>
  </si>
  <si>
    <t xml:space="preserve">Silangang Misamis</t>
  </si>
  <si>
    <t xml:space="preserve">PH-11</t>
  </si>
  <si>
    <t xml:space="preserve">Davao (Region XI)</t>
  </si>
  <si>
    <t xml:space="preserve">Rehiyon ng Dabaw</t>
  </si>
  <si>
    <t xml:space="preserve">PH-COM</t>
  </si>
  <si>
    <t xml:space="preserve">Compostela Valley</t>
  </si>
  <si>
    <t xml:space="preserve">Lambak ng Kompostela</t>
  </si>
  <si>
    <t xml:space="preserve">PH-DAO</t>
  </si>
  <si>
    <t xml:space="preserve">Davao Oriental</t>
  </si>
  <si>
    <t xml:space="preserve">Silangang Dabaw</t>
  </si>
  <si>
    <t xml:space="preserve">PH-DAS</t>
  </si>
  <si>
    <t xml:space="preserve">Davao del Sur</t>
  </si>
  <si>
    <t xml:space="preserve">Timog Dabaw</t>
  </si>
  <si>
    <t xml:space="preserve">PH-DAV</t>
  </si>
  <si>
    <t xml:space="preserve">Davao del Norte</t>
  </si>
  <si>
    <t xml:space="preserve">Hilagang Dabaw</t>
  </si>
  <si>
    <t xml:space="preserve">PH-DVO</t>
  </si>
  <si>
    <t xml:space="preserve">Davao Occidental</t>
  </si>
  <si>
    <t xml:space="preserve">Kanlurang Dabaw</t>
  </si>
  <si>
    <t xml:space="preserve">PH-SAR</t>
  </si>
  <si>
    <t xml:space="preserve">Sarangani</t>
  </si>
  <si>
    <t xml:space="preserve">PH-SCO</t>
  </si>
  <si>
    <t xml:space="preserve">South Cotabato</t>
  </si>
  <si>
    <t xml:space="preserve">Timog Kotabato</t>
  </si>
  <si>
    <t xml:space="preserve">PH-12</t>
  </si>
  <si>
    <t xml:space="preserve">Soccsksargen (Region XII)</t>
  </si>
  <si>
    <t xml:space="preserve">Rehiyon ng Soccsksargen</t>
  </si>
  <si>
    <t xml:space="preserve">PH-LAN</t>
  </si>
  <si>
    <t xml:space="preserve">Lanao del Norte</t>
  </si>
  <si>
    <t xml:space="preserve">Hilagang Lanaw</t>
  </si>
  <si>
    <t xml:space="preserve">PH-NCO</t>
  </si>
  <si>
    <t xml:space="preserve">Cotabato</t>
  </si>
  <si>
    <t xml:space="preserve">Kotabato</t>
  </si>
  <si>
    <t xml:space="preserve">PH-SUK</t>
  </si>
  <si>
    <t xml:space="preserve">Sultan Kudarat</t>
  </si>
  <si>
    <t xml:space="preserve">PH-13</t>
  </si>
  <si>
    <t xml:space="preserve">Caraga (Region XIII)</t>
  </si>
  <si>
    <t xml:space="preserve">Rehiyon ng Karaga</t>
  </si>
  <si>
    <t xml:space="preserve">PH-AGN</t>
  </si>
  <si>
    <t xml:space="preserve">Agusan del Norte</t>
  </si>
  <si>
    <t xml:space="preserve">Hilagang Agusan</t>
  </si>
  <si>
    <t xml:space="preserve">PH-AGS</t>
  </si>
  <si>
    <t xml:space="preserve">Agusan del Sur</t>
  </si>
  <si>
    <t xml:space="preserve">Timog Agusan</t>
  </si>
  <si>
    <t xml:space="preserve">PH-DIN</t>
  </si>
  <si>
    <t xml:space="preserve">Dinagat Islands</t>
  </si>
  <si>
    <t xml:space="preserve">Pulo ng Dinagat</t>
  </si>
  <si>
    <t xml:space="preserve">PH-SUN</t>
  </si>
  <si>
    <t xml:space="preserve">Surigao del Norte</t>
  </si>
  <si>
    <t xml:space="preserve">Hilagang Surigaw</t>
  </si>
  <si>
    <t xml:space="preserve">PH-SUR</t>
  </si>
  <si>
    <t xml:space="preserve">Surigao del Sur</t>
  </si>
  <si>
    <t xml:space="preserve">Timog Surigaw</t>
  </si>
  <si>
    <t xml:space="preserve">PH-14</t>
  </si>
  <si>
    <t xml:space="preserve">Autonomous Region in Muslim Mindanao (ARMM)</t>
  </si>
  <si>
    <t xml:space="preserve">Nagsasariling Rehiyon ng Muslim sa Mindanaw</t>
  </si>
  <si>
    <t xml:space="preserve">PH-LAS</t>
  </si>
  <si>
    <t xml:space="preserve">Lanao del Sur</t>
  </si>
  <si>
    <t xml:space="preserve">Timog Lanaw</t>
  </si>
  <si>
    <t xml:space="preserve">PH-MAG</t>
  </si>
  <si>
    <t xml:space="preserve">Maguindanao</t>
  </si>
  <si>
    <t xml:space="preserve">Magindanaw</t>
  </si>
  <si>
    <t xml:space="preserve">PH-SLU</t>
  </si>
  <si>
    <t xml:space="preserve">Sulu</t>
  </si>
  <si>
    <t xml:space="preserve">PH-TAW</t>
  </si>
  <si>
    <t xml:space="preserve">Tawi-Tawi</t>
  </si>
  <si>
    <t xml:space="preserve">PH-15</t>
  </si>
  <si>
    <t xml:space="preserve">Cordillera Administrative Region (CAR)</t>
  </si>
  <si>
    <t xml:space="preserve">Rehiyon ng Administratibo ng Kordilyera</t>
  </si>
  <si>
    <t xml:space="preserve">PH-ABR</t>
  </si>
  <si>
    <t xml:space="preserve">Abra</t>
  </si>
  <si>
    <t xml:space="preserve">PH-APA</t>
  </si>
  <si>
    <t xml:space="preserve">Apayao</t>
  </si>
  <si>
    <t xml:space="preserve">Apayaw</t>
  </si>
  <si>
    <t xml:space="preserve">PH-BEN</t>
  </si>
  <si>
    <t xml:space="preserve">Benguet</t>
  </si>
  <si>
    <t xml:space="preserve">Benget</t>
  </si>
  <si>
    <t xml:space="preserve">PH-IFU</t>
  </si>
  <si>
    <t xml:space="preserve">Ifugao</t>
  </si>
  <si>
    <t xml:space="preserve">Ipugaw</t>
  </si>
  <si>
    <t xml:space="preserve">PH-KAL</t>
  </si>
  <si>
    <t xml:space="preserve">Kalinga</t>
  </si>
  <si>
    <t xml:space="preserve">PH-MOU</t>
  </si>
  <si>
    <t xml:space="preserve">Mountain Province</t>
  </si>
  <si>
    <t xml:space="preserve">Lalawigang Bulubundukin</t>
  </si>
  <si>
    <t xml:space="preserve">PH-40</t>
  </si>
  <si>
    <t xml:space="preserve">Calabarzon (Region IV-A)</t>
  </si>
  <si>
    <t xml:space="preserve">Rehiyon ng Calabarzon</t>
  </si>
  <si>
    <t xml:space="preserve">PH-BTG</t>
  </si>
  <si>
    <t xml:space="preserve">Batangas</t>
  </si>
  <si>
    <t xml:space="preserve">PH-CAV</t>
  </si>
  <si>
    <t xml:space="preserve">Kabite</t>
  </si>
  <si>
    <t xml:space="preserve">PH-LAG</t>
  </si>
  <si>
    <t xml:space="preserve">Laguna</t>
  </si>
  <si>
    <t xml:space="preserve">PH-QUE</t>
  </si>
  <si>
    <t xml:space="preserve">Quezon</t>
  </si>
  <si>
    <t xml:space="preserve">Keson</t>
  </si>
  <si>
    <t xml:space="preserve">PH-RIZ</t>
  </si>
  <si>
    <t xml:space="preserve">Risal</t>
  </si>
  <si>
    <t xml:space="preserve">PH-41</t>
  </si>
  <si>
    <t xml:space="preserve">Mimaropa (Region IV-B)</t>
  </si>
  <si>
    <t xml:space="preserve">Rehiyon ng Mimaropa</t>
  </si>
  <si>
    <t xml:space="preserve">PH-MAD</t>
  </si>
  <si>
    <t xml:space="preserve">Marinduque</t>
  </si>
  <si>
    <t xml:space="preserve">Marinduke</t>
  </si>
  <si>
    <t xml:space="preserve">PH-MDC</t>
  </si>
  <si>
    <t xml:space="preserve">Mindoro Occidental</t>
  </si>
  <si>
    <t xml:space="preserve">Kanlurang Mindoro</t>
  </si>
  <si>
    <t xml:space="preserve">PH-MDR</t>
  </si>
  <si>
    <t xml:space="preserve">Mindoro Oriental</t>
  </si>
  <si>
    <t xml:space="preserve">Silangang Mindoro</t>
  </si>
  <si>
    <t xml:space="preserve">PH-PLW</t>
  </si>
  <si>
    <t xml:space="preserve">Palawan</t>
  </si>
  <si>
    <t xml:space="preserve">PH-ROM</t>
  </si>
  <si>
    <t xml:space="preserve">Romblon</t>
  </si>
  <si>
    <t xml:space="preserve">PK-GB</t>
  </si>
  <si>
    <t xml:space="preserve">Gilgit-Baltistan</t>
  </si>
  <si>
    <t xml:space="preserve">Gilgit-Baltistān</t>
  </si>
  <si>
    <t xml:space="preserve">PK-JK</t>
  </si>
  <si>
    <t xml:space="preserve">Azad Jammu and Kashmir</t>
  </si>
  <si>
    <t xml:space="preserve">Āzād Jammūñ o Kashmīr</t>
  </si>
  <si>
    <t xml:space="preserve">PK-IS</t>
  </si>
  <si>
    <t xml:space="preserve">Islamabad</t>
  </si>
  <si>
    <t xml:space="preserve">Islāmābād</t>
  </si>
  <si>
    <t xml:space="preserve">PK-BA</t>
  </si>
  <si>
    <t xml:space="preserve">Balochistan</t>
  </si>
  <si>
    <t xml:space="preserve">Balōchistān</t>
  </si>
  <si>
    <t xml:space="preserve">PK-KP</t>
  </si>
  <si>
    <t xml:space="preserve">Khyber Pakhtunkhwa</t>
  </si>
  <si>
    <t xml:space="preserve">Khaībar Pakhtūnkhwā</t>
  </si>
  <si>
    <t xml:space="preserve">PK-PB</t>
  </si>
  <si>
    <t xml:space="preserve">Panjāb</t>
  </si>
  <si>
    <t xml:space="preserve">PK-SD</t>
  </si>
  <si>
    <t xml:space="preserve">Sindh</t>
  </si>
  <si>
    <t xml:space="preserve">PL-02</t>
  </si>
  <si>
    <t xml:space="preserve">PL-04</t>
  </si>
  <si>
    <t xml:space="preserve">Kujawsko-pomorskie</t>
  </si>
  <si>
    <t xml:space="preserve">PL-06</t>
  </si>
  <si>
    <t xml:space="preserve">Lubelskie</t>
  </si>
  <si>
    <t xml:space="preserve">PL-08</t>
  </si>
  <si>
    <t xml:space="preserve">Lubuskie</t>
  </si>
  <si>
    <t xml:space="preserve">PL-10</t>
  </si>
  <si>
    <t xml:space="preserve">Łódzkie</t>
  </si>
  <si>
    <t xml:space="preserve">PL-12</t>
  </si>
  <si>
    <t xml:space="preserve">Małopolskie</t>
  </si>
  <si>
    <t xml:space="preserve">PL-14</t>
  </si>
  <si>
    <t xml:space="preserve">Mazowieckie</t>
  </si>
  <si>
    <t xml:space="preserve">PL-16</t>
  </si>
  <si>
    <t xml:space="preserve">Opolskie</t>
  </si>
  <si>
    <t xml:space="preserve">PL-18</t>
  </si>
  <si>
    <t xml:space="preserve">PL-20</t>
  </si>
  <si>
    <t xml:space="preserve">Podlaskie</t>
  </si>
  <si>
    <t xml:space="preserve">PL-22</t>
  </si>
  <si>
    <t xml:space="preserve">Pomorskie</t>
  </si>
  <si>
    <t xml:space="preserve">PL-24</t>
  </si>
  <si>
    <t xml:space="preserve">Śląskie</t>
  </si>
  <si>
    <t xml:space="preserve">PL-26</t>
  </si>
  <si>
    <t xml:space="preserve">Świętokrzyskie</t>
  </si>
  <si>
    <t xml:space="preserve">PL-28</t>
  </si>
  <si>
    <t xml:space="preserve">Warmińsko-mazurskie</t>
  </si>
  <si>
    <t xml:space="preserve">PL-30</t>
  </si>
  <si>
    <t xml:space="preserve">Wielkopolskie</t>
  </si>
  <si>
    <t xml:space="preserve">PL-32</t>
  </si>
  <si>
    <t xml:space="preserve">Zachodniopomorskie</t>
  </si>
  <si>
    <t xml:space="preserve">PS-BTH</t>
  </si>
  <si>
    <t xml:space="preserve">Bayt Laḩm</t>
  </si>
  <si>
    <t xml:space="preserve">Bethlehem</t>
  </si>
  <si>
    <t xml:space="preserve">PS-DEB</t>
  </si>
  <si>
    <t xml:space="preserve">Dayr al Balaḩ</t>
  </si>
  <si>
    <t xml:space="preserve">Deir El Balah</t>
  </si>
  <si>
    <t xml:space="preserve">PS-GZA</t>
  </si>
  <si>
    <t xml:space="preserve">Ghazzah</t>
  </si>
  <si>
    <t xml:space="preserve">PS-HBN</t>
  </si>
  <si>
    <t xml:space="preserve">Al Khalīl</t>
  </si>
  <si>
    <t xml:space="preserve">Hebron</t>
  </si>
  <si>
    <t xml:space="preserve">PS-JEM</t>
  </si>
  <si>
    <t xml:space="preserve">Jerusalem</t>
  </si>
  <si>
    <t xml:space="preserve">PS-JEN</t>
  </si>
  <si>
    <t xml:space="preserve">Janīn</t>
  </si>
  <si>
    <t xml:space="preserve">Jenin</t>
  </si>
  <si>
    <t xml:space="preserve">PS-JRH</t>
  </si>
  <si>
    <t xml:space="preserve">Arīḩā wal Aghwār</t>
  </si>
  <si>
    <t xml:space="preserve">Jericho and Al Aghwar</t>
  </si>
  <si>
    <t xml:space="preserve">PS-KYS</t>
  </si>
  <si>
    <t xml:space="preserve">Khān Yūnis</t>
  </si>
  <si>
    <t xml:space="preserve">Khan Yunis</t>
  </si>
  <si>
    <t xml:space="preserve">PS-NBS</t>
  </si>
  <si>
    <t xml:space="preserve">Nāblus</t>
  </si>
  <si>
    <t xml:space="preserve">Nablus</t>
  </si>
  <si>
    <t xml:space="preserve">PS-NGZ</t>
  </si>
  <si>
    <t xml:space="preserve">Shamāl Ghazzah</t>
  </si>
  <si>
    <t xml:space="preserve">North Gaza</t>
  </si>
  <si>
    <t xml:space="preserve">PS-QQA</t>
  </si>
  <si>
    <t xml:space="preserve">Qalqīlyah</t>
  </si>
  <si>
    <t xml:space="preserve">Qalqilya</t>
  </si>
  <si>
    <t xml:space="preserve">PS-RBH</t>
  </si>
  <si>
    <t xml:space="preserve">Rām Allāh wal Bīrah</t>
  </si>
  <si>
    <t xml:space="preserve">Ramallah</t>
  </si>
  <si>
    <t xml:space="preserve">PS-RFH</t>
  </si>
  <si>
    <t xml:space="preserve">Rafaḩ</t>
  </si>
  <si>
    <t xml:space="preserve">Rafah</t>
  </si>
  <si>
    <t xml:space="preserve">PS-SLT</t>
  </si>
  <si>
    <t xml:space="preserve">Salfīt</t>
  </si>
  <si>
    <t xml:space="preserve">Salfit</t>
  </si>
  <si>
    <t xml:space="preserve">PS-TBS</t>
  </si>
  <si>
    <t xml:space="preserve">Ţūbās</t>
  </si>
  <si>
    <t xml:space="preserve">Tubas</t>
  </si>
  <si>
    <t xml:space="preserve">PS-TKM</t>
  </si>
  <si>
    <t xml:space="preserve">Ţūlkarm</t>
  </si>
  <si>
    <t xml:space="preserve">Tulkarm</t>
  </si>
  <si>
    <t xml:space="preserve">PT-20</t>
  </si>
  <si>
    <t xml:space="preserve">Região Autónoma dos Açores</t>
  </si>
  <si>
    <t xml:space="preserve">PT-30</t>
  </si>
  <si>
    <t xml:space="preserve">Região Autónoma da Madeira</t>
  </si>
  <si>
    <t xml:space="preserve">PT-01</t>
  </si>
  <si>
    <t xml:space="preserve">Aveiro</t>
  </si>
  <si>
    <t xml:space="preserve">PT-02</t>
  </si>
  <si>
    <t xml:space="preserve">Beja</t>
  </si>
  <si>
    <t xml:space="preserve">PT-03</t>
  </si>
  <si>
    <t xml:space="preserve">Braga</t>
  </si>
  <si>
    <t xml:space="preserve">PT-04</t>
  </si>
  <si>
    <t xml:space="preserve">Bragança</t>
  </si>
  <si>
    <t xml:space="preserve">PT-05</t>
  </si>
  <si>
    <t xml:space="preserve">Castelo Branco</t>
  </si>
  <si>
    <t xml:space="preserve">PT-06</t>
  </si>
  <si>
    <t xml:space="preserve">Coimbra</t>
  </si>
  <si>
    <t xml:space="preserve">PT-07</t>
  </si>
  <si>
    <t xml:space="preserve">Évora</t>
  </si>
  <si>
    <t xml:space="preserve">PT-08</t>
  </si>
  <si>
    <t xml:space="preserve">Faro</t>
  </si>
  <si>
    <t xml:space="preserve">PT-09</t>
  </si>
  <si>
    <t xml:space="preserve">Guarda</t>
  </si>
  <si>
    <t xml:space="preserve">PT-10</t>
  </si>
  <si>
    <t xml:space="preserve">Leiria</t>
  </si>
  <si>
    <t xml:space="preserve">PT-11</t>
  </si>
  <si>
    <t xml:space="preserve">Lisboa</t>
  </si>
  <si>
    <t xml:space="preserve">PT-12</t>
  </si>
  <si>
    <t xml:space="preserve">Portalegre</t>
  </si>
  <si>
    <t xml:space="preserve">PT-13</t>
  </si>
  <si>
    <t xml:space="preserve">PT-14</t>
  </si>
  <si>
    <t xml:space="preserve">Santarém</t>
  </si>
  <si>
    <t xml:space="preserve">PT-15</t>
  </si>
  <si>
    <t xml:space="preserve">Setúbal</t>
  </si>
  <si>
    <t xml:space="preserve">PT-16</t>
  </si>
  <si>
    <t xml:space="preserve">Viana do Castelo</t>
  </si>
  <si>
    <t xml:space="preserve">PT-17</t>
  </si>
  <si>
    <t xml:space="preserve">Vila Real</t>
  </si>
  <si>
    <t xml:space="preserve">PT-18</t>
  </si>
  <si>
    <t xml:space="preserve">Viseu</t>
  </si>
  <si>
    <t xml:space="preserve">PW-002</t>
  </si>
  <si>
    <t xml:space="preserve">Aimeliik</t>
  </si>
  <si>
    <t xml:space="preserve">PW-004</t>
  </si>
  <si>
    <t xml:space="preserve">Airai</t>
  </si>
  <si>
    <t xml:space="preserve">PW-010</t>
  </si>
  <si>
    <t xml:space="preserve">Angaur</t>
  </si>
  <si>
    <t xml:space="preserve">PW-050</t>
  </si>
  <si>
    <t xml:space="preserve">Hatohobei</t>
  </si>
  <si>
    <t xml:space="preserve">PW-100</t>
  </si>
  <si>
    <t xml:space="preserve">Kayangel</t>
  </si>
  <si>
    <t xml:space="preserve">PW-150</t>
  </si>
  <si>
    <t xml:space="preserve">Koror</t>
  </si>
  <si>
    <t xml:space="preserve">PW-212</t>
  </si>
  <si>
    <t xml:space="preserve">Melekeok</t>
  </si>
  <si>
    <t xml:space="preserve">PW-214</t>
  </si>
  <si>
    <t xml:space="preserve">Ngaraard</t>
  </si>
  <si>
    <t xml:space="preserve">PW-218</t>
  </si>
  <si>
    <t xml:space="preserve">Ngarchelong</t>
  </si>
  <si>
    <t xml:space="preserve">PW-222</t>
  </si>
  <si>
    <t xml:space="preserve">Ngardmau</t>
  </si>
  <si>
    <t xml:space="preserve">PW-224</t>
  </si>
  <si>
    <t xml:space="preserve">Ngatpang</t>
  </si>
  <si>
    <t xml:space="preserve">PW-226</t>
  </si>
  <si>
    <t xml:space="preserve">Ngchesar</t>
  </si>
  <si>
    <t xml:space="preserve">PW-227</t>
  </si>
  <si>
    <t xml:space="preserve">Ngeremlengui</t>
  </si>
  <si>
    <t xml:space="preserve">PW-228</t>
  </si>
  <si>
    <t xml:space="preserve">Ngiwal</t>
  </si>
  <si>
    <t xml:space="preserve">PW-350</t>
  </si>
  <si>
    <t xml:space="preserve">Peleliu</t>
  </si>
  <si>
    <t xml:space="preserve">PW-370</t>
  </si>
  <si>
    <t xml:space="preserve">Sonsorol</t>
  </si>
  <si>
    <t xml:space="preserve">PY-1</t>
  </si>
  <si>
    <t xml:space="preserve">Concepción</t>
  </si>
  <si>
    <t xml:space="preserve">PY-10</t>
  </si>
  <si>
    <t xml:space="preserve">Alto Paraná</t>
  </si>
  <si>
    <t xml:space="preserve">PY-11</t>
  </si>
  <si>
    <t xml:space="preserve">PY-12</t>
  </si>
  <si>
    <t xml:space="preserve">Ñeembucú</t>
  </si>
  <si>
    <t xml:space="preserve">PY-13</t>
  </si>
  <si>
    <t xml:space="preserve">Amambay</t>
  </si>
  <si>
    <t xml:space="preserve">PY-14</t>
  </si>
  <si>
    <t xml:space="preserve">Canindeyú</t>
  </si>
  <si>
    <t xml:space="preserve">PY-15</t>
  </si>
  <si>
    <t xml:space="preserve">Presidente Hayes</t>
  </si>
  <si>
    <t xml:space="preserve">PY-16</t>
  </si>
  <si>
    <t xml:space="preserve">Alto Paraguay</t>
  </si>
  <si>
    <t xml:space="preserve">PY-19</t>
  </si>
  <si>
    <t xml:space="preserve">Boquerón</t>
  </si>
  <si>
    <t xml:space="preserve">PY-2</t>
  </si>
  <si>
    <t xml:space="preserve">San Pedro</t>
  </si>
  <si>
    <t xml:space="preserve">PY-3</t>
  </si>
  <si>
    <t xml:space="preserve">Cordillera</t>
  </si>
  <si>
    <t xml:space="preserve">PY-4</t>
  </si>
  <si>
    <t xml:space="preserve">Guairá</t>
  </si>
  <si>
    <t xml:space="preserve">PY-5</t>
  </si>
  <si>
    <t xml:space="preserve">Caaguazú</t>
  </si>
  <si>
    <t xml:space="preserve">PY-6</t>
  </si>
  <si>
    <t xml:space="preserve">Caazapá</t>
  </si>
  <si>
    <t xml:space="preserve">PY-7</t>
  </si>
  <si>
    <t xml:space="preserve">Itapúa</t>
  </si>
  <si>
    <t xml:space="preserve">PY-8</t>
  </si>
  <si>
    <t xml:space="preserve">PY-9</t>
  </si>
  <si>
    <t xml:space="preserve">Paraguarí</t>
  </si>
  <si>
    <t xml:space="preserve">PY-ASU</t>
  </si>
  <si>
    <t xml:space="preserve">Asunción</t>
  </si>
  <si>
    <t xml:space="preserve">QA-DA</t>
  </si>
  <si>
    <t xml:space="preserve">Ad Dawḩah</t>
  </si>
  <si>
    <t xml:space="preserve">QA-KH</t>
  </si>
  <si>
    <t xml:space="preserve">Al Khawr wa adh Dhakhīrah</t>
  </si>
  <si>
    <t xml:space="preserve">QA-MS</t>
  </si>
  <si>
    <t xml:space="preserve">Ash Shamāl</t>
  </si>
  <si>
    <t xml:space="preserve">QA-RA</t>
  </si>
  <si>
    <t xml:space="preserve">Ar Rayyān</t>
  </si>
  <si>
    <t xml:space="preserve">QA-SH</t>
  </si>
  <si>
    <t xml:space="preserve">Ash Shīḩānīyah</t>
  </si>
  <si>
    <t xml:space="preserve">QA-US</t>
  </si>
  <si>
    <t xml:space="preserve">Umm Şalāl</t>
  </si>
  <si>
    <t xml:space="preserve">QA-WA</t>
  </si>
  <si>
    <t xml:space="preserve">Al Wakrah</t>
  </si>
  <si>
    <t xml:space="preserve">QA-ZA</t>
  </si>
  <si>
    <t xml:space="preserve">Az̧ Z̧a‘āyin</t>
  </si>
  <si>
    <t xml:space="preserve">RO-AB</t>
  </si>
  <si>
    <t xml:space="preserve">Alba</t>
  </si>
  <si>
    <t xml:space="preserve">RO-AG</t>
  </si>
  <si>
    <t xml:space="preserve">Argeș</t>
  </si>
  <si>
    <t xml:space="preserve">RO-AR</t>
  </si>
  <si>
    <t xml:space="preserve">Arad</t>
  </si>
  <si>
    <t xml:space="preserve">RO-BC</t>
  </si>
  <si>
    <t xml:space="preserve">Bacău</t>
  </si>
  <si>
    <t xml:space="preserve">RO-BH</t>
  </si>
  <si>
    <t xml:space="preserve">Bihor</t>
  </si>
  <si>
    <t xml:space="preserve">RO-BN</t>
  </si>
  <si>
    <t xml:space="preserve">Bistrița-Năsăud</t>
  </si>
  <si>
    <t xml:space="preserve">RO-BR</t>
  </si>
  <si>
    <t xml:space="preserve">Brăila</t>
  </si>
  <si>
    <t xml:space="preserve">RO-BT</t>
  </si>
  <si>
    <t xml:space="preserve">Botoșani</t>
  </si>
  <si>
    <t xml:space="preserve">RO-BV</t>
  </si>
  <si>
    <t xml:space="preserve">Brașov</t>
  </si>
  <si>
    <t xml:space="preserve">RO-BZ</t>
  </si>
  <si>
    <t xml:space="preserve">Buzău</t>
  </si>
  <si>
    <t xml:space="preserve">RO-CJ</t>
  </si>
  <si>
    <t xml:space="preserve">Cluj</t>
  </si>
  <si>
    <t xml:space="preserve">RO-CL</t>
  </si>
  <si>
    <t xml:space="preserve">RO-CS</t>
  </si>
  <si>
    <t xml:space="preserve">Caraș-Severin</t>
  </si>
  <si>
    <t xml:space="preserve">RO-CT</t>
  </si>
  <si>
    <t xml:space="preserve">Constanța</t>
  </si>
  <si>
    <t xml:space="preserve">RO-CV</t>
  </si>
  <si>
    <t xml:space="preserve">Covasna</t>
  </si>
  <si>
    <t xml:space="preserve">RO-DB</t>
  </si>
  <si>
    <t xml:space="preserve">Dâmbovița</t>
  </si>
  <si>
    <t xml:space="preserve">RO-DJ</t>
  </si>
  <si>
    <t xml:space="preserve">Dolj</t>
  </si>
  <si>
    <t xml:space="preserve">RO-GJ</t>
  </si>
  <si>
    <t xml:space="preserve">Gorj</t>
  </si>
  <si>
    <t xml:space="preserve">RO-GL</t>
  </si>
  <si>
    <t xml:space="preserve">Galați</t>
  </si>
  <si>
    <t xml:space="preserve">RO-GR</t>
  </si>
  <si>
    <t xml:space="preserve">Giurgiu</t>
  </si>
  <si>
    <t xml:space="preserve">RO-HD</t>
  </si>
  <si>
    <t xml:space="preserve">Hunedoara</t>
  </si>
  <si>
    <t xml:space="preserve">RO-HR</t>
  </si>
  <si>
    <t xml:space="preserve">Harghita</t>
  </si>
  <si>
    <t xml:space="preserve">RO-IF</t>
  </si>
  <si>
    <t xml:space="preserve">Ilfov</t>
  </si>
  <si>
    <t xml:space="preserve">RO-IL</t>
  </si>
  <si>
    <t xml:space="preserve">Ialomița</t>
  </si>
  <si>
    <t xml:space="preserve">RO-IS</t>
  </si>
  <si>
    <t xml:space="preserve">Iași</t>
  </si>
  <si>
    <t xml:space="preserve">RO-MH</t>
  </si>
  <si>
    <t xml:space="preserve">Mehedinți</t>
  </si>
  <si>
    <t xml:space="preserve">RO-MM</t>
  </si>
  <si>
    <t xml:space="preserve">Maramureș</t>
  </si>
  <si>
    <t xml:space="preserve">RO-MS</t>
  </si>
  <si>
    <t xml:space="preserve">Mureș</t>
  </si>
  <si>
    <t xml:space="preserve">RO-NT</t>
  </si>
  <si>
    <t xml:space="preserve">Neamț</t>
  </si>
  <si>
    <t xml:space="preserve">RO-OT</t>
  </si>
  <si>
    <t xml:space="preserve">Olt</t>
  </si>
  <si>
    <t xml:space="preserve">RO-PH</t>
  </si>
  <si>
    <t xml:space="preserve">Prahova</t>
  </si>
  <si>
    <t xml:space="preserve">RO-SB</t>
  </si>
  <si>
    <t xml:space="preserve">Sibiu</t>
  </si>
  <si>
    <t xml:space="preserve">RO-SJ</t>
  </si>
  <si>
    <t xml:space="preserve">Sălaj</t>
  </si>
  <si>
    <t xml:space="preserve">RO-SM</t>
  </si>
  <si>
    <t xml:space="preserve">Satu Mare</t>
  </si>
  <si>
    <t xml:space="preserve">RO-SV</t>
  </si>
  <si>
    <t xml:space="preserve">Suceava</t>
  </si>
  <si>
    <t xml:space="preserve">RO-TL</t>
  </si>
  <si>
    <t xml:space="preserve">Tulcea</t>
  </si>
  <si>
    <t xml:space="preserve">RO-TM</t>
  </si>
  <si>
    <t xml:space="preserve">Timiș</t>
  </si>
  <si>
    <t xml:space="preserve">RO-TR</t>
  </si>
  <si>
    <t xml:space="preserve">Teleorman</t>
  </si>
  <si>
    <t xml:space="preserve">RO-VL</t>
  </si>
  <si>
    <t xml:space="preserve">Vâlcea</t>
  </si>
  <si>
    <t xml:space="preserve">RO-VN</t>
  </si>
  <si>
    <t xml:space="preserve">Vrancea</t>
  </si>
  <si>
    <t xml:space="preserve">RO-VS</t>
  </si>
  <si>
    <t xml:space="preserve">Vaslui</t>
  </si>
  <si>
    <t xml:space="preserve">RO-B</t>
  </si>
  <si>
    <t xml:space="preserve">București</t>
  </si>
  <si>
    <t xml:space="preserve">RS-KM</t>
  </si>
  <si>
    <t xml:space="preserve">Kosovo-Metohija</t>
  </si>
  <si>
    <t xml:space="preserve">RS-25</t>
  </si>
  <si>
    <t xml:space="preserve">Kosovski okrug</t>
  </si>
  <si>
    <t xml:space="preserve">RS-26</t>
  </si>
  <si>
    <t xml:space="preserve">Pećki okrug</t>
  </si>
  <si>
    <t xml:space="preserve">RS-27</t>
  </si>
  <si>
    <t xml:space="preserve">Prizrenski okrug</t>
  </si>
  <si>
    <t xml:space="preserve">RS-28</t>
  </si>
  <si>
    <t xml:space="preserve">Kosovsko-Mitrovački okrug</t>
  </si>
  <si>
    <t xml:space="preserve">RS-29</t>
  </si>
  <si>
    <t xml:space="preserve">Kosovsko-Pomoravski okrug</t>
  </si>
  <si>
    <t xml:space="preserve">RS-VO</t>
  </si>
  <si>
    <t xml:space="preserve">Vojvodina</t>
  </si>
  <si>
    <t xml:space="preserve">RS-01</t>
  </si>
  <si>
    <t xml:space="preserve">Severnobački okrug</t>
  </si>
  <si>
    <t xml:space="preserve">RS-02</t>
  </si>
  <si>
    <t xml:space="preserve">Srednjebanatski okrug</t>
  </si>
  <si>
    <t xml:space="preserve">RS-03</t>
  </si>
  <si>
    <t xml:space="preserve">Severnobanatski okrug</t>
  </si>
  <si>
    <t xml:space="preserve">RS-04</t>
  </si>
  <si>
    <t xml:space="preserve">Južnobanatski okrug</t>
  </si>
  <si>
    <t xml:space="preserve">RS-05</t>
  </si>
  <si>
    <t xml:space="preserve">Zapadnobački okrug</t>
  </si>
  <si>
    <t xml:space="preserve">RS-06</t>
  </si>
  <si>
    <t xml:space="preserve">Južnobački okrug</t>
  </si>
  <si>
    <t xml:space="preserve">RS-07</t>
  </si>
  <si>
    <t xml:space="preserve">Sremski okrug</t>
  </si>
  <si>
    <t xml:space="preserve">RS-00</t>
  </si>
  <si>
    <t xml:space="preserve">Beograd</t>
  </si>
  <si>
    <t xml:space="preserve">RS-08</t>
  </si>
  <si>
    <t xml:space="preserve">Mačvanski okrug</t>
  </si>
  <si>
    <t xml:space="preserve">RS-09</t>
  </si>
  <si>
    <t xml:space="preserve">Kolubarski okrug</t>
  </si>
  <si>
    <t xml:space="preserve">RS-10</t>
  </si>
  <si>
    <t xml:space="preserve">Podunavski okrug</t>
  </si>
  <si>
    <t xml:space="preserve">RS-11</t>
  </si>
  <si>
    <t xml:space="preserve">Braničevski okrug</t>
  </si>
  <si>
    <t xml:space="preserve">RS-12</t>
  </si>
  <si>
    <t xml:space="preserve">Šumadijski okrug</t>
  </si>
  <si>
    <t xml:space="preserve">RS-13</t>
  </si>
  <si>
    <t xml:space="preserve">Pomoravski okrug</t>
  </si>
  <si>
    <t xml:space="preserve">RS-14</t>
  </si>
  <si>
    <t xml:space="preserve">Borski okrug</t>
  </si>
  <si>
    <t xml:space="preserve">RS-15</t>
  </si>
  <si>
    <t xml:space="preserve">Zaječarski okrug</t>
  </si>
  <si>
    <t xml:space="preserve">RS-16</t>
  </si>
  <si>
    <t xml:space="preserve">Zlatiborski okrug</t>
  </si>
  <si>
    <t xml:space="preserve">RS-17</t>
  </si>
  <si>
    <t xml:space="preserve">Moravički okrug</t>
  </si>
  <si>
    <t xml:space="preserve">RS-18</t>
  </si>
  <si>
    <t xml:space="preserve">Raški okrug</t>
  </si>
  <si>
    <t xml:space="preserve">RS-19</t>
  </si>
  <si>
    <t xml:space="preserve">Rasinski okrug</t>
  </si>
  <si>
    <t xml:space="preserve">RS-20</t>
  </si>
  <si>
    <t xml:space="preserve">Nišavski okrug</t>
  </si>
  <si>
    <t xml:space="preserve">RS-21</t>
  </si>
  <si>
    <t xml:space="preserve">Toplički okrug</t>
  </si>
  <si>
    <t xml:space="preserve">RS-22</t>
  </si>
  <si>
    <t xml:space="preserve">Pirotski okrug</t>
  </si>
  <si>
    <t xml:space="preserve">RS-23</t>
  </si>
  <si>
    <t xml:space="preserve">Jablanički okrug</t>
  </si>
  <si>
    <t xml:space="preserve">RS-24</t>
  </si>
  <si>
    <t xml:space="preserve">Pčinjski okrug</t>
  </si>
  <si>
    <t xml:space="preserve">RU-AMU</t>
  </si>
  <si>
    <t xml:space="preserve">Amurskaya oblast'</t>
  </si>
  <si>
    <t xml:space="preserve">Amurskaja oblast'</t>
  </si>
  <si>
    <t xml:space="preserve">RU-ARK</t>
  </si>
  <si>
    <t xml:space="preserve">Arkhangel'skaya oblast'</t>
  </si>
  <si>
    <t xml:space="preserve">Arhangel'skaja oblast'</t>
  </si>
  <si>
    <t xml:space="preserve">RU-AST</t>
  </si>
  <si>
    <t xml:space="preserve">Astrakhanskaya oblast'</t>
  </si>
  <si>
    <t xml:space="preserve">Astrahanskaja oblast'</t>
  </si>
  <si>
    <t xml:space="preserve">RU-BEL</t>
  </si>
  <si>
    <t xml:space="preserve">Belgorodskaya oblast'</t>
  </si>
  <si>
    <t xml:space="preserve">Belgorodskaja oblast'</t>
  </si>
  <si>
    <t xml:space="preserve">RU-BRY</t>
  </si>
  <si>
    <t xml:space="preserve">Brjanskaja oblast'</t>
  </si>
  <si>
    <t xml:space="preserve">RU-CHE</t>
  </si>
  <si>
    <t xml:space="preserve">Čeljabinskaja oblast'</t>
  </si>
  <si>
    <t xml:space="preserve">RU-IRK</t>
  </si>
  <si>
    <t xml:space="preserve">Irkutskaya oblast'</t>
  </si>
  <si>
    <t xml:space="preserve">Irkutskaja oblast'</t>
  </si>
  <si>
    <t xml:space="preserve">RU-IVA</t>
  </si>
  <si>
    <t xml:space="preserve">Ivanovskaya oblast'</t>
  </si>
  <si>
    <t xml:space="preserve">Ivanovskaja oblast'</t>
  </si>
  <si>
    <t xml:space="preserve">RU-KEM</t>
  </si>
  <si>
    <t xml:space="preserve">Kemerovskaya oblast'</t>
  </si>
  <si>
    <t xml:space="preserve">Kemerovskaja oblast'</t>
  </si>
  <si>
    <t xml:space="preserve">RU-KGD</t>
  </si>
  <si>
    <t xml:space="preserve">Kaliningradskaya oblast'</t>
  </si>
  <si>
    <t xml:space="preserve">Kaliningradskaja oblast'</t>
  </si>
  <si>
    <t xml:space="preserve">RU-KGN</t>
  </si>
  <si>
    <t xml:space="preserve">Kurganskaja oblast'</t>
  </si>
  <si>
    <t xml:space="preserve">Kurganskaya oblast'</t>
  </si>
  <si>
    <t xml:space="preserve">RU-KIR</t>
  </si>
  <si>
    <t xml:space="preserve">Kirovskaja oblast'</t>
  </si>
  <si>
    <t xml:space="preserve">Kirovskaya oblast'</t>
  </si>
  <si>
    <t xml:space="preserve">RU-KLU</t>
  </si>
  <si>
    <t xml:space="preserve">Kalužskaja oblast'</t>
  </si>
  <si>
    <t xml:space="preserve">Kaluzhskaya oblast'</t>
  </si>
  <si>
    <t xml:space="preserve">RU-KOS</t>
  </si>
  <si>
    <t xml:space="preserve">Kostromskaja oblast'</t>
  </si>
  <si>
    <t xml:space="preserve">RU-KRS</t>
  </si>
  <si>
    <t xml:space="preserve">Kurskaja oblast'</t>
  </si>
  <si>
    <t xml:space="preserve">Kurskaya oblast'</t>
  </si>
  <si>
    <t xml:space="preserve">RU-LEN</t>
  </si>
  <si>
    <t xml:space="preserve">Leningradskaja oblast'</t>
  </si>
  <si>
    <t xml:space="preserve">Leningradskaya oblast'</t>
  </si>
  <si>
    <t xml:space="preserve">RU-LIP</t>
  </si>
  <si>
    <t xml:space="preserve">Lipeckaja oblast'</t>
  </si>
  <si>
    <t xml:space="preserve">Lipetskaya oblast'</t>
  </si>
  <si>
    <t xml:space="preserve">RU-MAG</t>
  </si>
  <si>
    <t xml:space="preserve">Magadanskaya oblast'</t>
  </si>
  <si>
    <t xml:space="preserve">Magadanskaja oblast'</t>
  </si>
  <si>
    <t xml:space="preserve">RU-MOS</t>
  </si>
  <si>
    <t xml:space="preserve">Moskovskaya oblast'</t>
  </si>
  <si>
    <t xml:space="preserve">RU-MUR</t>
  </si>
  <si>
    <t xml:space="preserve">Murmanskaya oblast'</t>
  </si>
  <si>
    <t xml:space="preserve">Murmanskaja oblast'</t>
  </si>
  <si>
    <t xml:space="preserve">RU-NGR</t>
  </si>
  <si>
    <t xml:space="preserve">Novgorodskaja oblast'</t>
  </si>
  <si>
    <t xml:space="preserve">Novgorodskaya oblast'</t>
  </si>
  <si>
    <t xml:space="preserve">RU-NIZ</t>
  </si>
  <si>
    <t xml:space="preserve">Nižegorodskaja oblast'</t>
  </si>
  <si>
    <t xml:space="preserve">Nizhegorodskaya oblast'</t>
  </si>
  <si>
    <t xml:space="preserve">RU-NVS</t>
  </si>
  <si>
    <t xml:space="preserve">Novosibirskaja oblast'</t>
  </si>
  <si>
    <t xml:space="preserve">RU-OMS</t>
  </si>
  <si>
    <t xml:space="preserve">Omskaya oblast'</t>
  </si>
  <si>
    <t xml:space="preserve">Omskaja oblast'</t>
  </si>
  <si>
    <t xml:space="preserve">RU-ORE</t>
  </si>
  <si>
    <t xml:space="preserve">Orenburgskaja oblast'</t>
  </si>
  <si>
    <t xml:space="preserve">Orenburgskaya oblast'</t>
  </si>
  <si>
    <t xml:space="preserve">RU-ORL</t>
  </si>
  <si>
    <t xml:space="preserve">Orlovskaja oblast'</t>
  </si>
  <si>
    <t xml:space="preserve">Orlovskaya oblast'</t>
  </si>
  <si>
    <t xml:space="preserve">RU-PNZ</t>
  </si>
  <si>
    <t xml:space="preserve">Penzenskaya oblast'</t>
  </si>
  <si>
    <t xml:space="preserve">Penzenskaja oblast'</t>
  </si>
  <si>
    <t xml:space="preserve">RU-PSK</t>
  </si>
  <si>
    <t xml:space="preserve">Pskovskaya oblast'</t>
  </si>
  <si>
    <t xml:space="preserve">Pskovskaja oblast'</t>
  </si>
  <si>
    <t xml:space="preserve">RU-ROS</t>
  </si>
  <si>
    <t xml:space="preserve">Rostovskaya oblast'</t>
  </si>
  <si>
    <t xml:space="preserve">Rostovskaja oblast'</t>
  </si>
  <si>
    <t xml:space="preserve">RU-RYA</t>
  </si>
  <si>
    <t xml:space="preserve">Rjazanskaja oblast'</t>
  </si>
  <si>
    <t xml:space="preserve">RU-SAK</t>
  </si>
  <si>
    <t xml:space="preserve">Sahalinskaja oblast'</t>
  </si>
  <si>
    <t xml:space="preserve">Sakhalinskaya oblast'</t>
  </si>
  <si>
    <t xml:space="preserve">RU-SAM</t>
  </si>
  <si>
    <t xml:space="preserve">Samarskaja oblast'</t>
  </si>
  <si>
    <t xml:space="preserve">Samarskaya oblast'</t>
  </si>
  <si>
    <t xml:space="preserve">RU-SAR</t>
  </si>
  <si>
    <t xml:space="preserve">Saratovskaya oblast'</t>
  </si>
  <si>
    <t xml:space="preserve">Saratovskaja oblast'</t>
  </si>
  <si>
    <t xml:space="preserve">RU-SMO</t>
  </si>
  <si>
    <t xml:space="preserve">Smolenskaja oblast'</t>
  </si>
  <si>
    <t xml:space="preserve">Smolenskaya oblast'</t>
  </si>
  <si>
    <t xml:space="preserve">RU-SVE</t>
  </si>
  <si>
    <t xml:space="preserve">Sverdlovskaja oblast'</t>
  </si>
  <si>
    <t xml:space="preserve">RU-TAM</t>
  </si>
  <si>
    <t xml:space="preserve">Tambovskaya oblast'</t>
  </si>
  <si>
    <t xml:space="preserve">Tambovskaja oblast'</t>
  </si>
  <si>
    <t xml:space="preserve">RU-TOM</t>
  </si>
  <si>
    <t xml:space="preserve">Tomskaya oblast'</t>
  </si>
  <si>
    <t xml:space="preserve">Tomskaja oblast'</t>
  </si>
  <si>
    <t xml:space="preserve">RU-TUL</t>
  </si>
  <si>
    <t xml:space="preserve">Tul'skaja oblast'</t>
  </si>
  <si>
    <t xml:space="preserve">Tul'skaya oblast'</t>
  </si>
  <si>
    <t xml:space="preserve">RU-TVE</t>
  </si>
  <si>
    <t xml:space="preserve">Tverskaja oblast'</t>
  </si>
  <si>
    <t xml:space="preserve">Tverskaya oblast'</t>
  </si>
  <si>
    <t xml:space="preserve">RU-TYU</t>
  </si>
  <si>
    <t xml:space="preserve">Tyumenskaya oblast'</t>
  </si>
  <si>
    <t xml:space="preserve">Tjumenskaja oblast'</t>
  </si>
  <si>
    <t xml:space="preserve">RU-ULY</t>
  </si>
  <si>
    <t xml:space="preserve">Ul'janovskaja oblast'</t>
  </si>
  <si>
    <t xml:space="preserve">Ul'yanovskaya oblast'</t>
  </si>
  <si>
    <t xml:space="preserve">RU-VGG</t>
  </si>
  <si>
    <t xml:space="preserve">Volgogradskaja oblast'</t>
  </si>
  <si>
    <t xml:space="preserve">Volgogradskaya oblast'</t>
  </si>
  <si>
    <t xml:space="preserve">RU-VLA</t>
  </si>
  <si>
    <t xml:space="preserve">Vladimirskaya oblast'</t>
  </si>
  <si>
    <t xml:space="preserve">Vladimirskaja oblast'</t>
  </si>
  <si>
    <t xml:space="preserve">RU-VLG</t>
  </si>
  <si>
    <t xml:space="preserve">Vologodskaya oblast'</t>
  </si>
  <si>
    <t xml:space="preserve">Vologodskaja oblast'</t>
  </si>
  <si>
    <t xml:space="preserve">RU-VOR</t>
  </si>
  <si>
    <t xml:space="preserve">Voronežskaja oblast'</t>
  </si>
  <si>
    <t xml:space="preserve">Voronezhskaya oblast'</t>
  </si>
  <si>
    <t xml:space="preserve">RU-YAR</t>
  </si>
  <si>
    <t xml:space="preserve">Jaroslavskaja oblast'</t>
  </si>
  <si>
    <t xml:space="preserve">Yaroslavskaya oblast'</t>
  </si>
  <si>
    <t xml:space="preserve">RU-CHU</t>
  </si>
  <si>
    <t xml:space="preserve">Chukotskiy avtonomnyy okrug</t>
  </si>
  <si>
    <t xml:space="preserve">Čukotskij avtonomnyj okrug</t>
  </si>
  <si>
    <t xml:space="preserve">RU-KHM</t>
  </si>
  <si>
    <t xml:space="preserve">Khanty-Mansiyskiy avtonomnyy okrug</t>
  </si>
  <si>
    <t xml:space="preserve">Hanty-Mansijskij avtonomnyj okrug</t>
  </si>
  <si>
    <t xml:space="preserve">RU-NEN</t>
  </si>
  <si>
    <t xml:space="preserve">Nenetskiy avtonomnyy okrug</t>
  </si>
  <si>
    <t xml:space="preserve">Neneckij avtonomnyj okrug</t>
  </si>
  <si>
    <t xml:space="preserve">RU-YAN</t>
  </si>
  <si>
    <t xml:space="preserve">Jamalo-Neneckij avtonomnyj okrug</t>
  </si>
  <si>
    <t xml:space="preserve">Yamalo-Nenetskiy avtonomnyy okrug</t>
  </si>
  <si>
    <t xml:space="preserve">RU-MOW</t>
  </si>
  <si>
    <t xml:space="preserve">RU-SPE</t>
  </si>
  <si>
    <t xml:space="preserve">Sankt-Peterburg</t>
  </si>
  <si>
    <t xml:space="preserve">RU-YEV</t>
  </si>
  <si>
    <t xml:space="preserve">Yevreyskaya avtonomnaya oblast'</t>
  </si>
  <si>
    <t xml:space="preserve">Evrejskaja avtonomnaja oblast'</t>
  </si>
  <si>
    <t xml:space="preserve">RU-ALT</t>
  </si>
  <si>
    <t xml:space="preserve">Altajskij kraj</t>
  </si>
  <si>
    <t xml:space="preserve">Altayskiy kray</t>
  </si>
  <si>
    <t xml:space="preserve">RU-KAM</t>
  </si>
  <si>
    <t xml:space="preserve">Kamchatskiy kray</t>
  </si>
  <si>
    <t xml:space="preserve">Kamčatskij kraj</t>
  </si>
  <si>
    <t xml:space="preserve">RU-KDA</t>
  </si>
  <si>
    <t xml:space="preserve">Krasnodarskiy kray</t>
  </si>
  <si>
    <t xml:space="preserve">Krasnodarskij kraj</t>
  </si>
  <si>
    <t xml:space="preserve">RU-KHA</t>
  </si>
  <si>
    <t xml:space="preserve">Khabarovskiy kray</t>
  </si>
  <si>
    <t xml:space="preserve">Habarovskij kraj</t>
  </si>
  <si>
    <t xml:space="preserve">RU-KYA</t>
  </si>
  <si>
    <t xml:space="preserve">Krasnojarskij kraj</t>
  </si>
  <si>
    <t xml:space="preserve">RU-PER</t>
  </si>
  <si>
    <t xml:space="preserve">Permskij kraj</t>
  </si>
  <si>
    <t xml:space="preserve">RU-PRI</t>
  </si>
  <si>
    <t xml:space="preserve">Primorskiy kray</t>
  </si>
  <si>
    <t xml:space="preserve">Primorskij kraj</t>
  </si>
  <si>
    <t xml:space="preserve">RU-STA</t>
  </si>
  <si>
    <t xml:space="preserve">Stavropol'skiy kray</t>
  </si>
  <si>
    <t xml:space="preserve">Stavropol'skij kraj</t>
  </si>
  <si>
    <t xml:space="preserve">RU-ZAB</t>
  </si>
  <si>
    <t xml:space="preserve">Zabaykal'skiy kray</t>
  </si>
  <si>
    <t xml:space="preserve">Zabajkal'skij kraj</t>
  </si>
  <si>
    <t xml:space="preserve">RU-AD</t>
  </si>
  <si>
    <t xml:space="preserve">Adygeya, Respublika</t>
  </si>
  <si>
    <t xml:space="preserve">Adygeja, Respublika</t>
  </si>
  <si>
    <t xml:space="preserve">RU-AL</t>
  </si>
  <si>
    <t xml:space="preserve">Altaj, Respublika</t>
  </si>
  <si>
    <t xml:space="preserve">Altay, Respublika</t>
  </si>
  <si>
    <t xml:space="preserve">RU-BA</t>
  </si>
  <si>
    <t xml:space="preserve">Baškortostan, Respublika</t>
  </si>
  <si>
    <t xml:space="preserve">Bashkortostan, Respublika</t>
  </si>
  <si>
    <t xml:space="preserve">RU-BU</t>
  </si>
  <si>
    <t xml:space="preserve">Buryatiya, Respublika</t>
  </si>
  <si>
    <t xml:space="preserve">Burjatija, Respublika</t>
  </si>
  <si>
    <t xml:space="preserve">RU-CE</t>
  </si>
  <si>
    <t xml:space="preserve">Čečenskaja Respublika</t>
  </si>
  <si>
    <t xml:space="preserve">Chechenskaya Respublika</t>
  </si>
  <si>
    <t xml:space="preserve">RU-CU</t>
  </si>
  <si>
    <t xml:space="preserve">Čuvašskaja Respublika</t>
  </si>
  <si>
    <t xml:space="preserve">Chuvashskaya Respublika</t>
  </si>
  <si>
    <t xml:space="preserve">RU-DA</t>
  </si>
  <si>
    <t xml:space="preserve">Dagestan, Respublika</t>
  </si>
  <si>
    <t xml:space="preserve">RU-IN</t>
  </si>
  <si>
    <t xml:space="preserve">Ingušetija, Respublika</t>
  </si>
  <si>
    <t xml:space="preserve">Ingushetiya, Respublika</t>
  </si>
  <si>
    <t xml:space="preserve">RU-KB</t>
  </si>
  <si>
    <t xml:space="preserve">Kabardino-Balkarskaja Respublika</t>
  </si>
  <si>
    <t xml:space="preserve">RU-KC</t>
  </si>
  <si>
    <t xml:space="preserve">Karachayevo-Cherkesskaya Respublika</t>
  </si>
  <si>
    <t xml:space="preserve">Karačaevo-Čerkesskaja Respublika</t>
  </si>
  <si>
    <t xml:space="preserve">RU-KK</t>
  </si>
  <si>
    <t xml:space="preserve">Hakasija, Respublika</t>
  </si>
  <si>
    <t xml:space="preserve">Khakasiya, Respublika</t>
  </si>
  <si>
    <t xml:space="preserve">RU-KL</t>
  </si>
  <si>
    <t xml:space="preserve">Kalmykija, Respublika</t>
  </si>
  <si>
    <t xml:space="preserve">Kalmykiya, Respublika</t>
  </si>
  <si>
    <t xml:space="preserve">RU-KO</t>
  </si>
  <si>
    <t xml:space="preserve">Komi, Respublika</t>
  </si>
  <si>
    <t xml:space="preserve">RU-KR</t>
  </si>
  <si>
    <t xml:space="preserve">Kareliya, Respublika</t>
  </si>
  <si>
    <t xml:space="preserve">Karelija, Respublika</t>
  </si>
  <si>
    <t xml:space="preserve">RU-ME</t>
  </si>
  <si>
    <t xml:space="preserve">Mariy El, Respublika</t>
  </si>
  <si>
    <t xml:space="preserve">Marij Èl, Respublika</t>
  </si>
  <si>
    <t xml:space="preserve">RU-MO</t>
  </si>
  <si>
    <t xml:space="preserve">Mordoviya, Respublika</t>
  </si>
  <si>
    <t xml:space="preserve">Mordovija, Respublika</t>
  </si>
  <si>
    <t xml:space="preserve">RU-SA</t>
  </si>
  <si>
    <t xml:space="preserve">Saha, Respublika</t>
  </si>
  <si>
    <t xml:space="preserve">Sakha, Respublika</t>
  </si>
  <si>
    <t xml:space="preserve">RU-SE</t>
  </si>
  <si>
    <t xml:space="preserve">Severnaya Osetiya, Respublika</t>
  </si>
  <si>
    <t xml:space="preserve">Severnaja Osetija, Respublika</t>
  </si>
  <si>
    <t xml:space="preserve">RU-TA</t>
  </si>
  <si>
    <t xml:space="preserve">Tatarstan, Respublika</t>
  </si>
  <si>
    <t xml:space="preserve">RU-TY</t>
  </si>
  <si>
    <t xml:space="preserve">Tyva, Respublika</t>
  </si>
  <si>
    <t xml:space="preserve">RU-UD</t>
  </si>
  <si>
    <t xml:space="preserve">Udmurtskaya Respublika</t>
  </si>
  <si>
    <t xml:space="preserve">Udmurtskaja Respublika</t>
  </si>
  <si>
    <t xml:space="preserve">RW-01</t>
  </si>
  <si>
    <t xml:space="preserve">Ville de Kigali</t>
  </si>
  <si>
    <t xml:space="preserve">Umujyi wa Kigali</t>
  </si>
  <si>
    <t xml:space="preserve">RW-02</t>
  </si>
  <si>
    <t xml:space="preserve">Iburasirazuba</t>
  </si>
  <si>
    <t xml:space="preserve">RW-03</t>
  </si>
  <si>
    <t xml:space="preserve">Amajyaruguru</t>
  </si>
  <si>
    <t xml:space="preserve">RW-04</t>
  </si>
  <si>
    <t xml:space="preserve">Iburengerazuba</t>
  </si>
  <si>
    <t xml:space="preserve">RW-05</t>
  </si>
  <si>
    <t xml:space="preserve">Amajyepfo</t>
  </si>
  <si>
    <t xml:space="preserve">SA-01</t>
  </si>
  <si>
    <t xml:space="preserve">SA-02</t>
  </si>
  <si>
    <t xml:space="preserve">Makkah al Mukarramah</t>
  </si>
  <si>
    <t xml:space="preserve">SA-03</t>
  </si>
  <si>
    <t xml:space="preserve">Al Madīnah al Munawwarah</t>
  </si>
  <si>
    <t xml:space="preserve">SA-04</t>
  </si>
  <si>
    <t xml:space="preserve">SA-05</t>
  </si>
  <si>
    <t xml:space="preserve">Al Qaşīm</t>
  </si>
  <si>
    <t xml:space="preserve">SA-06</t>
  </si>
  <si>
    <t xml:space="preserve">Ḩā'il</t>
  </si>
  <si>
    <t xml:space="preserve">SA-07</t>
  </si>
  <si>
    <t xml:space="preserve">Tabūk</t>
  </si>
  <si>
    <t xml:space="preserve">SA-08</t>
  </si>
  <si>
    <t xml:space="preserve">Al Ḩudūd ash Shamālīyah</t>
  </si>
  <si>
    <t xml:space="preserve">SA-09</t>
  </si>
  <si>
    <t xml:space="preserve">Jāzān</t>
  </si>
  <si>
    <t xml:space="preserve">SA-10</t>
  </si>
  <si>
    <t xml:space="preserve">Najrān</t>
  </si>
  <si>
    <t xml:space="preserve">SA-11</t>
  </si>
  <si>
    <t xml:space="preserve">Al Bāḩah</t>
  </si>
  <si>
    <t xml:space="preserve">SA-12</t>
  </si>
  <si>
    <t xml:space="preserve">Al Jawf</t>
  </si>
  <si>
    <t xml:space="preserve">SA-14</t>
  </si>
  <si>
    <t xml:space="preserve">'Asīr</t>
  </si>
  <si>
    <t xml:space="preserve">SB-CE</t>
  </si>
  <si>
    <t xml:space="preserve">SB-CH</t>
  </si>
  <si>
    <t xml:space="preserve">SB-GU</t>
  </si>
  <si>
    <t xml:space="preserve">Guadalcanal</t>
  </si>
  <si>
    <t xml:space="preserve">SB-IS</t>
  </si>
  <si>
    <t xml:space="preserve">Isabel</t>
  </si>
  <si>
    <t xml:space="preserve">SB-MK</t>
  </si>
  <si>
    <t xml:space="preserve">Makira-Ulawa</t>
  </si>
  <si>
    <t xml:space="preserve">SB-ML</t>
  </si>
  <si>
    <t xml:space="preserve">Malaita</t>
  </si>
  <si>
    <t xml:space="preserve">SB-RB</t>
  </si>
  <si>
    <t xml:space="preserve">Rennell and Bellona</t>
  </si>
  <si>
    <t xml:space="preserve">SB-TE</t>
  </si>
  <si>
    <t xml:space="preserve">Temotu</t>
  </si>
  <si>
    <t xml:space="preserve">SB-WE</t>
  </si>
  <si>
    <t xml:space="preserve">SB-CT</t>
  </si>
  <si>
    <t xml:space="preserve">Capital Territory (Honiara)</t>
  </si>
  <si>
    <t xml:space="preserve">SC-01</t>
  </si>
  <si>
    <t xml:space="preserve">Ans o Pen</t>
  </si>
  <si>
    <t xml:space="preserve">Anse aux Pins</t>
  </si>
  <si>
    <t xml:space="preserve">SC-02</t>
  </si>
  <si>
    <t xml:space="preserve">Ans Bwalo</t>
  </si>
  <si>
    <t xml:space="preserve">Anse Boileau</t>
  </si>
  <si>
    <t xml:space="preserve">SC-03</t>
  </si>
  <si>
    <t xml:space="preserve">Ans Etwal</t>
  </si>
  <si>
    <t xml:space="preserve">Anse Etoile</t>
  </si>
  <si>
    <t xml:space="preserve">Anse Étoile</t>
  </si>
  <si>
    <t xml:space="preserve">SC-04</t>
  </si>
  <si>
    <t xml:space="preserve">O Kap</t>
  </si>
  <si>
    <t xml:space="preserve">Au Cap</t>
  </si>
  <si>
    <t xml:space="preserve">SC-05</t>
  </si>
  <si>
    <t xml:space="preserve">Ans Royal</t>
  </si>
  <si>
    <t xml:space="preserve">Anse Royale</t>
  </si>
  <si>
    <t xml:space="preserve">SC-06</t>
  </si>
  <si>
    <t xml:space="preserve">Be Lazar</t>
  </si>
  <si>
    <t xml:space="preserve">Baie Lazare</t>
  </si>
  <si>
    <t xml:space="preserve">SC-07</t>
  </si>
  <si>
    <t xml:space="preserve">Be Sent Ann</t>
  </si>
  <si>
    <t xml:space="preserve">Baie Sainte Anne</t>
  </si>
  <si>
    <t xml:space="preserve">Baie Sainte-Anne</t>
  </si>
  <si>
    <t xml:space="preserve">SC-08</t>
  </si>
  <si>
    <t xml:space="preserve">Bovalon</t>
  </si>
  <si>
    <t xml:space="preserve">Beau Vallon</t>
  </si>
  <si>
    <t xml:space="preserve">SC-09</t>
  </si>
  <si>
    <t xml:space="preserve">Beler</t>
  </si>
  <si>
    <t xml:space="preserve">Bel Air</t>
  </si>
  <si>
    <t xml:space="preserve">SC-10</t>
  </si>
  <si>
    <t xml:space="preserve">Belonm</t>
  </si>
  <si>
    <t xml:space="preserve">Bel Ombre</t>
  </si>
  <si>
    <t xml:space="preserve">SC-11</t>
  </si>
  <si>
    <t xml:space="preserve">Kaskad</t>
  </si>
  <si>
    <t xml:space="preserve">Cascade</t>
  </si>
  <si>
    <t xml:space="preserve">SC-12</t>
  </si>
  <si>
    <t xml:space="preserve">Glasi</t>
  </si>
  <si>
    <t xml:space="preserve">Glacis</t>
  </si>
  <si>
    <t xml:space="preserve">SC-13</t>
  </si>
  <si>
    <t xml:space="preserve">Grand Ans Mae</t>
  </si>
  <si>
    <t xml:space="preserve">Grand Anse Mahe</t>
  </si>
  <si>
    <t xml:space="preserve">Grand'Anse Mahé</t>
  </si>
  <si>
    <t xml:space="preserve">SC-14</t>
  </si>
  <si>
    <t xml:space="preserve">Grand Ans Pralen</t>
  </si>
  <si>
    <t xml:space="preserve">Grand Anse Praslin</t>
  </si>
  <si>
    <t xml:space="preserve">Grand'Anse Praslin</t>
  </si>
  <si>
    <t xml:space="preserve">SC-15</t>
  </si>
  <si>
    <t xml:space="preserve">Ladig</t>
  </si>
  <si>
    <t xml:space="preserve">La Digue</t>
  </si>
  <si>
    <t xml:space="preserve">SC-16</t>
  </si>
  <si>
    <t xml:space="preserve">Larivyer Anglez</t>
  </si>
  <si>
    <t xml:space="preserve">English River</t>
  </si>
  <si>
    <t xml:space="preserve">La Rivière Anglaise</t>
  </si>
  <si>
    <t xml:space="preserve">SC-17</t>
  </si>
  <si>
    <t xml:space="preserve">Mon Bikston</t>
  </si>
  <si>
    <t xml:space="preserve">Mont Buxton</t>
  </si>
  <si>
    <t xml:space="preserve">SC-18</t>
  </si>
  <si>
    <t xml:space="preserve">Mon Fleri</t>
  </si>
  <si>
    <t xml:space="preserve">Mont Fleuri</t>
  </si>
  <si>
    <t xml:space="preserve">SC-19</t>
  </si>
  <si>
    <t xml:space="preserve">Plezans</t>
  </si>
  <si>
    <t xml:space="preserve">Plaisance</t>
  </si>
  <si>
    <t xml:space="preserve">SC-20</t>
  </si>
  <si>
    <t xml:space="preserve">Pwent Lari</t>
  </si>
  <si>
    <t xml:space="preserve">Pointe Larue</t>
  </si>
  <si>
    <t xml:space="preserve">Pointe La Rue</t>
  </si>
  <si>
    <t xml:space="preserve">SC-21</t>
  </si>
  <si>
    <t xml:space="preserve">Porglo</t>
  </si>
  <si>
    <t xml:space="preserve">Port Glaud</t>
  </si>
  <si>
    <t xml:space="preserve">SC-22</t>
  </si>
  <si>
    <t xml:space="preserve">Sen Lwi</t>
  </si>
  <si>
    <t xml:space="preserve">Saint Louis</t>
  </si>
  <si>
    <t xml:space="preserve">Saint-Louis</t>
  </si>
  <si>
    <t xml:space="preserve">SC-23</t>
  </si>
  <si>
    <t xml:space="preserve">Takamaka</t>
  </si>
  <si>
    <t xml:space="preserve">SC-24</t>
  </si>
  <si>
    <t xml:space="preserve">Lemamel</t>
  </si>
  <si>
    <t xml:space="preserve">Les Mamelles</t>
  </si>
  <si>
    <t xml:space="preserve">SC-25</t>
  </si>
  <si>
    <t xml:space="preserve">Ros Kaiman</t>
  </si>
  <si>
    <t xml:space="preserve">Roche Caiman</t>
  </si>
  <si>
    <t xml:space="preserve">Roche Caïman</t>
  </si>
  <si>
    <t xml:space="preserve">SD-DC</t>
  </si>
  <si>
    <t xml:space="preserve">Wasaţ Dārfūr Zālinjay</t>
  </si>
  <si>
    <t xml:space="preserve">Central Darfur</t>
  </si>
  <si>
    <t xml:space="preserve">SD-DE</t>
  </si>
  <si>
    <t xml:space="preserve">Sharq Dārfūr</t>
  </si>
  <si>
    <t xml:space="preserve">East Darfur</t>
  </si>
  <si>
    <t xml:space="preserve">SD-DN</t>
  </si>
  <si>
    <t xml:space="preserve">Shamāl Dārfūr</t>
  </si>
  <si>
    <t xml:space="preserve">North Darfur</t>
  </si>
  <si>
    <t xml:space="preserve">SD-DS</t>
  </si>
  <si>
    <t xml:space="preserve">Janūb Dārfūr</t>
  </si>
  <si>
    <t xml:space="preserve">South Darfur</t>
  </si>
  <si>
    <t xml:space="preserve">SD-DW</t>
  </si>
  <si>
    <t xml:space="preserve">Gharb Dārfūr</t>
  </si>
  <si>
    <t xml:space="preserve">West Darfur</t>
  </si>
  <si>
    <t xml:space="preserve">SD-GD</t>
  </si>
  <si>
    <t xml:space="preserve">Al Qaḑārif</t>
  </si>
  <si>
    <t xml:space="preserve">Gedaref</t>
  </si>
  <si>
    <t xml:space="preserve">SD-GK</t>
  </si>
  <si>
    <t xml:space="preserve">Gharb Kurdufān</t>
  </si>
  <si>
    <t xml:space="preserve">West Kordofan</t>
  </si>
  <si>
    <t xml:space="preserve">SD-GZ</t>
  </si>
  <si>
    <t xml:space="preserve">Al Jazīrah</t>
  </si>
  <si>
    <t xml:space="preserve">Gezira</t>
  </si>
  <si>
    <t xml:space="preserve">SD-KA</t>
  </si>
  <si>
    <t xml:space="preserve">Kassalā</t>
  </si>
  <si>
    <t xml:space="preserve">Kassala</t>
  </si>
  <si>
    <t xml:space="preserve">SD-KH</t>
  </si>
  <si>
    <t xml:space="preserve">Al Kharţūm</t>
  </si>
  <si>
    <t xml:space="preserve">SD-KN</t>
  </si>
  <si>
    <t xml:space="preserve">Shiamāl Kurdufān</t>
  </si>
  <si>
    <t xml:space="preserve">North Kordofan</t>
  </si>
  <si>
    <t xml:space="preserve">SD-KS</t>
  </si>
  <si>
    <t xml:space="preserve">Janūb Kurdufān</t>
  </si>
  <si>
    <t xml:space="preserve">South Kordofan</t>
  </si>
  <si>
    <t xml:space="preserve">SD-NB</t>
  </si>
  <si>
    <t xml:space="preserve">An Nīl al Azraq</t>
  </si>
  <si>
    <t xml:space="preserve">Blue Nile</t>
  </si>
  <si>
    <t xml:space="preserve">SD-NO</t>
  </si>
  <si>
    <t xml:space="preserve">SD-NR</t>
  </si>
  <si>
    <t xml:space="preserve">Nahr an Nīl</t>
  </si>
  <si>
    <t xml:space="preserve">River Nile</t>
  </si>
  <si>
    <t xml:space="preserve">SD-NW</t>
  </si>
  <si>
    <t xml:space="preserve">An Nīl al Abyaḑ</t>
  </si>
  <si>
    <t xml:space="preserve">White Nile</t>
  </si>
  <si>
    <t xml:space="preserve">SD-RS</t>
  </si>
  <si>
    <t xml:space="preserve">Red Sea</t>
  </si>
  <si>
    <t xml:space="preserve">SD-SI</t>
  </si>
  <si>
    <t xml:space="preserve">Sinnār</t>
  </si>
  <si>
    <t xml:space="preserve">Sennar</t>
  </si>
  <si>
    <t xml:space="preserve">SE-AB</t>
  </si>
  <si>
    <t xml:space="preserve">Stockholms län [SE-01]</t>
  </si>
  <si>
    <t xml:space="preserve">SE-AC</t>
  </si>
  <si>
    <t xml:space="preserve">SE-BD</t>
  </si>
  <si>
    <t xml:space="preserve">Norrbottens län [SE-25]</t>
  </si>
  <si>
    <t xml:space="preserve">SE-C</t>
  </si>
  <si>
    <t xml:space="preserve">Uppsala län [SE-03]</t>
  </si>
  <si>
    <t xml:space="preserve">SE-D</t>
  </si>
  <si>
    <t xml:space="preserve">Södermanlands län [SE-04]</t>
  </si>
  <si>
    <t xml:space="preserve">SE-E</t>
  </si>
  <si>
    <t xml:space="preserve">Östergötlands län [SE-05]</t>
  </si>
  <si>
    <t xml:space="preserve">SE-F</t>
  </si>
  <si>
    <t xml:space="preserve">Jönköpings län [SE-06]</t>
  </si>
  <si>
    <t xml:space="preserve">SE-G</t>
  </si>
  <si>
    <t xml:space="preserve">Kronobergs län [SE-07]</t>
  </si>
  <si>
    <t xml:space="preserve">SE-H</t>
  </si>
  <si>
    <t xml:space="preserve">Kalmar län [SE-08]</t>
  </si>
  <si>
    <t xml:space="preserve">SE-I</t>
  </si>
  <si>
    <t xml:space="preserve">Gotlands län [SE-09]</t>
  </si>
  <si>
    <t xml:space="preserve">SE-K</t>
  </si>
  <si>
    <t xml:space="preserve">Blekinge län [SE-10]</t>
  </si>
  <si>
    <t xml:space="preserve">SE-M</t>
  </si>
  <si>
    <t xml:space="preserve">Skåne län [SE-12]</t>
  </si>
  <si>
    <t xml:space="preserve">SE-N</t>
  </si>
  <si>
    <t xml:space="preserve">Hallands län [SE-13]</t>
  </si>
  <si>
    <t xml:space="preserve">SE-O</t>
  </si>
  <si>
    <t xml:space="preserve">Västra Götalands län [SE-14]</t>
  </si>
  <si>
    <t xml:space="preserve">SE-S</t>
  </si>
  <si>
    <t xml:space="preserve">Värmlands län [SE-17]</t>
  </si>
  <si>
    <t xml:space="preserve">SE-T</t>
  </si>
  <si>
    <t xml:space="preserve">Örebro län [SE-18]</t>
  </si>
  <si>
    <t xml:space="preserve">SE-U</t>
  </si>
  <si>
    <t xml:space="preserve">Västmanlands län [SE-19]</t>
  </si>
  <si>
    <t xml:space="preserve">SE-W</t>
  </si>
  <si>
    <t xml:space="preserve">Dalarnas län [SE-20]</t>
  </si>
  <si>
    <t xml:space="preserve">SE-X</t>
  </si>
  <si>
    <t xml:space="preserve">Gävleborgs län [SE-21]</t>
  </si>
  <si>
    <t xml:space="preserve">SE-Y</t>
  </si>
  <si>
    <t xml:space="preserve">Västernorrlands län [SE-22]</t>
  </si>
  <si>
    <t xml:space="preserve">SE-Z</t>
  </si>
  <si>
    <t xml:space="preserve">Jämtlands län [SE-23]</t>
  </si>
  <si>
    <t xml:space="preserve">SG-01</t>
  </si>
  <si>
    <t xml:space="preserve">Central Singapore</t>
  </si>
  <si>
    <t xml:space="preserve">SG-02</t>
  </si>
  <si>
    <t xml:space="preserve">SG-03</t>
  </si>
  <si>
    <t xml:space="preserve">SG-04</t>
  </si>
  <si>
    <t xml:space="preserve">SG-05</t>
  </si>
  <si>
    <t xml:space="preserve">SH-AC</t>
  </si>
  <si>
    <t xml:space="preserve">Ascension</t>
  </si>
  <si>
    <t xml:space="preserve">SH-HL</t>
  </si>
  <si>
    <t xml:space="preserve">Saint Helena</t>
  </si>
  <si>
    <t xml:space="preserve">SH-TA</t>
  </si>
  <si>
    <t xml:space="preserve">Tristan da Cunha</t>
  </si>
  <si>
    <t xml:space="preserve">SI-001</t>
  </si>
  <si>
    <t xml:space="preserve">Ajdovščina</t>
  </si>
  <si>
    <t xml:space="preserve">SI-002</t>
  </si>
  <si>
    <t xml:space="preserve">Beltinci</t>
  </si>
  <si>
    <t xml:space="preserve">SI-003</t>
  </si>
  <si>
    <t xml:space="preserve">Bled</t>
  </si>
  <si>
    <t xml:space="preserve">SI-004</t>
  </si>
  <si>
    <t xml:space="preserve">Bohinj</t>
  </si>
  <si>
    <t xml:space="preserve">SI-005</t>
  </si>
  <si>
    <t xml:space="preserve">Borovnica</t>
  </si>
  <si>
    <t xml:space="preserve">SI-006</t>
  </si>
  <si>
    <t xml:space="preserve">Bovec</t>
  </si>
  <si>
    <t xml:space="preserve">SI-007</t>
  </si>
  <si>
    <t xml:space="preserve">Brda</t>
  </si>
  <si>
    <t xml:space="preserve">SI-008</t>
  </si>
  <si>
    <t xml:space="preserve">Brezovica</t>
  </si>
  <si>
    <t xml:space="preserve">SI-009</t>
  </si>
  <si>
    <t xml:space="preserve">Brežice</t>
  </si>
  <si>
    <t xml:space="preserve">SI-010</t>
  </si>
  <si>
    <t xml:space="preserve">Tišina</t>
  </si>
  <si>
    <t xml:space="preserve">SI-011</t>
  </si>
  <si>
    <t xml:space="preserve">Celje</t>
  </si>
  <si>
    <t xml:space="preserve">SI-012</t>
  </si>
  <si>
    <t xml:space="preserve">Cerklje na Gorenjskem</t>
  </si>
  <si>
    <t xml:space="preserve">SI-013</t>
  </si>
  <si>
    <t xml:space="preserve">Cerknica</t>
  </si>
  <si>
    <t xml:space="preserve">SI-014</t>
  </si>
  <si>
    <t xml:space="preserve">Cerkno</t>
  </si>
  <si>
    <t xml:space="preserve">SI-015</t>
  </si>
  <si>
    <t xml:space="preserve">Črenšovci</t>
  </si>
  <si>
    <t xml:space="preserve">SI-016</t>
  </si>
  <si>
    <t xml:space="preserve">Črna na Koroškem</t>
  </si>
  <si>
    <t xml:space="preserve">SI-017</t>
  </si>
  <si>
    <t xml:space="preserve">Črnomelj</t>
  </si>
  <si>
    <t xml:space="preserve">SI-018</t>
  </si>
  <si>
    <t xml:space="preserve">Destrnik</t>
  </si>
  <si>
    <t xml:space="preserve">SI-019</t>
  </si>
  <si>
    <t xml:space="preserve">Divača</t>
  </si>
  <si>
    <t xml:space="preserve">SI-020</t>
  </si>
  <si>
    <t xml:space="preserve">Dobrepolje</t>
  </si>
  <si>
    <t xml:space="preserve">SI-021</t>
  </si>
  <si>
    <t xml:space="preserve">Dobrova-Polhov Gradec</t>
  </si>
  <si>
    <t xml:space="preserve">SI-022</t>
  </si>
  <si>
    <t xml:space="preserve">Dol pri Ljubljani</t>
  </si>
  <si>
    <t xml:space="preserve">SI-023</t>
  </si>
  <si>
    <t xml:space="preserve">Domžale</t>
  </si>
  <si>
    <t xml:space="preserve">SI-024</t>
  </si>
  <si>
    <t xml:space="preserve">Dornava</t>
  </si>
  <si>
    <t xml:space="preserve">SI-025</t>
  </si>
  <si>
    <t xml:space="preserve">Dravograd</t>
  </si>
  <si>
    <t xml:space="preserve">SI-026</t>
  </si>
  <si>
    <t xml:space="preserve">Duplek</t>
  </si>
  <si>
    <t xml:space="preserve">SI-027</t>
  </si>
  <si>
    <t xml:space="preserve">Gorenja vas-Poljane</t>
  </si>
  <si>
    <t xml:space="preserve">SI-028</t>
  </si>
  <si>
    <t xml:space="preserve">Gorišnica</t>
  </si>
  <si>
    <t xml:space="preserve">SI-029</t>
  </si>
  <si>
    <t xml:space="preserve">Gornja Radgona</t>
  </si>
  <si>
    <t xml:space="preserve">SI-030</t>
  </si>
  <si>
    <t xml:space="preserve">Gornji Grad</t>
  </si>
  <si>
    <t xml:space="preserve">SI-031</t>
  </si>
  <si>
    <t xml:space="preserve">Gornji Petrovci</t>
  </si>
  <si>
    <t xml:space="preserve">SI-032</t>
  </si>
  <si>
    <t xml:space="preserve">Grosuplje</t>
  </si>
  <si>
    <t xml:space="preserve">SI-033</t>
  </si>
  <si>
    <t xml:space="preserve">Šalovci</t>
  </si>
  <si>
    <t xml:space="preserve">SI-034</t>
  </si>
  <si>
    <t xml:space="preserve">Hrastnik</t>
  </si>
  <si>
    <t xml:space="preserve">SI-035</t>
  </si>
  <si>
    <t xml:space="preserve">Hrpelje-Kozina</t>
  </si>
  <si>
    <t xml:space="preserve">SI-036</t>
  </si>
  <si>
    <t xml:space="preserve">Idrija</t>
  </si>
  <si>
    <t xml:space="preserve">SI-037</t>
  </si>
  <si>
    <t xml:space="preserve">Ig</t>
  </si>
  <si>
    <t xml:space="preserve">SI-038</t>
  </si>
  <si>
    <t xml:space="preserve">Ilirska Bistrica</t>
  </si>
  <si>
    <t xml:space="preserve">SI-039</t>
  </si>
  <si>
    <t xml:space="preserve">Ivančna Gorica</t>
  </si>
  <si>
    <t xml:space="preserve">SI-040</t>
  </si>
  <si>
    <t xml:space="preserve">Izola</t>
  </si>
  <si>
    <t xml:space="preserve">SI-041</t>
  </si>
  <si>
    <t xml:space="preserve">Jesenice</t>
  </si>
  <si>
    <t xml:space="preserve">SI-042</t>
  </si>
  <si>
    <t xml:space="preserve">Juršinci</t>
  </si>
  <si>
    <t xml:space="preserve">SI-043</t>
  </si>
  <si>
    <t xml:space="preserve">Kamnik</t>
  </si>
  <si>
    <t xml:space="preserve">SI-044</t>
  </si>
  <si>
    <t xml:space="preserve">Kanal</t>
  </si>
  <si>
    <t xml:space="preserve">SI-045</t>
  </si>
  <si>
    <t xml:space="preserve">Kidričevo</t>
  </si>
  <si>
    <t xml:space="preserve">SI-046</t>
  </si>
  <si>
    <t xml:space="preserve">Kobarid</t>
  </si>
  <si>
    <t xml:space="preserve">SI-047</t>
  </si>
  <si>
    <t xml:space="preserve">Kobilje</t>
  </si>
  <si>
    <t xml:space="preserve">SI-048</t>
  </si>
  <si>
    <t xml:space="preserve">Kočevje</t>
  </si>
  <si>
    <t xml:space="preserve">SI-049</t>
  </si>
  <si>
    <t xml:space="preserve">Komen</t>
  </si>
  <si>
    <t xml:space="preserve">SI-050</t>
  </si>
  <si>
    <t xml:space="preserve">Koper</t>
  </si>
  <si>
    <t xml:space="preserve">SI-051</t>
  </si>
  <si>
    <t xml:space="preserve">Kozje</t>
  </si>
  <si>
    <t xml:space="preserve">SI-052</t>
  </si>
  <si>
    <t xml:space="preserve">Kranj</t>
  </si>
  <si>
    <t xml:space="preserve">SI-053</t>
  </si>
  <si>
    <t xml:space="preserve">Kranjska Gora</t>
  </si>
  <si>
    <t xml:space="preserve">SI-054</t>
  </si>
  <si>
    <t xml:space="preserve">Krško</t>
  </si>
  <si>
    <t xml:space="preserve">SI-055</t>
  </si>
  <si>
    <t xml:space="preserve">Kungota</t>
  </si>
  <si>
    <t xml:space="preserve">SI-056</t>
  </si>
  <si>
    <t xml:space="preserve">Kuzma</t>
  </si>
  <si>
    <t xml:space="preserve">SI-057</t>
  </si>
  <si>
    <t xml:space="preserve">Laško</t>
  </si>
  <si>
    <t xml:space="preserve">SI-058</t>
  </si>
  <si>
    <t xml:space="preserve">Lenart</t>
  </si>
  <si>
    <t xml:space="preserve">SI-059</t>
  </si>
  <si>
    <t xml:space="preserve">Lendava</t>
  </si>
  <si>
    <t xml:space="preserve">SI-060</t>
  </si>
  <si>
    <t xml:space="preserve">Litija</t>
  </si>
  <si>
    <t xml:space="preserve">SI-061</t>
  </si>
  <si>
    <t xml:space="preserve">Ljubljana</t>
  </si>
  <si>
    <t xml:space="preserve">SI-062</t>
  </si>
  <si>
    <t xml:space="preserve">Ljubno</t>
  </si>
  <si>
    <t xml:space="preserve">SI-063</t>
  </si>
  <si>
    <t xml:space="preserve">Ljutomer</t>
  </si>
  <si>
    <t xml:space="preserve">SI-064</t>
  </si>
  <si>
    <t xml:space="preserve">Logatec</t>
  </si>
  <si>
    <t xml:space="preserve">SI-065</t>
  </si>
  <si>
    <t xml:space="preserve">Loška Dolina</t>
  </si>
  <si>
    <t xml:space="preserve">SI-066</t>
  </si>
  <si>
    <t xml:space="preserve">Loški Potok</t>
  </si>
  <si>
    <t xml:space="preserve">SI-067</t>
  </si>
  <si>
    <t xml:space="preserve">Luče</t>
  </si>
  <si>
    <t xml:space="preserve">SI-068</t>
  </si>
  <si>
    <t xml:space="preserve">Lukovica</t>
  </si>
  <si>
    <t xml:space="preserve">SI-069</t>
  </si>
  <si>
    <t xml:space="preserve">Majšperk</t>
  </si>
  <si>
    <t xml:space="preserve">SI-070</t>
  </si>
  <si>
    <t xml:space="preserve">Maribor</t>
  </si>
  <si>
    <t xml:space="preserve">SI-071</t>
  </si>
  <si>
    <t xml:space="preserve">Medvode</t>
  </si>
  <si>
    <t xml:space="preserve">SI-072</t>
  </si>
  <si>
    <t xml:space="preserve">Mengeš</t>
  </si>
  <si>
    <t xml:space="preserve">SI-073</t>
  </si>
  <si>
    <t xml:space="preserve">Metlika</t>
  </si>
  <si>
    <t xml:space="preserve">SI-074</t>
  </si>
  <si>
    <t xml:space="preserve">Mežica</t>
  </si>
  <si>
    <t xml:space="preserve">SI-075</t>
  </si>
  <si>
    <t xml:space="preserve">Miren-Kostanjevica</t>
  </si>
  <si>
    <t xml:space="preserve">SI-076</t>
  </si>
  <si>
    <t xml:space="preserve">Mislinja</t>
  </si>
  <si>
    <t xml:space="preserve">SI-077</t>
  </si>
  <si>
    <t xml:space="preserve">Moravče</t>
  </si>
  <si>
    <t xml:space="preserve">SI-078</t>
  </si>
  <si>
    <t xml:space="preserve">Moravske Toplice</t>
  </si>
  <si>
    <t xml:space="preserve">SI-079</t>
  </si>
  <si>
    <t xml:space="preserve">Mozirje</t>
  </si>
  <si>
    <t xml:space="preserve">SI-080</t>
  </si>
  <si>
    <t xml:space="preserve">Murska Sobota</t>
  </si>
  <si>
    <t xml:space="preserve">SI-081</t>
  </si>
  <si>
    <t xml:space="preserve">Muta</t>
  </si>
  <si>
    <t xml:space="preserve">SI-082</t>
  </si>
  <si>
    <t xml:space="preserve">Naklo</t>
  </si>
  <si>
    <t xml:space="preserve">SI-083</t>
  </si>
  <si>
    <t xml:space="preserve">Nazarje</t>
  </si>
  <si>
    <t xml:space="preserve">SI-084</t>
  </si>
  <si>
    <t xml:space="preserve">Nova Gorica</t>
  </si>
  <si>
    <t xml:space="preserve">SI-085</t>
  </si>
  <si>
    <t xml:space="preserve">Novo Mesto</t>
  </si>
  <si>
    <t xml:space="preserve">SI-086</t>
  </si>
  <si>
    <t xml:space="preserve">Odranci</t>
  </si>
  <si>
    <t xml:space="preserve">SI-087</t>
  </si>
  <si>
    <t xml:space="preserve">Ormož</t>
  </si>
  <si>
    <t xml:space="preserve">SI-088</t>
  </si>
  <si>
    <t xml:space="preserve">Osilnica</t>
  </si>
  <si>
    <t xml:space="preserve">SI-089</t>
  </si>
  <si>
    <t xml:space="preserve">Pesnica</t>
  </si>
  <si>
    <t xml:space="preserve">SI-090</t>
  </si>
  <si>
    <t xml:space="preserve">Piran</t>
  </si>
  <si>
    <t xml:space="preserve">SI-091</t>
  </si>
  <si>
    <t xml:space="preserve">Pivka</t>
  </si>
  <si>
    <t xml:space="preserve">SI-092</t>
  </si>
  <si>
    <t xml:space="preserve">Podčetrtek</t>
  </si>
  <si>
    <t xml:space="preserve">SI-093</t>
  </si>
  <si>
    <t xml:space="preserve">Podvelka</t>
  </si>
  <si>
    <t xml:space="preserve">SI-094</t>
  </si>
  <si>
    <t xml:space="preserve">Postojna</t>
  </si>
  <si>
    <t xml:space="preserve">SI-095</t>
  </si>
  <si>
    <t xml:space="preserve">Preddvor</t>
  </si>
  <si>
    <t xml:space="preserve">SI-096</t>
  </si>
  <si>
    <t xml:space="preserve">Ptuj</t>
  </si>
  <si>
    <t xml:space="preserve">SI-097</t>
  </si>
  <si>
    <t xml:space="preserve">Puconci</t>
  </si>
  <si>
    <t xml:space="preserve">SI-098</t>
  </si>
  <si>
    <t xml:space="preserve">Rače-Fram</t>
  </si>
  <si>
    <t xml:space="preserve">SI-099</t>
  </si>
  <si>
    <t xml:space="preserve">Radeče</t>
  </si>
  <si>
    <t xml:space="preserve">SI-100</t>
  </si>
  <si>
    <t xml:space="preserve">Radenci</t>
  </si>
  <si>
    <t xml:space="preserve">SI-101</t>
  </si>
  <si>
    <t xml:space="preserve">Radlje ob Dravi</t>
  </si>
  <si>
    <t xml:space="preserve">SI-102</t>
  </si>
  <si>
    <t xml:space="preserve">Radovljica</t>
  </si>
  <si>
    <t xml:space="preserve">SI-103</t>
  </si>
  <si>
    <t xml:space="preserve">Ravne na Koroškem</t>
  </si>
  <si>
    <t xml:space="preserve">SI-104</t>
  </si>
  <si>
    <t xml:space="preserve">Ribnica</t>
  </si>
  <si>
    <t xml:space="preserve">SI-105</t>
  </si>
  <si>
    <t xml:space="preserve">Rogašovci</t>
  </si>
  <si>
    <t xml:space="preserve">SI-106</t>
  </si>
  <si>
    <t xml:space="preserve">Rogaška Slatina</t>
  </si>
  <si>
    <t xml:space="preserve">SI-107</t>
  </si>
  <si>
    <t xml:space="preserve">Rogatec</t>
  </si>
  <si>
    <t xml:space="preserve">SI-108</t>
  </si>
  <si>
    <t xml:space="preserve">Ruše</t>
  </si>
  <si>
    <t xml:space="preserve">SI-109</t>
  </si>
  <si>
    <t xml:space="preserve">Semič</t>
  </si>
  <si>
    <t xml:space="preserve">SI-110</t>
  </si>
  <si>
    <t xml:space="preserve">Sevnica</t>
  </si>
  <si>
    <t xml:space="preserve">SI-111</t>
  </si>
  <si>
    <t xml:space="preserve">Sežana</t>
  </si>
  <si>
    <t xml:space="preserve">SI-112</t>
  </si>
  <si>
    <t xml:space="preserve">Slovenj Gradec</t>
  </si>
  <si>
    <t xml:space="preserve">SI-113</t>
  </si>
  <si>
    <t xml:space="preserve">Slovenska Bistrica</t>
  </si>
  <si>
    <t xml:space="preserve">SI-114</t>
  </si>
  <si>
    <t xml:space="preserve">Slovenske Konjice</t>
  </si>
  <si>
    <t xml:space="preserve">SI-115</t>
  </si>
  <si>
    <t xml:space="preserve">Starše</t>
  </si>
  <si>
    <t xml:space="preserve">SI-116</t>
  </si>
  <si>
    <t xml:space="preserve">Sveti Jurij</t>
  </si>
  <si>
    <t xml:space="preserve">SI-117</t>
  </si>
  <si>
    <t xml:space="preserve">Šenčur</t>
  </si>
  <si>
    <t xml:space="preserve">SI-118</t>
  </si>
  <si>
    <t xml:space="preserve">Šentilj</t>
  </si>
  <si>
    <t xml:space="preserve">SI-119</t>
  </si>
  <si>
    <t xml:space="preserve">Šentjernej</t>
  </si>
  <si>
    <t xml:space="preserve">SI-120</t>
  </si>
  <si>
    <t xml:space="preserve">Šentjur</t>
  </si>
  <si>
    <t xml:space="preserve">SI-121</t>
  </si>
  <si>
    <t xml:space="preserve">Škocjan</t>
  </si>
  <si>
    <t xml:space="preserve">SI-122</t>
  </si>
  <si>
    <t xml:space="preserve">Škofja Loka</t>
  </si>
  <si>
    <t xml:space="preserve">SI-123</t>
  </si>
  <si>
    <t xml:space="preserve">Škofljica</t>
  </si>
  <si>
    <t xml:space="preserve">SI-124</t>
  </si>
  <si>
    <t xml:space="preserve">Šmarje pri Jelšah</t>
  </si>
  <si>
    <t xml:space="preserve">SI-125</t>
  </si>
  <si>
    <t xml:space="preserve">Šmartno ob Paki</t>
  </si>
  <si>
    <t xml:space="preserve">SI-126</t>
  </si>
  <si>
    <t xml:space="preserve">Šoštanj</t>
  </si>
  <si>
    <t xml:space="preserve">SI-127</t>
  </si>
  <si>
    <t xml:space="preserve">Štore</t>
  </si>
  <si>
    <t xml:space="preserve">SI-128</t>
  </si>
  <si>
    <t xml:space="preserve">Tolmin</t>
  </si>
  <si>
    <t xml:space="preserve">SI-129</t>
  </si>
  <si>
    <t xml:space="preserve">Trbovlje</t>
  </si>
  <si>
    <t xml:space="preserve">SI-130</t>
  </si>
  <si>
    <t xml:space="preserve">Trebnje</t>
  </si>
  <si>
    <t xml:space="preserve">SI-131</t>
  </si>
  <si>
    <t xml:space="preserve">Tržič</t>
  </si>
  <si>
    <t xml:space="preserve">SI-132</t>
  </si>
  <si>
    <t xml:space="preserve">Turnišče</t>
  </si>
  <si>
    <t xml:space="preserve">SI-133</t>
  </si>
  <si>
    <t xml:space="preserve">Velenje</t>
  </si>
  <si>
    <t xml:space="preserve">SI-134</t>
  </si>
  <si>
    <t xml:space="preserve">Velike Lašče</t>
  </si>
  <si>
    <t xml:space="preserve">SI-135</t>
  </si>
  <si>
    <t xml:space="preserve">Videm</t>
  </si>
  <si>
    <t xml:space="preserve">SI-136</t>
  </si>
  <si>
    <t xml:space="preserve">Vipava</t>
  </si>
  <si>
    <t xml:space="preserve">SI-137</t>
  </si>
  <si>
    <t xml:space="preserve">Vitanje</t>
  </si>
  <si>
    <t xml:space="preserve">SI-138</t>
  </si>
  <si>
    <t xml:space="preserve">Vodice</t>
  </si>
  <si>
    <t xml:space="preserve">SI-139</t>
  </si>
  <si>
    <t xml:space="preserve">Vojnik</t>
  </si>
  <si>
    <t xml:space="preserve">SI-140</t>
  </si>
  <si>
    <t xml:space="preserve">Vrhnika</t>
  </si>
  <si>
    <t xml:space="preserve">SI-141</t>
  </si>
  <si>
    <t xml:space="preserve">Vuzenica</t>
  </si>
  <si>
    <t xml:space="preserve">SI-142</t>
  </si>
  <si>
    <t xml:space="preserve">Zagorje ob Savi</t>
  </si>
  <si>
    <t xml:space="preserve">SI-143</t>
  </si>
  <si>
    <t xml:space="preserve">Zavrč</t>
  </si>
  <si>
    <t xml:space="preserve">SI-144</t>
  </si>
  <si>
    <t xml:space="preserve">Zreče</t>
  </si>
  <si>
    <t xml:space="preserve">SI-146</t>
  </si>
  <si>
    <t xml:space="preserve">Železniki</t>
  </si>
  <si>
    <t xml:space="preserve">SI-147</t>
  </si>
  <si>
    <t xml:space="preserve">Žiri</t>
  </si>
  <si>
    <t xml:space="preserve">SI-148</t>
  </si>
  <si>
    <t xml:space="preserve">Benedikt</t>
  </si>
  <si>
    <t xml:space="preserve">SI-149</t>
  </si>
  <si>
    <t xml:space="preserve">Bistrica ob Sotli</t>
  </si>
  <si>
    <t xml:space="preserve">SI-150</t>
  </si>
  <si>
    <t xml:space="preserve">Bloke</t>
  </si>
  <si>
    <t xml:space="preserve">SI-151</t>
  </si>
  <si>
    <t xml:space="preserve">Braslovče</t>
  </si>
  <si>
    <t xml:space="preserve">SI-152</t>
  </si>
  <si>
    <t xml:space="preserve">Cankova</t>
  </si>
  <si>
    <t xml:space="preserve">SI-153</t>
  </si>
  <si>
    <t xml:space="preserve">Cerkvenjak</t>
  </si>
  <si>
    <t xml:space="preserve">SI-154</t>
  </si>
  <si>
    <t xml:space="preserve">Dobje</t>
  </si>
  <si>
    <t xml:space="preserve">SI-155</t>
  </si>
  <si>
    <t xml:space="preserve">Dobrna</t>
  </si>
  <si>
    <t xml:space="preserve">SI-156</t>
  </si>
  <si>
    <t xml:space="preserve">Dobrovnik</t>
  </si>
  <si>
    <t xml:space="preserve">SI-157</t>
  </si>
  <si>
    <t xml:space="preserve">Dolenjske Toplice</t>
  </si>
  <si>
    <t xml:space="preserve">SI-158</t>
  </si>
  <si>
    <t xml:space="preserve">Grad</t>
  </si>
  <si>
    <t xml:space="preserve">SI-159</t>
  </si>
  <si>
    <t xml:space="preserve">Hajdina</t>
  </si>
  <si>
    <t xml:space="preserve">SI-160</t>
  </si>
  <si>
    <t xml:space="preserve">Hoče-Slivnica</t>
  </si>
  <si>
    <t xml:space="preserve">SI-161</t>
  </si>
  <si>
    <t xml:space="preserve">Hodoš</t>
  </si>
  <si>
    <t xml:space="preserve">SI-162</t>
  </si>
  <si>
    <t xml:space="preserve">Horjul</t>
  </si>
  <si>
    <t xml:space="preserve">SI-163</t>
  </si>
  <si>
    <t xml:space="preserve">Jezersko</t>
  </si>
  <si>
    <t xml:space="preserve">SI-164</t>
  </si>
  <si>
    <t xml:space="preserve">Komenda</t>
  </si>
  <si>
    <t xml:space="preserve">SI-165</t>
  </si>
  <si>
    <t xml:space="preserve">Kostel</t>
  </si>
  <si>
    <t xml:space="preserve">SI-166</t>
  </si>
  <si>
    <t xml:space="preserve">Križevci</t>
  </si>
  <si>
    <t xml:space="preserve">SI-167</t>
  </si>
  <si>
    <t xml:space="preserve">Lovrenc na Pohorju</t>
  </si>
  <si>
    <t xml:space="preserve">SI-168</t>
  </si>
  <si>
    <t xml:space="preserve">Markovci</t>
  </si>
  <si>
    <t xml:space="preserve">SI-169</t>
  </si>
  <si>
    <t xml:space="preserve">Miklavž na Dravskem Polju</t>
  </si>
  <si>
    <t xml:space="preserve">SI-170</t>
  </si>
  <si>
    <t xml:space="preserve">Mirna Peč</t>
  </si>
  <si>
    <t xml:space="preserve">SI-171</t>
  </si>
  <si>
    <t xml:space="preserve">Oplotnica</t>
  </si>
  <si>
    <t xml:space="preserve">SI-172</t>
  </si>
  <si>
    <t xml:space="preserve">Podlehnik</t>
  </si>
  <si>
    <t xml:space="preserve">SI-173</t>
  </si>
  <si>
    <t xml:space="preserve">Polzela</t>
  </si>
  <si>
    <t xml:space="preserve">SI-174</t>
  </si>
  <si>
    <t xml:space="preserve">Prebold</t>
  </si>
  <si>
    <t xml:space="preserve">SI-175</t>
  </si>
  <si>
    <t xml:space="preserve">Prevalje</t>
  </si>
  <si>
    <t xml:space="preserve">SI-176</t>
  </si>
  <si>
    <t xml:space="preserve">Razkrižje</t>
  </si>
  <si>
    <t xml:space="preserve">SI-177</t>
  </si>
  <si>
    <t xml:space="preserve">Ribnica na Pohorju</t>
  </si>
  <si>
    <t xml:space="preserve">SI-178</t>
  </si>
  <si>
    <t xml:space="preserve">Selnica ob Dravi</t>
  </si>
  <si>
    <t xml:space="preserve">SI-179</t>
  </si>
  <si>
    <t xml:space="preserve">Sodražica</t>
  </si>
  <si>
    <t xml:space="preserve">SI-180</t>
  </si>
  <si>
    <t xml:space="preserve">Solčava</t>
  </si>
  <si>
    <t xml:space="preserve">SI-181</t>
  </si>
  <si>
    <t xml:space="preserve">Sveta Ana</t>
  </si>
  <si>
    <t xml:space="preserve">SI-182</t>
  </si>
  <si>
    <t xml:space="preserve">Sveti Andraž v Slovenskih Goricah</t>
  </si>
  <si>
    <t xml:space="preserve">SI-183</t>
  </si>
  <si>
    <t xml:space="preserve">Šempeter-Vrtojba</t>
  </si>
  <si>
    <t xml:space="preserve">SI-184</t>
  </si>
  <si>
    <t xml:space="preserve">Tabor</t>
  </si>
  <si>
    <t xml:space="preserve">SI-185</t>
  </si>
  <si>
    <t xml:space="preserve">Trnovska Vas</t>
  </si>
  <si>
    <t xml:space="preserve">SI-186</t>
  </si>
  <si>
    <t xml:space="preserve">Trzin</t>
  </si>
  <si>
    <t xml:space="preserve">SI-187</t>
  </si>
  <si>
    <t xml:space="preserve">Velika Polana</t>
  </si>
  <si>
    <t xml:space="preserve">SI-188</t>
  </si>
  <si>
    <t xml:space="preserve">Veržej</t>
  </si>
  <si>
    <t xml:space="preserve">SI-189</t>
  </si>
  <si>
    <t xml:space="preserve">Vransko</t>
  </si>
  <si>
    <t xml:space="preserve">SI-190</t>
  </si>
  <si>
    <t xml:space="preserve">Žalec</t>
  </si>
  <si>
    <t xml:space="preserve">SI-191</t>
  </si>
  <si>
    <t xml:space="preserve">Žetale</t>
  </si>
  <si>
    <t xml:space="preserve">SI-192</t>
  </si>
  <si>
    <t xml:space="preserve">Žirovnica</t>
  </si>
  <si>
    <t xml:space="preserve">SI-193</t>
  </si>
  <si>
    <t xml:space="preserve">Žužemberk</t>
  </si>
  <si>
    <t xml:space="preserve">SI-194</t>
  </si>
  <si>
    <t xml:space="preserve">Šmartno pri Litiji</t>
  </si>
  <si>
    <t xml:space="preserve">SI-195</t>
  </si>
  <si>
    <t xml:space="preserve">Apače</t>
  </si>
  <si>
    <t xml:space="preserve">SI-196</t>
  </si>
  <si>
    <t xml:space="preserve">Cirkulane</t>
  </si>
  <si>
    <t xml:space="preserve">SI-197</t>
  </si>
  <si>
    <t xml:space="preserve">Kosanjevica na Krki</t>
  </si>
  <si>
    <t xml:space="preserve">SI-198</t>
  </si>
  <si>
    <t xml:space="preserve">Makole</t>
  </si>
  <si>
    <t xml:space="preserve">SI-199</t>
  </si>
  <si>
    <t xml:space="preserve">Mokronog-Trebelno</t>
  </si>
  <si>
    <t xml:space="preserve">SI-200</t>
  </si>
  <si>
    <t xml:space="preserve">Poljčane</t>
  </si>
  <si>
    <t xml:space="preserve">SI-201</t>
  </si>
  <si>
    <t xml:space="preserve">Renče-Vogrsko</t>
  </si>
  <si>
    <t xml:space="preserve">SI-202</t>
  </si>
  <si>
    <t xml:space="preserve">Središče ob Dravi</t>
  </si>
  <si>
    <t xml:space="preserve">SI-203</t>
  </si>
  <si>
    <t xml:space="preserve">Straža</t>
  </si>
  <si>
    <t xml:space="preserve">SI-204</t>
  </si>
  <si>
    <t xml:space="preserve">Sveta Trojica v Slovenskih Goricah</t>
  </si>
  <si>
    <t xml:space="preserve">SI-205</t>
  </si>
  <si>
    <t xml:space="preserve">Sveti Tomaž</t>
  </si>
  <si>
    <t xml:space="preserve">SI-206</t>
  </si>
  <si>
    <t xml:space="preserve">Šmarješke Toplice</t>
  </si>
  <si>
    <t xml:space="preserve">SI-207</t>
  </si>
  <si>
    <t xml:space="preserve">Gorje</t>
  </si>
  <si>
    <t xml:space="preserve">SI-208</t>
  </si>
  <si>
    <t xml:space="preserve">Log-Dragomer</t>
  </si>
  <si>
    <t xml:space="preserve">SI-209</t>
  </si>
  <si>
    <t xml:space="preserve">Rečica ob Savinji</t>
  </si>
  <si>
    <t xml:space="preserve">SI-210</t>
  </si>
  <si>
    <t xml:space="preserve">Sveti Jurij v Slovenskih Goricah</t>
  </si>
  <si>
    <t xml:space="preserve">SI-211</t>
  </si>
  <si>
    <t xml:space="preserve">Šentrupert</t>
  </si>
  <si>
    <t xml:space="preserve">SI-212</t>
  </si>
  <si>
    <t xml:space="preserve">Mirna</t>
  </si>
  <si>
    <t xml:space="preserve">SI-213</t>
  </si>
  <si>
    <t xml:space="preserve">Ankaran</t>
  </si>
  <si>
    <t xml:space="preserve">SK-BC</t>
  </si>
  <si>
    <t xml:space="preserve">Banskobystrický kraj</t>
  </si>
  <si>
    <t xml:space="preserve">SK-BL</t>
  </si>
  <si>
    <t xml:space="preserve">Bratislavský kraj</t>
  </si>
  <si>
    <t xml:space="preserve">SK-KI</t>
  </si>
  <si>
    <t xml:space="preserve">Košický kraj</t>
  </si>
  <si>
    <t xml:space="preserve">SK-NI</t>
  </si>
  <si>
    <t xml:space="preserve">Nitriansky kraj</t>
  </si>
  <si>
    <t xml:space="preserve">SK-PV</t>
  </si>
  <si>
    <t xml:space="preserve">Prešovský kraj</t>
  </si>
  <si>
    <t xml:space="preserve">SK-TA</t>
  </si>
  <si>
    <t xml:space="preserve">Trnavský kraj</t>
  </si>
  <si>
    <t xml:space="preserve">SK-TC</t>
  </si>
  <si>
    <t xml:space="preserve">Trenčiansky kraj</t>
  </si>
  <si>
    <t xml:space="preserve">SK-ZI</t>
  </si>
  <si>
    <t xml:space="preserve">Žilinský kraj</t>
  </si>
  <si>
    <t xml:space="preserve">SL-W</t>
  </si>
  <si>
    <t xml:space="preserve">Western Area (Freetown)</t>
  </si>
  <si>
    <t xml:space="preserve">SL-E</t>
  </si>
  <si>
    <t xml:space="preserve">SL-N</t>
  </si>
  <si>
    <t xml:space="preserve">SL-NW</t>
  </si>
  <si>
    <t xml:space="preserve">North Western</t>
  </si>
  <si>
    <t xml:space="preserve">SL-S</t>
  </si>
  <si>
    <t xml:space="preserve">SM-01</t>
  </si>
  <si>
    <t xml:space="preserve">Acquaviva</t>
  </si>
  <si>
    <t xml:space="preserve">SM-02</t>
  </si>
  <si>
    <t xml:space="preserve">Chiesanuova</t>
  </si>
  <si>
    <t xml:space="preserve">SM-03</t>
  </si>
  <si>
    <t xml:space="preserve">Domagnano</t>
  </si>
  <si>
    <t xml:space="preserve">SM-04</t>
  </si>
  <si>
    <t xml:space="preserve">Faetano</t>
  </si>
  <si>
    <t xml:space="preserve">SM-05</t>
  </si>
  <si>
    <t xml:space="preserve">Fiorentino</t>
  </si>
  <si>
    <t xml:space="preserve">SM-06</t>
  </si>
  <si>
    <t xml:space="preserve">Borgo Maggiore</t>
  </si>
  <si>
    <t xml:space="preserve">SM-07</t>
  </si>
  <si>
    <t xml:space="preserve">San Marino</t>
  </si>
  <si>
    <t xml:space="preserve">SM-08</t>
  </si>
  <si>
    <t xml:space="preserve">Montegiardino</t>
  </si>
  <si>
    <t xml:space="preserve">SM-09</t>
  </si>
  <si>
    <t xml:space="preserve">Serravalle</t>
  </si>
  <si>
    <t xml:space="preserve">SN-DB</t>
  </si>
  <si>
    <t xml:space="preserve">Diourbel</t>
  </si>
  <si>
    <t xml:space="preserve">SN-DK</t>
  </si>
  <si>
    <t xml:space="preserve">Dakar</t>
  </si>
  <si>
    <t xml:space="preserve">SN-FK</t>
  </si>
  <si>
    <t xml:space="preserve">Fatick</t>
  </si>
  <si>
    <t xml:space="preserve">SN-KA</t>
  </si>
  <si>
    <t xml:space="preserve">Kaffrine</t>
  </si>
  <si>
    <t xml:space="preserve">SN-KD</t>
  </si>
  <si>
    <t xml:space="preserve">Kolda</t>
  </si>
  <si>
    <t xml:space="preserve">SN-KE</t>
  </si>
  <si>
    <t xml:space="preserve">Kédougou</t>
  </si>
  <si>
    <t xml:space="preserve">SN-KL</t>
  </si>
  <si>
    <t xml:space="preserve">Kaolack</t>
  </si>
  <si>
    <t xml:space="preserve">SN-LG</t>
  </si>
  <si>
    <t xml:space="preserve">Louga</t>
  </si>
  <si>
    <t xml:space="preserve">SN-MT</t>
  </si>
  <si>
    <t xml:space="preserve">Matam</t>
  </si>
  <si>
    <t xml:space="preserve">SN-SE</t>
  </si>
  <si>
    <t xml:space="preserve">Sédhiou</t>
  </si>
  <si>
    <t xml:space="preserve">SN-SL</t>
  </si>
  <si>
    <t xml:space="preserve">SN-TC</t>
  </si>
  <si>
    <t xml:space="preserve">Tambacounda</t>
  </si>
  <si>
    <t xml:space="preserve">SN-TH</t>
  </si>
  <si>
    <t xml:space="preserve">Thiès</t>
  </si>
  <si>
    <t xml:space="preserve">SN-ZG</t>
  </si>
  <si>
    <t xml:space="preserve">Ziguinchor</t>
  </si>
  <si>
    <t xml:space="preserve">SO-AW</t>
  </si>
  <si>
    <t xml:space="preserve">Awdal</t>
  </si>
  <si>
    <t xml:space="preserve">SO-BK</t>
  </si>
  <si>
    <t xml:space="preserve">Bakool</t>
  </si>
  <si>
    <t xml:space="preserve">SO-BN</t>
  </si>
  <si>
    <t xml:space="preserve">Banaadir</t>
  </si>
  <si>
    <t xml:space="preserve">SO-BR</t>
  </si>
  <si>
    <t xml:space="preserve">SO-BY</t>
  </si>
  <si>
    <t xml:space="preserve">Bay</t>
  </si>
  <si>
    <t xml:space="preserve">SO-GA</t>
  </si>
  <si>
    <t xml:space="preserve">Galguduud</t>
  </si>
  <si>
    <t xml:space="preserve">SO-GE</t>
  </si>
  <si>
    <t xml:space="preserve">Gedo</t>
  </si>
  <si>
    <t xml:space="preserve">SO-HI</t>
  </si>
  <si>
    <t xml:space="preserve">Hiiraan</t>
  </si>
  <si>
    <t xml:space="preserve">SO-JD</t>
  </si>
  <si>
    <t xml:space="preserve">Jubbada Dhexe</t>
  </si>
  <si>
    <t xml:space="preserve">SO-JH</t>
  </si>
  <si>
    <t xml:space="preserve">Jubbada Hoose</t>
  </si>
  <si>
    <t xml:space="preserve">SO-MU</t>
  </si>
  <si>
    <t xml:space="preserve">Mudug</t>
  </si>
  <si>
    <t xml:space="preserve">SO-NU</t>
  </si>
  <si>
    <t xml:space="preserve">Nugaal</t>
  </si>
  <si>
    <t xml:space="preserve">SO-SA</t>
  </si>
  <si>
    <t xml:space="preserve">Sanaag</t>
  </si>
  <si>
    <t xml:space="preserve">SO-SD</t>
  </si>
  <si>
    <t xml:space="preserve">Shabeellaha Dhexe</t>
  </si>
  <si>
    <t xml:space="preserve">SO-SH</t>
  </si>
  <si>
    <t xml:space="preserve">Shabeellaha Hoose</t>
  </si>
  <si>
    <t xml:space="preserve">SO-SO</t>
  </si>
  <si>
    <t xml:space="preserve">Sool</t>
  </si>
  <si>
    <t xml:space="preserve">SO-TO</t>
  </si>
  <si>
    <t xml:space="preserve">Togdheer</t>
  </si>
  <si>
    <t xml:space="preserve">SO-WO</t>
  </si>
  <si>
    <t xml:space="preserve">Woqooyi Galbeed</t>
  </si>
  <si>
    <t xml:space="preserve">SR-BR</t>
  </si>
  <si>
    <t xml:space="preserve">Brokopondo</t>
  </si>
  <si>
    <t xml:space="preserve">SR-CM</t>
  </si>
  <si>
    <t xml:space="preserve">Commewijne</t>
  </si>
  <si>
    <t xml:space="preserve">SR-CR</t>
  </si>
  <si>
    <t xml:space="preserve">Coronie</t>
  </si>
  <si>
    <t xml:space="preserve">SR-MA</t>
  </si>
  <si>
    <t xml:space="preserve">Marowijne</t>
  </si>
  <si>
    <t xml:space="preserve">SR-NI</t>
  </si>
  <si>
    <t xml:space="preserve">Nickerie</t>
  </si>
  <si>
    <t xml:space="preserve">SR-PM</t>
  </si>
  <si>
    <t xml:space="preserve">Paramaribo</t>
  </si>
  <si>
    <t xml:space="preserve">SR-PR</t>
  </si>
  <si>
    <t xml:space="preserve">Para</t>
  </si>
  <si>
    <t xml:space="preserve">SR-SA</t>
  </si>
  <si>
    <t xml:space="preserve">Saramacca</t>
  </si>
  <si>
    <t xml:space="preserve">SR-SI</t>
  </si>
  <si>
    <t xml:space="preserve">Sipaliwini</t>
  </si>
  <si>
    <t xml:space="preserve">SR-WA</t>
  </si>
  <si>
    <t xml:space="preserve">Wanica</t>
  </si>
  <si>
    <t xml:space="preserve">SS-BN</t>
  </si>
  <si>
    <t xml:space="preserve">Northern Bahr el Ghazal</t>
  </si>
  <si>
    <t xml:space="preserve">SS-BW</t>
  </si>
  <si>
    <t xml:space="preserve">Western Bahr el  Ghazal</t>
  </si>
  <si>
    <t xml:space="preserve">SS-EC</t>
  </si>
  <si>
    <t xml:space="preserve">Central Equatoria</t>
  </si>
  <si>
    <t xml:space="preserve">SS-EE</t>
  </si>
  <si>
    <t xml:space="preserve">Eastern Equatoria</t>
  </si>
  <si>
    <t xml:space="preserve">SS-EW</t>
  </si>
  <si>
    <t xml:space="preserve">Western Equatoria</t>
  </si>
  <si>
    <t xml:space="preserve">SS-JG</t>
  </si>
  <si>
    <t xml:space="preserve">Jonglei</t>
  </si>
  <si>
    <t xml:space="preserve">SS-LK</t>
  </si>
  <si>
    <t xml:space="preserve">Lakes</t>
  </si>
  <si>
    <t xml:space="preserve">SS-NU</t>
  </si>
  <si>
    <t xml:space="preserve">Upper Nile</t>
  </si>
  <si>
    <t xml:space="preserve">SS-UY</t>
  </si>
  <si>
    <t xml:space="preserve">Unity</t>
  </si>
  <si>
    <t xml:space="preserve">SS-WR</t>
  </si>
  <si>
    <t xml:space="preserve">Warrap</t>
  </si>
  <si>
    <t xml:space="preserve">ST-P</t>
  </si>
  <si>
    <t xml:space="preserve">Príncipe</t>
  </si>
  <si>
    <t xml:space="preserve">ST-S</t>
  </si>
  <si>
    <t xml:space="preserve">São Tomé</t>
  </si>
  <si>
    <t xml:space="preserve">SV-AH</t>
  </si>
  <si>
    <t xml:space="preserve">Ahuachapán</t>
  </si>
  <si>
    <t xml:space="preserve">SV-CA</t>
  </si>
  <si>
    <t xml:space="preserve">Cabañas</t>
  </si>
  <si>
    <t xml:space="preserve">SV-CH</t>
  </si>
  <si>
    <t xml:space="preserve">Chalatenango</t>
  </si>
  <si>
    <t xml:space="preserve">SV-CU</t>
  </si>
  <si>
    <t xml:space="preserve">Cuscatlán</t>
  </si>
  <si>
    <t xml:space="preserve">SV-LI</t>
  </si>
  <si>
    <t xml:space="preserve">SV-MO</t>
  </si>
  <si>
    <t xml:space="preserve">Morazán</t>
  </si>
  <si>
    <t xml:space="preserve">SV-PA</t>
  </si>
  <si>
    <t xml:space="preserve">SV-SA</t>
  </si>
  <si>
    <t xml:space="preserve">Santa Ana</t>
  </si>
  <si>
    <t xml:space="preserve">SV-SM</t>
  </si>
  <si>
    <t xml:space="preserve">San Miguel</t>
  </si>
  <si>
    <t xml:space="preserve">SV-SO</t>
  </si>
  <si>
    <t xml:space="preserve">Sonsonate</t>
  </si>
  <si>
    <t xml:space="preserve">SV-SS</t>
  </si>
  <si>
    <t xml:space="preserve">SV-SV</t>
  </si>
  <si>
    <t xml:space="preserve">San Vicente</t>
  </si>
  <si>
    <t xml:space="preserve">SV-UN</t>
  </si>
  <si>
    <t xml:space="preserve">La Unión</t>
  </si>
  <si>
    <t xml:space="preserve">SV-US</t>
  </si>
  <si>
    <t xml:space="preserve">Usulután</t>
  </si>
  <si>
    <t xml:space="preserve">SY-DI</t>
  </si>
  <si>
    <t xml:space="preserve">Dimashq</t>
  </si>
  <si>
    <t xml:space="preserve">SY-DR</t>
  </si>
  <si>
    <t xml:space="preserve">Dar'ā</t>
  </si>
  <si>
    <t xml:space="preserve">SY-DY</t>
  </si>
  <si>
    <t xml:space="preserve">Dayr az Zawr</t>
  </si>
  <si>
    <t xml:space="preserve">SY-HA</t>
  </si>
  <si>
    <t xml:space="preserve">Al Ḩasakah</t>
  </si>
  <si>
    <t xml:space="preserve">SY-HI</t>
  </si>
  <si>
    <t xml:space="preserve">Ḩimş</t>
  </si>
  <si>
    <t xml:space="preserve">SY-HL</t>
  </si>
  <si>
    <t xml:space="preserve">Ḩalab</t>
  </si>
  <si>
    <t xml:space="preserve">SY-HM</t>
  </si>
  <si>
    <t xml:space="preserve">Ḩamāh</t>
  </si>
  <si>
    <t xml:space="preserve">SY-ID</t>
  </si>
  <si>
    <t xml:space="preserve">Idlib</t>
  </si>
  <si>
    <t xml:space="preserve">SY-LA</t>
  </si>
  <si>
    <t xml:space="preserve">Al Lādhiqīyah</t>
  </si>
  <si>
    <t xml:space="preserve">SY-QU</t>
  </si>
  <si>
    <t xml:space="preserve">Al Qunayţirah</t>
  </si>
  <si>
    <t xml:space="preserve">SY-RA</t>
  </si>
  <si>
    <t xml:space="preserve">Ar Raqqah</t>
  </si>
  <si>
    <t xml:space="preserve">SY-RD</t>
  </si>
  <si>
    <t xml:space="preserve">Rīf Dimashq</t>
  </si>
  <si>
    <t xml:space="preserve">SY-SU</t>
  </si>
  <si>
    <t xml:space="preserve">As Suwaydā'</t>
  </si>
  <si>
    <t xml:space="preserve">SY-TA</t>
  </si>
  <si>
    <t xml:space="preserve">Ţarţūs</t>
  </si>
  <si>
    <t xml:space="preserve">SZ-HH</t>
  </si>
  <si>
    <t xml:space="preserve">Hhohho</t>
  </si>
  <si>
    <t xml:space="preserve">SZ-LU</t>
  </si>
  <si>
    <t xml:space="preserve">Lubombo</t>
  </si>
  <si>
    <t xml:space="preserve">SZ-MA</t>
  </si>
  <si>
    <t xml:space="preserve">Manzini</t>
  </si>
  <si>
    <t xml:space="preserve">SZ-SH</t>
  </si>
  <si>
    <t xml:space="preserve">Shiselweni</t>
  </si>
  <si>
    <t xml:space="preserve">TD-BA</t>
  </si>
  <si>
    <t xml:space="preserve">Al Baţḩah</t>
  </si>
  <si>
    <t xml:space="preserve">Batha</t>
  </si>
  <si>
    <t xml:space="preserve">TD-BG</t>
  </si>
  <si>
    <t xml:space="preserve">Baḩr al Ghazāl</t>
  </si>
  <si>
    <t xml:space="preserve">Bahr el Ghazal</t>
  </si>
  <si>
    <t xml:space="preserve">TD-BO</t>
  </si>
  <si>
    <t xml:space="preserve">Būrkū</t>
  </si>
  <si>
    <t xml:space="preserve">Borkou</t>
  </si>
  <si>
    <t xml:space="preserve">TD-CB</t>
  </si>
  <si>
    <t xml:space="preserve">Shārī Bāqirmī</t>
  </si>
  <si>
    <t xml:space="preserve">Chari-Baguirmi</t>
  </si>
  <si>
    <t xml:space="preserve">TD-EE</t>
  </si>
  <si>
    <t xml:space="preserve">Ennedi-Est</t>
  </si>
  <si>
    <t xml:space="preserve">TD-EO</t>
  </si>
  <si>
    <t xml:space="preserve">Ennedi-Ouest</t>
  </si>
  <si>
    <t xml:space="preserve">TD-GR</t>
  </si>
  <si>
    <t xml:space="preserve">Qīrā</t>
  </si>
  <si>
    <t xml:space="preserve">Guéra</t>
  </si>
  <si>
    <t xml:space="preserve">TD-HL</t>
  </si>
  <si>
    <t xml:space="preserve">Ḩajjar Lamīs</t>
  </si>
  <si>
    <t xml:space="preserve">Hadjer Lamis</t>
  </si>
  <si>
    <t xml:space="preserve">TD-KA</t>
  </si>
  <si>
    <t xml:space="preserve">Kānim</t>
  </si>
  <si>
    <t xml:space="preserve">Kanem</t>
  </si>
  <si>
    <t xml:space="preserve">TD-LC</t>
  </si>
  <si>
    <t xml:space="preserve">Lac</t>
  </si>
  <si>
    <t xml:space="preserve">TD-LO</t>
  </si>
  <si>
    <t xml:space="preserve">Lūqūn al Gharbī</t>
  </si>
  <si>
    <t xml:space="preserve">Logone-Occidental</t>
  </si>
  <si>
    <t xml:space="preserve">TD-LR</t>
  </si>
  <si>
    <t xml:space="preserve">Lūqūn ash Sharqī</t>
  </si>
  <si>
    <t xml:space="preserve">Logone-Oriental</t>
  </si>
  <si>
    <t xml:space="preserve">TD-MA</t>
  </si>
  <si>
    <t xml:space="preserve">Māndūl</t>
  </si>
  <si>
    <t xml:space="preserve">Mandoul</t>
  </si>
  <si>
    <t xml:space="preserve">TD-MC</t>
  </si>
  <si>
    <t xml:space="preserve">Shārī al Awsaţ</t>
  </si>
  <si>
    <t xml:space="preserve">Moyen-Chari</t>
  </si>
  <si>
    <t xml:space="preserve">TD-ME</t>
  </si>
  <si>
    <t xml:space="preserve">Māyū Kībbī ash Sharqī</t>
  </si>
  <si>
    <t xml:space="preserve">Mayo-Kebbi-Est</t>
  </si>
  <si>
    <t xml:space="preserve">TD-MO</t>
  </si>
  <si>
    <t xml:space="preserve">Māyū Kībbī al Gharbī</t>
  </si>
  <si>
    <t xml:space="preserve">Mayo-Kebbi-Ouest</t>
  </si>
  <si>
    <t xml:space="preserve">TD-ND</t>
  </si>
  <si>
    <t xml:space="preserve">Madīnat Injamīnā</t>
  </si>
  <si>
    <t xml:space="preserve">Ville de Ndjamena</t>
  </si>
  <si>
    <t xml:space="preserve">TD-OD</t>
  </si>
  <si>
    <t xml:space="preserve">Waddāy</t>
  </si>
  <si>
    <t xml:space="preserve">Ouaddaï</t>
  </si>
  <si>
    <t xml:space="preserve">TD-SA</t>
  </si>
  <si>
    <t xml:space="preserve">Salāmāt</t>
  </si>
  <si>
    <t xml:space="preserve">Salamat</t>
  </si>
  <si>
    <t xml:space="preserve">TD-SI</t>
  </si>
  <si>
    <t xml:space="preserve">Sīlā</t>
  </si>
  <si>
    <t xml:space="preserve">Sila</t>
  </si>
  <si>
    <t xml:space="preserve">TD-TA</t>
  </si>
  <si>
    <t xml:space="preserve">Tānjilī</t>
  </si>
  <si>
    <t xml:space="preserve">Tandjilé</t>
  </si>
  <si>
    <t xml:space="preserve">TD-TI</t>
  </si>
  <si>
    <t xml:space="preserve">Tibastī</t>
  </si>
  <si>
    <t xml:space="preserve">Tibesti</t>
  </si>
  <si>
    <t xml:space="preserve">TD-WF</t>
  </si>
  <si>
    <t xml:space="preserve">Wādī Fīrā</t>
  </si>
  <si>
    <t xml:space="preserve">Wadi Fira</t>
  </si>
  <si>
    <t xml:space="preserve">TG-C</t>
  </si>
  <si>
    <t xml:space="preserve">Centrale</t>
  </si>
  <si>
    <t xml:space="preserve">TG-K</t>
  </si>
  <si>
    <t xml:space="preserve">Kara</t>
  </si>
  <si>
    <t xml:space="preserve">TG-M</t>
  </si>
  <si>
    <t xml:space="preserve">Maritime (Région)</t>
  </si>
  <si>
    <t xml:space="preserve">TG-P</t>
  </si>
  <si>
    <t xml:space="preserve">TG-S</t>
  </si>
  <si>
    <t xml:space="preserve">TH-10</t>
  </si>
  <si>
    <t xml:space="preserve">TH-11</t>
  </si>
  <si>
    <t xml:space="preserve">Samut Prakan</t>
  </si>
  <si>
    <t xml:space="preserve">TH-12</t>
  </si>
  <si>
    <t xml:space="preserve">Nonthaburi</t>
  </si>
  <si>
    <t xml:space="preserve">TH-13</t>
  </si>
  <si>
    <t xml:space="preserve">Pathum Thani</t>
  </si>
  <si>
    <t xml:space="preserve">TH-14</t>
  </si>
  <si>
    <t xml:space="preserve">Phra Nakhon Si Ayutthaya</t>
  </si>
  <si>
    <t xml:space="preserve">TH-15</t>
  </si>
  <si>
    <t xml:space="preserve">Ang Thong</t>
  </si>
  <si>
    <t xml:space="preserve">TH-16</t>
  </si>
  <si>
    <t xml:space="preserve">Lop Buri</t>
  </si>
  <si>
    <t xml:space="preserve">TH-17</t>
  </si>
  <si>
    <t xml:space="preserve">Sing Buri</t>
  </si>
  <si>
    <t xml:space="preserve">TH-18</t>
  </si>
  <si>
    <t xml:space="preserve">Chai Nat</t>
  </si>
  <si>
    <t xml:space="preserve">TH-19</t>
  </si>
  <si>
    <t xml:space="preserve">Saraburi</t>
  </si>
  <si>
    <t xml:space="preserve">TH-20</t>
  </si>
  <si>
    <t xml:space="preserve">TH-21</t>
  </si>
  <si>
    <t xml:space="preserve">TH-22</t>
  </si>
  <si>
    <t xml:space="preserve">Chanthaburi</t>
  </si>
  <si>
    <t xml:space="preserve">TH-23</t>
  </si>
  <si>
    <t xml:space="preserve">Trat</t>
  </si>
  <si>
    <t xml:space="preserve">TH-24</t>
  </si>
  <si>
    <t xml:space="preserve">Chachoengsao</t>
  </si>
  <si>
    <t xml:space="preserve">TH-25</t>
  </si>
  <si>
    <t xml:space="preserve">Prachin Buri</t>
  </si>
  <si>
    <t xml:space="preserve">TH-26</t>
  </si>
  <si>
    <t xml:space="preserve">Nakhon Nayok</t>
  </si>
  <si>
    <t xml:space="preserve">TH-27</t>
  </si>
  <si>
    <t xml:space="preserve">Sa Kaeo</t>
  </si>
  <si>
    <t xml:space="preserve">TH-30</t>
  </si>
  <si>
    <t xml:space="preserve">Nakhon Ratchasima</t>
  </si>
  <si>
    <t xml:space="preserve">TH-31</t>
  </si>
  <si>
    <t xml:space="preserve">Buri Ram</t>
  </si>
  <si>
    <t xml:space="preserve">TH-32</t>
  </si>
  <si>
    <t xml:space="preserve">Surin</t>
  </si>
  <si>
    <t xml:space="preserve">TH-33</t>
  </si>
  <si>
    <t xml:space="preserve">Si Sa Ket</t>
  </si>
  <si>
    <t xml:space="preserve">TH-34</t>
  </si>
  <si>
    <t xml:space="preserve">Ubon Ratchathani</t>
  </si>
  <si>
    <t xml:space="preserve">TH-35</t>
  </si>
  <si>
    <t xml:space="preserve">Yasothon</t>
  </si>
  <si>
    <t xml:space="preserve">TH-36</t>
  </si>
  <si>
    <t xml:space="preserve">Chaiyaphum</t>
  </si>
  <si>
    <t xml:space="preserve">TH-37</t>
  </si>
  <si>
    <t xml:space="preserve">Amnat Charoen</t>
  </si>
  <si>
    <t xml:space="preserve">TH-38</t>
  </si>
  <si>
    <t xml:space="preserve">Bueng Kan</t>
  </si>
  <si>
    <t xml:space="preserve">TH-39</t>
  </si>
  <si>
    <t xml:space="preserve">Nong Bua Lam Phu</t>
  </si>
  <si>
    <t xml:space="preserve">TH-40</t>
  </si>
  <si>
    <t xml:space="preserve">Khon Kaen</t>
  </si>
  <si>
    <t xml:space="preserve">TH-41</t>
  </si>
  <si>
    <t xml:space="preserve">Udon Thani</t>
  </si>
  <si>
    <t xml:space="preserve">TH-42</t>
  </si>
  <si>
    <t xml:space="preserve">Loei</t>
  </si>
  <si>
    <t xml:space="preserve">TH-43</t>
  </si>
  <si>
    <t xml:space="preserve">Nong Khai</t>
  </si>
  <si>
    <t xml:space="preserve">TH-44</t>
  </si>
  <si>
    <t xml:space="preserve">Maha Sarakham</t>
  </si>
  <si>
    <t xml:space="preserve">TH-45</t>
  </si>
  <si>
    <t xml:space="preserve">Roi Et</t>
  </si>
  <si>
    <t xml:space="preserve">TH-46</t>
  </si>
  <si>
    <t xml:space="preserve">Kalasin</t>
  </si>
  <si>
    <t xml:space="preserve">TH-47</t>
  </si>
  <si>
    <t xml:space="preserve">Sakon Nakhon</t>
  </si>
  <si>
    <t xml:space="preserve">TH-48</t>
  </si>
  <si>
    <t xml:space="preserve">Nakhon Phanom</t>
  </si>
  <si>
    <t xml:space="preserve">TH-49</t>
  </si>
  <si>
    <t xml:space="preserve">Mukdahan</t>
  </si>
  <si>
    <t xml:space="preserve">TH-50</t>
  </si>
  <si>
    <t xml:space="preserve">Chiang Mai</t>
  </si>
  <si>
    <t xml:space="preserve">TH-51</t>
  </si>
  <si>
    <t xml:space="preserve">Lamphun</t>
  </si>
  <si>
    <t xml:space="preserve">TH-52</t>
  </si>
  <si>
    <t xml:space="preserve">Lampang</t>
  </si>
  <si>
    <t xml:space="preserve">TH-53</t>
  </si>
  <si>
    <t xml:space="preserve">Uttaradit</t>
  </si>
  <si>
    <t xml:space="preserve">TH-54</t>
  </si>
  <si>
    <t xml:space="preserve">Phrae</t>
  </si>
  <si>
    <t xml:space="preserve">TH-55</t>
  </si>
  <si>
    <t xml:space="preserve">Nan</t>
  </si>
  <si>
    <t xml:space="preserve">TH-56</t>
  </si>
  <si>
    <t xml:space="preserve">Phayao</t>
  </si>
  <si>
    <t xml:space="preserve">TH-57</t>
  </si>
  <si>
    <t xml:space="preserve">Chiang Rai</t>
  </si>
  <si>
    <t xml:space="preserve">TH-58</t>
  </si>
  <si>
    <t xml:space="preserve">Mae Hong Son</t>
  </si>
  <si>
    <t xml:space="preserve">TH-60</t>
  </si>
  <si>
    <t xml:space="preserve">Nakhon Sawan</t>
  </si>
  <si>
    <t xml:space="preserve">TH-61</t>
  </si>
  <si>
    <t xml:space="preserve">Uthai Thani</t>
  </si>
  <si>
    <t xml:space="preserve">TH-62</t>
  </si>
  <si>
    <t xml:space="preserve">Kamphaeng Phet</t>
  </si>
  <si>
    <t xml:space="preserve">TH-63</t>
  </si>
  <si>
    <t xml:space="preserve">Tak</t>
  </si>
  <si>
    <t xml:space="preserve">TH-64</t>
  </si>
  <si>
    <t xml:space="preserve">Sukhothai</t>
  </si>
  <si>
    <t xml:space="preserve">TH-65</t>
  </si>
  <si>
    <t xml:space="preserve">Phitsanulok</t>
  </si>
  <si>
    <t xml:space="preserve">TH-66</t>
  </si>
  <si>
    <t xml:space="preserve">Phichit</t>
  </si>
  <si>
    <t xml:space="preserve">TH-67</t>
  </si>
  <si>
    <t xml:space="preserve">Phetchabun</t>
  </si>
  <si>
    <t xml:space="preserve">TH-70</t>
  </si>
  <si>
    <t xml:space="preserve">Ratchaburi</t>
  </si>
  <si>
    <t xml:space="preserve">TH-71</t>
  </si>
  <si>
    <t xml:space="preserve">Kanchanaburi</t>
  </si>
  <si>
    <t xml:space="preserve">TH-72</t>
  </si>
  <si>
    <t xml:space="preserve">Suphan Buri</t>
  </si>
  <si>
    <t xml:space="preserve">TH-73</t>
  </si>
  <si>
    <t xml:space="preserve">Nakhon Pathom</t>
  </si>
  <si>
    <t xml:space="preserve">TH-74</t>
  </si>
  <si>
    <t xml:space="preserve">Samut Sakhon</t>
  </si>
  <si>
    <t xml:space="preserve">TH-75</t>
  </si>
  <si>
    <t xml:space="preserve">Samut Songkhram</t>
  </si>
  <si>
    <t xml:space="preserve">TH-76</t>
  </si>
  <si>
    <t xml:space="preserve">Phetchaburi</t>
  </si>
  <si>
    <t xml:space="preserve">TH-77</t>
  </si>
  <si>
    <t xml:space="preserve">Prachuap Khiri Khan</t>
  </si>
  <si>
    <t xml:space="preserve">TH-80</t>
  </si>
  <si>
    <t xml:space="preserve">Nakhon Si Thammarat</t>
  </si>
  <si>
    <t xml:space="preserve">TH-81</t>
  </si>
  <si>
    <t xml:space="preserve">Krabi</t>
  </si>
  <si>
    <t xml:space="preserve">TH-82</t>
  </si>
  <si>
    <t xml:space="preserve">Phangnga</t>
  </si>
  <si>
    <t xml:space="preserve">TH-83</t>
  </si>
  <si>
    <t xml:space="preserve">TH-84</t>
  </si>
  <si>
    <t xml:space="preserve">Surat Thani</t>
  </si>
  <si>
    <t xml:space="preserve">TH-85</t>
  </si>
  <si>
    <t xml:space="preserve">Ranong</t>
  </si>
  <si>
    <t xml:space="preserve">TH-86</t>
  </si>
  <si>
    <t xml:space="preserve">Chumphon</t>
  </si>
  <si>
    <t xml:space="preserve">TH-90</t>
  </si>
  <si>
    <t xml:space="preserve">Songkhla</t>
  </si>
  <si>
    <t xml:space="preserve">TH-91</t>
  </si>
  <si>
    <t xml:space="preserve">Satun</t>
  </si>
  <si>
    <t xml:space="preserve">TH-92</t>
  </si>
  <si>
    <t xml:space="preserve">Trang</t>
  </si>
  <si>
    <t xml:space="preserve">TH-93</t>
  </si>
  <si>
    <t xml:space="preserve">Phatthalung</t>
  </si>
  <si>
    <t xml:space="preserve">TH-94</t>
  </si>
  <si>
    <t xml:space="preserve">Pattani</t>
  </si>
  <si>
    <t xml:space="preserve">TH-95</t>
  </si>
  <si>
    <t xml:space="preserve">Yala</t>
  </si>
  <si>
    <t xml:space="preserve">TH-96</t>
  </si>
  <si>
    <t xml:space="preserve">Narathiwat</t>
  </si>
  <si>
    <t xml:space="preserve">TH-S</t>
  </si>
  <si>
    <t xml:space="preserve">Phatthaya</t>
  </si>
  <si>
    <t xml:space="preserve">TJ-KT</t>
  </si>
  <si>
    <t xml:space="preserve">Khatlon</t>
  </si>
  <si>
    <t xml:space="preserve">TJ-SU</t>
  </si>
  <si>
    <t xml:space="preserve">Sughd</t>
  </si>
  <si>
    <t xml:space="preserve">TJ-GB</t>
  </si>
  <si>
    <t xml:space="preserve">Kŭhistoni Badakhshon</t>
  </si>
  <si>
    <t xml:space="preserve">TJ-DU</t>
  </si>
  <si>
    <t xml:space="preserve">Dushanbe</t>
  </si>
  <si>
    <t xml:space="preserve">TJ-RA</t>
  </si>
  <si>
    <t xml:space="preserve">nohiyahoi tobei jumhurí</t>
  </si>
  <si>
    <t xml:space="preserve">TL-AL</t>
  </si>
  <si>
    <t xml:space="preserve">Aileu</t>
  </si>
  <si>
    <t xml:space="preserve">TL-AN</t>
  </si>
  <si>
    <t xml:space="preserve">Ainaro</t>
  </si>
  <si>
    <t xml:space="preserve">Ainaru</t>
  </si>
  <si>
    <t xml:space="preserve">TL-BA</t>
  </si>
  <si>
    <t xml:space="preserve">Baucau</t>
  </si>
  <si>
    <t xml:space="preserve">Baukau</t>
  </si>
  <si>
    <t xml:space="preserve">TL-BO</t>
  </si>
  <si>
    <t xml:space="preserve">Bobonaro</t>
  </si>
  <si>
    <t xml:space="preserve">Bobonaru</t>
  </si>
  <si>
    <t xml:space="preserve">TL-CO</t>
  </si>
  <si>
    <t xml:space="preserve">Cova Lima</t>
  </si>
  <si>
    <t xml:space="preserve">Kovalima</t>
  </si>
  <si>
    <t xml:space="preserve">TL-DI</t>
  </si>
  <si>
    <t xml:space="preserve">Díli</t>
  </si>
  <si>
    <t xml:space="preserve">TL-ER</t>
  </si>
  <si>
    <t xml:space="preserve">Ermera</t>
  </si>
  <si>
    <t xml:space="preserve">TL-LA</t>
  </si>
  <si>
    <t xml:space="preserve">Lautém</t>
  </si>
  <si>
    <t xml:space="preserve">Lautein</t>
  </si>
  <si>
    <t xml:space="preserve">TL-LI</t>
  </si>
  <si>
    <t xml:space="preserve">Liquiça</t>
  </si>
  <si>
    <t xml:space="preserve">Likisá</t>
  </si>
  <si>
    <t xml:space="preserve">TL-MF</t>
  </si>
  <si>
    <t xml:space="preserve">Manufahi</t>
  </si>
  <si>
    <t xml:space="preserve">TL-MT</t>
  </si>
  <si>
    <t xml:space="preserve">Manatuto</t>
  </si>
  <si>
    <t xml:space="preserve">Manatutu</t>
  </si>
  <si>
    <t xml:space="preserve">TL-VI</t>
  </si>
  <si>
    <t xml:space="preserve">Viqueque</t>
  </si>
  <si>
    <t xml:space="preserve">Vikeke</t>
  </si>
  <si>
    <t xml:space="preserve">TL-OE</t>
  </si>
  <si>
    <t xml:space="preserve">Oé-Cusse Ambeno</t>
  </si>
  <si>
    <t xml:space="preserve">Oekusi-Ambenu</t>
  </si>
  <si>
    <t xml:space="preserve">TM-S</t>
  </si>
  <si>
    <t xml:space="preserve">Aşgabat</t>
  </si>
  <si>
    <t xml:space="preserve">TM-A</t>
  </si>
  <si>
    <t xml:space="preserve">Ahal</t>
  </si>
  <si>
    <t xml:space="preserve">TM-B</t>
  </si>
  <si>
    <t xml:space="preserve">Balkan</t>
  </si>
  <si>
    <t xml:space="preserve">TM-D</t>
  </si>
  <si>
    <t xml:space="preserve">Daşoguz</t>
  </si>
  <si>
    <t xml:space="preserve">TM-L</t>
  </si>
  <si>
    <t xml:space="preserve">Lebap</t>
  </si>
  <si>
    <t xml:space="preserve">TM-M</t>
  </si>
  <si>
    <t xml:space="preserve">Mary</t>
  </si>
  <si>
    <t xml:space="preserve">TN-11</t>
  </si>
  <si>
    <t xml:space="preserve">Tunis</t>
  </si>
  <si>
    <t xml:space="preserve">TN-12</t>
  </si>
  <si>
    <t xml:space="preserve">L'Ariana</t>
  </si>
  <si>
    <t xml:space="preserve">TN-13</t>
  </si>
  <si>
    <t xml:space="preserve">Ben Arous</t>
  </si>
  <si>
    <t xml:space="preserve">TN-14</t>
  </si>
  <si>
    <t xml:space="preserve">La Manouba</t>
  </si>
  <si>
    <t xml:space="preserve">TN-21</t>
  </si>
  <si>
    <t xml:space="preserve">Nabeul</t>
  </si>
  <si>
    <t xml:space="preserve">TN-22</t>
  </si>
  <si>
    <t xml:space="preserve">Zaghouan</t>
  </si>
  <si>
    <t xml:space="preserve">TN-23</t>
  </si>
  <si>
    <t xml:space="preserve">Bizerte</t>
  </si>
  <si>
    <t xml:space="preserve">TN-31</t>
  </si>
  <si>
    <t xml:space="preserve">Béja</t>
  </si>
  <si>
    <t xml:space="preserve">TN-32</t>
  </si>
  <si>
    <t xml:space="preserve">Jendouba</t>
  </si>
  <si>
    <t xml:space="preserve">TN-33</t>
  </si>
  <si>
    <t xml:space="preserve">Le Kef</t>
  </si>
  <si>
    <t xml:space="preserve">TN-34</t>
  </si>
  <si>
    <t xml:space="preserve">Siliana</t>
  </si>
  <si>
    <t xml:space="preserve">TN-41</t>
  </si>
  <si>
    <t xml:space="preserve">Kairouan</t>
  </si>
  <si>
    <t xml:space="preserve">TN-42</t>
  </si>
  <si>
    <t xml:space="preserve">Kasserine</t>
  </si>
  <si>
    <t xml:space="preserve">TN-43</t>
  </si>
  <si>
    <t xml:space="preserve">Sidi Bouzid</t>
  </si>
  <si>
    <t xml:space="preserve">TN-51</t>
  </si>
  <si>
    <t xml:space="preserve">Sousse</t>
  </si>
  <si>
    <t xml:space="preserve">TN-52</t>
  </si>
  <si>
    <t xml:space="preserve">Monastir</t>
  </si>
  <si>
    <t xml:space="preserve">TN-53</t>
  </si>
  <si>
    <t xml:space="preserve">Mahdia</t>
  </si>
  <si>
    <t xml:space="preserve">TN-61</t>
  </si>
  <si>
    <t xml:space="preserve">Sfax</t>
  </si>
  <si>
    <t xml:space="preserve">TN-71</t>
  </si>
  <si>
    <t xml:space="preserve">Gafsa</t>
  </si>
  <si>
    <t xml:space="preserve">TN-72</t>
  </si>
  <si>
    <t xml:space="preserve">Tozeur</t>
  </si>
  <si>
    <t xml:space="preserve">TN-73</t>
  </si>
  <si>
    <t xml:space="preserve">Kébili</t>
  </si>
  <si>
    <t xml:space="preserve">TN-81</t>
  </si>
  <si>
    <t xml:space="preserve">Gabès</t>
  </si>
  <si>
    <t xml:space="preserve">TN-82</t>
  </si>
  <si>
    <t xml:space="preserve">Médenine</t>
  </si>
  <si>
    <t xml:space="preserve">TN-83</t>
  </si>
  <si>
    <t xml:space="preserve">Tataouine</t>
  </si>
  <si>
    <t xml:space="preserve">TO-01</t>
  </si>
  <si>
    <t xml:space="preserve">'Eua</t>
  </si>
  <si>
    <t xml:space="preserve">TO-02</t>
  </si>
  <si>
    <t xml:space="preserve">Ha'apai</t>
  </si>
  <si>
    <t xml:space="preserve">TO-03</t>
  </si>
  <si>
    <t xml:space="preserve">Niuas</t>
  </si>
  <si>
    <t xml:space="preserve">TO-04</t>
  </si>
  <si>
    <t xml:space="preserve">Tongatapu</t>
  </si>
  <si>
    <t xml:space="preserve">TO-05</t>
  </si>
  <si>
    <t xml:space="preserve">Vava'u</t>
  </si>
  <si>
    <t xml:space="preserve">TR-01</t>
  </si>
  <si>
    <t xml:space="preserve">Adana</t>
  </si>
  <si>
    <t xml:space="preserve">TR-02</t>
  </si>
  <si>
    <t xml:space="preserve">Adıyaman</t>
  </si>
  <si>
    <t xml:space="preserve">TR-03</t>
  </si>
  <si>
    <t xml:space="preserve">Afyonkarahisar</t>
  </si>
  <si>
    <t xml:space="preserve">TR-04</t>
  </si>
  <si>
    <t xml:space="preserve">Ağrı</t>
  </si>
  <si>
    <t xml:space="preserve">TR-05</t>
  </si>
  <si>
    <t xml:space="preserve">Amasya</t>
  </si>
  <si>
    <t xml:space="preserve">TR-06</t>
  </si>
  <si>
    <t xml:space="preserve">Ankara</t>
  </si>
  <si>
    <t xml:space="preserve">TR-07</t>
  </si>
  <si>
    <t xml:space="preserve">Antalya</t>
  </si>
  <si>
    <t xml:space="preserve">TR-08</t>
  </si>
  <si>
    <t xml:space="preserve">Artvin</t>
  </si>
  <si>
    <t xml:space="preserve">TR-09</t>
  </si>
  <si>
    <t xml:space="preserve">Aydın</t>
  </si>
  <si>
    <t xml:space="preserve">TR-10</t>
  </si>
  <si>
    <t xml:space="preserve">Balıkesir</t>
  </si>
  <si>
    <t xml:space="preserve">TR-11</t>
  </si>
  <si>
    <t xml:space="preserve">Bilecik</t>
  </si>
  <si>
    <t xml:space="preserve">TR-12</t>
  </si>
  <si>
    <t xml:space="preserve">Bingöl</t>
  </si>
  <si>
    <t xml:space="preserve">TR-13</t>
  </si>
  <si>
    <t xml:space="preserve">Bitlis</t>
  </si>
  <si>
    <t xml:space="preserve">TR-14</t>
  </si>
  <si>
    <t xml:space="preserve">Bolu</t>
  </si>
  <si>
    <t xml:space="preserve">TR-15</t>
  </si>
  <si>
    <t xml:space="preserve">Burdur</t>
  </si>
  <si>
    <t xml:space="preserve">TR-16</t>
  </si>
  <si>
    <t xml:space="preserve">Bursa</t>
  </si>
  <si>
    <t xml:space="preserve">TR-17</t>
  </si>
  <si>
    <t xml:space="preserve">Çanakkale</t>
  </si>
  <si>
    <t xml:space="preserve">TR-18</t>
  </si>
  <si>
    <t xml:space="preserve">Çankırı</t>
  </si>
  <si>
    <t xml:space="preserve">TR-19</t>
  </si>
  <si>
    <t xml:space="preserve">Çorum</t>
  </si>
  <si>
    <t xml:space="preserve">TR-20</t>
  </si>
  <si>
    <t xml:space="preserve">Denizli</t>
  </si>
  <si>
    <t xml:space="preserve">TR-21</t>
  </si>
  <si>
    <t xml:space="preserve">Diyarbakır</t>
  </si>
  <si>
    <t xml:space="preserve">TR-22</t>
  </si>
  <si>
    <t xml:space="preserve">Edirne</t>
  </si>
  <si>
    <t xml:space="preserve">TR-23</t>
  </si>
  <si>
    <t xml:space="preserve">Elazığ</t>
  </si>
  <si>
    <t xml:space="preserve">TR-24</t>
  </si>
  <si>
    <t xml:space="preserve">Erzincan</t>
  </si>
  <si>
    <t xml:space="preserve">TR-25</t>
  </si>
  <si>
    <t xml:space="preserve">Erzurum</t>
  </si>
  <si>
    <t xml:space="preserve">TR-26</t>
  </si>
  <si>
    <t xml:space="preserve">Eskişehir</t>
  </si>
  <si>
    <t xml:space="preserve">TR-27</t>
  </si>
  <si>
    <t xml:space="preserve">Gaziantep</t>
  </si>
  <si>
    <t xml:space="preserve">TR-28</t>
  </si>
  <si>
    <t xml:space="preserve">Giresun</t>
  </si>
  <si>
    <t xml:space="preserve">TR-29</t>
  </si>
  <si>
    <t xml:space="preserve">Gümüşhane</t>
  </si>
  <si>
    <t xml:space="preserve">TR-30</t>
  </si>
  <si>
    <t xml:space="preserve">Hakkâri</t>
  </si>
  <si>
    <t xml:space="preserve">TR-31</t>
  </si>
  <si>
    <t xml:space="preserve">Hatay</t>
  </si>
  <si>
    <t xml:space="preserve">TR-32</t>
  </si>
  <si>
    <t xml:space="preserve">Isparta</t>
  </si>
  <si>
    <t xml:space="preserve">TR-33</t>
  </si>
  <si>
    <t xml:space="preserve">Mersin</t>
  </si>
  <si>
    <t xml:space="preserve">TR-34</t>
  </si>
  <si>
    <t xml:space="preserve">TR-35</t>
  </si>
  <si>
    <t xml:space="preserve">İzmir</t>
  </si>
  <si>
    <t xml:space="preserve">TR-36</t>
  </si>
  <si>
    <t xml:space="preserve">Kars</t>
  </si>
  <si>
    <t xml:space="preserve">TR-37</t>
  </si>
  <si>
    <t xml:space="preserve">Kastamonu</t>
  </si>
  <si>
    <t xml:space="preserve">TR-38</t>
  </si>
  <si>
    <t xml:space="preserve">Kayseri</t>
  </si>
  <si>
    <t xml:space="preserve">TR-39</t>
  </si>
  <si>
    <t xml:space="preserve">Kırklareli</t>
  </si>
  <si>
    <t xml:space="preserve">TR-40</t>
  </si>
  <si>
    <t xml:space="preserve">Kırşehir</t>
  </si>
  <si>
    <t xml:space="preserve">TR-41</t>
  </si>
  <si>
    <t xml:space="preserve">Kocaeli</t>
  </si>
  <si>
    <t xml:space="preserve">TR-42</t>
  </si>
  <si>
    <t xml:space="preserve">Konya</t>
  </si>
  <si>
    <t xml:space="preserve">TR-43</t>
  </si>
  <si>
    <t xml:space="preserve">Kütahya</t>
  </si>
  <si>
    <t xml:space="preserve">TR-44</t>
  </si>
  <si>
    <t xml:space="preserve">Malatya</t>
  </si>
  <si>
    <t xml:space="preserve">TR-45</t>
  </si>
  <si>
    <t xml:space="preserve">Manisa</t>
  </si>
  <si>
    <t xml:space="preserve">TR-46</t>
  </si>
  <si>
    <t xml:space="preserve">Kahramanmaraş</t>
  </si>
  <si>
    <t xml:space="preserve">TR-47</t>
  </si>
  <si>
    <t xml:space="preserve">Mardin</t>
  </si>
  <si>
    <t xml:space="preserve">TR-48</t>
  </si>
  <si>
    <t xml:space="preserve">Muğla</t>
  </si>
  <si>
    <t xml:space="preserve">TR-49</t>
  </si>
  <si>
    <t xml:space="preserve">Muş</t>
  </si>
  <si>
    <t xml:space="preserve">TR-50</t>
  </si>
  <si>
    <t xml:space="preserve">Nevşehir</t>
  </si>
  <si>
    <t xml:space="preserve">TR-51</t>
  </si>
  <si>
    <t xml:space="preserve">Niğde</t>
  </si>
  <si>
    <t xml:space="preserve">TR-52</t>
  </si>
  <si>
    <t xml:space="preserve">Ordu</t>
  </si>
  <si>
    <t xml:space="preserve">TR-53</t>
  </si>
  <si>
    <t xml:space="preserve">Rize</t>
  </si>
  <si>
    <t xml:space="preserve">TR-54</t>
  </si>
  <si>
    <t xml:space="preserve">Sakarya</t>
  </si>
  <si>
    <t xml:space="preserve">TR-55</t>
  </si>
  <si>
    <t xml:space="preserve">Samsun</t>
  </si>
  <si>
    <t xml:space="preserve">TR-56</t>
  </si>
  <si>
    <t xml:space="preserve">Siirt</t>
  </si>
  <si>
    <t xml:space="preserve">TR-57</t>
  </si>
  <si>
    <t xml:space="preserve">Sinop</t>
  </si>
  <si>
    <t xml:space="preserve">TR-58</t>
  </si>
  <si>
    <t xml:space="preserve">Sivas</t>
  </si>
  <si>
    <t xml:space="preserve">TR-59</t>
  </si>
  <si>
    <t xml:space="preserve">Tekirdağ</t>
  </si>
  <si>
    <t xml:space="preserve">TR-60</t>
  </si>
  <si>
    <t xml:space="preserve">Tokat</t>
  </si>
  <si>
    <t xml:space="preserve">TR-61</t>
  </si>
  <si>
    <t xml:space="preserve">Trabzon</t>
  </si>
  <si>
    <t xml:space="preserve">TR-62</t>
  </si>
  <si>
    <t xml:space="preserve">Tunceli</t>
  </si>
  <si>
    <t xml:space="preserve">TR-63</t>
  </si>
  <si>
    <t xml:space="preserve">Şanlıurfa</t>
  </si>
  <si>
    <t xml:space="preserve">TR-64</t>
  </si>
  <si>
    <t xml:space="preserve">Uşak</t>
  </si>
  <si>
    <t xml:space="preserve">TR-65</t>
  </si>
  <si>
    <t xml:space="preserve">Van</t>
  </si>
  <si>
    <t xml:space="preserve">TR-66</t>
  </si>
  <si>
    <t xml:space="preserve">Yozgat</t>
  </si>
  <si>
    <t xml:space="preserve">TR-67</t>
  </si>
  <si>
    <t xml:space="preserve">Zonguldak</t>
  </si>
  <si>
    <t xml:space="preserve">TR-68</t>
  </si>
  <si>
    <t xml:space="preserve">Aksaray</t>
  </si>
  <si>
    <t xml:space="preserve">TR-69</t>
  </si>
  <si>
    <t xml:space="preserve">Bayburt</t>
  </si>
  <si>
    <t xml:space="preserve">TR-70</t>
  </si>
  <si>
    <t xml:space="preserve">Karaman</t>
  </si>
  <si>
    <t xml:space="preserve">TR-71</t>
  </si>
  <si>
    <t xml:space="preserve">Kırıkkale</t>
  </si>
  <si>
    <t xml:space="preserve">TR-72</t>
  </si>
  <si>
    <t xml:space="preserve">Batman</t>
  </si>
  <si>
    <t xml:space="preserve">TR-73</t>
  </si>
  <si>
    <t xml:space="preserve">Şırnak</t>
  </si>
  <si>
    <t xml:space="preserve">TR-74</t>
  </si>
  <si>
    <t xml:space="preserve">Bartın</t>
  </si>
  <si>
    <t xml:space="preserve">TR-75</t>
  </si>
  <si>
    <t xml:space="preserve">Ardahan</t>
  </si>
  <si>
    <t xml:space="preserve">TR-76</t>
  </si>
  <si>
    <t xml:space="preserve">Iğdır</t>
  </si>
  <si>
    <t xml:space="preserve">TR-77</t>
  </si>
  <si>
    <t xml:space="preserve">Yalova</t>
  </si>
  <si>
    <t xml:space="preserve">TR-78</t>
  </si>
  <si>
    <t xml:space="preserve">Karabük</t>
  </si>
  <si>
    <t xml:space="preserve">TR-79</t>
  </si>
  <si>
    <t xml:space="preserve">Kilis</t>
  </si>
  <si>
    <t xml:space="preserve">TR-80</t>
  </si>
  <si>
    <t xml:space="preserve">Osmaniye</t>
  </si>
  <si>
    <t xml:space="preserve">TR-81</t>
  </si>
  <si>
    <t xml:space="preserve">Düzce</t>
  </si>
  <si>
    <t xml:space="preserve">TT-ARI</t>
  </si>
  <si>
    <t xml:space="preserve">Arima</t>
  </si>
  <si>
    <t xml:space="preserve">TT-CHA</t>
  </si>
  <si>
    <t xml:space="preserve">Chaguanas</t>
  </si>
  <si>
    <t xml:space="preserve">TT-POS</t>
  </si>
  <si>
    <t xml:space="preserve">Port of Spain</t>
  </si>
  <si>
    <t xml:space="preserve">TT-PTF</t>
  </si>
  <si>
    <t xml:space="preserve">Point Fortin</t>
  </si>
  <si>
    <t xml:space="preserve">TT-SFO</t>
  </si>
  <si>
    <t xml:space="preserve">San Fernando</t>
  </si>
  <si>
    <t xml:space="preserve">TT-CTT</t>
  </si>
  <si>
    <t xml:space="preserve">Couva-Tabaquite-Talparo</t>
  </si>
  <si>
    <t xml:space="preserve">TT-DMN</t>
  </si>
  <si>
    <t xml:space="preserve">Diego Martin</t>
  </si>
  <si>
    <t xml:space="preserve">TT-MRC</t>
  </si>
  <si>
    <t xml:space="preserve">Mayaro-Rio Claro</t>
  </si>
  <si>
    <t xml:space="preserve">TT-PED</t>
  </si>
  <si>
    <t xml:space="preserve">Penal-Debe</t>
  </si>
  <si>
    <t xml:space="preserve">TT-PRT</t>
  </si>
  <si>
    <t xml:space="preserve">Princes Town</t>
  </si>
  <si>
    <t xml:space="preserve">TT-SGE</t>
  </si>
  <si>
    <t xml:space="preserve">Sangre Grande</t>
  </si>
  <si>
    <t xml:space="preserve">TT-SIP</t>
  </si>
  <si>
    <t xml:space="preserve">Siparia</t>
  </si>
  <si>
    <t xml:space="preserve">TT-SJL</t>
  </si>
  <si>
    <t xml:space="preserve">San Juan-Laventille</t>
  </si>
  <si>
    <t xml:space="preserve">TT-TUP</t>
  </si>
  <si>
    <t xml:space="preserve">Tunapuna-Piarco</t>
  </si>
  <si>
    <t xml:space="preserve">TT-TOB</t>
  </si>
  <si>
    <t xml:space="preserve">Tobago</t>
  </si>
  <si>
    <t xml:space="preserve">TV-NIT</t>
  </si>
  <si>
    <t xml:space="preserve">Niutao</t>
  </si>
  <si>
    <t xml:space="preserve">TV-NKF</t>
  </si>
  <si>
    <t xml:space="preserve">Nukufetau</t>
  </si>
  <si>
    <t xml:space="preserve">TV-NKL</t>
  </si>
  <si>
    <t xml:space="preserve">Nukulaelae</t>
  </si>
  <si>
    <t xml:space="preserve">TV-NMA</t>
  </si>
  <si>
    <t xml:space="preserve">Nanumea</t>
  </si>
  <si>
    <t xml:space="preserve">TV-NMG</t>
  </si>
  <si>
    <t xml:space="preserve">Nanumaga</t>
  </si>
  <si>
    <t xml:space="preserve">TV-NUI</t>
  </si>
  <si>
    <t xml:space="preserve">Nui</t>
  </si>
  <si>
    <t xml:space="preserve">TV-VAI</t>
  </si>
  <si>
    <t xml:space="preserve">Vaitupu</t>
  </si>
  <si>
    <t xml:space="preserve">TV-FUN</t>
  </si>
  <si>
    <t xml:space="preserve">Funafuti</t>
  </si>
  <si>
    <t xml:space="preserve">TW-CYI</t>
  </si>
  <si>
    <t xml:space="preserve">Chiayi</t>
  </si>
  <si>
    <t xml:space="preserve">TW-HSZ</t>
  </si>
  <si>
    <t xml:space="preserve">Hsinchu</t>
  </si>
  <si>
    <t xml:space="preserve">TW-KEE</t>
  </si>
  <si>
    <t xml:space="preserve">Keelung</t>
  </si>
  <si>
    <t xml:space="preserve">TW-KHH</t>
  </si>
  <si>
    <t xml:space="preserve">Kaohsiung</t>
  </si>
  <si>
    <t xml:space="preserve">TW-NWT</t>
  </si>
  <si>
    <t xml:space="preserve">New Taipei</t>
  </si>
  <si>
    <t xml:space="preserve">TW-TAO</t>
  </si>
  <si>
    <t xml:space="preserve">TW-TNN</t>
  </si>
  <si>
    <t xml:space="preserve">TW-TPE</t>
  </si>
  <si>
    <t xml:space="preserve">Taipei</t>
  </si>
  <si>
    <t xml:space="preserve">TW-TXG</t>
  </si>
  <si>
    <t xml:space="preserve">Taichung</t>
  </si>
  <si>
    <t xml:space="preserve">TW-CHA</t>
  </si>
  <si>
    <t xml:space="preserve">Changhua</t>
  </si>
  <si>
    <t xml:space="preserve">TW-CYQ</t>
  </si>
  <si>
    <t xml:space="preserve">TW-HSQ</t>
  </si>
  <si>
    <t xml:space="preserve">TW-HUA</t>
  </si>
  <si>
    <t xml:space="preserve">Hualien</t>
  </si>
  <si>
    <t xml:space="preserve">TW-ILA</t>
  </si>
  <si>
    <t xml:space="preserve">Yilan</t>
  </si>
  <si>
    <t xml:space="preserve">TW-KIN</t>
  </si>
  <si>
    <t xml:space="preserve">Kinmen</t>
  </si>
  <si>
    <t xml:space="preserve">TW-LIE</t>
  </si>
  <si>
    <t xml:space="preserve">Lienchiang</t>
  </si>
  <si>
    <t xml:space="preserve">TW-MIA</t>
  </si>
  <si>
    <t xml:space="preserve">Miaoli</t>
  </si>
  <si>
    <t xml:space="preserve">TW-NAN</t>
  </si>
  <si>
    <t xml:space="preserve">Nantou</t>
  </si>
  <si>
    <t xml:space="preserve">TW-PEN</t>
  </si>
  <si>
    <t xml:space="preserve">Penghu</t>
  </si>
  <si>
    <t xml:space="preserve">TW-PIF</t>
  </si>
  <si>
    <t xml:space="preserve">TW-TTT</t>
  </si>
  <si>
    <t xml:space="preserve">Taitung</t>
  </si>
  <si>
    <t xml:space="preserve">TW-YUN</t>
  </si>
  <si>
    <t xml:space="preserve">Yunlin</t>
  </si>
  <si>
    <t xml:space="preserve">TZ-01</t>
  </si>
  <si>
    <t xml:space="preserve">Arusha</t>
  </si>
  <si>
    <t xml:space="preserve">TZ-02</t>
  </si>
  <si>
    <t xml:space="preserve">Dar es Salaam</t>
  </si>
  <si>
    <t xml:space="preserve">TZ-03</t>
  </si>
  <si>
    <t xml:space="preserve">Dodoma</t>
  </si>
  <si>
    <t xml:space="preserve">TZ-04</t>
  </si>
  <si>
    <t xml:space="preserve">Iringa</t>
  </si>
  <si>
    <t xml:space="preserve">TZ-05</t>
  </si>
  <si>
    <t xml:space="preserve">Kagera</t>
  </si>
  <si>
    <t xml:space="preserve">TZ-06</t>
  </si>
  <si>
    <t xml:space="preserve">Pemba North</t>
  </si>
  <si>
    <t xml:space="preserve">Kaskazini Pemba</t>
  </si>
  <si>
    <t xml:space="preserve">TZ-07</t>
  </si>
  <si>
    <t xml:space="preserve">Zanzibar North</t>
  </si>
  <si>
    <t xml:space="preserve">Kaskazini Unguja</t>
  </si>
  <si>
    <t xml:space="preserve">TZ-08</t>
  </si>
  <si>
    <t xml:space="preserve">Kigoma</t>
  </si>
  <si>
    <t xml:space="preserve">TZ-09</t>
  </si>
  <si>
    <t xml:space="preserve">Kilimanjaro</t>
  </si>
  <si>
    <t xml:space="preserve">TZ-10</t>
  </si>
  <si>
    <t xml:space="preserve">Pemba South</t>
  </si>
  <si>
    <t xml:space="preserve">Kusini Pemba</t>
  </si>
  <si>
    <t xml:space="preserve">TZ-11</t>
  </si>
  <si>
    <t xml:space="preserve">Zanzibar South</t>
  </si>
  <si>
    <t xml:space="preserve">Kusini Unguja</t>
  </si>
  <si>
    <t xml:space="preserve">TZ-12</t>
  </si>
  <si>
    <t xml:space="preserve">Lindi</t>
  </si>
  <si>
    <t xml:space="preserve">TZ-13</t>
  </si>
  <si>
    <t xml:space="preserve">Mara</t>
  </si>
  <si>
    <t xml:space="preserve">TZ-14</t>
  </si>
  <si>
    <t xml:space="preserve">Mbeya</t>
  </si>
  <si>
    <t xml:space="preserve">TZ-15</t>
  </si>
  <si>
    <t xml:space="preserve">Zanzibar West</t>
  </si>
  <si>
    <t xml:space="preserve">Mjini Magharibi</t>
  </si>
  <si>
    <t xml:space="preserve">TZ-16</t>
  </si>
  <si>
    <t xml:space="preserve">Morogoro</t>
  </si>
  <si>
    <t xml:space="preserve">TZ-17</t>
  </si>
  <si>
    <t xml:space="preserve">Mtwara</t>
  </si>
  <si>
    <t xml:space="preserve">TZ-18</t>
  </si>
  <si>
    <t xml:space="preserve">TZ-19</t>
  </si>
  <si>
    <t xml:space="preserve">Coast</t>
  </si>
  <si>
    <t xml:space="preserve">Pwani</t>
  </si>
  <si>
    <t xml:space="preserve">TZ-20</t>
  </si>
  <si>
    <t xml:space="preserve">Rukwa</t>
  </si>
  <si>
    <t xml:space="preserve">TZ-21</t>
  </si>
  <si>
    <t xml:space="preserve">Ruvuma</t>
  </si>
  <si>
    <t xml:space="preserve">TZ-22</t>
  </si>
  <si>
    <t xml:space="preserve">Shinyanga</t>
  </si>
  <si>
    <t xml:space="preserve">TZ-23</t>
  </si>
  <si>
    <t xml:space="preserve">Singida</t>
  </si>
  <si>
    <t xml:space="preserve">TZ-24</t>
  </si>
  <si>
    <t xml:space="preserve">Tabora</t>
  </si>
  <si>
    <t xml:space="preserve">TZ-25</t>
  </si>
  <si>
    <t xml:space="preserve">Tanga</t>
  </si>
  <si>
    <t xml:space="preserve">TZ-26</t>
  </si>
  <si>
    <t xml:space="preserve">Manyara</t>
  </si>
  <si>
    <t xml:space="preserve">TZ-27</t>
  </si>
  <si>
    <t xml:space="preserve">Geita</t>
  </si>
  <si>
    <t xml:space="preserve">TZ-28</t>
  </si>
  <si>
    <t xml:space="preserve">Katavi</t>
  </si>
  <si>
    <t xml:space="preserve">TZ-29</t>
  </si>
  <si>
    <t xml:space="preserve">Njombe</t>
  </si>
  <si>
    <t xml:space="preserve">TZ-30</t>
  </si>
  <si>
    <t xml:space="preserve">Simiyu</t>
  </si>
  <si>
    <t xml:space="preserve">TZ-31</t>
  </si>
  <si>
    <t xml:space="preserve">Songwe</t>
  </si>
  <si>
    <t xml:space="preserve">UA-30</t>
  </si>
  <si>
    <t xml:space="preserve">Kyiv</t>
  </si>
  <si>
    <t xml:space="preserve">UA-40</t>
  </si>
  <si>
    <t xml:space="preserve">Sevastopol</t>
  </si>
  <si>
    <t xml:space="preserve">UA-05</t>
  </si>
  <si>
    <t xml:space="preserve">Vinnytska oblast</t>
  </si>
  <si>
    <t xml:space="preserve">UA-07</t>
  </si>
  <si>
    <t xml:space="preserve">Volynska oblast</t>
  </si>
  <si>
    <t xml:space="preserve">UA-09</t>
  </si>
  <si>
    <t xml:space="preserve">Luhanska oblast</t>
  </si>
  <si>
    <t xml:space="preserve">UA-12</t>
  </si>
  <si>
    <t xml:space="preserve">Dnipropetrovska oblast</t>
  </si>
  <si>
    <t xml:space="preserve">UA-14</t>
  </si>
  <si>
    <t xml:space="preserve">Donetska oblast</t>
  </si>
  <si>
    <t xml:space="preserve">UA-18</t>
  </si>
  <si>
    <t xml:space="preserve">Zhytomyrska oblast</t>
  </si>
  <si>
    <t xml:space="preserve">UA-21</t>
  </si>
  <si>
    <t xml:space="preserve">Zakarpatska oblast</t>
  </si>
  <si>
    <t xml:space="preserve">UA-23</t>
  </si>
  <si>
    <t xml:space="preserve">Zaporizka oblast</t>
  </si>
  <si>
    <t xml:space="preserve">UA-26</t>
  </si>
  <si>
    <t xml:space="preserve">Ivano-Frankivska oblast</t>
  </si>
  <si>
    <t xml:space="preserve">UA-32</t>
  </si>
  <si>
    <t xml:space="preserve">Kyivska oblast</t>
  </si>
  <si>
    <t xml:space="preserve">UA-35</t>
  </si>
  <si>
    <t xml:space="preserve">Kirovohradska oblast</t>
  </si>
  <si>
    <t xml:space="preserve">UA-46</t>
  </si>
  <si>
    <t xml:space="preserve">Lvivska oblast</t>
  </si>
  <si>
    <t xml:space="preserve">UA-48</t>
  </si>
  <si>
    <t xml:space="preserve">Mykolaivska oblast</t>
  </si>
  <si>
    <t xml:space="preserve">UA-51</t>
  </si>
  <si>
    <t xml:space="preserve">Odeska oblast</t>
  </si>
  <si>
    <t xml:space="preserve">UA-53</t>
  </si>
  <si>
    <t xml:space="preserve">Poltavska oblast</t>
  </si>
  <si>
    <t xml:space="preserve">UA-56</t>
  </si>
  <si>
    <t xml:space="preserve">Rivnenska oblast</t>
  </si>
  <si>
    <t xml:space="preserve">UA-59</t>
  </si>
  <si>
    <t xml:space="preserve">Sumska oblast</t>
  </si>
  <si>
    <t xml:space="preserve">UA-61</t>
  </si>
  <si>
    <t xml:space="preserve">Ternopilska oblast</t>
  </si>
  <si>
    <t xml:space="preserve">UA-63</t>
  </si>
  <si>
    <t xml:space="preserve">Kharkivska oblast</t>
  </si>
  <si>
    <t xml:space="preserve">UA-65</t>
  </si>
  <si>
    <t xml:space="preserve">Khersonska oblast</t>
  </si>
  <si>
    <t xml:space="preserve">UA-68</t>
  </si>
  <si>
    <t xml:space="preserve">Khmelnytska oblast</t>
  </si>
  <si>
    <t xml:space="preserve">UA-71</t>
  </si>
  <si>
    <t xml:space="preserve">Cherkaska oblast</t>
  </si>
  <si>
    <t xml:space="preserve">UA-74</t>
  </si>
  <si>
    <t xml:space="preserve">Chernihivska oblast</t>
  </si>
  <si>
    <t xml:space="preserve">UA-77</t>
  </si>
  <si>
    <t xml:space="preserve">Chernivetska oblast</t>
  </si>
  <si>
    <t xml:space="preserve">UA-43</t>
  </si>
  <si>
    <t xml:space="preserve">Avtonomna Respublika Krym</t>
  </si>
  <si>
    <t xml:space="preserve">UG-C</t>
  </si>
  <si>
    <t xml:space="preserve">UG-101</t>
  </si>
  <si>
    <t xml:space="preserve">Kalangala</t>
  </si>
  <si>
    <t xml:space="preserve">UG-103</t>
  </si>
  <si>
    <t xml:space="preserve">Kiboga</t>
  </si>
  <si>
    <t xml:space="preserve">UG-104</t>
  </si>
  <si>
    <t xml:space="preserve">Luwero</t>
  </si>
  <si>
    <t xml:space="preserve">UG-105</t>
  </si>
  <si>
    <t xml:space="preserve">Masaka</t>
  </si>
  <si>
    <t xml:space="preserve">UG-106</t>
  </si>
  <si>
    <t xml:space="preserve">Mpigi</t>
  </si>
  <si>
    <t xml:space="preserve">UG-107</t>
  </si>
  <si>
    <t xml:space="preserve">Mubende</t>
  </si>
  <si>
    <t xml:space="preserve">UG-108</t>
  </si>
  <si>
    <t xml:space="preserve">Mukono</t>
  </si>
  <si>
    <t xml:space="preserve">UG-109</t>
  </si>
  <si>
    <t xml:space="preserve">Nakasongola</t>
  </si>
  <si>
    <t xml:space="preserve">UG-110</t>
  </si>
  <si>
    <t xml:space="preserve">Rakai</t>
  </si>
  <si>
    <t xml:space="preserve">UG-111</t>
  </si>
  <si>
    <t xml:space="preserve">Sembabule</t>
  </si>
  <si>
    <t xml:space="preserve">UG-112</t>
  </si>
  <si>
    <t xml:space="preserve">Kayunga</t>
  </si>
  <si>
    <t xml:space="preserve">UG-113</t>
  </si>
  <si>
    <t xml:space="preserve">UG-114</t>
  </si>
  <si>
    <t xml:space="preserve">Lyantonde</t>
  </si>
  <si>
    <t xml:space="preserve">UG-115</t>
  </si>
  <si>
    <t xml:space="preserve">Mityana</t>
  </si>
  <si>
    <t xml:space="preserve">UG-116</t>
  </si>
  <si>
    <t xml:space="preserve">Nakaseke</t>
  </si>
  <si>
    <t xml:space="preserve">UG-117</t>
  </si>
  <si>
    <t xml:space="preserve">Buikwe</t>
  </si>
  <si>
    <t xml:space="preserve">UG-118</t>
  </si>
  <si>
    <t xml:space="preserve">Bukomansibi</t>
  </si>
  <si>
    <t xml:space="preserve">UG-119</t>
  </si>
  <si>
    <t xml:space="preserve">Butambala</t>
  </si>
  <si>
    <t xml:space="preserve">UG-120</t>
  </si>
  <si>
    <t xml:space="preserve">Buvuma</t>
  </si>
  <si>
    <t xml:space="preserve">UG-121</t>
  </si>
  <si>
    <t xml:space="preserve">Gomba</t>
  </si>
  <si>
    <t xml:space="preserve">UG-122</t>
  </si>
  <si>
    <t xml:space="preserve">Kalungu</t>
  </si>
  <si>
    <t xml:space="preserve">UG-123</t>
  </si>
  <si>
    <t xml:space="preserve">Kyankwanzi</t>
  </si>
  <si>
    <t xml:space="preserve">UG-124</t>
  </si>
  <si>
    <t xml:space="preserve">Lwengo</t>
  </si>
  <si>
    <t xml:space="preserve">UG-125</t>
  </si>
  <si>
    <t xml:space="preserve">Kyotera</t>
  </si>
  <si>
    <t xml:space="preserve">UG-126</t>
  </si>
  <si>
    <t xml:space="preserve">Kasanda</t>
  </si>
  <si>
    <t xml:space="preserve">UG-102</t>
  </si>
  <si>
    <t xml:space="preserve">Kampala</t>
  </si>
  <si>
    <t xml:space="preserve">UG-E</t>
  </si>
  <si>
    <t xml:space="preserve">UG-201</t>
  </si>
  <si>
    <t xml:space="preserve">Bugiri</t>
  </si>
  <si>
    <t xml:space="preserve">UG-202</t>
  </si>
  <si>
    <t xml:space="preserve">UG-203</t>
  </si>
  <si>
    <t xml:space="preserve">Iganga</t>
  </si>
  <si>
    <t xml:space="preserve">UG-204</t>
  </si>
  <si>
    <t xml:space="preserve">Jinja</t>
  </si>
  <si>
    <t xml:space="preserve">UG-205</t>
  </si>
  <si>
    <t xml:space="preserve">Kamuli</t>
  </si>
  <si>
    <t xml:space="preserve">UG-206</t>
  </si>
  <si>
    <t xml:space="preserve">Kapchorwa</t>
  </si>
  <si>
    <t xml:space="preserve">UG-207</t>
  </si>
  <si>
    <t xml:space="preserve">Katakwi</t>
  </si>
  <si>
    <t xml:space="preserve">UG-208</t>
  </si>
  <si>
    <t xml:space="preserve">Kumi</t>
  </si>
  <si>
    <t xml:space="preserve">UG-209</t>
  </si>
  <si>
    <t xml:space="preserve">Mbale</t>
  </si>
  <si>
    <t xml:space="preserve">UG-210</t>
  </si>
  <si>
    <t xml:space="preserve">Pallisa</t>
  </si>
  <si>
    <t xml:space="preserve">UG-211</t>
  </si>
  <si>
    <t xml:space="preserve">Soroti</t>
  </si>
  <si>
    <t xml:space="preserve">UG-212</t>
  </si>
  <si>
    <t xml:space="preserve">Tororo</t>
  </si>
  <si>
    <t xml:space="preserve">UG-213</t>
  </si>
  <si>
    <t xml:space="preserve">Kaberamaido</t>
  </si>
  <si>
    <t xml:space="preserve">UG-214</t>
  </si>
  <si>
    <t xml:space="preserve">Mayuge</t>
  </si>
  <si>
    <t xml:space="preserve">UG-215</t>
  </si>
  <si>
    <t xml:space="preserve">Sironko</t>
  </si>
  <si>
    <t xml:space="preserve">UG-216</t>
  </si>
  <si>
    <t xml:space="preserve">Amuria</t>
  </si>
  <si>
    <t xml:space="preserve">UG-217</t>
  </si>
  <si>
    <t xml:space="preserve">Budaka</t>
  </si>
  <si>
    <t xml:space="preserve">UG-218</t>
  </si>
  <si>
    <t xml:space="preserve">Bududa</t>
  </si>
  <si>
    <t xml:space="preserve">UG-219</t>
  </si>
  <si>
    <t xml:space="preserve">Bukedea</t>
  </si>
  <si>
    <t xml:space="preserve">UG-220</t>
  </si>
  <si>
    <t xml:space="preserve">Bukwa</t>
  </si>
  <si>
    <t xml:space="preserve">UG-221</t>
  </si>
  <si>
    <t xml:space="preserve">Butaleja</t>
  </si>
  <si>
    <t xml:space="preserve">UG-222</t>
  </si>
  <si>
    <t xml:space="preserve">Kaliro</t>
  </si>
  <si>
    <t xml:space="preserve">UG-223</t>
  </si>
  <si>
    <t xml:space="preserve">Manafwa</t>
  </si>
  <si>
    <t xml:space="preserve">UG-224</t>
  </si>
  <si>
    <t xml:space="preserve">Namutumba</t>
  </si>
  <si>
    <t xml:space="preserve">UG-225</t>
  </si>
  <si>
    <t xml:space="preserve">Bulambuli</t>
  </si>
  <si>
    <t xml:space="preserve">UG-226</t>
  </si>
  <si>
    <t xml:space="preserve">Buyende</t>
  </si>
  <si>
    <t xml:space="preserve">UG-227</t>
  </si>
  <si>
    <t xml:space="preserve">Kibuku</t>
  </si>
  <si>
    <t xml:space="preserve">UG-228</t>
  </si>
  <si>
    <t xml:space="preserve">Kween</t>
  </si>
  <si>
    <t xml:space="preserve">UG-229</t>
  </si>
  <si>
    <t xml:space="preserve">Luuka</t>
  </si>
  <si>
    <t xml:space="preserve">UG-230</t>
  </si>
  <si>
    <t xml:space="preserve">Namayingo</t>
  </si>
  <si>
    <t xml:space="preserve">UG-231</t>
  </si>
  <si>
    <t xml:space="preserve">Ngora</t>
  </si>
  <si>
    <t xml:space="preserve">UG-232</t>
  </si>
  <si>
    <t xml:space="preserve">Serere</t>
  </si>
  <si>
    <t xml:space="preserve">UG-233</t>
  </si>
  <si>
    <t xml:space="preserve">Butebo</t>
  </si>
  <si>
    <t xml:space="preserve">UG-234</t>
  </si>
  <si>
    <t xml:space="preserve">Namisindwa</t>
  </si>
  <si>
    <t xml:space="preserve">UG-235</t>
  </si>
  <si>
    <t xml:space="preserve">Bugweri</t>
  </si>
  <si>
    <t xml:space="preserve">UG-236</t>
  </si>
  <si>
    <t xml:space="preserve">Kapelebyong</t>
  </si>
  <si>
    <t xml:space="preserve">UG-N</t>
  </si>
  <si>
    <t xml:space="preserve">UG-301</t>
  </si>
  <si>
    <t xml:space="preserve">Adjumani</t>
  </si>
  <si>
    <t xml:space="preserve">UG-302</t>
  </si>
  <si>
    <t xml:space="preserve">Apac</t>
  </si>
  <si>
    <t xml:space="preserve">UG-303</t>
  </si>
  <si>
    <t xml:space="preserve">Arua</t>
  </si>
  <si>
    <t xml:space="preserve">UG-304</t>
  </si>
  <si>
    <t xml:space="preserve">Gulu</t>
  </si>
  <si>
    <t xml:space="preserve">UG-305</t>
  </si>
  <si>
    <t xml:space="preserve">Kitgum</t>
  </si>
  <si>
    <t xml:space="preserve">UG-306</t>
  </si>
  <si>
    <t xml:space="preserve">Kotido</t>
  </si>
  <si>
    <t xml:space="preserve">UG-307</t>
  </si>
  <si>
    <t xml:space="preserve">Lira</t>
  </si>
  <si>
    <t xml:space="preserve">UG-308</t>
  </si>
  <si>
    <t xml:space="preserve">Moroto</t>
  </si>
  <si>
    <t xml:space="preserve">UG-309</t>
  </si>
  <si>
    <t xml:space="preserve">Moyo</t>
  </si>
  <si>
    <t xml:space="preserve">UG-310</t>
  </si>
  <si>
    <t xml:space="preserve">Nebbi</t>
  </si>
  <si>
    <t xml:space="preserve">UG-311</t>
  </si>
  <si>
    <t xml:space="preserve">Nakapiripirit</t>
  </si>
  <si>
    <t xml:space="preserve">UG-312</t>
  </si>
  <si>
    <t xml:space="preserve">Pader</t>
  </si>
  <si>
    <t xml:space="preserve">UG-313</t>
  </si>
  <si>
    <t xml:space="preserve">Yumbe</t>
  </si>
  <si>
    <t xml:space="preserve">UG-314</t>
  </si>
  <si>
    <t xml:space="preserve">Abim</t>
  </si>
  <si>
    <t xml:space="preserve">UG-315</t>
  </si>
  <si>
    <t xml:space="preserve">Amolatar</t>
  </si>
  <si>
    <t xml:space="preserve">UG-316</t>
  </si>
  <si>
    <t xml:space="preserve">Amuru</t>
  </si>
  <si>
    <t xml:space="preserve">UG-317</t>
  </si>
  <si>
    <t xml:space="preserve">Dokolo</t>
  </si>
  <si>
    <t xml:space="preserve">UG-318</t>
  </si>
  <si>
    <t xml:space="preserve">Kaabong</t>
  </si>
  <si>
    <t xml:space="preserve">UG-319</t>
  </si>
  <si>
    <t xml:space="preserve">Koboko</t>
  </si>
  <si>
    <t xml:space="preserve">UG-320</t>
  </si>
  <si>
    <t xml:space="preserve">Maracha</t>
  </si>
  <si>
    <t xml:space="preserve">UG-321</t>
  </si>
  <si>
    <t xml:space="preserve">Oyam</t>
  </si>
  <si>
    <t xml:space="preserve">UG-322</t>
  </si>
  <si>
    <t xml:space="preserve">Agago</t>
  </si>
  <si>
    <t xml:space="preserve">UG-323</t>
  </si>
  <si>
    <t xml:space="preserve">Alebtong</t>
  </si>
  <si>
    <t xml:space="preserve">UG-324</t>
  </si>
  <si>
    <t xml:space="preserve">Amudat</t>
  </si>
  <si>
    <t xml:space="preserve">UG-325</t>
  </si>
  <si>
    <t xml:space="preserve">Kole</t>
  </si>
  <si>
    <t xml:space="preserve">UG-326</t>
  </si>
  <si>
    <t xml:space="preserve">Lamwo</t>
  </si>
  <si>
    <t xml:space="preserve">UG-327</t>
  </si>
  <si>
    <t xml:space="preserve">Napak</t>
  </si>
  <si>
    <t xml:space="preserve">UG-328</t>
  </si>
  <si>
    <t xml:space="preserve">Nwoya</t>
  </si>
  <si>
    <t xml:space="preserve">UG-329</t>
  </si>
  <si>
    <t xml:space="preserve">Otuke</t>
  </si>
  <si>
    <t xml:space="preserve">UG-330</t>
  </si>
  <si>
    <t xml:space="preserve">Zombo</t>
  </si>
  <si>
    <t xml:space="preserve">UG-331</t>
  </si>
  <si>
    <t xml:space="preserve">Omoro</t>
  </si>
  <si>
    <t xml:space="preserve">UG-332</t>
  </si>
  <si>
    <t xml:space="preserve">Pakwach</t>
  </si>
  <si>
    <t xml:space="preserve">UG-333</t>
  </si>
  <si>
    <t xml:space="preserve">Kwania</t>
  </si>
  <si>
    <t xml:space="preserve">UG-334</t>
  </si>
  <si>
    <t xml:space="preserve">Nabilatuk</t>
  </si>
  <si>
    <t xml:space="preserve">UG-W</t>
  </si>
  <si>
    <t xml:space="preserve">UG-401</t>
  </si>
  <si>
    <t xml:space="preserve">Bundibugyo</t>
  </si>
  <si>
    <t xml:space="preserve">UG-402</t>
  </si>
  <si>
    <t xml:space="preserve">Bushenyi</t>
  </si>
  <si>
    <t xml:space="preserve">UG-403</t>
  </si>
  <si>
    <t xml:space="preserve">Hoima</t>
  </si>
  <si>
    <t xml:space="preserve">UG-404</t>
  </si>
  <si>
    <t xml:space="preserve">Kabale</t>
  </si>
  <si>
    <t xml:space="preserve">UG-405</t>
  </si>
  <si>
    <t xml:space="preserve">Kabarole</t>
  </si>
  <si>
    <t xml:space="preserve">UG-406</t>
  </si>
  <si>
    <t xml:space="preserve">Kasese</t>
  </si>
  <si>
    <t xml:space="preserve">UG-407</t>
  </si>
  <si>
    <t xml:space="preserve">Kibaale</t>
  </si>
  <si>
    <t xml:space="preserve">UG-408</t>
  </si>
  <si>
    <t xml:space="preserve">Kisoro</t>
  </si>
  <si>
    <t xml:space="preserve">UG-409</t>
  </si>
  <si>
    <t xml:space="preserve">Masindi</t>
  </si>
  <si>
    <t xml:space="preserve">UG-410</t>
  </si>
  <si>
    <t xml:space="preserve">Mbarara</t>
  </si>
  <si>
    <t xml:space="preserve">UG-411</t>
  </si>
  <si>
    <t xml:space="preserve">Ntungamo</t>
  </si>
  <si>
    <t xml:space="preserve">UG-412</t>
  </si>
  <si>
    <t xml:space="preserve">Rukungiri</t>
  </si>
  <si>
    <t xml:space="preserve">UG-413</t>
  </si>
  <si>
    <t xml:space="preserve">Kamwenge</t>
  </si>
  <si>
    <t xml:space="preserve">UG-414</t>
  </si>
  <si>
    <t xml:space="preserve">Kanungu</t>
  </si>
  <si>
    <t xml:space="preserve">UG-415</t>
  </si>
  <si>
    <t xml:space="preserve">Kyenjojo</t>
  </si>
  <si>
    <t xml:space="preserve">UG-416</t>
  </si>
  <si>
    <t xml:space="preserve">Buliisa</t>
  </si>
  <si>
    <t xml:space="preserve">UG-417</t>
  </si>
  <si>
    <t xml:space="preserve">Ibanda</t>
  </si>
  <si>
    <t xml:space="preserve">UG-418</t>
  </si>
  <si>
    <t xml:space="preserve">Isingiro</t>
  </si>
  <si>
    <t xml:space="preserve">UG-419</t>
  </si>
  <si>
    <t xml:space="preserve">Kiruhura</t>
  </si>
  <si>
    <t xml:space="preserve">UG-420</t>
  </si>
  <si>
    <t xml:space="preserve">Buhweju</t>
  </si>
  <si>
    <t xml:space="preserve">UG-421</t>
  </si>
  <si>
    <t xml:space="preserve">Kiryandongo</t>
  </si>
  <si>
    <t xml:space="preserve">UG-422</t>
  </si>
  <si>
    <t xml:space="preserve">Kyegegwa</t>
  </si>
  <si>
    <t xml:space="preserve">UG-423</t>
  </si>
  <si>
    <t xml:space="preserve">Mitooma</t>
  </si>
  <si>
    <t xml:space="preserve">UG-424</t>
  </si>
  <si>
    <t xml:space="preserve">Ntoroko</t>
  </si>
  <si>
    <t xml:space="preserve">UG-425</t>
  </si>
  <si>
    <t xml:space="preserve">Rubirizi</t>
  </si>
  <si>
    <t xml:space="preserve">UG-426</t>
  </si>
  <si>
    <t xml:space="preserve">Sheema</t>
  </si>
  <si>
    <t xml:space="preserve">UG-427</t>
  </si>
  <si>
    <t xml:space="preserve">Kagadi</t>
  </si>
  <si>
    <t xml:space="preserve">UG-428</t>
  </si>
  <si>
    <t xml:space="preserve">Kakumiro</t>
  </si>
  <si>
    <t xml:space="preserve">UG-429</t>
  </si>
  <si>
    <t xml:space="preserve">Rubanda</t>
  </si>
  <si>
    <t xml:space="preserve">UG-430</t>
  </si>
  <si>
    <t xml:space="preserve">Bunyangabu</t>
  </si>
  <si>
    <t xml:space="preserve">UG-431</t>
  </si>
  <si>
    <t xml:space="preserve">Rukiga</t>
  </si>
  <si>
    <t xml:space="preserve">UG-432</t>
  </si>
  <si>
    <t xml:space="preserve">Kikuube</t>
  </si>
  <si>
    <t xml:space="preserve">UM-67</t>
  </si>
  <si>
    <t xml:space="preserve">Johnston Atoll</t>
  </si>
  <si>
    <t xml:space="preserve">UM-71</t>
  </si>
  <si>
    <t xml:space="preserve">Midway Islands</t>
  </si>
  <si>
    <t xml:space="preserve">UM-76</t>
  </si>
  <si>
    <t xml:space="preserve">Navassa Island</t>
  </si>
  <si>
    <t xml:space="preserve">UM-79</t>
  </si>
  <si>
    <t xml:space="preserve">Wake Island</t>
  </si>
  <si>
    <t xml:space="preserve">UM-81</t>
  </si>
  <si>
    <t xml:space="preserve">Baker Island</t>
  </si>
  <si>
    <t xml:space="preserve">UM-84</t>
  </si>
  <si>
    <t xml:space="preserve">Howland Island</t>
  </si>
  <si>
    <t xml:space="preserve">UM-86</t>
  </si>
  <si>
    <t xml:space="preserve">Jarvis Island</t>
  </si>
  <si>
    <t xml:space="preserve">UM-89</t>
  </si>
  <si>
    <t xml:space="preserve">Kingman Reef</t>
  </si>
  <si>
    <t xml:space="preserve">UM-95</t>
  </si>
  <si>
    <t xml:space="preserve">Palmyra Atoll</t>
  </si>
  <si>
    <t xml:space="preserve">US-DC</t>
  </si>
  <si>
    <t xml:space="preserve">District of Columbia</t>
  </si>
  <si>
    <t xml:space="preserve">US-AS</t>
  </si>
  <si>
    <t xml:space="preserve">American Samoa (see also separate country code entry under AS)</t>
  </si>
  <si>
    <t xml:space="preserve">US-GU</t>
  </si>
  <si>
    <t xml:space="preserve">Guam (see also separate country code entry under GU)</t>
  </si>
  <si>
    <t xml:space="preserve">US-MP</t>
  </si>
  <si>
    <t xml:space="preserve">Northern Mariana Islands (see also separate country code entry under MP)</t>
  </si>
  <si>
    <t xml:space="preserve">US-PR</t>
  </si>
  <si>
    <t xml:space="preserve">Puerto Rico (see also separate country code entry under PR)</t>
  </si>
  <si>
    <t xml:space="preserve">US-UM</t>
  </si>
  <si>
    <t xml:space="preserve">United States Minor Outlying Islands (see also separate country code entry under UM)</t>
  </si>
  <si>
    <t xml:space="preserve">US-VI</t>
  </si>
  <si>
    <t xml:space="preserve">Virgin Islands, U.S. (see also separate country code entry under VI)</t>
  </si>
  <si>
    <t xml:space="preserve">US-AK</t>
  </si>
  <si>
    <t xml:space="preserve">Alaska</t>
  </si>
  <si>
    <t xml:space="preserve">US-AL</t>
  </si>
  <si>
    <t xml:space="preserve">US-AR</t>
  </si>
  <si>
    <t xml:space="preserve">Arkansas</t>
  </si>
  <si>
    <t xml:space="preserve">US-AZ</t>
  </si>
  <si>
    <t xml:space="preserve">Arizona</t>
  </si>
  <si>
    <t xml:space="preserve">US-CA</t>
  </si>
  <si>
    <t xml:space="preserve">California</t>
  </si>
  <si>
    <t xml:space="preserve">US-CO</t>
  </si>
  <si>
    <t xml:space="preserve">Colorado</t>
  </si>
  <si>
    <t xml:space="preserve">US-CT</t>
  </si>
  <si>
    <t xml:space="preserve">Connecticut</t>
  </si>
  <si>
    <t xml:space="preserve">US-DE</t>
  </si>
  <si>
    <t xml:space="preserve">Delaware</t>
  </si>
  <si>
    <t xml:space="preserve">US-FL</t>
  </si>
  <si>
    <t xml:space="preserve">Florida</t>
  </si>
  <si>
    <t xml:space="preserve">US-GA</t>
  </si>
  <si>
    <t xml:space="preserve">Georgia</t>
  </si>
  <si>
    <t xml:space="preserve">US-HI</t>
  </si>
  <si>
    <t xml:space="preserve">Hawaii</t>
  </si>
  <si>
    <t xml:space="preserve">US-IA</t>
  </si>
  <si>
    <t xml:space="preserve">Iowa</t>
  </si>
  <si>
    <t xml:space="preserve">US-ID</t>
  </si>
  <si>
    <t xml:space="preserve">Idaho</t>
  </si>
  <si>
    <t xml:space="preserve">US-IL</t>
  </si>
  <si>
    <t xml:space="preserve">Illinois</t>
  </si>
  <si>
    <t xml:space="preserve">US-IN</t>
  </si>
  <si>
    <t xml:space="preserve">Indiana</t>
  </si>
  <si>
    <t xml:space="preserve">US-KS</t>
  </si>
  <si>
    <t xml:space="preserve">Kansas</t>
  </si>
  <si>
    <t xml:space="preserve">US-KY</t>
  </si>
  <si>
    <t xml:space="preserve">Kentucky</t>
  </si>
  <si>
    <t xml:space="preserve">US-LA</t>
  </si>
  <si>
    <t xml:space="preserve">Louisiana</t>
  </si>
  <si>
    <t xml:space="preserve">US-MA</t>
  </si>
  <si>
    <t xml:space="preserve">US-MD</t>
  </si>
  <si>
    <t xml:space="preserve">US-ME</t>
  </si>
  <si>
    <t xml:space="preserve">Maine</t>
  </si>
  <si>
    <t xml:space="preserve">US-MI</t>
  </si>
  <si>
    <t xml:space="preserve">Michigan</t>
  </si>
  <si>
    <t xml:space="preserve">US-MN</t>
  </si>
  <si>
    <t xml:space="preserve">Minnesota</t>
  </si>
  <si>
    <t xml:space="preserve">US-MO</t>
  </si>
  <si>
    <t xml:space="preserve">Missouri</t>
  </si>
  <si>
    <t xml:space="preserve">US-MS</t>
  </si>
  <si>
    <t xml:space="preserve">Mississippi</t>
  </si>
  <si>
    <t xml:space="preserve">US-MT</t>
  </si>
  <si>
    <t xml:space="preserve">US-NC</t>
  </si>
  <si>
    <t xml:space="preserve">US-ND</t>
  </si>
  <si>
    <t xml:space="preserve">US-NE</t>
  </si>
  <si>
    <t xml:space="preserve">Nebraska</t>
  </si>
  <si>
    <t xml:space="preserve">US-NH</t>
  </si>
  <si>
    <t xml:space="preserve">New Hampshire</t>
  </si>
  <si>
    <t xml:space="preserve">US-NJ</t>
  </si>
  <si>
    <t xml:space="preserve">New Jersey</t>
  </si>
  <si>
    <t xml:space="preserve">US-NM</t>
  </si>
  <si>
    <t xml:space="preserve">New Mexico</t>
  </si>
  <si>
    <t xml:space="preserve">US-NV</t>
  </si>
  <si>
    <t xml:space="preserve">US-NY</t>
  </si>
  <si>
    <t xml:space="preserve">US-OH</t>
  </si>
  <si>
    <t xml:space="preserve">US-OK</t>
  </si>
  <si>
    <t xml:space="preserve">Oklahoma</t>
  </si>
  <si>
    <t xml:space="preserve">US-OR</t>
  </si>
  <si>
    <t xml:space="preserve">Oregon</t>
  </si>
  <si>
    <t xml:space="preserve">US-PA</t>
  </si>
  <si>
    <t xml:space="preserve">US-RI</t>
  </si>
  <si>
    <t xml:space="preserve">US-SC</t>
  </si>
  <si>
    <t xml:space="preserve">South Carolina</t>
  </si>
  <si>
    <t xml:space="preserve">US-SD</t>
  </si>
  <si>
    <t xml:space="preserve">South Dakota</t>
  </si>
  <si>
    <t xml:space="preserve">US-TN</t>
  </si>
  <si>
    <t xml:space="preserve">Tennessee</t>
  </si>
  <si>
    <t xml:space="preserve">US-TX</t>
  </si>
  <si>
    <t xml:space="preserve">US-UT</t>
  </si>
  <si>
    <t xml:space="preserve">US-VA</t>
  </si>
  <si>
    <t xml:space="preserve">Virginia</t>
  </si>
  <si>
    <t xml:space="preserve">US-VT</t>
  </si>
  <si>
    <t xml:space="preserve">Vermont</t>
  </si>
  <si>
    <t xml:space="preserve">US-WA</t>
  </si>
  <si>
    <t xml:space="preserve">Washington</t>
  </si>
  <si>
    <t xml:space="preserve">US-WI</t>
  </si>
  <si>
    <t xml:space="preserve">Wisconsin</t>
  </si>
  <si>
    <t xml:space="preserve">US-WV</t>
  </si>
  <si>
    <t xml:space="preserve">West Virginia</t>
  </si>
  <si>
    <t xml:space="preserve">US-WY</t>
  </si>
  <si>
    <t xml:space="preserve">Wyoming</t>
  </si>
  <si>
    <t xml:space="preserve">UY-AR</t>
  </si>
  <si>
    <t xml:space="preserve">Artigas</t>
  </si>
  <si>
    <t xml:space="preserve">UY-CA</t>
  </si>
  <si>
    <t xml:space="preserve">Canelones</t>
  </si>
  <si>
    <t xml:space="preserve">UY-CL</t>
  </si>
  <si>
    <t xml:space="preserve">Cerro Largo</t>
  </si>
  <si>
    <t xml:space="preserve">UY-CO</t>
  </si>
  <si>
    <t xml:space="preserve">Colonia</t>
  </si>
  <si>
    <t xml:space="preserve">UY-DU</t>
  </si>
  <si>
    <t xml:space="preserve">Durazno</t>
  </si>
  <si>
    <t xml:space="preserve">UY-FD</t>
  </si>
  <si>
    <t xml:space="preserve">UY-FS</t>
  </si>
  <si>
    <t xml:space="preserve">Flores</t>
  </si>
  <si>
    <t xml:space="preserve">UY-LA</t>
  </si>
  <si>
    <t xml:space="preserve">Lavalleja</t>
  </si>
  <si>
    <t xml:space="preserve">UY-MA</t>
  </si>
  <si>
    <t xml:space="preserve">Maldonado</t>
  </si>
  <si>
    <t xml:space="preserve">UY-MO</t>
  </si>
  <si>
    <t xml:space="preserve">Montevideo</t>
  </si>
  <si>
    <t xml:space="preserve">UY-PA</t>
  </si>
  <si>
    <t xml:space="preserve">Paysandú</t>
  </si>
  <si>
    <t xml:space="preserve">UY-RN</t>
  </si>
  <si>
    <t xml:space="preserve">UY-RO</t>
  </si>
  <si>
    <t xml:space="preserve">Rocha</t>
  </si>
  <si>
    <t xml:space="preserve">UY-RV</t>
  </si>
  <si>
    <t xml:space="preserve">Rivera</t>
  </si>
  <si>
    <t xml:space="preserve">UY-SA</t>
  </si>
  <si>
    <t xml:space="preserve">Salto</t>
  </si>
  <si>
    <t xml:space="preserve">UY-SJ</t>
  </si>
  <si>
    <t xml:space="preserve">UY-SO</t>
  </si>
  <si>
    <t xml:space="preserve">Soriano</t>
  </si>
  <si>
    <t xml:space="preserve">UY-TA</t>
  </si>
  <si>
    <t xml:space="preserve">Tacuarembó</t>
  </si>
  <si>
    <t xml:space="preserve">UY-TT</t>
  </si>
  <si>
    <t xml:space="preserve">Treinta y Tres</t>
  </si>
  <si>
    <t xml:space="preserve">UZ-AN</t>
  </si>
  <si>
    <t xml:space="preserve">Andijon</t>
  </si>
  <si>
    <t xml:space="preserve">UZ-BU</t>
  </si>
  <si>
    <t xml:space="preserve">Buxoro</t>
  </si>
  <si>
    <t xml:space="preserve">UZ-FA</t>
  </si>
  <si>
    <t xml:space="preserve">Farg‘ona</t>
  </si>
  <si>
    <t xml:space="preserve">UZ-JI</t>
  </si>
  <si>
    <t xml:space="preserve">Jizzax</t>
  </si>
  <si>
    <t xml:space="preserve">UZ-NG</t>
  </si>
  <si>
    <t xml:space="preserve">Namangan</t>
  </si>
  <si>
    <t xml:space="preserve">UZ-NW</t>
  </si>
  <si>
    <t xml:space="preserve">UZ-QA</t>
  </si>
  <si>
    <t xml:space="preserve">Qashqadaryo</t>
  </si>
  <si>
    <t xml:space="preserve">UZ-SA</t>
  </si>
  <si>
    <t xml:space="preserve">Samarqand</t>
  </si>
  <si>
    <t xml:space="preserve">UZ-SI</t>
  </si>
  <si>
    <t xml:space="preserve">Sirdaryo</t>
  </si>
  <si>
    <t xml:space="preserve">UZ-SU</t>
  </si>
  <si>
    <t xml:space="preserve">Surxondaryo</t>
  </si>
  <si>
    <t xml:space="preserve">UZ-TO</t>
  </si>
  <si>
    <t xml:space="preserve">UZ-XO</t>
  </si>
  <si>
    <t xml:space="preserve">Xorazm</t>
  </si>
  <si>
    <t xml:space="preserve">UZ-QR</t>
  </si>
  <si>
    <t xml:space="preserve">Qoraqalpog‘iston Respublikasi</t>
  </si>
  <si>
    <t xml:space="preserve">UZ-TK</t>
  </si>
  <si>
    <t xml:space="preserve">VC-01</t>
  </si>
  <si>
    <t xml:space="preserve">Charlotte</t>
  </si>
  <si>
    <t xml:space="preserve">VC-02</t>
  </si>
  <si>
    <t xml:space="preserve">VC-03</t>
  </si>
  <si>
    <t xml:space="preserve">VC-04</t>
  </si>
  <si>
    <t xml:space="preserve">VC-05</t>
  </si>
  <si>
    <t xml:space="preserve">VC-06</t>
  </si>
  <si>
    <t xml:space="preserve">Grenadines</t>
  </si>
  <si>
    <t xml:space="preserve">VE-B</t>
  </si>
  <si>
    <t xml:space="preserve">Anzoátegui</t>
  </si>
  <si>
    <t xml:space="preserve">VE-C</t>
  </si>
  <si>
    <t xml:space="preserve">Apure</t>
  </si>
  <si>
    <t xml:space="preserve">VE-D</t>
  </si>
  <si>
    <t xml:space="preserve">Aragua</t>
  </si>
  <si>
    <t xml:space="preserve">VE-E</t>
  </si>
  <si>
    <t xml:space="preserve">Barinas</t>
  </si>
  <si>
    <t xml:space="preserve">VE-F</t>
  </si>
  <si>
    <t xml:space="preserve">VE-G</t>
  </si>
  <si>
    <t xml:space="preserve">Carabobo</t>
  </si>
  <si>
    <t xml:space="preserve">VE-H</t>
  </si>
  <si>
    <t xml:space="preserve">Cojedes</t>
  </si>
  <si>
    <t xml:space="preserve">VE-I</t>
  </si>
  <si>
    <t xml:space="preserve">Falcón</t>
  </si>
  <si>
    <t xml:space="preserve">VE-J</t>
  </si>
  <si>
    <t xml:space="preserve">Guárico</t>
  </si>
  <si>
    <t xml:space="preserve">VE-K</t>
  </si>
  <si>
    <t xml:space="preserve">Lara</t>
  </si>
  <si>
    <t xml:space="preserve">VE-L</t>
  </si>
  <si>
    <t xml:space="preserve">Mérida</t>
  </si>
  <si>
    <t xml:space="preserve">VE-M</t>
  </si>
  <si>
    <t xml:space="preserve">Miranda</t>
  </si>
  <si>
    <t xml:space="preserve">VE-N</t>
  </si>
  <si>
    <t xml:space="preserve">Monagas</t>
  </si>
  <si>
    <t xml:space="preserve">VE-O</t>
  </si>
  <si>
    <t xml:space="preserve">Nueva Esparta</t>
  </si>
  <si>
    <t xml:space="preserve">VE-P</t>
  </si>
  <si>
    <t xml:space="preserve">Portuguesa</t>
  </si>
  <si>
    <t xml:space="preserve">VE-R</t>
  </si>
  <si>
    <t xml:space="preserve">VE-S</t>
  </si>
  <si>
    <t xml:space="preserve">Táchira</t>
  </si>
  <si>
    <t xml:space="preserve">VE-T</t>
  </si>
  <si>
    <t xml:space="preserve">Trujillo</t>
  </si>
  <si>
    <t xml:space="preserve">VE-U</t>
  </si>
  <si>
    <t xml:space="preserve">Yaracuy</t>
  </si>
  <si>
    <t xml:space="preserve">VE-V</t>
  </si>
  <si>
    <t xml:space="preserve">Zulia</t>
  </si>
  <si>
    <t xml:space="preserve">VE-X</t>
  </si>
  <si>
    <t xml:space="preserve">Vargas</t>
  </si>
  <si>
    <t xml:space="preserve">VE-Y</t>
  </si>
  <si>
    <t xml:space="preserve">Delta Amacuro</t>
  </si>
  <si>
    <t xml:space="preserve">VE-Z</t>
  </si>
  <si>
    <t xml:space="preserve">VE-W</t>
  </si>
  <si>
    <t xml:space="preserve">Dependencias Federales</t>
  </si>
  <si>
    <t xml:space="preserve">VE-A</t>
  </si>
  <si>
    <t xml:space="preserve">Distrito Capital</t>
  </si>
  <si>
    <t xml:space="preserve">VN-01</t>
  </si>
  <si>
    <t xml:space="preserve">Lai Châu</t>
  </si>
  <si>
    <t xml:space="preserve">VN-02</t>
  </si>
  <si>
    <t xml:space="preserve">Lào Cai</t>
  </si>
  <si>
    <t xml:space="preserve">VN-03</t>
  </si>
  <si>
    <t xml:space="preserve">Hà Giang</t>
  </si>
  <si>
    <t xml:space="preserve">VN-04</t>
  </si>
  <si>
    <t xml:space="preserve">VN-05</t>
  </si>
  <si>
    <t xml:space="preserve">Sơn La</t>
  </si>
  <si>
    <t xml:space="preserve">VN-06</t>
  </si>
  <si>
    <t xml:space="preserve">Yên Bái</t>
  </si>
  <si>
    <t xml:space="preserve">VN-07</t>
  </si>
  <si>
    <t xml:space="preserve">VN-09</t>
  </si>
  <si>
    <t xml:space="preserve">Lạng Sơn</t>
  </si>
  <si>
    <t xml:space="preserve">VN-13</t>
  </si>
  <si>
    <t xml:space="preserve">Quảng Ninh</t>
  </si>
  <si>
    <t xml:space="preserve">VN-14</t>
  </si>
  <si>
    <t xml:space="preserve">Hòa Bình</t>
  </si>
  <si>
    <t xml:space="preserve">VN-18</t>
  </si>
  <si>
    <t xml:space="preserve">Ninh Bình</t>
  </si>
  <si>
    <t xml:space="preserve">VN-20</t>
  </si>
  <si>
    <t xml:space="preserve">Thái Bình</t>
  </si>
  <si>
    <t xml:space="preserve">VN-21</t>
  </si>
  <si>
    <t xml:space="preserve">VN-22</t>
  </si>
  <si>
    <t xml:space="preserve">VN-23</t>
  </si>
  <si>
    <t xml:space="preserve">Hà Tĩnh</t>
  </si>
  <si>
    <t xml:space="preserve">VN-24</t>
  </si>
  <si>
    <t xml:space="preserve">Quảng Bình</t>
  </si>
  <si>
    <t xml:space="preserve">VN-25</t>
  </si>
  <si>
    <t xml:space="preserve">Quảng Trị</t>
  </si>
  <si>
    <t xml:space="preserve">VN-26</t>
  </si>
  <si>
    <t xml:space="preserve">Thừa Thiên-Huế</t>
  </si>
  <si>
    <t xml:space="preserve">VN-27</t>
  </si>
  <si>
    <t xml:space="preserve">Quảng Nam</t>
  </si>
  <si>
    <t xml:space="preserve">VN-28</t>
  </si>
  <si>
    <t xml:space="preserve">Kon Tum</t>
  </si>
  <si>
    <t xml:space="preserve">VN-29</t>
  </si>
  <si>
    <t xml:space="preserve">Quảng Ngãi</t>
  </si>
  <si>
    <t xml:space="preserve">VN-30</t>
  </si>
  <si>
    <t xml:space="preserve">Gia Lai</t>
  </si>
  <si>
    <t xml:space="preserve">VN-31</t>
  </si>
  <si>
    <t xml:space="preserve">Bình Định</t>
  </si>
  <si>
    <t xml:space="preserve">VN-32</t>
  </si>
  <si>
    <t xml:space="preserve">Phú Yên</t>
  </si>
  <si>
    <t xml:space="preserve">VN-33</t>
  </si>
  <si>
    <t xml:space="preserve">Đắk Lắk</t>
  </si>
  <si>
    <t xml:space="preserve">VN-34</t>
  </si>
  <si>
    <t xml:space="preserve">Khánh Hòa</t>
  </si>
  <si>
    <t xml:space="preserve">VN-35</t>
  </si>
  <si>
    <t xml:space="preserve">Lâm Đồng</t>
  </si>
  <si>
    <t xml:space="preserve">VN-36</t>
  </si>
  <si>
    <t xml:space="preserve">Ninh Thuận</t>
  </si>
  <si>
    <t xml:space="preserve">VN-37</t>
  </si>
  <si>
    <t xml:space="preserve">Tây Ninh</t>
  </si>
  <si>
    <t xml:space="preserve">VN-39</t>
  </si>
  <si>
    <t xml:space="preserve">Đồng Nai</t>
  </si>
  <si>
    <t xml:space="preserve">VN-40</t>
  </si>
  <si>
    <t xml:space="preserve">Bình Thuận</t>
  </si>
  <si>
    <t xml:space="preserve">VN-41</t>
  </si>
  <si>
    <t xml:space="preserve">Long An</t>
  </si>
  <si>
    <t xml:space="preserve">VN-43</t>
  </si>
  <si>
    <t xml:space="preserve">Bà Rịa - Vũng Tàu</t>
  </si>
  <si>
    <t xml:space="preserve">VN-44</t>
  </si>
  <si>
    <t xml:space="preserve">An Giang</t>
  </si>
  <si>
    <t xml:space="preserve">VN-45</t>
  </si>
  <si>
    <t xml:space="preserve">Đồng Tháp</t>
  </si>
  <si>
    <t xml:space="preserve">VN-46</t>
  </si>
  <si>
    <t xml:space="preserve">Tiền Giang</t>
  </si>
  <si>
    <t xml:space="preserve">VN-47</t>
  </si>
  <si>
    <t xml:space="preserve">Kiến Giang</t>
  </si>
  <si>
    <t xml:space="preserve">VN-49</t>
  </si>
  <si>
    <t xml:space="preserve">Vĩnh Long</t>
  </si>
  <si>
    <t xml:space="preserve">VN-50</t>
  </si>
  <si>
    <t xml:space="preserve">Bến Tre</t>
  </si>
  <si>
    <t xml:space="preserve">VN-51</t>
  </si>
  <si>
    <t xml:space="preserve">Trà Vinh</t>
  </si>
  <si>
    <t xml:space="preserve">VN-52</t>
  </si>
  <si>
    <t xml:space="preserve">Sóc Trăng</t>
  </si>
  <si>
    <t xml:space="preserve">VN-53</t>
  </si>
  <si>
    <t xml:space="preserve">Bắc Kạn</t>
  </si>
  <si>
    <t xml:space="preserve">VN-54</t>
  </si>
  <si>
    <t xml:space="preserve">Bắc Giang</t>
  </si>
  <si>
    <t xml:space="preserve">VN-55</t>
  </si>
  <si>
    <t xml:space="preserve">Bạc Liêu</t>
  </si>
  <si>
    <t xml:space="preserve">VN-56</t>
  </si>
  <si>
    <t xml:space="preserve">Bắc Ninh</t>
  </si>
  <si>
    <t xml:space="preserve">VN-57</t>
  </si>
  <si>
    <t xml:space="preserve">Bình Dương</t>
  </si>
  <si>
    <t xml:space="preserve">VN-58</t>
  </si>
  <si>
    <t xml:space="preserve">Bình Phước</t>
  </si>
  <si>
    <t xml:space="preserve">VN-59</t>
  </si>
  <si>
    <t xml:space="preserve">Cà Mau</t>
  </si>
  <si>
    <t xml:space="preserve">VN-61</t>
  </si>
  <si>
    <t xml:space="preserve">Hải Dương</t>
  </si>
  <si>
    <t xml:space="preserve">VN-63</t>
  </si>
  <si>
    <t xml:space="preserve">Hà Nam</t>
  </si>
  <si>
    <t xml:space="preserve">VN-66</t>
  </si>
  <si>
    <t xml:space="preserve">Hưng Yên</t>
  </si>
  <si>
    <t xml:space="preserve">VN-67</t>
  </si>
  <si>
    <t xml:space="preserve">Nam Định</t>
  </si>
  <si>
    <t xml:space="preserve">VN-68</t>
  </si>
  <si>
    <t xml:space="preserve">Phú Thọ</t>
  </si>
  <si>
    <t xml:space="preserve">VN-69</t>
  </si>
  <si>
    <t xml:space="preserve">VN-70</t>
  </si>
  <si>
    <t xml:space="preserve">Vĩnh Phúc</t>
  </si>
  <si>
    <t xml:space="preserve">VN-71</t>
  </si>
  <si>
    <t xml:space="preserve">Điện Biên</t>
  </si>
  <si>
    <t xml:space="preserve">VN-72</t>
  </si>
  <si>
    <t xml:space="preserve">Đắk Nông</t>
  </si>
  <si>
    <t xml:space="preserve">VN-73</t>
  </si>
  <si>
    <t xml:space="preserve">Hậu Giang</t>
  </si>
  <si>
    <t xml:space="preserve">VN-CT</t>
  </si>
  <si>
    <t xml:space="preserve">Can Tho</t>
  </si>
  <si>
    <t xml:space="preserve">VN-DN</t>
  </si>
  <si>
    <t xml:space="preserve">Da Nang</t>
  </si>
  <si>
    <t xml:space="preserve">VN-HN</t>
  </si>
  <si>
    <t xml:space="preserve">VN-HP</t>
  </si>
  <si>
    <t xml:space="preserve">VN-SG</t>
  </si>
  <si>
    <t xml:space="preserve">Ho Chi Minh</t>
  </si>
  <si>
    <t xml:space="preserve">VU-MAP</t>
  </si>
  <si>
    <t xml:space="preserve">Malampa</t>
  </si>
  <si>
    <t xml:space="preserve">VU-PAM</t>
  </si>
  <si>
    <t xml:space="preserve">Pénama</t>
  </si>
  <si>
    <t xml:space="preserve">VU-SAM</t>
  </si>
  <si>
    <t xml:space="preserve">Sanma</t>
  </si>
  <si>
    <t xml:space="preserve">VU-SEE</t>
  </si>
  <si>
    <t xml:space="preserve">Shéfa</t>
  </si>
  <si>
    <t xml:space="preserve">VU-TAE</t>
  </si>
  <si>
    <t xml:space="preserve">Taféa</t>
  </si>
  <si>
    <t xml:space="preserve">VU-TOB</t>
  </si>
  <si>
    <t xml:space="preserve">Torba</t>
  </si>
  <si>
    <t xml:space="preserve">WF-AL</t>
  </si>
  <si>
    <t xml:space="preserve">Alo</t>
  </si>
  <si>
    <t xml:space="preserve">WF-SG</t>
  </si>
  <si>
    <t xml:space="preserve">Sigave</t>
  </si>
  <si>
    <t xml:space="preserve">WF-UV</t>
  </si>
  <si>
    <t xml:space="preserve">Uvea</t>
  </si>
  <si>
    <t xml:space="preserve">WS-AA</t>
  </si>
  <si>
    <t xml:space="preserve">A'ana</t>
  </si>
  <si>
    <t xml:space="preserve">WS-AL</t>
  </si>
  <si>
    <t xml:space="preserve">Aiga-i-le-Tai</t>
  </si>
  <si>
    <t xml:space="preserve">WS-AT</t>
  </si>
  <si>
    <t xml:space="preserve">Atua</t>
  </si>
  <si>
    <t xml:space="preserve">WS-FA</t>
  </si>
  <si>
    <t xml:space="preserve">Fa'asaleleaga</t>
  </si>
  <si>
    <t xml:space="preserve">WS-GE</t>
  </si>
  <si>
    <t xml:space="preserve">Gaga'emauga</t>
  </si>
  <si>
    <t xml:space="preserve">WS-GI</t>
  </si>
  <si>
    <t xml:space="preserve">Gagaifomauga</t>
  </si>
  <si>
    <t xml:space="preserve">WS-PA</t>
  </si>
  <si>
    <t xml:space="preserve">Palauli</t>
  </si>
  <si>
    <t xml:space="preserve">WS-SA</t>
  </si>
  <si>
    <t xml:space="preserve">Satupa'itea</t>
  </si>
  <si>
    <t xml:space="preserve">WS-TU</t>
  </si>
  <si>
    <t xml:space="preserve">Tuamasaga</t>
  </si>
  <si>
    <t xml:space="preserve">WS-VF</t>
  </si>
  <si>
    <t xml:space="preserve">Va'a-o-Fonoti</t>
  </si>
  <si>
    <t xml:space="preserve">WS-VS</t>
  </si>
  <si>
    <t xml:space="preserve">Vaisigano</t>
  </si>
  <si>
    <t xml:space="preserve">YE-SA</t>
  </si>
  <si>
    <t xml:space="preserve">Amānat al ‘Āşimah [city]</t>
  </si>
  <si>
    <t xml:space="preserve">YE-AB</t>
  </si>
  <si>
    <t xml:space="preserve">Abyan</t>
  </si>
  <si>
    <t xml:space="preserve">YE-AD</t>
  </si>
  <si>
    <t xml:space="preserve">‘Adan</t>
  </si>
  <si>
    <t xml:space="preserve">YE-AM</t>
  </si>
  <si>
    <t xml:space="preserve">‘Amrān</t>
  </si>
  <si>
    <t xml:space="preserve">YE-BA</t>
  </si>
  <si>
    <t xml:space="preserve">Al Bayḑā’</t>
  </si>
  <si>
    <t xml:space="preserve">YE-DA</t>
  </si>
  <si>
    <t xml:space="preserve">Aḑ Ḑāli‘</t>
  </si>
  <si>
    <t xml:space="preserve">YE-DH</t>
  </si>
  <si>
    <t xml:space="preserve">Dhamār</t>
  </si>
  <si>
    <t xml:space="preserve">YE-HD</t>
  </si>
  <si>
    <t xml:space="preserve">Ḩaḑramawt</t>
  </si>
  <si>
    <t xml:space="preserve">YE-HJ</t>
  </si>
  <si>
    <t xml:space="preserve">Ḩajjah</t>
  </si>
  <si>
    <t xml:space="preserve">YE-HU</t>
  </si>
  <si>
    <t xml:space="preserve">Al Ḩudaydah</t>
  </si>
  <si>
    <t xml:space="preserve">YE-IB</t>
  </si>
  <si>
    <t xml:space="preserve">Ibb</t>
  </si>
  <si>
    <t xml:space="preserve">YE-JA</t>
  </si>
  <si>
    <t xml:space="preserve">YE-LA</t>
  </si>
  <si>
    <t xml:space="preserve">Laḩij</t>
  </si>
  <si>
    <t xml:space="preserve">YE-MA</t>
  </si>
  <si>
    <t xml:space="preserve">Ma’rib</t>
  </si>
  <si>
    <t xml:space="preserve">YE-MR</t>
  </si>
  <si>
    <t xml:space="preserve">Al Mahrah</t>
  </si>
  <si>
    <t xml:space="preserve">YE-MW</t>
  </si>
  <si>
    <t xml:space="preserve">Al Maḩwīt</t>
  </si>
  <si>
    <t xml:space="preserve">YE-RA</t>
  </si>
  <si>
    <t xml:space="preserve">Raymah</t>
  </si>
  <si>
    <t xml:space="preserve">YE-SD</t>
  </si>
  <si>
    <t xml:space="preserve">Şāʻdah</t>
  </si>
  <si>
    <t xml:space="preserve">YE-SH</t>
  </si>
  <si>
    <t xml:space="preserve">Shabwah</t>
  </si>
  <si>
    <t xml:space="preserve">YE-SN</t>
  </si>
  <si>
    <t xml:space="preserve">Şanʻā’</t>
  </si>
  <si>
    <t xml:space="preserve">YE-SU</t>
  </si>
  <si>
    <t xml:space="preserve">Arkhabīl Suquţrá</t>
  </si>
  <si>
    <t xml:space="preserve">YE-TA</t>
  </si>
  <si>
    <t xml:space="preserve">Tāʻizz</t>
  </si>
  <si>
    <t xml:space="preserve">ZA-EC</t>
  </si>
  <si>
    <t xml:space="preserve">Oos-Kaap</t>
  </si>
  <si>
    <t xml:space="preserve">Eastern Cape</t>
  </si>
  <si>
    <t xml:space="preserve">iPumalanga-Kapa</t>
  </si>
  <si>
    <t xml:space="preserve">Kapa Bohlabela</t>
  </si>
  <si>
    <t xml:space="preserve">Kapa Botjhabela</t>
  </si>
  <si>
    <t xml:space="preserve">Kapa Botlhaba</t>
  </si>
  <si>
    <t xml:space="preserve">Kapa-Vuxa</t>
  </si>
  <si>
    <t xml:space="preserve">Kapa Vhubvaḓuvha</t>
  </si>
  <si>
    <t xml:space="preserve">Mpuma-Koloni</t>
  </si>
  <si>
    <t xml:space="preserve">Mpumalanga-Kapa</t>
  </si>
  <si>
    <t xml:space="preserve">ZA-FS</t>
  </si>
  <si>
    <t xml:space="preserve">Vrystaat</t>
  </si>
  <si>
    <t xml:space="preserve">Free State</t>
  </si>
  <si>
    <t xml:space="preserve">iFreyistata</t>
  </si>
  <si>
    <t xml:space="preserve">Freistata</t>
  </si>
  <si>
    <t xml:space="preserve">Foreisetata</t>
  </si>
  <si>
    <t xml:space="preserve">Fureisitata</t>
  </si>
  <si>
    <t xml:space="preserve">Freyistata</t>
  </si>
  <si>
    <t xml:space="preserve">Fuleyisitata</t>
  </si>
  <si>
    <t xml:space="preserve">ZA-GP</t>
  </si>
  <si>
    <t xml:space="preserve">iGauteng</t>
  </si>
  <si>
    <t xml:space="preserve">Kgauteng</t>
  </si>
  <si>
    <t xml:space="preserve">Rhawuti</t>
  </si>
  <si>
    <t xml:space="preserve">ZA-KZN</t>
  </si>
  <si>
    <t xml:space="preserve">KwaZulu-Natal</t>
  </si>
  <si>
    <t xml:space="preserve">Kwazulu-Natal</t>
  </si>
  <si>
    <t xml:space="preserve">iKwaZulu-Natal</t>
  </si>
  <si>
    <t xml:space="preserve">GaZulu-Natala</t>
  </si>
  <si>
    <t xml:space="preserve">Hazolo-Natala</t>
  </si>
  <si>
    <t xml:space="preserve">KwaZulu-Natali</t>
  </si>
  <si>
    <t xml:space="preserve">HaZulu-Natal</t>
  </si>
  <si>
    <t xml:space="preserve">KwaZulu-Natala</t>
  </si>
  <si>
    <t xml:space="preserve">ZA-LP</t>
  </si>
  <si>
    <t xml:space="preserve">Limpopo</t>
  </si>
  <si>
    <t xml:space="preserve">Vhembe</t>
  </si>
  <si>
    <t xml:space="preserve">ZA-MP</t>
  </si>
  <si>
    <t xml:space="preserve">Mpumalanga</t>
  </si>
  <si>
    <t xml:space="preserve">iMpumalanga</t>
  </si>
  <si>
    <t xml:space="preserve">ZA-NC</t>
  </si>
  <si>
    <t xml:space="preserve">Noord-Kaap</t>
  </si>
  <si>
    <t xml:space="preserve">Northern Cape</t>
  </si>
  <si>
    <t xml:space="preserve">iTlhagwini-Kapa</t>
  </si>
  <si>
    <t xml:space="preserve">Kapa Leboya</t>
  </si>
  <si>
    <t xml:space="preserve">Kapa Bokone</t>
  </si>
  <si>
    <t xml:space="preserve">Kapa-N'walungu</t>
  </si>
  <si>
    <t xml:space="preserve">Kapa Devhula</t>
  </si>
  <si>
    <t xml:space="preserve">Mntla-Koloni</t>
  </si>
  <si>
    <t xml:space="preserve">Nyakatho-Kapa</t>
  </si>
  <si>
    <t xml:space="preserve">ZA-NW</t>
  </si>
  <si>
    <t xml:space="preserve">Noordwes</t>
  </si>
  <si>
    <t xml:space="preserve">iTlhagwini-Tjhingalanga</t>
  </si>
  <si>
    <t xml:space="preserve">Lebowa Bodikela</t>
  </si>
  <si>
    <t xml:space="preserve">Leboya (le) Bophirima</t>
  </si>
  <si>
    <t xml:space="preserve">Bokone Bophirima</t>
  </si>
  <si>
    <t xml:space="preserve">N'walungu-Vupeladyambu</t>
  </si>
  <si>
    <t xml:space="preserve">Mntla-Ntshona</t>
  </si>
  <si>
    <t xml:space="preserve">Nyakatho-Ntshonalanga</t>
  </si>
  <si>
    <t xml:space="preserve">ZA-WC</t>
  </si>
  <si>
    <t xml:space="preserve">Wes-Kaap</t>
  </si>
  <si>
    <t xml:space="preserve">Western Cape</t>
  </si>
  <si>
    <t xml:space="preserve">iTjhingalanga-Kapa</t>
  </si>
  <si>
    <t xml:space="preserve">Kapa Bodikela</t>
  </si>
  <si>
    <t xml:space="preserve">Kapa Bophirimela</t>
  </si>
  <si>
    <t xml:space="preserve">Kapa Bophirima</t>
  </si>
  <si>
    <t xml:space="preserve">Kapa-Vupeladyambu</t>
  </si>
  <si>
    <t xml:space="preserve">Kapa Vhukovhela</t>
  </si>
  <si>
    <t xml:space="preserve">Ntshona-Koloni</t>
  </si>
  <si>
    <t xml:space="preserve">Ntshonalanga-Kapa</t>
  </si>
  <si>
    <t xml:space="preserve">ZM-01</t>
  </si>
  <si>
    <t xml:space="preserve">ZM-02</t>
  </si>
  <si>
    <t xml:space="preserve">ZM-03</t>
  </si>
  <si>
    <t xml:space="preserve">ZM-04</t>
  </si>
  <si>
    <t xml:space="preserve">Luapula</t>
  </si>
  <si>
    <t xml:space="preserve">ZM-05</t>
  </si>
  <si>
    <t xml:space="preserve">ZM-06</t>
  </si>
  <si>
    <t xml:space="preserve">North-Western</t>
  </si>
  <si>
    <t xml:space="preserve">ZM-07</t>
  </si>
  <si>
    <t xml:space="preserve">ZM-08</t>
  </si>
  <si>
    <t xml:space="preserve">Copperbelt</t>
  </si>
  <si>
    <t xml:space="preserve">ZM-09</t>
  </si>
  <si>
    <t xml:space="preserve">Lusaka</t>
  </si>
  <si>
    <t xml:space="preserve">ZM-10</t>
  </si>
  <si>
    <t xml:space="preserve">Muchinga</t>
  </si>
  <si>
    <t xml:space="preserve">ZW-BU</t>
  </si>
  <si>
    <t xml:space="preserve">Bulawayo</t>
  </si>
  <si>
    <t xml:space="preserve">ZW-HA</t>
  </si>
  <si>
    <t xml:space="preserve">ZW-MA</t>
  </si>
  <si>
    <t xml:space="preserve">Manicaland</t>
  </si>
  <si>
    <t xml:space="preserve">ZW-MC</t>
  </si>
  <si>
    <t xml:space="preserve">Mashonaland Central</t>
  </si>
  <si>
    <t xml:space="preserve">ZW-ME</t>
  </si>
  <si>
    <t xml:space="preserve">Mashonaland East</t>
  </si>
  <si>
    <t xml:space="preserve">ZW-MI</t>
  </si>
  <si>
    <t xml:space="preserve">Midlands</t>
  </si>
  <si>
    <t xml:space="preserve">ZW-MN</t>
  </si>
  <si>
    <t xml:space="preserve">Matabeleland North</t>
  </si>
  <si>
    <t xml:space="preserve">ZW-MS</t>
  </si>
  <si>
    <t xml:space="preserve">Matabeleland South</t>
  </si>
  <si>
    <t xml:space="preserve">ZW-MV</t>
  </si>
  <si>
    <t xml:space="preserve">Masvingo</t>
  </si>
  <si>
    <t xml:space="preserve">ZW-MW</t>
  </si>
  <si>
    <t xml:space="preserve">Mashonaland West</t>
  </si>
</sst>
</file>

<file path=xl/styles.xml><?xml version="1.0" encoding="utf-8"?>
<styleSheet xmlns="http://schemas.openxmlformats.org/spreadsheetml/2006/main">
  <numFmts count="25">
    <numFmt numFmtId="164" formatCode="General"/>
    <numFmt numFmtId="165" formatCode="_(* #,##0.00_);_(* \(#,##0.00\);_(* \-??_);_(@_)"/>
    <numFmt numFmtId="166" formatCode="_-* #,##0.00\ _€_-;\-* #,##0.00\ _€_-;_-* \-??\ _€_-;_-@_-"/>
    <numFmt numFmtId="167" formatCode="_-* #,##0.00_-;\-* #,##0.00_-;_-* \-??_-;_-@_-"/>
    <numFmt numFmtId="168" formatCode="_(* #,##0_);_(* \(#,##0\);_(* \-_);_(@_)"/>
    <numFmt numFmtId="169" formatCode="_-* #,##0_-;\-* #,##0_-;_-* \-_-;_-@_-"/>
    <numFmt numFmtId="170" formatCode="_-* #,##0\ _€_-;\-* #,##0\ _€_-;_-* &quot;- &quot;_€_-;_-@_-"/>
    <numFmt numFmtId="171" formatCode="_(\$* #,##0.00_);_(\$* \(#,##0.00\);_(\$* \-??_);_(@_)"/>
    <numFmt numFmtId="172" formatCode="_-* #,##0.00&quot; €&quot;_-;\-* #,##0.00&quot; €&quot;_-;_-* \-??&quot; €&quot;_-;_-@_-"/>
    <numFmt numFmtId="173" formatCode="_-&quot;€ &quot;* #,##0.00_-;&quot;-€ &quot;* #,##0.00_-;_-&quot;€ &quot;* \-??_-;_-@_-"/>
    <numFmt numFmtId="174" formatCode="_-\$* #,##0.00_-;&quot;-$&quot;* #,##0.00_-;_-\$* \-??_-;_-@_-"/>
    <numFmt numFmtId="175" formatCode="_(\$* #,##0_);_(\$* \(#,##0\);_(\$* \-_);_(@_)"/>
    <numFmt numFmtId="176" formatCode="_-\$* #,##0_-;&quot;-$&quot;* #,##0_-;_-\$* \-_-;_-@_-"/>
    <numFmt numFmtId="177" formatCode="_-* #,##0&quot; €&quot;_-;\-* #,##0&quot; €&quot;_-;_-* &quot;- €&quot;_-;_-@_-"/>
    <numFmt numFmtId="178" formatCode="_-&quot;€ &quot;* #,##0_-;&quot;-€ &quot;* #,##0_-;_-&quot;€ &quot;* \-_-;_-@_-"/>
    <numFmt numFmtId="179" formatCode="[$-409]mmmm\ d&quot;, &quot;yyyy;@"/>
    <numFmt numFmtId="180" formatCode="0%"/>
    <numFmt numFmtId="181" formatCode="0.00"/>
    <numFmt numFmtId="182" formatCode="0.0"/>
    <numFmt numFmtId="183" formatCode="General"/>
    <numFmt numFmtId="184" formatCode="@"/>
    <numFmt numFmtId="185" formatCode="[$-409]d\-mmm\-yyyy;@"/>
    <numFmt numFmtId="186" formatCode="0"/>
    <numFmt numFmtId="187" formatCode="#,##0"/>
    <numFmt numFmtId="188" formatCode="[$-409]0%"/>
  </numFmts>
  <fonts count="98">
    <font>
      <sz val="10"/>
      <name val="Verdana"/>
      <family val="2"/>
      <charset val="1"/>
    </font>
    <font>
      <sz val="10"/>
      <name val="Arial"/>
      <family val="0"/>
    </font>
    <font>
      <sz val="10"/>
      <name val="Arial"/>
      <family val="0"/>
    </font>
    <font>
      <sz val="10"/>
      <name val="Arial"/>
      <family val="0"/>
    </font>
    <font>
      <sz val="11"/>
      <color rgb="FF000000"/>
      <name val="맑은 고딕"/>
      <family val="3"/>
      <charset val="128"/>
    </font>
    <font>
      <sz val="11"/>
      <color rgb="FFFFFFFF"/>
      <name val="맑은 고딕"/>
      <family val="3"/>
      <charset val="128"/>
    </font>
    <font>
      <sz val="11"/>
      <color rgb="FF9C0006"/>
      <name val="ＭＳ Ｐゴシック"/>
      <family val="3"/>
      <charset val="128"/>
    </font>
    <font>
      <sz val="11"/>
      <color rgb="FF9C0006"/>
      <name val="맑은 고딕"/>
      <family val="3"/>
      <charset val="128"/>
    </font>
    <font>
      <b val="true"/>
      <sz val="11"/>
      <color rgb="FFFA7D00"/>
      <name val="맑은 고딕"/>
      <family val="3"/>
      <charset val="128"/>
    </font>
    <font>
      <b val="true"/>
      <sz val="11"/>
      <color rgb="FFFFFFFF"/>
      <name val="맑은 고딕"/>
      <family val="3"/>
      <charset val="128"/>
    </font>
    <font>
      <i val="true"/>
      <sz val="11"/>
      <color rgb="FF7F7F7F"/>
      <name val="맑은 고딕"/>
      <family val="3"/>
      <charset val="128"/>
    </font>
    <font>
      <sz val="11"/>
      <color rgb="FF006100"/>
      <name val="맑은 고딕"/>
      <family val="3"/>
      <charset val="128"/>
    </font>
    <font>
      <b val="true"/>
      <sz val="15"/>
      <color rgb="FF1F497D"/>
      <name val="맑은 고딕"/>
      <family val="3"/>
      <charset val="128"/>
    </font>
    <font>
      <b val="true"/>
      <sz val="13"/>
      <color rgb="FF1F497D"/>
      <name val="맑은 고딕"/>
      <family val="3"/>
      <charset val="128"/>
    </font>
    <font>
      <b val="true"/>
      <sz val="11"/>
      <color rgb="FF1F497D"/>
      <name val="맑은 고딕"/>
      <family val="3"/>
      <charset val="128"/>
    </font>
    <font>
      <u val="single"/>
      <sz val="10"/>
      <color rgb="FF0000FF"/>
      <name val="Arial"/>
      <family val="2"/>
      <charset val="1"/>
    </font>
    <font>
      <u val="single"/>
      <sz val="11"/>
      <color rgb="FF0000FF"/>
      <name val="맑은 고딕"/>
      <family val="3"/>
      <charset val="128"/>
    </font>
    <font>
      <u val="single"/>
      <sz val="12"/>
      <color rgb="FF0000FF"/>
      <name val="맑은 고딕"/>
      <family val="3"/>
      <charset val="128"/>
    </font>
    <font>
      <u val="single"/>
      <sz val="7.5"/>
      <color rgb="FF0000FF"/>
      <name val="Verdana"/>
      <family val="2"/>
      <charset val="1"/>
    </font>
    <font>
      <u val="single"/>
      <sz val="12"/>
      <color rgb="FF0000FF"/>
      <name val="Cambria"/>
      <family val="1"/>
      <charset val="1"/>
    </font>
    <font>
      <sz val="11"/>
      <color rgb="FF3F3F76"/>
      <name val="맑은 고딕"/>
      <family val="3"/>
      <charset val="128"/>
    </font>
    <font>
      <sz val="11"/>
      <color rgb="FFFA7D00"/>
      <name val="맑은 고딕"/>
      <family val="3"/>
      <charset val="128"/>
    </font>
    <font>
      <sz val="11"/>
      <color rgb="FF9C6500"/>
      <name val="맑은 고딕"/>
      <family val="3"/>
      <charset val="128"/>
    </font>
    <font>
      <sz val="10"/>
      <color rgb="FF000000"/>
      <name val="Arial"/>
      <family val="2"/>
      <charset val="1"/>
    </font>
    <font>
      <sz val="10"/>
      <color rgb="FF000000"/>
      <name val="ＭＳ Ｐゴシック"/>
      <family val="3"/>
      <charset val="128"/>
    </font>
    <font>
      <sz val="11"/>
      <color rgb="FF000000"/>
      <name val="ＭＳ Ｐゴシック"/>
      <family val="3"/>
      <charset val="128"/>
    </font>
    <font>
      <sz val="12"/>
      <color rgb="FF000000"/>
      <name val="맑은 고딕"/>
      <family val="3"/>
      <charset val="128"/>
    </font>
    <font>
      <sz val="11"/>
      <color rgb="FF000000"/>
      <name val="맑은 고딕"/>
      <family val="2"/>
      <charset val="1"/>
    </font>
    <font>
      <sz val="10"/>
      <name val="Arial"/>
      <family val="2"/>
      <charset val="1"/>
    </font>
    <font>
      <b val="true"/>
      <sz val="11"/>
      <color rgb="FF3F3F3F"/>
      <name val="맑은 고딕"/>
      <family val="3"/>
      <charset val="128"/>
    </font>
    <font>
      <sz val="18"/>
      <color rgb="FF1F497D"/>
      <name val="맑은 고딕"/>
      <family val="3"/>
      <charset val="128"/>
    </font>
    <font>
      <b val="true"/>
      <sz val="11"/>
      <color rgb="FF000000"/>
      <name val="맑은 고딕"/>
      <family val="3"/>
      <charset val="128"/>
    </font>
    <font>
      <sz val="11"/>
      <color rgb="FFFF0000"/>
      <name val="맑은 고딕"/>
      <family val="3"/>
      <charset val="128"/>
    </font>
    <font>
      <b val="true"/>
      <sz val="10"/>
      <name val="Cambria"/>
      <family val="1"/>
      <charset val="1"/>
    </font>
    <font>
      <b val="true"/>
      <sz val="10"/>
      <name val="Verdana"/>
      <family val="2"/>
      <charset val="1"/>
    </font>
    <font>
      <b val="true"/>
      <sz val="12"/>
      <name val="Cambria"/>
      <family val="1"/>
      <charset val="1"/>
    </font>
    <font>
      <sz val="10"/>
      <name val="Cambria"/>
      <family val="1"/>
      <charset val="1"/>
    </font>
    <font>
      <sz val="9"/>
      <name val="Verdana"/>
      <family val="2"/>
      <charset val="1"/>
    </font>
    <font>
      <b val="true"/>
      <sz val="6"/>
      <color rgb="FF000000"/>
      <name val="Arial"/>
      <family val="2"/>
      <charset val="1"/>
    </font>
    <font>
      <b val="true"/>
      <sz val="6"/>
      <name val="Arial"/>
      <family val="2"/>
      <charset val="1"/>
    </font>
    <font>
      <sz val="8"/>
      <name val="Arial"/>
      <family val="2"/>
      <charset val="1"/>
    </font>
    <font>
      <sz val="8"/>
      <name val="Verdana"/>
      <family val="2"/>
      <charset val="1"/>
    </font>
    <font>
      <b val="true"/>
      <sz val="12"/>
      <name val="Verdana"/>
      <family val="2"/>
      <charset val="1"/>
    </font>
    <font>
      <sz val="12"/>
      <name val="Verdana"/>
      <family val="2"/>
      <charset val="1"/>
    </font>
    <font>
      <b val="true"/>
      <sz val="12"/>
      <color rgb="FF0000FF"/>
      <name val="Verdana"/>
      <family val="2"/>
      <charset val="1"/>
    </font>
    <font>
      <u val="single"/>
      <sz val="12"/>
      <color rgb="FF0000FF"/>
      <name val="Verdana"/>
      <family val="2"/>
      <charset val="1"/>
    </font>
    <font>
      <b val="true"/>
      <sz val="22"/>
      <name val="Cambria"/>
      <family val="1"/>
      <charset val="1"/>
    </font>
    <font>
      <sz val="10"/>
      <color rgb="FFFFFFFF"/>
      <name val="Arial"/>
      <family val="2"/>
      <charset val="1"/>
    </font>
    <font>
      <b val="true"/>
      <u val="single"/>
      <sz val="10"/>
      <name val="Verdana"/>
      <family val="2"/>
      <charset val="1"/>
    </font>
    <font>
      <b val="true"/>
      <u val="single"/>
      <sz val="10"/>
      <name val="Microsoft YaHei"/>
      <family val="2"/>
    </font>
    <font>
      <u val="single"/>
      <sz val="10"/>
      <color rgb="FF0000FF"/>
      <name val="Verdana"/>
      <family val="2"/>
      <charset val="1"/>
    </font>
    <font>
      <sz val="10"/>
      <color rgb="FFFF0000"/>
      <name val="Verdana"/>
      <family val="2"/>
      <charset val="1"/>
    </font>
    <font>
      <b val="true"/>
      <sz val="9"/>
      <name val="Verdana"/>
      <family val="2"/>
      <charset val="1"/>
    </font>
    <font>
      <sz val="10"/>
      <color rgb="FFFFFFFF"/>
      <name val="Verdana"/>
      <family val="2"/>
      <charset val="1"/>
    </font>
    <font>
      <sz val="12"/>
      <name val="Cambria"/>
      <family val="1"/>
      <charset val="1"/>
    </font>
    <font>
      <sz val="12"/>
      <name val="맑은 고딕"/>
      <family val="3"/>
      <charset val="128"/>
    </font>
    <font>
      <sz val="7.5"/>
      <name val="Verdana"/>
      <family val="2"/>
      <charset val="1"/>
    </font>
    <font>
      <sz val="18"/>
      <name val="Verdana"/>
      <family val="2"/>
      <charset val="1"/>
    </font>
    <font>
      <sz val="14"/>
      <name val="Verdana"/>
      <family val="2"/>
      <charset val="1"/>
    </font>
    <font>
      <sz val="8"/>
      <name val="Cambria"/>
      <family val="1"/>
      <charset val="1"/>
    </font>
    <font>
      <b val="true"/>
      <sz val="12"/>
      <color rgb="FFFFFFFF"/>
      <name val="Cambria"/>
      <family val="1"/>
      <charset val="1"/>
    </font>
    <font>
      <u val="single"/>
      <sz val="14"/>
      <color rgb="FF0000FF"/>
      <name val="Verdana"/>
      <family val="2"/>
      <charset val="1"/>
    </font>
    <font>
      <sz val="16"/>
      <name val="Verdana"/>
      <family val="2"/>
      <charset val="1"/>
    </font>
    <font>
      <u val="single"/>
      <sz val="16"/>
      <color rgb="FF0000FF"/>
      <name val="Verdana"/>
      <family val="2"/>
      <charset val="1"/>
    </font>
    <font>
      <sz val="12"/>
      <color rgb="FFFFFFFF"/>
      <name val="Cambria"/>
      <family val="1"/>
      <charset val="1"/>
    </font>
    <font>
      <b val="true"/>
      <sz val="18"/>
      <name val="Verdana"/>
      <family val="2"/>
      <charset val="1"/>
    </font>
    <font>
      <u val="single"/>
      <sz val="10"/>
      <color rgb="FF0000FF"/>
      <name val="맑은 고딕"/>
      <family val="3"/>
      <charset val="128"/>
    </font>
    <font>
      <b val="true"/>
      <i val="true"/>
      <sz val="12"/>
      <name val="Cambria"/>
      <family val="1"/>
      <charset val="1"/>
    </font>
    <font>
      <b val="true"/>
      <sz val="14"/>
      <name val="Cambria"/>
      <family val="1"/>
      <charset val="1"/>
    </font>
    <font>
      <b val="true"/>
      <sz val="11"/>
      <name val="Cambria"/>
      <family val="1"/>
      <charset val="1"/>
    </font>
    <font>
      <u val="single"/>
      <sz val="18"/>
      <color rgb="FF0000FF"/>
      <name val="Verdana"/>
      <family val="2"/>
      <charset val="1"/>
    </font>
    <font>
      <sz val="22"/>
      <name val="Verdana"/>
      <family val="2"/>
      <charset val="1"/>
    </font>
    <font>
      <b val="true"/>
      <sz val="8"/>
      <name val="Cambria"/>
      <family val="1"/>
      <charset val="1"/>
    </font>
    <font>
      <b val="true"/>
      <sz val="9"/>
      <name val="Cambria"/>
      <family val="1"/>
      <charset val="1"/>
    </font>
    <font>
      <b val="true"/>
      <sz val="11"/>
      <name val="Verdana"/>
      <family val="2"/>
      <charset val="1"/>
    </font>
    <font>
      <sz val="16"/>
      <name val="Cambria"/>
      <family val="1"/>
      <charset val="1"/>
    </font>
    <font>
      <sz val="12"/>
      <color rgb="FFFF0000"/>
      <name val="Verdana"/>
      <family val="2"/>
      <charset val="1"/>
    </font>
    <font>
      <sz val="11"/>
      <name val="Calibri"/>
      <family val="2"/>
      <charset val="1"/>
    </font>
    <font>
      <sz val="10"/>
      <color rgb="FF000000"/>
      <name val="Verdana"/>
      <family val="2"/>
      <charset val="1"/>
    </font>
    <font>
      <sz val="10"/>
      <color rgb="FFA6A6A6"/>
      <name val="Verdana"/>
      <family val="2"/>
      <charset val="1"/>
    </font>
    <font>
      <sz val="9"/>
      <name val="Tahoma"/>
      <family val="2"/>
      <charset val="1"/>
    </font>
    <font>
      <b val="true"/>
      <sz val="14"/>
      <color rgb="FFFF0000"/>
      <name val="Cambria"/>
      <family val="1"/>
      <charset val="1"/>
    </font>
    <font>
      <sz val="10"/>
      <name val="Microsoft YaHei"/>
      <family val="2"/>
    </font>
    <font>
      <sz val="11"/>
      <name val="Verdana"/>
      <family val="2"/>
      <charset val="1"/>
    </font>
    <font>
      <sz val="11"/>
      <name val="Microsoft YaHei"/>
      <family val="2"/>
    </font>
    <font>
      <sz val="11"/>
      <name val="MS PGothic"/>
      <family val="2"/>
      <charset val="1"/>
    </font>
    <font>
      <sz val="11"/>
      <name val="맑은 고딕"/>
      <family val="3"/>
      <charset val="128"/>
    </font>
    <font>
      <sz val="11"/>
      <name val="맑은 고딕"/>
      <family val="2"/>
      <charset val="1"/>
    </font>
    <font>
      <sz val="11"/>
      <name val="맑은 고딕"/>
      <family val="2"/>
      <charset val="129"/>
    </font>
    <font>
      <sz val="11"/>
      <name val="Arial"/>
      <family val="2"/>
      <charset val="1"/>
    </font>
    <font>
      <sz val="11"/>
      <name val="ＭＳ Ｐゴシック"/>
      <family val="3"/>
      <charset val="128"/>
    </font>
    <font>
      <sz val="11"/>
      <name val="돋움"/>
      <family val="3"/>
      <charset val="129"/>
    </font>
    <font>
      <sz val="11"/>
      <color rgb="FF000000"/>
      <name val="Calibri"/>
      <family val="2"/>
      <charset val="1"/>
    </font>
    <font>
      <sz val="11"/>
      <name val="Calibri1"/>
      <family val="2"/>
      <charset val="1"/>
    </font>
    <font>
      <sz val="7"/>
      <name val="Verdana"/>
      <family val="2"/>
      <charset val="1"/>
    </font>
    <font>
      <sz val="9"/>
      <name val="Microsoft YaHei"/>
      <family val="2"/>
    </font>
    <font>
      <sz val="12"/>
      <name val="Arial"/>
      <family val="2"/>
      <charset val="1"/>
    </font>
    <font>
      <sz val="11"/>
      <name val="ＭＳ Ｐゴシック"/>
      <family val="2"/>
      <charset val="1"/>
    </font>
  </fonts>
  <fills count="36">
    <fill>
      <patternFill patternType="none"/>
    </fill>
    <fill>
      <patternFill patternType="gray125"/>
    </fill>
    <fill>
      <patternFill patternType="solid">
        <fgColor rgb="FFDCE6F2"/>
        <bgColor rgb="FFDBEEF4"/>
      </patternFill>
    </fill>
    <fill>
      <patternFill patternType="solid">
        <fgColor rgb="FFF2DCDB"/>
        <bgColor rgb="FFE6E0EC"/>
      </patternFill>
    </fill>
    <fill>
      <patternFill patternType="solid">
        <fgColor rgb="FFEBF1DE"/>
        <bgColor rgb="FFF2F2F2"/>
      </patternFill>
    </fill>
    <fill>
      <patternFill patternType="solid">
        <fgColor rgb="FFE6E0EC"/>
        <bgColor rgb="FFE0E0E0"/>
      </patternFill>
    </fill>
    <fill>
      <patternFill patternType="solid">
        <fgColor rgb="FFDBEEF4"/>
        <bgColor rgb="FFDCE6F2"/>
      </patternFill>
    </fill>
    <fill>
      <patternFill patternType="solid">
        <fgColor rgb="FFFDEADA"/>
        <bgColor rgb="FFEBF1DE"/>
      </patternFill>
    </fill>
    <fill>
      <patternFill patternType="solid">
        <fgColor rgb="FFB9CDE5"/>
        <bgColor rgb="FFB7DEE8"/>
      </patternFill>
    </fill>
    <fill>
      <patternFill patternType="solid">
        <fgColor rgb="FFE6B9B8"/>
        <bgColor rgb="FFFAC090"/>
      </patternFill>
    </fill>
    <fill>
      <patternFill patternType="solid">
        <fgColor rgb="FFD7E4BD"/>
        <bgColor rgb="FFD9D9D9"/>
      </patternFill>
    </fill>
    <fill>
      <patternFill patternType="solid">
        <fgColor rgb="FFCCC1DA"/>
        <bgColor rgb="FFC0C0C0"/>
      </patternFill>
    </fill>
    <fill>
      <patternFill patternType="solid">
        <fgColor rgb="FFB7DEE8"/>
        <bgColor rgb="FFB9CDE5"/>
      </patternFill>
    </fill>
    <fill>
      <patternFill patternType="solid">
        <fgColor rgb="FFFCD5B5"/>
        <bgColor rgb="FFFFCC99"/>
      </patternFill>
    </fill>
    <fill>
      <patternFill patternType="solid">
        <fgColor rgb="FF95B3D7"/>
        <bgColor rgb="FFA7C0DE"/>
      </patternFill>
    </fill>
    <fill>
      <patternFill patternType="solid">
        <fgColor rgb="FFD99694"/>
        <bgColor rgb="FFB3A2C7"/>
      </patternFill>
    </fill>
    <fill>
      <patternFill patternType="solid">
        <fgColor rgb="FFC3D69B"/>
        <bgColor rgb="FFD7E4BD"/>
      </patternFill>
    </fill>
    <fill>
      <patternFill patternType="solid">
        <fgColor rgb="FFB3A2C7"/>
        <bgColor rgb="FFA6A6A6"/>
      </patternFill>
    </fill>
    <fill>
      <patternFill patternType="solid">
        <fgColor rgb="FF93CDDD"/>
        <bgColor rgb="FFA7C0DE"/>
      </patternFill>
    </fill>
    <fill>
      <patternFill patternType="solid">
        <fgColor rgb="FFFAC090"/>
        <bgColor rgb="FFFFCC99"/>
      </patternFill>
    </fill>
    <fill>
      <patternFill patternType="solid">
        <fgColor rgb="FF4F81BD"/>
        <bgColor rgb="FF4BACC6"/>
      </patternFill>
    </fill>
    <fill>
      <patternFill patternType="solid">
        <fgColor rgb="FFC0504D"/>
        <bgColor rgb="FF9C6500"/>
      </patternFill>
    </fill>
    <fill>
      <patternFill patternType="solid">
        <fgColor rgb="FF9BBB59"/>
        <bgColor rgb="FFA6A6A6"/>
      </patternFill>
    </fill>
    <fill>
      <patternFill patternType="solid">
        <fgColor rgb="FF8064A2"/>
        <bgColor rgb="FF7F7F7F"/>
      </patternFill>
    </fill>
    <fill>
      <patternFill patternType="solid">
        <fgColor rgb="FF4BACC6"/>
        <bgColor rgb="FF4F81BD"/>
      </patternFill>
    </fill>
    <fill>
      <patternFill patternType="solid">
        <fgColor rgb="FFF79646"/>
        <bgColor rgb="FFFF8001"/>
      </patternFill>
    </fill>
    <fill>
      <patternFill patternType="solid">
        <fgColor rgb="FFFFC7CE"/>
        <bgColor rgb="FFFCD5B5"/>
      </patternFill>
    </fill>
    <fill>
      <patternFill patternType="solid">
        <fgColor rgb="FFF2F2F2"/>
        <bgColor rgb="FFEBF1DE"/>
      </patternFill>
    </fill>
    <fill>
      <patternFill patternType="solid">
        <fgColor rgb="FFA5A5A5"/>
        <bgColor rgb="FFA6A6A6"/>
      </patternFill>
    </fill>
    <fill>
      <patternFill patternType="solid">
        <fgColor rgb="FFC6EFCE"/>
        <bgColor rgb="FFD7E4BD"/>
      </patternFill>
    </fill>
    <fill>
      <patternFill patternType="solid">
        <fgColor rgb="FFFFCC99"/>
        <bgColor rgb="FFFAC090"/>
      </patternFill>
    </fill>
    <fill>
      <patternFill patternType="solid">
        <fgColor rgb="FFFFEB9C"/>
        <bgColor rgb="FFFCD5B5"/>
      </patternFill>
    </fill>
    <fill>
      <patternFill patternType="solid">
        <fgColor rgb="FFFFFFCC"/>
        <bgColor rgb="FFEBF1DE"/>
      </patternFill>
    </fill>
    <fill>
      <patternFill patternType="solid">
        <fgColor rgb="FFFFFFFF"/>
        <bgColor rgb="FFF2F2F2"/>
      </patternFill>
    </fill>
    <fill>
      <patternFill patternType="solid">
        <fgColor rgb="FF808080"/>
        <bgColor rgb="FF7F7F7F"/>
      </patternFill>
    </fill>
    <fill>
      <patternFill patternType="solid">
        <fgColor rgb="FFE0E0E0"/>
        <bgColor rgb="FFE6E0EC"/>
      </patternFill>
    </fill>
  </fills>
  <borders count="67">
    <border diagonalUp="false" diagonalDown="false">
      <left/>
      <right/>
      <top/>
      <bottom/>
      <diagonal/>
    </border>
    <border diagonalUp="false" diagonalDown="false">
      <left style="thin">
        <color rgb="FF7F7F7F"/>
      </left>
      <right style="thin">
        <color rgb="FF7F7F7F"/>
      </right>
      <top style="thin">
        <color rgb="FF7F7F7F"/>
      </top>
      <bottom style="thin">
        <color rgb="FF7F7F7F"/>
      </bottom>
      <diagonal/>
    </border>
    <border diagonalUp="false" diagonalDown="false">
      <left style="double">
        <color rgb="FF3F3F3F"/>
      </left>
      <right style="double">
        <color rgb="FF3F3F3F"/>
      </right>
      <top style="double">
        <color rgb="FF3F3F3F"/>
      </top>
      <bottom style="double">
        <color rgb="FF3F3F3F"/>
      </bottom>
      <diagonal/>
    </border>
    <border diagonalUp="false" diagonalDown="false">
      <left/>
      <right/>
      <top/>
      <bottom style="thick">
        <color rgb="FF4F81BD"/>
      </bottom>
      <diagonal/>
    </border>
    <border diagonalUp="false" diagonalDown="false">
      <left/>
      <right/>
      <top/>
      <bottom style="thick">
        <color rgb="FFA7C0DE"/>
      </bottom>
      <diagonal/>
    </border>
    <border diagonalUp="false" diagonalDown="false">
      <left/>
      <right/>
      <top/>
      <bottom style="medium">
        <color rgb="FF95B3D7"/>
      </bottom>
      <diagonal/>
    </border>
    <border diagonalUp="false" diagonalDown="false">
      <left/>
      <right/>
      <top/>
      <bottom style="double">
        <color rgb="FFFF8001"/>
      </bottom>
      <diagonal/>
    </border>
    <border diagonalUp="false" diagonalDown="false">
      <left style="thin">
        <color rgb="FFB2B2B2"/>
      </left>
      <right style="thin">
        <color rgb="FFB2B2B2"/>
      </right>
      <top style="thin">
        <color rgb="FFB2B2B2"/>
      </top>
      <bottom style="thin">
        <color rgb="FFB2B2B2"/>
      </bottom>
      <diagonal/>
    </border>
    <border diagonalUp="false" diagonalDown="false">
      <left style="thin">
        <color rgb="FF3F3F3F"/>
      </left>
      <right style="thin">
        <color rgb="FF3F3F3F"/>
      </right>
      <top style="thin">
        <color rgb="FF3F3F3F"/>
      </top>
      <bottom style="thin">
        <color rgb="FF3F3F3F"/>
      </bottom>
      <diagonal/>
    </border>
    <border diagonalUp="false" diagonalDown="false">
      <left/>
      <right/>
      <top style="thin">
        <color rgb="FF4F81BD"/>
      </top>
      <bottom style="double">
        <color rgb="FF4F81BD"/>
      </bottom>
      <diagonal/>
    </border>
    <border diagonalUp="false" diagonalDown="false">
      <left style="thick">
        <color rgb="FF003366"/>
      </left>
      <right/>
      <top style="thick">
        <color rgb="FF003366"/>
      </top>
      <bottom/>
      <diagonal/>
    </border>
    <border diagonalUp="false" diagonalDown="false">
      <left/>
      <right/>
      <top style="thick">
        <color rgb="FF003366"/>
      </top>
      <bottom/>
      <diagonal/>
    </border>
    <border diagonalUp="false" diagonalDown="false">
      <left/>
      <right style="thick">
        <color rgb="FF003366"/>
      </right>
      <top style="thick">
        <color rgb="FF003366"/>
      </top>
      <bottom/>
      <diagonal/>
    </border>
    <border diagonalUp="false" diagonalDown="false">
      <left style="thick">
        <color rgb="FF003366"/>
      </left>
      <right/>
      <top/>
      <bottom style="thick">
        <color rgb="FF003366"/>
      </bottom>
      <diagonal/>
    </border>
    <border diagonalUp="false" diagonalDown="false">
      <left/>
      <right style="thick">
        <color rgb="FF003366"/>
      </right>
      <top/>
      <bottom/>
      <diagonal/>
    </border>
    <border diagonalUp="false" diagonalDown="false">
      <left/>
      <right/>
      <top/>
      <bottom style="thin"/>
      <diagonal/>
    </border>
    <border diagonalUp="false" diagonalDown="false">
      <left style="thin"/>
      <right style="thin"/>
      <top style="thin"/>
      <bottom style="thin"/>
      <diagonal/>
    </border>
    <border diagonalUp="false" diagonalDown="false">
      <left/>
      <right style="thin"/>
      <top style="thin"/>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style="thin"/>
      <top style="thin"/>
      <bottom/>
      <diagonal/>
    </border>
    <border diagonalUp="false" diagonalDown="false">
      <left style="thin"/>
      <right style="thin"/>
      <top/>
      <bottom/>
      <diagonal/>
    </border>
    <border diagonalUp="false" diagonalDown="false">
      <left/>
      <right/>
      <top/>
      <bottom style="thick">
        <color rgb="FF003366"/>
      </bottom>
      <diagonal/>
    </border>
    <border diagonalUp="false" diagonalDown="false">
      <left/>
      <right style="thick">
        <color rgb="FF003366"/>
      </right>
      <top/>
      <bottom style="thick">
        <color rgb="FF003366"/>
      </bottom>
      <diagonal/>
    </border>
    <border diagonalUp="false" diagonalDown="false">
      <left style="thin"/>
      <right style="thin"/>
      <top style="thin"/>
      <bottom style="dashed"/>
      <diagonal/>
    </border>
    <border diagonalUp="false" diagonalDown="false">
      <left style="thin"/>
      <right style="thin"/>
      <top style="dashed"/>
      <bottom style="dashed"/>
      <diagonal/>
    </border>
    <border diagonalUp="false" diagonalDown="false">
      <left style="thin"/>
      <right style="thin"/>
      <top style="dashed"/>
      <bottom style="thin"/>
      <diagonal/>
    </border>
    <border diagonalUp="false" diagonalDown="false">
      <left style="thick">
        <color rgb="FF003366"/>
      </left>
      <right style="thick">
        <color rgb="FF003366"/>
      </right>
      <top style="thick">
        <color rgb="FF003366"/>
      </top>
      <bottom/>
      <diagonal/>
    </border>
    <border diagonalUp="false" diagonalDown="false">
      <left style="thick">
        <color rgb="FF003366"/>
      </left>
      <right/>
      <top/>
      <bottom/>
      <diagonal/>
    </border>
    <border diagonalUp="false" diagonalDown="false">
      <left style="thin">
        <color rgb="FF003366"/>
      </left>
      <right style="thin">
        <color rgb="FF003366"/>
      </right>
      <top style="thin">
        <color rgb="FF003366"/>
      </top>
      <bottom style="thin">
        <color rgb="FF003366"/>
      </bottom>
      <diagonal/>
    </border>
    <border diagonalUp="false" diagonalDown="false">
      <left/>
      <right/>
      <top style="thin">
        <color rgb="FF003366"/>
      </top>
      <bottom/>
      <diagonal/>
    </border>
    <border diagonalUp="false" diagonalDown="false">
      <left style="thin">
        <color rgb="FF003366"/>
      </left>
      <right style="thin">
        <color rgb="FF003366"/>
      </right>
      <top style="thin">
        <color rgb="FF003366"/>
      </top>
      <bottom/>
      <diagonal/>
    </border>
    <border diagonalUp="false" diagonalDown="false">
      <left style="thin">
        <color rgb="FF003366"/>
      </left>
      <right style="thin">
        <color rgb="FF003366"/>
      </right>
      <top/>
      <bottom/>
      <diagonal/>
    </border>
    <border diagonalUp="false" diagonalDown="false">
      <left style="thin">
        <color rgb="FF003366"/>
      </left>
      <right style="thin">
        <color rgb="FF003366"/>
      </right>
      <top/>
      <bottom style="thin">
        <color rgb="FF003366"/>
      </bottom>
      <diagonal/>
    </border>
    <border diagonalUp="false" diagonalDown="false">
      <left/>
      <right/>
      <top/>
      <bottom style="thin">
        <color rgb="FF003366"/>
      </bottom>
      <diagonal/>
    </border>
    <border diagonalUp="false" diagonalDown="false">
      <left style="thick">
        <color rgb="FF003366"/>
      </left>
      <right style="thin">
        <color rgb="FF003366"/>
      </right>
      <top/>
      <bottom/>
      <diagonal/>
    </border>
    <border diagonalUp="false" diagonalDown="false">
      <left/>
      <right style="thin">
        <color rgb="FF003366"/>
      </right>
      <top/>
      <bottom/>
      <diagonal/>
    </border>
    <border diagonalUp="false" diagonalDown="false">
      <left style="thin">
        <color rgb="FF003366"/>
      </left>
      <right style="thick">
        <color rgb="FF003366"/>
      </right>
      <top/>
      <bottom/>
      <diagonal/>
    </border>
    <border diagonalUp="false" diagonalDown="false">
      <left/>
      <right/>
      <top style="thin">
        <color rgb="FF003366"/>
      </top>
      <bottom style="thin">
        <color rgb="FF003366"/>
      </bottom>
      <diagonal/>
    </border>
    <border diagonalUp="false" diagonalDown="false">
      <left style="thin">
        <color rgb="FF003366"/>
      </left>
      <right/>
      <top/>
      <bottom/>
      <diagonal/>
    </border>
    <border diagonalUp="false" diagonalDown="false">
      <left style="thin">
        <color rgb="FF003366"/>
      </left>
      <right/>
      <top/>
      <bottom style="thin">
        <color rgb="FF003366"/>
      </bottom>
      <diagonal/>
    </border>
    <border diagonalUp="false" diagonalDown="false">
      <left style="thick">
        <color rgb="FF003366"/>
      </left>
      <right/>
      <top/>
      <bottom style="thin">
        <color rgb="FF003366"/>
      </bottom>
      <diagonal/>
    </border>
    <border diagonalUp="false" diagonalDown="false">
      <left/>
      <right style="thick">
        <color rgb="FF003366"/>
      </right>
      <top/>
      <bottom style="thin">
        <color rgb="FF003366"/>
      </bottom>
      <diagonal/>
    </border>
    <border diagonalUp="false" diagonalDown="false">
      <left style="thick">
        <color rgb="FF003366"/>
      </left>
      <right/>
      <top style="thin">
        <color rgb="FF003366"/>
      </top>
      <bottom/>
      <diagonal/>
    </border>
    <border diagonalUp="false" diagonalDown="false">
      <left/>
      <right style="thick">
        <color rgb="FF003366"/>
      </right>
      <top style="thin">
        <color rgb="FF003366"/>
      </top>
      <bottom/>
      <diagonal/>
    </border>
    <border diagonalUp="false" diagonalDown="false">
      <left style="thick"/>
      <right/>
      <top style="thick"/>
      <bottom/>
      <diagonal/>
    </border>
    <border diagonalUp="false" diagonalDown="false">
      <left/>
      <right/>
      <top style="thick"/>
      <bottom/>
      <diagonal/>
    </border>
    <border diagonalUp="false" diagonalDown="false">
      <left/>
      <right style="thick"/>
      <top style="thick"/>
      <bottom/>
      <diagonal/>
    </border>
    <border diagonalUp="false" diagonalDown="false">
      <left style="thin"/>
      <right/>
      <top style="thin"/>
      <bottom/>
      <diagonal/>
    </border>
    <border diagonalUp="false" diagonalDown="false">
      <left/>
      <right/>
      <top style="thin"/>
      <bottom/>
      <diagonal/>
    </border>
    <border diagonalUp="false" diagonalDown="false">
      <left/>
      <right style="thin">
        <color rgb="FF003366"/>
      </right>
      <top style="thin">
        <color rgb="FF003366"/>
      </top>
      <bottom/>
      <diagonal/>
    </border>
    <border diagonalUp="false" diagonalDown="false">
      <left/>
      <right style="thick"/>
      <top/>
      <bottom/>
      <diagonal/>
    </border>
    <border diagonalUp="false" diagonalDown="false">
      <left/>
      <right style="thick"/>
      <top/>
      <bottom style="thin">
        <color rgb="FFFFFFFF"/>
      </bottom>
      <diagonal/>
    </border>
    <border diagonalUp="false" diagonalDown="false">
      <left style="thin"/>
      <right/>
      <top/>
      <bottom style="thin"/>
      <diagonal/>
    </border>
    <border diagonalUp="false" diagonalDown="false">
      <left/>
      <right style="thin">
        <color rgb="FF003366"/>
      </right>
      <top/>
      <bottom style="thin">
        <color rgb="FF003366"/>
      </bottom>
      <diagonal/>
    </border>
    <border diagonalUp="false" diagonalDown="false">
      <left/>
      <right/>
      <top/>
      <bottom style="thin">
        <color rgb="FFFFFFFF"/>
      </bottom>
      <diagonal/>
    </border>
    <border diagonalUp="false" diagonalDown="false">
      <left style="thin"/>
      <right style="thick"/>
      <top style="thin"/>
      <bottom style="thin"/>
      <diagonal/>
    </border>
    <border diagonalUp="false" diagonalDown="false">
      <left/>
      <right style="thin">
        <color rgb="FF003366"/>
      </right>
      <top style="thin">
        <color rgb="FF003366"/>
      </top>
      <bottom style="thin"/>
      <diagonal/>
    </border>
    <border diagonalUp="false" diagonalDown="false">
      <left style="thin">
        <color rgb="FF003366"/>
      </left>
      <right style="thin">
        <color rgb="FF003366"/>
      </right>
      <top style="thin">
        <color rgb="FF003366"/>
      </top>
      <bottom style="thin"/>
      <diagonal/>
    </border>
    <border diagonalUp="false" diagonalDown="false">
      <left style="thin">
        <color rgb="FF003366"/>
      </left>
      <right style="thin"/>
      <top style="thin">
        <color rgb="FF003366"/>
      </top>
      <bottom style="thin"/>
      <diagonal/>
    </border>
    <border diagonalUp="false" diagonalDown="false">
      <left style="thin"/>
      <right style="thin"/>
      <top style="thin">
        <color rgb="FF003366"/>
      </top>
      <bottom style="thin"/>
      <diagonal/>
    </border>
    <border diagonalUp="false" diagonalDown="false">
      <left style="thin"/>
      <right/>
      <top style="thin"/>
      <bottom style="thin"/>
      <diagonal/>
    </border>
    <border diagonalUp="false" diagonalDown="false">
      <left style="thick"/>
      <right style="thin"/>
      <top style="thin"/>
      <bottom style="thin"/>
      <diagonal/>
    </border>
    <border diagonalUp="false" diagonalDown="false">
      <left style="thick">
        <color rgb="FF003366"/>
      </left>
      <right style="thin"/>
      <top style="thin"/>
      <bottom/>
      <diagonal/>
    </border>
    <border diagonalUp="false" diagonalDown="false">
      <left/>
      <right style="thin">
        <color rgb="FF003366"/>
      </right>
      <top style="thin">
        <color rgb="FF003366"/>
      </top>
      <bottom style="thin">
        <color rgb="FF003366"/>
      </bottom>
      <diagonal/>
    </border>
    <border diagonalUp="false" diagonalDown="false">
      <left style="thick">
        <color rgb="FF003366"/>
      </left>
      <right style="thin"/>
      <top/>
      <bottom/>
      <diagonal/>
    </border>
    <border diagonalUp="false" diagonalDown="false">
      <left/>
      <right/>
      <top style="thin">
        <color rgb="FF003366"/>
      </top>
      <bottom style="thick">
        <color rgb="FF003366"/>
      </bottom>
      <diagonal/>
    </border>
  </borders>
  <cellStyleXfs count="612">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18" fillId="0" borderId="0" applyFont="true" applyBorder="false" applyAlignment="true" applyProtection="true">
      <alignment horizontal="general" vertical="bottom" textRotation="0" wrapText="false" indent="0" shrinkToFit="false"/>
      <protection locked="false" hidden="false"/>
    </xf>
    <xf numFmtId="164" fontId="4" fillId="2" borderId="0" applyFont="true" applyBorder="false" applyAlignment="true" applyProtection="false">
      <alignment horizontal="general" vertical="bottom" textRotation="0" wrapText="false" indent="0" shrinkToFit="false"/>
    </xf>
    <xf numFmtId="164" fontId="4" fillId="3" borderId="0" applyFont="true" applyBorder="false" applyAlignment="true" applyProtection="false">
      <alignment horizontal="general" vertical="bottom" textRotation="0" wrapText="false" indent="0" shrinkToFit="false"/>
    </xf>
    <xf numFmtId="164" fontId="4" fillId="4" borderId="0" applyFont="true" applyBorder="false" applyAlignment="true" applyProtection="false">
      <alignment horizontal="general" vertical="bottom" textRotation="0" wrapText="false" indent="0" shrinkToFit="false"/>
    </xf>
    <xf numFmtId="164" fontId="4" fillId="5" borderId="0" applyFont="true" applyBorder="false" applyAlignment="true" applyProtection="false">
      <alignment horizontal="general" vertical="bottom" textRotation="0" wrapText="false" indent="0" shrinkToFit="false"/>
    </xf>
    <xf numFmtId="164" fontId="4" fillId="6" borderId="0" applyFont="true" applyBorder="false" applyAlignment="true" applyProtection="false">
      <alignment horizontal="general" vertical="bottom" textRotation="0" wrapText="false" indent="0" shrinkToFit="false"/>
    </xf>
    <xf numFmtId="164" fontId="4" fillId="7" borderId="0" applyFont="true" applyBorder="false" applyAlignment="true" applyProtection="false">
      <alignment horizontal="general" vertical="bottom" textRotation="0" wrapText="false" indent="0" shrinkToFit="false"/>
    </xf>
    <xf numFmtId="164" fontId="4" fillId="8" borderId="0" applyFont="true" applyBorder="false" applyAlignment="true" applyProtection="false">
      <alignment horizontal="general" vertical="bottom" textRotation="0" wrapText="false" indent="0" shrinkToFit="false"/>
    </xf>
    <xf numFmtId="164" fontId="4" fillId="9" borderId="0" applyFont="true" applyBorder="false" applyAlignment="true" applyProtection="false">
      <alignment horizontal="general" vertical="bottom" textRotation="0" wrapText="false" indent="0" shrinkToFit="false"/>
    </xf>
    <xf numFmtId="164" fontId="4" fillId="10" borderId="0" applyFont="true" applyBorder="false" applyAlignment="true" applyProtection="false">
      <alignment horizontal="general" vertical="bottom" textRotation="0" wrapText="false" indent="0" shrinkToFit="false"/>
    </xf>
    <xf numFmtId="164" fontId="4" fillId="11" borderId="0" applyFont="true" applyBorder="false" applyAlignment="true" applyProtection="false">
      <alignment horizontal="general" vertical="bottom" textRotation="0" wrapText="false" indent="0" shrinkToFit="false"/>
    </xf>
    <xf numFmtId="164" fontId="4" fillId="12" borderId="0" applyFont="true" applyBorder="false" applyAlignment="true" applyProtection="false">
      <alignment horizontal="general" vertical="bottom" textRotation="0" wrapText="false" indent="0" shrinkToFit="false"/>
    </xf>
    <xf numFmtId="164" fontId="4" fillId="13" borderId="0" applyFont="true" applyBorder="false" applyAlignment="true" applyProtection="false">
      <alignment horizontal="general" vertical="bottom" textRotation="0" wrapText="false" indent="0" shrinkToFit="false"/>
    </xf>
    <xf numFmtId="164" fontId="5" fillId="14" borderId="0" applyFont="true" applyBorder="false" applyAlignment="true" applyProtection="false">
      <alignment horizontal="general" vertical="bottom" textRotation="0" wrapText="false" indent="0" shrinkToFit="false"/>
    </xf>
    <xf numFmtId="164" fontId="5" fillId="15" borderId="0" applyFont="true" applyBorder="false" applyAlignment="true" applyProtection="false">
      <alignment horizontal="general" vertical="bottom" textRotation="0" wrapText="false" indent="0" shrinkToFit="false"/>
    </xf>
    <xf numFmtId="164" fontId="5" fillId="16" borderId="0" applyFont="true" applyBorder="false" applyAlignment="true" applyProtection="false">
      <alignment horizontal="general" vertical="bottom" textRotation="0" wrapText="false" indent="0" shrinkToFit="false"/>
    </xf>
    <xf numFmtId="164" fontId="5" fillId="17" borderId="0" applyFont="true" applyBorder="false" applyAlignment="true" applyProtection="false">
      <alignment horizontal="general" vertical="bottom" textRotation="0" wrapText="false" indent="0" shrinkToFit="false"/>
    </xf>
    <xf numFmtId="164" fontId="5" fillId="18" borderId="0" applyFont="true" applyBorder="false" applyAlignment="true" applyProtection="false">
      <alignment horizontal="general" vertical="bottom" textRotation="0" wrapText="false" indent="0" shrinkToFit="false"/>
    </xf>
    <xf numFmtId="164" fontId="5" fillId="19" borderId="0" applyFont="true" applyBorder="false" applyAlignment="true" applyProtection="false">
      <alignment horizontal="general" vertical="bottom" textRotation="0" wrapText="false" indent="0" shrinkToFit="false"/>
    </xf>
    <xf numFmtId="164" fontId="5" fillId="20" borderId="0" applyFont="true" applyBorder="false" applyAlignment="true" applyProtection="false">
      <alignment horizontal="general" vertical="bottom" textRotation="0" wrapText="false" indent="0" shrinkToFit="false"/>
    </xf>
    <xf numFmtId="164" fontId="5" fillId="21" borderId="0" applyFont="true" applyBorder="false" applyAlignment="true" applyProtection="false">
      <alignment horizontal="general" vertical="bottom" textRotation="0" wrapText="false" indent="0" shrinkToFit="false"/>
    </xf>
    <xf numFmtId="164" fontId="5" fillId="22" borderId="0" applyFont="true" applyBorder="false" applyAlignment="true" applyProtection="false">
      <alignment horizontal="general" vertical="bottom" textRotation="0" wrapText="false" indent="0" shrinkToFit="false"/>
    </xf>
    <xf numFmtId="164" fontId="5" fillId="23" borderId="0" applyFont="true" applyBorder="false" applyAlignment="true" applyProtection="false">
      <alignment horizontal="general" vertical="bottom" textRotation="0" wrapText="false" indent="0" shrinkToFit="false"/>
    </xf>
    <xf numFmtId="164" fontId="5" fillId="24" borderId="0" applyFont="true" applyBorder="false" applyAlignment="true" applyProtection="false">
      <alignment horizontal="general" vertical="bottom" textRotation="0" wrapText="false" indent="0" shrinkToFit="false"/>
    </xf>
    <xf numFmtId="164" fontId="5" fillId="25" borderId="0" applyFont="true" applyBorder="false" applyAlignment="true" applyProtection="false">
      <alignment horizontal="general" vertical="bottom" textRotation="0" wrapText="false" indent="0" shrinkToFit="false"/>
    </xf>
    <xf numFmtId="164" fontId="6" fillId="26" borderId="0" applyFont="true" applyBorder="false" applyAlignment="true" applyProtection="false">
      <alignment horizontal="general" vertical="bottom" textRotation="0" wrapText="false" indent="0" shrinkToFit="false"/>
    </xf>
    <xf numFmtId="164" fontId="7" fillId="26" borderId="0" applyFont="true" applyBorder="false" applyAlignment="true" applyProtection="false">
      <alignment horizontal="general" vertical="bottom" textRotation="0" wrapText="false" indent="0" shrinkToFit="false"/>
    </xf>
    <xf numFmtId="164" fontId="8" fillId="27" borderId="1" applyFont="true" applyBorder="true" applyAlignment="true" applyProtection="false">
      <alignment horizontal="general" vertical="bottom" textRotation="0" wrapText="false" indent="0" shrinkToFit="false"/>
    </xf>
    <xf numFmtId="164" fontId="9" fillId="28" borderId="2" applyFont="true" applyBorder="tru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8" fontId="0" fillId="0" borderId="0" applyFont="true" applyBorder="false" applyAlignment="true" applyProtection="false">
      <alignment horizontal="general" vertical="bottom" textRotation="0" wrapText="false" indent="0" shrinkToFit="false"/>
    </xf>
    <xf numFmtId="169" fontId="0" fillId="0" borderId="0" applyFont="true" applyBorder="false" applyAlignment="true" applyProtection="false">
      <alignment horizontal="general" vertical="bottom" textRotation="0" wrapText="false" indent="0" shrinkToFit="false"/>
    </xf>
    <xf numFmtId="170"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3"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74"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1"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2" fontId="0" fillId="0" borderId="0" applyFont="true" applyBorder="false" applyAlignment="true" applyProtection="false">
      <alignment horizontal="general" vertical="bottom" textRotation="0" wrapText="false" indent="0" shrinkToFit="false"/>
    </xf>
    <xf numFmtId="175" fontId="0" fillId="0" borderId="0" applyFont="true" applyBorder="false" applyAlignment="true" applyProtection="false">
      <alignment horizontal="general" vertical="bottom" textRotation="0" wrapText="false" indent="0" shrinkToFit="false"/>
    </xf>
    <xf numFmtId="176" fontId="0" fillId="0" borderId="0" applyFont="true" applyBorder="false" applyAlignment="true" applyProtection="false">
      <alignment horizontal="general" vertical="bottom" textRotation="0" wrapText="false" indent="0" shrinkToFit="false"/>
    </xf>
    <xf numFmtId="177" fontId="0" fillId="0" borderId="0" applyFont="true" applyBorder="false" applyAlignment="true" applyProtection="false">
      <alignment horizontal="general" vertical="bottom" textRotation="0" wrapText="false" indent="0" shrinkToFit="false"/>
    </xf>
    <xf numFmtId="178" fontId="0" fillId="0" borderId="0" applyFont="true" applyBorder="false" applyAlignment="true" applyProtection="false">
      <alignment horizontal="general" vertical="bottom" textRotation="0" wrapText="false" indent="0" shrinkToFit="false"/>
    </xf>
    <xf numFmtId="164" fontId="10" fillId="0" borderId="0" applyFont="true" applyBorder="false" applyAlignment="true" applyProtection="false">
      <alignment horizontal="general" vertical="bottom" textRotation="0" wrapText="false" indent="0" shrinkToFit="false"/>
    </xf>
    <xf numFmtId="164" fontId="11" fillId="29" borderId="0" applyFont="true" applyBorder="false" applyAlignment="true" applyProtection="false">
      <alignment horizontal="general" vertical="bottom" textRotation="0" wrapText="false" indent="0" shrinkToFit="false"/>
    </xf>
    <xf numFmtId="164" fontId="12" fillId="0" borderId="3" applyFont="true" applyBorder="true" applyAlignment="true" applyProtection="false">
      <alignment horizontal="general" vertical="bottom" textRotation="0" wrapText="false" indent="0" shrinkToFit="false"/>
    </xf>
    <xf numFmtId="164" fontId="13" fillId="0" borderId="4" applyFont="true" applyBorder="true" applyAlignment="true" applyProtection="false">
      <alignment horizontal="general" vertical="bottom" textRotation="0" wrapText="false" indent="0" shrinkToFit="false"/>
    </xf>
    <xf numFmtId="164" fontId="14" fillId="0" borderId="5" applyFont="true" applyBorder="true" applyAlignment="true" applyProtection="false">
      <alignment horizontal="general" vertical="bottom" textRotation="0" wrapText="false" indent="0" shrinkToFit="false"/>
    </xf>
    <xf numFmtId="164" fontId="14" fillId="0" borderId="0" applyFont="true" applyBorder="false" applyAlignment="true" applyProtection="false">
      <alignment horizontal="general" vertical="bottom" textRotation="0" wrapText="false" indent="0" shrinkToFit="false"/>
    </xf>
    <xf numFmtId="164" fontId="15" fillId="0" borderId="0" applyFont="true" applyBorder="false" applyAlignment="true" applyProtection="false">
      <alignment horizontal="general" vertical="bottom" textRotation="0" wrapText="false" indent="0" shrinkToFit="false"/>
    </xf>
    <xf numFmtId="164" fontId="16" fillId="0" borderId="0" applyFont="true" applyBorder="false" applyAlignment="true" applyProtection="false">
      <alignment horizontal="general" vertical="bottom" textRotation="0" wrapText="false" indent="0" shrinkToFit="false"/>
    </xf>
    <xf numFmtId="164" fontId="15" fillId="0" borderId="0" applyFont="true" applyBorder="false" applyAlignment="true" applyProtection="true">
      <alignment horizontal="general" vertical="bottom" textRotation="0" wrapText="false" indent="0" shrinkToFit="false"/>
      <protection locked="false" hidden="false"/>
    </xf>
    <xf numFmtId="164" fontId="15" fillId="0" borderId="0" applyFont="true" applyBorder="false" applyAlignment="true" applyProtection="true">
      <alignment horizontal="general" vertical="bottom" textRotation="0" wrapText="false" indent="0" shrinkToFit="false"/>
      <protection locked="false" hidden="false"/>
    </xf>
    <xf numFmtId="164" fontId="17" fillId="0" borderId="0" applyFont="true" applyBorder="false" applyAlignment="true" applyProtection="false">
      <alignment horizontal="general" vertical="bottom" textRotation="0" wrapText="false" indent="0" shrinkToFit="false"/>
    </xf>
    <xf numFmtId="164" fontId="18" fillId="0" borderId="0" applyFont="true" applyBorder="false" applyAlignment="true" applyProtection="true">
      <alignment horizontal="general" vertical="bottom" textRotation="0" wrapText="false" indent="0" shrinkToFit="false"/>
      <protection locked="false" hidden="false"/>
    </xf>
    <xf numFmtId="164" fontId="19" fillId="0" borderId="0" applyFont="true" applyBorder="false" applyAlignment="true" applyProtection="true">
      <alignment horizontal="general" vertical="bottom" textRotation="0" wrapText="false" indent="0" shrinkToFit="false"/>
      <protection locked="false" hidden="false"/>
    </xf>
    <xf numFmtId="164" fontId="20" fillId="30" borderId="1" applyFont="true" applyBorder="true" applyAlignment="true" applyProtection="false">
      <alignment horizontal="general" vertical="bottom" textRotation="0" wrapText="false" indent="0" shrinkToFit="false"/>
    </xf>
    <xf numFmtId="164" fontId="21" fillId="0" borderId="6" applyFont="true" applyBorder="true" applyAlignment="true" applyProtection="false">
      <alignment horizontal="general" vertical="bottom" textRotation="0" wrapText="false" indent="0" shrinkToFit="false"/>
    </xf>
    <xf numFmtId="164" fontId="22" fillId="31" borderId="0" applyFont="true" applyBorder="false" applyAlignment="true" applyProtection="false">
      <alignment horizontal="general" vertical="bottom" textRotation="0" wrapText="false" indent="0" shrinkToFit="false"/>
    </xf>
    <xf numFmtId="179" fontId="23"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79" fontId="23"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23" fillId="0" borderId="0" applyFont="true" applyBorder="true" applyAlignment="true" applyProtection="true">
      <alignment horizontal="general" vertical="bottom" textRotation="0" wrapText="false" indent="0" shrinkToFit="false"/>
      <protection locked="true" hidden="false"/>
    </xf>
    <xf numFmtId="164" fontId="23" fillId="0" borderId="0" applyFont="true" applyBorder="true" applyAlignment="true" applyProtection="true">
      <alignment horizontal="general" vertical="bottom" textRotation="0" wrapText="false" indent="0" shrinkToFit="false"/>
      <protection locked="true" hidden="false"/>
    </xf>
    <xf numFmtId="164" fontId="23" fillId="0" borderId="0" applyFont="true" applyBorder="true" applyAlignment="true" applyProtection="true">
      <alignment horizontal="general" vertical="bottom" textRotation="0" wrapText="false" indent="0" shrinkToFit="false"/>
      <protection locked="true" hidden="false"/>
    </xf>
    <xf numFmtId="179" fontId="23" fillId="0" borderId="0" applyFont="true" applyBorder="true" applyAlignment="true" applyProtection="true">
      <alignment horizontal="general" vertical="bottom" textRotation="0" wrapText="false" indent="0" shrinkToFit="false"/>
      <protection locked="true" hidden="false"/>
    </xf>
    <xf numFmtId="164" fontId="23" fillId="0" borderId="0" applyFont="true" applyBorder="true" applyAlignment="true" applyProtection="true">
      <alignment horizontal="general" vertical="bottom" textRotation="0" wrapText="false" indent="0" shrinkToFit="false"/>
      <protection locked="true" hidden="false"/>
    </xf>
    <xf numFmtId="179" fontId="0"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79" fontId="23"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23"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24" fillId="0" borderId="0" applyFont="true" applyBorder="true" applyAlignment="true" applyProtection="true">
      <alignment horizontal="general" vertical="center" textRotation="0" wrapText="false" indent="0" shrinkToFit="false"/>
      <protection locked="true" hidden="false"/>
    </xf>
    <xf numFmtId="179" fontId="23" fillId="0" borderId="0" applyFont="true" applyBorder="true" applyAlignment="true" applyProtection="true">
      <alignment horizontal="general" vertical="bottom" textRotation="0" wrapText="false" indent="0" shrinkToFit="false"/>
      <protection locked="true" hidden="false"/>
    </xf>
    <xf numFmtId="164" fontId="25"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25"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25" fillId="0" borderId="0" applyFont="true" applyBorder="true" applyAlignment="true" applyProtection="true">
      <alignment horizontal="general" vertical="bottom" textRotation="0" wrapText="false" indent="0" shrinkToFit="false"/>
      <protection locked="true" hidden="false"/>
    </xf>
    <xf numFmtId="164" fontId="25"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79" fontId="23" fillId="0" borderId="0" applyFont="true" applyBorder="true" applyAlignment="true" applyProtection="true">
      <alignment horizontal="general" vertical="bottom" textRotation="0" wrapText="false" indent="0" shrinkToFit="false"/>
      <protection locked="true" hidden="false"/>
    </xf>
    <xf numFmtId="179" fontId="23" fillId="0" borderId="0" applyFont="true" applyBorder="true" applyAlignment="true" applyProtection="true">
      <alignment horizontal="general" vertical="bottom" textRotation="0" wrapText="false" indent="0" shrinkToFit="false"/>
      <protection locked="true" hidden="false"/>
    </xf>
    <xf numFmtId="164" fontId="26"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27" fillId="0" borderId="0" applyFont="true" applyBorder="true" applyAlignment="true" applyProtection="true">
      <alignment horizontal="general" vertical="bottom" textRotation="0" wrapText="false" indent="0" shrinkToFit="false"/>
      <protection locked="true" hidden="false"/>
    </xf>
    <xf numFmtId="164" fontId="28" fillId="0" borderId="0" applyFont="true" applyBorder="true" applyAlignment="true" applyProtection="true">
      <alignment horizontal="general" vertical="bottom" textRotation="0" wrapText="false" indent="0" shrinkToFit="false"/>
      <protection locked="true" hidden="false"/>
    </xf>
    <xf numFmtId="164" fontId="0" fillId="32" borderId="7" applyFont="true" applyBorder="true" applyAlignment="true" applyProtection="false">
      <alignment horizontal="general" vertical="bottom" textRotation="0" wrapText="false" indent="0" shrinkToFit="false"/>
    </xf>
    <xf numFmtId="164" fontId="29" fillId="27" borderId="8" applyFont="true" applyBorder="true" applyAlignment="true" applyProtection="false">
      <alignment horizontal="general" vertical="bottom" textRotation="0" wrapText="false" indent="0" shrinkToFit="false"/>
    </xf>
    <xf numFmtId="180" fontId="0" fillId="0" borderId="0" applyFont="true" applyBorder="false" applyAlignment="true" applyProtection="false">
      <alignment horizontal="general" vertical="bottom" textRotation="0" wrapText="false" indent="0" shrinkToFit="false"/>
    </xf>
    <xf numFmtId="164" fontId="0"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23" fillId="0" borderId="0" applyFont="true" applyBorder="true" applyAlignment="true" applyProtection="true">
      <alignment horizontal="general" vertical="bottom" textRotation="0" wrapText="false" indent="0" shrinkToFit="false"/>
      <protection locked="true" hidden="false"/>
    </xf>
    <xf numFmtId="164" fontId="30" fillId="0" borderId="0" applyFont="true" applyBorder="false" applyAlignment="true" applyProtection="false">
      <alignment horizontal="general" vertical="bottom" textRotation="0" wrapText="false" indent="0" shrinkToFit="false"/>
    </xf>
    <xf numFmtId="164" fontId="31" fillId="0" borderId="9" applyFont="true" applyBorder="true" applyAlignment="true" applyProtection="false">
      <alignment horizontal="general" vertical="bottom" textRotation="0" wrapText="false" indent="0" shrinkToFit="false"/>
    </xf>
    <xf numFmtId="164" fontId="32" fillId="0" borderId="0" applyFont="true" applyBorder="false" applyAlignment="true" applyProtection="false">
      <alignment horizontal="general" vertical="bottom" textRotation="0" wrapText="false" indent="0" shrinkToFit="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79" fontId="0" fillId="0" borderId="0" applyFont="true" applyBorder="true" applyAlignment="true" applyProtection="true">
      <alignment horizontal="general" vertical="bottom" textRotation="0" wrapText="false" indent="0" shrinkToFit="false"/>
      <protection locked="true" hidden="false"/>
    </xf>
    <xf numFmtId="179" fontId="28" fillId="0" borderId="0" applyFont="true" applyBorder="true" applyAlignment="true" applyProtection="true">
      <alignment horizontal="general" vertical="bottom" textRotation="0" wrapText="false" indent="0" shrinkToFit="false"/>
      <protection locked="true" hidden="false"/>
    </xf>
    <xf numFmtId="179" fontId="0" fillId="0" borderId="0" applyFont="true" applyBorder="true" applyAlignment="true" applyProtection="true">
      <alignment horizontal="general" vertical="bottom" textRotation="0" wrapText="false" indent="0" shrinkToFit="false"/>
      <protection locked="true" hidden="false"/>
    </xf>
  </cellStyleXfs>
  <cellXfs count="359">
    <xf numFmtId="164" fontId="0" fillId="0" borderId="0" xfId="0" applyFont="false" applyBorder="false" applyAlignment="false" applyProtection="false">
      <alignment horizontal="general" vertical="bottom" textRotation="0" wrapText="false" indent="0" shrinkToFit="false"/>
      <protection locked="true" hidden="false"/>
    </xf>
    <xf numFmtId="179" fontId="0" fillId="0" borderId="0" xfId="0" applyFont="false" applyBorder="false" applyAlignment="false" applyProtection="false">
      <alignment horizontal="general" vertical="bottom" textRotation="0" wrapText="false" indent="0" shrinkToFit="false"/>
      <protection locked="true" hidden="false"/>
    </xf>
    <xf numFmtId="164" fontId="0" fillId="33" borderId="10" xfId="0" applyFont="false" applyBorder="true" applyAlignment="true" applyProtection="false">
      <alignment horizontal="general" vertical="top" textRotation="0" wrapText="true" indent="0" shrinkToFit="false"/>
      <protection locked="true" hidden="false"/>
    </xf>
    <xf numFmtId="164" fontId="0" fillId="33" borderId="11" xfId="0" applyFont="false" applyBorder="true" applyAlignment="true" applyProtection="false">
      <alignment horizontal="general" vertical="top" textRotation="0" wrapText="true" indent="0" shrinkToFit="false"/>
      <protection locked="true" hidden="false"/>
    </xf>
    <xf numFmtId="179" fontId="0" fillId="33" borderId="11" xfId="0" applyFont="false" applyBorder="true" applyAlignment="true" applyProtection="false">
      <alignment horizontal="general" vertical="top" textRotation="0" wrapText="true" indent="0" shrinkToFit="false"/>
      <protection locked="true" hidden="false"/>
    </xf>
    <xf numFmtId="164" fontId="0" fillId="33" borderId="12" xfId="0" applyFont="false" applyBorder="true" applyAlignment="false" applyProtection="false">
      <alignment horizontal="general" vertical="bottom" textRotation="0" wrapText="false" indent="0" shrinkToFit="false"/>
      <protection locked="true" hidden="false"/>
    </xf>
    <xf numFmtId="164" fontId="33" fillId="33" borderId="13" xfId="0" applyFont="true" applyBorder="true" applyAlignment="true" applyProtection="false">
      <alignment horizontal="center" vertical="center" textRotation="0" wrapText="true" indent="0" shrinkToFit="false"/>
      <protection locked="true" hidden="false"/>
    </xf>
    <xf numFmtId="164" fontId="34" fillId="33" borderId="0" xfId="0" applyFont="true" applyBorder="false" applyAlignment="false" applyProtection="false">
      <alignment horizontal="general" vertical="bottom" textRotation="0" wrapText="false" indent="0" shrinkToFit="false"/>
      <protection locked="true" hidden="false"/>
    </xf>
    <xf numFmtId="164" fontId="0" fillId="33" borderId="0" xfId="0" applyFont="false" applyBorder="false" applyAlignment="false" applyProtection="false">
      <alignment horizontal="general" vertical="bottom" textRotation="0" wrapText="false" indent="0" shrinkToFit="false"/>
      <protection locked="true" hidden="false"/>
    </xf>
    <xf numFmtId="179" fontId="0" fillId="33" borderId="0" xfId="0" applyFont="false" applyBorder="false" applyAlignment="false" applyProtection="false">
      <alignment horizontal="general" vertical="bottom" textRotation="0" wrapText="false" indent="0" shrinkToFit="false"/>
      <protection locked="true" hidden="false"/>
    </xf>
    <xf numFmtId="164" fontId="0" fillId="33" borderId="14" xfId="0" applyFont="false" applyBorder="true" applyAlignment="true" applyProtection="false">
      <alignment horizontal="center" vertical="bottom" textRotation="0" wrapText="false" indent="0" shrinkToFit="false"/>
      <protection locked="true" hidden="false"/>
    </xf>
    <xf numFmtId="179" fontId="34" fillId="33" borderId="0" xfId="0" applyFont="true" applyBorder="false" applyAlignment="false" applyProtection="false">
      <alignment horizontal="general" vertical="bottom" textRotation="0" wrapText="false" indent="0" shrinkToFit="false"/>
      <protection locked="true" hidden="false"/>
    </xf>
    <xf numFmtId="164" fontId="35" fillId="33" borderId="0" xfId="0" applyFont="true" applyBorder="false" applyAlignment="true" applyProtection="false">
      <alignment horizontal="left" vertical="bottom" textRotation="0" wrapText="false" indent="0" shrinkToFit="false"/>
      <protection locked="true" hidden="false"/>
    </xf>
    <xf numFmtId="164" fontId="35" fillId="33" borderId="0" xfId="0" applyFont="true" applyBorder="false" applyAlignment="true" applyProtection="false">
      <alignment horizontal="center" vertical="center" textRotation="0" wrapText="true" indent="0" shrinkToFit="false"/>
      <protection locked="true" hidden="false"/>
    </xf>
    <xf numFmtId="179" fontId="35" fillId="33" borderId="0" xfId="0" applyFont="true" applyBorder="false" applyAlignment="true" applyProtection="false">
      <alignment horizontal="center" vertical="center" textRotation="0" wrapText="true" indent="0" shrinkToFit="false"/>
      <protection locked="true" hidden="false"/>
    </xf>
    <xf numFmtId="164" fontId="36" fillId="33" borderId="0" xfId="0" applyFont="true" applyBorder="false" applyAlignment="true" applyProtection="false">
      <alignment horizontal="left" vertical="bottom" textRotation="0" wrapText="false" indent="0" shrinkToFit="false"/>
      <protection locked="true" hidden="false"/>
    </xf>
    <xf numFmtId="164" fontId="36" fillId="33" borderId="0" xfId="0" applyFont="true" applyBorder="false" applyAlignment="true" applyProtection="false">
      <alignment horizontal="center" vertical="center" textRotation="0" wrapText="false" indent="0" shrinkToFit="false"/>
      <protection locked="true" hidden="false"/>
    </xf>
    <xf numFmtId="179" fontId="36" fillId="33" borderId="0" xfId="0" applyFont="true" applyBorder="false" applyAlignment="true" applyProtection="false">
      <alignment horizontal="center" vertical="center" textRotation="0" wrapText="false" indent="0" shrinkToFit="false"/>
      <protection locked="true" hidden="false"/>
    </xf>
    <xf numFmtId="164" fontId="34" fillId="33" borderId="0" xfId="0" applyFont="true" applyBorder="true" applyAlignment="true" applyProtection="false">
      <alignment horizontal="center" vertical="bottom" textRotation="0" wrapText="false" indent="0" shrinkToFit="false"/>
      <protection locked="true" hidden="false"/>
    </xf>
    <xf numFmtId="164" fontId="37" fillId="33" borderId="15" xfId="0" applyFont="true" applyBorder="true" applyAlignment="true" applyProtection="false">
      <alignment horizontal="center" vertical="center" textRotation="0" wrapText="true" indent="0" shrinkToFit="false"/>
      <protection locked="true" hidden="false"/>
    </xf>
    <xf numFmtId="164" fontId="38" fillId="33" borderId="16" xfId="589" applyFont="true" applyBorder="true" applyAlignment="true" applyProtection="false">
      <alignment horizontal="center" vertical="center" textRotation="0" wrapText="true" indent="0" shrinkToFit="false"/>
      <protection locked="true" hidden="false"/>
    </xf>
    <xf numFmtId="164" fontId="38" fillId="33" borderId="17" xfId="589" applyFont="true" applyBorder="true" applyAlignment="true" applyProtection="false">
      <alignment horizontal="center" vertical="center" textRotation="0" wrapText="true" indent="0" shrinkToFit="false"/>
      <protection locked="true" hidden="false"/>
    </xf>
    <xf numFmtId="179" fontId="39" fillId="33" borderId="17" xfId="589" applyFont="true" applyBorder="true" applyAlignment="true" applyProtection="false">
      <alignment horizontal="center" vertical="center" textRotation="0" wrapText="true" indent="0" shrinkToFit="false"/>
      <protection locked="true" hidden="false"/>
    </xf>
    <xf numFmtId="164" fontId="40" fillId="33" borderId="18" xfId="589" applyFont="true" applyBorder="true" applyAlignment="true" applyProtection="false">
      <alignment horizontal="center" vertical="top" textRotation="0" wrapText="true" indent="0" shrinkToFit="false"/>
      <protection locked="true" hidden="false"/>
    </xf>
    <xf numFmtId="164" fontId="40" fillId="33" borderId="19" xfId="589" applyFont="true" applyBorder="true" applyAlignment="true" applyProtection="false">
      <alignment horizontal="general" vertical="top" textRotation="0" wrapText="true" indent="0" shrinkToFit="false"/>
      <protection locked="true" hidden="false"/>
    </xf>
    <xf numFmtId="179" fontId="40" fillId="33" borderId="19" xfId="589" applyFont="true" applyBorder="true" applyAlignment="true" applyProtection="false">
      <alignment horizontal="center" vertical="top" textRotation="0" wrapText="true" indent="0" shrinkToFit="false"/>
      <protection locked="true" hidden="false"/>
    </xf>
    <xf numFmtId="164" fontId="40" fillId="33" borderId="19" xfId="589" applyFont="true" applyBorder="true" applyAlignment="true" applyProtection="false">
      <alignment horizontal="general" vertical="center" textRotation="0" wrapText="true" indent="0" shrinkToFit="false"/>
      <protection locked="true" hidden="false"/>
    </xf>
    <xf numFmtId="164" fontId="40" fillId="33" borderId="16" xfId="589" applyFont="true" applyBorder="true" applyAlignment="true" applyProtection="false">
      <alignment horizontal="center" vertical="top" textRotation="0" wrapText="true" indent="0" shrinkToFit="false"/>
      <protection locked="true" hidden="false"/>
    </xf>
    <xf numFmtId="164" fontId="40" fillId="33" borderId="16" xfId="589" applyFont="true" applyBorder="true" applyAlignment="true" applyProtection="false">
      <alignment horizontal="left" vertical="top" textRotation="0" wrapText="true" indent="0" shrinkToFit="false"/>
      <protection locked="true" hidden="false"/>
    </xf>
    <xf numFmtId="179" fontId="40" fillId="33" borderId="16" xfId="589" applyFont="true" applyBorder="true" applyAlignment="true" applyProtection="false">
      <alignment horizontal="center" vertical="top" textRotation="0" wrapText="true" indent="0" shrinkToFit="false"/>
      <protection locked="true" hidden="false"/>
    </xf>
    <xf numFmtId="164" fontId="40" fillId="33" borderId="20" xfId="589" applyFont="true" applyBorder="true" applyAlignment="true" applyProtection="false">
      <alignment horizontal="general" vertical="top" textRotation="0" wrapText="true" indent="0" shrinkToFit="false"/>
      <protection locked="true" hidden="false"/>
    </xf>
    <xf numFmtId="164" fontId="40" fillId="33" borderId="21" xfId="589" applyFont="true" applyBorder="true" applyAlignment="true" applyProtection="false">
      <alignment horizontal="general" vertical="top" textRotation="0" wrapText="true" indent="0" shrinkToFit="false"/>
      <protection locked="true" hidden="false"/>
    </xf>
    <xf numFmtId="164" fontId="40" fillId="0" borderId="16" xfId="589" applyFont="true" applyBorder="true" applyAlignment="true" applyProtection="false">
      <alignment horizontal="center" vertical="top" textRotation="0" wrapText="true" indent="0" shrinkToFit="false"/>
      <protection locked="true" hidden="false"/>
    </xf>
    <xf numFmtId="179" fontId="40" fillId="0" borderId="16" xfId="589" applyFont="true" applyBorder="true" applyAlignment="true" applyProtection="false">
      <alignment horizontal="center" vertical="top" textRotation="0" wrapText="true" indent="0" shrinkToFit="false"/>
      <protection locked="true" hidden="false"/>
    </xf>
    <xf numFmtId="181" fontId="40" fillId="33" borderId="16" xfId="589" applyFont="true" applyBorder="true" applyAlignment="true" applyProtection="false">
      <alignment horizontal="center" vertical="top" textRotation="0" wrapText="true" indent="0" shrinkToFit="false"/>
      <protection locked="true" hidden="false"/>
    </xf>
    <xf numFmtId="164" fontId="41" fillId="0" borderId="18" xfId="0" applyFont="true" applyBorder="true" applyAlignment="true" applyProtection="false">
      <alignment horizontal="general" vertical="bottom" textRotation="0" wrapText="true" indent="0" shrinkToFit="false"/>
      <protection locked="true" hidden="false"/>
    </xf>
    <xf numFmtId="181" fontId="40" fillId="33" borderId="18" xfId="589" applyFont="true" applyBorder="true" applyAlignment="true" applyProtection="false">
      <alignment horizontal="center" vertical="top" textRotation="0" wrapText="true" indent="0" shrinkToFit="false"/>
      <protection locked="true" hidden="false"/>
    </xf>
    <xf numFmtId="164" fontId="40" fillId="33" borderId="19" xfId="589" applyFont="true" applyBorder="true" applyAlignment="true" applyProtection="false">
      <alignment horizontal="center" vertical="top" textRotation="0" wrapText="true" indent="0" shrinkToFit="false"/>
      <protection locked="true" hidden="false"/>
    </xf>
    <xf numFmtId="164" fontId="40" fillId="33" borderId="19" xfId="589" applyFont="true" applyBorder="true" applyAlignment="true" applyProtection="false">
      <alignment horizontal="left" vertical="top" textRotation="0" wrapText="true" indent="0" shrinkToFit="false"/>
      <protection locked="true" hidden="false"/>
    </xf>
    <xf numFmtId="164" fontId="41" fillId="0" borderId="19" xfId="0" applyFont="true" applyBorder="true" applyAlignment="true" applyProtection="false">
      <alignment horizontal="general" vertical="top" textRotation="0" wrapText="true" indent="0" shrinkToFit="false"/>
      <protection locked="true" hidden="false"/>
    </xf>
    <xf numFmtId="182" fontId="40" fillId="33" borderId="18" xfId="589" applyFont="true" applyBorder="true" applyAlignment="true" applyProtection="false">
      <alignment horizontal="center" vertical="top" textRotation="0" wrapText="true" indent="0" shrinkToFit="false"/>
      <protection locked="true" hidden="false"/>
    </xf>
    <xf numFmtId="164" fontId="40" fillId="0" borderId="16" xfId="0" applyFont="true" applyBorder="true" applyAlignment="true" applyProtection="false">
      <alignment horizontal="general" vertical="top" textRotation="0" wrapText="true" indent="0" shrinkToFit="false"/>
      <protection locked="true" hidden="false"/>
    </xf>
    <xf numFmtId="164" fontId="40" fillId="33" borderId="16" xfId="589" applyFont="true" applyBorder="true" applyAlignment="true" applyProtection="false">
      <alignment horizontal="general" vertical="top" textRotation="0" wrapText="true" indent="0" shrinkToFit="false"/>
      <protection locked="true" hidden="false"/>
    </xf>
    <xf numFmtId="182" fontId="40" fillId="33" borderId="16" xfId="589" applyFont="true" applyBorder="true" applyAlignment="true" applyProtection="false">
      <alignment horizontal="center" vertical="top" textRotation="0" wrapText="true" indent="0" shrinkToFit="false"/>
      <protection locked="true" hidden="false"/>
    </xf>
    <xf numFmtId="183" fontId="41" fillId="33" borderId="22" xfId="0" applyFont="true" applyBorder="true" applyAlignment="true" applyProtection="false">
      <alignment horizontal="center" vertical="bottom" textRotation="0" wrapText="false" indent="0" shrinkToFit="false"/>
      <protection locked="true" hidden="false"/>
    </xf>
    <xf numFmtId="164" fontId="0" fillId="33" borderId="23" xfId="0" applyFont="false" applyBorder="true" applyAlignment="true" applyProtection="false">
      <alignment horizontal="center" vertical="bottom" textRotation="0" wrapText="false" indent="0" shrinkToFit="false"/>
      <protection locked="true" hidden="false"/>
    </xf>
    <xf numFmtId="183" fontId="42" fillId="0" borderId="24" xfId="0" applyFont="true" applyBorder="true" applyAlignment="true" applyProtection="true">
      <alignment horizontal="general" vertical="center" textRotation="0" wrapText="true" indent="0" shrinkToFit="false"/>
      <protection locked="true" hidden="true"/>
    </xf>
    <xf numFmtId="164" fontId="43" fillId="0" borderId="0" xfId="0" applyFont="true" applyBorder="false" applyAlignment="true" applyProtection="false">
      <alignment horizontal="general" vertical="bottom" textRotation="0" wrapText="true" indent="0" shrinkToFit="false"/>
      <protection locked="true" hidden="false"/>
    </xf>
    <xf numFmtId="183" fontId="44" fillId="0" borderId="25" xfId="0" applyFont="true" applyBorder="true" applyAlignment="true" applyProtection="true">
      <alignment horizontal="general" vertical="center" textRotation="0" wrapText="true" indent="0" shrinkToFit="false"/>
      <protection locked="true" hidden="true"/>
    </xf>
    <xf numFmtId="183" fontId="42" fillId="0" borderId="25" xfId="0" applyFont="true" applyBorder="true" applyAlignment="true" applyProtection="true">
      <alignment horizontal="general" vertical="center" textRotation="0" wrapText="true" indent="0" shrinkToFit="false"/>
      <protection locked="true" hidden="true"/>
    </xf>
    <xf numFmtId="164" fontId="43" fillId="34" borderId="25" xfId="0" applyFont="true" applyBorder="true" applyAlignment="true" applyProtection="true">
      <alignment horizontal="general" vertical="bottom" textRotation="0" wrapText="true" indent="0" shrinkToFit="false"/>
      <protection locked="true" hidden="true"/>
    </xf>
    <xf numFmtId="183" fontId="42" fillId="0" borderId="25" xfId="0" applyFont="true" applyBorder="true" applyAlignment="true" applyProtection="true">
      <alignment horizontal="general" vertical="top" textRotation="0" wrapText="true" indent="0" shrinkToFit="false"/>
      <protection locked="true" hidden="true"/>
    </xf>
    <xf numFmtId="183" fontId="42" fillId="33" borderId="25" xfId="0" applyFont="true" applyBorder="true" applyAlignment="true" applyProtection="true">
      <alignment horizontal="general" vertical="center" textRotation="0" wrapText="true" indent="0" shrinkToFit="false"/>
      <protection locked="true" hidden="true"/>
    </xf>
    <xf numFmtId="164" fontId="43" fillId="34" borderId="25" xfId="0" applyFont="true" applyBorder="true" applyAlignment="false" applyProtection="true">
      <alignment horizontal="general" vertical="bottom" textRotation="0" wrapText="false" indent="0" shrinkToFit="false"/>
      <protection locked="true" hidden="true"/>
    </xf>
    <xf numFmtId="164" fontId="43" fillId="0" borderId="0" xfId="0" applyFont="true" applyBorder="false" applyAlignment="false" applyProtection="false">
      <alignment horizontal="general" vertical="bottom" textRotation="0" wrapText="false" indent="0" shrinkToFit="false"/>
      <protection locked="true" hidden="false"/>
    </xf>
    <xf numFmtId="164" fontId="45" fillId="0" borderId="25" xfId="20" applyFont="true" applyBorder="true" applyAlignment="true" applyProtection="true">
      <alignment horizontal="center" vertical="bottom" textRotation="0" wrapText="false" indent="0" shrinkToFit="false"/>
      <protection locked="true" hidden="true"/>
    </xf>
    <xf numFmtId="164" fontId="42" fillId="0" borderId="26" xfId="0" applyFont="true" applyBorder="true" applyAlignment="true" applyProtection="true">
      <alignment horizontal="center" vertical="bottom" textRotation="0" wrapText="false" indent="0" shrinkToFit="false"/>
      <protection locked="true" hidden="true"/>
    </xf>
    <xf numFmtId="164" fontId="0" fillId="33" borderId="27" xfId="0" applyFont="false" applyBorder="true" applyAlignment="true" applyProtection="false">
      <alignment horizontal="center" vertical="bottom" textRotation="0" wrapText="false" indent="0" shrinkToFit="false"/>
      <protection locked="true" hidden="false"/>
    </xf>
    <xf numFmtId="164" fontId="0" fillId="33" borderId="28" xfId="0" applyFont="false" applyBorder="true" applyAlignment="false" applyProtection="false">
      <alignment horizontal="general" vertical="bottom" textRotation="0" wrapText="false" indent="0" shrinkToFit="false"/>
      <protection locked="true" hidden="false"/>
    </xf>
    <xf numFmtId="183" fontId="42" fillId="33" borderId="29" xfId="0" applyFont="true" applyBorder="true" applyAlignment="true" applyProtection="true">
      <alignment horizontal="left" vertical="bottom" textRotation="0" wrapText="true" indent="0" shrinkToFit="false"/>
      <protection locked="true" hidden="true"/>
    </xf>
    <xf numFmtId="183" fontId="42" fillId="33" borderId="29" xfId="0" applyFont="true" applyBorder="true" applyAlignment="true" applyProtection="true">
      <alignment horizontal="left" vertical="top" textRotation="0" wrapText="true" indent="0" shrinkToFit="false"/>
      <protection locked="true" hidden="true"/>
    </xf>
    <xf numFmtId="183" fontId="0" fillId="33" borderId="30" xfId="0" applyFont="false" applyBorder="true" applyAlignment="true" applyProtection="true">
      <alignment horizontal="center" vertical="bottom" textRotation="0" wrapText="false" indent="0" shrinkToFit="false"/>
      <protection locked="true" hidden="true"/>
    </xf>
    <xf numFmtId="164" fontId="0" fillId="33" borderId="13" xfId="0" applyFont="false" applyBorder="true" applyAlignment="false" applyProtection="false">
      <alignment horizontal="general" vertical="bottom" textRotation="0" wrapText="false" indent="0" shrinkToFit="false"/>
      <protection locked="true" hidden="false"/>
    </xf>
    <xf numFmtId="164" fontId="0" fillId="0" borderId="22" xfId="0" applyFont="false" applyBorder="true" applyAlignment="false" applyProtection="false">
      <alignment horizontal="general" vertical="bottom" textRotation="0" wrapText="false" indent="0" shrinkToFit="false"/>
      <protection locked="true" hidden="false"/>
    </xf>
    <xf numFmtId="164" fontId="0" fillId="33" borderId="27" xfId="0" applyFont="false" applyBorder="true" applyAlignment="true" applyProtection="false">
      <alignment horizontal="center" vertical="top" textRotation="0" wrapText="true" indent="0" shrinkToFit="false"/>
      <protection locked="true" hidden="false"/>
    </xf>
    <xf numFmtId="164" fontId="0" fillId="33" borderId="28" xfId="0" applyFont="false" applyBorder="true" applyAlignment="true" applyProtection="false">
      <alignment horizontal="general" vertical="top" textRotation="0" wrapText="true" indent="0" shrinkToFit="false"/>
      <protection locked="true" hidden="false"/>
    </xf>
    <xf numFmtId="164" fontId="33" fillId="33" borderId="31" xfId="0" applyFont="true" applyBorder="true" applyAlignment="true" applyProtection="false">
      <alignment horizontal="general" vertical="center" textRotation="0" wrapText="true" indent="0" shrinkToFit="false"/>
      <protection locked="true" hidden="false"/>
    </xf>
    <xf numFmtId="164" fontId="36" fillId="33" borderId="32" xfId="0" applyFont="true" applyBorder="true" applyAlignment="true" applyProtection="false">
      <alignment horizontal="general" vertical="center" textRotation="0" wrapText="false" indent="0" shrinkToFit="false"/>
      <protection locked="true" hidden="false"/>
    </xf>
    <xf numFmtId="164" fontId="46" fillId="33" borderId="29" xfId="0" applyFont="true" applyBorder="true" applyAlignment="true" applyProtection="true">
      <alignment horizontal="center" vertical="center" textRotation="0" wrapText="false" indent="0" shrinkToFit="false"/>
      <protection locked="true" hidden="true"/>
    </xf>
    <xf numFmtId="164" fontId="47" fillId="33" borderId="14" xfId="0" applyFont="true" applyBorder="true" applyAlignment="true" applyProtection="false">
      <alignment horizontal="general" vertical="center" textRotation="0" wrapText="false" indent="0" shrinkToFit="false"/>
      <protection locked="true" hidden="false"/>
    </xf>
    <xf numFmtId="164" fontId="42" fillId="0" borderId="0" xfId="0" applyFont="true" applyBorder="false" applyAlignment="true" applyProtection="false">
      <alignment horizontal="general" vertical="bottom" textRotation="0" wrapText="true" indent="0" shrinkToFit="false"/>
      <protection locked="true" hidden="false"/>
    </xf>
    <xf numFmtId="164" fontId="0" fillId="0" borderId="0" xfId="0" applyFont="false" applyBorder="false" applyAlignment="true" applyProtection="false">
      <alignment horizontal="general" vertical="bottom" textRotation="0" wrapText="true" indent="0" shrinkToFit="false"/>
      <protection locked="true" hidden="false"/>
    </xf>
    <xf numFmtId="164" fontId="48" fillId="33" borderId="33" xfId="0" applyFont="true" applyBorder="true" applyAlignment="true" applyProtection="true">
      <alignment horizontal="right" vertical="bottom" textRotation="0" wrapText="true" indent="0" shrinkToFit="false"/>
      <protection locked="true" hidden="true"/>
    </xf>
    <xf numFmtId="164" fontId="34" fillId="33" borderId="0" xfId="0" applyFont="true" applyBorder="false" applyAlignment="false" applyProtection="true">
      <alignment horizontal="general" vertical="bottom" textRotation="0" wrapText="false" indent="0" shrinkToFit="false"/>
      <protection locked="true" hidden="true"/>
    </xf>
    <xf numFmtId="164" fontId="48" fillId="33" borderId="29" xfId="0" applyFont="true" applyBorder="true" applyAlignment="true" applyProtection="true">
      <alignment horizontal="center" vertical="center" textRotation="0" wrapText="false" indent="0" shrinkToFit="false"/>
      <protection locked="false" hidden="true"/>
    </xf>
    <xf numFmtId="164" fontId="50" fillId="0" borderId="30" xfId="20" applyFont="true" applyBorder="true" applyAlignment="true" applyProtection="true">
      <alignment horizontal="center" vertical="center" textRotation="0" wrapText="true" indent="0" shrinkToFit="false"/>
      <protection locked="true" hidden="true"/>
    </xf>
    <xf numFmtId="164" fontId="51" fillId="0" borderId="0" xfId="0" applyFont="true" applyBorder="false" applyAlignment="true" applyProtection="true">
      <alignment horizontal="center" vertical="center" textRotation="0" wrapText="true" indent="0" shrinkToFit="false"/>
      <protection locked="true" hidden="true"/>
    </xf>
    <xf numFmtId="164" fontId="52" fillId="0" borderId="0" xfId="0" applyFont="true" applyBorder="false" applyAlignment="true" applyProtection="true">
      <alignment horizontal="right" vertical="bottom" textRotation="0" wrapText="true" indent="0" shrinkToFit="false"/>
      <protection locked="true" hidden="true"/>
    </xf>
    <xf numFmtId="183" fontId="0" fillId="30" borderId="16" xfId="0" applyFont="false" applyBorder="true" applyAlignment="false" applyProtection="false">
      <alignment horizontal="general" vertical="bottom" textRotation="0" wrapText="false" indent="0" shrinkToFit="false"/>
      <protection locked="true" hidden="false"/>
    </xf>
    <xf numFmtId="164" fontId="35" fillId="33" borderId="0" xfId="0" applyFont="true" applyBorder="true" applyAlignment="true" applyProtection="true">
      <alignment horizontal="center" vertical="center" textRotation="0" wrapText="true" indent="0" shrinkToFit="false"/>
      <protection locked="true" hidden="true"/>
    </xf>
    <xf numFmtId="183" fontId="50" fillId="33" borderId="0" xfId="20" applyFont="true" applyBorder="true" applyAlignment="true" applyProtection="false">
      <alignment horizontal="center" vertical="bottom" textRotation="0" wrapText="false" indent="0" shrinkToFit="false"/>
      <protection locked="false" hidden="false"/>
    </xf>
    <xf numFmtId="164" fontId="43" fillId="0" borderId="0" xfId="0" applyFont="true" applyBorder="false" applyAlignment="true" applyProtection="false">
      <alignment horizontal="center" vertical="bottom" textRotation="0" wrapText="true" indent="0" shrinkToFit="false"/>
      <protection locked="true" hidden="false"/>
    </xf>
    <xf numFmtId="183" fontId="53" fillId="33" borderId="28" xfId="0" applyFont="true" applyBorder="true" applyAlignment="true" applyProtection="false">
      <alignment horizontal="general" vertical="top" textRotation="0" wrapText="true" indent="0" shrinkToFit="false"/>
      <protection locked="true" hidden="false"/>
    </xf>
    <xf numFmtId="164" fontId="36" fillId="33" borderId="0" xfId="0" applyFont="true" applyBorder="false" applyAlignment="true" applyProtection="true">
      <alignment horizontal="center" vertical="top" textRotation="0" wrapText="false" indent="0" shrinkToFit="false"/>
      <protection locked="true" hidden="true"/>
    </xf>
    <xf numFmtId="164" fontId="0" fillId="0" borderId="0" xfId="0" applyFont="false" applyBorder="false" applyAlignment="true" applyProtection="false">
      <alignment horizontal="general" vertical="top" textRotation="0" wrapText="false" indent="0" shrinkToFit="false"/>
      <protection locked="true" hidden="false"/>
    </xf>
    <xf numFmtId="164" fontId="0" fillId="33" borderId="0" xfId="0" applyFont="false" applyBorder="false" applyAlignment="true" applyProtection="false">
      <alignment horizontal="general" vertical="top" textRotation="0" wrapText="false" indent="0" shrinkToFit="false"/>
      <protection locked="true" hidden="false"/>
    </xf>
    <xf numFmtId="164" fontId="35" fillId="33" borderId="34" xfId="0" applyFont="true" applyBorder="true" applyAlignment="true" applyProtection="true">
      <alignment horizontal="center" vertical="top" textRotation="0" wrapText="true" indent="0" shrinkToFit="false"/>
      <protection locked="true" hidden="true"/>
    </xf>
    <xf numFmtId="164" fontId="36" fillId="33" borderId="35" xfId="0" applyFont="true" applyBorder="true" applyAlignment="true" applyProtection="false">
      <alignment horizontal="general" vertical="center" textRotation="0" wrapText="false" indent="0" shrinkToFit="false"/>
      <protection locked="true" hidden="false"/>
    </xf>
    <xf numFmtId="164" fontId="35" fillId="33" borderId="33" xfId="0" applyFont="true" applyBorder="true" applyAlignment="true" applyProtection="true">
      <alignment horizontal="right" vertical="center" textRotation="0" wrapText="false" indent="0" shrinkToFit="false"/>
      <protection locked="true" hidden="true"/>
    </xf>
    <xf numFmtId="164" fontId="36" fillId="33" borderId="36" xfId="0" applyFont="true" applyBorder="true" applyAlignment="true" applyProtection="true">
      <alignment horizontal="general" vertical="center" textRotation="0" wrapText="false" indent="0" shrinkToFit="false"/>
      <protection locked="true" hidden="true"/>
    </xf>
    <xf numFmtId="184" fontId="54" fillId="33" borderId="33" xfId="0" applyFont="true" applyBorder="true" applyAlignment="true" applyProtection="true">
      <alignment horizontal="left" vertical="center" textRotation="0" wrapText="true" indent="0" shrinkToFit="false"/>
      <protection locked="false" hidden="false"/>
    </xf>
    <xf numFmtId="164" fontId="47" fillId="33" borderId="37" xfId="0" applyFont="true" applyBorder="true" applyAlignment="true" applyProtection="false">
      <alignment horizontal="general" vertical="center" textRotation="0" wrapText="false" indent="0" shrinkToFit="false"/>
      <protection locked="true" hidden="false"/>
    </xf>
    <xf numFmtId="184" fontId="55" fillId="33" borderId="29" xfId="20" applyFont="true" applyBorder="true" applyAlignment="true" applyProtection="false">
      <alignment horizontal="left" vertical="center" textRotation="0" wrapText="true" indent="0" shrinkToFit="false"/>
      <protection locked="false" hidden="false"/>
    </xf>
    <xf numFmtId="164" fontId="54" fillId="33" borderId="38" xfId="0" applyFont="true" applyBorder="true" applyAlignment="true" applyProtection="false">
      <alignment horizontal="general" vertical="center" textRotation="0" wrapText="true" indent="0" shrinkToFit="false"/>
      <protection locked="true" hidden="false"/>
    </xf>
    <xf numFmtId="164" fontId="0" fillId="33" borderId="16" xfId="0" applyFont="false" applyBorder="true" applyAlignment="false" applyProtection="false">
      <alignment horizontal="general" vertical="bottom" textRotation="0" wrapText="false" indent="0" shrinkToFit="false"/>
      <protection locked="true" hidden="false"/>
    </xf>
    <xf numFmtId="164" fontId="35" fillId="33" borderId="29" xfId="0" applyFont="true" applyBorder="true" applyAlignment="true" applyProtection="true">
      <alignment horizontal="right" vertical="center" textRotation="0" wrapText="false" indent="0" shrinkToFit="false"/>
      <protection locked="true" hidden="true"/>
    </xf>
    <xf numFmtId="164" fontId="56" fillId="33" borderId="36" xfId="20" applyFont="true" applyBorder="true" applyAlignment="true" applyProtection="true">
      <alignment horizontal="left" vertical="center" textRotation="0" wrapText="false" indent="0" shrinkToFit="false"/>
      <protection locked="true" hidden="true"/>
    </xf>
    <xf numFmtId="164" fontId="54" fillId="33" borderId="31" xfId="0" applyFont="true" applyBorder="true" applyAlignment="true" applyProtection="true">
      <alignment horizontal="left" vertical="center" textRotation="0" wrapText="true" indent="0" shrinkToFit="false"/>
      <protection locked="false" hidden="false"/>
    </xf>
    <xf numFmtId="164" fontId="17" fillId="0" borderId="33" xfId="20" applyFont="true" applyBorder="true" applyAlignment="true" applyProtection="true">
      <alignment horizontal="left" vertical="center" textRotation="0" wrapText="true" indent="0" shrinkToFit="false"/>
      <protection locked="true" hidden="false"/>
    </xf>
    <xf numFmtId="164" fontId="36" fillId="33" borderId="32" xfId="0" applyFont="true" applyBorder="true" applyAlignment="true" applyProtection="true">
      <alignment horizontal="general" vertical="center" textRotation="0" wrapText="false" indent="0" shrinkToFit="false"/>
      <protection locked="true" hidden="true"/>
    </xf>
    <xf numFmtId="184" fontId="54" fillId="33" borderId="29" xfId="0" applyFont="true" applyBorder="true" applyAlignment="true" applyProtection="true">
      <alignment horizontal="left" vertical="center" textRotation="0" wrapText="true" indent="0" shrinkToFit="false"/>
      <protection locked="false" hidden="false"/>
    </xf>
    <xf numFmtId="184" fontId="17" fillId="33" borderId="29" xfId="20" applyFont="true" applyBorder="true" applyAlignment="true" applyProtection="false">
      <alignment horizontal="left" vertical="center" textRotation="0" wrapText="true" indent="0" shrinkToFit="false"/>
      <protection locked="false" hidden="false"/>
    </xf>
    <xf numFmtId="164" fontId="54" fillId="0" borderId="29" xfId="0" applyFont="true" applyBorder="true" applyAlignment="true" applyProtection="true">
      <alignment horizontal="left" vertical="bottom" textRotation="0" wrapText="true" indent="0" shrinkToFit="false"/>
      <protection locked="false" hidden="false"/>
    </xf>
    <xf numFmtId="164" fontId="57" fillId="0" borderId="0" xfId="0" applyFont="true" applyBorder="false" applyAlignment="true" applyProtection="false">
      <alignment horizontal="center" vertical="bottom" textRotation="0" wrapText="true" indent="0" shrinkToFit="false"/>
      <protection locked="true" hidden="false"/>
    </xf>
    <xf numFmtId="164" fontId="36" fillId="33" borderId="39" xfId="0" applyFont="true" applyBorder="true" applyAlignment="true" applyProtection="true">
      <alignment horizontal="general" vertical="center" textRotation="0" wrapText="false" indent="0" shrinkToFit="false"/>
      <protection locked="true" hidden="true"/>
    </xf>
    <xf numFmtId="184" fontId="54" fillId="0" borderId="29" xfId="0" applyFont="true" applyBorder="true" applyAlignment="true" applyProtection="true">
      <alignment horizontal="left" vertical="center" textRotation="0" wrapText="true" indent="0" shrinkToFit="false"/>
      <protection locked="false" hidden="false"/>
    </xf>
    <xf numFmtId="164" fontId="36" fillId="33" borderId="40" xfId="0" applyFont="true" applyBorder="true" applyAlignment="true" applyProtection="true">
      <alignment horizontal="general" vertical="center" textRotation="0" wrapText="false" indent="0" shrinkToFit="false"/>
      <protection locked="true" hidden="true"/>
    </xf>
    <xf numFmtId="185" fontId="35" fillId="33" borderId="33" xfId="0" applyFont="true" applyBorder="true" applyAlignment="true" applyProtection="true">
      <alignment horizontal="center" vertical="bottom" textRotation="0" wrapText="true" indent="0" shrinkToFit="false"/>
      <protection locked="false" hidden="false"/>
    </xf>
    <xf numFmtId="164" fontId="35" fillId="33" borderId="39" xfId="0" applyFont="true" applyBorder="true" applyAlignment="true" applyProtection="false">
      <alignment horizontal="general" vertical="bottom" textRotation="0" wrapText="true" indent="0" shrinkToFit="false"/>
      <protection locked="true" hidden="false"/>
    </xf>
    <xf numFmtId="164" fontId="58" fillId="33" borderId="0" xfId="20" applyFont="true" applyBorder="true" applyAlignment="true" applyProtection="true">
      <alignment horizontal="general" vertical="center" textRotation="0" wrapText="true" indent="0" shrinkToFit="false"/>
      <protection locked="true" hidden="false"/>
    </xf>
    <xf numFmtId="164" fontId="36" fillId="33" borderId="28" xfId="0" applyFont="true" applyBorder="true" applyAlignment="true" applyProtection="false">
      <alignment horizontal="general" vertical="center" textRotation="0" wrapText="false" indent="0" shrinkToFit="false"/>
      <protection locked="true" hidden="false"/>
    </xf>
    <xf numFmtId="164" fontId="35" fillId="33" borderId="0" xfId="0" applyFont="true" applyBorder="false" applyAlignment="true" applyProtection="true">
      <alignment horizontal="general" vertical="bottom" textRotation="0" wrapText="true" indent="0" shrinkToFit="false"/>
      <protection locked="true" hidden="true"/>
    </xf>
    <xf numFmtId="164" fontId="36" fillId="33" borderId="0" xfId="0" applyFont="true" applyBorder="false" applyAlignment="true" applyProtection="true">
      <alignment horizontal="general" vertical="center" textRotation="0" wrapText="false" indent="0" shrinkToFit="false"/>
      <protection locked="true" hidden="true"/>
    </xf>
    <xf numFmtId="164" fontId="59" fillId="33" borderId="0" xfId="0" applyFont="true" applyBorder="true" applyAlignment="true" applyProtection="false">
      <alignment horizontal="center" vertical="bottom" textRotation="0" wrapText="true" indent="0" shrinkToFit="false"/>
      <protection locked="true" hidden="false"/>
    </xf>
    <xf numFmtId="164" fontId="59" fillId="33" borderId="0" xfId="0" applyFont="true" applyBorder="false" applyAlignment="true" applyProtection="false">
      <alignment horizontal="left" vertical="bottom" textRotation="0" wrapText="true" indent="0" shrinkToFit="false"/>
      <protection locked="true" hidden="false"/>
    </xf>
    <xf numFmtId="164" fontId="58" fillId="33" borderId="0" xfId="20" applyFont="true" applyBorder="true" applyAlignment="true" applyProtection="true">
      <alignment horizontal="general" vertical="center" textRotation="0" wrapText="false" indent="0" shrinkToFit="false"/>
      <protection locked="true" hidden="false"/>
    </xf>
    <xf numFmtId="164" fontId="43" fillId="0" borderId="28" xfId="0" applyFont="true" applyBorder="true" applyAlignment="true" applyProtection="false">
      <alignment horizontal="general" vertical="bottom" textRotation="0" wrapText="true" indent="0" shrinkToFit="false"/>
      <protection locked="true" hidden="false"/>
    </xf>
    <xf numFmtId="164" fontId="36" fillId="33" borderId="41" xfId="0" applyFont="true" applyBorder="true" applyAlignment="true" applyProtection="false">
      <alignment horizontal="general" vertical="center" textRotation="0" wrapText="false" indent="0" shrinkToFit="false"/>
      <protection locked="true" hidden="false"/>
    </xf>
    <xf numFmtId="164" fontId="35" fillId="33" borderId="34" xfId="0" applyFont="true" applyBorder="true" applyAlignment="true" applyProtection="true">
      <alignment horizontal="center" vertical="bottom" textRotation="0" wrapText="true" indent="0" shrinkToFit="false"/>
      <protection locked="true" hidden="true"/>
    </xf>
    <xf numFmtId="164" fontId="47" fillId="33" borderId="42" xfId="0" applyFont="true" applyBorder="true" applyAlignment="true" applyProtection="false">
      <alignment horizontal="general" vertical="center" textRotation="0" wrapText="false" indent="0" shrinkToFit="false"/>
      <protection locked="true" hidden="false"/>
    </xf>
    <xf numFmtId="164" fontId="35" fillId="33" borderId="34" xfId="0" applyFont="true" applyBorder="true" applyAlignment="true" applyProtection="true">
      <alignment horizontal="general" vertical="bottom" textRotation="0" wrapText="true" indent="0" shrinkToFit="false"/>
      <protection locked="true" hidden="true"/>
    </xf>
    <xf numFmtId="164" fontId="35" fillId="33" borderId="38" xfId="0" applyFont="true" applyBorder="true" applyAlignment="true" applyProtection="true">
      <alignment horizontal="left" vertical="bottom" textRotation="0" wrapText="true" indent="0" shrinkToFit="false"/>
      <protection locked="true" hidden="true"/>
    </xf>
    <xf numFmtId="164" fontId="54" fillId="33" borderId="0" xfId="0" applyFont="true" applyBorder="false" applyAlignment="true" applyProtection="true">
      <alignment horizontal="left" vertical="bottom" textRotation="0" wrapText="true" indent="0" shrinkToFit="false"/>
      <protection locked="true" hidden="true"/>
    </xf>
    <xf numFmtId="164" fontId="59" fillId="33" borderId="34" xfId="0" applyFont="true" applyBorder="true" applyAlignment="true" applyProtection="true">
      <alignment horizontal="left" vertical="center" textRotation="0" wrapText="true" indent="0" shrinkToFit="false"/>
      <protection locked="true" hidden="true"/>
    </xf>
    <xf numFmtId="164" fontId="54" fillId="33" borderId="29" xfId="0" applyFont="true" applyBorder="true" applyAlignment="true" applyProtection="true">
      <alignment horizontal="left" vertical="center" textRotation="0" wrapText="false" indent="0" shrinkToFit="false"/>
      <protection locked="false" hidden="false"/>
    </xf>
    <xf numFmtId="164" fontId="54" fillId="33" borderId="0" xfId="0" applyFont="true" applyBorder="false" applyAlignment="true" applyProtection="false">
      <alignment horizontal="general" vertical="center" textRotation="0" wrapText="false" indent="0" shrinkToFit="false"/>
      <protection locked="true" hidden="false"/>
    </xf>
    <xf numFmtId="164" fontId="36" fillId="33" borderId="29" xfId="0" applyFont="true" applyBorder="true" applyAlignment="true" applyProtection="true">
      <alignment horizontal="left" vertical="center" textRotation="0" wrapText="true" indent="0" shrinkToFit="false"/>
      <protection locked="false" hidden="false"/>
    </xf>
    <xf numFmtId="164" fontId="57" fillId="0" borderId="28" xfId="0" applyFont="true" applyBorder="true" applyAlignment="true" applyProtection="false">
      <alignment horizontal="general" vertical="bottom" textRotation="0" wrapText="true" indent="0" shrinkToFit="false"/>
      <protection locked="true" hidden="false"/>
    </xf>
    <xf numFmtId="164" fontId="35" fillId="33" borderId="30" xfId="0" applyFont="true" applyBorder="true" applyAlignment="true" applyProtection="true">
      <alignment horizontal="right" vertical="center" textRotation="0" wrapText="false" indent="0" shrinkToFit="false"/>
      <protection locked="true" hidden="true"/>
    </xf>
    <xf numFmtId="164" fontId="36" fillId="33" borderId="0" xfId="0" applyFont="true" applyBorder="false" applyAlignment="true" applyProtection="false">
      <alignment horizontal="general" vertical="center" textRotation="0" wrapText="false" indent="0" shrinkToFit="false"/>
      <protection locked="true" hidden="false"/>
    </xf>
    <xf numFmtId="164" fontId="35" fillId="33" borderId="0" xfId="0" applyFont="true" applyBorder="false" applyAlignment="true" applyProtection="true">
      <alignment horizontal="right" vertical="center" textRotation="0" wrapText="false" indent="0" shrinkToFit="false"/>
      <protection locked="true" hidden="true"/>
    </xf>
    <xf numFmtId="164" fontId="58" fillId="33" borderId="0" xfId="20" applyFont="true" applyBorder="true" applyAlignment="true" applyProtection="true">
      <alignment horizontal="center" vertical="center" textRotation="0" wrapText="false" indent="0" shrinkToFit="false"/>
      <protection locked="true" hidden="true"/>
    </xf>
    <xf numFmtId="164" fontId="35" fillId="33" borderId="34" xfId="0" applyFont="true" applyBorder="true" applyAlignment="true" applyProtection="true">
      <alignment horizontal="left" vertical="bottom" textRotation="0" wrapText="true" indent="0" shrinkToFit="false"/>
      <protection locked="true" hidden="true"/>
    </xf>
    <xf numFmtId="164" fontId="54" fillId="0" borderId="29" xfId="0" applyFont="true" applyBorder="true" applyAlignment="true" applyProtection="true">
      <alignment horizontal="left" vertical="center" textRotation="0" wrapText="false" indent="0" shrinkToFit="false"/>
      <protection locked="false" hidden="false"/>
    </xf>
    <xf numFmtId="164" fontId="60" fillId="33" borderId="0" xfId="0" applyFont="true" applyBorder="false" applyAlignment="true" applyProtection="false">
      <alignment horizontal="right" vertical="center" textRotation="0" wrapText="false" indent="0" shrinkToFit="false"/>
      <protection locked="true" hidden="false"/>
    </xf>
    <xf numFmtId="164" fontId="60" fillId="33" borderId="0" xfId="0" applyFont="true" applyBorder="false" applyAlignment="true" applyProtection="true">
      <alignment horizontal="right" vertical="center" textRotation="0" wrapText="false" indent="0" shrinkToFit="false"/>
      <protection locked="true" hidden="true"/>
    </xf>
    <xf numFmtId="164" fontId="61" fillId="0" borderId="34" xfId="20" applyFont="true" applyBorder="true" applyAlignment="true" applyProtection="true">
      <alignment horizontal="center" vertical="bottom" textRotation="0" wrapText="true" indent="0" shrinkToFit="false"/>
      <protection locked="true" hidden="true"/>
    </xf>
    <xf numFmtId="183" fontId="35" fillId="33" borderId="34" xfId="0" applyFont="true" applyBorder="true" applyAlignment="true" applyProtection="true">
      <alignment horizontal="left" vertical="bottom" textRotation="0" wrapText="true" indent="0" shrinkToFit="false"/>
      <protection locked="true" hidden="true"/>
    </xf>
    <xf numFmtId="164" fontId="62" fillId="0" borderId="34" xfId="20" applyFont="true" applyBorder="true" applyAlignment="true" applyProtection="true">
      <alignment horizontal="center" vertical="bottom" textRotation="0" wrapText="false" indent="0" shrinkToFit="false"/>
      <protection locked="true" hidden="true"/>
    </xf>
    <xf numFmtId="180" fontId="54" fillId="33" borderId="29" xfId="0" applyFont="true" applyBorder="true" applyAlignment="true" applyProtection="true">
      <alignment horizontal="left" vertical="center" textRotation="0" wrapText="false" indent="0" shrinkToFit="false"/>
      <protection locked="false" hidden="false"/>
    </xf>
    <xf numFmtId="164" fontId="54" fillId="33" borderId="30" xfId="0" applyFont="true" applyBorder="true" applyAlignment="true" applyProtection="true">
      <alignment horizontal="center" vertical="center" textRotation="0" wrapText="false" indent="0" shrinkToFit="false"/>
      <protection locked="true" hidden="true"/>
    </xf>
    <xf numFmtId="164" fontId="54" fillId="33" borderId="30" xfId="0" applyFont="true" applyBorder="true" applyAlignment="true" applyProtection="true">
      <alignment horizontal="left" vertical="center" textRotation="0" wrapText="false" indent="0" shrinkToFit="false"/>
      <protection locked="true" hidden="true"/>
    </xf>
    <xf numFmtId="164" fontId="0" fillId="0" borderId="0" xfId="0" applyFont="false" applyBorder="false" applyAlignment="true" applyProtection="false">
      <alignment horizontal="general" vertical="top" textRotation="0" wrapText="true" indent="0" shrinkToFit="false"/>
      <protection locked="true" hidden="false"/>
    </xf>
    <xf numFmtId="164" fontId="63" fillId="0" borderId="34" xfId="20" applyFont="true" applyBorder="true" applyAlignment="true" applyProtection="true">
      <alignment horizontal="center" vertical="bottom" textRotation="0" wrapText="false" indent="0" shrinkToFit="false"/>
      <protection locked="true" hidden="true"/>
    </xf>
    <xf numFmtId="164" fontId="54" fillId="33" borderId="0" xfId="0" applyFont="true" applyBorder="false" applyAlignment="true" applyProtection="true">
      <alignment horizontal="center" vertical="center" textRotation="0" wrapText="false" indent="0" shrinkToFit="false"/>
      <protection locked="true" hidden="true"/>
    </xf>
    <xf numFmtId="164" fontId="54" fillId="33" borderId="0" xfId="0" applyFont="true" applyBorder="false" applyAlignment="true" applyProtection="true">
      <alignment horizontal="left" vertical="center" textRotation="0" wrapText="false" indent="0" shrinkToFit="false"/>
      <protection locked="true" hidden="true"/>
    </xf>
    <xf numFmtId="183" fontId="63" fillId="0" borderId="34" xfId="20" applyFont="true" applyBorder="true" applyAlignment="true" applyProtection="true">
      <alignment horizontal="center" vertical="bottom" textRotation="0" wrapText="false" indent="0" shrinkToFit="false"/>
      <protection locked="true" hidden="true"/>
    </xf>
    <xf numFmtId="164" fontId="64" fillId="33" borderId="0" xfId="0" applyFont="true" applyBorder="false" applyAlignment="true" applyProtection="false">
      <alignment horizontal="general" vertical="center" textRotation="0" wrapText="false" indent="0" shrinkToFit="false"/>
      <protection locked="true" hidden="false"/>
    </xf>
    <xf numFmtId="164" fontId="36" fillId="33" borderId="33" xfId="0" applyFont="true" applyBorder="true" applyAlignment="true" applyProtection="false">
      <alignment horizontal="general" vertical="center" textRotation="0" wrapText="false" indent="0" shrinkToFit="false"/>
      <protection locked="true" hidden="false"/>
    </xf>
    <xf numFmtId="164" fontId="64" fillId="33" borderId="34" xfId="0" applyFont="true" applyBorder="true" applyAlignment="true" applyProtection="false">
      <alignment horizontal="general" vertical="center" textRotation="0" wrapText="false" indent="0" shrinkToFit="false"/>
      <protection locked="true" hidden="false"/>
    </xf>
    <xf numFmtId="164" fontId="65" fillId="0" borderId="0" xfId="0" applyFont="true" applyBorder="false" applyAlignment="true" applyProtection="false">
      <alignment horizontal="right" vertical="bottom" textRotation="0" wrapText="true" indent="0" shrinkToFit="false"/>
      <protection locked="true" hidden="false"/>
    </xf>
    <xf numFmtId="164" fontId="36" fillId="33" borderId="0" xfId="0" applyFont="true" applyBorder="false" applyAlignment="true" applyProtection="true">
      <alignment horizontal="left" vertical="center" textRotation="0" wrapText="false" indent="0" shrinkToFit="false"/>
      <protection locked="true" hidden="true"/>
    </xf>
    <xf numFmtId="183" fontId="34" fillId="33" borderId="34" xfId="0" applyFont="true" applyBorder="true" applyAlignment="true" applyProtection="true">
      <alignment horizontal="center" vertical="bottom" textRotation="0" wrapText="true" indent="0" shrinkToFit="false"/>
      <protection locked="true" hidden="true"/>
    </xf>
    <xf numFmtId="164" fontId="36" fillId="33" borderId="43" xfId="0" applyFont="true" applyBorder="true" applyAlignment="true" applyProtection="false">
      <alignment horizontal="general" vertical="center" textRotation="0" wrapText="false" indent="0" shrinkToFit="false"/>
      <protection locked="true" hidden="false"/>
    </xf>
    <xf numFmtId="181" fontId="35" fillId="33" borderId="38" xfId="0" applyFont="true" applyBorder="true" applyAlignment="true" applyProtection="true">
      <alignment horizontal="left" vertical="bottom" textRotation="0" wrapText="true" indent="0" shrinkToFit="false"/>
      <protection locked="true" hidden="true"/>
    </xf>
    <xf numFmtId="181" fontId="35" fillId="33" borderId="30" xfId="0" applyFont="true" applyBorder="true" applyAlignment="true" applyProtection="true">
      <alignment horizontal="left" vertical="center" textRotation="0" wrapText="true" indent="0" shrinkToFit="false"/>
      <protection locked="true" hidden="true"/>
    </xf>
    <xf numFmtId="164" fontId="35" fillId="33" borderId="30" xfId="0" applyFont="true" applyBorder="true" applyAlignment="true" applyProtection="true">
      <alignment horizontal="left" vertical="bottom" textRotation="0" wrapText="false" indent="0" shrinkToFit="false"/>
      <protection locked="true" hidden="true"/>
    </xf>
    <xf numFmtId="183" fontId="35" fillId="33" borderId="38" xfId="0" applyFont="true" applyBorder="true" applyAlignment="true" applyProtection="true">
      <alignment horizontal="left" vertical="bottom" textRotation="0" wrapText="true" indent="0" shrinkToFit="false"/>
      <protection locked="true" hidden="true"/>
    </xf>
    <xf numFmtId="164" fontId="54" fillId="33" borderId="38" xfId="0" applyFont="true" applyBorder="true" applyAlignment="true" applyProtection="true">
      <alignment horizontal="left" vertical="center" textRotation="0" wrapText="false" indent="0" shrinkToFit="false"/>
      <protection locked="true" hidden="true"/>
    </xf>
    <xf numFmtId="164" fontId="47" fillId="33" borderId="44" xfId="0" applyFont="true" applyBorder="true" applyAlignment="true" applyProtection="false">
      <alignment horizontal="general" vertical="center" textRotation="0" wrapText="false" indent="0" shrinkToFit="false"/>
      <protection locked="true" hidden="false"/>
    </xf>
    <xf numFmtId="164" fontId="43" fillId="0" borderId="28" xfId="0" applyFont="true" applyBorder="true" applyAlignment="true" applyProtection="false">
      <alignment horizontal="general" vertical="top" textRotation="0" wrapText="true" indent="0" shrinkToFit="false"/>
      <protection locked="true" hidden="false"/>
    </xf>
    <xf numFmtId="183" fontId="54" fillId="33" borderId="29" xfId="0" applyFont="true" applyBorder="true" applyAlignment="true" applyProtection="true">
      <alignment horizontal="general" vertical="center" textRotation="0" wrapText="true" indent="0" shrinkToFit="false"/>
      <protection locked="true" hidden="true"/>
    </xf>
    <xf numFmtId="164" fontId="54" fillId="33" borderId="32" xfId="0" applyFont="true" applyBorder="true" applyAlignment="true" applyProtection="false">
      <alignment horizontal="general" vertical="center" textRotation="0" wrapText="false" indent="0" shrinkToFit="false"/>
      <protection locked="true" hidden="false"/>
    </xf>
    <xf numFmtId="164" fontId="54" fillId="33" borderId="38" xfId="0" applyFont="true" applyBorder="true" applyAlignment="true" applyProtection="true">
      <alignment horizontal="general" vertical="center" textRotation="0" wrapText="true" indent="0" shrinkToFit="false"/>
      <protection locked="true" hidden="true"/>
    </xf>
    <xf numFmtId="164" fontId="54" fillId="33" borderId="38" xfId="0" applyFont="true" applyBorder="true" applyAlignment="true" applyProtection="false">
      <alignment horizontal="center" vertical="center" textRotation="0" wrapText="false" indent="0" shrinkToFit="false"/>
      <protection locked="true" hidden="false"/>
    </xf>
    <xf numFmtId="164" fontId="66" fillId="33" borderId="29" xfId="20" applyFont="true" applyBorder="true" applyAlignment="true" applyProtection="false">
      <alignment horizontal="left" vertical="center" textRotation="0" wrapText="true" indent="0" shrinkToFit="false"/>
      <protection locked="false" hidden="false"/>
    </xf>
    <xf numFmtId="164" fontId="54" fillId="33" borderId="38" xfId="0" applyFont="true" applyBorder="true" applyAlignment="true" applyProtection="false">
      <alignment horizontal="left" vertical="center" textRotation="0" wrapText="false" indent="0" shrinkToFit="false"/>
      <protection locked="true" hidden="false"/>
    </xf>
    <xf numFmtId="181" fontId="67" fillId="33" borderId="38" xfId="0" applyFont="true" applyBorder="true" applyAlignment="true" applyProtection="true">
      <alignment horizontal="left" vertical="bottom" textRotation="0" wrapText="true" indent="0" shrinkToFit="false"/>
      <protection locked="true" hidden="true"/>
    </xf>
    <xf numFmtId="164" fontId="54" fillId="33" borderId="38" xfId="0" applyFont="true" applyBorder="true" applyAlignment="true" applyProtection="false">
      <alignment horizontal="general" vertical="center" textRotation="0" wrapText="false" indent="0" shrinkToFit="false"/>
      <protection locked="true" hidden="false"/>
    </xf>
    <xf numFmtId="164" fontId="54" fillId="33" borderId="29" xfId="0" applyFont="true" applyBorder="true" applyAlignment="true" applyProtection="true">
      <alignment horizontal="left" vertical="center" textRotation="0" wrapText="true" indent="0" shrinkToFit="false"/>
      <protection locked="false" hidden="false"/>
    </xf>
    <xf numFmtId="164" fontId="54" fillId="33" borderId="38" xfId="0" applyFont="true" applyBorder="true" applyAlignment="true" applyProtection="true">
      <alignment horizontal="center" vertical="center" textRotation="0" wrapText="true" indent="0" shrinkToFit="false"/>
      <protection locked="true" hidden="true"/>
    </xf>
    <xf numFmtId="164" fontId="54" fillId="33" borderId="0" xfId="0" applyFont="true" applyBorder="false" applyAlignment="true" applyProtection="false">
      <alignment horizontal="center" vertical="center" textRotation="0" wrapText="false" indent="0" shrinkToFit="false"/>
      <protection locked="true" hidden="false"/>
    </xf>
    <xf numFmtId="164" fontId="36" fillId="33" borderId="38" xfId="0" applyFont="true" applyBorder="true" applyAlignment="true" applyProtection="false">
      <alignment horizontal="left" vertical="center" textRotation="0" wrapText="true" indent="0" shrinkToFit="false"/>
      <protection locked="true" hidden="false"/>
    </xf>
    <xf numFmtId="183" fontId="50" fillId="0" borderId="0" xfId="20" applyFont="true" applyBorder="true" applyAlignment="true" applyProtection="true">
      <alignment horizontal="center" vertical="center" textRotation="0" wrapText="true" indent="0" shrinkToFit="false"/>
      <protection locked="true" hidden="true"/>
    </xf>
    <xf numFmtId="183" fontId="59" fillId="33" borderId="13" xfId="0" applyFont="true" applyBorder="true" applyAlignment="true" applyProtection="true">
      <alignment horizontal="center" vertical="center" textRotation="0" wrapText="false" indent="0" shrinkToFit="false"/>
      <protection locked="true" hidden="true"/>
    </xf>
    <xf numFmtId="164" fontId="47" fillId="33" borderId="23" xfId="0" applyFont="true" applyBorder="true" applyAlignment="true" applyProtection="false">
      <alignment horizontal="general" vertical="center" textRotation="0" wrapText="false" indent="0" shrinkToFit="false"/>
      <protection locked="true" hidden="false"/>
    </xf>
    <xf numFmtId="183" fontId="0" fillId="0" borderId="16" xfId="0" applyFont="false" applyBorder="true" applyAlignment="false" applyProtection="false">
      <alignment horizontal="general" vertical="bottom" textRotation="0" wrapText="false" indent="0" shrinkToFit="false"/>
      <protection locked="true" hidden="false"/>
    </xf>
    <xf numFmtId="180" fontId="54" fillId="33" borderId="29" xfId="0" applyFont="true" applyBorder="true" applyAlignment="true" applyProtection="true">
      <alignment horizontal="left" vertical="center" textRotation="0" wrapText="true" indent="0" shrinkToFit="false"/>
      <protection locked="true" hidden="true"/>
    </xf>
    <xf numFmtId="164" fontId="54" fillId="33" borderId="29" xfId="0" applyFont="true" applyBorder="true" applyAlignment="true" applyProtection="true">
      <alignment horizontal="left" vertical="center" textRotation="0" wrapText="true" indent="0" shrinkToFit="false"/>
      <protection locked="true" hidden="true"/>
    </xf>
    <xf numFmtId="164" fontId="0" fillId="0" borderId="0" xfId="0" applyFont="false" applyBorder="false" applyAlignment="true" applyProtection="true">
      <alignment horizontal="general" vertical="center" textRotation="0" wrapText="true" indent="0" shrinkToFit="false"/>
      <protection locked="false" hidden="false"/>
    </xf>
    <xf numFmtId="164" fontId="0" fillId="0" borderId="0" xfId="0" applyFont="false" applyBorder="false" applyAlignment="true" applyProtection="false">
      <alignment horizontal="general" vertical="center" textRotation="0" wrapText="true" indent="0" shrinkToFit="false"/>
      <protection locked="true" hidden="false"/>
    </xf>
    <xf numFmtId="164" fontId="0" fillId="33" borderId="45" xfId="0" applyFont="false" applyBorder="true" applyAlignment="true" applyProtection="true">
      <alignment horizontal="general" vertical="center" textRotation="0" wrapText="true" indent="0" shrinkToFit="false"/>
      <protection locked="true" hidden="true"/>
    </xf>
    <xf numFmtId="164" fontId="36" fillId="33" borderId="46" xfId="0" applyFont="true" applyBorder="true" applyAlignment="true" applyProtection="true">
      <alignment horizontal="center" vertical="center" textRotation="0" wrapText="true" indent="0" shrinkToFit="false"/>
      <protection locked="true" hidden="true"/>
    </xf>
    <xf numFmtId="164" fontId="36" fillId="33" borderId="47" xfId="0" applyFont="true" applyBorder="true" applyAlignment="true" applyProtection="true">
      <alignment horizontal="center" vertical="center" textRotation="0" wrapText="true" indent="0" shrinkToFit="false"/>
      <protection locked="true" hidden="true"/>
    </xf>
    <xf numFmtId="164" fontId="36" fillId="33" borderId="0" xfId="0" applyFont="true" applyBorder="false" applyAlignment="true" applyProtection="true">
      <alignment horizontal="center" vertical="center" textRotation="0" wrapText="true" indent="0" shrinkToFit="false"/>
      <protection locked="true" hidden="true"/>
    </xf>
    <xf numFmtId="164" fontId="0" fillId="0" borderId="0" xfId="0" applyFont="true" applyBorder="false" applyAlignment="true" applyProtection="true">
      <alignment horizontal="general" vertical="center" textRotation="0" wrapText="true" indent="0" shrinkToFit="false"/>
      <protection locked="true" hidden="true"/>
    </xf>
    <xf numFmtId="164" fontId="68" fillId="33" borderId="48" xfId="0" applyFont="true" applyBorder="true" applyAlignment="true" applyProtection="true">
      <alignment horizontal="center" vertical="center" textRotation="0" wrapText="true" indent="0" shrinkToFit="false"/>
      <protection locked="true" hidden="true"/>
    </xf>
    <xf numFmtId="164" fontId="33" fillId="0" borderId="49" xfId="0" applyFont="true" applyBorder="true" applyAlignment="true" applyProtection="true">
      <alignment horizontal="general" vertical="center" textRotation="0" wrapText="true" indent="0" shrinkToFit="false"/>
      <protection locked="true" hidden="true"/>
    </xf>
    <xf numFmtId="164" fontId="69" fillId="0" borderId="49" xfId="0" applyFont="true" applyBorder="true" applyAlignment="true" applyProtection="true">
      <alignment horizontal="general" vertical="center" textRotation="0" wrapText="true" indent="0" shrinkToFit="false"/>
      <protection locked="true" hidden="true"/>
    </xf>
    <xf numFmtId="164" fontId="36" fillId="33" borderId="30" xfId="0" applyFont="true" applyBorder="true" applyAlignment="true" applyProtection="true">
      <alignment horizontal="general" vertical="center" textRotation="0" wrapText="true" indent="0" shrinkToFit="false"/>
      <protection locked="true" hidden="true"/>
    </xf>
    <xf numFmtId="164" fontId="36" fillId="33" borderId="50" xfId="0" applyFont="true" applyBorder="true" applyAlignment="true" applyProtection="true">
      <alignment horizontal="general" vertical="center" textRotation="0" wrapText="true" indent="0" shrinkToFit="false"/>
      <protection locked="true" hidden="true"/>
    </xf>
    <xf numFmtId="164" fontId="70" fillId="33" borderId="39" xfId="20" applyFont="true" applyBorder="true" applyAlignment="true" applyProtection="true">
      <alignment horizontal="center" vertical="center" textRotation="0" wrapText="true" indent="0" shrinkToFit="false"/>
      <protection locked="true" hidden="true"/>
    </xf>
    <xf numFmtId="164" fontId="71" fillId="33" borderId="0" xfId="20" applyFont="true" applyBorder="true" applyAlignment="true" applyProtection="true">
      <alignment horizontal="center" vertical="center" textRotation="0" wrapText="true" indent="0" shrinkToFit="false"/>
      <protection locked="true" hidden="true"/>
    </xf>
    <xf numFmtId="164" fontId="36" fillId="33" borderId="51" xfId="0" applyFont="true" applyBorder="true" applyAlignment="true" applyProtection="true">
      <alignment horizontal="general" vertical="center" textRotation="0" wrapText="true" indent="0" shrinkToFit="false"/>
      <protection locked="true" hidden="true"/>
    </xf>
    <xf numFmtId="164" fontId="36" fillId="33" borderId="0" xfId="0" applyFont="true" applyBorder="false" applyAlignment="true" applyProtection="true">
      <alignment horizontal="general" vertical="center" textRotation="0" wrapText="true" indent="0" shrinkToFit="false"/>
      <protection locked="true" hidden="true"/>
    </xf>
    <xf numFmtId="164" fontId="35" fillId="33" borderId="52" xfId="0" applyFont="true" applyBorder="true" applyAlignment="true" applyProtection="true">
      <alignment horizontal="center" vertical="center" textRotation="0" wrapText="true" indent="0" shrinkToFit="false"/>
      <protection locked="true" hidden="true"/>
    </xf>
    <xf numFmtId="164" fontId="68" fillId="0" borderId="53" xfId="0" applyFont="true" applyBorder="true" applyAlignment="true" applyProtection="true">
      <alignment horizontal="center" vertical="center" textRotation="0" wrapText="true" indent="0" shrinkToFit="false"/>
      <protection locked="true" hidden="true"/>
    </xf>
    <xf numFmtId="164" fontId="72" fillId="0" borderId="15" xfId="0" applyFont="true" applyBorder="true" applyAlignment="true" applyProtection="true">
      <alignment horizontal="left" vertical="center" textRotation="0" wrapText="true" indent="0" shrinkToFit="false"/>
      <protection locked="true" hidden="true"/>
    </xf>
    <xf numFmtId="164" fontId="36" fillId="33" borderId="34" xfId="0" applyFont="true" applyBorder="true" applyAlignment="true" applyProtection="true">
      <alignment horizontal="general" vertical="center" textRotation="0" wrapText="true" indent="0" shrinkToFit="false"/>
      <protection locked="true" hidden="true"/>
    </xf>
    <xf numFmtId="164" fontId="36" fillId="33" borderId="54" xfId="0" applyFont="true" applyBorder="true" applyAlignment="true" applyProtection="true">
      <alignment horizontal="center" vertical="center" textRotation="0" wrapText="true" indent="0" shrinkToFit="false"/>
      <protection locked="true" hidden="true"/>
    </xf>
    <xf numFmtId="164" fontId="73" fillId="33" borderId="39" xfId="0" applyFont="true" applyBorder="true" applyAlignment="true" applyProtection="true">
      <alignment horizontal="center" vertical="center" textRotation="0" wrapText="true" indent="0" shrinkToFit="false"/>
      <protection locked="true" hidden="true"/>
    </xf>
    <xf numFmtId="164" fontId="73" fillId="33" borderId="0" xfId="0" applyFont="true" applyBorder="false" applyAlignment="true" applyProtection="true">
      <alignment horizontal="center" vertical="center" textRotation="0" wrapText="true" indent="0" shrinkToFit="false"/>
      <protection locked="true" hidden="true"/>
    </xf>
    <xf numFmtId="164" fontId="74" fillId="33" borderId="0" xfId="0" applyFont="true" applyBorder="false" applyAlignment="true" applyProtection="true">
      <alignment horizontal="center" vertical="center" textRotation="0" wrapText="true" indent="0" shrinkToFit="false"/>
      <protection locked="true" hidden="true"/>
    </xf>
    <xf numFmtId="164" fontId="69" fillId="0" borderId="0" xfId="0" applyFont="true" applyBorder="false" applyAlignment="true" applyProtection="true">
      <alignment horizontal="general" vertical="center" textRotation="0" wrapText="true" indent="0" shrinkToFit="false"/>
      <protection locked="true" hidden="true"/>
    </xf>
    <xf numFmtId="164" fontId="35" fillId="33" borderId="51" xfId="0" applyFont="true" applyBorder="true" applyAlignment="true" applyProtection="true">
      <alignment horizontal="center" vertical="center" textRotation="0" wrapText="true" indent="0" shrinkToFit="false"/>
      <protection locked="true" hidden="true"/>
    </xf>
    <xf numFmtId="164" fontId="35" fillId="33" borderId="0" xfId="0" applyFont="true" applyBorder="false" applyAlignment="true" applyProtection="true">
      <alignment horizontal="center" vertical="center" textRotation="0" wrapText="true" indent="0" shrinkToFit="false"/>
      <protection locked="true" hidden="true"/>
    </xf>
    <xf numFmtId="164" fontId="0" fillId="30" borderId="0" xfId="0" applyFont="true" applyBorder="false" applyAlignment="true" applyProtection="true">
      <alignment horizontal="general" vertical="center" textRotation="0" wrapText="true" indent="0" shrinkToFit="false"/>
      <protection locked="true" hidden="true"/>
    </xf>
    <xf numFmtId="164" fontId="35" fillId="33" borderId="55" xfId="0" applyFont="true" applyBorder="true" applyAlignment="true" applyProtection="true">
      <alignment horizontal="center" vertical="center" textRotation="0" wrapText="true" indent="0" shrinkToFit="false"/>
      <protection locked="true" hidden="true"/>
    </xf>
    <xf numFmtId="164" fontId="36" fillId="0" borderId="0" xfId="0" applyFont="true" applyBorder="false" applyAlignment="true" applyProtection="true">
      <alignment horizontal="center" vertical="center" textRotation="0" wrapText="true" indent="0" shrinkToFit="false"/>
      <protection locked="true" hidden="true"/>
    </xf>
    <xf numFmtId="164" fontId="0" fillId="0" borderId="0" xfId="0" applyFont="false" applyBorder="false" applyAlignment="true" applyProtection="true">
      <alignment horizontal="center" vertical="center" textRotation="0" wrapText="true" indent="0" shrinkToFit="false"/>
      <protection locked="true" hidden="true"/>
    </xf>
    <xf numFmtId="184" fontId="0" fillId="0" borderId="16" xfId="0" applyFont="false" applyBorder="true" applyAlignment="false" applyProtection="true">
      <alignment horizontal="general" vertical="bottom" textRotation="0" wrapText="false" indent="0" shrinkToFit="false"/>
      <protection locked="false" hidden="false"/>
    </xf>
    <xf numFmtId="164" fontId="0" fillId="0" borderId="20" xfId="0" applyFont="true" applyBorder="true" applyAlignment="true" applyProtection="true">
      <alignment horizontal="left" vertical="center" textRotation="0" wrapText="true" indent="0" shrinkToFit="false"/>
      <protection locked="false" hidden="true"/>
    </xf>
    <xf numFmtId="164" fontId="0" fillId="0" borderId="16" xfId="0" applyFont="true" applyBorder="true" applyAlignment="true" applyProtection="true">
      <alignment horizontal="general" vertical="center" textRotation="0" wrapText="true" indent="0" shrinkToFit="false"/>
      <protection locked="false" hidden="true"/>
    </xf>
    <xf numFmtId="164" fontId="0" fillId="0" borderId="20" xfId="0" applyFont="false" applyBorder="true" applyAlignment="true" applyProtection="true">
      <alignment horizontal="left" vertical="center" textRotation="0" wrapText="true" indent="0" shrinkToFit="false"/>
      <protection locked="false" hidden="false"/>
    </xf>
    <xf numFmtId="164" fontId="0" fillId="0" borderId="20" xfId="0" applyFont="false" applyBorder="true" applyAlignment="true" applyProtection="true">
      <alignment horizontal="left" vertical="center" textRotation="0" wrapText="true" indent="0" shrinkToFit="false"/>
      <protection locked="false" hidden="true"/>
    </xf>
    <xf numFmtId="183" fontId="0" fillId="33" borderId="50" xfId="0" applyFont="false" applyBorder="true" applyAlignment="true" applyProtection="true">
      <alignment horizontal="left" vertical="center" textRotation="0" wrapText="true" indent="0" shrinkToFit="false"/>
      <protection locked="false" hidden="true"/>
    </xf>
    <xf numFmtId="183" fontId="0" fillId="33" borderId="31" xfId="0" applyFont="false" applyBorder="true" applyAlignment="true" applyProtection="true">
      <alignment horizontal="left" vertical="center" textRotation="0" wrapText="true" indent="0" shrinkToFit="false"/>
      <protection locked="false" hidden="true"/>
    </xf>
    <xf numFmtId="164" fontId="0" fillId="0" borderId="16" xfId="0" applyFont="false" applyBorder="true" applyAlignment="true" applyProtection="true">
      <alignment horizontal="general" vertical="center" textRotation="0" wrapText="true" indent="0" shrinkToFit="false"/>
      <protection locked="false" hidden="false"/>
    </xf>
    <xf numFmtId="164" fontId="0" fillId="33" borderId="31" xfId="0" applyFont="false" applyBorder="true" applyAlignment="true" applyProtection="true">
      <alignment horizontal="left" vertical="center" textRotation="0" wrapText="true" indent="0" shrinkToFit="false"/>
      <protection locked="false" hidden="false"/>
    </xf>
    <xf numFmtId="164" fontId="0" fillId="0" borderId="56" xfId="0" applyFont="false" applyBorder="true" applyAlignment="true" applyProtection="true">
      <alignment horizontal="general" vertical="center" textRotation="0" wrapText="true" indent="0" shrinkToFit="false"/>
      <protection locked="false" hidden="false"/>
    </xf>
    <xf numFmtId="183" fontId="0" fillId="0" borderId="20" xfId="0" applyFont="false" applyBorder="true" applyAlignment="true" applyProtection="true">
      <alignment horizontal="left" vertical="center" textRotation="0" wrapText="true" indent="0" shrinkToFit="false"/>
      <protection locked="false" hidden="true"/>
    </xf>
    <xf numFmtId="183" fontId="0" fillId="33" borderId="16" xfId="0" applyFont="false" applyBorder="true" applyAlignment="true" applyProtection="true">
      <alignment horizontal="left" vertical="center" textRotation="0" wrapText="true" indent="0" shrinkToFit="false"/>
      <protection locked="false" hidden="false"/>
    </xf>
    <xf numFmtId="164" fontId="75" fillId="0" borderId="0" xfId="0" applyFont="true" applyBorder="false" applyAlignment="true" applyProtection="true">
      <alignment horizontal="general" vertical="center" textRotation="0" wrapText="true" indent="0" shrinkToFit="false"/>
      <protection locked="false" hidden="false"/>
    </xf>
    <xf numFmtId="183" fontId="0" fillId="30" borderId="0" xfId="0" applyFont="false" applyBorder="false" applyAlignment="true" applyProtection="true">
      <alignment horizontal="general" vertical="center" textRotation="0" wrapText="true" indent="0" shrinkToFit="false"/>
      <protection locked="false" hidden="false"/>
    </xf>
    <xf numFmtId="183" fontId="51" fillId="0" borderId="0" xfId="0" applyFont="true" applyBorder="false" applyAlignment="true" applyProtection="true">
      <alignment horizontal="general" vertical="center" textRotation="0" wrapText="true" indent="0" shrinkToFit="false"/>
      <protection locked="false" hidden="false"/>
    </xf>
    <xf numFmtId="183" fontId="0" fillId="0" borderId="16" xfId="0" applyFont="false" applyBorder="true" applyAlignment="true" applyProtection="true">
      <alignment horizontal="left" vertical="center" textRotation="0" wrapText="true" indent="0" shrinkToFit="false"/>
      <protection locked="false" hidden="true"/>
    </xf>
    <xf numFmtId="164" fontId="0" fillId="0" borderId="16" xfId="0" applyFont="false" applyBorder="true" applyAlignment="true" applyProtection="true">
      <alignment horizontal="left" vertical="center" textRotation="0" wrapText="true" indent="0" shrinkToFit="false"/>
      <protection locked="false" hidden="false"/>
    </xf>
    <xf numFmtId="183" fontId="0" fillId="33" borderId="57" xfId="0" applyFont="false" applyBorder="true" applyAlignment="true" applyProtection="true">
      <alignment horizontal="left" vertical="center" textRotation="0" wrapText="true" indent="0" shrinkToFit="false"/>
      <protection locked="false" hidden="true"/>
    </xf>
    <xf numFmtId="183" fontId="0" fillId="33" borderId="58" xfId="0" applyFont="false" applyBorder="true" applyAlignment="true" applyProtection="true">
      <alignment horizontal="left" vertical="center" textRotation="0" wrapText="true" indent="0" shrinkToFit="false"/>
      <protection locked="false" hidden="true"/>
    </xf>
    <xf numFmtId="183" fontId="0" fillId="33" borderId="59" xfId="0" applyFont="false" applyBorder="true" applyAlignment="true" applyProtection="true">
      <alignment horizontal="left" vertical="center" textRotation="0" wrapText="true" indent="0" shrinkToFit="false"/>
      <protection locked="false" hidden="true"/>
    </xf>
    <xf numFmtId="164" fontId="0" fillId="33" borderId="60" xfId="0" applyFont="false" applyBorder="true" applyAlignment="true" applyProtection="true">
      <alignment horizontal="left" vertical="center" textRotation="0" wrapText="true" indent="0" shrinkToFit="false"/>
      <protection locked="false" hidden="false"/>
    </xf>
    <xf numFmtId="164" fontId="0" fillId="0" borderId="61" xfId="0" applyFont="false" applyBorder="true" applyAlignment="true" applyProtection="true">
      <alignment horizontal="general" vertical="center" textRotation="0" wrapText="true" indent="0" shrinkToFit="false"/>
      <protection locked="false" hidden="false"/>
    </xf>
    <xf numFmtId="183" fontId="0" fillId="0" borderId="62" xfId="0" applyFont="false" applyBorder="true" applyAlignment="true" applyProtection="true">
      <alignment horizontal="left" vertical="center" textRotation="0" wrapText="true" indent="0" shrinkToFit="false"/>
      <protection locked="false" hidden="true"/>
    </xf>
    <xf numFmtId="183" fontId="0" fillId="33" borderId="17" xfId="0" applyFont="false" applyBorder="true" applyAlignment="true" applyProtection="true">
      <alignment horizontal="left" vertical="center" textRotation="0" wrapText="true" indent="0" shrinkToFit="false"/>
      <protection locked="fals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true" indent="0" shrinkToFit="false"/>
      <protection locked="true" hidden="true"/>
    </xf>
    <xf numFmtId="183" fontId="0" fillId="0" borderId="0" xfId="0" applyFont="false" applyBorder="true" applyAlignment="true" applyProtection="true">
      <alignment horizontal="center" vertical="bottom" textRotation="0" wrapText="true" indent="0" shrinkToFit="false"/>
      <protection locked="true" hidden="true"/>
    </xf>
    <xf numFmtId="183" fontId="76" fillId="0" borderId="0" xfId="0" applyFont="true" applyBorder="false" applyAlignment="true" applyProtection="true">
      <alignment horizontal="center" vertical="bottom" textRotation="0" wrapText="true" indent="0" shrinkToFit="false"/>
      <protection locked="true" hidden="true"/>
    </xf>
    <xf numFmtId="164" fontId="45" fillId="0" borderId="0" xfId="20" applyFont="true" applyBorder="true" applyAlignment="true" applyProtection="true">
      <alignment horizontal="center" vertical="bottom" textRotation="0" wrapText="false" indent="0" shrinkToFit="false"/>
      <protection locked="true" hidden="true"/>
    </xf>
    <xf numFmtId="183" fontId="45" fillId="0" borderId="0" xfId="20" applyFont="true" applyBorder="true" applyAlignment="true" applyProtection="true">
      <alignment horizontal="center" vertical="bottom" textRotation="0" wrapText="true" indent="0" shrinkToFit="false"/>
      <protection locked="true" hidden="true"/>
    </xf>
    <xf numFmtId="183" fontId="18" fillId="0" borderId="0" xfId="20" applyFont="false" applyBorder="true" applyAlignment="true" applyProtection="true">
      <alignment horizontal="center" vertical="bottom" textRotation="0" wrapText="false" indent="0" shrinkToFit="false"/>
      <protection locked="true" hidden="true"/>
    </xf>
    <xf numFmtId="186" fontId="76" fillId="0" borderId="0" xfId="0" applyFont="true" applyBorder="false" applyAlignment="true" applyProtection="true">
      <alignment horizontal="center" vertical="center" textRotation="0" wrapText="true" indent="0" shrinkToFit="false"/>
      <protection locked="true" hidden="true"/>
    </xf>
    <xf numFmtId="183" fontId="42" fillId="0" borderId="0" xfId="0" applyFont="true" applyBorder="false" applyAlignment="true" applyProtection="true">
      <alignment horizontal="center" vertical="bottom" textRotation="0" wrapText="false" indent="0" shrinkToFit="false"/>
      <protection locked="true" hidden="true"/>
    </xf>
    <xf numFmtId="164" fontId="37" fillId="0" borderId="0" xfId="0" applyFont="true" applyBorder="false" applyAlignment="false" applyProtection="true">
      <alignment horizontal="general" vertical="bottom" textRotation="0" wrapText="false" indent="0" shrinkToFit="false"/>
      <protection locked="true" hidden="true"/>
    </xf>
    <xf numFmtId="183" fontId="0" fillId="0" borderId="16" xfId="0" applyFont="false" applyBorder="true" applyAlignment="true" applyProtection="true">
      <alignment horizontal="left" vertical="center" textRotation="0" wrapText="false" indent="0" shrinkToFit="false"/>
      <protection locked="true" hidden="true"/>
    </xf>
    <xf numFmtId="183" fontId="0" fillId="0" borderId="16" xfId="0" applyFont="false" applyBorder="true" applyAlignment="true" applyProtection="true">
      <alignment horizontal="left" vertical="center" textRotation="0" wrapText="true" indent="0" shrinkToFit="false"/>
      <protection locked="true" hidden="true"/>
    </xf>
    <xf numFmtId="183" fontId="18" fillId="0" borderId="16" xfId="20" applyFont="false" applyBorder="true" applyAlignment="true" applyProtection="true">
      <alignment horizontal="general" vertical="center" textRotation="0" wrapText="true" indent="0" shrinkToFit="false"/>
      <protection locked="true" hidden="true"/>
    </xf>
    <xf numFmtId="186" fontId="0" fillId="0" borderId="0" xfId="0" applyFont="false" applyBorder="false" applyAlignment="false" applyProtection="true">
      <alignment horizontal="general" vertical="bottom" textRotation="0" wrapText="false" indent="0" shrinkToFit="false"/>
      <protection locked="true" hidden="true"/>
    </xf>
    <xf numFmtId="187" fontId="0" fillId="30" borderId="0" xfId="0" applyFont="false" applyBorder="false" applyAlignment="false" applyProtection="true">
      <alignment horizontal="general" vertical="bottom" textRotation="0" wrapText="false" indent="0" shrinkToFit="false"/>
      <protection locked="true" hidden="true"/>
    </xf>
    <xf numFmtId="183" fontId="0" fillId="30" borderId="0" xfId="0" applyFont="false" applyBorder="false" applyAlignment="false" applyProtection="true">
      <alignment horizontal="general" vertical="bottom" textRotation="0" wrapText="false" indent="0" shrinkToFit="false"/>
      <protection locked="true" hidden="true"/>
    </xf>
    <xf numFmtId="183" fontId="77" fillId="0" borderId="0" xfId="0" applyFont="true" applyBorder="false" applyAlignment="false" applyProtection="false">
      <alignment horizontal="general" vertical="bottom" textRotation="0" wrapText="false" indent="0" shrinkToFit="false"/>
      <protection locked="true" hidden="false"/>
    </xf>
    <xf numFmtId="183" fontId="0" fillId="33" borderId="0" xfId="0" applyFont="false" applyBorder="false" applyAlignment="false" applyProtection="true">
      <alignment horizontal="general" vertical="bottom" textRotation="0" wrapText="false" indent="0" shrinkToFit="false"/>
      <protection locked="true" hidden="true"/>
    </xf>
    <xf numFmtId="186" fontId="0" fillId="30" borderId="0" xfId="0" applyFont="false" applyBorder="false" applyAlignment="false" applyProtection="true">
      <alignment horizontal="general" vertical="bottom" textRotation="0" wrapText="false" indent="0" shrinkToFit="false"/>
      <protection locked="true" hidden="true"/>
    </xf>
    <xf numFmtId="184" fontId="0" fillId="0" borderId="16" xfId="0" applyFont="false" applyBorder="true" applyAlignment="true" applyProtection="true">
      <alignment horizontal="left" vertical="center" textRotation="0" wrapText="true" indent="0" shrinkToFit="false"/>
      <protection locked="true" hidden="true"/>
    </xf>
    <xf numFmtId="185" fontId="0" fillId="0" borderId="16" xfId="0" applyFont="false" applyBorder="true" applyAlignment="true" applyProtection="true">
      <alignment horizontal="left" vertical="center" textRotation="0" wrapText="true" indent="0" shrinkToFit="false"/>
      <protection locked="true" hidden="true"/>
    </xf>
    <xf numFmtId="164" fontId="0" fillId="35" borderId="16" xfId="0" applyFont="false" applyBorder="true" applyAlignment="true" applyProtection="true">
      <alignment horizontal="left" vertical="center" textRotation="0" wrapText="true" indent="0" shrinkToFit="false"/>
      <protection locked="true" hidden="true"/>
    </xf>
    <xf numFmtId="164" fontId="0" fillId="35" borderId="16" xfId="0" applyFont="false" applyBorder="true" applyAlignment="true" applyProtection="true">
      <alignment horizontal="general" vertical="center" textRotation="0" wrapText="true" indent="0" shrinkToFit="false"/>
      <protection locked="true" hidden="true"/>
    </xf>
    <xf numFmtId="164" fontId="18" fillId="0" borderId="16" xfId="20" applyFont="false" applyBorder="true" applyAlignment="true" applyProtection="true">
      <alignment horizontal="general" vertical="center" textRotation="0" wrapText="true" indent="0" shrinkToFit="false"/>
      <protection locked="true" hidden="true"/>
    </xf>
    <xf numFmtId="183" fontId="18" fillId="0" borderId="16" xfId="20" applyFont="false" applyBorder="true" applyAlignment="true" applyProtection="false">
      <alignment horizontal="general" vertical="center" textRotation="0" wrapText="false" indent="0" shrinkToFit="false"/>
      <protection locked="false" hidden="false"/>
    </xf>
    <xf numFmtId="180" fontId="0" fillId="0" borderId="16" xfId="0" applyFont="false" applyBorder="true" applyAlignment="true" applyProtection="true">
      <alignment horizontal="left" vertical="center" textRotation="0" wrapText="true" indent="0" shrinkToFit="false"/>
      <protection locked="true" hidden="true"/>
    </xf>
    <xf numFmtId="183" fontId="51" fillId="0" borderId="0" xfId="0" applyFont="true" applyBorder="false" applyAlignment="false" applyProtection="true">
      <alignment horizontal="general" vertical="bottom" textRotation="0" wrapText="false" indent="0" shrinkToFit="false"/>
      <protection locked="true" hidden="true"/>
    </xf>
    <xf numFmtId="164" fontId="0" fillId="0" borderId="16" xfId="0" applyFont="false" applyBorder="true" applyAlignment="true" applyProtection="true">
      <alignment horizontal="left" vertical="center" textRotation="0" wrapText="true" indent="0" shrinkToFit="false"/>
      <protection locked="true" hidden="true"/>
    </xf>
    <xf numFmtId="183" fontId="78" fillId="11" borderId="0" xfId="0" applyFont="true" applyBorder="false" applyAlignment="false" applyProtection="true">
      <alignment horizontal="general" vertical="bottom" textRotation="0" wrapText="false" indent="0" shrinkToFit="false"/>
      <protection locked="true" hidden="true"/>
    </xf>
    <xf numFmtId="164" fontId="79" fillId="33" borderId="16" xfId="0" applyFont="true" applyBorder="true" applyAlignment="true" applyProtection="true">
      <alignment horizontal="left" vertical="center" textRotation="0" wrapText="tru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false" hidden="false"/>
    </xf>
    <xf numFmtId="184" fontId="0" fillId="0" borderId="0" xfId="0" applyFont="false" applyBorder="false" applyAlignment="false" applyProtection="true">
      <alignment horizontal="general" vertical="bottom" textRotation="0" wrapText="false" indent="0" shrinkToFit="false"/>
      <protection locked="false" hidden="false"/>
    </xf>
    <xf numFmtId="164" fontId="0" fillId="33" borderId="0" xfId="0" applyFont="false" applyBorder="false" applyAlignment="false" applyProtection="true">
      <alignment horizontal="general" vertical="bottom" textRotation="0" wrapText="false" indent="0" shrinkToFit="false"/>
      <protection locked="false" hidden="false"/>
    </xf>
    <xf numFmtId="183" fontId="81" fillId="33" borderId="10" xfId="0" applyFont="true" applyBorder="true" applyAlignment="true" applyProtection="true">
      <alignment horizontal="center" vertical="center" textRotation="0" wrapText="true" indent="0" shrinkToFit="false"/>
      <protection locked="true" hidden="true"/>
    </xf>
    <xf numFmtId="164" fontId="81" fillId="33" borderId="12" xfId="0" applyFont="true" applyBorder="true" applyAlignment="true" applyProtection="true">
      <alignment horizontal="center" vertical="center" textRotation="0" wrapText="true" indent="0" shrinkToFit="false"/>
      <protection locked="true" hidden="true"/>
    </xf>
    <xf numFmtId="164" fontId="36" fillId="33" borderId="28" xfId="0" applyFont="true" applyBorder="true" applyAlignment="true" applyProtection="true">
      <alignment horizontal="general" vertical="center" textRotation="0" wrapText="true" indent="0" shrinkToFit="false"/>
      <protection locked="true" hidden="true"/>
    </xf>
    <xf numFmtId="164" fontId="36" fillId="33" borderId="14" xfId="0" applyFont="true" applyBorder="true" applyAlignment="true" applyProtection="true">
      <alignment horizontal="general" vertical="center" textRotation="0" wrapText="true" indent="0" shrinkToFit="false"/>
      <protection locked="true" hidden="true"/>
    </xf>
    <xf numFmtId="164" fontId="61" fillId="33" borderId="0" xfId="20" applyFont="true" applyBorder="true" applyAlignment="true" applyProtection="false">
      <alignment horizontal="center" vertical="center" textRotation="0" wrapText="false" indent="0" shrinkToFit="false"/>
      <protection locked="false" hidden="false"/>
    </xf>
    <xf numFmtId="164" fontId="35" fillId="33" borderId="28" xfId="0" applyFont="true" applyBorder="true" applyAlignment="true" applyProtection="true">
      <alignment horizontal="center" vertical="bottom" textRotation="0" wrapText="true" indent="0" shrinkToFit="false"/>
      <protection locked="false" hidden="false"/>
    </xf>
    <xf numFmtId="183" fontId="35" fillId="33" borderId="55" xfId="0" applyFont="true" applyBorder="true" applyAlignment="true" applyProtection="true">
      <alignment horizontal="center" vertical="bottom" textRotation="0" wrapText="true" indent="0" shrinkToFit="false"/>
      <protection locked="true" hidden="true"/>
    </xf>
    <xf numFmtId="183" fontId="35" fillId="33" borderId="34" xfId="0" applyFont="true" applyBorder="true" applyAlignment="true" applyProtection="true">
      <alignment horizontal="center" vertical="bottom" textRotation="0" wrapText="true" indent="0" shrinkToFit="false"/>
      <protection locked="true" hidden="true"/>
    </xf>
    <xf numFmtId="164" fontId="36" fillId="33" borderId="63" xfId="0" applyFont="true" applyBorder="true" applyAlignment="true" applyProtection="true">
      <alignment horizontal="general" vertical="center" textRotation="0" wrapText="true" indent="0" shrinkToFit="false"/>
      <protection locked="false" hidden="false"/>
    </xf>
    <xf numFmtId="184" fontId="54" fillId="33" borderId="64" xfId="0" applyFont="true" applyBorder="true" applyAlignment="true" applyProtection="true">
      <alignment horizontal="left" vertical="center" textRotation="0" wrapText="true" indent="0" shrinkToFit="false"/>
      <protection locked="false" hidden="false"/>
    </xf>
    <xf numFmtId="164" fontId="36" fillId="33" borderId="14" xfId="0" applyFont="true" applyBorder="true" applyAlignment="true" applyProtection="true">
      <alignment horizontal="general" vertical="center" textRotation="0" wrapText="true" indent="0" shrinkToFit="false"/>
      <protection locked="false" hidden="false"/>
    </xf>
    <xf numFmtId="164" fontId="36" fillId="33" borderId="65" xfId="0" applyFont="true" applyBorder="true" applyAlignment="true" applyProtection="true">
      <alignment horizontal="general" vertical="center" textRotation="0" wrapText="true" indent="0" shrinkToFit="false"/>
      <protection locked="false" hidden="false"/>
    </xf>
    <xf numFmtId="164" fontId="36" fillId="33" borderId="13" xfId="0" applyFont="true" applyBorder="true" applyAlignment="true" applyProtection="true">
      <alignment horizontal="general" vertical="center" textRotation="0" wrapText="true" indent="0" shrinkToFit="false"/>
      <protection locked="false" hidden="false"/>
    </xf>
    <xf numFmtId="183" fontId="41" fillId="33" borderId="66" xfId="0" applyFont="true" applyBorder="true" applyAlignment="true" applyProtection="true">
      <alignment horizontal="center" vertical="bottom" textRotation="0" wrapText="true" indent="0" shrinkToFit="false"/>
      <protection locked="false" hidden="false"/>
    </xf>
    <xf numFmtId="164" fontId="36" fillId="33" borderId="23" xfId="0" applyFont="true" applyBorder="true" applyAlignment="true" applyProtection="true">
      <alignment horizontal="general" vertical="center" textRotation="0" wrapText="true" indent="0" shrinkToFit="false"/>
      <protection locked="false" hidden="false"/>
    </xf>
    <xf numFmtId="164" fontId="53" fillId="0" borderId="0" xfId="0" applyFont="true" applyBorder="false" applyAlignment="false" applyProtection="true">
      <alignment horizontal="general" vertical="bottom" textRotation="0" wrapText="false" indent="0" shrinkToFit="false"/>
      <protection locked="false" hidden="false"/>
    </xf>
    <xf numFmtId="164" fontId="0" fillId="0" borderId="0" xfId="0" applyFont="false" applyBorder="false" applyAlignment="true" applyProtection="false">
      <alignment horizontal="general" vertical="center" textRotation="0" wrapText="false" indent="0" shrinkToFit="false"/>
      <protection locked="true" hidden="false"/>
    </xf>
    <xf numFmtId="164" fontId="0" fillId="0" borderId="0" xfId="0" applyFont="false" applyBorder="false" applyAlignment="true" applyProtection="false">
      <alignment horizontal="center" vertical="center" textRotation="0" wrapText="false" indent="0" shrinkToFit="false"/>
      <protection locked="true" hidden="false"/>
    </xf>
    <xf numFmtId="183" fontId="0" fillId="0" borderId="0" xfId="0" applyFont="false" applyBorder="true" applyAlignment="true" applyProtection="true">
      <alignment horizontal="left" vertical="center" textRotation="0" wrapText="true" indent="0" shrinkToFit="false"/>
      <protection locked="true" hidden="true"/>
    </xf>
    <xf numFmtId="164" fontId="0" fillId="0" borderId="0" xfId="0" applyFont="false" applyBorder="true" applyAlignment="true" applyProtection="false">
      <alignment horizontal="center" vertical="center" textRotation="0" wrapText="false" indent="0" shrinkToFit="false"/>
      <protection locked="true" hidden="false"/>
    </xf>
    <xf numFmtId="164" fontId="34" fillId="0" borderId="0" xfId="0" applyFont="true" applyBorder="false" applyAlignment="true" applyProtection="true">
      <alignment horizontal="center" vertical="center" textRotation="0" wrapText="true" indent="0" shrinkToFit="false"/>
      <protection locked="true" hidden="true"/>
    </xf>
    <xf numFmtId="164" fontId="0" fillId="0" borderId="0" xfId="0" applyFont="false" applyBorder="false" applyAlignment="true" applyProtection="true">
      <alignment horizontal="general" vertical="center" textRotation="0" wrapText="false" indent="0" shrinkToFit="false"/>
      <protection locked="true" hidden="true"/>
    </xf>
    <xf numFmtId="184" fontId="0" fillId="0" borderId="0" xfId="0" applyFont="true" applyBorder="false" applyAlignment="false" applyProtection="false">
      <alignment horizontal="general" vertical="bottom" textRotation="0" wrapText="false" indent="0" shrinkToFit="false"/>
      <protection locked="true" hidden="false"/>
    </xf>
    <xf numFmtId="184" fontId="0" fillId="0" borderId="0" xfId="0" applyFont="false" applyBorder="false" applyAlignment="true" applyProtection="false">
      <alignment horizontal="general" vertical="center" textRotation="0" wrapText="false" indent="0" shrinkToFit="false"/>
      <protection locked="true" hidden="false"/>
    </xf>
    <xf numFmtId="184" fontId="82" fillId="0" borderId="0" xfId="0" applyFont="true" applyBorder="false" applyAlignment="false" applyProtection="false">
      <alignment horizontal="general" vertical="bottom" textRotation="0" wrapText="false" indent="0" shrinkToFit="false"/>
      <protection locked="true" hidden="false"/>
    </xf>
    <xf numFmtId="164" fontId="0" fillId="0" borderId="0" xfId="0" applyFont="true" applyBorder="false" applyAlignment="true" applyProtection="false">
      <alignment horizontal="left" vertical="center" textRotation="0" wrapText="false" indent="0" shrinkToFit="false"/>
      <protection locked="true" hidden="false"/>
    </xf>
    <xf numFmtId="164" fontId="82" fillId="0" borderId="0" xfId="0" applyFont="true" applyBorder="false" applyAlignment="true" applyProtection="false">
      <alignment horizontal="general" vertical="center" textRotation="0" wrapText="false" indent="0" shrinkToFit="false"/>
      <protection locked="true" hidden="false"/>
    </xf>
    <xf numFmtId="164" fontId="83" fillId="0" borderId="0" xfId="0" applyFont="true" applyBorder="false" applyAlignment="true" applyProtection="false">
      <alignment horizontal="general" vertical="top" textRotation="0" wrapText="true" indent="0" shrinkToFit="false"/>
      <protection locked="true" hidden="false"/>
    </xf>
    <xf numFmtId="164" fontId="0" fillId="33" borderId="16" xfId="0" applyFont="false" applyBorder="true" applyAlignment="true" applyProtection="false">
      <alignment horizontal="general" vertical="center" textRotation="0" wrapText="true" indent="0" shrinkToFit="false"/>
      <protection locked="true" hidden="false"/>
    </xf>
    <xf numFmtId="179" fontId="0" fillId="0" borderId="0" xfId="611" applyFont="true" applyBorder="false" applyAlignment="false" applyProtection="false">
      <alignment horizontal="general" vertical="bottom" textRotation="0" wrapText="false" indent="0" shrinkToFit="false"/>
      <protection locked="true" hidden="false"/>
    </xf>
    <xf numFmtId="164" fontId="84" fillId="33" borderId="16" xfId="0" applyFont="true" applyBorder="true" applyAlignment="true" applyProtection="false">
      <alignment horizontal="general" vertical="center" textRotation="0" wrapText="true" indent="0" shrinkToFit="false"/>
      <protection locked="true" hidden="false"/>
    </xf>
    <xf numFmtId="164" fontId="84" fillId="0" borderId="0" xfId="0" applyFont="true" applyBorder="false" applyAlignment="true" applyProtection="false">
      <alignment horizontal="general" vertical="top" textRotation="0" wrapText="true" indent="0" shrinkToFit="false"/>
      <protection locked="true" hidden="false"/>
    </xf>
    <xf numFmtId="179" fontId="83" fillId="0" borderId="0" xfId="611" applyFont="true" applyBorder="false" applyAlignment="true" applyProtection="false">
      <alignment horizontal="left" vertical="top" textRotation="0" wrapText="true" indent="0" shrinkToFit="false"/>
      <protection locked="true" hidden="false"/>
    </xf>
    <xf numFmtId="164" fontId="85" fillId="0" borderId="0" xfId="0" applyFont="true" applyBorder="false" applyAlignment="true" applyProtection="false">
      <alignment horizontal="general" vertical="top" textRotation="0" wrapText="true" indent="0" shrinkToFit="false"/>
      <protection locked="true" hidden="false"/>
    </xf>
    <xf numFmtId="164" fontId="84" fillId="33" borderId="16" xfId="0" applyFont="true" applyBorder="true" applyAlignment="true" applyProtection="false">
      <alignment horizontal="general" vertical="top" textRotation="0" wrapText="true" indent="0" shrinkToFit="false"/>
      <protection locked="true" hidden="false"/>
    </xf>
    <xf numFmtId="164" fontId="83" fillId="33" borderId="16" xfId="0" applyFont="true" applyBorder="true" applyAlignment="true" applyProtection="false">
      <alignment horizontal="general" vertical="top" textRotation="0" wrapText="true" indent="0" shrinkToFit="false"/>
      <protection locked="true" hidden="false"/>
    </xf>
    <xf numFmtId="164" fontId="0" fillId="33" borderId="16" xfId="0" applyFont="true" applyBorder="true" applyAlignment="true" applyProtection="false">
      <alignment horizontal="general" vertical="top" textRotation="0" wrapText="true" indent="0" shrinkToFit="false"/>
      <protection locked="true" hidden="false"/>
    </xf>
    <xf numFmtId="179" fontId="77" fillId="0" borderId="0" xfId="611" applyFont="true" applyBorder="false" applyAlignment="true" applyProtection="false">
      <alignment horizontal="general" vertical="top" textRotation="0" wrapText="true" indent="0" shrinkToFit="false"/>
      <protection locked="true" hidden="false"/>
    </xf>
    <xf numFmtId="164" fontId="83" fillId="33" borderId="16" xfId="0" applyFont="true" applyBorder="true" applyAlignment="true" applyProtection="false">
      <alignment horizontal="general" vertical="center" textRotation="0" wrapText="true" indent="0" shrinkToFit="false"/>
      <protection locked="true" hidden="false"/>
    </xf>
    <xf numFmtId="164" fontId="77" fillId="0" borderId="0" xfId="0" applyFont="true" applyBorder="false" applyAlignment="true" applyProtection="false">
      <alignment horizontal="general" vertical="top" textRotation="0" wrapText="true" indent="0" shrinkToFit="false"/>
      <protection locked="true" hidden="false"/>
    </xf>
    <xf numFmtId="164" fontId="82" fillId="0" borderId="0" xfId="0" applyFont="true" applyBorder="false" applyAlignment="true" applyProtection="false">
      <alignment horizontal="general" vertical="top" textRotation="0" wrapText="true" indent="0" shrinkToFit="false"/>
      <protection locked="true" hidden="false"/>
    </xf>
    <xf numFmtId="164" fontId="83" fillId="33" borderId="16" xfId="520" applyFont="true" applyBorder="true" applyAlignment="true" applyProtection="false">
      <alignment horizontal="general" vertical="top" textRotation="0" wrapText="true" indent="0" shrinkToFit="false"/>
      <protection locked="true" hidden="false"/>
    </xf>
    <xf numFmtId="164" fontId="77" fillId="0" borderId="0" xfId="520" applyFont="true" applyBorder="false" applyAlignment="true" applyProtection="false">
      <alignment horizontal="left" vertical="top" textRotation="0" wrapText="true" indent="0" shrinkToFit="false"/>
      <protection locked="true" hidden="false"/>
    </xf>
    <xf numFmtId="164" fontId="86" fillId="0" borderId="0" xfId="520" applyFont="true" applyBorder="false" applyAlignment="true" applyProtection="false">
      <alignment horizontal="left" vertical="top" textRotation="0" wrapText="true" indent="0" shrinkToFit="false"/>
      <protection locked="true" hidden="false"/>
    </xf>
    <xf numFmtId="164" fontId="77" fillId="0" borderId="0" xfId="0" applyFont="true" applyBorder="false" applyAlignment="true" applyProtection="false">
      <alignment horizontal="left" vertical="top" textRotation="0" wrapText="true" indent="0" shrinkToFit="false"/>
      <protection locked="true" hidden="false"/>
    </xf>
    <xf numFmtId="164" fontId="83" fillId="0" borderId="0" xfId="520" applyFont="true" applyBorder="false" applyAlignment="true" applyProtection="false">
      <alignment horizontal="left" vertical="top" textRotation="0" wrapText="true" indent="0" shrinkToFit="false"/>
      <protection locked="true" hidden="false"/>
    </xf>
    <xf numFmtId="164" fontId="77" fillId="0" borderId="0" xfId="587" applyFont="true" applyBorder="false" applyAlignment="true" applyProtection="false">
      <alignment horizontal="general" vertical="top" textRotation="0" wrapText="true" indent="0" shrinkToFit="false"/>
      <protection locked="true" hidden="false"/>
    </xf>
    <xf numFmtId="164" fontId="83" fillId="0" borderId="0" xfId="524" applyFont="true" applyBorder="false" applyAlignment="true" applyProtection="false">
      <alignment horizontal="left" vertical="top" textRotation="0" wrapText="true" indent="0" shrinkToFit="false"/>
      <protection locked="true" hidden="false"/>
    </xf>
    <xf numFmtId="164" fontId="88" fillId="0" borderId="0" xfId="525" applyFont="true" applyBorder="false" applyAlignment="true" applyProtection="false">
      <alignment horizontal="left" vertical="top" textRotation="0" wrapText="true" indent="0" shrinkToFit="false"/>
      <protection locked="true" hidden="false"/>
    </xf>
    <xf numFmtId="164" fontId="83" fillId="33" borderId="16" xfId="520" applyFont="true" applyBorder="true" applyAlignment="true" applyProtection="false">
      <alignment horizontal="general" vertical="center" textRotation="0" wrapText="true" indent="0" shrinkToFit="false"/>
      <protection locked="true" hidden="false"/>
    </xf>
    <xf numFmtId="164" fontId="89" fillId="0" borderId="0" xfId="0" applyFont="true" applyBorder="false" applyAlignment="true" applyProtection="false">
      <alignment horizontal="general" vertical="top" textRotation="0" wrapText="true" indent="0" shrinkToFit="false"/>
      <protection locked="true" hidden="false"/>
    </xf>
    <xf numFmtId="164" fontId="86" fillId="33" borderId="16" xfId="520" applyFont="true" applyBorder="true" applyAlignment="true" applyProtection="false">
      <alignment horizontal="general" vertical="center" textRotation="0" wrapText="true" indent="0" shrinkToFit="false"/>
      <protection locked="true" hidden="false"/>
    </xf>
    <xf numFmtId="164" fontId="86" fillId="0" borderId="0" xfId="524" applyFont="true" applyBorder="false" applyAlignment="true" applyProtection="false">
      <alignment horizontal="left" vertical="top" textRotation="0" wrapText="true" indent="0" shrinkToFit="false"/>
      <protection locked="true" hidden="false"/>
    </xf>
    <xf numFmtId="164" fontId="86" fillId="0" borderId="0" xfId="525" applyFont="true" applyBorder="false" applyAlignment="true" applyProtection="false">
      <alignment horizontal="left" vertical="top" textRotation="0" wrapText="true" indent="0" shrinkToFit="false"/>
      <protection locked="true" hidden="false"/>
    </xf>
    <xf numFmtId="164" fontId="86" fillId="33" borderId="16" xfId="520" applyFont="true" applyBorder="true" applyAlignment="true" applyProtection="false">
      <alignment horizontal="general" vertical="top" textRotation="0" wrapText="true" indent="0" shrinkToFit="false"/>
      <protection locked="true" hidden="false"/>
    </xf>
    <xf numFmtId="164" fontId="43" fillId="0" borderId="25" xfId="0" applyFont="true" applyBorder="true" applyAlignment="true" applyProtection="true">
      <alignment horizontal="general" vertical="top" textRotation="0" wrapText="true" indent="0" shrinkToFit="false"/>
      <protection locked="true" hidden="true"/>
    </xf>
    <xf numFmtId="164" fontId="90" fillId="0" borderId="0" xfId="0" applyFont="true" applyBorder="false" applyAlignment="true" applyProtection="false">
      <alignment horizontal="general" vertical="top" textRotation="0" wrapText="true" indent="0" shrinkToFit="false"/>
      <protection locked="true" hidden="false"/>
    </xf>
    <xf numFmtId="179" fontId="83" fillId="0" borderId="0" xfId="611" applyFont="true" applyBorder="false" applyAlignment="true" applyProtection="false">
      <alignment horizontal="general" vertical="top" textRotation="0" wrapText="true" indent="0" shrinkToFit="false"/>
      <protection locked="true" hidden="false"/>
    </xf>
    <xf numFmtId="164" fontId="83" fillId="0" borderId="0" xfId="0" applyFont="true" applyBorder="false" applyAlignment="true" applyProtection="false">
      <alignment horizontal="left" vertical="top" textRotation="0" wrapText="true" indent="0" shrinkToFit="false"/>
      <protection locked="true" hidden="false"/>
    </xf>
    <xf numFmtId="164" fontId="82" fillId="33" borderId="16" xfId="0" applyFont="true" applyBorder="true" applyAlignment="true" applyProtection="false">
      <alignment horizontal="general" vertical="center" textRotation="0" wrapText="true" indent="0" shrinkToFit="false"/>
      <protection locked="true" hidden="false"/>
    </xf>
    <xf numFmtId="164" fontId="91" fillId="0" borderId="0" xfId="0" applyFont="true" applyBorder="false" applyAlignment="true" applyProtection="false">
      <alignment horizontal="general" vertical="top" textRotation="0" wrapText="true" indent="0" shrinkToFit="false"/>
      <protection locked="true" hidden="false"/>
    </xf>
    <xf numFmtId="164" fontId="0" fillId="0" borderId="0" xfId="0" applyFont="true" applyBorder="false" applyAlignment="true" applyProtection="false">
      <alignment horizontal="general" vertical="top" textRotation="0" wrapText="true" indent="0" shrinkToFit="false"/>
      <protection locked="true" hidden="false"/>
    </xf>
    <xf numFmtId="164" fontId="82" fillId="33" borderId="16" xfId="0" applyFont="true" applyBorder="true" applyAlignment="true" applyProtection="false">
      <alignment horizontal="general" vertical="top" textRotation="0" wrapText="true" indent="0" shrinkToFit="false"/>
      <protection locked="true" hidden="false"/>
    </xf>
    <xf numFmtId="164" fontId="92" fillId="0" borderId="0" xfId="588" applyFont="true" applyBorder="false" applyAlignment="true" applyProtection="false">
      <alignment horizontal="general" vertical="top" textRotation="0" wrapText="true" indent="0" shrinkToFit="false"/>
      <protection locked="true" hidden="false"/>
    </xf>
    <xf numFmtId="164" fontId="27" fillId="0" borderId="0" xfId="588" applyFont="true" applyBorder="false" applyAlignment="true" applyProtection="false">
      <alignment horizontal="general" vertical="top" textRotation="0" wrapText="true" indent="0" shrinkToFit="false"/>
      <protection locked="true" hidden="false"/>
    </xf>
    <xf numFmtId="180" fontId="0" fillId="0" borderId="0" xfId="0" applyFont="false" applyBorder="false" applyAlignment="true" applyProtection="false">
      <alignment horizontal="left" vertical="top" textRotation="0" wrapText="true" indent="0" shrinkToFit="false"/>
      <protection locked="true" hidden="false"/>
    </xf>
    <xf numFmtId="180" fontId="0" fillId="33" borderId="16" xfId="0" applyFont="false" applyBorder="true" applyAlignment="true" applyProtection="false">
      <alignment horizontal="general" vertical="center" textRotation="0" wrapText="true" indent="0" shrinkToFit="false"/>
      <protection locked="true" hidden="false"/>
    </xf>
    <xf numFmtId="180" fontId="86" fillId="0" borderId="0" xfId="0" applyFont="true" applyBorder="false" applyAlignment="true" applyProtection="false">
      <alignment horizontal="left" vertical="top" textRotation="0" wrapText="true" indent="0" shrinkToFit="false"/>
      <protection locked="true" hidden="false"/>
    </xf>
    <xf numFmtId="180" fontId="77" fillId="0" borderId="0" xfId="0" applyFont="true" applyBorder="false" applyAlignment="true" applyProtection="false">
      <alignment horizontal="left" vertical="top" textRotation="0" wrapText="true" indent="0" shrinkToFit="false"/>
      <protection locked="true" hidden="false"/>
    </xf>
    <xf numFmtId="188" fontId="93" fillId="0" borderId="0" xfId="611" applyFont="true" applyBorder="false" applyAlignment="true" applyProtection="false">
      <alignment horizontal="left" vertical="top" textRotation="0" wrapText="true" indent="0" shrinkToFit="false"/>
      <protection locked="true" hidden="false"/>
    </xf>
    <xf numFmtId="164" fontId="0" fillId="0" borderId="0" xfId="0" applyFont="true" applyBorder="false" applyAlignment="true" applyProtection="false">
      <alignment horizontal="justify" vertical="top" textRotation="0" wrapText="false" indent="0" shrinkToFit="false"/>
      <protection locked="true" hidden="false"/>
    </xf>
    <xf numFmtId="164" fontId="83" fillId="0" borderId="0" xfId="520" applyFont="true" applyBorder="false" applyAlignment="true" applyProtection="false">
      <alignment horizontal="justify" vertical="top" textRotation="0" wrapText="false" indent="0" shrinkToFit="false"/>
      <protection locked="true" hidden="false"/>
    </xf>
    <xf numFmtId="164" fontId="86" fillId="0" borderId="0" xfId="520" applyFont="true" applyBorder="false" applyAlignment="true" applyProtection="false">
      <alignment horizontal="justify" vertical="top" textRotation="0" wrapText="false" indent="0" shrinkToFit="false"/>
      <protection locked="true" hidden="false"/>
    </xf>
    <xf numFmtId="164" fontId="77" fillId="0" borderId="0" xfId="520" applyFont="true" applyBorder="false" applyAlignment="true" applyProtection="false">
      <alignment horizontal="justify" vertical="top" textRotation="0" wrapText="false" indent="0" shrinkToFit="false"/>
      <protection locked="true" hidden="false"/>
    </xf>
    <xf numFmtId="164" fontId="77" fillId="0" borderId="0" xfId="0" applyFont="true" applyBorder="false" applyAlignment="true" applyProtection="false">
      <alignment horizontal="left" vertical="top" textRotation="0" wrapText="false" indent="0" shrinkToFit="false"/>
      <protection locked="true" hidden="false"/>
    </xf>
    <xf numFmtId="164" fontId="93" fillId="0" borderId="0" xfId="520" applyFont="true" applyBorder="false" applyAlignment="true" applyProtection="false">
      <alignment horizontal="justify" vertical="top" textRotation="0" wrapText="false" indent="0" shrinkToFit="false"/>
      <protection locked="true" hidden="false"/>
    </xf>
    <xf numFmtId="164" fontId="0" fillId="0" borderId="0" xfId="0" applyFont="true" applyBorder="false" applyAlignment="true" applyProtection="false">
      <alignment horizontal="left" vertical="top" textRotation="0" wrapText="true" indent="0" shrinkToFit="false"/>
      <protection locked="true" hidden="false"/>
    </xf>
    <xf numFmtId="164" fontId="94" fillId="0" borderId="0" xfId="520" applyFont="true" applyBorder="false" applyAlignment="true" applyProtection="false">
      <alignment horizontal="left" vertical="top" textRotation="0" wrapText="true" indent="0" shrinkToFit="false"/>
      <protection locked="true" hidden="false"/>
    </xf>
    <xf numFmtId="164" fontId="82" fillId="0" borderId="0" xfId="0" applyFont="true" applyBorder="false" applyAlignment="true" applyProtection="false">
      <alignment horizontal="left" vertical="top" textRotation="0" wrapText="true" indent="0" shrinkToFit="false"/>
      <protection locked="true" hidden="false"/>
    </xf>
    <xf numFmtId="164" fontId="93" fillId="0" borderId="0" xfId="520" applyFont="true" applyBorder="false" applyAlignment="true" applyProtection="false">
      <alignment horizontal="left" vertical="top" textRotation="0" wrapText="true" indent="0" shrinkToFit="false"/>
      <protection locked="true" hidden="false"/>
    </xf>
    <xf numFmtId="164" fontId="95" fillId="33" borderId="16" xfId="0" applyFont="true" applyBorder="true" applyAlignment="true" applyProtection="false">
      <alignment horizontal="general" vertical="center" textRotation="0" wrapText="true" indent="0" shrinkToFit="false"/>
      <protection locked="true" hidden="false"/>
    </xf>
    <xf numFmtId="164" fontId="55" fillId="0" borderId="0" xfId="520" applyFont="true" applyBorder="false" applyAlignment="true" applyProtection="false">
      <alignment horizontal="general" vertical="top" textRotation="0" wrapText="true" indent="0" shrinkToFit="false"/>
      <protection locked="true" hidden="false"/>
    </xf>
    <xf numFmtId="164" fontId="86" fillId="0" borderId="0" xfId="520" applyFont="true" applyBorder="false" applyAlignment="true" applyProtection="false">
      <alignment horizontal="general" vertical="top" textRotation="0" wrapText="true" indent="0" shrinkToFit="false"/>
      <protection locked="true" hidden="false"/>
    </xf>
    <xf numFmtId="164" fontId="96" fillId="0" borderId="0" xfId="0" applyFont="true" applyBorder="false" applyAlignment="false" applyProtection="false">
      <alignment horizontal="general" vertical="bottom" textRotation="0" wrapText="false" indent="0" shrinkToFit="false"/>
      <protection locked="true" hidden="false"/>
    </xf>
    <xf numFmtId="164" fontId="82" fillId="0" borderId="0" xfId="0" applyFont="true" applyBorder="false" applyAlignment="true" applyProtection="false">
      <alignment horizontal="general" vertical="top" textRotation="0" wrapText="false" indent="0" shrinkToFit="false"/>
      <protection locked="true" hidden="false"/>
    </xf>
    <xf numFmtId="164" fontId="83" fillId="0" borderId="0" xfId="0" applyFont="true" applyBorder="false" applyAlignment="true" applyProtection="true">
      <alignment horizontal="general" vertical="top" textRotation="0" wrapText="true" indent="0" shrinkToFit="false"/>
      <protection locked="true" hidden="true"/>
    </xf>
    <xf numFmtId="179" fontId="83" fillId="0" borderId="0" xfId="611" applyFont="true" applyBorder="false" applyAlignment="true" applyProtection="true">
      <alignment horizontal="left" vertical="top" textRotation="0" wrapText="true" indent="0" shrinkToFit="false"/>
      <protection locked="true" hidden="true"/>
    </xf>
    <xf numFmtId="164" fontId="90" fillId="0" borderId="0" xfId="545" applyFont="true" applyBorder="false" applyAlignment="true" applyProtection="false">
      <alignment horizontal="general" vertical="top" textRotation="0" wrapText="true" indent="0" shrinkToFit="false"/>
      <protection locked="true" hidden="false"/>
    </xf>
    <xf numFmtId="164" fontId="97" fillId="0" borderId="0" xfId="545" applyFont="true" applyBorder="false" applyAlignment="true" applyProtection="false">
      <alignment horizontal="left" vertical="top" textRotation="0" wrapText="true" indent="0" shrinkToFit="false"/>
      <protection locked="true" hidden="false"/>
    </xf>
    <xf numFmtId="164" fontId="0" fillId="0" borderId="0" xfId="607" applyFont="false" applyBorder="false" applyAlignment="false" applyProtection="false">
      <alignment horizontal="general" vertical="bottom" textRotation="0" wrapText="false" indent="0" shrinkToFit="false"/>
      <protection locked="true" hidden="false"/>
    </xf>
    <xf numFmtId="164" fontId="34" fillId="0" borderId="0" xfId="607" applyFont="true" applyBorder="false" applyAlignment="false" applyProtection="false">
      <alignment horizontal="general" vertical="bottom" textRotation="0" wrapText="false" indent="0" shrinkToFit="false"/>
      <protection locked="true" hidden="false"/>
    </xf>
    <xf numFmtId="164" fontId="0" fillId="0" borderId="0" xfId="0" applyFont="true" applyBorder="false" applyAlignment="false" applyProtection="false">
      <alignment horizontal="general" vertical="bottom" textRotation="0" wrapText="false" indent="0" shrinkToFit="false"/>
      <protection locked="true" hidden="false"/>
    </xf>
  </cellXfs>
  <cellStyles count="598">
    <cellStyle name="Normal" xfId="0" builtinId="0"/>
    <cellStyle name="Comma" xfId="15" builtinId="3"/>
    <cellStyle name="Comma [0]" xfId="16" builtinId="6"/>
    <cellStyle name="Currency" xfId="17" builtinId="4"/>
    <cellStyle name="Currency [0]" xfId="18" builtinId="7"/>
    <cellStyle name="Percent" xfId="19" builtinId="5"/>
    <cellStyle name="20% - Accent1 2" xfId="21"/>
    <cellStyle name="20% - Accent2 2" xfId="22"/>
    <cellStyle name="20% - Accent3 2" xfId="23"/>
    <cellStyle name="20% - Accent4 2" xfId="24"/>
    <cellStyle name="20% - Accent5 2" xfId="25"/>
    <cellStyle name="20% - Accent6 2" xfId="26"/>
    <cellStyle name="40% - Accent1 2" xfId="27"/>
    <cellStyle name="40% - Accent2 2" xfId="28"/>
    <cellStyle name="40% - Accent3 2" xfId="29"/>
    <cellStyle name="40% - Accent4 2" xfId="30"/>
    <cellStyle name="40% - Accent5 2" xfId="31"/>
    <cellStyle name="40% - Accent6 2" xfId="32"/>
    <cellStyle name="60% - Accent1 2" xfId="33"/>
    <cellStyle name="60% - Accent2 2" xfId="34"/>
    <cellStyle name="60% - Accent3 2" xfId="35"/>
    <cellStyle name="60% - Accent4 2" xfId="36"/>
    <cellStyle name="60% - Accent5 2" xfId="37"/>
    <cellStyle name="60% - Accent6 2" xfId="38"/>
    <cellStyle name="Accent1 2" xfId="39"/>
    <cellStyle name="Accent2 2" xfId="40"/>
    <cellStyle name="Accent3 2" xfId="41"/>
    <cellStyle name="Accent4 2" xfId="42"/>
    <cellStyle name="Accent5 2" xfId="43"/>
    <cellStyle name="Accent6 2" xfId="44"/>
    <cellStyle name="Bad 2" xfId="45"/>
    <cellStyle name="Bad 3" xfId="46"/>
    <cellStyle name="Calculation 2" xfId="47"/>
    <cellStyle name="Check Cell 2" xfId="48"/>
    <cellStyle name="Comma 10" xfId="49"/>
    <cellStyle name="Comma 100" xfId="50"/>
    <cellStyle name="Comma 101" xfId="51"/>
    <cellStyle name="Comma 102" xfId="52"/>
    <cellStyle name="Comma 103" xfId="53"/>
    <cellStyle name="Comma 104" xfId="54"/>
    <cellStyle name="Comma 105" xfId="55"/>
    <cellStyle name="Comma 106" xfId="56"/>
    <cellStyle name="Comma 107" xfId="57"/>
    <cellStyle name="Comma 108" xfId="58"/>
    <cellStyle name="Comma 109" xfId="59"/>
    <cellStyle name="Comma 11" xfId="60"/>
    <cellStyle name="Comma 110" xfId="61"/>
    <cellStyle name="Comma 111" xfId="62"/>
    <cellStyle name="Comma 112" xfId="63"/>
    <cellStyle name="Comma 113" xfId="64"/>
    <cellStyle name="Comma 114" xfId="65"/>
    <cellStyle name="Comma 115" xfId="66"/>
    <cellStyle name="Comma 116" xfId="67"/>
    <cellStyle name="Comma 117" xfId="68"/>
    <cellStyle name="Comma 118" xfId="69"/>
    <cellStyle name="Comma 119" xfId="70"/>
    <cellStyle name="Comma 12" xfId="71"/>
    <cellStyle name="Comma 120" xfId="72"/>
    <cellStyle name="Comma 121" xfId="73"/>
    <cellStyle name="Comma 122" xfId="74"/>
    <cellStyle name="Comma 123" xfId="75"/>
    <cellStyle name="Comma 124" xfId="76"/>
    <cellStyle name="Comma 125" xfId="77"/>
    <cellStyle name="Comma 126" xfId="78"/>
    <cellStyle name="Comma 127" xfId="79"/>
    <cellStyle name="Comma 128" xfId="80"/>
    <cellStyle name="Comma 129" xfId="81"/>
    <cellStyle name="Comma 13" xfId="82"/>
    <cellStyle name="Comma 130" xfId="83"/>
    <cellStyle name="Comma 131" xfId="84"/>
    <cellStyle name="Comma 132" xfId="85"/>
    <cellStyle name="Comma 133" xfId="86"/>
    <cellStyle name="Comma 134" xfId="87"/>
    <cellStyle name="Comma 135" xfId="88"/>
    <cellStyle name="Comma 136" xfId="89"/>
    <cellStyle name="Comma 137" xfId="90"/>
    <cellStyle name="Comma 138" xfId="91"/>
    <cellStyle name="Comma 139" xfId="92"/>
    <cellStyle name="Comma 14" xfId="93"/>
    <cellStyle name="Comma 140" xfId="94"/>
    <cellStyle name="Comma 141" xfId="95"/>
    <cellStyle name="Comma 142" xfId="96"/>
    <cellStyle name="Comma 143" xfId="97"/>
    <cellStyle name="Comma 144" xfId="98"/>
    <cellStyle name="Comma 145" xfId="99"/>
    <cellStyle name="Comma 146" xfId="100"/>
    <cellStyle name="Comma 147" xfId="101"/>
    <cellStyle name="Comma 148" xfId="102"/>
    <cellStyle name="Comma 149" xfId="103"/>
    <cellStyle name="Comma 15" xfId="104"/>
    <cellStyle name="Comma 150" xfId="105"/>
    <cellStyle name="Comma 151" xfId="106"/>
    <cellStyle name="Comma 152" xfId="107"/>
    <cellStyle name="Comma 153" xfId="108"/>
    <cellStyle name="Comma 154" xfId="109"/>
    <cellStyle name="Comma 155" xfId="110"/>
    <cellStyle name="Comma 156" xfId="111"/>
    <cellStyle name="Comma 157" xfId="112"/>
    <cellStyle name="Comma 158" xfId="113"/>
    <cellStyle name="Comma 159" xfId="114"/>
    <cellStyle name="Comma 16" xfId="115"/>
    <cellStyle name="Comma 160" xfId="116"/>
    <cellStyle name="Comma 161" xfId="117"/>
    <cellStyle name="Comma 162" xfId="118"/>
    <cellStyle name="Comma 163" xfId="119"/>
    <cellStyle name="Comma 164" xfId="120"/>
    <cellStyle name="Comma 165" xfId="121"/>
    <cellStyle name="Comma 166" xfId="122"/>
    <cellStyle name="Comma 167" xfId="123"/>
    <cellStyle name="Comma 168" xfId="124"/>
    <cellStyle name="Comma 169" xfId="125"/>
    <cellStyle name="Comma 17" xfId="126"/>
    <cellStyle name="Comma 170" xfId="127"/>
    <cellStyle name="Comma 171" xfId="128"/>
    <cellStyle name="Comma 172" xfId="129"/>
    <cellStyle name="Comma 173" xfId="130"/>
    <cellStyle name="Comma 174" xfId="131"/>
    <cellStyle name="Comma 175" xfId="132"/>
    <cellStyle name="Comma 176" xfId="133"/>
    <cellStyle name="Comma 177" xfId="134"/>
    <cellStyle name="Comma 178" xfId="135"/>
    <cellStyle name="Comma 179" xfId="136"/>
    <cellStyle name="Comma 18" xfId="137"/>
    <cellStyle name="Comma 180" xfId="138"/>
    <cellStyle name="Comma 181" xfId="139"/>
    <cellStyle name="Comma 182" xfId="140"/>
    <cellStyle name="Comma 183" xfId="141"/>
    <cellStyle name="Comma 184" xfId="142"/>
    <cellStyle name="Comma 185" xfId="143"/>
    <cellStyle name="Comma 186" xfId="144"/>
    <cellStyle name="Comma 187" xfId="145"/>
    <cellStyle name="Comma 188" xfId="146"/>
    <cellStyle name="Comma 189" xfId="147"/>
    <cellStyle name="Comma 19" xfId="148"/>
    <cellStyle name="Comma 190" xfId="149"/>
    <cellStyle name="Comma 191" xfId="150"/>
    <cellStyle name="Comma 192" xfId="151"/>
    <cellStyle name="Comma 193" xfId="152"/>
    <cellStyle name="Comma 194" xfId="153"/>
    <cellStyle name="Comma 195" xfId="154"/>
    <cellStyle name="Comma 196" xfId="155"/>
    <cellStyle name="Comma 197" xfId="156"/>
    <cellStyle name="Comma 198" xfId="157"/>
    <cellStyle name="Comma 199" xfId="158"/>
    <cellStyle name="Comma 2" xfId="159"/>
    <cellStyle name="Comma 20" xfId="160"/>
    <cellStyle name="Comma 200" xfId="161"/>
    <cellStyle name="Comma 201" xfId="162"/>
    <cellStyle name="Comma 202" xfId="163"/>
    <cellStyle name="Comma 203" xfId="164"/>
    <cellStyle name="Comma 204" xfId="165"/>
    <cellStyle name="Comma 205" xfId="166"/>
    <cellStyle name="Comma 206" xfId="167"/>
    <cellStyle name="Comma 207" xfId="168"/>
    <cellStyle name="Comma 208" xfId="169"/>
    <cellStyle name="Comma 209" xfId="170"/>
    <cellStyle name="Comma 21" xfId="171"/>
    <cellStyle name="Comma 210" xfId="172"/>
    <cellStyle name="Comma 211" xfId="173"/>
    <cellStyle name="Comma 212" xfId="174"/>
    <cellStyle name="Comma 213" xfId="175"/>
    <cellStyle name="Comma 214" xfId="176"/>
    <cellStyle name="Comma 215" xfId="177"/>
    <cellStyle name="Comma 216" xfId="178"/>
    <cellStyle name="Comma 217" xfId="179"/>
    <cellStyle name="Comma 218" xfId="180"/>
    <cellStyle name="Comma 219" xfId="181"/>
    <cellStyle name="Comma 22" xfId="182"/>
    <cellStyle name="Comma 220" xfId="183"/>
    <cellStyle name="Comma 221" xfId="184"/>
    <cellStyle name="Comma 222" xfId="185"/>
    <cellStyle name="Comma 223" xfId="186"/>
    <cellStyle name="Comma 23" xfId="187"/>
    <cellStyle name="Comma 24" xfId="188"/>
    <cellStyle name="Comma 25" xfId="189"/>
    <cellStyle name="Comma 26" xfId="190"/>
    <cellStyle name="Comma 27" xfId="191"/>
    <cellStyle name="Comma 28" xfId="192"/>
    <cellStyle name="Comma 29" xfId="193"/>
    <cellStyle name="Comma 3" xfId="194"/>
    <cellStyle name="Comma 30" xfId="195"/>
    <cellStyle name="Comma 31" xfId="196"/>
    <cellStyle name="Comma 32" xfId="197"/>
    <cellStyle name="Comma 33" xfId="198"/>
    <cellStyle name="Comma 34" xfId="199"/>
    <cellStyle name="Comma 35" xfId="200"/>
    <cellStyle name="Comma 36" xfId="201"/>
    <cellStyle name="Comma 37" xfId="202"/>
    <cellStyle name="Comma 38" xfId="203"/>
    <cellStyle name="Comma 39" xfId="204"/>
    <cellStyle name="Comma 4" xfId="205"/>
    <cellStyle name="Comma 40" xfId="206"/>
    <cellStyle name="Comma 41" xfId="207"/>
    <cellStyle name="Comma 42" xfId="208"/>
    <cellStyle name="Comma 43" xfId="209"/>
    <cellStyle name="Comma 44" xfId="210"/>
    <cellStyle name="Comma 45" xfId="211"/>
    <cellStyle name="Comma 46" xfId="212"/>
    <cellStyle name="Comma 47" xfId="213"/>
    <cellStyle name="Comma 48" xfId="214"/>
    <cellStyle name="Comma 49" xfId="215"/>
    <cellStyle name="Comma 5" xfId="216"/>
    <cellStyle name="Comma 50" xfId="217"/>
    <cellStyle name="Comma 51" xfId="218"/>
    <cellStyle name="Comma 52" xfId="219"/>
    <cellStyle name="Comma 53" xfId="220"/>
    <cellStyle name="Comma 54" xfId="221"/>
    <cellStyle name="Comma 55" xfId="222"/>
    <cellStyle name="Comma 56" xfId="223"/>
    <cellStyle name="Comma 57" xfId="224"/>
    <cellStyle name="Comma 58" xfId="225"/>
    <cellStyle name="Comma 59" xfId="226"/>
    <cellStyle name="Comma 6" xfId="227"/>
    <cellStyle name="Comma 60" xfId="228"/>
    <cellStyle name="Comma 61" xfId="229"/>
    <cellStyle name="Comma 62" xfId="230"/>
    <cellStyle name="Comma 63" xfId="231"/>
    <cellStyle name="Comma 64" xfId="232"/>
    <cellStyle name="Comma 65" xfId="233"/>
    <cellStyle name="Comma 66" xfId="234"/>
    <cellStyle name="Comma 67" xfId="235"/>
    <cellStyle name="Comma 68" xfId="236"/>
    <cellStyle name="Comma 69" xfId="237"/>
    <cellStyle name="Comma 7" xfId="238"/>
    <cellStyle name="Comma 70" xfId="239"/>
    <cellStyle name="Comma 71" xfId="240"/>
    <cellStyle name="Comma 72" xfId="241"/>
    <cellStyle name="Comma 73" xfId="242"/>
    <cellStyle name="Comma 74" xfId="243"/>
    <cellStyle name="Comma 75" xfId="244"/>
    <cellStyle name="Comma 76" xfId="245"/>
    <cellStyle name="Comma 77" xfId="246"/>
    <cellStyle name="Comma 78" xfId="247"/>
    <cellStyle name="Comma 79" xfId="248"/>
    <cellStyle name="Comma 8" xfId="249"/>
    <cellStyle name="Comma 80" xfId="250"/>
    <cellStyle name="Comma 81" xfId="251"/>
    <cellStyle name="Comma 82" xfId="252"/>
    <cellStyle name="Comma 83" xfId="253"/>
    <cellStyle name="Comma 84" xfId="254"/>
    <cellStyle name="Comma 85" xfId="255"/>
    <cellStyle name="Comma 86" xfId="256"/>
    <cellStyle name="Comma 87" xfId="257"/>
    <cellStyle name="Comma 88" xfId="258"/>
    <cellStyle name="Comma 89" xfId="259"/>
    <cellStyle name="Comma 9" xfId="260"/>
    <cellStyle name="Comma 90" xfId="261"/>
    <cellStyle name="Comma 91" xfId="262"/>
    <cellStyle name="Comma 92" xfId="263"/>
    <cellStyle name="Comma 93" xfId="264"/>
    <cellStyle name="Comma 94" xfId="265"/>
    <cellStyle name="Comma 95" xfId="266"/>
    <cellStyle name="Comma 96" xfId="267"/>
    <cellStyle name="Comma 97" xfId="268"/>
    <cellStyle name="Comma 98" xfId="269"/>
    <cellStyle name="Comma 99" xfId="270"/>
    <cellStyle name="Comma [0] 2" xfId="271"/>
    <cellStyle name="Comma [0] 3" xfId="272"/>
    <cellStyle name="Comma [0] 4" xfId="273"/>
    <cellStyle name="Currency 10" xfId="274"/>
    <cellStyle name="Currency 100" xfId="275"/>
    <cellStyle name="Currency 101" xfId="276"/>
    <cellStyle name="Currency 102" xfId="277"/>
    <cellStyle name="Currency 103" xfId="278"/>
    <cellStyle name="Currency 104" xfId="279"/>
    <cellStyle name="Currency 105" xfId="280"/>
    <cellStyle name="Currency 106" xfId="281"/>
    <cellStyle name="Currency 107" xfId="282"/>
    <cellStyle name="Currency 108" xfId="283"/>
    <cellStyle name="Currency 109" xfId="284"/>
    <cellStyle name="Currency 11" xfId="285"/>
    <cellStyle name="Currency 110" xfId="286"/>
    <cellStyle name="Currency 111" xfId="287"/>
    <cellStyle name="Currency 112" xfId="288"/>
    <cellStyle name="Currency 113" xfId="289"/>
    <cellStyle name="Currency 114" xfId="290"/>
    <cellStyle name="Currency 115" xfId="291"/>
    <cellStyle name="Currency 116" xfId="292"/>
    <cellStyle name="Currency 117" xfId="293"/>
    <cellStyle name="Currency 118" xfId="294"/>
    <cellStyle name="Currency 119" xfId="295"/>
    <cellStyle name="Currency 12" xfId="296"/>
    <cellStyle name="Currency 120" xfId="297"/>
    <cellStyle name="Currency 121" xfId="298"/>
    <cellStyle name="Currency 122" xfId="299"/>
    <cellStyle name="Currency 123" xfId="300"/>
    <cellStyle name="Currency 124" xfId="301"/>
    <cellStyle name="Currency 125" xfId="302"/>
    <cellStyle name="Currency 126" xfId="303"/>
    <cellStyle name="Currency 127" xfId="304"/>
    <cellStyle name="Currency 128" xfId="305"/>
    <cellStyle name="Currency 129" xfId="306"/>
    <cellStyle name="Currency 13" xfId="307"/>
    <cellStyle name="Currency 130" xfId="308"/>
    <cellStyle name="Currency 131" xfId="309"/>
    <cellStyle name="Currency 132" xfId="310"/>
    <cellStyle name="Currency 133" xfId="311"/>
    <cellStyle name="Currency 134" xfId="312"/>
    <cellStyle name="Currency 135" xfId="313"/>
    <cellStyle name="Currency 136" xfId="314"/>
    <cellStyle name="Currency 137" xfId="315"/>
    <cellStyle name="Currency 138" xfId="316"/>
    <cellStyle name="Currency 139" xfId="317"/>
    <cellStyle name="Currency 14" xfId="318"/>
    <cellStyle name="Currency 140" xfId="319"/>
    <cellStyle name="Currency 141" xfId="320"/>
    <cellStyle name="Currency 142" xfId="321"/>
    <cellStyle name="Currency 143" xfId="322"/>
    <cellStyle name="Currency 144" xfId="323"/>
    <cellStyle name="Currency 145" xfId="324"/>
    <cellStyle name="Currency 146" xfId="325"/>
    <cellStyle name="Currency 147" xfId="326"/>
    <cellStyle name="Currency 148" xfId="327"/>
    <cellStyle name="Currency 149" xfId="328"/>
    <cellStyle name="Currency 15" xfId="329"/>
    <cellStyle name="Currency 150" xfId="330"/>
    <cellStyle name="Currency 151" xfId="331"/>
    <cellStyle name="Currency 152" xfId="332"/>
    <cellStyle name="Currency 153" xfId="333"/>
    <cellStyle name="Currency 154" xfId="334"/>
    <cellStyle name="Currency 155" xfId="335"/>
    <cellStyle name="Currency 156" xfId="336"/>
    <cellStyle name="Currency 157" xfId="337"/>
    <cellStyle name="Currency 158" xfId="338"/>
    <cellStyle name="Currency 159" xfId="339"/>
    <cellStyle name="Currency 16" xfId="340"/>
    <cellStyle name="Currency 160" xfId="341"/>
    <cellStyle name="Currency 161" xfId="342"/>
    <cellStyle name="Currency 162" xfId="343"/>
    <cellStyle name="Currency 163" xfId="344"/>
    <cellStyle name="Currency 164" xfId="345"/>
    <cellStyle name="Currency 165" xfId="346"/>
    <cellStyle name="Currency 166" xfId="347"/>
    <cellStyle name="Currency 167" xfId="348"/>
    <cellStyle name="Currency 168" xfId="349"/>
    <cellStyle name="Currency 169" xfId="350"/>
    <cellStyle name="Currency 17" xfId="351"/>
    <cellStyle name="Currency 170" xfId="352"/>
    <cellStyle name="Currency 171" xfId="353"/>
    <cellStyle name="Currency 172" xfId="354"/>
    <cellStyle name="Currency 173" xfId="355"/>
    <cellStyle name="Currency 174" xfId="356"/>
    <cellStyle name="Currency 175" xfId="357"/>
    <cellStyle name="Currency 176" xfId="358"/>
    <cellStyle name="Currency 177" xfId="359"/>
    <cellStyle name="Currency 178" xfId="360"/>
    <cellStyle name="Currency 179" xfId="361"/>
    <cellStyle name="Currency 18" xfId="362"/>
    <cellStyle name="Currency 180" xfId="363"/>
    <cellStyle name="Currency 181" xfId="364"/>
    <cellStyle name="Currency 182" xfId="365"/>
    <cellStyle name="Currency 183" xfId="366"/>
    <cellStyle name="Currency 184" xfId="367"/>
    <cellStyle name="Currency 185" xfId="368"/>
    <cellStyle name="Currency 186" xfId="369"/>
    <cellStyle name="Currency 187" xfId="370"/>
    <cellStyle name="Currency 188" xfId="371"/>
    <cellStyle name="Currency 189" xfId="372"/>
    <cellStyle name="Currency 19" xfId="373"/>
    <cellStyle name="Currency 190" xfId="374"/>
    <cellStyle name="Currency 191" xfId="375"/>
    <cellStyle name="Currency 192" xfId="376"/>
    <cellStyle name="Currency 193" xfId="377"/>
    <cellStyle name="Currency 194" xfId="378"/>
    <cellStyle name="Currency 195" xfId="379"/>
    <cellStyle name="Currency 196" xfId="380"/>
    <cellStyle name="Currency 197" xfId="381"/>
    <cellStyle name="Currency 198" xfId="382"/>
    <cellStyle name="Currency 199" xfId="383"/>
    <cellStyle name="Currency 2" xfId="384"/>
    <cellStyle name="Currency 20" xfId="385"/>
    <cellStyle name="Currency 200" xfId="386"/>
    <cellStyle name="Currency 201" xfId="387"/>
    <cellStyle name="Currency 202" xfId="388"/>
    <cellStyle name="Currency 203" xfId="389"/>
    <cellStyle name="Currency 204" xfId="390"/>
    <cellStyle name="Currency 205" xfId="391"/>
    <cellStyle name="Currency 206" xfId="392"/>
    <cellStyle name="Currency 207" xfId="393"/>
    <cellStyle name="Currency 208" xfId="394"/>
    <cellStyle name="Currency 209" xfId="395"/>
    <cellStyle name="Currency 21" xfId="396"/>
    <cellStyle name="Currency 210" xfId="397"/>
    <cellStyle name="Currency 211" xfId="398"/>
    <cellStyle name="Currency 212" xfId="399"/>
    <cellStyle name="Currency 213" xfId="400"/>
    <cellStyle name="Currency 214" xfId="401"/>
    <cellStyle name="Currency 215" xfId="402"/>
    <cellStyle name="Currency 216" xfId="403"/>
    <cellStyle name="Currency 217" xfId="404"/>
    <cellStyle name="Currency 218" xfId="405"/>
    <cellStyle name="Currency 219" xfId="406"/>
    <cellStyle name="Currency 22" xfId="407"/>
    <cellStyle name="Currency 220" xfId="408"/>
    <cellStyle name="Currency 221" xfId="409"/>
    <cellStyle name="Currency 222" xfId="410"/>
    <cellStyle name="Currency 223" xfId="411"/>
    <cellStyle name="Currency 23" xfId="412"/>
    <cellStyle name="Currency 24" xfId="413"/>
    <cellStyle name="Currency 25" xfId="414"/>
    <cellStyle name="Currency 26" xfId="415"/>
    <cellStyle name="Currency 27" xfId="416"/>
    <cellStyle name="Currency 28" xfId="417"/>
    <cellStyle name="Currency 29" xfId="418"/>
    <cellStyle name="Currency 3" xfId="419"/>
    <cellStyle name="Currency 30" xfId="420"/>
    <cellStyle name="Currency 31" xfId="421"/>
    <cellStyle name="Currency 32" xfId="422"/>
    <cellStyle name="Currency 33" xfId="423"/>
    <cellStyle name="Currency 34" xfId="424"/>
    <cellStyle name="Currency 35" xfId="425"/>
    <cellStyle name="Currency 36" xfId="426"/>
    <cellStyle name="Currency 37" xfId="427"/>
    <cellStyle name="Currency 38" xfId="428"/>
    <cellStyle name="Currency 39" xfId="429"/>
    <cellStyle name="Currency 4" xfId="430"/>
    <cellStyle name="Currency 40" xfId="431"/>
    <cellStyle name="Currency 41" xfId="432"/>
    <cellStyle name="Currency 42" xfId="433"/>
    <cellStyle name="Currency 43" xfId="434"/>
    <cellStyle name="Currency 44" xfId="435"/>
    <cellStyle name="Currency 45" xfId="436"/>
    <cellStyle name="Currency 46" xfId="437"/>
    <cellStyle name="Currency 47" xfId="438"/>
    <cellStyle name="Currency 48" xfId="439"/>
    <cellStyle name="Currency 49" xfId="440"/>
    <cellStyle name="Currency 5" xfId="441"/>
    <cellStyle name="Currency 50" xfId="442"/>
    <cellStyle name="Currency 51" xfId="443"/>
    <cellStyle name="Currency 52" xfId="444"/>
    <cellStyle name="Currency 53" xfId="445"/>
    <cellStyle name="Currency 54" xfId="446"/>
    <cellStyle name="Currency 55" xfId="447"/>
    <cellStyle name="Currency 56" xfId="448"/>
    <cellStyle name="Currency 57" xfId="449"/>
    <cellStyle name="Currency 58" xfId="450"/>
    <cellStyle name="Currency 59" xfId="451"/>
    <cellStyle name="Currency 6" xfId="452"/>
    <cellStyle name="Currency 60" xfId="453"/>
    <cellStyle name="Currency 61" xfId="454"/>
    <cellStyle name="Currency 62" xfId="455"/>
    <cellStyle name="Currency 63" xfId="456"/>
    <cellStyle name="Currency 64" xfId="457"/>
    <cellStyle name="Currency 65" xfId="458"/>
    <cellStyle name="Currency 66" xfId="459"/>
    <cellStyle name="Currency 67" xfId="460"/>
    <cellStyle name="Currency 68" xfId="461"/>
    <cellStyle name="Currency 69" xfId="462"/>
    <cellStyle name="Currency 7" xfId="463"/>
    <cellStyle name="Currency 70" xfId="464"/>
    <cellStyle name="Currency 71" xfId="465"/>
    <cellStyle name="Currency 72" xfId="466"/>
    <cellStyle name="Currency 73" xfId="467"/>
    <cellStyle name="Currency 74" xfId="468"/>
    <cellStyle name="Currency 75" xfId="469"/>
    <cellStyle name="Currency 76" xfId="470"/>
    <cellStyle name="Currency 77" xfId="471"/>
    <cellStyle name="Currency 78" xfId="472"/>
    <cellStyle name="Currency 79" xfId="473"/>
    <cellStyle name="Currency 8" xfId="474"/>
    <cellStyle name="Currency 80" xfId="475"/>
    <cellStyle name="Currency 81" xfId="476"/>
    <cellStyle name="Currency 82" xfId="477"/>
    <cellStyle name="Currency 83" xfId="478"/>
    <cellStyle name="Currency 84" xfId="479"/>
    <cellStyle name="Currency 85" xfId="480"/>
    <cellStyle name="Currency 86" xfId="481"/>
    <cellStyle name="Currency 87" xfId="482"/>
    <cellStyle name="Currency 88" xfId="483"/>
    <cellStyle name="Currency 89" xfId="484"/>
    <cellStyle name="Currency 9" xfId="485"/>
    <cellStyle name="Currency 90" xfId="486"/>
    <cellStyle name="Currency 91" xfId="487"/>
    <cellStyle name="Currency 92" xfId="488"/>
    <cellStyle name="Currency 93" xfId="489"/>
    <cellStyle name="Currency 94" xfId="490"/>
    <cellStyle name="Currency 95" xfId="491"/>
    <cellStyle name="Currency 96" xfId="492"/>
    <cellStyle name="Currency 97" xfId="493"/>
    <cellStyle name="Currency 98" xfId="494"/>
    <cellStyle name="Currency 99" xfId="495"/>
    <cellStyle name="Currency [0] 2" xfId="496"/>
    <cellStyle name="Currency [0] 3" xfId="497"/>
    <cellStyle name="Currency [0] 4" xfId="498"/>
    <cellStyle name="Currency [0] 5" xfId="499"/>
    <cellStyle name="Explanatory Text 2" xfId="500"/>
    <cellStyle name="Good 2" xfId="501"/>
    <cellStyle name="Heading 1 2" xfId="502"/>
    <cellStyle name="Heading 2 2" xfId="503"/>
    <cellStyle name="Heading 3 2" xfId="504"/>
    <cellStyle name="Heading 4 2" xfId="505"/>
    <cellStyle name="Hyperlink 2" xfId="506"/>
    <cellStyle name="Hyperlink 3" xfId="507"/>
    <cellStyle name="Hyperlink 4" xfId="508"/>
    <cellStyle name="Hyperlink 5" xfId="509"/>
    <cellStyle name="Hyperlink 5 2" xfId="510"/>
    <cellStyle name="Hyperlink 6" xfId="511"/>
    <cellStyle name="Hyperlink 7" xfId="512"/>
    <cellStyle name="Input 2" xfId="513"/>
    <cellStyle name="Linked Cell 2" xfId="514"/>
    <cellStyle name="Neutral 2" xfId="515"/>
    <cellStyle name="Normal 10" xfId="516"/>
    <cellStyle name="Normal 100" xfId="517"/>
    <cellStyle name="Normal 118" xfId="518"/>
    <cellStyle name="Normal 12" xfId="519"/>
    <cellStyle name="Normal 13" xfId="520"/>
    <cellStyle name="Normal 13 2" xfId="521"/>
    <cellStyle name="Normal 13 2 2" xfId="522"/>
    <cellStyle name="Normal 13 2 2 2" xfId="523"/>
    <cellStyle name="Normal 13 2 2 2 2" xfId="524"/>
    <cellStyle name="Normal 13 2 2 2 3" xfId="525"/>
    <cellStyle name="Normal 13 2 3" xfId="526"/>
    <cellStyle name="Normal 13 3" xfId="527"/>
    <cellStyle name="Normal 13 3 2" xfId="528"/>
    <cellStyle name="Normal 13 4" xfId="529"/>
    <cellStyle name="Normal 13 6" xfId="530"/>
    <cellStyle name="Normal 15" xfId="531"/>
    <cellStyle name="Normal 16" xfId="532"/>
    <cellStyle name="Normal 17" xfId="533"/>
    <cellStyle name="Normal 19" xfId="534"/>
    <cellStyle name="Normal 2" xfId="535"/>
    <cellStyle name="Normal 2 2" xfId="536"/>
    <cellStyle name="Normal 2 2 2" xfId="537"/>
    <cellStyle name="Normal 2 2 3" xfId="538"/>
    <cellStyle name="Normal 2 3" xfId="539"/>
    <cellStyle name="Normal 2 3 2" xfId="540"/>
    <cellStyle name="Normal 2 4" xfId="541"/>
    <cellStyle name="Normal 2 4 2" xfId="542"/>
    <cellStyle name="Normal 2 5" xfId="543"/>
    <cellStyle name="Normal 23" xfId="544"/>
    <cellStyle name="Normal 3" xfId="545"/>
    <cellStyle name="Normal 3 2" xfId="546"/>
    <cellStyle name="Normal 3 2 11" xfId="547"/>
    <cellStyle name="Normal 3 3" xfId="548"/>
    <cellStyle name="Normal 3 4" xfId="549"/>
    <cellStyle name="Normal 3 8" xfId="550"/>
    <cellStyle name="Normal 3 8 2" xfId="551"/>
    <cellStyle name="Normal 3 8 2 2" xfId="552"/>
    <cellStyle name="Normal 3 8 3" xfId="553"/>
    <cellStyle name="Normal 4" xfId="554"/>
    <cellStyle name="Normal 4 2" xfId="555"/>
    <cellStyle name="Normal 4 3" xfId="556"/>
    <cellStyle name="Normal 4 4" xfId="557"/>
    <cellStyle name="Normal 416" xfId="558"/>
    <cellStyle name="Normal 417" xfId="559"/>
    <cellStyle name="Normal 428" xfId="560"/>
    <cellStyle name="Normal 429" xfId="561"/>
    <cellStyle name="Normal 486" xfId="562"/>
    <cellStyle name="Normal 487" xfId="563"/>
    <cellStyle name="Normal 489" xfId="564"/>
    <cellStyle name="Normal 490" xfId="565"/>
    <cellStyle name="Normal 5" xfId="566"/>
    <cellStyle name="Normal 5 2" xfId="567"/>
    <cellStyle name="Normal 5 3" xfId="568"/>
    <cellStyle name="Normal 506" xfId="569"/>
    <cellStyle name="Normal 516" xfId="570"/>
    <cellStyle name="Normal 517" xfId="571"/>
    <cellStyle name="Normal 53" xfId="572"/>
    <cellStyle name="Normal 54" xfId="573"/>
    <cellStyle name="Normal 542" xfId="574"/>
    <cellStyle name="Normal 543" xfId="575"/>
    <cellStyle name="Normal 544" xfId="576"/>
    <cellStyle name="Normal 547" xfId="577"/>
    <cellStyle name="Normal 548" xfId="578"/>
    <cellStyle name="Normal 550" xfId="579"/>
    <cellStyle name="Normal 571" xfId="580"/>
    <cellStyle name="Normal 572" xfId="581"/>
    <cellStyle name="Normal 6" xfId="582"/>
    <cellStyle name="Normal 6 2" xfId="583"/>
    <cellStyle name="Normal 6 3" xfId="584"/>
    <cellStyle name="Normal 7" xfId="585"/>
    <cellStyle name="Normal 7 2" xfId="586"/>
    <cellStyle name="Normal 8" xfId="587"/>
    <cellStyle name="Normal 9" xfId="588"/>
    <cellStyle name="Normal_Sheet1" xfId="589"/>
    <cellStyle name="Note 2" xfId="590"/>
    <cellStyle name="Output 2" xfId="591"/>
    <cellStyle name="Percent 2" xfId="592"/>
    <cellStyle name="Standard 3" xfId="593"/>
    <cellStyle name="Standard 4" xfId="594"/>
    <cellStyle name="Standard 4 2" xfId="595"/>
    <cellStyle name="Standard 4 2 2" xfId="596"/>
    <cellStyle name="Standard 4 2 2 2" xfId="597"/>
    <cellStyle name="Standard 4 2 3" xfId="598"/>
    <cellStyle name="Standard 4 3" xfId="599"/>
    <cellStyle name="Standard 4 3 2" xfId="600"/>
    <cellStyle name="Standard 4 4" xfId="601"/>
    <cellStyle name="Standard 6" xfId="602"/>
    <cellStyle name="Title 2" xfId="603"/>
    <cellStyle name="Total 2" xfId="604"/>
    <cellStyle name="Warning Text 2" xfId="605"/>
    <cellStyle name="一般 7" xfId="606"/>
    <cellStyle name="標準 2" xfId="607"/>
    <cellStyle name="標準 2 2" xfId="608"/>
    <cellStyle name="標準 2 3" xfId="609"/>
    <cellStyle name="표준 2" xfId="610"/>
    <cellStyle name="*unknown*" xfId="20" builtinId="8"/>
    <cellStyle name="Excel Built-in Normal" xfId="611"/>
  </cellStyles>
  <dxfs count="82">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808080"/>
        </patternFill>
      </fill>
    </dxf>
    <dxf>
      <fill>
        <patternFill>
          <bgColor rgb="FFFFFF00"/>
        </patternFill>
      </fill>
    </dxf>
    <dxf>
      <fill>
        <patternFill>
          <bgColor rgb="FF808080"/>
        </patternFill>
      </fill>
    </dxf>
    <dxf>
      <fill>
        <patternFill>
          <bgColor rgb="FFFFFF00"/>
        </patternFill>
      </fill>
    </dxf>
    <dxf>
      <fill>
        <patternFill>
          <bgColor rgb="FF808080"/>
        </patternFill>
      </fill>
    </dxf>
    <dxf>
      <fill>
        <patternFill>
          <bgColor rgb="FFFFFF00"/>
        </patternFill>
      </fill>
    </dxf>
    <dxf>
      <fill>
        <patternFill>
          <bgColor rgb="FF808080"/>
        </patternFill>
      </fill>
    </dxf>
    <dxf>
      <fill>
        <patternFill>
          <bgColor rgb="FF808080"/>
        </patternFill>
      </fill>
    </dxf>
    <dxf>
      <fill>
        <patternFill>
          <bgColor rgb="FF7F7F7F"/>
        </patternFill>
      </fill>
    </dxf>
    <dxf>
      <fill>
        <patternFill>
          <bgColor rgb="FFFFFF00"/>
        </patternFill>
      </fill>
    </dxf>
    <dxf>
      <fill>
        <patternFill>
          <bgColor rgb="FF808080"/>
        </patternFill>
      </fill>
    </dxf>
    <dxf>
      <fill>
        <patternFill>
          <bgColor rgb="FF808080"/>
        </patternFill>
      </fill>
    </dxf>
    <dxf>
      <fill>
        <patternFill>
          <bgColor rgb="FFFFFF00"/>
        </patternFill>
      </fill>
    </dxf>
    <dxf>
      <fill>
        <patternFill>
          <bgColor rgb="FF808080"/>
        </patternFill>
      </fill>
    </dxf>
    <dxf>
      <fill>
        <patternFill>
          <bgColor rgb="FF808080"/>
        </patternFill>
      </fill>
    </dxf>
    <dxf>
      <fill>
        <patternFill>
          <bgColor rgb="FFFFFF00"/>
        </patternFill>
      </fill>
    </dxf>
    <dxf>
      <fill>
        <patternFill>
          <bgColor rgb="FF808080"/>
        </patternFill>
      </fill>
    </dxf>
    <dxf>
      <fill>
        <patternFill>
          <bgColor rgb="FF80808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00FFFFFF"/>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fgColor rgb="FFFFFFFF"/>
        </patternFill>
      </fill>
    </dxf>
    <dxf>
      <fill>
        <patternFill patternType="solid">
          <fgColor rgb="00FFFFFF"/>
        </patternFill>
      </fill>
    </dxf>
    <dxf>
      <fill>
        <patternFill>
          <bgColor rgb="FFFFFF00"/>
        </patternFill>
      </fill>
    </dxf>
    <dxf>
      <fill>
        <patternFill>
          <bgColor rgb="FFFF0000"/>
        </patternFill>
      </fill>
    </dxf>
    <dxf>
      <fill>
        <patternFill>
          <bgColor rgb="FFFFFF00"/>
        </patternFill>
      </fill>
    </dxf>
    <dxf>
      <fill>
        <patternFill>
          <bgColor rgb="FFA6A6A6"/>
        </patternFill>
      </fill>
    </dxf>
    <dxf>
      <fill>
        <patternFill>
          <bgColor rgb="FFFFFF00"/>
        </patternFill>
      </fill>
    </dxf>
    <dxf>
      <font>
        <color rgb="00FFFFFF"/>
      </font>
      <fill>
        <patternFill>
          <bgColor rgb="FFFF0000"/>
        </patternFill>
      </fill>
    </dxf>
    <dxf>
      <fill>
        <patternFill>
          <bgColor rgb="FFFFFF00"/>
        </patternFill>
      </fill>
    </dxf>
    <dxf>
      <font>
        <color rgb="00FFFFFF"/>
      </font>
      <fill>
        <patternFill>
          <bgColor rgb="FFFF0000"/>
        </patternFill>
      </fill>
    </dxf>
    <dxf>
      <fill>
        <patternFill>
          <bgColor rgb="FFFF0000"/>
        </patternFill>
      </fill>
    </dxf>
    <dxf>
      <font>
        <color rgb="FFFF0000"/>
      </font>
    </dxf>
    <dxf>
      <font>
        <strike val="0"/>
        <color rgb="FFC0C0C0"/>
      </font>
      <fill>
        <patternFill>
          <bgColor rgb="00FFFFFF"/>
        </patternFill>
      </fill>
    </dxf>
    <dxf>
      <font>
        <color rgb="00FFFFFF"/>
      </font>
      <fill>
        <patternFill>
          <bgColor rgb="FF99CC00"/>
        </patternFill>
      </fill>
    </dxf>
    <dxf>
      <font>
        <color rgb="00FFFFFF"/>
      </font>
      <fill>
        <patternFill>
          <bgColor rgb="FFFF0000"/>
        </patternFill>
      </fill>
    </dxf>
    <dxf>
      <font>
        <strike val="0"/>
        <color rgb="FFF2F2F2"/>
      </font>
      <fill>
        <patternFill>
          <bgColor rgb="00FFFFFF"/>
        </patternFill>
      </fill>
    </dxf>
    <dxf>
      <font>
        <color rgb="00FFFFFF"/>
      </font>
      <fill>
        <patternFill>
          <bgColor rgb="FF99CC00"/>
        </patternFill>
      </fill>
    </dxf>
    <dxf>
      <fill>
        <patternFill>
          <bgColor rgb="FFFF0000"/>
        </patternFill>
      </fill>
    </dxf>
    <dxf>
      <font>
        <strike val="0"/>
        <color rgb="FFC0C0C0"/>
      </font>
      <fill>
        <patternFill>
          <bgColor rgb="00FFFFFF"/>
        </patternFill>
      </fill>
    </dxf>
    <dxf>
      <font>
        <color rgb="00FFFFFF"/>
      </font>
      <fill>
        <patternFill>
          <bgColor rgb="FF99CC00"/>
        </patternFill>
      </fill>
    </dxf>
    <dxf>
      <fill>
        <patternFill>
          <bgColor rgb="FFFF0000"/>
        </patternFill>
      </fill>
    </dxf>
    <dxf>
      <font>
        <strike val="0"/>
        <color rgb="FFD9D9D9"/>
      </font>
      <fill>
        <patternFill>
          <bgColor rgb="FFFFFFFF"/>
        </patternFill>
      </fill>
    </dxf>
    <dxf>
      <font>
        <color rgb="FFFFFFFF"/>
      </font>
    </dxf>
    <dxf>
      <fill>
        <patternFill>
          <bgColor rgb="FFFF0000"/>
        </patternFill>
      </fill>
    </dxf>
  </dxfs>
  <colors>
    <indexedColors>
      <rgbColor rgb="FF000000"/>
      <rgbColor rgb="FFFFFFFF"/>
      <rgbColor rgb="FFFF0000"/>
      <rgbColor rgb="FFD7E4BD"/>
      <rgbColor rgb="FF0000FF"/>
      <rgbColor rgb="FFFFFF00"/>
      <rgbColor rgb="FFE6B9B8"/>
      <rgbColor rgb="FFB7DEE8"/>
      <rgbColor rgb="FF9C0006"/>
      <rgbColor rgb="FF006100"/>
      <rgbColor rgb="FFF2F2F2"/>
      <rgbColor rgb="FF9C6500"/>
      <rgbColor rgb="FFFFC7CE"/>
      <rgbColor rgb="FFA6A6A6"/>
      <rgbColor rgb="FFC0C0C0"/>
      <rgbColor rgb="FF808080"/>
      <rgbColor rgb="FF95B3D7"/>
      <rgbColor rgb="FFC0504D"/>
      <rgbColor rgb="FFFFFFCC"/>
      <rgbColor rgb="FFDBEEF4"/>
      <rgbColor rgb="FFE0E0E0"/>
      <rgbColor rgb="FFF79646"/>
      <rgbColor rgb="FF1F497D"/>
      <rgbColor rgb="FFB9CDE5"/>
      <rgbColor rgb="FF000080"/>
      <rgbColor rgb="FFCCC1DA"/>
      <rgbColor rgb="FFFCD5B5"/>
      <rgbColor rgb="FFC3D69B"/>
      <rgbColor rgb="FFF2DCDB"/>
      <rgbColor rgb="FFE6E0EC"/>
      <rgbColor rgb="FF9BBB59"/>
      <rgbColor rgb="FFFDEADA"/>
      <rgbColor rgb="FFA7C0DE"/>
      <rgbColor rgb="FFDCE6F2"/>
      <rgbColor rgb="FFC6EFCE"/>
      <rgbColor rgb="FFFFEB9C"/>
      <rgbColor rgb="FF93CDDD"/>
      <rgbColor rgb="FFD99694"/>
      <rgbColor rgb="FFB3A2C7"/>
      <rgbColor rgb="FFFFCC99"/>
      <rgbColor rgb="FF4F81BD"/>
      <rgbColor rgb="FF4BACC6"/>
      <rgbColor rgb="FF99CC00"/>
      <rgbColor rgb="FFFAC090"/>
      <rgbColor rgb="FFFF8001"/>
      <rgbColor rgb="FFFA7D00"/>
      <rgbColor rgb="FF8064A2"/>
      <rgbColor rgb="FFA5A5A5"/>
      <rgbColor rgb="FF003366"/>
      <rgbColor rgb="FF7F7F7F"/>
      <rgbColor rgb="FFEBF1DE"/>
      <rgbColor rgb="FFD9D9D9"/>
      <rgbColor rgb="FFB2B2B2"/>
      <rgbColor rgb="FF5F5F5F"/>
      <rgbColor rgb="FF3F3F76"/>
      <rgbColor rgb="FF3F3F3F"/>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sharedStrings" Target="sharedStrings.xml"/>
</Relationships>
</file>

<file path=xl/drawings/_rels/drawing1.xml.rels><?xml version="1.0" encoding="UTF-8"?>
<Relationships xmlns="http://schemas.openxmlformats.org/package/2006/relationships"><Relationship Id="rId1" Type="http://schemas.openxmlformats.org/officeDocument/2006/relationships/image" Target="../media/image1.png"/>
</Relationships>
</file>

<file path=xl/drawings/_rels/drawing2.xml.rels><?xml version="1.0" encoding="UTF-8"?>
<Relationships xmlns="http://schemas.openxmlformats.org/package/2006/relationships"><Relationship Id="rId1" Type="http://schemas.openxmlformats.org/officeDocument/2006/relationships/image" Target="../media/image2.png"/>
</Relationships>
</file>

<file path=xl/drawings/_rels/drawing3.xml.rels><?xml version="1.0" encoding="UTF-8"?>
<Relationships xmlns="http://schemas.openxmlformats.org/package/2006/relationships"><Relationship Id="rId1" Type="http://schemas.openxmlformats.org/officeDocument/2006/relationships/image" Target="../media/image3.png"/>
</Relationships>
</file>

<file path=xl/drawings/_rels/drawing4.xml.rels><?xml version="1.0" encoding="UTF-8"?>
<Relationships xmlns="http://schemas.openxmlformats.org/package/2006/relationships"><Relationship Id="rId1" Type="http://schemas.openxmlformats.org/officeDocument/2006/relationships/image" Target="../media/image4.png"/>
</Relationships>
</file>

<file path=xl/drawings/_rels/drawing5.xml.rels><?xml version="1.0" encoding="UTF-8"?>
<Relationships xmlns="http://schemas.openxmlformats.org/package/2006/relationships"><Relationship Id="rId1" Type="http://schemas.openxmlformats.org/officeDocument/2006/relationships/image" Target="../media/image5.png"/>
</Relationships>
</file>

<file path=xl/drawings/_rels/drawing6.xml.rels><?xml version="1.0" encoding="UTF-8"?>
<Relationships xmlns="http://schemas.openxmlformats.org/package/2006/relationships"><Relationship Id="rId1" Type="http://schemas.openxmlformats.org/officeDocument/2006/relationships/image" Target="../media/image6.png"/>
</Relationships>
</file>

<file path=xl/drawings/_rels/drawing7.xml.rels><?xml version="1.0" encoding="UTF-8"?>
<Relationships xmlns="http://schemas.openxmlformats.org/package/2006/relationships"><Relationship Id="rId1" Type="http://schemas.openxmlformats.org/officeDocument/2006/relationships/image" Target="../media/image7.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5</xdr:col>
      <xdr:colOff>3419640</xdr:colOff>
      <xdr:row>1</xdr:row>
      <xdr:rowOff>44280</xdr:rowOff>
    </xdr:from>
    <xdr:to>
      <xdr:col>5</xdr:col>
      <xdr:colOff>4303800</xdr:colOff>
      <xdr:row>6</xdr:row>
      <xdr:rowOff>59040</xdr:rowOff>
    </xdr:to>
    <xdr:pic>
      <xdr:nvPicPr>
        <xdr:cNvPr id="0" name="Picture 4" descr=""/>
        <xdr:cNvPicPr/>
      </xdr:nvPicPr>
      <xdr:blipFill>
        <a:blip r:embed="rId1"/>
        <a:stretch/>
      </xdr:blipFill>
      <xdr:spPr>
        <a:xfrm>
          <a:off x="9295920" y="215640"/>
          <a:ext cx="884160" cy="862560"/>
        </a:xfrm>
        <a:prstGeom prst="rect">
          <a:avLst/>
        </a:prstGeom>
        <a:ln w="0">
          <a:noFill/>
        </a:ln>
      </xdr:spPr>
    </xdr:pic>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10429920</xdr:colOff>
      <xdr:row>0</xdr:row>
      <xdr:rowOff>0</xdr:rowOff>
    </xdr:from>
    <xdr:to>
      <xdr:col>0</xdr:col>
      <xdr:colOff>11531160</xdr:colOff>
      <xdr:row>1</xdr:row>
      <xdr:rowOff>1080</xdr:rowOff>
    </xdr:to>
    <xdr:pic>
      <xdr:nvPicPr>
        <xdr:cNvPr id="1" name="Picture 3" descr=""/>
        <xdr:cNvPicPr/>
      </xdr:nvPicPr>
      <xdr:blipFill>
        <a:blip r:embed="rId1"/>
        <a:stretch/>
      </xdr:blipFill>
      <xdr:spPr>
        <a:xfrm>
          <a:off x="10429920" y="0"/>
          <a:ext cx="1101240" cy="1277280"/>
        </a:xfrm>
        <a:prstGeom prst="rect">
          <a:avLst/>
        </a:prstGeom>
        <a:ln w="0">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7715160</xdr:colOff>
      <xdr:row>1</xdr:row>
      <xdr:rowOff>8640</xdr:rowOff>
    </xdr:from>
    <xdr:to>
      <xdr:col>2</xdr:col>
      <xdr:colOff>8517600</xdr:colOff>
      <xdr:row>2</xdr:row>
      <xdr:rowOff>22320</xdr:rowOff>
    </xdr:to>
    <xdr:pic>
      <xdr:nvPicPr>
        <xdr:cNvPr id="2" name="Picture 2" descr=""/>
        <xdr:cNvPicPr/>
      </xdr:nvPicPr>
      <xdr:blipFill>
        <a:blip r:embed="rId1"/>
        <a:stretch/>
      </xdr:blipFill>
      <xdr:spPr>
        <a:xfrm>
          <a:off x="10718640" y="180000"/>
          <a:ext cx="802440" cy="918720"/>
        </a:xfrm>
        <a:prstGeom prst="rect">
          <a:avLst/>
        </a:prstGeom>
        <a:ln w="0">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258480</xdr:colOff>
      <xdr:row>1</xdr:row>
      <xdr:rowOff>231480</xdr:rowOff>
    </xdr:from>
    <xdr:to>
      <xdr:col>1</xdr:col>
      <xdr:colOff>2380320</xdr:colOff>
      <xdr:row>2</xdr:row>
      <xdr:rowOff>1353960</xdr:rowOff>
    </xdr:to>
    <xdr:pic>
      <xdr:nvPicPr>
        <xdr:cNvPr id="3" name="Picture 3" descr=""/>
        <xdr:cNvPicPr/>
      </xdr:nvPicPr>
      <xdr:blipFill>
        <a:blip r:embed="rId1"/>
        <a:stretch/>
      </xdr:blipFill>
      <xdr:spPr>
        <a:xfrm>
          <a:off x="409680" y="431640"/>
          <a:ext cx="2121840" cy="2160720"/>
        </a:xfrm>
        <a:prstGeom prst="rect">
          <a:avLst/>
        </a:prstGeom>
        <a:ln w="0">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oneCell">
    <xdr:from>
      <xdr:col>7</xdr:col>
      <xdr:colOff>281880</xdr:colOff>
      <xdr:row>0</xdr:row>
      <xdr:rowOff>134280</xdr:rowOff>
    </xdr:from>
    <xdr:to>
      <xdr:col>7</xdr:col>
      <xdr:colOff>1812960</xdr:colOff>
      <xdr:row>2</xdr:row>
      <xdr:rowOff>968040</xdr:rowOff>
    </xdr:to>
    <xdr:pic>
      <xdr:nvPicPr>
        <xdr:cNvPr id="4" name="Picture 3" descr=""/>
        <xdr:cNvPicPr/>
      </xdr:nvPicPr>
      <xdr:blipFill>
        <a:blip r:embed="rId1"/>
        <a:stretch/>
      </xdr:blipFill>
      <xdr:spPr>
        <a:xfrm>
          <a:off x="12125880" y="134280"/>
          <a:ext cx="1531080" cy="1376640"/>
        </a:xfrm>
        <a:prstGeom prst="rect">
          <a:avLst/>
        </a:prstGeom>
        <a:ln w="0">
          <a:noFill/>
        </a:ln>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oneCell">
    <xdr:from>
      <xdr:col>4</xdr:col>
      <xdr:colOff>0</xdr:colOff>
      <xdr:row>0</xdr:row>
      <xdr:rowOff>0</xdr:rowOff>
    </xdr:from>
    <xdr:to>
      <xdr:col>15</xdr:col>
      <xdr:colOff>55800</xdr:colOff>
      <xdr:row>2</xdr:row>
      <xdr:rowOff>169920</xdr:rowOff>
    </xdr:to>
    <xdr:pic>
      <xdr:nvPicPr>
        <xdr:cNvPr id="5" name="Picture 2" descr=""/>
        <xdr:cNvPicPr/>
      </xdr:nvPicPr>
      <xdr:blipFill>
        <a:blip r:embed="rId1"/>
        <a:stretch/>
      </xdr:blipFill>
      <xdr:spPr>
        <a:xfrm>
          <a:off x="13608720" y="0"/>
          <a:ext cx="781560" cy="741600"/>
        </a:xfrm>
        <a:prstGeom prst="rect">
          <a:avLst/>
        </a:prstGeom>
        <a:ln w="0">
          <a:noFill/>
        </a:ln>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163440</xdr:colOff>
      <xdr:row>0</xdr:row>
      <xdr:rowOff>353880</xdr:rowOff>
    </xdr:from>
    <xdr:to>
      <xdr:col>1</xdr:col>
      <xdr:colOff>429840</xdr:colOff>
      <xdr:row>3</xdr:row>
      <xdr:rowOff>102600</xdr:rowOff>
    </xdr:to>
    <xdr:pic>
      <xdr:nvPicPr>
        <xdr:cNvPr id="6" name="Picture 3" descr=""/>
        <xdr:cNvPicPr/>
      </xdr:nvPicPr>
      <xdr:blipFill>
        <a:blip r:embed="rId1"/>
        <a:stretch/>
      </xdr:blipFill>
      <xdr:spPr>
        <a:xfrm>
          <a:off x="163440" y="353880"/>
          <a:ext cx="518400" cy="510840"/>
        </a:xfrm>
        <a:prstGeom prst="rect">
          <a:avLst/>
        </a:prstGeom>
        <a:ln w="0">
          <a:noFill/>
        </a:ln>
      </xdr:spPr>
    </xdr:pic>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file>

<file path=xl/drawings/drawing9.xml><?xml version="1.0" encoding="utf-8"?>
<xdr:wsDr xmlns:xdr="http://schemas.openxmlformats.org/drawingml/2006/spreadsheetDrawing" xmlns:a="http://schemas.openxmlformats.org/drawingml/2006/main" xmlns:r="http://schemas.openxmlformats.org/officeDocument/2006/relationships"/>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10.xml.rels><?xml version="1.0" encoding="UTF-8"?>
<Relationships xmlns="http://schemas.openxmlformats.org/package/2006/relationships"><Relationship Id="rId1" Type="http://schemas.openxmlformats.org/officeDocument/2006/relationships/drawing" Target="../drawings/drawing9.xml"/>
</Relationships>
</file>

<file path=xl/worksheets/_rels/sheet11.xml.rels><?xml version="1.0" encoding="UTF-8"?>
<Relationships xmlns="http://schemas.openxmlformats.org/package/2006/relationships"><Relationship Id="rId1" Type="http://schemas.openxmlformats.org/officeDocument/2006/relationships/drawing" Target="../drawings/drawing10.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_rels/sheet4.xml.rels><?xml version="1.0" encoding="UTF-8"?>
<Relationships xmlns="http://schemas.openxmlformats.org/package/2006/relationships"><Relationship Id="rId1" Type="http://schemas.openxmlformats.org/officeDocument/2006/relationships/comments" Target="../comments4.xml"/><Relationship Id="rId2" Type="http://schemas.openxmlformats.org/officeDocument/2006/relationships/hyperlink" Target="mailto:jwseo@koolance.com" TargetMode="External"/><Relationship Id="rId3" Type="http://schemas.openxmlformats.org/officeDocument/2006/relationships/hyperlink" Target="mailto:jspark@koolance.com" TargetMode="External"/><Relationship Id="rId4" Type="http://schemas.openxmlformats.org/officeDocument/2006/relationships/hyperlink" Target="http://koolance.com/conflict-free-minerals-reporting" TargetMode="External"/><Relationship Id="rId5" Type="http://schemas.openxmlformats.org/officeDocument/2006/relationships/drawing" Target="../drawings/drawing4.xml"/><Relationship Id="rId6" Type="http://schemas.openxmlformats.org/officeDocument/2006/relationships/vmlDrawing" Target="../drawings/vmlDrawing1.vml"/>
</Relationships>
</file>

<file path=xl/worksheets/_rels/sheet5.xml.rels><?xml version="1.0" encoding="UTF-8"?>
<Relationships xmlns="http://schemas.openxmlformats.org/package/2006/relationships"><Relationship Id="rId1" Type="http://schemas.openxmlformats.org/officeDocument/2006/relationships/comments" Target="../comments5.xml"/><Relationship Id="rId2" Type="http://schemas.openxmlformats.org/officeDocument/2006/relationships/hyperlink" Target="http://www.responsiblemineralsinitiative.org/conformant-smelter-refiner-lists/" TargetMode="External"/><Relationship Id="rId3" Type="http://schemas.openxmlformats.org/officeDocument/2006/relationships/drawing" Target="../drawings/drawing5.xml"/><Relationship Id="rId4" Type="http://schemas.openxmlformats.org/officeDocument/2006/relationships/vmlDrawing" Target="../drawings/vmlDrawing2.v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6.xml"/><Relationship Id="rId3" Type="http://schemas.openxmlformats.org/officeDocument/2006/relationships/vmlDrawing" Target="../drawings/vmlDrawing3.vml"/>
</Relationships>
</file>

<file path=xl/worksheets/_rels/sheet7.xml.rels><?xml version="1.0" encoding="UTF-8"?>
<Relationships xmlns="http://schemas.openxmlformats.org/package/2006/relationships"><Relationship Id="rId1" Type="http://schemas.openxmlformats.org/officeDocument/2006/relationships/drawing" Target="../drawings/drawing7.xml"/>
</Relationships>
</file>

<file path=xl/worksheets/_rels/sheet8.xml.rels><?xml version="1.0" encoding="UTF-8"?>
<Relationships xmlns="http://schemas.openxmlformats.org/package/2006/relationships"><Relationship Id="rId1" Type="http://schemas.openxmlformats.org/officeDocument/2006/relationships/drawing" Target="../drawings/drawing8.xml"/>
</Relationships>
</file>

<file path=xl/worksheets/_rels/sheet9.xml.rels><?xml version="1.0" encoding="UTF-8"?>
<Relationships xmlns="http://schemas.openxmlformats.org/package/2006/relationships"><Relationship Id="rId1" Type="http://schemas.openxmlformats.org/officeDocument/2006/relationships/comments" Target="../comments9.xml"/><Relationship Id="rId2" Type="http://schemas.openxmlformats.org/officeDocument/2006/relationships/vmlDrawing" Target="../drawings/vmlDrawing4.v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true"/>
  </sheetPr>
  <dimension ref="A1:G59"/>
  <sheetViews>
    <sheetView showFormulas="false" showGridLines="false" showRowColHeaders="true" showZeros="false" rightToLeft="false" tabSelected="false" showOutlineSymbols="true" defaultGridColor="true" view="normal" topLeftCell="A2" colorId="64" zoomScale="100" zoomScaleNormal="100" zoomScalePageLayoutView="100" workbookViewId="0">
      <pane xSplit="1" ySplit="11" topLeftCell="B56" activePane="bottomRight" state="frozen"/>
      <selection pane="topLeft" activeCell="A2" activeCellId="0" sqref="A2"/>
      <selection pane="topRight" activeCell="B2" activeCellId="0" sqref="B2"/>
      <selection pane="bottomLeft" activeCell="A56" activeCellId="0" sqref="A56"/>
      <selection pane="bottomRight" activeCell="B57" activeCellId="0" sqref="B57"/>
    </sheetView>
  </sheetViews>
  <sheetFormatPr defaultColWidth="9.00390625" defaultRowHeight="12.75" zeroHeight="false" outlineLevelRow="0" outlineLevelCol="0"/>
  <cols>
    <col collapsed="false" customWidth="true" hidden="false" outlineLevel="0" max="1" min="1" style="0" width="0.88"/>
    <col collapsed="false" customWidth="true" hidden="false" outlineLevel="0" max="2" min="2" style="0" width="8"/>
    <col collapsed="false" customWidth="true" hidden="false" outlineLevel="0" max="3" min="3" style="0" width="8.62"/>
    <col collapsed="false" customWidth="true" hidden="false" outlineLevel="0" max="4" min="4" style="1" width="13"/>
    <col collapsed="false" customWidth="true" hidden="false" outlineLevel="0" max="5" min="5" style="0" width="42.37"/>
    <col collapsed="false" customWidth="true" hidden="false" outlineLevel="0" max="6" min="6" style="0" width="53.38"/>
    <col collapsed="false" customWidth="true" hidden="false" outlineLevel="0" max="7" min="7" style="0" width="0.88"/>
  </cols>
  <sheetData>
    <row r="1" customFormat="false" ht="13.5" hidden="false" customHeight="false" outlineLevel="0" collapsed="false">
      <c r="A1" s="2"/>
      <c r="B1" s="3"/>
      <c r="C1" s="3"/>
      <c r="D1" s="4"/>
      <c r="E1" s="3"/>
      <c r="F1" s="3"/>
      <c r="G1" s="5"/>
    </row>
    <row r="2" customFormat="false" ht="12.75" hidden="false" customHeight="false" outlineLevel="0" collapsed="false">
      <c r="A2" s="6"/>
      <c r="B2" s="7" t="s">
        <v>0</v>
      </c>
      <c r="C2" s="8"/>
      <c r="D2" s="9"/>
      <c r="E2" s="8"/>
      <c r="F2" s="8"/>
      <c r="G2" s="10"/>
    </row>
    <row r="3" customFormat="false" ht="12.75" hidden="false" customHeight="false" outlineLevel="0" collapsed="false">
      <c r="A3" s="6"/>
      <c r="B3" s="8" t="s">
        <v>1</v>
      </c>
      <c r="C3" s="7"/>
      <c r="D3" s="11"/>
      <c r="E3" s="8"/>
      <c r="F3" s="7"/>
      <c r="G3" s="10"/>
    </row>
    <row r="4" customFormat="false" ht="15.75" hidden="false" customHeight="false" outlineLevel="0" collapsed="false">
      <c r="A4" s="6"/>
      <c r="B4" s="12" t="s">
        <v>2</v>
      </c>
      <c r="C4" s="13"/>
      <c r="D4" s="14"/>
      <c r="E4" s="8"/>
      <c r="F4" s="13"/>
      <c r="G4" s="10"/>
    </row>
    <row r="5" customFormat="false" ht="12.75" hidden="false" customHeight="false" outlineLevel="0" collapsed="false">
      <c r="A5" s="6"/>
      <c r="B5" s="15" t="s">
        <v>3</v>
      </c>
      <c r="C5" s="16"/>
      <c r="D5" s="17"/>
      <c r="E5" s="8"/>
      <c r="F5" s="16"/>
      <c r="G5" s="10"/>
    </row>
    <row r="6" customFormat="false" ht="12.75" hidden="false" customHeight="false" outlineLevel="0" collapsed="false">
      <c r="A6" s="6"/>
      <c r="B6" s="8"/>
      <c r="C6" s="8"/>
      <c r="D6" s="9"/>
      <c r="E6" s="8"/>
      <c r="F6" s="8"/>
      <c r="G6" s="10"/>
    </row>
    <row r="7" customFormat="false" ht="12.75" hidden="false" customHeight="false" outlineLevel="0" collapsed="false">
      <c r="A7" s="6"/>
      <c r="B7" s="8"/>
      <c r="C7" s="8"/>
      <c r="D7" s="9"/>
      <c r="E7" s="8"/>
      <c r="F7" s="8"/>
      <c r="G7" s="10"/>
    </row>
    <row r="8" customFormat="false" ht="12.75" hidden="false" customHeight="false" outlineLevel="0" collapsed="false">
      <c r="A8" s="6"/>
      <c r="B8" s="8"/>
      <c r="C8" s="8"/>
      <c r="D8" s="9"/>
      <c r="E8" s="8"/>
      <c r="F8" s="8"/>
      <c r="G8" s="10"/>
    </row>
    <row r="9" customFormat="false" ht="12.75" hidden="false" customHeight="false" outlineLevel="0" collapsed="false">
      <c r="A9" s="6"/>
      <c r="B9" s="18" t="s">
        <v>4</v>
      </c>
      <c r="C9" s="18"/>
      <c r="D9" s="18"/>
      <c r="E9" s="18"/>
      <c r="F9" s="18"/>
      <c r="G9" s="10"/>
    </row>
    <row r="10" customFormat="false" ht="27" hidden="false" customHeight="true" outlineLevel="0" collapsed="false">
      <c r="A10" s="6"/>
      <c r="B10" s="19" t="s">
        <v>5</v>
      </c>
      <c r="C10" s="19"/>
      <c r="D10" s="19"/>
      <c r="E10" s="19"/>
      <c r="F10" s="19"/>
      <c r="G10" s="10"/>
    </row>
    <row r="11" customFormat="false" ht="27" hidden="false" customHeight="true" outlineLevel="0" collapsed="false">
      <c r="A11" s="6"/>
      <c r="B11" s="19"/>
      <c r="C11" s="19"/>
      <c r="D11" s="19"/>
      <c r="E11" s="19"/>
      <c r="F11" s="19"/>
      <c r="G11" s="10"/>
    </row>
    <row r="12" customFormat="false" ht="12.75" hidden="false" customHeight="false" outlineLevel="0" collapsed="false">
      <c r="A12" s="6"/>
      <c r="B12" s="20" t="s">
        <v>6</v>
      </c>
      <c r="C12" s="21" t="s">
        <v>7</v>
      </c>
      <c r="D12" s="22" t="s">
        <v>8</v>
      </c>
      <c r="E12" s="21" t="s">
        <v>9</v>
      </c>
      <c r="F12" s="21" t="s">
        <v>10</v>
      </c>
      <c r="G12" s="10"/>
    </row>
    <row r="13" customFormat="false" ht="33.75" hidden="false" customHeight="false" outlineLevel="0" collapsed="false">
      <c r="A13" s="6"/>
      <c r="B13" s="23" t="n">
        <v>1</v>
      </c>
      <c r="C13" s="24" t="s">
        <v>11</v>
      </c>
      <c r="D13" s="25" t="s">
        <v>12</v>
      </c>
      <c r="E13" s="26" t="s">
        <v>13</v>
      </c>
      <c r="F13" s="26"/>
      <c r="G13" s="10"/>
    </row>
    <row r="14" customFormat="false" ht="33.75" hidden="false" customHeight="false" outlineLevel="0" collapsed="false">
      <c r="A14" s="6"/>
      <c r="B14" s="23" t="n">
        <v>2</v>
      </c>
      <c r="C14" s="24" t="s">
        <v>11</v>
      </c>
      <c r="D14" s="25" t="s">
        <v>14</v>
      </c>
      <c r="E14" s="26" t="s">
        <v>15</v>
      </c>
      <c r="F14" s="26" t="s">
        <v>16</v>
      </c>
      <c r="G14" s="10"/>
    </row>
    <row r="15" customFormat="false" ht="88.5" hidden="false" customHeight="true" outlineLevel="0" collapsed="false">
      <c r="A15" s="6"/>
      <c r="B15" s="27" t="n">
        <v>2.01</v>
      </c>
      <c r="C15" s="28" t="s">
        <v>11</v>
      </c>
      <c r="D15" s="29" t="s">
        <v>17</v>
      </c>
      <c r="E15" s="30" t="s">
        <v>18</v>
      </c>
      <c r="F15" s="30" t="s">
        <v>19</v>
      </c>
      <c r="G15" s="10"/>
    </row>
    <row r="16" customFormat="false" ht="99" hidden="false" customHeight="true" outlineLevel="0" collapsed="false">
      <c r="A16" s="6"/>
      <c r="B16" s="27"/>
      <c r="C16" s="28"/>
      <c r="D16" s="29"/>
      <c r="E16" s="31"/>
      <c r="F16" s="31" t="s">
        <v>20</v>
      </c>
      <c r="G16" s="10"/>
    </row>
    <row r="17" customFormat="false" ht="63" hidden="false" customHeight="true" outlineLevel="0" collapsed="false">
      <c r="A17" s="6"/>
      <c r="B17" s="27"/>
      <c r="C17" s="28"/>
      <c r="D17" s="29"/>
      <c r="E17" s="24"/>
      <c r="F17" s="24" t="s">
        <v>21</v>
      </c>
      <c r="G17" s="10"/>
    </row>
    <row r="18" customFormat="false" ht="117" hidden="false" customHeight="true" outlineLevel="0" collapsed="false">
      <c r="A18" s="6"/>
      <c r="B18" s="27" t="n">
        <v>2.02</v>
      </c>
      <c r="C18" s="28" t="s">
        <v>11</v>
      </c>
      <c r="D18" s="29" t="s">
        <v>22</v>
      </c>
      <c r="E18" s="30" t="s">
        <v>23</v>
      </c>
      <c r="F18" s="30" t="s">
        <v>24</v>
      </c>
      <c r="G18" s="10"/>
    </row>
    <row r="19" customFormat="false" ht="70.5" hidden="false" customHeight="true" outlineLevel="0" collapsed="false">
      <c r="A19" s="6"/>
      <c r="B19" s="27"/>
      <c r="C19" s="28"/>
      <c r="D19" s="29"/>
      <c r="E19" s="31" t="s">
        <v>25</v>
      </c>
      <c r="F19" s="31" t="s">
        <v>26</v>
      </c>
      <c r="G19" s="10"/>
    </row>
    <row r="20" customFormat="false" ht="90.75" hidden="false" customHeight="true" outlineLevel="0" collapsed="false">
      <c r="A20" s="6"/>
      <c r="B20" s="27"/>
      <c r="C20" s="28"/>
      <c r="D20" s="29"/>
      <c r="E20" s="31"/>
      <c r="F20" s="31" t="s">
        <v>27</v>
      </c>
      <c r="G20" s="10"/>
    </row>
    <row r="21" customFormat="false" ht="74.25" hidden="false" customHeight="true" outlineLevel="0" collapsed="false">
      <c r="A21" s="6"/>
      <c r="B21" s="27"/>
      <c r="C21" s="28"/>
      <c r="D21" s="29"/>
      <c r="E21" s="24"/>
      <c r="F21" s="24" t="s">
        <v>28</v>
      </c>
      <c r="G21" s="10"/>
    </row>
    <row r="22" customFormat="false" ht="90" hidden="false" customHeight="true" outlineLevel="0" collapsed="false">
      <c r="A22" s="6"/>
      <c r="B22" s="32" t="n">
        <v>2.03</v>
      </c>
      <c r="C22" s="32" t="s">
        <v>29</v>
      </c>
      <c r="D22" s="33" t="s">
        <v>30</v>
      </c>
      <c r="E22" s="28" t="s">
        <v>31</v>
      </c>
      <c r="F22" s="30" t="s">
        <v>32</v>
      </c>
      <c r="G22" s="10"/>
    </row>
    <row r="23" customFormat="false" ht="109.5" hidden="false" customHeight="true" outlineLevel="0" collapsed="false">
      <c r="A23" s="6"/>
      <c r="B23" s="32"/>
      <c r="C23" s="32"/>
      <c r="D23" s="33"/>
      <c r="E23" s="28"/>
      <c r="F23" s="31" t="s">
        <v>33</v>
      </c>
      <c r="G23" s="10"/>
    </row>
    <row r="24" customFormat="false" ht="74.25" hidden="false" customHeight="true" outlineLevel="0" collapsed="false">
      <c r="A24" s="6"/>
      <c r="B24" s="32"/>
      <c r="C24" s="32"/>
      <c r="D24" s="33"/>
      <c r="E24" s="28"/>
      <c r="F24" s="24" t="s">
        <v>34</v>
      </c>
      <c r="G24" s="10"/>
    </row>
    <row r="25" customFormat="false" ht="72" hidden="false" customHeight="true" outlineLevel="0" collapsed="false">
      <c r="A25" s="6"/>
      <c r="B25" s="23" t="s">
        <v>35</v>
      </c>
      <c r="C25" s="24" t="s">
        <v>36</v>
      </c>
      <c r="D25" s="25" t="s">
        <v>37</v>
      </c>
      <c r="E25" s="24" t="s">
        <v>38</v>
      </c>
      <c r="F25" s="24" t="s">
        <v>39</v>
      </c>
      <c r="G25" s="10"/>
    </row>
    <row r="26" customFormat="false" ht="97.5" hidden="false" customHeight="true" outlineLevel="0" collapsed="false">
      <c r="A26" s="6"/>
      <c r="B26" s="34" t="n">
        <v>3</v>
      </c>
      <c r="C26" s="27" t="s">
        <v>40</v>
      </c>
      <c r="D26" s="29" t="s">
        <v>41</v>
      </c>
      <c r="E26" s="28" t="s">
        <v>42</v>
      </c>
      <c r="F26" s="30" t="s">
        <v>43</v>
      </c>
      <c r="G26" s="10"/>
    </row>
    <row r="27" customFormat="false" ht="90" hidden="false" customHeight="true" outlineLevel="0" collapsed="false">
      <c r="A27" s="6"/>
      <c r="B27" s="34"/>
      <c r="C27" s="27"/>
      <c r="D27" s="29"/>
      <c r="E27" s="28"/>
      <c r="F27" s="31" t="s">
        <v>44</v>
      </c>
      <c r="G27" s="10"/>
    </row>
    <row r="28" customFormat="false" ht="18.75" hidden="false" customHeight="true" outlineLevel="0" collapsed="false">
      <c r="A28" s="6"/>
      <c r="B28" s="34"/>
      <c r="C28" s="27"/>
      <c r="D28" s="29"/>
      <c r="E28" s="28"/>
      <c r="F28" s="31" t="s">
        <v>45</v>
      </c>
      <c r="G28" s="10"/>
    </row>
    <row r="29" customFormat="false" ht="74.25" hidden="false" customHeight="true" outlineLevel="0" collapsed="false">
      <c r="A29" s="6"/>
      <c r="B29" s="34"/>
      <c r="C29" s="27"/>
      <c r="D29" s="29"/>
      <c r="E29" s="28"/>
      <c r="F29" s="31" t="s">
        <v>46</v>
      </c>
      <c r="G29" s="10"/>
    </row>
    <row r="30" customFormat="false" ht="62.25" hidden="false" customHeight="true" outlineLevel="0" collapsed="false">
      <c r="A30" s="6"/>
      <c r="B30" s="34"/>
      <c r="C30" s="27"/>
      <c r="D30" s="29"/>
      <c r="E30" s="28"/>
      <c r="F30" s="31" t="s">
        <v>47</v>
      </c>
      <c r="G30" s="10"/>
    </row>
    <row r="31" customFormat="false" ht="81" hidden="false" customHeight="true" outlineLevel="0" collapsed="false">
      <c r="A31" s="6"/>
      <c r="B31" s="34"/>
      <c r="C31" s="27"/>
      <c r="D31" s="29"/>
      <c r="E31" s="28"/>
      <c r="F31" s="31" t="s">
        <v>48</v>
      </c>
      <c r="G31" s="10"/>
    </row>
    <row r="32" customFormat="false" ht="48.75" hidden="false" customHeight="true" outlineLevel="0" collapsed="false">
      <c r="A32" s="6"/>
      <c r="B32" s="34"/>
      <c r="C32" s="27"/>
      <c r="D32" s="29"/>
      <c r="E32" s="28"/>
      <c r="F32" s="31" t="s">
        <v>49</v>
      </c>
      <c r="G32" s="10"/>
    </row>
    <row r="33" customFormat="false" ht="98.25" hidden="false" customHeight="true" outlineLevel="0" collapsed="false">
      <c r="A33" s="6"/>
      <c r="B33" s="34"/>
      <c r="C33" s="27"/>
      <c r="D33" s="29"/>
      <c r="E33" s="28"/>
      <c r="F33" s="31" t="s">
        <v>50</v>
      </c>
      <c r="G33" s="10"/>
    </row>
    <row r="34" customFormat="false" ht="88.5" hidden="false" customHeight="true" outlineLevel="0" collapsed="false">
      <c r="A34" s="6"/>
      <c r="B34" s="34"/>
      <c r="C34" s="27"/>
      <c r="D34" s="29"/>
      <c r="E34" s="28"/>
      <c r="F34" s="31" t="s">
        <v>51</v>
      </c>
      <c r="G34" s="10"/>
    </row>
    <row r="35" customFormat="false" ht="28.5" hidden="false" customHeight="true" outlineLevel="0" collapsed="false">
      <c r="A35" s="6"/>
      <c r="B35" s="34"/>
      <c r="C35" s="27"/>
      <c r="D35" s="29"/>
      <c r="E35" s="28"/>
      <c r="F35" s="31" t="s">
        <v>52</v>
      </c>
      <c r="G35" s="10"/>
    </row>
    <row r="36" customFormat="false" ht="126.75" hidden="false" customHeight="false" outlineLevel="0" collapsed="false">
      <c r="A36" s="6"/>
      <c r="B36" s="34"/>
      <c r="C36" s="27"/>
      <c r="D36" s="29"/>
      <c r="E36" s="28"/>
      <c r="F36" s="35" t="s">
        <v>53</v>
      </c>
      <c r="G36" s="10"/>
    </row>
    <row r="37" customFormat="false" ht="112.5" hidden="false" customHeight="false" outlineLevel="0" collapsed="false">
      <c r="A37" s="6"/>
      <c r="B37" s="36" t="n">
        <v>3.01</v>
      </c>
      <c r="C37" s="37" t="s">
        <v>40</v>
      </c>
      <c r="D37" s="25" t="s">
        <v>54</v>
      </c>
      <c r="E37" s="38" t="s">
        <v>55</v>
      </c>
      <c r="F37" s="39" t="s">
        <v>56</v>
      </c>
      <c r="G37" s="10"/>
    </row>
    <row r="38" customFormat="false" ht="101.25" hidden="false" customHeight="false" outlineLevel="0" collapsed="false">
      <c r="A38" s="6"/>
      <c r="B38" s="36" t="n">
        <v>3.02</v>
      </c>
      <c r="C38" s="37" t="s">
        <v>57</v>
      </c>
      <c r="D38" s="25" t="s">
        <v>58</v>
      </c>
      <c r="E38" s="38" t="s">
        <v>59</v>
      </c>
      <c r="F38" s="39" t="s">
        <v>60</v>
      </c>
      <c r="G38" s="10"/>
    </row>
    <row r="39" customFormat="false" ht="101.25" hidden="false" customHeight="false" outlineLevel="0" collapsed="false">
      <c r="A39" s="6"/>
      <c r="B39" s="40" t="n">
        <v>4</v>
      </c>
      <c r="C39" s="41" t="s">
        <v>61</v>
      </c>
      <c r="D39" s="25" t="s">
        <v>62</v>
      </c>
      <c r="E39" s="24" t="s">
        <v>63</v>
      </c>
      <c r="F39" s="24" t="s">
        <v>64</v>
      </c>
      <c r="G39" s="10"/>
    </row>
    <row r="40" customFormat="false" ht="56.25" hidden="false" customHeight="false" outlineLevel="0" collapsed="false">
      <c r="A40" s="6"/>
      <c r="B40" s="36" t="n">
        <v>4.01</v>
      </c>
      <c r="C40" s="41" t="s">
        <v>61</v>
      </c>
      <c r="D40" s="25" t="s">
        <v>65</v>
      </c>
      <c r="E40" s="24" t="s">
        <v>66</v>
      </c>
      <c r="F40" s="24" t="s">
        <v>67</v>
      </c>
      <c r="G40" s="10"/>
    </row>
    <row r="41" customFormat="false" ht="56.25" hidden="false" customHeight="false" outlineLevel="0" collapsed="false">
      <c r="A41" s="6"/>
      <c r="B41" s="36" t="s">
        <v>68</v>
      </c>
      <c r="C41" s="41" t="s">
        <v>61</v>
      </c>
      <c r="D41" s="25" t="s">
        <v>69</v>
      </c>
      <c r="E41" s="24" t="s">
        <v>70</v>
      </c>
      <c r="F41" s="24" t="s">
        <v>71</v>
      </c>
      <c r="G41" s="10"/>
    </row>
    <row r="42" customFormat="false" ht="56.25" hidden="false" customHeight="false" outlineLevel="0" collapsed="false">
      <c r="A42" s="6"/>
      <c r="B42" s="36" t="s">
        <v>72</v>
      </c>
      <c r="C42" s="41" t="s">
        <v>61</v>
      </c>
      <c r="D42" s="25" t="s">
        <v>73</v>
      </c>
      <c r="E42" s="24" t="s">
        <v>38</v>
      </c>
      <c r="F42" s="24" t="s">
        <v>74</v>
      </c>
      <c r="G42" s="10"/>
    </row>
    <row r="43" customFormat="false" ht="123.75" hidden="false" customHeight="false" outlineLevel="0" collapsed="false">
      <c r="A43" s="6"/>
      <c r="B43" s="34" t="n">
        <v>4.1</v>
      </c>
      <c r="C43" s="41" t="s">
        <v>75</v>
      </c>
      <c r="D43" s="29" t="n">
        <v>42867</v>
      </c>
      <c r="E43" s="42" t="s">
        <v>76</v>
      </c>
      <c r="F43" s="24" t="s">
        <v>77</v>
      </c>
      <c r="G43" s="10"/>
    </row>
    <row r="44" customFormat="false" ht="78.75" hidden="false" customHeight="false" outlineLevel="0" collapsed="false">
      <c r="A44" s="6"/>
      <c r="B44" s="34" t="n">
        <v>4.2</v>
      </c>
      <c r="C44" s="41" t="s">
        <v>75</v>
      </c>
      <c r="D44" s="29" t="n">
        <v>42704</v>
      </c>
      <c r="E44" s="42" t="s">
        <v>78</v>
      </c>
      <c r="F44" s="24" t="s">
        <v>79</v>
      </c>
      <c r="G44" s="10"/>
    </row>
    <row r="45" customFormat="false" ht="157.5" hidden="false" customHeight="false" outlineLevel="0" collapsed="false">
      <c r="A45" s="6"/>
      <c r="B45" s="43" t="n">
        <v>5</v>
      </c>
      <c r="C45" s="41" t="s">
        <v>75</v>
      </c>
      <c r="D45" s="29" t="n">
        <v>42867</v>
      </c>
      <c r="E45" s="42" t="s">
        <v>80</v>
      </c>
      <c r="F45" s="24" t="s">
        <v>81</v>
      </c>
      <c r="G45" s="10"/>
    </row>
    <row r="46" customFormat="false" ht="45" hidden="false" customHeight="false" outlineLevel="0" collapsed="false">
      <c r="A46" s="6"/>
      <c r="B46" s="34" t="n">
        <v>5.01</v>
      </c>
      <c r="C46" s="41" t="s">
        <v>75</v>
      </c>
      <c r="D46" s="29" t="n">
        <v>42907</v>
      </c>
      <c r="E46" s="42" t="s">
        <v>82</v>
      </c>
      <c r="F46" s="24" t="s">
        <v>81</v>
      </c>
      <c r="G46" s="10"/>
    </row>
    <row r="47" customFormat="false" ht="67.5" hidden="false" customHeight="false" outlineLevel="0" collapsed="false">
      <c r="A47" s="6"/>
      <c r="B47" s="34" t="n">
        <v>5.1</v>
      </c>
      <c r="C47" s="41" t="s">
        <v>75</v>
      </c>
      <c r="D47" s="29" t="n">
        <v>43070</v>
      </c>
      <c r="E47" s="42" t="s">
        <v>83</v>
      </c>
      <c r="F47" s="24" t="s">
        <v>84</v>
      </c>
      <c r="G47" s="10"/>
    </row>
    <row r="48" customFormat="false" ht="56.25" hidden="false" customHeight="false" outlineLevel="0" collapsed="false">
      <c r="A48" s="6"/>
      <c r="B48" s="34" t="n">
        <v>5.11</v>
      </c>
      <c r="C48" s="41" t="s">
        <v>85</v>
      </c>
      <c r="D48" s="29" t="n">
        <v>43217</v>
      </c>
      <c r="E48" s="42" t="s">
        <v>86</v>
      </c>
      <c r="F48" s="24" t="s">
        <v>87</v>
      </c>
      <c r="G48" s="10"/>
    </row>
    <row r="49" customFormat="false" ht="56.25" hidden="false" customHeight="false" outlineLevel="0" collapsed="false">
      <c r="A49" s="6"/>
      <c r="B49" s="34" t="n">
        <v>5.12</v>
      </c>
      <c r="C49" s="41" t="s">
        <v>85</v>
      </c>
      <c r="D49" s="29" t="n">
        <v>43581</v>
      </c>
      <c r="E49" s="42" t="s">
        <v>86</v>
      </c>
      <c r="F49" s="24" t="s">
        <v>88</v>
      </c>
      <c r="G49" s="10"/>
    </row>
    <row r="50" customFormat="false" ht="78.75" hidden="false" customHeight="false" outlineLevel="0" collapsed="false">
      <c r="A50" s="6"/>
      <c r="B50" s="43" t="n">
        <v>6</v>
      </c>
      <c r="C50" s="41" t="s">
        <v>85</v>
      </c>
      <c r="D50" s="29" t="n">
        <v>43964</v>
      </c>
      <c r="E50" s="42" t="s">
        <v>89</v>
      </c>
      <c r="F50" s="24" t="s">
        <v>90</v>
      </c>
      <c r="G50" s="10"/>
    </row>
    <row r="51" customFormat="false" ht="45" hidden="false" customHeight="false" outlineLevel="0" collapsed="false">
      <c r="A51" s="6"/>
      <c r="B51" s="34" t="n">
        <v>6.01</v>
      </c>
      <c r="C51" s="41" t="s">
        <v>85</v>
      </c>
      <c r="D51" s="29" t="n">
        <v>43970</v>
      </c>
      <c r="E51" s="42" t="s">
        <v>91</v>
      </c>
      <c r="F51" s="42" t="s">
        <v>90</v>
      </c>
      <c r="G51" s="10"/>
    </row>
    <row r="52" customFormat="false" ht="45" hidden="false" customHeight="false" outlineLevel="0" collapsed="false">
      <c r="A52" s="6"/>
      <c r="B52" s="34" t="n">
        <v>6.1</v>
      </c>
      <c r="C52" s="41" t="s">
        <v>85</v>
      </c>
      <c r="D52" s="29" t="n">
        <v>44314</v>
      </c>
      <c r="E52" s="42" t="s">
        <v>92</v>
      </c>
      <c r="F52" s="42" t="s">
        <v>93</v>
      </c>
      <c r="G52" s="10"/>
    </row>
    <row r="53" customFormat="false" ht="45" hidden="false" customHeight="false" outlineLevel="0" collapsed="false">
      <c r="A53" s="6"/>
      <c r="B53" s="34" t="n">
        <v>6.2</v>
      </c>
      <c r="C53" s="41" t="s">
        <v>85</v>
      </c>
      <c r="D53" s="29" t="n">
        <v>44678</v>
      </c>
      <c r="E53" s="42" t="s">
        <v>92</v>
      </c>
      <c r="F53" s="42" t="s">
        <v>94</v>
      </c>
      <c r="G53" s="10"/>
    </row>
    <row r="54" customFormat="false" ht="45" hidden="false" customHeight="false" outlineLevel="0" collapsed="false">
      <c r="A54" s="6"/>
      <c r="B54" s="34" t="n">
        <v>6.21</v>
      </c>
      <c r="C54" s="41" t="s">
        <v>85</v>
      </c>
      <c r="D54" s="29" t="n">
        <v>44687</v>
      </c>
      <c r="E54" s="42" t="s">
        <v>95</v>
      </c>
      <c r="F54" s="42" t="s">
        <v>94</v>
      </c>
      <c r="G54" s="10"/>
    </row>
    <row r="55" customFormat="false" ht="45" hidden="false" customHeight="false" outlineLevel="0" collapsed="false">
      <c r="A55" s="6"/>
      <c r="B55" s="34" t="n">
        <v>6.22</v>
      </c>
      <c r="C55" s="41" t="s">
        <v>85</v>
      </c>
      <c r="D55" s="33" t="n">
        <v>44692</v>
      </c>
      <c r="E55" s="42" t="s">
        <v>91</v>
      </c>
      <c r="F55" s="42" t="s">
        <v>94</v>
      </c>
      <c r="G55" s="10"/>
    </row>
    <row r="56" customFormat="false" ht="56.25" hidden="false" customHeight="false" outlineLevel="0" collapsed="false">
      <c r="A56" s="6"/>
      <c r="B56" s="43" t="n">
        <v>6.3</v>
      </c>
      <c r="C56" s="41" t="s">
        <v>85</v>
      </c>
      <c r="D56" s="33" t="n">
        <v>45051</v>
      </c>
      <c r="E56" s="42" t="s">
        <v>96</v>
      </c>
      <c r="F56" s="42" t="s">
        <v>97</v>
      </c>
      <c r="G56" s="10"/>
    </row>
    <row r="57" customFormat="false" ht="45" hidden="false" customHeight="false" outlineLevel="0" collapsed="false">
      <c r="A57" s="6"/>
      <c r="B57" s="34" t="n">
        <v>6.31</v>
      </c>
      <c r="C57" s="41" t="s">
        <v>85</v>
      </c>
      <c r="D57" s="33" t="n">
        <v>45072</v>
      </c>
      <c r="E57" s="42" t="s">
        <v>98</v>
      </c>
      <c r="F57" s="42" t="s">
        <v>97</v>
      </c>
      <c r="G57" s="10"/>
    </row>
    <row r="58" customFormat="false" ht="13.5" hidden="false" customHeight="false" outlineLevel="0" collapsed="false">
      <c r="A58" s="6"/>
      <c r="B58" s="44" t="str">
        <f aca="true">OFFSET(L!$C$1,MATCH("General"&amp;"Cpy",L!$A:$A,0)-1,SL,,)</f>
        <v>© 2023 Responsible Minerals Initiative. All rights reserved.</v>
      </c>
      <c r="C58" s="44"/>
      <c r="D58" s="44"/>
      <c r="E58" s="44"/>
      <c r="F58" s="44"/>
      <c r="G58" s="45"/>
    </row>
    <row r="59" customFormat="false" ht="13.5" hidden="false" customHeight="false" outlineLevel="0" collapsed="false"/>
  </sheetData>
  <sheetProtection algorithmName="SHA-512" hashValue="+mi1v8slpvpl3Q4rWFapFuejlwDumX6Coaiv6Xl9Cg6fIYPyMAqJ8yhEth+WbOek96KPC1chuvjgWCR0Ei19kA==" saltValue="iJ3a79QColFF85xI+33WbA==" spinCount="100000" sheet="true" formatRows="false" insertHyperlinks="false"/>
  <mergeCells count="18">
    <mergeCell ref="A2:A58"/>
    <mergeCell ref="B9:F9"/>
    <mergeCell ref="B10:F11"/>
    <mergeCell ref="B15:B17"/>
    <mergeCell ref="C15:C17"/>
    <mergeCell ref="D15:D17"/>
    <mergeCell ref="B18:B21"/>
    <mergeCell ref="C18:C21"/>
    <mergeCell ref="D18:D21"/>
    <mergeCell ref="B22:B24"/>
    <mergeCell ref="C22:C24"/>
    <mergeCell ref="D22:D24"/>
    <mergeCell ref="E22:E24"/>
    <mergeCell ref="B26:B36"/>
    <mergeCell ref="C26:C36"/>
    <mergeCell ref="D26:D36"/>
    <mergeCell ref="E26:E36"/>
    <mergeCell ref="B58:F58"/>
  </mergeCells>
  <printOptions headings="false" gridLines="false" gridLinesSet="true" horizontalCentered="false" verticalCentered="false"/>
  <pageMargins left="0.708333333333333" right="0.708333333333333" top="0.747916666666667" bottom="0.747916666666667"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B250"/>
  <sheetViews>
    <sheetView showFormulas="false" showGridLines="true" showRowColHeaders="true" showZeros="false" rightToLeft="false" tabSelected="false" showOutlineSymbols="true" defaultGridColor="true" view="normal" topLeftCell="A1" colorId="64" zoomScale="100" zoomScaleNormal="100" zoomScalePageLayoutView="100" workbookViewId="0">
      <selection pane="topLeft" activeCell="B134" activeCellId="0" sqref="B134"/>
    </sheetView>
  </sheetViews>
  <sheetFormatPr defaultColWidth="8.875" defaultRowHeight="12.75" zeroHeight="false" outlineLevelRow="0" outlineLevelCol="0"/>
  <cols>
    <col collapsed="false" customWidth="true" hidden="false" outlineLevel="0" max="1" min="1" style="356" width="20.63"/>
    <col collapsed="false" customWidth="true" hidden="false" outlineLevel="0" max="2" min="2" style="356" width="57.12"/>
    <col collapsed="false" customWidth="false" hidden="false" outlineLevel="0" max="1024" min="3" style="356" width="8.88"/>
  </cols>
  <sheetData>
    <row r="1" customFormat="false" ht="12.75" hidden="false" customHeight="false" outlineLevel="0" collapsed="false">
      <c r="A1" s="357" t="s">
        <v>4918</v>
      </c>
      <c r="B1" s="357" t="s">
        <v>4919</v>
      </c>
    </row>
    <row r="2" customFormat="false" ht="12.75" hidden="false" customHeight="false" outlineLevel="0" collapsed="false">
      <c r="A2" s="356" t="s">
        <v>4920</v>
      </c>
      <c r="B2" s="356" t="s">
        <v>4921</v>
      </c>
    </row>
    <row r="3" customFormat="false" ht="12.75" hidden="false" customHeight="false" outlineLevel="0" collapsed="false">
      <c r="A3" s="356" t="s">
        <v>4922</v>
      </c>
      <c r="B3" s="356" t="s">
        <v>4923</v>
      </c>
    </row>
    <row r="4" customFormat="false" ht="12.75" hidden="false" customHeight="false" outlineLevel="0" collapsed="false">
      <c r="A4" s="356" t="s">
        <v>4924</v>
      </c>
      <c r="B4" s="356" t="s">
        <v>4925</v>
      </c>
    </row>
    <row r="5" customFormat="false" ht="12.75" hidden="false" customHeight="false" outlineLevel="0" collapsed="false">
      <c r="A5" s="356" t="s">
        <v>4926</v>
      </c>
      <c r="B5" s="356" t="s">
        <v>4927</v>
      </c>
    </row>
    <row r="6" customFormat="false" ht="12.75" hidden="false" customHeight="false" outlineLevel="0" collapsed="false">
      <c r="A6" s="356" t="s">
        <v>4928</v>
      </c>
      <c r="B6" s="356" t="s">
        <v>4929</v>
      </c>
    </row>
    <row r="7" customFormat="false" ht="12.75" hidden="false" customHeight="false" outlineLevel="0" collapsed="false">
      <c r="A7" s="356" t="s">
        <v>4930</v>
      </c>
      <c r="B7" s="356" t="s">
        <v>926</v>
      </c>
    </row>
    <row r="8" customFormat="false" ht="12.75" hidden="false" customHeight="false" outlineLevel="0" collapsed="false">
      <c r="A8" s="356" t="s">
        <v>4931</v>
      </c>
      <c r="B8" s="356" t="s">
        <v>4932</v>
      </c>
    </row>
    <row r="9" customFormat="false" ht="12.75" hidden="false" customHeight="false" outlineLevel="0" collapsed="false">
      <c r="A9" s="356" t="s">
        <v>4933</v>
      </c>
      <c r="B9" s="356" t="s">
        <v>4934</v>
      </c>
    </row>
    <row r="10" customFormat="false" ht="12.75" hidden="false" customHeight="false" outlineLevel="0" collapsed="false">
      <c r="A10" s="356" t="s">
        <v>4935</v>
      </c>
      <c r="B10" s="356" t="s">
        <v>4936</v>
      </c>
    </row>
    <row r="11" customFormat="false" ht="12.75" hidden="false" customHeight="false" outlineLevel="0" collapsed="false">
      <c r="A11" s="356" t="s">
        <v>4937</v>
      </c>
      <c r="B11" s="356" t="s">
        <v>4938</v>
      </c>
    </row>
    <row r="12" customFormat="false" ht="12.75" hidden="false" customHeight="false" outlineLevel="0" collapsed="false">
      <c r="A12" s="356" t="s">
        <v>4939</v>
      </c>
      <c r="B12" s="356" t="s">
        <v>4940</v>
      </c>
    </row>
    <row r="13" customFormat="false" ht="12.75" hidden="false" customHeight="false" outlineLevel="0" collapsed="false">
      <c r="A13" s="356" t="s">
        <v>4941</v>
      </c>
      <c r="B13" s="356" t="s">
        <v>4942</v>
      </c>
    </row>
    <row r="14" customFormat="false" ht="12.75" hidden="false" customHeight="false" outlineLevel="0" collapsed="false">
      <c r="A14" s="356" t="s">
        <v>4943</v>
      </c>
      <c r="B14" s="356" t="s">
        <v>4944</v>
      </c>
    </row>
    <row r="15" customFormat="false" ht="12.75" hidden="false" customHeight="false" outlineLevel="0" collapsed="false">
      <c r="A15" s="356" t="s">
        <v>4945</v>
      </c>
      <c r="B15" s="356" t="s">
        <v>562</v>
      </c>
    </row>
    <row r="16" customFormat="false" ht="12.75" hidden="false" customHeight="false" outlineLevel="0" collapsed="false">
      <c r="A16" s="356" t="s">
        <v>4946</v>
      </c>
      <c r="B16" s="356" t="s">
        <v>1018</v>
      </c>
    </row>
    <row r="17" customFormat="false" ht="12.75" hidden="false" customHeight="false" outlineLevel="0" collapsed="false">
      <c r="A17" s="356" t="s">
        <v>4947</v>
      </c>
      <c r="B17" s="356" t="s">
        <v>4948</v>
      </c>
    </row>
    <row r="18" customFormat="false" ht="12.75" hidden="false" customHeight="false" outlineLevel="0" collapsed="false">
      <c r="A18" s="356" t="s">
        <v>4949</v>
      </c>
      <c r="B18" s="356" t="s">
        <v>4950</v>
      </c>
    </row>
    <row r="19" customFormat="false" ht="12.75" hidden="false" customHeight="false" outlineLevel="0" collapsed="false">
      <c r="A19" s="356" t="s">
        <v>4951</v>
      </c>
      <c r="B19" s="356" t="s">
        <v>4952</v>
      </c>
    </row>
    <row r="20" customFormat="false" ht="12.75" hidden="false" customHeight="false" outlineLevel="0" collapsed="false">
      <c r="A20" s="356" t="s">
        <v>4953</v>
      </c>
      <c r="B20" s="356" t="s">
        <v>4954</v>
      </c>
    </row>
    <row r="21" customFormat="false" ht="12.75" hidden="false" customHeight="false" outlineLevel="0" collapsed="false">
      <c r="A21" s="356" t="s">
        <v>4955</v>
      </c>
      <c r="B21" s="356" t="s">
        <v>4956</v>
      </c>
    </row>
    <row r="22" customFormat="false" ht="12.75" hidden="false" customHeight="false" outlineLevel="0" collapsed="false">
      <c r="A22" s="356" t="s">
        <v>4957</v>
      </c>
      <c r="B22" s="356" t="s">
        <v>4958</v>
      </c>
    </row>
    <row r="23" customFormat="false" ht="12.75" hidden="false" customHeight="false" outlineLevel="0" collapsed="false">
      <c r="A23" s="356" t="s">
        <v>4959</v>
      </c>
      <c r="B23" s="356" t="s">
        <v>841</v>
      </c>
    </row>
    <row r="24" customFormat="false" ht="12.75" hidden="false" customHeight="false" outlineLevel="0" collapsed="false">
      <c r="A24" s="356" t="s">
        <v>4960</v>
      </c>
      <c r="B24" s="356" t="s">
        <v>4961</v>
      </c>
    </row>
    <row r="25" customFormat="false" ht="12.75" hidden="false" customHeight="false" outlineLevel="0" collapsed="false">
      <c r="A25" s="356" t="s">
        <v>4962</v>
      </c>
      <c r="B25" s="356" t="s">
        <v>4963</v>
      </c>
    </row>
    <row r="26" customFormat="false" ht="12.75" hidden="false" customHeight="false" outlineLevel="0" collapsed="false">
      <c r="A26" s="356" t="s">
        <v>4964</v>
      </c>
      <c r="B26" s="356" t="s">
        <v>4965</v>
      </c>
    </row>
    <row r="27" customFormat="false" ht="12.75" hidden="false" customHeight="false" outlineLevel="0" collapsed="false">
      <c r="A27" s="356" t="s">
        <v>4966</v>
      </c>
      <c r="B27" s="356" t="s">
        <v>4967</v>
      </c>
    </row>
    <row r="28" customFormat="false" ht="12.75" hidden="false" customHeight="false" outlineLevel="0" collapsed="false">
      <c r="A28" s="356" t="s">
        <v>4968</v>
      </c>
      <c r="B28" s="356" t="s">
        <v>1410</v>
      </c>
    </row>
    <row r="29" customFormat="false" ht="12.75" hidden="false" customHeight="false" outlineLevel="0" collapsed="false">
      <c r="A29" s="356" t="s">
        <v>4969</v>
      </c>
      <c r="B29" s="356" t="s">
        <v>4970</v>
      </c>
    </row>
    <row r="30" customFormat="false" ht="12.75" hidden="false" customHeight="false" outlineLevel="0" collapsed="false">
      <c r="A30" s="356" t="s">
        <v>4971</v>
      </c>
      <c r="B30" s="356" t="s">
        <v>4972</v>
      </c>
    </row>
    <row r="31" customFormat="false" ht="12.75" hidden="false" customHeight="false" outlineLevel="0" collapsed="false">
      <c r="A31" s="356" t="s">
        <v>4973</v>
      </c>
      <c r="B31" s="356" t="s">
        <v>4974</v>
      </c>
    </row>
    <row r="32" customFormat="false" ht="12.75" hidden="false" customHeight="false" outlineLevel="0" collapsed="false">
      <c r="A32" s="356" t="s">
        <v>4975</v>
      </c>
      <c r="B32" s="356" t="s">
        <v>4976</v>
      </c>
    </row>
    <row r="33" customFormat="false" ht="12.75" hidden="false" customHeight="false" outlineLevel="0" collapsed="false">
      <c r="A33" s="356" t="s">
        <v>4977</v>
      </c>
      <c r="B33" s="356" t="s">
        <v>620</v>
      </c>
    </row>
    <row r="34" customFormat="false" ht="12.75" hidden="false" customHeight="false" outlineLevel="0" collapsed="false">
      <c r="A34" s="356" t="s">
        <v>4978</v>
      </c>
      <c r="B34" s="356" t="s">
        <v>4979</v>
      </c>
    </row>
    <row r="35" customFormat="false" ht="12.75" hidden="false" customHeight="false" outlineLevel="0" collapsed="false">
      <c r="A35" s="356" t="s">
        <v>4980</v>
      </c>
      <c r="B35" s="356" t="s">
        <v>4981</v>
      </c>
    </row>
    <row r="36" customFormat="false" ht="12.75" hidden="false" customHeight="false" outlineLevel="0" collapsed="false">
      <c r="A36" s="356" t="s">
        <v>4982</v>
      </c>
      <c r="B36" s="356" t="s">
        <v>4983</v>
      </c>
    </row>
    <row r="37" customFormat="false" ht="12.75" hidden="false" customHeight="false" outlineLevel="0" collapsed="false">
      <c r="A37" s="356" t="s">
        <v>4984</v>
      </c>
      <c r="B37" s="356" t="s">
        <v>4985</v>
      </c>
    </row>
    <row r="38" customFormat="false" ht="12.75" hidden="false" customHeight="false" outlineLevel="0" collapsed="false">
      <c r="A38" s="356" t="s">
        <v>4986</v>
      </c>
      <c r="B38" s="356" t="s">
        <v>4987</v>
      </c>
    </row>
    <row r="39" customFormat="false" ht="12.75" hidden="false" customHeight="false" outlineLevel="0" collapsed="false">
      <c r="A39" s="356" t="s">
        <v>4988</v>
      </c>
      <c r="B39" s="356" t="s">
        <v>4989</v>
      </c>
    </row>
    <row r="40" customFormat="false" ht="12.75" hidden="false" customHeight="false" outlineLevel="0" collapsed="false">
      <c r="A40" s="356" t="s">
        <v>4990</v>
      </c>
      <c r="B40" s="356" t="s">
        <v>4991</v>
      </c>
    </row>
    <row r="41" customFormat="false" ht="12.75" hidden="false" customHeight="false" outlineLevel="0" collapsed="false">
      <c r="A41" s="356" t="s">
        <v>4992</v>
      </c>
      <c r="B41" s="356" t="s">
        <v>4993</v>
      </c>
    </row>
    <row r="42" customFormat="false" ht="12.75" hidden="false" customHeight="false" outlineLevel="0" collapsed="false">
      <c r="A42" s="356" t="s">
        <v>4994</v>
      </c>
      <c r="B42" s="356" t="s">
        <v>636</v>
      </c>
    </row>
    <row r="43" customFormat="false" ht="12.75" hidden="false" customHeight="false" outlineLevel="0" collapsed="false">
      <c r="A43" s="356" t="s">
        <v>4995</v>
      </c>
      <c r="B43" s="356" t="s">
        <v>4996</v>
      </c>
    </row>
    <row r="44" customFormat="false" ht="12.75" hidden="false" customHeight="false" outlineLevel="0" collapsed="false">
      <c r="A44" s="356" t="s">
        <v>4997</v>
      </c>
      <c r="B44" s="356" t="s">
        <v>4998</v>
      </c>
    </row>
    <row r="45" customFormat="false" ht="12.75" hidden="false" customHeight="false" outlineLevel="0" collapsed="false">
      <c r="A45" s="356" t="s">
        <v>4999</v>
      </c>
      <c r="B45" s="356" t="s">
        <v>5000</v>
      </c>
    </row>
    <row r="46" customFormat="false" ht="12.75" hidden="false" customHeight="false" outlineLevel="0" collapsed="false">
      <c r="A46" s="356" t="s">
        <v>5001</v>
      </c>
      <c r="B46" s="356" t="s">
        <v>1040</v>
      </c>
    </row>
    <row r="47" customFormat="false" ht="12.75" hidden="false" customHeight="false" outlineLevel="0" collapsed="false">
      <c r="A47" s="356" t="s">
        <v>5002</v>
      </c>
      <c r="B47" s="356" t="s">
        <v>626</v>
      </c>
    </row>
    <row r="48" customFormat="false" ht="12.75" hidden="false" customHeight="false" outlineLevel="0" collapsed="false">
      <c r="A48" s="356" t="s">
        <v>5003</v>
      </c>
      <c r="B48" s="356" t="s">
        <v>5004</v>
      </c>
    </row>
    <row r="49" customFormat="false" ht="12.75" hidden="false" customHeight="false" outlineLevel="0" collapsed="false">
      <c r="A49" s="356" t="s">
        <v>5005</v>
      </c>
      <c r="B49" s="356" t="s">
        <v>5006</v>
      </c>
    </row>
    <row r="50" customFormat="false" ht="12.75" hidden="false" customHeight="false" outlineLevel="0" collapsed="false">
      <c r="A50" s="356" t="s">
        <v>5007</v>
      </c>
      <c r="B50" s="356" t="s">
        <v>677</v>
      </c>
    </row>
    <row r="51" customFormat="false" ht="12.75" hidden="false" customHeight="false" outlineLevel="0" collapsed="false">
      <c r="A51" s="356" t="s">
        <v>5008</v>
      </c>
      <c r="B51" s="356" t="s">
        <v>5009</v>
      </c>
    </row>
    <row r="52" customFormat="false" ht="12.75" hidden="false" customHeight="false" outlineLevel="0" collapsed="false">
      <c r="A52" s="356" t="s">
        <v>5010</v>
      </c>
      <c r="B52" s="356" t="s">
        <v>5011</v>
      </c>
    </row>
    <row r="53" customFormat="false" ht="12.75" hidden="false" customHeight="false" outlineLevel="0" collapsed="false">
      <c r="A53" s="356" t="s">
        <v>5012</v>
      </c>
      <c r="B53" s="356" t="s">
        <v>1484</v>
      </c>
    </row>
    <row r="54" customFormat="false" ht="12.75" hidden="false" customHeight="false" outlineLevel="0" collapsed="false">
      <c r="A54" s="356" t="s">
        <v>5013</v>
      </c>
      <c r="B54" s="356" t="s">
        <v>5014</v>
      </c>
    </row>
    <row r="55" customFormat="false" ht="12.75" hidden="false" customHeight="false" outlineLevel="0" collapsed="false">
      <c r="A55" s="356" t="s">
        <v>5015</v>
      </c>
      <c r="B55" s="356" t="s">
        <v>5016</v>
      </c>
    </row>
    <row r="56" customFormat="false" ht="12.75" hidden="false" customHeight="false" outlineLevel="0" collapsed="false">
      <c r="A56" s="356" t="s">
        <v>5017</v>
      </c>
      <c r="B56" s="356" t="s">
        <v>5018</v>
      </c>
    </row>
    <row r="57" customFormat="false" ht="12.75" hidden="false" customHeight="false" outlineLevel="0" collapsed="false">
      <c r="A57" s="356" t="s">
        <v>5019</v>
      </c>
      <c r="B57" s="356" t="s">
        <v>5020</v>
      </c>
    </row>
    <row r="58" customFormat="false" ht="12.75" hidden="false" customHeight="false" outlineLevel="0" collapsed="false">
      <c r="A58" s="356" t="s">
        <v>5021</v>
      </c>
      <c r="B58" s="356" t="s">
        <v>5022</v>
      </c>
    </row>
    <row r="59" customFormat="false" ht="12.75" hidden="false" customHeight="false" outlineLevel="0" collapsed="false">
      <c r="A59" s="356" t="s">
        <v>5023</v>
      </c>
      <c r="B59" s="356" t="s">
        <v>5024</v>
      </c>
    </row>
    <row r="60" customFormat="false" ht="12.75" hidden="false" customHeight="false" outlineLevel="0" collapsed="false">
      <c r="A60" s="356" t="s">
        <v>5025</v>
      </c>
      <c r="B60" s="356" t="s">
        <v>5026</v>
      </c>
    </row>
    <row r="61" customFormat="false" ht="12.75" hidden="false" customHeight="false" outlineLevel="0" collapsed="false">
      <c r="A61" s="356" t="s">
        <v>5027</v>
      </c>
      <c r="B61" s="356" t="s">
        <v>1082</v>
      </c>
    </row>
    <row r="62" customFormat="false" ht="12.75" hidden="false" customHeight="false" outlineLevel="0" collapsed="false">
      <c r="A62" s="356" t="s">
        <v>5028</v>
      </c>
      <c r="B62" s="356" t="s">
        <v>5029</v>
      </c>
    </row>
    <row r="63" customFormat="false" ht="12.75" hidden="false" customHeight="false" outlineLevel="0" collapsed="false">
      <c r="A63" s="356" t="s">
        <v>5030</v>
      </c>
      <c r="B63" s="356" t="s">
        <v>5031</v>
      </c>
    </row>
    <row r="64" customFormat="false" ht="12.75" hidden="false" customHeight="false" outlineLevel="0" collapsed="false">
      <c r="A64" s="356" t="s">
        <v>5032</v>
      </c>
      <c r="B64" s="356" t="s">
        <v>5033</v>
      </c>
    </row>
    <row r="65" customFormat="false" ht="12.75" hidden="false" customHeight="false" outlineLevel="0" collapsed="false">
      <c r="A65" s="356" t="s">
        <v>5034</v>
      </c>
      <c r="B65" s="356" t="s">
        <v>5035</v>
      </c>
    </row>
    <row r="66" customFormat="false" ht="12.75" hidden="false" customHeight="false" outlineLevel="0" collapsed="false">
      <c r="A66" s="356" t="s">
        <v>5036</v>
      </c>
      <c r="B66" s="356" t="s">
        <v>5037</v>
      </c>
    </row>
    <row r="67" customFormat="false" ht="12.75" hidden="false" customHeight="false" outlineLevel="0" collapsed="false">
      <c r="A67" s="356" t="s">
        <v>5038</v>
      </c>
      <c r="B67" s="356" t="s">
        <v>5039</v>
      </c>
    </row>
    <row r="68" customFormat="false" ht="12.75" hidden="false" customHeight="false" outlineLevel="0" collapsed="false">
      <c r="A68" s="356" t="s">
        <v>5040</v>
      </c>
      <c r="B68" s="356" t="s">
        <v>5041</v>
      </c>
    </row>
    <row r="69" customFormat="false" ht="12.75" hidden="false" customHeight="false" outlineLevel="0" collapsed="false">
      <c r="A69" s="356" t="s">
        <v>5042</v>
      </c>
      <c r="B69" s="356" t="s">
        <v>5043</v>
      </c>
    </row>
    <row r="70" customFormat="false" ht="12.75" hidden="false" customHeight="false" outlineLevel="0" collapsed="false">
      <c r="A70" s="356" t="s">
        <v>5044</v>
      </c>
      <c r="B70" s="356" t="s">
        <v>5045</v>
      </c>
    </row>
    <row r="71" customFormat="false" ht="12.75" hidden="false" customHeight="false" outlineLevel="0" collapsed="false">
      <c r="A71" s="356" t="s">
        <v>5046</v>
      </c>
      <c r="B71" s="356" t="s">
        <v>1230</v>
      </c>
    </row>
    <row r="72" customFormat="false" ht="12.75" hidden="false" customHeight="false" outlineLevel="0" collapsed="false">
      <c r="A72" s="356" t="s">
        <v>5047</v>
      </c>
      <c r="B72" s="356" t="s">
        <v>5048</v>
      </c>
    </row>
    <row r="73" customFormat="false" ht="12.75" hidden="false" customHeight="false" outlineLevel="0" collapsed="false">
      <c r="A73" s="356" t="s">
        <v>5049</v>
      </c>
      <c r="B73" s="356" t="s">
        <v>5050</v>
      </c>
    </row>
    <row r="74" customFormat="false" ht="12.75" hidden="false" customHeight="false" outlineLevel="0" collapsed="false">
      <c r="A74" s="356" t="s">
        <v>5051</v>
      </c>
      <c r="B74" s="356" t="s">
        <v>5052</v>
      </c>
    </row>
    <row r="75" customFormat="false" ht="12.75" hidden="false" customHeight="false" outlineLevel="0" collapsed="false">
      <c r="A75" s="356" t="s">
        <v>5053</v>
      </c>
      <c r="B75" s="356" t="s">
        <v>5054</v>
      </c>
    </row>
    <row r="76" customFormat="false" ht="12.75" hidden="false" customHeight="false" outlineLevel="0" collapsed="false">
      <c r="A76" s="356" t="s">
        <v>5055</v>
      </c>
      <c r="B76" s="356" t="s">
        <v>5056</v>
      </c>
    </row>
    <row r="77" customFormat="false" ht="12.75" hidden="false" customHeight="false" outlineLevel="0" collapsed="false">
      <c r="A77" s="356" t="s">
        <v>5057</v>
      </c>
      <c r="B77" s="356" t="s">
        <v>5058</v>
      </c>
    </row>
    <row r="78" customFormat="false" ht="12.75" hidden="false" customHeight="false" outlineLevel="0" collapsed="false">
      <c r="A78" s="356" t="s">
        <v>5059</v>
      </c>
      <c r="B78" s="356" t="s">
        <v>1073</v>
      </c>
    </row>
    <row r="79" customFormat="false" ht="12.75" hidden="false" customHeight="false" outlineLevel="0" collapsed="false">
      <c r="A79" s="356" t="s">
        <v>5060</v>
      </c>
      <c r="B79" s="356" t="s">
        <v>5061</v>
      </c>
    </row>
    <row r="80" customFormat="false" ht="12.75" hidden="false" customHeight="false" outlineLevel="0" collapsed="false">
      <c r="A80" s="356" t="s">
        <v>5062</v>
      </c>
      <c r="B80" s="356" t="s">
        <v>5063</v>
      </c>
    </row>
    <row r="81" customFormat="false" ht="12.75" hidden="false" customHeight="false" outlineLevel="0" collapsed="false">
      <c r="A81" s="356" t="s">
        <v>5064</v>
      </c>
      <c r="B81" s="356" t="s">
        <v>5065</v>
      </c>
    </row>
    <row r="82" customFormat="false" ht="12.75" hidden="false" customHeight="false" outlineLevel="0" collapsed="false">
      <c r="A82" s="356" t="s">
        <v>5066</v>
      </c>
      <c r="B82" s="356" t="s">
        <v>5067</v>
      </c>
    </row>
    <row r="83" customFormat="false" ht="12.75" hidden="false" customHeight="false" outlineLevel="0" collapsed="false">
      <c r="A83" s="356" t="s">
        <v>5068</v>
      </c>
      <c r="B83" s="356" t="s">
        <v>5069</v>
      </c>
    </row>
    <row r="84" customFormat="false" ht="12.75" hidden="false" customHeight="false" outlineLevel="0" collapsed="false">
      <c r="A84" s="356" t="s">
        <v>5070</v>
      </c>
      <c r="B84" s="356" t="s">
        <v>5071</v>
      </c>
    </row>
    <row r="85" customFormat="false" ht="12.75" hidden="false" customHeight="false" outlineLevel="0" collapsed="false">
      <c r="A85" s="356" t="s">
        <v>5072</v>
      </c>
      <c r="B85" s="356" t="s">
        <v>579</v>
      </c>
    </row>
    <row r="86" customFormat="false" ht="12.75" hidden="false" customHeight="false" outlineLevel="0" collapsed="false">
      <c r="A86" s="356" t="s">
        <v>5073</v>
      </c>
      <c r="B86" s="356" t="s">
        <v>794</v>
      </c>
    </row>
    <row r="87" customFormat="false" ht="12.75" hidden="false" customHeight="false" outlineLevel="0" collapsed="false">
      <c r="A87" s="356" t="s">
        <v>5074</v>
      </c>
      <c r="B87" s="356" t="s">
        <v>5075</v>
      </c>
    </row>
    <row r="88" customFormat="false" ht="12.75" hidden="false" customHeight="false" outlineLevel="0" collapsed="false">
      <c r="A88" s="356" t="s">
        <v>5076</v>
      </c>
      <c r="B88" s="356" t="s">
        <v>5077</v>
      </c>
    </row>
    <row r="89" customFormat="false" ht="12.75" hidden="false" customHeight="false" outlineLevel="0" collapsed="false">
      <c r="A89" s="356" t="s">
        <v>5078</v>
      </c>
      <c r="B89" s="356" t="s">
        <v>5079</v>
      </c>
    </row>
    <row r="90" customFormat="false" ht="12.75" hidden="false" customHeight="false" outlineLevel="0" collapsed="false">
      <c r="A90" s="356" t="s">
        <v>5080</v>
      </c>
      <c r="B90" s="356" t="s">
        <v>5081</v>
      </c>
    </row>
    <row r="91" customFormat="false" ht="12.75" hidden="false" customHeight="false" outlineLevel="0" collapsed="false">
      <c r="A91" s="356" t="s">
        <v>5082</v>
      </c>
      <c r="B91" s="356" t="s">
        <v>5083</v>
      </c>
    </row>
    <row r="92" customFormat="false" ht="12.75" hidden="false" customHeight="false" outlineLevel="0" collapsed="false">
      <c r="A92" s="356" t="s">
        <v>5084</v>
      </c>
      <c r="B92" s="356" t="s">
        <v>5085</v>
      </c>
    </row>
    <row r="93" customFormat="false" ht="12.75" hidden="false" customHeight="false" outlineLevel="0" collapsed="false">
      <c r="A93" s="356" t="s">
        <v>5086</v>
      </c>
      <c r="B93" s="356" t="s">
        <v>5087</v>
      </c>
    </row>
    <row r="94" customFormat="false" ht="12.75" hidden="false" customHeight="false" outlineLevel="0" collapsed="false">
      <c r="A94" s="356" t="s">
        <v>5088</v>
      </c>
      <c r="B94" s="356" t="s">
        <v>5089</v>
      </c>
    </row>
    <row r="95" customFormat="false" ht="12.75" hidden="false" customHeight="false" outlineLevel="0" collapsed="false">
      <c r="A95" s="356" t="s">
        <v>5090</v>
      </c>
      <c r="B95" s="356" t="s">
        <v>5091</v>
      </c>
    </row>
    <row r="96" customFormat="false" ht="12.75" hidden="false" customHeight="false" outlineLevel="0" collapsed="false">
      <c r="A96" s="356" t="s">
        <v>5092</v>
      </c>
      <c r="B96" s="356" t="s">
        <v>5093</v>
      </c>
    </row>
    <row r="97" customFormat="false" ht="12.75" hidden="false" customHeight="false" outlineLevel="0" collapsed="false">
      <c r="A97" s="356" t="s">
        <v>5094</v>
      </c>
      <c r="B97" s="356" t="s">
        <v>5095</v>
      </c>
    </row>
    <row r="98" customFormat="false" ht="12.75" hidden="false" customHeight="false" outlineLevel="0" collapsed="false">
      <c r="A98" s="356" t="s">
        <v>5096</v>
      </c>
      <c r="B98" s="356" t="s">
        <v>5097</v>
      </c>
    </row>
    <row r="99" customFormat="false" ht="12.75" hidden="false" customHeight="false" outlineLevel="0" collapsed="false">
      <c r="A99" s="356" t="s">
        <v>5098</v>
      </c>
      <c r="B99" s="356" t="s">
        <v>5099</v>
      </c>
    </row>
    <row r="100" customFormat="false" ht="12.75" hidden="false" customHeight="false" outlineLevel="0" collapsed="false">
      <c r="A100" s="356" t="s">
        <v>5100</v>
      </c>
      <c r="B100" s="356" t="s">
        <v>5101</v>
      </c>
    </row>
    <row r="101" customFormat="false" ht="12.75" hidden="false" customHeight="false" outlineLevel="0" collapsed="false">
      <c r="A101" s="356" t="s">
        <v>5102</v>
      </c>
      <c r="B101" s="356" t="s">
        <v>5103</v>
      </c>
    </row>
    <row r="102" customFormat="false" ht="12.75" hidden="false" customHeight="false" outlineLevel="0" collapsed="false">
      <c r="A102" s="356" t="s">
        <v>5104</v>
      </c>
      <c r="B102" s="356" t="s">
        <v>5105</v>
      </c>
    </row>
    <row r="103" customFormat="false" ht="12.75" hidden="false" customHeight="false" outlineLevel="0" collapsed="false">
      <c r="A103" s="356" t="s">
        <v>5106</v>
      </c>
      <c r="B103" s="356" t="s">
        <v>5107</v>
      </c>
    </row>
    <row r="104" customFormat="false" ht="12.75" hidden="false" customHeight="false" outlineLevel="0" collapsed="false">
      <c r="A104" s="356" t="s">
        <v>5108</v>
      </c>
      <c r="B104" s="356" t="s">
        <v>5109</v>
      </c>
    </row>
    <row r="105" customFormat="false" ht="12.75" hidden="false" customHeight="false" outlineLevel="0" collapsed="false">
      <c r="A105" s="356" t="s">
        <v>5110</v>
      </c>
      <c r="B105" s="356" t="s">
        <v>657</v>
      </c>
    </row>
    <row r="106" customFormat="false" ht="12.75" hidden="false" customHeight="false" outlineLevel="0" collapsed="false">
      <c r="A106" s="356" t="s">
        <v>5111</v>
      </c>
      <c r="B106" s="356" t="s">
        <v>1049</v>
      </c>
    </row>
    <row r="107" customFormat="false" ht="12.75" hidden="false" customHeight="false" outlineLevel="0" collapsed="false">
      <c r="A107" s="356" t="s">
        <v>5112</v>
      </c>
      <c r="B107" s="356" t="s">
        <v>5113</v>
      </c>
    </row>
    <row r="108" customFormat="false" ht="12.75" hidden="false" customHeight="false" outlineLevel="0" collapsed="false">
      <c r="A108" s="356" t="s">
        <v>5114</v>
      </c>
      <c r="B108" s="356" t="s">
        <v>5115</v>
      </c>
    </row>
    <row r="109" customFormat="false" ht="12.75" hidden="false" customHeight="false" outlineLevel="0" collapsed="false">
      <c r="A109" s="356" t="s">
        <v>5116</v>
      </c>
      <c r="B109" s="356" t="s">
        <v>5117</v>
      </c>
    </row>
    <row r="110" customFormat="false" ht="12.75" hidden="false" customHeight="false" outlineLevel="0" collapsed="false">
      <c r="A110" s="356" t="s">
        <v>5118</v>
      </c>
      <c r="B110" s="356" t="s">
        <v>5119</v>
      </c>
    </row>
    <row r="111" customFormat="false" ht="12.75" hidden="false" customHeight="false" outlineLevel="0" collapsed="false">
      <c r="A111" s="356" t="s">
        <v>5120</v>
      </c>
      <c r="B111" s="356" t="s">
        <v>5121</v>
      </c>
    </row>
    <row r="112" customFormat="false" ht="12.75" hidden="false" customHeight="false" outlineLevel="0" collapsed="false">
      <c r="A112" s="356" t="s">
        <v>5122</v>
      </c>
      <c r="B112" s="356" t="s">
        <v>557</v>
      </c>
    </row>
    <row r="113" customFormat="false" ht="12.75" hidden="false" customHeight="false" outlineLevel="0" collapsed="false">
      <c r="A113" s="356" t="s">
        <v>5123</v>
      </c>
      <c r="B113" s="356" t="s">
        <v>5124</v>
      </c>
    </row>
    <row r="114" customFormat="false" ht="12.75" hidden="false" customHeight="false" outlineLevel="0" collapsed="false">
      <c r="A114" s="356" t="s">
        <v>5125</v>
      </c>
      <c r="B114" s="356" t="s">
        <v>588</v>
      </c>
    </row>
    <row r="115" customFormat="false" ht="12.75" hidden="false" customHeight="false" outlineLevel="0" collapsed="false">
      <c r="A115" s="356" t="s">
        <v>5126</v>
      </c>
      <c r="B115" s="356" t="s">
        <v>5127</v>
      </c>
    </row>
    <row r="116" customFormat="false" ht="12.75" hidden="false" customHeight="false" outlineLevel="0" collapsed="false">
      <c r="A116" s="356" t="s">
        <v>5128</v>
      </c>
      <c r="B116" s="356" t="s">
        <v>5129</v>
      </c>
    </row>
    <row r="117" customFormat="false" ht="12.75" hidden="false" customHeight="false" outlineLevel="0" collapsed="false">
      <c r="A117" s="356" t="s">
        <v>5130</v>
      </c>
      <c r="B117" s="356" t="s">
        <v>879</v>
      </c>
    </row>
    <row r="118" customFormat="false" ht="12.75" hidden="false" customHeight="false" outlineLevel="0" collapsed="false">
      <c r="A118" s="356" t="s">
        <v>5131</v>
      </c>
      <c r="B118" s="356" t="s">
        <v>5132</v>
      </c>
    </row>
    <row r="119" customFormat="false" ht="12.75" hidden="false" customHeight="false" outlineLevel="0" collapsed="false">
      <c r="A119" s="356" t="s">
        <v>5133</v>
      </c>
      <c r="B119" s="356" t="s">
        <v>5134</v>
      </c>
    </row>
    <row r="120" customFormat="false" ht="12.75" hidden="false" customHeight="false" outlineLevel="0" collapsed="false">
      <c r="A120" s="356" t="s">
        <v>5135</v>
      </c>
      <c r="B120" s="356" t="s">
        <v>5136</v>
      </c>
    </row>
    <row r="121" customFormat="false" ht="12.75" hidden="false" customHeight="false" outlineLevel="0" collapsed="false">
      <c r="A121" s="356" t="s">
        <v>5137</v>
      </c>
      <c r="B121" s="356" t="s">
        <v>731</v>
      </c>
    </row>
    <row r="122" customFormat="false" ht="12.75" hidden="false" customHeight="false" outlineLevel="0" collapsed="false">
      <c r="A122" s="356" t="s">
        <v>5138</v>
      </c>
      <c r="B122" s="356" t="s">
        <v>5139</v>
      </c>
    </row>
    <row r="123" customFormat="false" ht="12.75" hidden="false" customHeight="false" outlineLevel="0" collapsed="false">
      <c r="A123" s="356" t="s">
        <v>5140</v>
      </c>
      <c r="B123" s="356" t="s">
        <v>907</v>
      </c>
    </row>
    <row r="124" customFormat="false" ht="12.75" hidden="false" customHeight="false" outlineLevel="0" collapsed="false">
      <c r="A124" s="356" t="s">
        <v>5141</v>
      </c>
      <c r="B124" s="356" t="s">
        <v>5142</v>
      </c>
    </row>
    <row r="125" customFormat="false" ht="12.75" hidden="false" customHeight="false" outlineLevel="0" collapsed="false">
      <c r="A125" s="356" t="s">
        <v>5143</v>
      </c>
      <c r="B125" s="356" t="s">
        <v>5144</v>
      </c>
    </row>
    <row r="126" customFormat="false" ht="12.75" hidden="false" customHeight="false" outlineLevel="0" collapsed="false">
      <c r="A126" s="356" t="s">
        <v>5145</v>
      </c>
      <c r="B126" s="356" t="s">
        <v>5146</v>
      </c>
    </row>
    <row r="127" customFormat="false" ht="12.75" hidden="false" customHeight="false" outlineLevel="0" collapsed="false">
      <c r="A127" s="356" t="s">
        <v>5147</v>
      </c>
      <c r="B127" s="356" t="s">
        <v>5148</v>
      </c>
    </row>
    <row r="128" customFormat="false" ht="12.75" hidden="false" customHeight="false" outlineLevel="0" collapsed="false">
      <c r="A128" s="356" t="s">
        <v>5149</v>
      </c>
      <c r="B128" s="356" t="s">
        <v>5150</v>
      </c>
    </row>
    <row r="129" customFormat="false" ht="12.75" hidden="false" customHeight="false" outlineLevel="0" collapsed="false">
      <c r="A129" s="356" t="s">
        <v>5151</v>
      </c>
      <c r="B129" s="356" t="s">
        <v>5152</v>
      </c>
    </row>
    <row r="130" customFormat="false" ht="12.75" hidden="false" customHeight="false" outlineLevel="0" collapsed="false">
      <c r="A130" s="356" t="s">
        <v>5153</v>
      </c>
      <c r="B130" s="356" t="s">
        <v>5154</v>
      </c>
    </row>
    <row r="131" customFormat="false" ht="12.75" hidden="false" customHeight="false" outlineLevel="0" collapsed="false">
      <c r="A131" s="356" t="s">
        <v>5155</v>
      </c>
      <c r="B131" s="356" t="s">
        <v>1153</v>
      </c>
    </row>
    <row r="132" customFormat="false" ht="12.75" hidden="false" customHeight="false" outlineLevel="0" collapsed="false">
      <c r="A132" s="356" t="s">
        <v>5156</v>
      </c>
      <c r="B132" s="356" t="s">
        <v>5157</v>
      </c>
    </row>
    <row r="133" customFormat="false" ht="12.75" hidden="false" customHeight="false" outlineLevel="0" collapsed="false">
      <c r="A133" s="356" t="s">
        <v>5158</v>
      </c>
      <c r="B133" s="356" t="s">
        <v>5159</v>
      </c>
    </row>
    <row r="134" customFormat="false" ht="12.75" hidden="false" customHeight="false" outlineLevel="0" collapsed="false">
      <c r="A134" s="356" t="s">
        <v>5160</v>
      </c>
      <c r="B134" s="356" t="s">
        <v>5161</v>
      </c>
    </row>
    <row r="135" customFormat="false" ht="12.75" hidden="false" customHeight="false" outlineLevel="0" collapsed="false">
      <c r="A135" s="356" t="s">
        <v>5162</v>
      </c>
      <c r="B135" s="356" t="s">
        <v>5163</v>
      </c>
    </row>
    <row r="136" customFormat="false" ht="12.75" hidden="false" customHeight="false" outlineLevel="0" collapsed="false">
      <c r="A136" s="356" t="s">
        <v>5164</v>
      </c>
      <c r="B136" s="356" t="s">
        <v>5165</v>
      </c>
    </row>
    <row r="137" customFormat="false" ht="12.75" hidden="false" customHeight="false" outlineLevel="0" collapsed="false">
      <c r="A137" s="356" t="s">
        <v>5166</v>
      </c>
      <c r="B137" s="356" t="s">
        <v>995</v>
      </c>
    </row>
    <row r="138" customFormat="false" ht="12.75" hidden="false" customHeight="false" outlineLevel="0" collapsed="false">
      <c r="A138" s="356" t="s">
        <v>5167</v>
      </c>
      <c r="B138" s="356" t="s">
        <v>5168</v>
      </c>
    </row>
    <row r="139" customFormat="false" ht="12.75" hidden="false" customHeight="false" outlineLevel="0" collapsed="false">
      <c r="A139" s="356" t="s">
        <v>5169</v>
      </c>
      <c r="B139" s="356" t="s">
        <v>5170</v>
      </c>
    </row>
    <row r="140" customFormat="false" ht="12.75" hidden="false" customHeight="false" outlineLevel="0" collapsed="false">
      <c r="A140" s="356" t="s">
        <v>5171</v>
      </c>
      <c r="B140" s="356" t="s">
        <v>5172</v>
      </c>
    </row>
    <row r="141" customFormat="false" ht="12.75" hidden="false" customHeight="false" outlineLevel="0" collapsed="false">
      <c r="A141" s="356" t="s">
        <v>5173</v>
      </c>
      <c r="B141" s="356" t="s">
        <v>5174</v>
      </c>
    </row>
    <row r="142" customFormat="false" ht="12.75" hidden="false" customHeight="false" outlineLevel="0" collapsed="false">
      <c r="A142" s="356" t="s">
        <v>5175</v>
      </c>
      <c r="B142" s="356" t="s">
        <v>5176</v>
      </c>
    </row>
    <row r="143" customFormat="false" ht="12.75" hidden="false" customHeight="false" outlineLevel="0" collapsed="false">
      <c r="A143" s="356" t="s">
        <v>5177</v>
      </c>
      <c r="B143" s="356" t="s">
        <v>1104</v>
      </c>
    </row>
    <row r="144" customFormat="false" ht="12.75" hidden="false" customHeight="false" outlineLevel="0" collapsed="false">
      <c r="A144" s="356" t="s">
        <v>5178</v>
      </c>
      <c r="B144" s="356" t="s">
        <v>5179</v>
      </c>
    </row>
    <row r="145" customFormat="false" ht="12.75" hidden="false" customHeight="false" outlineLevel="0" collapsed="false">
      <c r="A145" s="356" t="s">
        <v>5180</v>
      </c>
      <c r="B145" s="356" t="s">
        <v>5181</v>
      </c>
    </row>
    <row r="146" customFormat="false" ht="12.75" hidden="false" customHeight="false" outlineLevel="0" collapsed="false">
      <c r="A146" s="356" t="s">
        <v>5182</v>
      </c>
      <c r="B146" s="356" t="s">
        <v>681</v>
      </c>
    </row>
    <row r="147" customFormat="false" ht="12.75" hidden="false" customHeight="false" outlineLevel="0" collapsed="false">
      <c r="A147" s="356" t="s">
        <v>5183</v>
      </c>
      <c r="B147" s="356" t="s">
        <v>5184</v>
      </c>
    </row>
    <row r="148" customFormat="false" ht="12.75" hidden="false" customHeight="false" outlineLevel="0" collapsed="false">
      <c r="A148" s="356" t="s">
        <v>5185</v>
      </c>
      <c r="B148" s="356" t="s">
        <v>5186</v>
      </c>
    </row>
    <row r="149" customFormat="false" ht="12.75" hidden="false" customHeight="false" outlineLevel="0" collapsed="false">
      <c r="A149" s="356" t="s">
        <v>5187</v>
      </c>
      <c r="B149" s="356" t="s">
        <v>5188</v>
      </c>
    </row>
    <row r="150" customFormat="false" ht="12.75" hidden="false" customHeight="false" outlineLevel="0" collapsed="false">
      <c r="A150" s="356" t="s">
        <v>5189</v>
      </c>
      <c r="B150" s="356" t="s">
        <v>5190</v>
      </c>
    </row>
    <row r="151" customFormat="false" ht="12.75" hidden="false" customHeight="false" outlineLevel="0" collapsed="false">
      <c r="A151" s="356" t="s">
        <v>5191</v>
      </c>
      <c r="B151" s="356" t="s">
        <v>5192</v>
      </c>
    </row>
    <row r="152" customFormat="false" ht="12.75" hidden="false" customHeight="false" outlineLevel="0" collapsed="false">
      <c r="A152" s="356" t="s">
        <v>5193</v>
      </c>
      <c r="B152" s="356" t="s">
        <v>5194</v>
      </c>
    </row>
    <row r="153" customFormat="false" ht="12.75" hidden="false" customHeight="false" outlineLevel="0" collapsed="false">
      <c r="A153" s="356" t="s">
        <v>5195</v>
      </c>
      <c r="B153" s="356" t="s">
        <v>5196</v>
      </c>
    </row>
    <row r="154" customFormat="false" ht="12.75" hidden="false" customHeight="false" outlineLevel="0" collapsed="false">
      <c r="A154" s="356" t="s">
        <v>5197</v>
      </c>
      <c r="B154" s="356" t="s">
        <v>5198</v>
      </c>
    </row>
    <row r="155" customFormat="false" ht="12.75" hidden="false" customHeight="false" outlineLevel="0" collapsed="false">
      <c r="A155" s="356" t="s">
        <v>5199</v>
      </c>
      <c r="B155" s="356" t="s">
        <v>1403</v>
      </c>
    </row>
    <row r="156" customFormat="false" ht="12.75" hidden="false" customHeight="false" outlineLevel="0" collapsed="false">
      <c r="A156" s="356" t="s">
        <v>5200</v>
      </c>
      <c r="B156" s="356" t="s">
        <v>5201</v>
      </c>
    </row>
    <row r="157" customFormat="false" ht="12.75" hidden="false" customHeight="false" outlineLevel="0" collapsed="false">
      <c r="A157" s="356" t="s">
        <v>5202</v>
      </c>
      <c r="B157" s="356" t="s">
        <v>5203</v>
      </c>
    </row>
    <row r="158" customFormat="false" ht="12.75" hidden="false" customHeight="false" outlineLevel="0" collapsed="false">
      <c r="A158" s="356" t="s">
        <v>5204</v>
      </c>
      <c r="B158" s="356" t="s">
        <v>5205</v>
      </c>
    </row>
    <row r="159" customFormat="false" ht="12.75" hidden="false" customHeight="false" outlineLevel="0" collapsed="false">
      <c r="A159" s="356" t="s">
        <v>5206</v>
      </c>
      <c r="B159" s="356" t="s">
        <v>1067</v>
      </c>
    </row>
    <row r="160" customFormat="false" ht="12.75" hidden="false" customHeight="false" outlineLevel="0" collapsed="false">
      <c r="A160" s="356" t="s">
        <v>5207</v>
      </c>
      <c r="B160" s="356" t="s">
        <v>5208</v>
      </c>
    </row>
    <row r="161" customFormat="false" ht="12.75" hidden="false" customHeight="false" outlineLevel="0" collapsed="false">
      <c r="A161" s="356" t="s">
        <v>5209</v>
      </c>
      <c r="B161" s="356" t="s">
        <v>1000</v>
      </c>
    </row>
    <row r="162" customFormat="false" ht="12.75" hidden="false" customHeight="false" outlineLevel="0" collapsed="false">
      <c r="A162" s="356" t="s">
        <v>5210</v>
      </c>
      <c r="B162" s="356" t="s">
        <v>5211</v>
      </c>
    </row>
    <row r="163" customFormat="false" ht="12.75" hidden="false" customHeight="false" outlineLevel="0" collapsed="false">
      <c r="A163" s="356" t="s">
        <v>5212</v>
      </c>
      <c r="B163" s="356" t="s">
        <v>5213</v>
      </c>
    </row>
    <row r="164" customFormat="false" ht="12.75" hidden="false" customHeight="false" outlineLevel="0" collapsed="false">
      <c r="A164" s="356" t="s">
        <v>5214</v>
      </c>
      <c r="B164" s="356" t="s">
        <v>5215</v>
      </c>
    </row>
    <row r="165" customFormat="false" ht="12.75" hidden="false" customHeight="false" outlineLevel="0" collapsed="false">
      <c r="A165" s="356" t="s">
        <v>5216</v>
      </c>
      <c r="B165" s="356" t="s">
        <v>5217</v>
      </c>
    </row>
    <row r="166" customFormat="false" ht="12.75" hidden="false" customHeight="false" outlineLevel="0" collapsed="false">
      <c r="A166" s="356" t="s">
        <v>5218</v>
      </c>
      <c r="B166" s="356" t="s">
        <v>5219</v>
      </c>
    </row>
    <row r="167" customFormat="false" ht="12.75" hidden="false" customHeight="false" outlineLevel="0" collapsed="false">
      <c r="A167" s="356" t="s">
        <v>5220</v>
      </c>
      <c r="B167" s="356" t="s">
        <v>5221</v>
      </c>
    </row>
    <row r="168" customFormat="false" ht="12.75" hidden="false" customHeight="false" outlineLevel="0" collapsed="false">
      <c r="A168" s="356" t="s">
        <v>5222</v>
      </c>
      <c r="B168" s="356" t="s">
        <v>873</v>
      </c>
    </row>
    <row r="169" customFormat="false" ht="12.75" hidden="false" customHeight="false" outlineLevel="0" collapsed="false">
      <c r="A169" s="356" t="s">
        <v>5223</v>
      </c>
      <c r="B169" s="356" t="s">
        <v>5224</v>
      </c>
    </row>
    <row r="170" customFormat="false" ht="12.75" hidden="false" customHeight="false" outlineLevel="0" collapsed="false">
      <c r="A170" s="356" t="s">
        <v>5225</v>
      </c>
      <c r="B170" s="356" t="s">
        <v>5226</v>
      </c>
    </row>
    <row r="171" customFormat="false" ht="12.75" hidden="false" customHeight="false" outlineLevel="0" collapsed="false">
      <c r="A171" s="356" t="s">
        <v>5227</v>
      </c>
      <c r="B171" s="356" t="s">
        <v>5228</v>
      </c>
    </row>
    <row r="172" customFormat="false" ht="12.75" hidden="false" customHeight="false" outlineLevel="0" collapsed="false">
      <c r="A172" s="356" t="s">
        <v>5229</v>
      </c>
      <c r="B172" s="356" t="s">
        <v>5230</v>
      </c>
    </row>
    <row r="173" customFormat="false" ht="12.75" hidden="false" customHeight="false" outlineLevel="0" collapsed="false">
      <c r="A173" s="356" t="s">
        <v>5231</v>
      </c>
      <c r="B173" s="356" t="s">
        <v>5232</v>
      </c>
    </row>
    <row r="174" customFormat="false" ht="12.75" hidden="false" customHeight="false" outlineLevel="0" collapsed="false">
      <c r="A174" s="356" t="s">
        <v>5233</v>
      </c>
      <c r="B174" s="356" t="s">
        <v>5234</v>
      </c>
    </row>
    <row r="175" customFormat="false" ht="12.75" hidden="false" customHeight="false" outlineLevel="0" collapsed="false">
      <c r="A175" s="356" t="s">
        <v>5235</v>
      </c>
      <c r="B175" s="356" t="s">
        <v>5236</v>
      </c>
    </row>
    <row r="176" customFormat="false" ht="12.75" hidden="false" customHeight="false" outlineLevel="0" collapsed="false">
      <c r="A176" s="356" t="s">
        <v>5237</v>
      </c>
      <c r="B176" s="356" t="s">
        <v>1428</v>
      </c>
    </row>
    <row r="177" customFormat="false" ht="12.75" hidden="false" customHeight="false" outlineLevel="0" collapsed="false">
      <c r="A177" s="356" t="s">
        <v>5238</v>
      </c>
      <c r="B177" s="356" t="s">
        <v>668</v>
      </c>
    </row>
    <row r="178" customFormat="false" ht="12.75" hidden="false" customHeight="false" outlineLevel="0" collapsed="false">
      <c r="A178" s="356" t="s">
        <v>5239</v>
      </c>
      <c r="B178" s="356" t="s">
        <v>5240</v>
      </c>
    </row>
    <row r="179" customFormat="false" ht="12.75" hidden="false" customHeight="false" outlineLevel="0" collapsed="false">
      <c r="A179" s="356" t="s">
        <v>5241</v>
      </c>
      <c r="B179" s="356" t="s">
        <v>889</v>
      </c>
    </row>
    <row r="180" customFormat="false" ht="12.75" hidden="false" customHeight="false" outlineLevel="0" collapsed="false">
      <c r="A180" s="356" t="s">
        <v>5242</v>
      </c>
      <c r="B180" s="356" t="s">
        <v>602</v>
      </c>
    </row>
    <row r="181" customFormat="false" ht="12.75" hidden="false" customHeight="false" outlineLevel="0" collapsed="false">
      <c r="A181" s="356" t="s">
        <v>5243</v>
      </c>
      <c r="B181" s="356" t="s">
        <v>5244</v>
      </c>
    </row>
    <row r="182" customFormat="false" ht="12.75" hidden="false" customHeight="false" outlineLevel="0" collapsed="false">
      <c r="A182" s="356" t="s">
        <v>5245</v>
      </c>
      <c r="B182" s="356" t="s">
        <v>5246</v>
      </c>
    </row>
    <row r="183" customFormat="false" ht="12.75" hidden="false" customHeight="false" outlineLevel="0" collapsed="false">
      <c r="A183" s="356" t="s">
        <v>5247</v>
      </c>
      <c r="B183" s="356" t="s">
        <v>5248</v>
      </c>
    </row>
    <row r="184" customFormat="false" ht="12.75" hidden="false" customHeight="false" outlineLevel="0" collapsed="false">
      <c r="A184" s="356" t="s">
        <v>5249</v>
      </c>
      <c r="B184" s="356" t="s">
        <v>5250</v>
      </c>
    </row>
    <row r="185" customFormat="false" ht="12.75" hidden="false" customHeight="false" outlineLevel="0" collapsed="false">
      <c r="A185" s="356" t="s">
        <v>5251</v>
      </c>
      <c r="B185" s="356" t="s">
        <v>751</v>
      </c>
    </row>
    <row r="186" customFormat="false" ht="12.75" hidden="false" customHeight="false" outlineLevel="0" collapsed="false">
      <c r="A186" s="356" t="s">
        <v>5252</v>
      </c>
      <c r="B186" s="356" t="s">
        <v>1310</v>
      </c>
    </row>
    <row r="187" customFormat="false" ht="12.75" hidden="false" customHeight="false" outlineLevel="0" collapsed="false">
      <c r="A187" s="356" t="s">
        <v>5253</v>
      </c>
      <c r="B187" s="356" t="s">
        <v>5254</v>
      </c>
    </row>
    <row r="188" customFormat="false" ht="12.75" hidden="false" customHeight="false" outlineLevel="0" collapsed="false">
      <c r="A188" s="356" t="s">
        <v>5255</v>
      </c>
      <c r="B188" s="356" t="s">
        <v>5256</v>
      </c>
    </row>
    <row r="189" customFormat="false" ht="12.75" hidden="false" customHeight="false" outlineLevel="0" collapsed="false">
      <c r="A189" s="356" t="s">
        <v>5257</v>
      </c>
      <c r="B189" s="356" t="s">
        <v>5258</v>
      </c>
    </row>
    <row r="190" customFormat="false" ht="12.75" hidden="false" customHeight="false" outlineLevel="0" collapsed="false">
      <c r="A190" s="356" t="s">
        <v>5259</v>
      </c>
      <c r="B190" s="356" t="s">
        <v>5260</v>
      </c>
    </row>
    <row r="191" customFormat="false" ht="12.75" hidden="false" customHeight="false" outlineLevel="0" collapsed="false">
      <c r="A191" s="356" t="s">
        <v>5261</v>
      </c>
      <c r="B191" s="356" t="s">
        <v>5262</v>
      </c>
    </row>
    <row r="192" customFormat="false" ht="12.75" hidden="false" customHeight="false" outlineLevel="0" collapsed="false">
      <c r="A192" s="356" t="s">
        <v>5263</v>
      </c>
      <c r="B192" s="356" t="s">
        <v>5264</v>
      </c>
    </row>
    <row r="193" customFormat="false" ht="12.75" hidden="false" customHeight="false" outlineLevel="0" collapsed="false">
      <c r="A193" s="356" t="s">
        <v>5265</v>
      </c>
      <c r="B193" s="356" t="s">
        <v>5266</v>
      </c>
    </row>
    <row r="194" customFormat="false" ht="12.75" hidden="false" customHeight="false" outlineLevel="0" collapsed="false">
      <c r="A194" s="356" t="s">
        <v>5267</v>
      </c>
      <c r="B194" s="356" t="s">
        <v>5268</v>
      </c>
    </row>
    <row r="195" customFormat="false" ht="12.75" hidden="false" customHeight="false" outlineLevel="0" collapsed="false">
      <c r="A195" s="356" t="s">
        <v>5269</v>
      </c>
      <c r="B195" s="356" t="s">
        <v>5270</v>
      </c>
    </row>
    <row r="196" customFormat="false" ht="12.75" hidden="false" customHeight="false" outlineLevel="0" collapsed="false">
      <c r="A196" s="356" t="s">
        <v>5271</v>
      </c>
      <c r="B196" s="356" t="s">
        <v>5272</v>
      </c>
    </row>
    <row r="197" customFormat="false" ht="12.75" hidden="false" customHeight="false" outlineLevel="0" collapsed="false">
      <c r="A197" s="356" t="s">
        <v>5273</v>
      </c>
      <c r="B197" s="356" t="s">
        <v>918</v>
      </c>
    </row>
    <row r="198" customFormat="false" ht="12.75" hidden="false" customHeight="false" outlineLevel="0" collapsed="false">
      <c r="A198" s="356" t="s">
        <v>5274</v>
      </c>
      <c r="B198" s="356" t="s">
        <v>5275</v>
      </c>
    </row>
    <row r="199" customFormat="false" ht="12.75" hidden="false" customHeight="false" outlineLevel="0" collapsed="false">
      <c r="A199" s="356" t="s">
        <v>5276</v>
      </c>
      <c r="B199" s="356" t="s">
        <v>5277</v>
      </c>
    </row>
    <row r="200" customFormat="false" ht="12.75" hidden="false" customHeight="false" outlineLevel="0" collapsed="false">
      <c r="A200" s="356" t="s">
        <v>5278</v>
      </c>
      <c r="B200" s="356" t="s">
        <v>5279</v>
      </c>
    </row>
    <row r="201" customFormat="false" ht="12.75" hidden="false" customHeight="false" outlineLevel="0" collapsed="false">
      <c r="A201" s="356" t="s">
        <v>5280</v>
      </c>
      <c r="B201" s="356" t="s">
        <v>5281</v>
      </c>
    </row>
    <row r="202" customFormat="false" ht="12.75" hidden="false" customHeight="false" outlineLevel="0" collapsed="false">
      <c r="A202" s="356" t="s">
        <v>5282</v>
      </c>
      <c r="B202" s="356" t="s">
        <v>972</v>
      </c>
    </row>
    <row r="203" customFormat="false" ht="12.75" hidden="false" customHeight="false" outlineLevel="0" collapsed="false">
      <c r="A203" s="356" t="s">
        <v>5283</v>
      </c>
      <c r="B203" s="356" t="s">
        <v>5284</v>
      </c>
    </row>
    <row r="204" customFormat="false" ht="12.75" hidden="false" customHeight="false" outlineLevel="0" collapsed="false">
      <c r="A204" s="356" t="s">
        <v>5285</v>
      </c>
      <c r="B204" s="356" t="s">
        <v>5286</v>
      </c>
    </row>
    <row r="205" customFormat="false" ht="12.75" hidden="false" customHeight="false" outlineLevel="0" collapsed="false">
      <c r="A205" s="356" t="s">
        <v>5287</v>
      </c>
      <c r="B205" s="356" t="s">
        <v>5288</v>
      </c>
    </row>
    <row r="206" customFormat="false" ht="12.75" hidden="false" customHeight="false" outlineLevel="0" collapsed="false">
      <c r="A206" s="356" t="s">
        <v>5289</v>
      </c>
      <c r="B206" s="356" t="s">
        <v>5290</v>
      </c>
    </row>
    <row r="207" customFormat="false" ht="12.75" hidden="false" customHeight="false" outlineLevel="0" collapsed="false">
      <c r="A207" s="356" t="s">
        <v>5291</v>
      </c>
      <c r="B207" s="356" t="s">
        <v>5292</v>
      </c>
    </row>
    <row r="208" customFormat="false" ht="12.75" hidden="false" customHeight="false" outlineLevel="0" collapsed="false">
      <c r="A208" s="356" t="s">
        <v>5293</v>
      </c>
      <c r="B208" s="356" t="s">
        <v>653</v>
      </c>
    </row>
    <row r="209" customFormat="false" ht="12.75" hidden="false" customHeight="false" outlineLevel="0" collapsed="false">
      <c r="A209" s="356" t="s">
        <v>5294</v>
      </c>
      <c r="B209" s="356" t="s">
        <v>5295</v>
      </c>
    </row>
    <row r="210" customFormat="false" ht="12.75" hidden="false" customHeight="false" outlineLevel="0" collapsed="false">
      <c r="A210" s="356" t="s">
        <v>5296</v>
      </c>
      <c r="B210" s="356" t="s">
        <v>5297</v>
      </c>
    </row>
    <row r="211" customFormat="false" ht="12.75" hidden="false" customHeight="false" outlineLevel="0" collapsed="false">
      <c r="A211" s="356" t="s">
        <v>5298</v>
      </c>
      <c r="B211" s="356" t="s">
        <v>1108</v>
      </c>
    </row>
    <row r="212" customFormat="false" ht="12.75" hidden="false" customHeight="false" outlineLevel="0" collapsed="false">
      <c r="A212" s="356" t="s">
        <v>5299</v>
      </c>
      <c r="B212" s="356" t="s">
        <v>5300</v>
      </c>
    </row>
    <row r="213" customFormat="false" ht="12.75" hidden="false" customHeight="false" outlineLevel="0" collapsed="false">
      <c r="A213" s="356" t="s">
        <v>5301</v>
      </c>
      <c r="B213" s="356" t="s">
        <v>1156</v>
      </c>
    </row>
    <row r="214" customFormat="false" ht="12.75" hidden="false" customHeight="false" outlineLevel="0" collapsed="false">
      <c r="A214" s="356" t="s">
        <v>5302</v>
      </c>
      <c r="B214" s="356" t="s">
        <v>5303</v>
      </c>
    </row>
    <row r="215" customFormat="false" ht="12.75" hidden="false" customHeight="false" outlineLevel="0" collapsed="false">
      <c r="A215" s="356" t="s">
        <v>5304</v>
      </c>
      <c r="B215" s="356" t="s">
        <v>5305</v>
      </c>
    </row>
    <row r="216" customFormat="false" ht="12.75" hidden="false" customHeight="false" outlineLevel="0" collapsed="false">
      <c r="A216" s="356" t="s">
        <v>5306</v>
      </c>
      <c r="B216" s="356" t="s">
        <v>672</v>
      </c>
    </row>
    <row r="217" customFormat="false" ht="12.75" hidden="false" customHeight="false" outlineLevel="0" collapsed="false">
      <c r="A217" s="356" t="s">
        <v>5307</v>
      </c>
      <c r="B217" s="356" t="s">
        <v>632</v>
      </c>
    </row>
    <row r="218" customFormat="false" ht="12.75" hidden="false" customHeight="false" outlineLevel="0" collapsed="false">
      <c r="A218" s="356" t="s">
        <v>5308</v>
      </c>
      <c r="B218" s="356" t="s">
        <v>5309</v>
      </c>
    </row>
    <row r="219" customFormat="false" ht="12.75" hidden="false" customHeight="false" outlineLevel="0" collapsed="false">
      <c r="A219" s="356" t="s">
        <v>5310</v>
      </c>
      <c r="B219" s="356" t="s">
        <v>1140</v>
      </c>
    </row>
    <row r="220" customFormat="false" ht="12.75" hidden="false" customHeight="false" outlineLevel="0" collapsed="false">
      <c r="A220" s="356" t="s">
        <v>5311</v>
      </c>
      <c r="B220" s="356" t="s">
        <v>5312</v>
      </c>
    </row>
    <row r="221" customFormat="false" ht="12.75" hidden="false" customHeight="false" outlineLevel="0" collapsed="false">
      <c r="A221" s="356" t="s">
        <v>5313</v>
      </c>
      <c r="B221" s="356" t="s">
        <v>5314</v>
      </c>
    </row>
    <row r="222" customFormat="false" ht="12.75" hidden="false" customHeight="false" outlineLevel="0" collapsed="false">
      <c r="A222" s="356" t="s">
        <v>5315</v>
      </c>
      <c r="B222" s="356" t="s">
        <v>1195</v>
      </c>
    </row>
    <row r="223" customFormat="false" ht="12.75" hidden="false" customHeight="false" outlineLevel="0" collapsed="false">
      <c r="A223" s="356" t="s">
        <v>5316</v>
      </c>
      <c r="B223" s="356" t="s">
        <v>5317</v>
      </c>
    </row>
    <row r="224" customFormat="false" ht="12.75" hidden="false" customHeight="false" outlineLevel="0" collapsed="false">
      <c r="A224" s="356" t="s">
        <v>5318</v>
      </c>
      <c r="B224" s="356" t="s">
        <v>5319</v>
      </c>
    </row>
    <row r="225" customFormat="false" ht="12.75" hidden="false" customHeight="false" outlineLevel="0" collapsed="false">
      <c r="A225" s="356" t="s">
        <v>5320</v>
      </c>
      <c r="B225" s="356" t="s">
        <v>5321</v>
      </c>
    </row>
    <row r="226" customFormat="false" ht="12.75" hidden="false" customHeight="false" outlineLevel="0" collapsed="false">
      <c r="A226" s="356" t="s">
        <v>5322</v>
      </c>
      <c r="B226" s="356" t="s">
        <v>5323</v>
      </c>
    </row>
    <row r="227" customFormat="false" ht="12.75" hidden="false" customHeight="false" outlineLevel="0" collapsed="false">
      <c r="A227" s="356" t="s">
        <v>5324</v>
      </c>
      <c r="B227" s="356" t="s">
        <v>5325</v>
      </c>
    </row>
    <row r="228" customFormat="false" ht="12.75" hidden="false" customHeight="false" outlineLevel="0" collapsed="false">
      <c r="A228" s="356" t="s">
        <v>5326</v>
      </c>
      <c r="B228" s="356" t="s">
        <v>5327</v>
      </c>
    </row>
    <row r="229" customFormat="false" ht="12.75" hidden="false" customHeight="false" outlineLevel="0" collapsed="false">
      <c r="A229" s="356" t="s">
        <v>5328</v>
      </c>
      <c r="B229" s="356" t="s">
        <v>648</v>
      </c>
    </row>
    <row r="230" customFormat="false" ht="12.75" hidden="false" customHeight="false" outlineLevel="0" collapsed="false">
      <c r="A230" s="356" t="s">
        <v>5329</v>
      </c>
      <c r="B230" s="356" t="s">
        <v>5330</v>
      </c>
    </row>
    <row r="231" customFormat="false" ht="12.75" hidden="false" customHeight="false" outlineLevel="0" collapsed="false">
      <c r="A231" s="356" t="s">
        <v>5331</v>
      </c>
      <c r="B231" s="356" t="s">
        <v>5332</v>
      </c>
    </row>
    <row r="232" customFormat="false" ht="12.75" hidden="false" customHeight="false" outlineLevel="0" collapsed="false">
      <c r="A232" s="356" t="s">
        <v>5333</v>
      </c>
      <c r="B232" s="356" t="s">
        <v>5334</v>
      </c>
    </row>
    <row r="233" customFormat="false" ht="12.75" hidden="false" customHeight="false" outlineLevel="0" collapsed="false">
      <c r="A233" s="356" t="s">
        <v>5335</v>
      </c>
      <c r="B233" s="356" t="s">
        <v>575</v>
      </c>
    </row>
    <row r="234" customFormat="false" ht="12.75" hidden="false" customHeight="false" outlineLevel="0" collapsed="false">
      <c r="A234" s="356" t="s">
        <v>5336</v>
      </c>
      <c r="B234" s="356" t="s">
        <v>5337</v>
      </c>
    </row>
    <row r="235" customFormat="false" ht="12.75" hidden="false" customHeight="false" outlineLevel="0" collapsed="false">
      <c r="A235" s="356" t="s">
        <v>5338</v>
      </c>
      <c r="B235" s="356" t="s">
        <v>598</v>
      </c>
    </row>
    <row r="236" customFormat="false" ht="12.75" hidden="false" customHeight="false" outlineLevel="0" collapsed="false">
      <c r="A236" s="356" t="s">
        <v>5339</v>
      </c>
      <c r="B236" s="356" t="s">
        <v>5340</v>
      </c>
    </row>
    <row r="237" customFormat="false" ht="12.75" hidden="false" customHeight="false" outlineLevel="0" collapsed="false">
      <c r="A237" s="356" t="s">
        <v>5341</v>
      </c>
      <c r="B237" s="356" t="s">
        <v>5342</v>
      </c>
    </row>
    <row r="238" customFormat="false" ht="12.75" hidden="false" customHeight="false" outlineLevel="0" collapsed="false">
      <c r="A238" s="356" t="s">
        <v>5343</v>
      </c>
      <c r="B238" s="356" t="s">
        <v>567</v>
      </c>
    </row>
    <row r="239" customFormat="false" ht="12.75" hidden="false" customHeight="false" outlineLevel="0" collapsed="false">
      <c r="A239" s="356" t="s">
        <v>5344</v>
      </c>
      <c r="B239" s="356" t="s">
        <v>5345</v>
      </c>
    </row>
    <row r="240" customFormat="false" ht="12.75" hidden="false" customHeight="false" outlineLevel="0" collapsed="false">
      <c r="A240" s="356" t="s">
        <v>5346</v>
      </c>
      <c r="B240" s="356" t="s">
        <v>611</v>
      </c>
    </row>
    <row r="241" customFormat="false" ht="12.75" hidden="false" customHeight="false" outlineLevel="0" collapsed="false">
      <c r="A241" s="356" t="s">
        <v>5347</v>
      </c>
      <c r="B241" s="356" t="s">
        <v>5348</v>
      </c>
    </row>
    <row r="242" customFormat="false" ht="12.75" hidden="false" customHeight="false" outlineLevel="0" collapsed="false">
      <c r="A242" s="356" t="s">
        <v>5349</v>
      </c>
      <c r="B242" s="356" t="s">
        <v>5350</v>
      </c>
    </row>
    <row r="243" customFormat="false" ht="12.75" hidden="false" customHeight="false" outlineLevel="0" collapsed="false">
      <c r="A243" s="356" t="s">
        <v>5351</v>
      </c>
      <c r="B243" s="356" t="s">
        <v>1352</v>
      </c>
    </row>
    <row r="244" customFormat="false" ht="12.75" hidden="false" customHeight="false" outlineLevel="0" collapsed="false">
      <c r="A244" s="356" t="s">
        <v>5352</v>
      </c>
      <c r="B244" s="356" t="s">
        <v>5353</v>
      </c>
    </row>
    <row r="245" customFormat="false" ht="12.75" hidden="false" customHeight="false" outlineLevel="0" collapsed="false">
      <c r="A245" s="356" t="s">
        <v>5354</v>
      </c>
      <c r="B245" s="356" t="s">
        <v>5355</v>
      </c>
    </row>
    <row r="246" customFormat="false" ht="12.75" hidden="false" customHeight="false" outlineLevel="0" collapsed="false">
      <c r="A246" s="356" t="s">
        <v>5356</v>
      </c>
      <c r="B246" s="356" t="s">
        <v>5357</v>
      </c>
    </row>
    <row r="247" customFormat="false" ht="12.75" hidden="false" customHeight="false" outlineLevel="0" collapsed="false">
      <c r="A247" s="356" t="s">
        <v>5358</v>
      </c>
      <c r="B247" s="356" t="s">
        <v>5359</v>
      </c>
    </row>
    <row r="248" customFormat="false" ht="12.75" hidden="false" customHeight="false" outlineLevel="0" collapsed="false">
      <c r="A248" s="356" t="s">
        <v>5360</v>
      </c>
      <c r="B248" s="356" t="s">
        <v>5361</v>
      </c>
    </row>
    <row r="249" customFormat="false" ht="12.75" hidden="false" customHeight="false" outlineLevel="0" collapsed="false">
      <c r="A249" s="356" t="s">
        <v>5362</v>
      </c>
      <c r="B249" s="356" t="s">
        <v>5363</v>
      </c>
    </row>
    <row r="250" customFormat="false" ht="12.75" hidden="false" customHeight="false" outlineLevel="0" collapsed="false">
      <c r="A250" s="356" t="s">
        <v>5364</v>
      </c>
      <c r="B250" s="356" t="s">
        <v>768</v>
      </c>
    </row>
  </sheetData>
  <autoFilter ref="A1:B1"/>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C6226"/>
  <sheetViews>
    <sheetView showFormulas="false" showGridLines="true" showRowColHeaders="true" showZeros="false" rightToLeft="false" tabSelected="false" showOutlineSymbols="true" defaultGridColor="true" view="normal" topLeftCell="A1" colorId="64" zoomScale="100" zoomScaleNormal="100" zoomScalePageLayoutView="100" workbookViewId="0">
      <selection pane="topLeft" activeCell="A2" activeCellId="0" sqref="A2"/>
    </sheetView>
  </sheetViews>
  <sheetFormatPr defaultColWidth="8.875" defaultRowHeight="12.75" zeroHeight="false" outlineLevelRow="0" outlineLevelCol="0"/>
  <cols>
    <col collapsed="false" customWidth="true" hidden="false" outlineLevel="0" max="1" min="1" style="0" width="11.13"/>
    <col collapsed="false" customWidth="true" hidden="false" outlineLevel="0" max="2" min="2" style="0" width="25.75"/>
    <col collapsed="false" customWidth="true" hidden="false" outlineLevel="0" max="3" min="3" style="0" width="11.88"/>
  </cols>
  <sheetData>
    <row r="1" customFormat="false" ht="12.75" hidden="false" customHeight="false" outlineLevel="0" collapsed="false">
      <c r="A1" s="358" t="s">
        <v>5365</v>
      </c>
      <c r="B1" s="358" t="s">
        <v>5366</v>
      </c>
      <c r="C1" s="358" t="s">
        <v>5367</v>
      </c>
    </row>
    <row r="2" customFormat="false" ht="12.75" hidden="false" customHeight="false" outlineLevel="0" collapsed="false">
      <c r="A2" s="0" t="s">
        <v>5368</v>
      </c>
      <c r="B2" s="0" t="s">
        <v>5369</v>
      </c>
      <c r="C2" s="0" t="str">
        <f aca="false">LEFT(A2,2)&amp;B2</f>
        <v>ADCanillo</v>
      </c>
    </row>
    <row r="3" customFormat="false" ht="12.75" hidden="false" customHeight="false" outlineLevel="0" collapsed="false">
      <c r="A3" s="0" t="s">
        <v>5370</v>
      </c>
      <c r="B3" s="0" t="s">
        <v>5371</v>
      </c>
      <c r="C3" s="0" t="str">
        <f aca="false">LEFT(A3,2)&amp;B3</f>
        <v>ADEncamp</v>
      </c>
    </row>
    <row r="4" customFormat="false" ht="12.75" hidden="false" customHeight="false" outlineLevel="0" collapsed="false">
      <c r="A4" s="0" t="s">
        <v>5372</v>
      </c>
      <c r="B4" s="0" t="s">
        <v>5373</v>
      </c>
      <c r="C4" s="0" t="str">
        <f aca="false">LEFT(A4,2)&amp;B4</f>
        <v>ADLa Massana</v>
      </c>
    </row>
    <row r="5" customFormat="false" ht="12.75" hidden="false" customHeight="false" outlineLevel="0" collapsed="false">
      <c r="A5" s="0" t="s">
        <v>5374</v>
      </c>
      <c r="B5" s="0" t="s">
        <v>5375</v>
      </c>
      <c r="C5" s="0" t="str">
        <f aca="false">LEFT(A5,2)&amp;B5</f>
        <v>ADOrdino</v>
      </c>
    </row>
    <row r="6" customFormat="false" ht="12.75" hidden="false" customHeight="false" outlineLevel="0" collapsed="false">
      <c r="A6" s="0" t="s">
        <v>5376</v>
      </c>
      <c r="B6" s="0" t="s">
        <v>5377</v>
      </c>
      <c r="C6" s="0" t="str">
        <f aca="false">LEFT(A6,2)&amp;B6</f>
        <v>ADSant Julià de Lòria</v>
      </c>
    </row>
    <row r="7" customFormat="false" ht="12.75" hidden="false" customHeight="false" outlineLevel="0" collapsed="false">
      <c r="A7" s="0" t="s">
        <v>5378</v>
      </c>
      <c r="B7" s="0" t="s">
        <v>928</v>
      </c>
      <c r="C7" s="0" t="str">
        <f aca="false">LEFT(A7,2)&amp;B7</f>
        <v>ADAndorra la Vella</v>
      </c>
    </row>
    <row r="8" customFormat="false" ht="12.75" hidden="false" customHeight="false" outlineLevel="0" collapsed="false">
      <c r="A8" s="0" t="s">
        <v>5379</v>
      </c>
      <c r="B8" s="0" t="s">
        <v>5380</v>
      </c>
      <c r="C8" s="0" t="str">
        <f aca="false">LEFT(A8,2)&amp;B8</f>
        <v>ADEscaldes-Engordany</v>
      </c>
    </row>
    <row r="9" customFormat="false" ht="12.75" hidden="false" customHeight="false" outlineLevel="0" collapsed="false">
      <c r="A9" s="0" t="s">
        <v>5381</v>
      </c>
      <c r="B9" s="0" t="s">
        <v>5382</v>
      </c>
      <c r="C9" s="0" t="str">
        <f aca="false">LEFT(A9,2)&amp;B9</f>
        <v>AE‘Ajmān</v>
      </c>
    </row>
    <row r="10" customFormat="false" ht="12.75" hidden="false" customHeight="false" outlineLevel="0" collapsed="false">
      <c r="A10" s="0" t="s">
        <v>5383</v>
      </c>
      <c r="B10" s="0" t="s">
        <v>5384</v>
      </c>
      <c r="C10" s="0" t="str">
        <f aca="false">LEFT(A10,2)&amp;B10</f>
        <v>AEAbū Z̧aby</v>
      </c>
    </row>
    <row r="11" customFormat="false" ht="12.75" hidden="false" customHeight="false" outlineLevel="0" collapsed="false">
      <c r="A11" s="0" t="s">
        <v>5385</v>
      </c>
      <c r="B11" s="0" t="s">
        <v>601</v>
      </c>
      <c r="C11" s="0" t="str">
        <f aca="false">LEFT(A11,2)&amp;B11</f>
        <v>AEDubayy</v>
      </c>
    </row>
    <row r="12" customFormat="false" ht="12.75" hidden="false" customHeight="false" outlineLevel="0" collapsed="false">
      <c r="A12" s="0" t="s">
        <v>5386</v>
      </c>
      <c r="B12" s="0" t="s">
        <v>780</v>
      </c>
      <c r="C12" s="0" t="str">
        <f aca="false">LEFT(A12,2)&amp;B12</f>
        <v>AEAl Fujayrah</v>
      </c>
    </row>
    <row r="13" customFormat="false" ht="12.75" hidden="false" customHeight="false" outlineLevel="0" collapsed="false">
      <c r="A13" s="0" t="s">
        <v>5387</v>
      </c>
      <c r="B13" s="0" t="s">
        <v>5388</v>
      </c>
      <c r="C13" s="0" t="str">
        <f aca="false">LEFT(A13,2)&amp;B13</f>
        <v>AERa’s al Khaymah</v>
      </c>
    </row>
    <row r="14" customFormat="false" ht="12.75" hidden="false" customHeight="false" outlineLevel="0" collapsed="false">
      <c r="A14" s="0" t="s">
        <v>5389</v>
      </c>
      <c r="B14" s="0" t="s">
        <v>728</v>
      </c>
      <c r="C14" s="0" t="str">
        <f aca="false">LEFT(A14,2)&amp;B14</f>
        <v>AEAsh Shāriqah</v>
      </c>
    </row>
    <row r="15" customFormat="false" ht="12.75" hidden="false" customHeight="false" outlineLevel="0" collapsed="false">
      <c r="A15" s="0" t="s">
        <v>5390</v>
      </c>
      <c r="B15" s="0" t="s">
        <v>5391</v>
      </c>
      <c r="C15" s="0" t="str">
        <f aca="false">LEFT(A15,2)&amp;B15</f>
        <v>AEUmm al Qaywayn</v>
      </c>
    </row>
    <row r="16" customFormat="false" ht="12.75" hidden="false" customHeight="false" outlineLevel="0" collapsed="false">
      <c r="A16" s="0" t="s">
        <v>5392</v>
      </c>
      <c r="B16" s="0" t="s">
        <v>5393</v>
      </c>
      <c r="C16" s="0" t="str">
        <f aca="false">LEFT(A16,2)&amp;B16</f>
        <v>AFBalkh</v>
      </c>
    </row>
    <row r="17" customFormat="false" ht="12.75" hidden="false" customHeight="false" outlineLevel="0" collapsed="false">
      <c r="A17" s="0" t="s">
        <v>5392</v>
      </c>
      <c r="B17" s="0" t="s">
        <v>5393</v>
      </c>
      <c r="C17" s="0" t="str">
        <f aca="false">LEFT(A17,2)&amp;B17</f>
        <v>AFBalkh</v>
      </c>
    </row>
    <row r="18" customFormat="false" ht="12.75" hidden="false" customHeight="false" outlineLevel="0" collapsed="false">
      <c r="A18" s="0" t="s">
        <v>5394</v>
      </c>
      <c r="B18" s="0" t="s">
        <v>5395</v>
      </c>
      <c r="C18" s="0" t="str">
        <f aca="false">LEFT(A18,2)&amp;B18</f>
        <v>AFBāmyān</v>
      </c>
    </row>
    <row r="19" customFormat="false" ht="12.75" hidden="false" customHeight="false" outlineLevel="0" collapsed="false">
      <c r="A19" s="0" t="s">
        <v>5394</v>
      </c>
      <c r="B19" s="0" t="s">
        <v>5395</v>
      </c>
      <c r="C19" s="0" t="str">
        <f aca="false">LEFT(A19,2)&amp;B19</f>
        <v>AFBāmyān</v>
      </c>
    </row>
    <row r="20" customFormat="false" ht="12.75" hidden="false" customHeight="false" outlineLevel="0" collapsed="false">
      <c r="A20" s="0" t="s">
        <v>5396</v>
      </c>
      <c r="B20" s="0" t="s">
        <v>5397</v>
      </c>
      <c r="C20" s="0" t="str">
        <f aca="false">LEFT(A20,2)&amp;B20</f>
        <v>AFBādghīs</v>
      </c>
    </row>
    <row r="21" customFormat="false" ht="12.75" hidden="false" customHeight="false" outlineLevel="0" collapsed="false">
      <c r="A21" s="0" t="s">
        <v>5396</v>
      </c>
      <c r="B21" s="0" t="s">
        <v>5397</v>
      </c>
      <c r="C21" s="0" t="str">
        <f aca="false">LEFT(A21,2)&amp;B21</f>
        <v>AFBādghīs</v>
      </c>
    </row>
    <row r="22" customFormat="false" ht="12.75" hidden="false" customHeight="false" outlineLevel="0" collapsed="false">
      <c r="A22" s="0" t="s">
        <v>5398</v>
      </c>
      <c r="B22" s="0" t="s">
        <v>5399</v>
      </c>
      <c r="C22" s="0" t="str">
        <f aca="false">LEFT(A22,2)&amp;B22</f>
        <v>AFBadakhshān</v>
      </c>
    </row>
    <row r="23" customFormat="false" ht="12.75" hidden="false" customHeight="false" outlineLevel="0" collapsed="false">
      <c r="A23" s="0" t="s">
        <v>5398</v>
      </c>
      <c r="B23" s="0" t="s">
        <v>5399</v>
      </c>
      <c r="C23" s="0" t="str">
        <f aca="false">LEFT(A23,2)&amp;B23</f>
        <v>AFBadakhshān</v>
      </c>
    </row>
    <row r="24" customFormat="false" ht="12.75" hidden="false" customHeight="false" outlineLevel="0" collapsed="false">
      <c r="A24" s="0" t="s">
        <v>5400</v>
      </c>
      <c r="B24" s="0" t="s">
        <v>5401</v>
      </c>
      <c r="C24" s="0" t="str">
        <f aca="false">LEFT(A24,2)&amp;B24</f>
        <v>AFBaghlān</v>
      </c>
    </row>
    <row r="25" customFormat="false" ht="12.75" hidden="false" customHeight="false" outlineLevel="0" collapsed="false">
      <c r="A25" s="0" t="s">
        <v>5400</v>
      </c>
      <c r="B25" s="0" t="s">
        <v>5401</v>
      </c>
      <c r="C25" s="0" t="str">
        <f aca="false">LEFT(A25,2)&amp;B25</f>
        <v>AFBaghlān</v>
      </c>
    </row>
    <row r="26" customFormat="false" ht="12.75" hidden="false" customHeight="false" outlineLevel="0" collapsed="false">
      <c r="A26" s="0" t="s">
        <v>5402</v>
      </c>
      <c r="B26" s="0" t="s">
        <v>5403</v>
      </c>
      <c r="C26" s="0" t="str">
        <f aca="false">LEFT(A26,2)&amp;B26</f>
        <v>AFDāykundī</v>
      </c>
    </row>
    <row r="27" customFormat="false" ht="12.75" hidden="false" customHeight="false" outlineLevel="0" collapsed="false">
      <c r="A27" s="0" t="s">
        <v>5402</v>
      </c>
      <c r="B27" s="0" t="s">
        <v>5403</v>
      </c>
      <c r="C27" s="0" t="str">
        <f aca="false">LEFT(A27,2)&amp;B27</f>
        <v>AFDāykundī</v>
      </c>
    </row>
    <row r="28" customFormat="false" ht="12.75" hidden="false" customHeight="false" outlineLevel="0" collapsed="false">
      <c r="A28" s="0" t="s">
        <v>5404</v>
      </c>
      <c r="B28" s="0" t="s">
        <v>5405</v>
      </c>
      <c r="C28" s="0" t="str">
        <f aca="false">LEFT(A28,2)&amp;B28</f>
        <v>AFFarāh</v>
      </c>
    </row>
    <row r="29" customFormat="false" ht="12.75" hidden="false" customHeight="false" outlineLevel="0" collapsed="false">
      <c r="A29" s="0" t="s">
        <v>5404</v>
      </c>
      <c r="B29" s="0" t="s">
        <v>5405</v>
      </c>
      <c r="C29" s="0" t="str">
        <f aca="false">LEFT(A29,2)&amp;B29</f>
        <v>AFFarāh</v>
      </c>
    </row>
    <row r="30" customFormat="false" ht="12.75" hidden="false" customHeight="false" outlineLevel="0" collapsed="false">
      <c r="A30" s="0" t="s">
        <v>5406</v>
      </c>
      <c r="B30" s="0" t="s">
        <v>5407</v>
      </c>
      <c r="C30" s="0" t="str">
        <f aca="false">LEFT(A30,2)&amp;B30</f>
        <v>AFFāryāb</v>
      </c>
    </row>
    <row r="31" customFormat="false" ht="12.75" hidden="false" customHeight="false" outlineLevel="0" collapsed="false">
      <c r="A31" s="0" t="s">
        <v>5406</v>
      </c>
      <c r="B31" s="0" t="s">
        <v>5407</v>
      </c>
      <c r="C31" s="0" t="str">
        <f aca="false">LEFT(A31,2)&amp;B31</f>
        <v>AFFāryāb</v>
      </c>
    </row>
    <row r="32" customFormat="false" ht="12.75" hidden="false" customHeight="false" outlineLevel="0" collapsed="false">
      <c r="A32" s="0" t="s">
        <v>5408</v>
      </c>
      <c r="B32" s="0" t="s">
        <v>5409</v>
      </c>
      <c r="C32" s="0" t="str">
        <f aca="false">LEFT(A32,2)&amp;B32</f>
        <v>AFGhaznī</v>
      </c>
    </row>
    <row r="33" customFormat="false" ht="12.75" hidden="false" customHeight="false" outlineLevel="0" collapsed="false">
      <c r="A33" s="0" t="s">
        <v>5408</v>
      </c>
      <c r="B33" s="0" t="s">
        <v>5409</v>
      </c>
      <c r="C33" s="0" t="str">
        <f aca="false">LEFT(A33,2)&amp;B33</f>
        <v>AFGhaznī</v>
      </c>
    </row>
    <row r="34" customFormat="false" ht="12.75" hidden="false" customHeight="false" outlineLevel="0" collapsed="false">
      <c r="A34" s="0" t="s">
        <v>5410</v>
      </c>
      <c r="B34" s="0" t="s">
        <v>5411</v>
      </c>
      <c r="C34" s="0" t="str">
        <f aca="false">LEFT(A34,2)&amp;B34</f>
        <v>AFGhōr</v>
      </c>
    </row>
    <row r="35" customFormat="false" ht="12.75" hidden="false" customHeight="false" outlineLevel="0" collapsed="false">
      <c r="A35" s="0" t="s">
        <v>5410</v>
      </c>
      <c r="B35" s="0" t="s">
        <v>5411</v>
      </c>
      <c r="C35" s="0" t="str">
        <f aca="false">LEFT(A35,2)&amp;B35</f>
        <v>AFGhōr</v>
      </c>
    </row>
    <row r="36" customFormat="false" ht="12.75" hidden="false" customHeight="false" outlineLevel="0" collapsed="false">
      <c r="A36" s="0" t="s">
        <v>5412</v>
      </c>
      <c r="B36" s="0" t="s">
        <v>5413</v>
      </c>
      <c r="C36" s="0" t="str">
        <f aca="false">LEFT(A36,2)&amp;B36</f>
        <v>AFHelmand</v>
      </c>
    </row>
    <row r="37" customFormat="false" ht="12.75" hidden="false" customHeight="false" outlineLevel="0" collapsed="false">
      <c r="A37" s="0" t="s">
        <v>5412</v>
      </c>
      <c r="B37" s="0" t="s">
        <v>5413</v>
      </c>
      <c r="C37" s="0" t="str">
        <f aca="false">LEFT(A37,2)&amp;B37</f>
        <v>AFHelmand</v>
      </c>
    </row>
    <row r="38" customFormat="false" ht="12.75" hidden="false" customHeight="false" outlineLevel="0" collapsed="false">
      <c r="A38" s="0" t="s">
        <v>5414</v>
      </c>
      <c r="B38" s="0" t="s">
        <v>5415</v>
      </c>
      <c r="C38" s="0" t="str">
        <f aca="false">LEFT(A38,2)&amp;B38</f>
        <v>AFHerāt</v>
      </c>
    </row>
    <row r="39" customFormat="false" ht="12.75" hidden="false" customHeight="false" outlineLevel="0" collapsed="false">
      <c r="A39" s="0" t="s">
        <v>5414</v>
      </c>
      <c r="B39" s="0" t="s">
        <v>5415</v>
      </c>
      <c r="C39" s="0" t="str">
        <f aca="false">LEFT(A39,2)&amp;B39</f>
        <v>AFHerāt</v>
      </c>
    </row>
    <row r="40" customFormat="false" ht="12.75" hidden="false" customHeight="false" outlineLevel="0" collapsed="false">
      <c r="A40" s="0" t="s">
        <v>5416</v>
      </c>
      <c r="B40" s="0" t="s">
        <v>5417</v>
      </c>
      <c r="C40" s="0" t="str">
        <f aca="false">LEFT(A40,2)&amp;B40</f>
        <v>AFJowzjān</v>
      </c>
    </row>
    <row r="41" customFormat="false" ht="12.75" hidden="false" customHeight="false" outlineLevel="0" collapsed="false">
      <c r="A41" s="0" t="s">
        <v>5416</v>
      </c>
      <c r="B41" s="0" t="s">
        <v>5417</v>
      </c>
      <c r="C41" s="0" t="str">
        <f aca="false">LEFT(A41,2)&amp;B41</f>
        <v>AFJowzjān</v>
      </c>
    </row>
    <row r="42" customFormat="false" ht="12.75" hidden="false" customHeight="false" outlineLevel="0" collapsed="false">
      <c r="A42" s="0" t="s">
        <v>5418</v>
      </c>
      <c r="B42" s="0" t="s">
        <v>5419</v>
      </c>
      <c r="C42" s="0" t="str">
        <f aca="false">LEFT(A42,2)&amp;B42</f>
        <v>AFKābul</v>
      </c>
    </row>
    <row r="43" customFormat="false" ht="12.75" hidden="false" customHeight="false" outlineLevel="0" collapsed="false">
      <c r="A43" s="0" t="s">
        <v>5418</v>
      </c>
      <c r="B43" s="0" t="s">
        <v>5419</v>
      </c>
      <c r="C43" s="0" t="str">
        <f aca="false">LEFT(A43,2)&amp;B43</f>
        <v>AFKābul</v>
      </c>
    </row>
    <row r="44" customFormat="false" ht="12.75" hidden="false" customHeight="false" outlineLevel="0" collapsed="false">
      <c r="A44" s="0" t="s">
        <v>5420</v>
      </c>
      <c r="B44" s="0" t="s">
        <v>5421</v>
      </c>
      <c r="C44" s="0" t="str">
        <f aca="false">LEFT(A44,2)&amp;B44</f>
        <v>AFKandahār</v>
      </c>
    </row>
    <row r="45" customFormat="false" ht="12.75" hidden="false" customHeight="false" outlineLevel="0" collapsed="false">
      <c r="A45" s="0" t="s">
        <v>5420</v>
      </c>
      <c r="B45" s="0" t="s">
        <v>5421</v>
      </c>
      <c r="C45" s="0" t="str">
        <f aca="false">LEFT(A45,2)&amp;B45</f>
        <v>AFKandahār</v>
      </c>
    </row>
    <row r="46" customFormat="false" ht="12.75" hidden="false" customHeight="false" outlineLevel="0" collapsed="false">
      <c r="A46" s="0" t="s">
        <v>5422</v>
      </c>
      <c r="B46" s="0" t="s">
        <v>5423</v>
      </c>
      <c r="C46" s="0" t="str">
        <f aca="false">LEFT(A46,2)&amp;B46</f>
        <v>AFKāpīsā</v>
      </c>
    </row>
    <row r="47" customFormat="false" ht="12.75" hidden="false" customHeight="false" outlineLevel="0" collapsed="false">
      <c r="A47" s="0" t="s">
        <v>5422</v>
      </c>
      <c r="B47" s="0" t="s">
        <v>5423</v>
      </c>
      <c r="C47" s="0" t="str">
        <f aca="false">LEFT(A47,2)&amp;B47</f>
        <v>AFKāpīsā</v>
      </c>
    </row>
    <row r="48" customFormat="false" ht="12.75" hidden="false" customHeight="false" outlineLevel="0" collapsed="false">
      <c r="A48" s="0" t="s">
        <v>5424</v>
      </c>
      <c r="B48" s="0" t="s">
        <v>5425</v>
      </c>
      <c r="C48" s="0" t="str">
        <f aca="false">LEFT(A48,2)&amp;B48</f>
        <v>AFKunduz</v>
      </c>
    </row>
    <row r="49" customFormat="false" ht="12.75" hidden="false" customHeight="false" outlineLevel="0" collapsed="false">
      <c r="A49" s="0" t="s">
        <v>5424</v>
      </c>
      <c r="B49" s="0" t="s">
        <v>5425</v>
      </c>
      <c r="C49" s="0" t="str">
        <f aca="false">LEFT(A49,2)&amp;B49</f>
        <v>AFKunduz</v>
      </c>
    </row>
    <row r="50" customFormat="false" ht="12.75" hidden="false" customHeight="false" outlineLevel="0" collapsed="false">
      <c r="A50" s="0" t="s">
        <v>5426</v>
      </c>
      <c r="B50" s="0" t="s">
        <v>5427</v>
      </c>
      <c r="C50" s="0" t="str">
        <f aca="false">LEFT(A50,2)&amp;B50</f>
        <v>AFKhōst</v>
      </c>
    </row>
    <row r="51" customFormat="false" ht="12.75" hidden="false" customHeight="false" outlineLevel="0" collapsed="false">
      <c r="A51" s="0" t="s">
        <v>5426</v>
      </c>
      <c r="B51" s="0" t="s">
        <v>5427</v>
      </c>
      <c r="C51" s="0" t="str">
        <f aca="false">LEFT(A51,2)&amp;B51</f>
        <v>AFKhōst</v>
      </c>
    </row>
    <row r="52" customFormat="false" ht="12.75" hidden="false" customHeight="false" outlineLevel="0" collapsed="false">
      <c r="A52" s="0" t="s">
        <v>5428</v>
      </c>
      <c r="B52" s="0" t="s">
        <v>5429</v>
      </c>
      <c r="C52" s="0" t="str">
        <f aca="false">LEFT(A52,2)&amp;B52</f>
        <v>AFKunaṟ</v>
      </c>
    </row>
    <row r="53" customFormat="false" ht="12.75" hidden="false" customHeight="false" outlineLevel="0" collapsed="false">
      <c r="A53" s="0" t="s">
        <v>5428</v>
      </c>
      <c r="B53" s="0" t="s">
        <v>5429</v>
      </c>
      <c r="C53" s="0" t="str">
        <f aca="false">LEFT(A53,2)&amp;B53</f>
        <v>AFKunaṟ</v>
      </c>
    </row>
    <row r="54" customFormat="false" ht="12.75" hidden="false" customHeight="false" outlineLevel="0" collapsed="false">
      <c r="A54" s="0" t="s">
        <v>5430</v>
      </c>
      <c r="B54" s="0" t="s">
        <v>5431</v>
      </c>
      <c r="C54" s="0" t="str">
        <f aca="false">LEFT(A54,2)&amp;B54</f>
        <v>AFLaghmān</v>
      </c>
    </row>
    <row r="55" customFormat="false" ht="12.75" hidden="false" customHeight="false" outlineLevel="0" collapsed="false">
      <c r="A55" s="0" t="s">
        <v>5430</v>
      </c>
      <c r="B55" s="0" t="s">
        <v>5431</v>
      </c>
      <c r="C55" s="0" t="str">
        <f aca="false">LEFT(A55,2)&amp;B55</f>
        <v>AFLaghmān</v>
      </c>
    </row>
    <row r="56" customFormat="false" ht="12.75" hidden="false" customHeight="false" outlineLevel="0" collapsed="false">
      <c r="A56" s="0" t="s">
        <v>5432</v>
      </c>
      <c r="B56" s="0" t="s">
        <v>5433</v>
      </c>
      <c r="C56" s="0" t="str">
        <f aca="false">LEFT(A56,2)&amp;B56</f>
        <v>AFLōgar</v>
      </c>
    </row>
    <row r="57" customFormat="false" ht="12.75" hidden="false" customHeight="false" outlineLevel="0" collapsed="false">
      <c r="A57" s="0" t="s">
        <v>5432</v>
      </c>
      <c r="B57" s="0" t="s">
        <v>5433</v>
      </c>
      <c r="C57" s="0" t="str">
        <f aca="false">LEFT(A57,2)&amp;B57</f>
        <v>AFLōgar</v>
      </c>
    </row>
    <row r="58" customFormat="false" ht="12.75" hidden="false" customHeight="false" outlineLevel="0" collapsed="false">
      <c r="A58" s="0" t="s">
        <v>5434</v>
      </c>
      <c r="B58" s="0" t="s">
        <v>5435</v>
      </c>
      <c r="C58" s="0" t="str">
        <f aca="false">LEFT(A58,2)&amp;B58</f>
        <v>AFNangarhār</v>
      </c>
    </row>
    <row r="59" customFormat="false" ht="12.75" hidden="false" customHeight="false" outlineLevel="0" collapsed="false">
      <c r="A59" s="0" t="s">
        <v>5434</v>
      </c>
      <c r="B59" s="0" t="s">
        <v>5435</v>
      </c>
      <c r="C59" s="0" t="str">
        <f aca="false">LEFT(A59,2)&amp;B59</f>
        <v>AFNangarhār</v>
      </c>
    </row>
    <row r="60" customFormat="false" ht="12.75" hidden="false" customHeight="false" outlineLevel="0" collapsed="false">
      <c r="A60" s="0" t="s">
        <v>5436</v>
      </c>
      <c r="B60" s="0" t="s">
        <v>5437</v>
      </c>
      <c r="C60" s="0" t="str">
        <f aca="false">LEFT(A60,2)&amp;B60</f>
        <v>AFNīmrōz</v>
      </c>
    </row>
    <row r="61" customFormat="false" ht="12.75" hidden="false" customHeight="false" outlineLevel="0" collapsed="false">
      <c r="A61" s="0" t="s">
        <v>5436</v>
      </c>
      <c r="B61" s="0" t="s">
        <v>5437</v>
      </c>
      <c r="C61" s="0" t="str">
        <f aca="false">LEFT(A61,2)&amp;B61</f>
        <v>AFNīmrōz</v>
      </c>
    </row>
    <row r="62" customFormat="false" ht="12.75" hidden="false" customHeight="false" outlineLevel="0" collapsed="false">
      <c r="A62" s="0" t="s">
        <v>5438</v>
      </c>
      <c r="B62" s="0" t="s">
        <v>5439</v>
      </c>
      <c r="C62" s="0" t="str">
        <f aca="false">LEFT(A62,2)&amp;B62</f>
        <v>AFNūristān</v>
      </c>
    </row>
    <row r="63" customFormat="false" ht="12.75" hidden="false" customHeight="false" outlineLevel="0" collapsed="false">
      <c r="A63" s="0" t="s">
        <v>5438</v>
      </c>
      <c r="B63" s="0" t="s">
        <v>5439</v>
      </c>
      <c r="C63" s="0" t="str">
        <f aca="false">LEFT(A63,2)&amp;B63</f>
        <v>AFNūristān</v>
      </c>
    </row>
    <row r="64" customFormat="false" ht="12.75" hidden="false" customHeight="false" outlineLevel="0" collapsed="false">
      <c r="A64" s="0" t="s">
        <v>5440</v>
      </c>
      <c r="B64" s="0" t="s">
        <v>5441</v>
      </c>
      <c r="C64" s="0" t="str">
        <f aca="false">LEFT(A64,2)&amp;B64</f>
        <v>AFPanjshayr</v>
      </c>
    </row>
    <row r="65" customFormat="false" ht="12.75" hidden="false" customHeight="false" outlineLevel="0" collapsed="false">
      <c r="A65" s="0" t="s">
        <v>5440</v>
      </c>
      <c r="B65" s="0" t="s">
        <v>5441</v>
      </c>
      <c r="C65" s="0" t="str">
        <f aca="false">LEFT(A65,2)&amp;B65</f>
        <v>AFPanjshayr</v>
      </c>
    </row>
    <row r="66" customFormat="false" ht="12.75" hidden="false" customHeight="false" outlineLevel="0" collapsed="false">
      <c r="A66" s="0" t="s">
        <v>5442</v>
      </c>
      <c r="B66" s="0" t="s">
        <v>5443</v>
      </c>
      <c r="C66" s="0" t="str">
        <f aca="false">LEFT(A66,2)&amp;B66</f>
        <v>AFParwān</v>
      </c>
    </row>
    <row r="67" customFormat="false" ht="12.75" hidden="false" customHeight="false" outlineLevel="0" collapsed="false">
      <c r="A67" s="0" t="s">
        <v>5442</v>
      </c>
      <c r="B67" s="0" t="s">
        <v>5443</v>
      </c>
      <c r="C67" s="0" t="str">
        <f aca="false">LEFT(A67,2)&amp;B67</f>
        <v>AFParwān</v>
      </c>
    </row>
    <row r="68" customFormat="false" ht="12.75" hidden="false" customHeight="false" outlineLevel="0" collapsed="false">
      <c r="A68" s="0" t="s">
        <v>5444</v>
      </c>
      <c r="B68" s="0" t="s">
        <v>5445</v>
      </c>
      <c r="C68" s="0" t="str">
        <f aca="false">LEFT(A68,2)&amp;B68</f>
        <v>AFPaktiyā</v>
      </c>
    </row>
    <row r="69" customFormat="false" ht="12.75" hidden="false" customHeight="false" outlineLevel="0" collapsed="false">
      <c r="A69" s="0" t="s">
        <v>5444</v>
      </c>
      <c r="B69" s="0" t="s">
        <v>5445</v>
      </c>
      <c r="C69" s="0" t="str">
        <f aca="false">LEFT(A69,2)&amp;B69</f>
        <v>AFPaktiyā</v>
      </c>
    </row>
    <row r="70" customFormat="false" ht="12.75" hidden="false" customHeight="false" outlineLevel="0" collapsed="false">
      <c r="A70" s="0" t="s">
        <v>5446</v>
      </c>
      <c r="B70" s="0" t="s">
        <v>5447</v>
      </c>
      <c r="C70" s="0" t="str">
        <f aca="false">LEFT(A70,2)&amp;B70</f>
        <v>AFPaktīkā</v>
      </c>
    </row>
    <row r="71" customFormat="false" ht="12.75" hidden="false" customHeight="false" outlineLevel="0" collapsed="false">
      <c r="A71" s="0" t="s">
        <v>5446</v>
      </c>
      <c r="B71" s="0" t="s">
        <v>5447</v>
      </c>
      <c r="C71" s="0" t="str">
        <f aca="false">LEFT(A71,2)&amp;B71</f>
        <v>AFPaktīkā</v>
      </c>
    </row>
    <row r="72" customFormat="false" ht="12.75" hidden="false" customHeight="false" outlineLevel="0" collapsed="false">
      <c r="A72" s="0" t="s">
        <v>5448</v>
      </c>
      <c r="B72" s="0" t="s">
        <v>5449</v>
      </c>
      <c r="C72" s="0" t="str">
        <f aca="false">LEFT(A72,2)&amp;B72</f>
        <v>AFSamangān</v>
      </c>
    </row>
    <row r="73" customFormat="false" ht="12.75" hidden="false" customHeight="false" outlineLevel="0" collapsed="false">
      <c r="A73" s="0" t="s">
        <v>5448</v>
      </c>
      <c r="B73" s="0" t="s">
        <v>5449</v>
      </c>
      <c r="C73" s="0" t="str">
        <f aca="false">LEFT(A73,2)&amp;B73</f>
        <v>AFSamangān</v>
      </c>
    </row>
    <row r="74" customFormat="false" ht="12.75" hidden="false" customHeight="false" outlineLevel="0" collapsed="false">
      <c r="A74" s="0" t="s">
        <v>5450</v>
      </c>
      <c r="B74" s="0" t="s">
        <v>5451</v>
      </c>
      <c r="C74" s="0" t="str">
        <f aca="false">LEFT(A74,2)&amp;B74</f>
        <v>AFSar-e Pul</v>
      </c>
    </row>
    <row r="75" customFormat="false" ht="12.75" hidden="false" customHeight="false" outlineLevel="0" collapsed="false">
      <c r="A75" s="0" t="s">
        <v>5450</v>
      </c>
      <c r="B75" s="0" t="s">
        <v>5451</v>
      </c>
      <c r="C75" s="0" t="str">
        <f aca="false">LEFT(A75,2)&amp;B75</f>
        <v>AFSar-e Pul</v>
      </c>
    </row>
    <row r="76" customFormat="false" ht="12.75" hidden="false" customHeight="false" outlineLevel="0" collapsed="false">
      <c r="A76" s="0" t="s">
        <v>5452</v>
      </c>
      <c r="B76" s="0" t="s">
        <v>5453</v>
      </c>
      <c r="C76" s="0" t="str">
        <f aca="false">LEFT(A76,2)&amp;B76</f>
        <v>AFTakhār</v>
      </c>
    </row>
    <row r="77" customFormat="false" ht="12.75" hidden="false" customHeight="false" outlineLevel="0" collapsed="false">
      <c r="A77" s="0" t="s">
        <v>5452</v>
      </c>
      <c r="B77" s="0" t="s">
        <v>5453</v>
      </c>
      <c r="C77" s="0" t="str">
        <f aca="false">LEFT(A77,2)&amp;B77</f>
        <v>AFTakhār</v>
      </c>
    </row>
    <row r="78" customFormat="false" ht="12.75" hidden="false" customHeight="false" outlineLevel="0" collapsed="false">
      <c r="A78" s="0" t="s">
        <v>5454</v>
      </c>
      <c r="B78" s="0" t="s">
        <v>5455</v>
      </c>
      <c r="C78" s="0" t="str">
        <f aca="false">LEFT(A78,2)&amp;B78</f>
        <v>AFUruzgān</v>
      </c>
    </row>
    <row r="79" customFormat="false" ht="12.75" hidden="false" customHeight="false" outlineLevel="0" collapsed="false">
      <c r="A79" s="0" t="s">
        <v>5454</v>
      </c>
      <c r="B79" s="0" t="s">
        <v>5455</v>
      </c>
      <c r="C79" s="0" t="str">
        <f aca="false">LEFT(A79,2)&amp;B79</f>
        <v>AFUruzgān</v>
      </c>
    </row>
    <row r="80" customFormat="false" ht="12.75" hidden="false" customHeight="false" outlineLevel="0" collapsed="false">
      <c r="A80" s="0" t="s">
        <v>5456</v>
      </c>
      <c r="B80" s="0" t="s">
        <v>5457</v>
      </c>
      <c r="C80" s="0" t="str">
        <f aca="false">LEFT(A80,2)&amp;B80</f>
        <v>AFWardak</v>
      </c>
    </row>
    <row r="81" customFormat="false" ht="12.75" hidden="false" customHeight="false" outlineLevel="0" collapsed="false">
      <c r="A81" s="0" t="s">
        <v>5456</v>
      </c>
      <c r="B81" s="0" t="s">
        <v>5457</v>
      </c>
      <c r="C81" s="0" t="str">
        <f aca="false">LEFT(A81,2)&amp;B81</f>
        <v>AFWardak</v>
      </c>
    </row>
    <row r="82" customFormat="false" ht="12.75" hidden="false" customHeight="false" outlineLevel="0" collapsed="false">
      <c r="A82" s="0" t="s">
        <v>5458</v>
      </c>
      <c r="B82" s="0" t="s">
        <v>5459</v>
      </c>
      <c r="C82" s="0" t="str">
        <f aca="false">LEFT(A82,2)&amp;B82</f>
        <v>AFZābul</v>
      </c>
    </row>
    <row r="83" customFormat="false" ht="12.75" hidden="false" customHeight="false" outlineLevel="0" collapsed="false">
      <c r="A83" s="0" t="s">
        <v>5458</v>
      </c>
      <c r="B83" s="0" t="s">
        <v>5459</v>
      </c>
      <c r="C83" s="0" t="str">
        <f aca="false">LEFT(A83,2)&amp;B83</f>
        <v>AFZābul</v>
      </c>
    </row>
    <row r="84" customFormat="false" ht="12.75" hidden="false" customHeight="false" outlineLevel="0" collapsed="false">
      <c r="A84" s="0" t="s">
        <v>5460</v>
      </c>
      <c r="B84" s="0" t="s">
        <v>5461</v>
      </c>
      <c r="C84" s="0" t="str">
        <f aca="false">LEFT(A84,2)&amp;B84</f>
        <v>AGBarbuda</v>
      </c>
    </row>
    <row r="85" customFormat="false" ht="12.75" hidden="false" customHeight="false" outlineLevel="0" collapsed="false">
      <c r="A85" s="0" t="s">
        <v>5462</v>
      </c>
      <c r="B85" s="0" t="s">
        <v>5463</v>
      </c>
      <c r="C85" s="0" t="str">
        <f aca="false">LEFT(A85,2)&amp;B85</f>
        <v>AGRedonda</v>
      </c>
    </row>
    <row r="86" customFormat="false" ht="12.75" hidden="false" customHeight="false" outlineLevel="0" collapsed="false">
      <c r="A86" s="0" t="s">
        <v>5464</v>
      </c>
      <c r="B86" s="0" t="s">
        <v>5465</v>
      </c>
      <c r="C86" s="0" t="str">
        <f aca="false">LEFT(A86,2)&amp;B86</f>
        <v>AGSaint George</v>
      </c>
    </row>
    <row r="87" customFormat="false" ht="12.75" hidden="false" customHeight="false" outlineLevel="0" collapsed="false">
      <c r="A87" s="0" t="s">
        <v>5466</v>
      </c>
      <c r="B87" s="0" t="s">
        <v>5467</v>
      </c>
      <c r="C87" s="0" t="str">
        <f aca="false">LEFT(A87,2)&amp;B87</f>
        <v>AGSaint John</v>
      </c>
    </row>
    <row r="88" customFormat="false" ht="12.75" hidden="false" customHeight="false" outlineLevel="0" collapsed="false">
      <c r="A88" s="0" t="s">
        <v>5468</v>
      </c>
      <c r="B88" s="0" t="s">
        <v>5469</v>
      </c>
      <c r="C88" s="0" t="str">
        <f aca="false">LEFT(A88,2)&amp;B88</f>
        <v>AGSaint Mary</v>
      </c>
    </row>
    <row r="89" customFormat="false" ht="12.75" hidden="false" customHeight="false" outlineLevel="0" collapsed="false">
      <c r="A89" s="0" t="s">
        <v>5470</v>
      </c>
      <c r="B89" s="0" t="s">
        <v>5471</v>
      </c>
      <c r="C89" s="0" t="str">
        <f aca="false">LEFT(A89,2)&amp;B89</f>
        <v>AGSaint Paul</v>
      </c>
    </row>
    <row r="90" customFormat="false" ht="12.75" hidden="false" customHeight="false" outlineLevel="0" collapsed="false">
      <c r="A90" s="0" t="s">
        <v>5472</v>
      </c>
      <c r="B90" s="0" t="s">
        <v>5473</v>
      </c>
      <c r="C90" s="0" t="str">
        <f aca="false">LEFT(A90,2)&amp;B90</f>
        <v>AGSaint Peter</v>
      </c>
    </row>
    <row r="91" customFormat="false" ht="12.75" hidden="false" customHeight="false" outlineLevel="0" collapsed="false">
      <c r="A91" s="0" t="s">
        <v>5474</v>
      </c>
      <c r="B91" s="0" t="s">
        <v>5475</v>
      </c>
      <c r="C91" s="0" t="str">
        <f aca="false">LEFT(A91,2)&amp;B91</f>
        <v>AGSaint Philip</v>
      </c>
    </row>
    <row r="92" customFormat="false" ht="12.75" hidden="false" customHeight="false" outlineLevel="0" collapsed="false">
      <c r="A92" s="0" t="s">
        <v>5476</v>
      </c>
      <c r="B92" s="0" t="s">
        <v>5477</v>
      </c>
      <c r="C92" s="0" t="str">
        <f aca="false">LEFT(A92,2)&amp;B92</f>
        <v>ALBerat</v>
      </c>
    </row>
    <row r="93" customFormat="false" ht="12.75" hidden="false" customHeight="false" outlineLevel="0" collapsed="false">
      <c r="A93" s="0" t="s">
        <v>5478</v>
      </c>
      <c r="B93" s="0" t="s">
        <v>5479</v>
      </c>
      <c r="C93" s="0" t="str">
        <f aca="false">LEFT(A93,2)&amp;B93</f>
        <v>ALDurrës</v>
      </c>
    </row>
    <row r="94" customFormat="false" ht="12.75" hidden="false" customHeight="false" outlineLevel="0" collapsed="false">
      <c r="A94" s="0" t="s">
        <v>5480</v>
      </c>
      <c r="B94" s="0" t="s">
        <v>5481</v>
      </c>
      <c r="C94" s="0" t="str">
        <f aca="false">LEFT(A94,2)&amp;B94</f>
        <v>ALElbasan</v>
      </c>
    </row>
    <row r="95" customFormat="false" ht="12.75" hidden="false" customHeight="false" outlineLevel="0" collapsed="false">
      <c r="A95" s="0" t="s">
        <v>5482</v>
      </c>
      <c r="B95" s="0" t="s">
        <v>5483</v>
      </c>
      <c r="C95" s="0" t="str">
        <f aca="false">LEFT(A95,2)&amp;B95</f>
        <v>ALFier</v>
      </c>
    </row>
    <row r="96" customFormat="false" ht="12.75" hidden="false" customHeight="false" outlineLevel="0" collapsed="false">
      <c r="A96" s="0" t="s">
        <v>5484</v>
      </c>
      <c r="B96" s="0" t="s">
        <v>5485</v>
      </c>
      <c r="C96" s="0" t="str">
        <f aca="false">LEFT(A96,2)&amp;B96</f>
        <v>ALGjirokastër</v>
      </c>
    </row>
    <row r="97" customFormat="false" ht="12.75" hidden="false" customHeight="false" outlineLevel="0" collapsed="false">
      <c r="A97" s="0" t="s">
        <v>5486</v>
      </c>
      <c r="B97" s="0" t="s">
        <v>5487</v>
      </c>
      <c r="C97" s="0" t="str">
        <f aca="false">LEFT(A97,2)&amp;B97</f>
        <v>ALKorçë</v>
      </c>
    </row>
    <row r="98" customFormat="false" ht="12.75" hidden="false" customHeight="false" outlineLevel="0" collapsed="false">
      <c r="A98" s="0" t="s">
        <v>5488</v>
      </c>
      <c r="B98" s="0" t="s">
        <v>5489</v>
      </c>
      <c r="C98" s="0" t="str">
        <f aca="false">LEFT(A98,2)&amp;B98</f>
        <v>ALKukës</v>
      </c>
    </row>
    <row r="99" customFormat="false" ht="12.75" hidden="false" customHeight="false" outlineLevel="0" collapsed="false">
      <c r="A99" s="0" t="s">
        <v>5490</v>
      </c>
      <c r="B99" s="0" t="s">
        <v>5491</v>
      </c>
      <c r="C99" s="0" t="str">
        <f aca="false">LEFT(A99,2)&amp;B99</f>
        <v>ALLezhë</v>
      </c>
    </row>
    <row r="100" customFormat="false" ht="12.75" hidden="false" customHeight="false" outlineLevel="0" collapsed="false">
      <c r="A100" s="0" t="s">
        <v>5492</v>
      </c>
      <c r="B100" s="0" t="s">
        <v>5493</v>
      </c>
      <c r="C100" s="0" t="str">
        <f aca="false">LEFT(A100,2)&amp;B100</f>
        <v>ALDibër</v>
      </c>
    </row>
    <row r="101" customFormat="false" ht="12.75" hidden="false" customHeight="false" outlineLevel="0" collapsed="false">
      <c r="A101" s="0" t="s">
        <v>5494</v>
      </c>
      <c r="B101" s="0" t="s">
        <v>5495</v>
      </c>
      <c r="C101" s="0" t="str">
        <f aca="false">LEFT(A101,2)&amp;B101</f>
        <v>ALShkodër</v>
      </c>
    </row>
    <row r="102" customFormat="false" ht="12.75" hidden="false" customHeight="false" outlineLevel="0" collapsed="false">
      <c r="A102" s="0" t="s">
        <v>5496</v>
      </c>
      <c r="B102" s="0" t="s">
        <v>5497</v>
      </c>
      <c r="C102" s="0" t="str">
        <f aca="false">LEFT(A102,2)&amp;B102</f>
        <v>ALTiranë</v>
      </c>
    </row>
    <row r="103" customFormat="false" ht="12.75" hidden="false" customHeight="false" outlineLevel="0" collapsed="false">
      <c r="A103" s="0" t="s">
        <v>5498</v>
      </c>
      <c r="B103" s="0" t="s">
        <v>5499</v>
      </c>
      <c r="C103" s="0" t="str">
        <f aca="false">LEFT(A103,2)&amp;B103</f>
        <v>ALVlorë</v>
      </c>
    </row>
    <row r="104" customFormat="false" ht="12.75" hidden="false" customHeight="false" outlineLevel="0" collapsed="false">
      <c r="A104" s="0" t="s">
        <v>5500</v>
      </c>
      <c r="B104" s="0" t="s">
        <v>5501</v>
      </c>
      <c r="C104" s="0" t="str">
        <f aca="false">LEFT(A104,2)&amp;B104</f>
        <v>AMAragac̣otn</v>
      </c>
    </row>
    <row r="105" customFormat="false" ht="12.75" hidden="false" customHeight="false" outlineLevel="0" collapsed="false">
      <c r="A105" s="0" t="s">
        <v>5502</v>
      </c>
      <c r="B105" s="0" t="s">
        <v>5503</v>
      </c>
      <c r="C105" s="0" t="str">
        <f aca="false">LEFT(A105,2)&amp;B105</f>
        <v>AMArarat</v>
      </c>
    </row>
    <row r="106" customFormat="false" ht="12.75" hidden="false" customHeight="false" outlineLevel="0" collapsed="false">
      <c r="A106" s="0" t="s">
        <v>5504</v>
      </c>
      <c r="B106" s="0" t="s">
        <v>5505</v>
      </c>
      <c r="C106" s="0" t="str">
        <f aca="false">LEFT(A106,2)&amp;B106</f>
        <v>AMArmavir</v>
      </c>
    </row>
    <row r="107" customFormat="false" ht="12.75" hidden="false" customHeight="false" outlineLevel="0" collapsed="false">
      <c r="A107" s="0" t="s">
        <v>5506</v>
      </c>
      <c r="B107" s="0" t="s">
        <v>5507</v>
      </c>
      <c r="C107" s="0" t="str">
        <f aca="false">LEFT(A107,2)&amp;B107</f>
        <v>AMGeġark'unik'</v>
      </c>
    </row>
    <row r="108" customFormat="false" ht="12.75" hidden="false" customHeight="false" outlineLevel="0" collapsed="false">
      <c r="A108" s="0" t="s">
        <v>5508</v>
      </c>
      <c r="B108" s="0" t="s">
        <v>5509</v>
      </c>
      <c r="C108" s="0" t="str">
        <f aca="false">LEFT(A108,2)&amp;B108</f>
        <v>AMKotayk'</v>
      </c>
    </row>
    <row r="109" customFormat="false" ht="12.75" hidden="false" customHeight="false" outlineLevel="0" collapsed="false">
      <c r="A109" s="0" t="s">
        <v>5510</v>
      </c>
      <c r="B109" s="0" t="s">
        <v>5511</v>
      </c>
      <c r="C109" s="0" t="str">
        <f aca="false">LEFT(A109,2)&amp;B109</f>
        <v>AMLoṙi</v>
      </c>
    </row>
    <row r="110" customFormat="false" ht="12.75" hidden="false" customHeight="false" outlineLevel="0" collapsed="false">
      <c r="A110" s="0" t="s">
        <v>5512</v>
      </c>
      <c r="B110" s="0" t="s">
        <v>5513</v>
      </c>
      <c r="C110" s="0" t="str">
        <f aca="false">LEFT(A110,2)&amp;B110</f>
        <v>AMŠirak</v>
      </c>
    </row>
    <row r="111" customFormat="false" ht="12.75" hidden="false" customHeight="false" outlineLevel="0" collapsed="false">
      <c r="A111" s="0" t="s">
        <v>5514</v>
      </c>
      <c r="B111" s="0" t="s">
        <v>5515</v>
      </c>
      <c r="C111" s="0" t="str">
        <f aca="false">LEFT(A111,2)&amp;B111</f>
        <v>AMSyunik'</v>
      </c>
    </row>
    <row r="112" customFormat="false" ht="12.75" hidden="false" customHeight="false" outlineLevel="0" collapsed="false">
      <c r="A112" s="0" t="s">
        <v>5516</v>
      </c>
      <c r="B112" s="0" t="s">
        <v>5517</v>
      </c>
      <c r="C112" s="0" t="str">
        <f aca="false">LEFT(A112,2)&amp;B112</f>
        <v>AMTavuš</v>
      </c>
    </row>
    <row r="113" customFormat="false" ht="12.75" hidden="false" customHeight="false" outlineLevel="0" collapsed="false">
      <c r="A113" s="0" t="s">
        <v>5518</v>
      </c>
      <c r="B113" s="0" t="s">
        <v>5519</v>
      </c>
      <c r="C113" s="0" t="str">
        <f aca="false">LEFT(A113,2)&amp;B113</f>
        <v>AMVayoć Jor</v>
      </c>
    </row>
    <row r="114" customFormat="false" ht="12.75" hidden="false" customHeight="false" outlineLevel="0" collapsed="false">
      <c r="A114" s="0" t="s">
        <v>5520</v>
      </c>
      <c r="B114" s="0" t="s">
        <v>5521</v>
      </c>
      <c r="C114" s="0" t="str">
        <f aca="false">LEFT(A114,2)&amp;B114</f>
        <v>AMErevan</v>
      </c>
    </row>
    <row r="115" customFormat="false" ht="12.75" hidden="false" customHeight="false" outlineLevel="0" collapsed="false">
      <c r="A115" s="0" t="s">
        <v>5522</v>
      </c>
      <c r="B115" s="0" t="s">
        <v>5523</v>
      </c>
      <c r="C115" s="0" t="str">
        <f aca="false">LEFT(A115,2)&amp;B115</f>
        <v>AOBengo</v>
      </c>
    </row>
    <row r="116" customFormat="false" ht="12.75" hidden="false" customHeight="false" outlineLevel="0" collapsed="false">
      <c r="A116" s="0" t="s">
        <v>5524</v>
      </c>
      <c r="B116" s="0" t="s">
        <v>5525</v>
      </c>
      <c r="C116" s="0" t="str">
        <f aca="false">LEFT(A116,2)&amp;B116</f>
        <v>AOBenguela</v>
      </c>
    </row>
    <row r="117" customFormat="false" ht="12.75" hidden="false" customHeight="false" outlineLevel="0" collapsed="false">
      <c r="A117" s="0" t="s">
        <v>5526</v>
      </c>
      <c r="B117" s="0" t="s">
        <v>5527</v>
      </c>
      <c r="C117" s="0" t="str">
        <f aca="false">LEFT(A117,2)&amp;B117</f>
        <v>AOBié</v>
      </c>
    </row>
    <row r="118" customFormat="false" ht="12.75" hidden="false" customHeight="false" outlineLevel="0" collapsed="false">
      <c r="A118" s="0" t="s">
        <v>5528</v>
      </c>
      <c r="B118" s="0" t="s">
        <v>5529</v>
      </c>
      <c r="C118" s="0" t="str">
        <f aca="false">LEFT(A118,2)&amp;B118</f>
        <v>AOCabinda</v>
      </c>
    </row>
    <row r="119" customFormat="false" ht="12.75" hidden="false" customHeight="false" outlineLevel="0" collapsed="false">
      <c r="A119" s="0" t="s">
        <v>5530</v>
      </c>
      <c r="B119" s="0" t="s">
        <v>5531</v>
      </c>
      <c r="C119" s="0" t="str">
        <f aca="false">LEFT(A119,2)&amp;B119</f>
        <v>AOKuando Kubango</v>
      </c>
    </row>
    <row r="120" customFormat="false" ht="12.75" hidden="false" customHeight="false" outlineLevel="0" collapsed="false">
      <c r="A120" s="0" t="s">
        <v>5532</v>
      </c>
      <c r="B120" s="0" t="s">
        <v>5533</v>
      </c>
      <c r="C120" s="0" t="str">
        <f aca="false">LEFT(A120,2)&amp;B120</f>
        <v>AOCunene</v>
      </c>
    </row>
    <row r="121" customFormat="false" ht="12.75" hidden="false" customHeight="false" outlineLevel="0" collapsed="false">
      <c r="A121" s="0" t="s">
        <v>5534</v>
      </c>
      <c r="B121" s="0" t="s">
        <v>5535</v>
      </c>
      <c r="C121" s="0" t="str">
        <f aca="false">LEFT(A121,2)&amp;B121</f>
        <v>AOKwanza Norte</v>
      </c>
    </row>
    <row r="122" customFormat="false" ht="12.75" hidden="false" customHeight="false" outlineLevel="0" collapsed="false">
      <c r="A122" s="0" t="s">
        <v>5536</v>
      </c>
      <c r="B122" s="0" t="s">
        <v>5537</v>
      </c>
      <c r="C122" s="0" t="str">
        <f aca="false">LEFT(A122,2)&amp;B122</f>
        <v>AOKwanza Sul</v>
      </c>
    </row>
    <row r="123" customFormat="false" ht="12.75" hidden="false" customHeight="false" outlineLevel="0" collapsed="false">
      <c r="A123" s="0" t="s">
        <v>5538</v>
      </c>
      <c r="B123" s="0" t="s">
        <v>5539</v>
      </c>
      <c r="C123" s="0" t="str">
        <f aca="false">LEFT(A123,2)&amp;B123</f>
        <v>AOHuambo</v>
      </c>
    </row>
    <row r="124" customFormat="false" ht="12.75" hidden="false" customHeight="false" outlineLevel="0" collapsed="false">
      <c r="A124" s="0" t="s">
        <v>5540</v>
      </c>
      <c r="B124" s="0" t="s">
        <v>5541</v>
      </c>
      <c r="C124" s="0" t="str">
        <f aca="false">LEFT(A124,2)&amp;B124</f>
        <v>AOHuíla</v>
      </c>
    </row>
    <row r="125" customFormat="false" ht="12.75" hidden="false" customHeight="false" outlineLevel="0" collapsed="false">
      <c r="A125" s="0" t="s">
        <v>5542</v>
      </c>
      <c r="B125" s="0" t="s">
        <v>5543</v>
      </c>
      <c r="C125" s="0" t="str">
        <f aca="false">LEFT(A125,2)&amp;B125</f>
        <v>AOLunda Norte</v>
      </c>
    </row>
    <row r="126" customFormat="false" ht="12.75" hidden="false" customHeight="false" outlineLevel="0" collapsed="false">
      <c r="A126" s="0" t="s">
        <v>5544</v>
      </c>
      <c r="B126" s="0" t="s">
        <v>5545</v>
      </c>
      <c r="C126" s="0" t="str">
        <f aca="false">LEFT(A126,2)&amp;B126</f>
        <v>AOLunda Sul</v>
      </c>
    </row>
    <row r="127" customFormat="false" ht="12.75" hidden="false" customHeight="false" outlineLevel="0" collapsed="false">
      <c r="A127" s="0" t="s">
        <v>5546</v>
      </c>
      <c r="B127" s="0" t="s">
        <v>5547</v>
      </c>
      <c r="C127" s="0" t="str">
        <f aca="false">LEFT(A127,2)&amp;B127</f>
        <v>AOLuanda</v>
      </c>
    </row>
    <row r="128" customFormat="false" ht="12.75" hidden="false" customHeight="false" outlineLevel="0" collapsed="false">
      <c r="A128" s="0" t="s">
        <v>5548</v>
      </c>
      <c r="B128" s="0" t="s">
        <v>5549</v>
      </c>
      <c r="C128" s="0" t="str">
        <f aca="false">LEFT(A128,2)&amp;B128</f>
        <v>AOMalange</v>
      </c>
    </row>
    <row r="129" customFormat="false" ht="12.75" hidden="false" customHeight="false" outlineLevel="0" collapsed="false">
      <c r="A129" s="0" t="s">
        <v>5550</v>
      </c>
      <c r="B129" s="0" t="s">
        <v>5551</v>
      </c>
      <c r="C129" s="0" t="str">
        <f aca="false">LEFT(A129,2)&amp;B129</f>
        <v>AOMoxico</v>
      </c>
    </row>
    <row r="130" customFormat="false" ht="12.75" hidden="false" customHeight="false" outlineLevel="0" collapsed="false">
      <c r="A130" s="0" t="s">
        <v>5552</v>
      </c>
      <c r="B130" s="0" t="s">
        <v>5553</v>
      </c>
      <c r="C130" s="0" t="str">
        <f aca="false">LEFT(A130,2)&amp;B130</f>
        <v>AONamibe</v>
      </c>
    </row>
    <row r="131" customFormat="false" ht="12.75" hidden="false" customHeight="false" outlineLevel="0" collapsed="false">
      <c r="A131" s="0" t="s">
        <v>5554</v>
      </c>
      <c r="B131" s="0" t="s">
        <v>5555</v>
      </c>
      <c r="C131" s="0" t="str">
        <f aca="false">LEFT(A131,2)&amp;B131</f>
        <v>AOUíge</v>
      </c>
    </row>
    <row r="132" customFormat="false" ht="12.75" hidden="false" customHeight="false" outlineLevel="0" collapsed="false">
      <c r="A132" s="0" t="s">
        <v>5556</v>
      </c>
      <c r="B132" s="0" t="s">
        <v>5557</v>
      </c>
      <c r="C132" s="0" t="str">
        <f aca="false">LEFT(A132,2)&amp;B132</f>
        <v>AOZaire</v>
      </c>
    </row>
    <row r="133" customFormat="false" ht="12.75" hidden="false" customHeight="false" outlineLevel="0" collapsed="false">
      <c r="A133" s="0" t="s">
        <v>5558</v>
      </c>
      <c r="B133" s="0" t="s">
        <v>5559</v>
      </c>
      <c r="C133" s="0" t="str">
        <f aca="false">LEFT(A133,2)&amp;B133</f>
        <v>ARSalta</v>
      </c>
    </row>
    <row r="134" customFormat="false" ht="12.75" hidden="false" customHeight="false" outlineLevel="0" collapsed="false">
      <c r="A134" s="0" t="s">
        <v>5560</v>
      </c>
      <c r="B134" s="0" t="s">
        <v>5561</v>
      </c>
      <c r="C134" s="0" t="str">
        <f aca="false">LEFT(A134,2)&amp;B134</f>
        <v>ARBuenos Aires</v>
      </c>
    </row>
    <row r="135" customFormat="false" ht="12.75" hidden="false" customHeight="false" outlineLevel="0" collapsed="false">
      <c r="A135" s="0" t="s">
        <v>5562</v>
      </c>
      <c r="B135" s="0" t="s">
        <v>5563</v>
      </c>
      <c r="C135" s="0" t="str">
        <f aca="false">LEFT(A135,2)&amp;B135</f>
        <v>ARSan Luis</v>
      </c>
    </row>
    <row r="136" customFormat="false" ht="12.75" hidden="false" customHeight="false" outlineLevel="0" collapsed="false">
      <c r="A136" s="0" t="s">
        <v>5564</v>
      </c>
      <c r="B136" s="0" t="s">
        <v>5565</v>
      </c>
      <c r="C136" s="0" t="str">
        <f aca="false">LEFT(A136,2)&amp;B136</f>
        <v>AREntre Ríos</v>
      </c>
    </row>
    <row r="137" customFormat="false" ht="12.75" hidden="false" customHeight="false" outlineLevel="0" collapsed="false">
      <c r="A137" s="0" t="s">
        <v>5566</v>
      </c>
      <c r="B137" s="0" t="s">
        <v>5567</v>
      </c>
      <c r="C137" s="0" t="str">
        <f aca="false">LEFT(A137,2)&amp;B137</f>
        <v>ARLa Rioja</v>
      </c>
    </row>
    <row r="138" customFormat="false" ht="12.75" hidden="false" customHeight="false" outlineLevel="0" collapsed="false">
      <c r="A138" s="0" t="s">
        <v>5568</v>
      </c>
      <c r="B138" s="0" t="s">
        <v>5569</v>
      </c>
      <c r="C138" s="0" t="str">
        <f aca="false">LEFT(A138,2)&amp;B138</f>
        <v>ARSantiago del Estero</v>
      </c>
    </row>
    <row r="139" customFormat="false" ht="12.75" hidden="false" customHeight="false" outlineLevel="0" collapsed="false">
      <c r="A139" s="0" t="s">
        <v>5570</v>
      </c>
      <c r="B139" s="0" t="s">
        <v>5571</v>
      </c>
      <c r="C139" s="0" t="str">
        <f aca="false">LEFT(A139,2)&amp;B139</f>
        <v>ARChaco</v>
      </c>
    </row>
    <row r="140" customFormat="false" ht="12.75" hidden="false" customHeight="false" outlineLevel="0" collapsed="false">
      <c r="A140" s="0" t="s">
        <v>5572</v>
      </c>
      <c r="B140" s="0" t="s">
        <v>5573</v>
      </c>
      <c r="C140" s="0" t="str">
        <f aca="false">LEFT(A140,2)&amp;B140</f>
        <v>ARSan Juan</v>
      </c>
    </row>
    <row r="141" customFormat="false" ht="12.75" hidden="false" customHeight="false" outlineLevel="0" collapsed="false">
      <c r="A141" s="0" t="s">
        <v>5574</v>
      </c>
      <c r="B141" s="0" t="s">
        <v>5575</v>
      </c>
      <c r="C141" s="0" t="str">
        <f aca="false">LEFT(A141,2)&amp;B141</f>
        <v>ARCatamarca</v>
      </c>
    </row>
    <row r="142" customFormat="false" ht="12.75" hidden="false" customHeight="false" outlineLevel="0" collapsed="false">
      <c r="A142" s="0" t="s">
        <v>5576</v>
      </c>
      <c r="B142" s="0" t="s">
        <v>5577</v>
      </c>
      <c r="C142" s="0" t="str">
        <f aca="false">LEFT(A142,2)&amp;B142</f>
        <v>ARLa Pampa</v>
      </c>
    </row>
    <row r="143" customFormat="false" ht="12.75" hidden="false" customHeight="false" outlineLevel="0" collapsed="false">
      <c r="A143" s="0" t="s">
        <v>5578</v>
      </c>
      <c r="B143" s="0" t="s">
        <v>5579</v>
      </c>
      <c r="C143" s="0" t="str">
        <f aca="false">LEFT(A143,2)&amp;B143</f>
        <v>ARMendoza</v>
      </c>
    </row>
    <row r="144" customFormat="false" ht="12.75" hidden="false" customHeight="false" outlineLevel="0" collapsed="false">
      <c r="A144" s="0" t="s">
        <v>5580</v>
      </c>
      <c r="B144" s="0" t="s">
        <v>5581</v>
      </c>
      <c r="C144" s="0" t="str">
        <f aca="false">LEFT(A144,2)&amp;B144</f>
        <v>ARMisiones</v>
      </c>
    </row>
    <row r="145" customFormat="false" ht="12.75" hidden="false" customHeight="false" outlineLevel="0" collapsed="false">
      <c r="A145" s="0" t="s">
        <v>5582</v>
      </c>
      <c r="B145" s="0" t="s">
        <v>5583</v>
      </c>
      <c r="C145" s="0" t="str">
        <f aca="false">LEFT(A145,2)&amp;B145</f>
        <v>ARFormosa</v>
      </c>
    </row>
    <row r="146" customFormat="false" ht="12.75" hidden="false" customHeight="false" outlineLevel="0" collapsed="false">
      <c r="A146" s="0" t="s">
        <v>5584</v>
      </c>
      <c r="B146" s="0" t="s">
        <v>5585</v>
      </c>
      <c r="C146" s="0" t="str">
        <f aca="false">LEFT(A146,2)&amp;B146</f>
        <v>ARNeuquén</v>
      </c>
    </row>
    <row r="147" customFormat="false" ht="12.75" hidden="false" customHeight="false" outlineLevel="0" collapsed="false">
      <c r="A147" s="0" t="s">
        <v>5586</v>
      </c>
      <c r="B147" s="0" t="s">
        <v>5587</v>
      </c>
      <c r="C147" s="0" t="str">
        <f aca="false">LEFT(A147,2)&amp;B147</f>
        <v>ARRío Negro</v>
      </c>
    </row>
    <row r="148" customFormat="false" ht="12.75" hidden="false" customHeight="false" outlineLevel="0" collapsed="false">
      <c r="A148" s="0" t="s">
        <v>5588</v>
      </c>
      <c r="B148" s="0" t="s">
        <v>5589</v>
      </c>
      <c r="C148" s="0" t="str">
        <f aca="false">LEFT(A148,2)&amp;B148</f>
        <v>ARSanta Fe</v>
      </c>
    </row>
    <row r="149" customFormat="false" ht="12.75" hidden="false" customHeight="false" outlineLevel="0" collapsed="false">
      <c r="A149" s="0" t="s">
        <v>5590</v>
      </c>
      <c r="B149" s="0" t="s">
        <v>5591</v>
      </c>
      <c r="C149" s="0" t="str">
        <f aca="false">LEFT(A149,2)&amp;B149</f>
        <v>ARTucumán</v>
      </c>
    </row>
    <row r="150" customFormat="false" ht="12.75" hidden="false" customHeight="false" outlineLevel="0" collapsed="false">
      <c r="A150" s="0" t="s">
        <v>5592</v>
      </c>
      <c r="B150" s="0" t="s">
        <v>5593</v>
      </c>
      <c r="C150" s="0" t="str">
        <f aca="false">LEFT(A150,2)&amp;B150</f>
        <v>ARChubut</v>
      </c>
    </row>
    <row r="151" customFormat="false" ht="12.75" hidden="false" customHeight="false" outlineLevel="0" collapsed="false">
      <c r="A151" s="0" t="s">
        <v>5594</v>
      </c>
      <c r="B151" s="0" t="s">
        <v>5595</v>
      </c>
      <c r="C151" s="0" t="str">
        <f aca="false">LEFT(A151,2)&amp;B151</f>
        <v>ARTierra del Fuego</v>
      </c>
    </row>
    <row r="152" customFormat="false" ht="12.75" hidden="false" customHeight="false" outlineLevel="0" collapsed="false">
      <c r="A152" s="0" t="s">
        <v>5596</v>
      </c>
      <c r="B152" s="0" t="s">
        <v>5597</v>
      </c>
      <c r="C152" s="0" t="str">
        <f aca="false">LEFT(A152,2)&amp;B152</f>
        <v>ARCorrientes</v>
      </c>
    </row>
    <row r="153" customFormat="false" ht="12.75" hidden="false" customHeight="false" outlineLevel="0" collapsed="false">
      <c r="A153" s="0" t="s">
        <v>5598</v>
      </c>
      <c r="B153" s="0" t="s">
        <v>5599</v>
      </c>
      <c r="C153" s="0" t="str">
        <f aca="false">LEFT(A153,2)&amp;B153</f>
        <v>ARCórdoba</v>
      </c>
    </row>
    <row r="154" customFormat="false" ht="12.75" hidden="false" customHeight="false" outlineLevel="0" collapsed="false">
      <c r="A154" s="0" t="s">
        <v>5600</v>
      </c>
      <c r="B154" s="0" t="s">
        <v>5601</v>
      </c>
      <c r="C154" s="0" t="str">
        <f aca="false">LEFT(A154,2)&amp;B154</f>
        <v>ARJujuy</v>
      </c>
    </row>
    <row r="155" customFormat="false" ht="12.75" hidden="false" customHeight="false" outlineLevel="0" collapsed="false">
      <c r="A155" s="0" t="s">
        <v>5602</v>
      </c>
      <c r="B155" s="0" t="s">
        <v>5603</v>
      </c>
      <c r="C155" s="0" t="str">
        <f aca="false">LEFT(A155,2)&amp;B155</f>
        <v>ARSanta Cruz</v>
      </c>
    </row>
    <row r="156" customFormat="false" ht="12.75" hidden="false" customHeight="false" outlineLevel="0" collapsed="false">
      <c r="A156" s="0" t="s">
        <v>5604</v>
      </c>
      <c r="B156" s="0" t="s">
        <v>5605</v>
      </c>
      <c r="C156" s="0" t="str">
        <f aca="false">LEFT(A156,2)&amp;B156</f>
        <v>ARCiudad Autónoma de Buenos Aires</v>
      </c>
    </row>
    <row r="157" customFormat="false" ht="12.75" hidden="false" customHeight="false" outlineLevel="0" collapsed="false">
      <c r="A157" s="0" t="s">
        <v>5606</v>
      </c>
      <c r="B157" s="0" t="s">
        <v>5607</v>
      </c>
      <c r="C157" s="0" t="str">
        <f aca="false">LEFT(A157,2)&amp;B157</f>
        <v>ATBurgenland</v>
      </c>
    </row>
    <row r="158" customFormat="false" ht="12.75" hidden="false" customHeight="false" outlineLevel="0" collapsed="false">
      <c r="A158" s="0" t="s">
        <v>5608</v>
      </c>
      <c r="B158" s="0" t="s">
        <v>5609</v>
      </c>
      <c r="C158" s="0" t="str">
        <f aca="false">LEFT(A158,2)&amp;B158</f>
        <v>ATKärnten</v>
      </c>
    </row>
    <row r="159" customFormat="false" ht="12.75" hidden="false" customHeight="false" outlineLevel="0" collapsed="false">
      <c r="A159" s="0" t="s">
        <v>5610</v>
      </c>
      <c r="B159" s="0" t="s">
        <v>5611</v>
      </c>
      <c r="C159" s="0" t="str">
        <f aca="false">LEFT(A159,2)&amp;B159</f>
        <v>ATNiederösterreich</v>
      </c>
    </row>
    <row r="160" customFormat="false" ht="12.75" hidden="false" customHeight="false" outlineLevel="0" collapsed="false">
      <c r="A160" s="0" t="s">
        <v>5612</v>
      </c>
      <c r="B160" s="0" t="s">
        <v>5613</v>
      </c>
      <c r="C160" s="0" t="str">
        <f aca="false">LEFT(A160,2)&amp;B160</f>
        <v>ATOberösterreich</v>
      </c>
    </row>
    <row r="161" customFormat="false" ht="12.75" hidden="false" customHeight="false" outlineLevel="0" collapsed="false">
      <c r="A161" s="0" t="s">
        <v>5614</v>
      </c>
      <c r="B161" s="0" t="s">
        <v>5615</v>
      </c>
      <c r="C161" s="0" t="str">
        <f aca="false">LEFT(A161,2)&amp;B161</f>
        <v>ATSalzburg</v>
      </c>
    </row>
    <row r="162" customFormat="false" ht="12.75" hidden="false" customHeight="false" outlineLevel="0" collapsed="false">
      <c r="A162" s="0" t="s">
        <v>5616</v>
      </c>
      <c r="B162" s="0" t="s">
        <v>1724</v>
      </c>
      <c r="C162" s="0" t="str">
        <f aca="false">LEFT(A162,2)&amp;B162</f>
        <v>ATSteiermark</v>
      </c>
    </row>
    <row r="163" customFormat="false" ht="12.75" hidden="false" customHeight="false" outlineLevel="0" collapsed="false">
      <c r="A163" s="0" t="s">
        <v>5617</v>
      </c>
      <c r="B163" s="0" t="s">
        <v>5618</v>
      </c>
      <c r="C163" s="0" t="str">
        <f aca="false">LEFT(A163,2)&amp;B163</f>
        <v>ATTirol</v>
      </c>
    </row>
    <row r="164" customFormat="false" ht="12.75" hidden="false" customHeight="false" outlineLevel="0" collapsed="false">
      <c r="A164" s="0" t="s">
        <v>5619</v>
      </c>
      <c r="B164" s="0" t="s">
        <v>5620</v>
      </c>
      <c r="C164" s="0" t="str">
        <f aca="false">LEFT(A164,2)&amp;B164</f>
        <v>ATVorarlberg</v>
      </c>
    </row>
    <row r="165" customFormat="false" ht="12.75" hidden="false" customHeight="false" outlineLevel="0" collapsed="false">
      <c r="A165" s="0" t="s">
        <v>5621</v>
      </c>
      <c r="B165" s="0" t="s">
        <v>1021</v>
      </c>
      <c r="C165" s="0" t="str">
        <f aca="false">LEFT(A165,2)&amp;B165</f>
        <v>ATWien</v>
      </c>
    </row>
    <row r="166" customFormat="false" ht="12.75" hidden="false" customHeight="false" outlineLevel="0" collapsed="false">
      <c r="A166" s="0" t="s">
        <v>5622</v>
      </c>
      <c r="B166" s="0" t="s">
        <v>5623</v>
      </c>
      <c r="C166" s="0" t="str">
        <f aca="false">LEFT(A166,2)&amp;B166</f>
        <v>AUAustralian Capital Territory</v>
      </c>
    </row>
    <row r="167" customFormat="false" ht="12.75" hidden="false" customHeight="false" outlineLevel="0" collapsed="false">
      <c r="A167" s="0" t="s">
        <v>5624</v>
      </c>
      <c r="B167" s="0" t="s">
        <v>5625</v>
      </c>
      <c r="C167" s="0" t="str">
        <f aca="false">LEFT(A167,2)&amp;B167</f>
        <v>AUNorthern Territory</v>
      </c>
    </row>
    <row r="168" customFormat="false" ht="12.75" hidden="false" customHeight="false" outlineLevel="0" collapsed="false">
      <c r="A168" s="0" t="s">
        <v>5626</v>
      </c>
      <c r="B168" s="0" t="s">
        <v>565</v>
      </c>
      <c r="C168" s="0" t="str">
        <f aca="false">LEFT(A168,2)&amp;B168</f>
        <v>AUNew South Wales</v>
      </c>
    </row>
    <row r="169" customFormat="false" ht="12.75" hidden="false" customHeight="false" outlineLevel="0" collapsed="false">
      <c r="A169" s="0" t="s">
        <v>5627</v>
      </c>
      <c r="B169" s="0" t="s">
        <v>5628</v>
      </c>
      <c r="C169" s="0" t="str">
        <f aca="false">LEFT(A169,2)&amp;B169</f>
        <v>AUQueensland</v>
      </c>
    </row>
    <row r="170" customFormat="false" ht="12.75" hidden="false" customHeight="false" outlineLevel="0" collapsed="false">
      <c r="A170" s="0" t="s">
        <v>5629</v>
      </c>
      <c r="B170" s="0" t="s">
        <v>5630</v>
      </c>
      <c r="C170" s="0" t="str">
        <f aca="false">LEFT(A170,2)&amp;B170</f>
        <v>AUSouth Australia</v>
      </c>
    </row>
    <row r="171" customFormat="false" ht="12.75" hidden="false" customHeight="false" outlineLevel="0" collapsed="false">
      <c r="A171" s="0" t="s">
        <v>5631</v>
      </c>
      <c r="B171" s="0" t="s">
        <v>5632</v>
      </c>
      <c r="C171" s="0" t="str">
        <f aca="false">LEFT(A171,2)&amp;B171</f>
        <v>AUTasmania</v>
      </c>
    </row>
    <row r="172" customFormat="false" ht="12.75" hidden="false" customHeight="false" outlineLevel="0" collapsed="false">
      <c r="A172" s="0" t="s">
        <v>5633</v>
      </c>
      <c r="B172" s="0" t="s">
        <v>5634</v>
      </c>
      <c r="C172" s="0" t="str">
        <f aca="false">LEFT(A172,2)&amp;B172</f>
        <v>AUVictoria</v>
      </c>
    </row>
    <row r="173" customFormat="false" ht="12.75" hidden="false" customHeight="false" outlineLevel="0" collapsed="false">
      <c r="A173" s="0" t="s">
        <v>5635</v>
      </c>
      <c r="B173" s="0" t="s">
        <v>586</v>
      </c>
      <c r="C173" s="0" t="str">
        <f aca="false">LEFT(A173,2)&amp;B173</f>
        <v>AUWestern Australia</v>
      </c>
    </row>
    <row r="174" customFormat="false" ht="12.75" hidden="false" customHeight="false" outlineLevel="0" collapsed="false">
      <c r="A174" s="0" t="s">
        <v>5636</v>
      </c>
      <c r="B174" s="0" t="s">
        <v>5637</v>
      </c>
      <c r="C174" s="0" t="str">
        <f aca="false">LEFT(A174,2)&amp;B174</f>
        <v>AZBakı</v>
      </c>
    </row>
    <row r="175" customFormat="false" ht="12.75" hidden="false" customHeight="false" outlineLevel="0" collapsed="false">
      <c r="A175" s="0" t="s">
        <v>5638</v>
      </c>
      <c r="B175" s="0" t="s">
        <v>5639</v>
      </c>
      <c r="C175" s="0" t="str">
        <f aca="false">LEFT(A175,2)&amp;B175</f>
        <v>AZGəncə</v>
      </c>
    </row>
    <row r="176" customFormat="false" ht="12.75" hidden="false" customHeight="false" outlineLevel="0" collapsed="false">
      <c r="A176" s="0" t="s">
        <v>5640</v>
      </c>
      <c r="B176" s="0" t="s">
        <v>5641</v>
      </c>
      <c r="C176" s="0" t="str">
        <f aca="false">LEFT(A176,2)&amp;B176</f>
        <v>AZLənkəran</v>
      </c>
    </row>
    <row r="177" customFormat="false" ht="12.75" hidden="false" customHeight="false" outlineLevel="0" collapsed="false">
      <c r="A177" s="0" t="s">
        <v>5642</v>
      </c>
      <c r="B177" s="0" t="s">
        <v>5643</v>
      </c>
      <c r="C177" s="0" t="str">
        <f aca="false">LEFT(A177,2)&amp;B177</f>
        <v>AZMingəçevir</v>
      </c>
    </row>
    <row r="178" customFormat="false" ht="12.75" hidden="false" customHeight="false" outlineLevel="0" collapsed="false">
      <c r="A178" s="0" t="s">
        <v>5644</v>
      </c>
      <c r="B178" s="0" t="s">
        <v>5645</v>
      </c>
      <c r="C178" s="0" t="str">
        <f aca="false">LEFT(A178,2)&amp;B178</f>
        <v>AZNaftalan</v>
      </c>
    </row>
    <row r="179" customFormat="false" ht="12.75" hidden="false" customHeight="false" outlineLevel="0" collapsed="false">
      <c r="A179" s="0" t="s">
        <v>5646</v>
      </c>
      <c r="B179" s="0" t="s">
        <v>5647</v>
      </c>
      <c r="C179" s="0" t="str">
        <f aca="false">LEFT(A179,2)&amp;B179</f>
        <v>AZŞəki</v>
      </c>
    </row>
    <row r="180" customFormat="false" ht="12.75" hidden="false" customHeight="false" outlineLevel="0" collapsed="false">
      <c r="A180" s="0" t="s">
        <v>5648</v>
      </c>
      <c r="B180" s="0" t="s">
        <v>5649</v>
      </c>
      <c r="C180" s="0" t="str">
        <f aca="false">LEFT(A180,2)&amp;B180</f>
        <v>AZSumqayıt</v>
      </c>
    </row>
    <row r="181" customFormat="false" ht="12.75" hidden="false" customHeight="false" outlineLevel="0" collapsed="false">
      <c r="A181" s="0" t="s">
        <v>5650</v>
      </c>
      <c r="B181" s="0" t="s">
        <v>5651</v>
      </c>
      <c r="C181" s="0" t="str">
        <f aca="false">LEFT(A181,2)&amp;B181</f>
        <v>AZŞirvan</v>
      </c>
    </row>
    <row r="182" customFormat="false" ht="12.75" hidden="false" customHeight="false" outlineLevel="0" collapsed="false">
      <c r="A182" s="0" t="s">
        <v>5652</v>
      </c>
      <c r="B182" s="0" t="s">
        <v>5653</v>
      </c>
      <c r="C182" s="0" t="str">
        <f aca="false">LEFT(A182,2)&amp;B182</f>
        <v>AZXankəndi</v>
      </c>
    </row>
    <row r="183" customFormat="false" ht="12.75" hidden="false" customHeight="false" outlineLevel="0" collapsed="false">
      <c r="A183" s="0" t="s">
        <v>5654</v>
      </c>
      <c r="B183" s="0" t="s">
        <v>5655</v>
      </c>
      <c r="C183" s="0" t="str">
        <f aca="false">LEFT(A183,2)&amp;B183</f>
        <v>AZYevlax</v>
      </c>
    </row>
    <row r="184" customFormat="false" ht="12.75" hidden="false" customHeight="false" outlineLevel="0" collapsed="false">
      <c r="A184" s="0" t="s">
        <v>5656</v>
      </c>
      <c r="B184" s="0" t="s">
        <v>5657</v>
      </c>
      <c r="C184" s="0" t="str">
        <f aca="false">LEFT(A184,2)&amp;B184</f>
        <v>AZAbşeron</v>
      </c>
    </row>
    <row r="185" customFormat="false" ht="12.75" hidden="false" customHeight="false" outlineLevel="0" collapsed="false">
      <c r="A185" s="0" t="s">
        <v>5658</v>
      </c>
      <c r="B185" s="0" t="s">
        <v>5659</v>
      </c>
      <c r="C185" s="0" t="str">
        <f aca="false">LEFT(A185,2)&amp;B185</f>
        <v>AZAğstafa</v>
      </c>
    </row>
    <row r="186" customFormat="false" ht="12.75" hidden="false" customHeight="false" outlineLevel="0" collapsed="false">
      <c r="A186" s="0" t="s">
        <v>5660</v>
      </c>
      <c r="B186" s="0" t="s">
        <v>5661</v>
      </c>
      <c r="C186" s="0" t="str">
        <f aca="false">LEFT(A186,2)&amp;B186</f>
        <v>AZAğcabədi</v>
      </c>
    </row>
    <row r="187" customFormat="false" ht="12.75" hidden="false" customHeight="false" outlineLevel="0" collapsed="false">
      <c r="A187" s="0" t="s">
        <v>5662</v>
      </c>
      <c r="B187" s="0" t="s">
        <v>5663</v>
      </c>
      <c r="C187" s="0" t="str">
        <f aca="false">LEFT(A187,2)&amp;B187</f>
        <v>AZAğdam</v>
      </c>
    </row>
    <row r="188" customFormat="false" ht="12.75" hidden="false" customHeight="false" outlineLevel="0" collapsed="false">
      <c r="A188" s="0" t="s">
        <v>5664</v>
      </c>
      <c r="B188" s="0" t="s">
        <v>5665</v>
      </c>
      <c r="C188" s="0" t="str">
        <f aca="false">LEFT(A188,2)&amp;B188</f>
        <v>AZAğdaş</v>
      </c>
    </row>
    <row r="189" customFormat="false" ht="12.75" hidden="false" customHeight="false" outlineLevel="0" collapsed="false">
      <c r="A189" s="0" t="s">
        <v>5666</v>
      </c>
      <c r="B189" s="0" t="s">
        <v>5667</v>
      </c>
      <c r="C189" s="0" t="str">
        <f aca="false">LEFT(A189,2)&amp;B189</f>
        <v>AZAğsu</v>
      </c>
    </row>
    <row r="190" customFormat="false" ht="12.75" hidden="false" customHeight="false" outlineLevel="0" collapsed="false">
      <c r="A190" s="0" t="s">
        <v>5668</v>
      </c>
      <c r="B190" s="0" t="s">
        <v>5669</v>
      </c>
      <c r="C190" s="0" t="str">
        <f aca="false">LEFT(A190,2)&amp;B190</f>
        <v>AZAstara</v>
      </c>
    </row>
    <row r="191" customFormat="false" ht="12.75" hidden="false" customHeight="false" outlineLevel="0" collapsed="false">
      <c r="A191" s="0" t="s">
        <v>5670</v>
      </c>
      <c r="B191" s="0" t="s">
        <v>5671</v>
      </c>
      <c r="C191" s="0" t="str">
        <f aca="false">LEFT(A191,2)&amp;B191</f>
        <v>AZBalakən</v>
      </c>
    </row>
    <row r="192" customFormat="false" ht="12.75" hidden="false" customHeight="false" outlineLevel="0" collapsed="false">
      <c r="A192" s="0" t="s">
        <v>5672</v>
      </c>
      <c r="B192" s="0" t="s">
        <v>5673</v>
      </c>
      <c r="C192" s="0" t="str">
        <f aca="false">LEFT(A192,2)&amp;B192</f>
        <v>AZBərdə</v>
      </c>
    </row>
    <row r="193" customFormat="false" ht="12.75" hidden="false" customHeight="false" outlineLevel="0" collapsed="false">
      <c r="A193" s="0" t="s">
        <v>5674</v>
      </c>
      <c r="B193" s="0" t="s">
        <v>5675</v>
      </c>
      <c r="C193" s="0" t="str">
        <f aca="false">LEFT(A193,2)&amp;B193</f>
        <v>AZBeyləqan</v>
      </c>
    </row>
    <row r="194" customFormat="false" ht="12.75" hidden="false" customHeight="false" outlineLevel="0" collapsed="false">
      <c r="A194" s="0" t="s">
        <v>5676</v>
      </c>
      <c r="B194" s="0" t="s">
        <v>5677</v>
      </c>
      <c r="C194" s="0" t="str">
        <f aca="false">LEFT(A194,2)&amp;B194</f>
        <v>AZBiləsuvar</v>
      </c>
    </row>
    <row r="195" customFormat="false" ht="12.75" hidden="false" customHeight="false" outlineLevel="0" collapsed="false">
      <c r="A195" s="0" t="s">
        <v>5678</v>
      </c>
      <c r="B195" s="0" t="s">
        <v>5679</v>
      </c>
      <c r="C195" s="0" t="str">
        <f aca="false">LEFT(A195,2)&amp;B195</f>
        <v>AZCəbrayıl</v>
      </c>
    </row>
    <row r="196" customFormat="false" ht="12.75" hidden="false" customHeight="false" outlineLevel="0" collapsed="false">
      <c r="A196" s="0" t="s">
        <v>5680</v>
      </c>
      <c r="B196" s="0" t="s">
        <v>5681</v>
      </c>
      <c r="C196" s="0" t="str">
        <f aca="false">LEFT(A196,2)&amp;B196</f>
        <v>AZCəlilabad</v>
      </c>
    </row>
    <row r="197" customFormat="false" ht="12.75" hidden="false" customHeight="false" outlineLevel="0" collapsed="false">
      <c r="A197" s="0" t="s">
        <v>5682</v>
      </c>
      <c r="B197" s="0" t="s">
        <v>5683</v>
      </c>
      <c r="C197" s="0" t="str">
        <f aca="false">LEFT(A197,2)&amp;B197</f>
        <v>AZDaşkəsən</v>
      </c>
    </row>
    <row r="198" customFormat="false" ht="12.75" hidden="false" customHeight="false" outlineLevel="0" collapsed="false">
      <c r="A198" s="0" t="s">
        <v>5684</v>
      </c>
      <c r="B198" s="0" t="s">
        <v>5685</v>
      </c>
      <c r="C198" s="0" t="str">
        <f aca="false">LEFT(A198,2)&amp;B198</f>
        <v>AZFüzuli</v>
      </c>
    </row>
    <row r="199" customFormat="false" ht="12.75" hidden="false" customHeight="false" outlineLevel="0" collapsed="false">
      <c r="A199" s="0" t="s">
        <v>5686</v>
      </c>
      <c r="B199" s="0" t="s">
        <v>5687</v>
      </c>
      <c r="C199" s="0" t="str">
        <f aca="false">LEFT(A199,2)&amp;B199</f>
        <v>AZGədəbəy</v>
      </c>
    </row>
    <row r="200" customFormat="false" ht="12.75" hidden="false" customHeight="false" outlineLevel="0" collapsed="false">
      <c r="A200" s="0" t="s">
        <v>5688</v>
      </c>
      <c r="B200" s="0" t="s">
        <v>5689</v>
      </c>
      <c r="C200" s="0" t="str">
        <f aca="false">LEFT(A200,2)&amp;B200</f>
        <v>AZGoranboy</v>
      </c>
    </row>
    <row r="201" customFormat="false" ht="12.75" hidden="false" customHeight="false" outlineLevel="0" collapsed="false">
      <c r="A201" s="0" t="s">
        <v>5690</v>
      </c>
      <c r="B201" s="0" t="s">
        <v>5691</v>
      </c>
      <c r="C201" s="0" t="str">
        <f aca="false">LEFT(A201,2)&amp;B201</f>
        <v>AZGöyçay</v>
      </c>
    </row>
    <row r="202" customFormat="false" ht="12.75" hidden="false" customHeight="false" outlineLevel="0" collapsed="false">
      <c r="A202" s="0" t="s">
        <v>5692</v>
      </c>
      <c r="B202" s="0" t="s">
        <v>5693</v>
      </c>
      <c r="C202" s="0" t="str">
        <f aca="false">LEFT(A202,2)&amp;B202</f>
        <v>AZGöygöl</v>
      </c>
    </row>
    <row r="203" customFormat="false" ht="12.75" hidden="false" customHeight="false" outlineLevel="0" collapsed="false">
      <c r="A203" s="0" t="s">
        <v>5694</v>
      </c>
      <c r="B203" s="0" t="s">
        <v>5695</v>
      </c>
      <c r="C203" s="0" t="str">
        <f aca="false">LEFT(A203,2)&amp;B203</f>
        <v>AZHacıqabul</v>
      </c>
    </row>
    <row r="204" customFormat="false" ht="12.75" hidden="false" customHeight="false" outlineLevel="0" collapsed="false">
      <c r="A204" s="0" t="s">
        <v>5696</v>
      </c>
      <c r="B204" s="0" t="s">
        <v>5697</v>
      </c>
      <c r="C204" s="0" t="str">
        <f aca="false">LEFT(A204,2)&amp;B204</f>
        <v>AZİmişli</v>
      </c>
    </row>
    <row r="205" customFormat="false" ht="12.75" hidden="false" customHeight="false" outlineLevel="0" collapsed="false">
      <c r="A205" s="0" t="s">
        <v>5698</v>
      </c>
      <c r="B205" s="0" t="s">
        <v>5699</v>
      </c>
      <c r="C205" s="0" t="str">
        <f aca="false">LEFT(A205,2)&amp;B205</f>
        <v>AZİsmayıllı</v>
      </c>
    </row>
    <row r="206" customFormat="false" ht="12.75" hidden="false" customHeight="false" outlineLevel="0" collapsed="false">
      <c r="A206" s="0" t="s">
        <v>5700</v>
      </c>
      <c r="B206" s="0" t="s">
        <v>5701</v>
      </c>
      <c r="C206" s="0" t="str">
        <f aca="false">LEFT(A206,2)&amp;B206</f>
        <v>AZKəlbəcər</v>
      </c>
    </row>
    <row r="207" customFormat="false" ht="12.75" hidden="false" customHeight="false" outlineLevel="0" collapsed="false">
      <c r="A207" s="0" t="s">
        <v>5702</v>
      </c>
      <c r="B207" s="0" t="s">
        <v>5703</v>
      </c>
      <c r="C207" s="0" t="str">
        <f aca="false">LEFT(A207,2)&amp;B207</f>
        <v>AZKürdəmir</v>
      </c>
    </row>
    <row r="208" customFormat="false" ht="12.75" hidden="false" customHeight="false" outlineLevel="0" collapsed="false">
      <c r="A208" s="0" t="s">
        <v>5704</v>
      </c>
      <c r="B208" s="0" t="s">
        <v>5705</v>
      </c>
      <c r="C208" s="0" t="str">
        <f aca="false">LEFT(A208,2)&amp;B208</f>
        <v>AZLaçın</v>
      </c>
    </row>
    <row r="209" customFormat="false" ht="12.75" hidden="false" customHeight="false" outlineLevel="0" collapsed="false">
      <c r="A209" s="0" t="s">
        <v>5706</v>
      </c>
      <c r="B209" s="0" t="s">
        <v>5641</v>
      </c>
      <c r="C209" s="0" t="str">
        <f aca="false">LEFT(A209,2)&amp;B209</f>
        <v>AZLənkəran</v>
      </c>
    </row>
    <row r="210" customFormat="false" ht="12.75" hidden="false" customHeight="false" outlineLevel="0" collapsed="false">
      <c r="A210" s="0" t="s">
        <v>5707</v>
      </c>
      <c r="B210" s="0" t="s">
        <v>5708</v>
      </c>
      <c r="C210" s="0" t="str">
        <f aca="false">LEFT(A210,2)&amp;B210</f>
        <v>AZLerik</v>
      </c>
    </row>
    <row r="211" customFormat="false" ht="12.75" hidden="false" customHeight="false" outlineLevel="0" collapsed="false">
      <c r="A211" s="0" t="s">
        <v>5709</v>
      </c>
      <c r="B211" s="0" t="s">
        <v>5710</v>
      </c>
      <c r="C211" s="0" t="str">
        <f aca="false">LEFT(A211,2)&amp;B211</f>
        <v>AZMasallı</v>
      </c>
    </row>
    <row r="212" customFormat="false" ht="12.75" hidden="false" customHeight="false" outlineLevel="0" collapsed="false">
      <c r="A212" s="0" t="s">
        <v>5711</v>
      </c>
      <c r="B212" s="0" t="s">
        <v>5712</v>
      </c>
      <c r="C212" s="0" t="str">
        <f aca="false">LEFT(A212,2)&amp;B212</f>
        <v>AZNeftçala</v>
      </c>
    </row>
    <row r="213" customFormat="false" ht="12.75" hidden="false" customHeight="false" outlineLevel="0" collapsed="false">
      <c r="A213" s="0" t="s">
        <v>5713</v>
      </c>
      <c r="B213" s="0" t="s">
        <v>5714</v>
      </c>
      <c r="C213" s="0" t="str">
        <f aca="false">LEFT(A213,2)&amp;B213</f>
        <v>AZOğuz</v>
      </c>
    </row>
    <row r="214" customFormat="false" ht="12.75" hidden="false" customHeight="false" outlineLevel="0" collapsed="false">
      <c r="A214" s="0" t="s">
        <v>5715</v>
      </c>
      <c r="B214" s="0" t="s">
        <v>5716</v>
      </c>
      <c r="C214" s="0" t="str">
        <f aca="false">LEFT(A214,2)&amp;B214</f>
        <v>AZQəbələ</v>
      </c>
    </row>
    <row r="215" customFormat="false" ht="12.75" hidden="false" customHeight="false" outlineLevel="0" collapsed="false">
      <c r="A215" s="0" t="s">
        <v>5717</v>
      </c>
      <c r="B215" s="0" t="s">
        <v>5718</v>
      </c>
      <c r="C215" s="0" t="str">
        <f aca="false">LEFT(A215,2)&amp;B215</f>
        <v>AZQax</v>
      </c>
    </row>
    <row r="216" customFormat="false" ht="12.75" hidden="false" customHeight="false" outlineLevel="0" collapsed="false">
      <c r="A216" s="0" t="s">
        <v>5719</v>
      </c>
      <c r="B216" s="0" t="s">
        <v>5720</v>
      </c>
      <c r="C216" s="0" t="str">
        <f aca="false">LEFT(A216,2)&amp;B216</f>
        <v>AZQazax</v>
      </c>
    </row>
    <row r="217" customFormat="false" ht="12.75" hidden="false" customHeight="false" outlineLevel="0" collapsed="false">
      <c r="A217" s="0" t="s">
        <v>5721</v>
      </c>
      <c r="B217" s="0" t="s">
        <v>5722</v>
      </c>
      <c r="C217" s="0" t="str">
        <f aca="false">LEFT(A217,2)&amp;B217</f>
        <v>AZQuba</v>
      </c>
    </row>
    <row r="218" customFormat="false" ht="12.75" hidden="false" customHeight="false" outlineLevel="0" collapsed="false">
      <c r="A218" s="0" t="s">
        <v>5723</v>
      </c>
      <c r="B218" s="0" t="s">
        <v>5724</v>
      </c>
      <c r="C218" s="0" t="str">
        <f aca="false">LEFT(A218,2)&amp;B218</f>
        <v>AZQubadlı</v>
      </c>
    </row>
    <row r="219" customFormat="false" ht="12.75" hidden="false" customHeight="false" outlineLevel="0" collapsed="false">
      <c r="A219" s="0" t="s">
        <v>5725</v>
      </c>
      <c r="B219" s="0" t="s">
        <v>5726</v>
      </c>
      <c r="C219" s="0" t="str">
        <f aca="false">LEFT(A219,2)&amp;B219</f>
        <v>AZQobustan</v>
      </c>
    </row>
    <row r="220" customFormat="false" ht="12.75" hidden="false" customHeight="false" outlineLevel="0" collapsed="false">
      <c r="A220" s="0" t="s">
        <v>5727</v>
      </c>
      <c r="B220" s="0" t="s">
        <v>5728</v>
      </c>
      <c r="C220" s="0" t="str">
        <f aca="false">LEFT(A220,2)&amp;B220</f>
        <v>AZQusar</v>
      </c>
    </row>
    <row r="221" customFormat="false" ht="12.75" hidden="false" customHeight="false" outlineLevel="0" collapsed="false">
      <c r="A221" s="0" t="s">
        <v>5729</v>
      </c>
      <c r="B221" s="0" t="s">
        <v>5730</v>
      </c>
      <c r="C221" s="0" t="str">
        <f aca="false">LEFT(A221,2)&amp;B221</f>
        <v>AZSabirabad</v>
      </c>
    </row>
    <row r="222" customFormat="false" ht="12.75" hidden="false" customHeight="false" outlineLevel="0" collapsed="false">
      <c r="A222" s="0" t="s">
        <v>5731</v>
      </c>
      <c r="B222" s="0" t="s">
        <v>5647</v>
      </c>
      <c r="C222" s="0" t="str">
        <f aca="false">LEFT(A222,2)&amp;B222</f>
        <v>AZŞəki</v>
      </c>
    </row>
    <row r="223" customFormat="false" ht="12.75" hidden="false" customHeight="false" outlineLevel="0" collapsed="false">
      <c r="A223" s="0" t="s">
        <v>5732</v>
      </c>
      <c r="B223" s="0" t="s">
        <v>5733</v>
      </c>
      <c r="C223" s="0" t="str">
        <f aca="false">LEFT(A223,2)&amp;B223</f>
        <v>AZSalyan</v>
      </c>
    </row>
    <row r="224" customFormat="false" ht="12.75" hidden="false" customHeight="false" outlineLevel="0" collapsed="false">
      <c r="A224" s="0" t="s">
        <v>5734</v>
      </c>
      <c r="B224" s="0" t="s">
        <v>5735</v>
      </c>
      <c r="C224" s="0" t="str">
        <f aca="false">LEFT(A224,2)&amp;B224</f>
        <v>AZSaatlı</v>
      </c>
    </row>
    <row r="225" customFormat="false" ht="12.75" hidden="false" customHeight="false" outlineLevel="0" collapsed="false">
      <c r="A225" s="0" t="s">
        <v>5736</v>
      </c>
      <c r="B225" s="0" t="s">
        <v>5737</v>
      </c>
      <c r="C225" s="0" t="str">
        <f aca="false">LEFT(A225,2)&amp;B225</f>
        <v>AZŞabran</v>
      </c>
    </row>
    <row r="226" customFormat="false" ht="12.75" hidden="false" customHeight="false" outlineLevel="0" collapsed="false">
      <c r="A226" s="0" t="s">
        <v>5738</v>
      </c>
      <c r="B226" s="0" t="s">
        <v>5739</v>
      </c>
      <c r="C226" s="0" t="str">
        <f aca="false">LEFT(A226,2)&amp;B226</f>
        <v>AZSiyəzən</v>
      </c>
    </row>
    <row r="227" customFormat="false" ht="12.75" hidden="false" customHeight="false" outlineLevel="0" collapsed="false">
      <c r="A227" s="0" t="s">
        <v>5740</v>
      </c>
      <c r="B227" s="0" t="s">
        <v>5741</v>
      </c>
      <c r="C227" s="0" t="str">
        <f aca="false">LEFT(A227,2)&amp;B227</f>
        <v>AZŞəmkir</v>
      </c>
    </row>
    <row r="228" customFormat="false" ht="12.75" hidden="false" customHeight="false" outlineLevel="0" collapsed="false">
      <c r="A228" s="0" t="s">
        <v>5742</v>
      </c>
      <c r="B228" s="0" t="s">
        <v>5743</v>
      </c>
      <c r="C228" s="0" t="str">
        <f aca="false">LEFT(A228,2)&amp;B228</f>
        <v>AZŞamaxı</v>
      </c>
    </row>
    <row r="229" customFormat="false" ht="12.75" hidden="false" customHeight="false" outlineLevel="0" collapsed="false">
      <c r="A229" s="0" t="s">
        <v>5744</v>
      </c>
      <c r="B229" s="0" t="s">
        <v>5745</v>
      </c>
      <c r="C229" s="0" t="str">
        <f aca="false">LEFT(A229,2)&amp;B229</f>
        <v>AZSamux</v>
      </c>
    </row>
    <row r="230" customFormat="false" ht="12.75" hidden="false" customHeight="false" outlineLevel="0" collapsed="false">
      <c r="A230" s="0" t="s">
        <v>5746</v>
      </c>
      <c r="B230" s="0" t="s">
        <v>5747</v>
      </c>
      <c r="C230" s="0" t="str">
        <f aca="false">LEFT(A230,2)&amp;B230</f>
        <v>AZŞuşa</v>
      </c>
    </row>
    <row r="231" customFormat="false" ht="12.75" hidden="false" customHeight="false" outlineLevel="0" collapsed="false">
      <c r="A231" s="0" t="s">
        <v>5748</v>
      </c>
      <c r="B231" s="0" t="s">
        <v>5749</v>
      </c>
      <c r="C231" s="0" t="str">
        <f aca="false">LEFT(A231,2)&amp;B231</f>
        <v>AZTərtər</v>
      </c>
    </row>
    <row r="232" customFormat="false" ht="12.75" hidden="false" customHeight="false" outlineLevel="0" collapsed="false">
      <c r="A232" s="0" t="s">
        <v>5750</v>
      </c>
      <c r="B232" s="0" t="s">
        <v>5751</v>
      </c>
      <c r="C232" s="0" t="str">
        <f aca="false">LEFT(A232,2)&amp;B232</f>
        <v>AZTovuz</v>
      </c>
    </row>
    <row r="233" customFormat="false" ht="12.75" hidden="false" customHeight="false" outlineLevel="0" collapsed="false">
      <c r="A233" s="0" t="s">
        <v>5752</v>
      </c>
      <c r="B233" s="0" t="s">
        <v>5753</v>
      </c>
      <c r="C233" s="0" t="str">
        <f aca="false">LEFT(A233,2)&amp;B233</f>
        <v>AZUcar</v>
      </c>
    </row>
    <row r="234" customFormat="false" ht="12.75" hidden="false" customHeight="false" outlineLevel="0" collapsed="false">
      <c r="A234" s="0" t="s">
        <v>5754</v>
      </c>
      <c r="B234" s="0" t="s">
        <v>5755</v>
      </c>
      <c r="C234" s="0" t="str">
        <f aca="false">LEFT(A234,2)&amp;B234</f>
        <v>AZXaçmaz</v>
      </c>
    </row>
    <row r="235" customFormat="false" ht="12.75" hidden="false" customHeight="false" outlineLevel="0" collapsed="false">
      <c r="A235" s="0" t="s">
        <v>5756</v>
      </c>
      <c r="B235" s="0" t="s">
        <v>5757</v>
      </c>
      <c r="C235" s="0" t="str">
        <f aca="false">LEFT(A235,2)&amp;B235</f>
        <v>AZXocalı</v>
      </c>
    </row>
    <row r="236" customFormat="false" ht="12.75" hidden="false" customHeight="false" outlineLevel="0" collapsed="false">
      <c r="A236" s="0" t="s">
        <v>5758</v>
      </c>
      <c r="B236" s="0" t="s">
        <v>5759</v>
      </c>
      <c r="C236" s="0" t="str">
        <f aca="false">LEFT(A236,2)&amp;B236</f>
        <v>AZXızı</v>
      </c>
    </row>
    <row r="237" customFormat="false" ht="12.75" hidden="false" customHeight="false" outlineLevel="0" collapsed="false">
      <c r="A237" s="0" t="s">
        <v>5760</v>
      </c>
      <c r="B237" s="0" t="s">
        <v>5761</v>
      </c>
      <c r="C237" s="0" t="str">
        <f aca="false">LEFT(A237,2)&amp;B237</f>
        <v>AZXocavənd</v>
      </c>
    </row>
    <row r="238" customFormat="false" ht="12.75" hidden="false" customHeight="false" outlineLevel="0" collapsed="false">
      <c r="A238" s="0" t="s">
        <v>5762</v>
      </c>
      <c r="B238" s="0" t="s">
        <v>5763</v>
      </c>
      <c r="C238" s="0" t="str">
        <f aca="false">LEFT(A238,2)&amp;B238</f>
        <v>AZYardımlı</v>
      </c>
    </row>
    <row r="239" customFormat="false" ht="12.75" hidden="false" customHeight="false" outlineLevel="0" collapsed="false">
      <c r="A239" s="0" t="s">
        <v>5764</v>
      </c>
      <c r="B239" s="0" t="s">
        <v>5655</v>
      </c>
      <c r="C239" s="0" t="str">
        <f aca="false">LEFT(A239,2)&amp;B239</f>
        <v>AZYevlax</v>
      </c>
    </row>
    <row r="240" customFormat="false" ht="12.75" hidden="false" customHeight="false" outlineLevel="0" collapsed="false">
      <c r="A240" s="0" t="s">
        <v>5765</v>
      </c>
      <c r="B240" s="0" t="s">
        <v>5766</v>
      </c>
      <c r="C240" s="0" t="str">
        <f aca="false">LEFT(A240,2)&amp;B240</f>
        <v>AZZəngilan</v>
      </c>
    </row>
    <row r="241" customFormat="false" ht="12.75" hidden="false" customHeight="false" outlineLevel="0" collapsed="false">
      <c r="A241" s="0" t="s">
        <v>5767</v>
      </c>
      <c r="B241" s="0" t="s">
        <v>5768</v>
      </c>
      <c r="C241" s="0" t="str">
        <f aca="false">LEFT(A241,2)&amp;B241</f>
        <v>AZZaqatala</v>
      </c>
    </row>
    <row r="242" customFormat="false" ht="12.75" hidden="false" customHeight="false" outlineLevel="0" collapsed="false">
      <c r="A242" s="0" t="s">
        <v>5769</v>
      </c>
      <c r="B242" s="0" t="s">
        <v>5770</v>
      </c>
      <c r="C242" s="0" t="str">
        <f aca="false">LEFT(A242,2)&amp;B242</f>
        <v>AZZərdab</v>
      </c>
    </row>
    <row r="243" customFormat="false" ht="12.75" hidden="false" customHeight="false" outlineLevel="0" collapsed="false">
      <c r="A243" s="0" t="s">
        <v>5771</v>
      </c>
      <c r="B243" s="0" t="s">
        <v>5772</v>
      </c>
      <c r="C243" s="0" t="str">
        <f aca="false">LEFT(A243,2)&amp;B243</f>
        <v>AZNaxçıvan</v>
      </c>
    </row>
    <row r="244" customFormat="false" ht="12.75" hidden="false" customHeight="false" outlineLevel="0" collapsed="false">
      <c r="A244" s="0" t="s">
        <v>5773</v>
      </c>
      <c r="B244" s="0" t="s">
        <v>5772</v>
      </c>
      <c r="C244" s="0" t="str">
        <f aca="false">LEFT(A244,2)&amp;B244</f>
        <v>AZNaxçıvan</v>
      </c>
    </row>
    <row r="245" customFormat="false" ht="12.75" hidden="false" customHeight="false" outlineLevel="0" collapsed="false">
      <c r="A245" s="0" t="s">
        <v>5774</v>
      </c>
      <c r="B245" s="0" t="s">
        <v>5775</v>
      </c>
      <c r="C245" s="0" t="str">
        <f aca="false">LEFT(A245,2)&amp;B245</f>
        <v>AZBabək</v>
      </c>
    </row>
    <row r="246" customFormat="false" ht="12.75" hidden="false" customHeight="false" outlineLevel="0" collapsed="false">
      <c r="A246" s="0" t="s">
        <v>5776</v>
      </c>
      <c r="B246" s="0" t="s">
        <v>5777</v>
      </c>
      <c r="C246" s="0" t="str">
        <f aca="false">LEFT(A246,2)&amp;B246</f>
        <v>AZCulfa</v>
      </c>
    </row>
    <row r="247" customFormat="false" ht="12.75" hidden="false" customHeight="false" outlineLevel="0" collapsed="false">
      <c r="A247" s="0" t="s">
        <v>5778</v>
      </c>
      <c r="B247" s="0" t="s">
        <v>5779</v>
      </c>
      <c r="C247" s="0" t="str">
        <f aca="false">LEFT(A247,2)&amp;B247</f>
        <v>AZKǝngǝrli</v>
      </c>
    </row>
    <row r="248" customFormat="false" ht="12.75" hidden="false" customHeight="false" outlineLevel="0" collapsed="false">
      <c r="A248" s="0" t="s">
        <v>5780</v>
      </c>
      <c r="B248" s="0" t="s">
        <v>5781</v>
      </c>
      <c r="C248" s="0" t="str">
        <f aca="false">LEFT(A248,2)&amp;B248</f>
        <v>AZOrdubad</v>
      </c>
    </row>
    <row r="249" customFormat="false" ht="12.75" hidden="false" customHeight="false" outlineLevel="0" collapsed="false">
      <c r="A249" s="0" t="s">
        <v>5782</v>
      </c>
      <c r="B249" s="0" t="s">
        <v>5783</v>
      </c>
      <c r="C249" s="0" t="str">
        <f aca="false">LEFT(A249,2)&amp;B249</f>
        <v>AZSədərək</v>
      </c>
    </row>
    <row r="250" customFormat="false" ht="12.75" hidden="false" customHeight="false" outlineLevel="0" collapsed="false">
      <c r="A250" s="0" t="s">
        <v>5784</v>
      </c>
      <c r="B250" s="0" t="s">
        <v>5785</v>
      </c>
      <c r="C250" s="0" t="str">
        <f aca="false">LEFT(A250,2)&amp;B250</f>
        <v>AZŞahbuz</v>
      </c>
    </row>
    <row r="251" customFormat="false" ht="12.75" hidden="false" customHeight="false" outlineLevel="0" collapsed="false">
      <c r="A251" s="0" t="s">
        <v>5786</v>
      </c>
      <c r="B251" s="0" t="s">
        <v>5787</v>
      </c>
      <c r="C251" s="0" t="str">
        <f aca="false">LEFT(A251,2)&amp;B251</f>
        <v>AZŞərur</v>
      </c>
    </row>
    <row r="252" customFormat="false" ht="12.75" hidden="false" customHeight="false" outlineLevel="0" collapsed="false">
      <c r="A252" s="0" t="s">
        <v>5788</v>
      </c>
      <c r="B252" s="0" t="s">
        <v>5789</v>
      </c>
      <c r="C252" s="0" t="str">
        <f aca="false">LEFT(A252,2)&amp;B252</f>
        <v>BAFederacija Bosne i Hercegovine</v>
      </c>
    </row>
    <row r="253" customFormat="false" ht="12.75" hidden="false" customHeight="false" outlineLevel="0" collapsed="false">
      <c r="A253" s="0" t="s">
        <v>5788</v>
      </c>
      <c r="B253" s="0" t="s">
        <v>5789</v>
      </c>
      <c r="C253" s="0" t="str">
        <f aca="false">LEFT(A253,2)&amp;B253</f>
        <v>BAFederacija Bosne i Hercegovine</v>
      </c>
    </row>
    <row r="254" customFormat="false" ht="12.75" hidden="false" customHeight="false" outlineLevel="0" collapsed="false">
      <c r="A254" s="0" t="s">
        <v>5788</v>
      </c>
      <c r="B254" s="0" t="s">
        <v>5789</v>
      </c>
      <c r="C254" s="0" t="str">
        <f aca="false">LEFT(A254,2)&amp;B254</f>
        <v>BAFederacija Bosne i Hercegovine</v>
      </c>
    </row>
    <row r="255" customFormat="false" ht="12.75" hidden="false" customHeight="false" outlineLevel="0" collapsed="false">
      <c r="A255" s="0" t="s">
        <v>5790</v>
      </c>
      <c r="B255" s="0" t="s">
        <v>5791</v>
      </c>
      <c r="C255" s="0" t="str">
        <f aca="false">LEFT(A255,2)&amp;B255</f>
        <v>BARepublika Srpska</v>
      </c>
    </row>
    <row r="256" customFormat="false" ht="12.75" hidden="false" customHeight="false" outlineLevel="0" collapsed="false">
      <c r="A256" s="0" t="s">
        <v>5790</v>
      </c>
      <c r="B256" s="0" t="s">
        <v>5791</v>
      </c>
      <c r="C256" s="0" t="str">
        <f aca="false">LEFT(A256,2)&amp;B256</f>
        <v>BARepublika Srpska</v>
      </c>
    </row>
    <row r="257" customFormat="false" ht="12.75" hidden="false" customHeight="false" outlineLevel="0" collapsed="false">
      <c r="A257" s="0" t="s">
        <v>5790</v>
      </c>
      <c r="B257" s="0" t="s">
        <v>5791</v>
      </c>
      <c r="C257" s="0" t="str">
        <f aca="false">LEFT(A257,2)&amp;B257</f>
        <v>BARepublika Srpska</v>
      </c>
    </row>
    <row r="258" customFormat="false" ht="12.75" hidden="false" customHeight="false" outlineLevel="0" collapsed="false">
      <c r="A258" s="0" t="s">
        <v>5792</v>
      </c>
      <c r="B258" s="0" t="s">
        <v>5793</v>
      </c>
      <c r="C258" s="0" t="str">
        <f aca="false">LEFT(A258,2)&amp;B258</f>
        <v>BABrčko distrikt</v>
      </c>
    </row>
    <row r="259" customFormat="false" ht="12.75" hidden="false" customHeight="false" outlineLevel="0" collapsed="false">
      <c r="A259" s="0" t="s">
        <v>5792</v>
      </c>
      <c r="B259" s="0" t="s">
        <v>5793</v>
      </c>
      <c r="C259" s="0" t="str">
        <f aca="false">LEFT(A259,2)&amp;B259</f>
        <v>BABrčko distrikt</v>
      </c>
    </row>
    <row r="260" customFormat="false" ht="12.75" hidden="false" customHeight="false" outlineLevel="0" collapsed="false">
      <c r="A260" s="0" t="s">
        <v>5792</v>
      </c>
      <c r="B260" s="0" t="s">
        <v>5793</v>
      </c>
      <c r="C260" s="0" t="str">
        <f aca="false">LEFT(A260,2)&amp;B260</f>
        <v>BABrčko distrikt</v>
      </c>
    </row>
    <row r="261" customFormat="false" ht="12.75" hidden="false" customHeight="false" outlineLevel="0" collapsed="false">
      <c r="A261" s="0" t="s">
        <v>5794</v>
      </c>
      <c r="B261" s="0" t="s">
        <v>5795</v>
      </c>
      <c r="C261" s="0" t="str">
        <f aca="false">LEFT(A261,2)&amp;B261</f>
        <v>BBChrist Church</v>
      </c>
    </row>
    <row r="262" customFormat="false" ht="12.75" hidden="false" customHeight="false" outlineLevel="0" collapsed="false">
      <c r="A262" s="0" t="s">
        <v>5796</v>
      </c>
      <c r="B262" s="0" t="s">
        <v>5797</v>
      </c>
      <c r="C262" s="0" t="str">
        <f aca="false">LEFT(A262,2)&amp;B262</f>
        <v>BBSaint Andrew</v>
      </c>
    </row>
    <row r="263" customFormat="false" ht="12.75" hidden="false" customHeight="false" outlineLevel="0" collapsed="false">
      <c r="A263" s="0" t="s">
        <v>5798</v>
      </c>
      <c r="B263" s="0" t="s">
        <v>5465</v>
      </c>
      <c r="C263" s="0" t="str">
        <f aca="false">LEFT(A263,2)&amp;B263</f>
        <v>BBSaint George</v>
      </c>
    </row>
    <row r="264" customFormat="false" ht="12.75" hidden="false" customHeight="false" outlineLevel="0" collapsed="false">
      <c r="A264" s="0" t="s">
        <v>5799</v>
      </c>
      <c r="B264" s="0" t="s">
        <v>5800</v>
      </c>
      <c r="C264" s="0" t="str">
        <f aca="false">LEFT(A264,2)&amp;B264</f>
        <v>BBSaint James</v>
      </c>
    </row>
    <row r="265" customFormat="false" ht="12.75" hidden="false" customHeight="false" outlineLevel="0" collapsed="false">
      <c r="A265" s="0" t="s">
        <v>5801</v>
      </c>
      <c r="B265" s="0" t="s">
        <v>5467</v>
      </c>
      <c r="C265" s="0" t="str">
        <f aca="false">LEFT(A265,2)&amp;B265</f>
        <v>BBSaint John</v>
      </c>
    </row>
    <row r="266" customFormat="false" ht="12.75" hidden="false" customHeight="false" outlineLevel="0" collapsed="false">
      <c r="A266" s="0" t="s">
        <v>5802</v>
      </c>
      <c r="B266" s="0" t="s">
        <v>5803</v>
      </c>
      <c r="C266" s="0" t="str">
        <f aca="false">LEFT(A266,2)&amp;B266</f>
        <v>BBSaint Joseph</v>
      </c>
    </row>
    <row r="267" customFormat="false" ht="12.75" hidden="false" customHeight="false" outlineLevel="0" collapsed="false">
      <c r="A267" s="0" t="s">
        <v>5804</v>
      </c>
      <c r="B267" s="0" t="s">
        <v>5805</v>
      </c>
      <c r="C267" s="0" t="str">
        <f aca="false">LEFT(A267,2)&amp;B267</f>
        <v>BBSaint Lucy</v>
      </c>
    </row>
    <row r="268" customFormat="false" ht="12.75" hidden="false" customHeight="false" outlineLevel="0" collapsed="false">
      <c r="A268" s="0" t="s">
        <v>5806</v>
      </c>
      <c r="B268" s="0" t="s">
        <v>5807</v>
      </c>
      <c r="C268" s="0" t="str">
        <f aca="false">LEFT(A268,2)&amp;B268</f>
        <v>BBSaint Michael</v>
      </c>
    </row>
    <row r="269" customFormat="false" ht="12.75" hidden="false" customHeight="false" outlineLevel="0" collapsed="false">
      <c r="A269" s="0" t="s">
        <v>5808</v>
      </c>
      <c r="B269" s="0" t="s">
        <v>5473</v>
      </c>
      <c r="C269" s="0" t="str">
        <f aca="false">LEFT(A269,2)&amp;B269</f>
        <v>BBSaint Peter</v>
      </c>
    </row>
    <row r="270" customFormat="false" ht="12.75" hidden="false" customHeight="false" outlineLevel="0" collapsed="false">
      <c r="A270" s="0" t="s">
        <v>5809</v>
      </c>
      <c r="B270" s="0" t="s">
        <v>5475</v>
      </c>
      <c r="C270" s="0" t="str">
        <f aca="false">LEFT(A270,2)&amp;B270</f>
        <v>BBSaint Philip</v>
      </c>
    </row>
    <row r="271" customFormat="false" ht="12.75" hidden="false" customHeight="false" outlineLevel="0" collapsed="false">
      <c r="A271" s="0" t="s">
        <v>5810</v>
      </c>
      <c r="B271" s="0" t="s">
        <v>5811</v>
      </c>
      <c r="C271" s="0" t="str">
        <f aca="false">LEFT(A271,2)&amp;B271</f>
        <v>BBSaint Thomas</v>
      </c>
    </row>
    <row r="272" customFormat="false" ht="12.75" hidden="false" customHeight="false" outlineLevel="0" collapsed="false">
      <c r="A272" s="0" t="s">
        <v>5812</v>
      </c>
      <c r="B272" s="0" t="s">
        <v>5813</v>
      </c>
      <c r="C272" s="0" t="str">
        <f aca="false">LEFT(A272,2)&amp;B272</f>
        <v>BDBarisal</v>
      </c>
    </row>
    <row r="273" customFormat="false" ht="12.75" hidden="false" customHeight="false" outlineLevel="0" collapsed="false">
      <c r="A273" s="0" t="s">
        <v>5814</v>
      </c>
      <c r="B273" s="0" t="s">
        <v>5815</v>
      </c>
      <c r="C273" s="0" t="str">
        <f aca="false">LEFT(A273,2)&amp;B273</f>
        <v>BDBarguna</v>
      </c>
    </row>
    <row r="274" customFormat="false" ht="12.75" hidden="false" customHeight="false" outlineLevel="0" collapsed="false">
      <c r="A274" s="0" t="s">
        <v>5816</v>
      </c>
      <c r="B274" s="0" t="s">
        <v>5813</v>
      </c>
      <c r="C274" s="0" t="str">
        <f aca="false">LEFT(A274,2)&amp;B274</f>
        <v>BDBarisal</v>
      </c>
    </row>
    <row r="275" customFormat="false" ht="12.75" hidden="false" customHeight="false" outlineLevel="0" collapsed="false">
      <c r="A275" s="0" t="s">
        <v>5817</v>
      </c>
      <c r="B275" s="0" t="s">
        <v>5818</v>
      </c>
      <c r="C275" s="0" t="str">
        <f aca="false">LEFT(A275,2)&amp;B275</f>
        <v>BDBhola</v>
      </c>
    </row>
    <row r="276" customFormat="false" ht="12.75" hidden="false" customHeight="false" outlineLevel="0" collapsed="false">
      <c r="A276" s="0" t="s">
        <v>5819</v>
      </c>
      <c r="B276" s="0" t="s">
        <v>5820</v>
      </c>
      <c r="C276" s="0" t="str">
        <f aca="false">LEFT(A276,2)&amp;B276</f>
        <v>BDJhalakathi</v>
      </c>
    </row>
    <row r="277" customFormat="false" ht="12.75" hidden="false" customHeight="false" outlineLevel="0" collapsed="false">
      <c r="A277" s="0" t="s">
        <v>5821</v>
      </c>
      <c r="B277" s="0" t="s">
        <v>5822</v>
      </c>
      <c r="C277" s="0" t="str">
        <f aca="false">LEFT(A277,2)&amp;B277</f>
        <v>BDPirojpur</v>
      </c>
    </row>
    <row r="278" customFormat="false" ht="12.75" hidden="false" customHeight="false" outlineLevel="0" collapsed="false">
      <c r="A278" s="0" t="s">
        <v>5823</v>
      </c>
      <c r="B278" s="0" t="s">
        <v>5824</v>
      </c>
      <c r="C278" s="0" t="str">
        <f aca="false">LEFT(A278,2)&amp;B278</f>
        <v>BDPatuakhali</v>
      </c>
    </row>
    <row r="279" customFormat="false" ht="12.75" hidden="false" customHeight="false" outlineLevel="0" collapsed="false">
      <c r="A279" s="0" t="s">
        <v>5825</v>
      </c>
      <c r="B279" s="0" t="s">
        <v>5826</v>
      </c>
      <c r="C279" s="0" t="str">
        <f aca="false">LEFT(A279,2)&amp;B279</f>
        <v>BDChittagong</v>
      </c>
    </row>
    <row r="280" customFormat="false" ht="12.75" hidden="false" customHeight="false" outlineLevel="0" collapsed="false">
      <c r="A280" s="0" t="s">
        <v>5827</v>
      </c>
      <c r="B280" s="0" t="s">
        <v>5828</v>
      </c>
      <c r="C280" s="0" t="str">
        <f aca="false">LEFT(A280,2)&amp;B280</f>
        <v>BDBandarban</v>
      </c>
    </row>
    <row r="281" customFormat="false" ht="12.75" hidden="false" customHeight="false" outlineLevel="0" collapsed="false">
      <c r="A281" s="0" t="s">
        <v>5829</v>
      </c>
      <c r="B281" s="0" t="s">
        <v>5830</v>
      </c>
      <c r="C281" s="0" t="str">
        <f aca="false">LEFT(A281,2)&amp;B281</f>
        <v>BDBrahmanbaria</v>
      </c>
    </row>
    <row r="282" customFormat="false" ht="12.75" hidden="false" customHeight="false" outlineLevel="0" collapsed="false">
      <c r="A282" s="0" t="s">
        <v>5831</v>
      </c>
      <c r="B282" s="0" t="s">
        <v>5832</v>
      </c>
      <c r="C282" s="0" t="str">
        <f aca="false">LEFT(A282,2)&amp;B282</f>
        <v>BDComilla</v>
      </c>
    </row>
    <row r="283" customFormat="false" ht="12.75" hidden="false" customHeight="false" outlineLevel="0" collapsed="false">
      <c r="A283" s="0" t="s">
        <v>5833</v>
      </c>
      <c r="B283" s="0" t="s">
        <v>5834</v>
      </c>
      <c r="C283" s="0" t="str">
        <f aca="false">LEFT(A283,2)&amp;B283</f>
        <v>BDChandpur</v>
      </c>
    </row>
    <row r="284" customFormat="false" ht="12.75" hidden="false" customHeight="false" outlineLevel="0" collapsed="false">
      <c r="A284" s="0" t="s">
        <v>5835</v>
      </c>
      <c r="B284" s="0" t="s">
        <v>5826</v>
      </c>
      <c r="C284" s="0" t="str">
        <f aca="false">LEFT(A284,2)&amp;B284</f>
        <v>BDChittagong</v>
      </c>
    </row>
    <row r="285" customFormat="false" ht="12.75" hidden="false" customHeight="false" outlineLevel="0" collapsed="false">
      <c r="A285" s="0" t="s">
        <v>5836</v>
      </c>
      <c r="B285" s="0" t="s">
        <v>5837</v>
      </c>
      <c r="C285" s="0" t="str">
        <f aca="false">LEFT(A285,2)&amp;B285</f>
        <v>BDCox's Bazar</v>
      </c>
    </row>
    <row r="286" customFormat="false" ht="12.75" hidden="false" customHeight="false" outlineLevel="0" collapsed="false">
      <c r="A286" s="0" t="s">
        <v>5838</v>
      </c>
      <c r="B286" s="0" t="s">
        <v>5839</v>
      </c>
      <c r="C286" s="0" t="str">
        <f aca="false">LEFT(A286,2)&amp;B286</f>
        <v>BDFeni</v>
      </c>
    </row>
    <row r="287" customFormat="false" ht="12.75" hidden="false" customHeight="false" outlineLevel="0" collapsed="false">
      <c r="A287" s="0" t="s">
        <v>5840</v>
      </c>
      <c r="B287" s="0" t="s">
        <v>5841</v>
      </c>
      <c r="C287" s="0" t="str">
        <f aca="false">LEFT(A287,2)&amp;B287</f>
        <v>BDKhagrachhari</v>
      </c>
    </row>
    <row r="288" customFormat="false" ht="12.75" hidden="false" customHeight="false" outlineLevel="0" collapsed="false">
      <c r="A288" s="0" t="s">
        <v>5842</v>
      </c>
      <c r="B288" s="0" t="s">
        <v>5843</v>
      </c>
      <c r="C288" s="0" t="str">
        <f aca="false">LEFT(A288,2)&amp;B288</f>
        <v>BDLakshmipur</v>
      </c>
    </row>
    <row r="289" customFormat="false" ht="12.75" hidden="false" customHeight="false" outlineLevel="0" collapsed="false">
      <c r="A289" s="0" t="s">
        <v>5844</v>
      </c>
      <c r="B289" s="0" t="s">
        <v>5845</v>
      </c>
      <c r="C289" s="0" t="str">
        <f aca="false">LEFT(A289,2)&amp;B289</f>
        <v>BDNoakhali</v>
      </c>
    </row>
    <row r="290" customFormat="false" ht="12.75" hidden="false" customHeight="false" outlineLevel="0" collapsed="false">
      <c r="A290" s="0" t="s">
        <v>5846</v>
      </c>
      <c r="B290" s="0" t="s">
        <v>5847</v>
      </c>
      <c r="C290" s="0" t="str">
        <f aca="false">LEFT(A290,2)&amp;B290</f>
        <v>BDRangamati</v>
      </c>
    </row>
    <row r="291" customFormat="false" ht="12.75" hidden="false" customHeight="false" outlineLevel="0" collapsed="false">
      <c r="A291" s="0" t="s">
        <v>5848</v>
      </c>
      <c r="B291" s="0" t="s">
        <v>5849</v>
      </c>
      <c r="C291" s="0" t="str">
        <f aca="false">LEFT(A291,2)&amp;B291</f>
        <v>BDDhaka</v>
      </c>
    </row>
    <row r="292" customFormat="false" ht="12.75" hidden="false" customHeight="false" outlineLevel="0" collapsed="false">
      <c r="A292" s="0" t="s">
        <v>5850</v>
      </c>
      <c r="B292" s="0" t="s">
        <v>5849</v>
      </c>
      <c r="C292" s="0" t="str">
        <f aca="false">LEFT(A292,2)&amp;B292</f>
        <v>BDDhaka</v>
      </c>
    </row>
    <row r="293" customFormat="false" ht="12.75" hidden="false" customHeight="false" outlineLevel="0" collapsed="false">
      <c r="A293" s="0" t="s">
        <v>5851</v>
      </c>
      <c r="B293" s="0" t="s">
        <v>5852</v>
      </c>
      <c r="C293" s="0" t="str">
        <f aca="false">LEFT(A293,2)&amp;B293</f>
        <v>BDFaridpur</v>
      </c>
    </row>
    <row r="294" customFormat="false" ht="12.75" hidden="false" customHeight="false" outlineLevel="0" collapsed="false">
      <c r="A294" s="0" t="s">
        <v>5853</v>
      </c>
      <c r="B294" s="0" t="s">
        <v>5854</v>
      </c>
      <c r="C294" s="0" t="str">
        <f aca="false">LEFT(A294,2)&amp;B294</f>
        <v>BDGopalganj</v>
      </c>
    </row>
    <row r="295" customFormat="false" ht="12.75" hidden="false" customHeight="false" outlineLevel="0" collapsed="false">
      <c r="A295" s="0" t="s">
        <v>5855</v>
      </c>
      <c r="B295" s="0" t="s">
        <v>5856</v>
      </c>
      <c r="C295" s="0" t="str">
        <f aca="false">LEFT(A295,2)&amp;B295</f>
        <v>BDGazipur</v>
      </c>
    </row>
    <row r="296" customFormat="false" ht="12.75" hidden="false" customHeight="false" outlineLevel="0" collapsed="false">
      <c r="A296" s="0" t="s">
        <v>5857</v>
      </c>
      <c r="B296" s="0" t="s">
        <v>5858</v>
      </c>
      <c r="C296" s="0" t="str">
        <f aca="false">LEFT(A296,2)&amp;B296</f>
        <v>BDKishoreganj</v>
      </c>
    </row>
    <row r="297" customFormat="false" ht="12.75" hidden="false" customHeight="false" outlineLevel="0" collapsed="false">
      <c r="A297" s="0" t="s">
        <v>5859</v>
      </c>
      <c r="B297" s="0" t="s">
        <v>5860</v>
      </c>
      <c r="C297" s="0" t="str">
        <f aca="false">LEFT(A297,2)&amp;B297</f>
        <v>BDManikganj</v>
      </c>
    </row>
    <row r="298" customFormat="false" ht="12.75" hidden="false" customHeight="false" outlineLevel="0" collapsed="false">
      <c r="A298" s="0" t="s">
        <v>5861</v>
      </c>
      <c r="B298" s="0" t="s">
        <v>5862</v>
      </c>
      <c r="C298" s="0" t="str">
        <f aca="false">LEFT(A298,2)&amp;B298</f>
        <v>BDMunshiganj</v>
      </c>
    </row>
    <row r="299" customFormat="false" ht="12.75" hidden="false" customHeight="false" outlineLevel="0" collapsed="false">
      <c r="A299" s="0" t="s">
        <v>5863</v>
      </c>
      <c r="B299" s="0" t="s">
        <v>5864</v>
      </c>
      <c r="C299" s="0" t="str">
        <f aca="false">LEFT(A299,2)&amp;B299</f>
        <v>BDMadaripur</v>
      </c>
    </row>
    <row r="300" customFormat="false" ht="12.75" hidden="false" customHeight="false" outlineLevel="0" collapsed="false">
      <c r="A300" s="0" t="s">
        <v>5865</v>
      </c>
      <c r="B300" s="0" t="s">
        <v>5866</v>
      </c>
      <c r="C300" s="0" t="str">
        <f aca="false">LEFT(A300,2)&amp;B300</f>
        <v>BDNarayanganj</v>
      </c>
    </row>
    <row r="301" customFormat="false" ht="12.75" hidden="false" customHeight="false" outlineLevel="0" collapsed="false">
      <c r="A301" s="0" t="s">
        <v>5867</v>
      </c>
      <c r="B301" s="0" t="s">
        <v>5868</v>
      </c>
      <c r="C301" s="0" t="str">
        <f aca="false">LEFT(A301,2)&amp;B301</f>
        <v>BDNarsingdi</v>
      </c>
    </row>
    <row r="302" customFormat="false" ht="12.75" hidden="false" customHeight="false" outlineLevel="0" collapsed="false">
      <c r="A302" s="0" t="s">
        <v>5869</v>
      </c>
      <c r="B302" s="0" t="s">
        <v>5870</v>
      </c>
      <c r="C302" s="0" t="str">
        <f aca="false">LEFT(A302,2)&amp;B302</f>
        <v>BDRajbari</v>
      </c>
    </row>
    <row r="303" customFormat="false" ht="12.75" hidden="false" customHeight="false" outlineLevel="0" collapsed="false">
      <c r="A303" s="0" t="s">
        <v>5871</v>
      </c>
      <c r="B303" s="0" t="s">
        <v>5872</v>
      </c>
      <c r="C303" s="0" t="str">
        <f aca="false">LEFT(A303,2)&amp;B303</f>
        <v>BDShariatpur</v>
      </c>
    </row>
    <row r="304" customFormat="false" ht="12.75" hidden="false" customHeight="false" outlineLevel="0" collapsed="false">
      <c r="A304" s="0" t="s">
        <v>5873</v>
      </c>
      <c r="B304" s="0" t="s">
        <v>5874</v>
      </c>
      <c r="C304" s="0" t="str">
        <f aca="false">LEFT(A304,2)&amp;B304</f>
        <v>BDTangail</v>
      </c>
    </row>
    <row r="305" customFormat="false" ht="12.75" hidden="false" customHeight="false" outlineLevel="0" collapsed="false">
      <c r="A305" s="0" t="s">
        <v>5875</v>
      </c>
      <c r="B305" s="0" t="s">
        <v>5876</v>
      </c>
      <c r="C305" s="0" t="str">
        <f aca="false">LEFT(A305,2)&amp;B305</f>
        <v>BDKhulna</v>
      </c>
    </row>
    <row r="306" customFormat="false" ht="12.75" hidden="false" customHeight="false" outlineLevel="0" collapsed="false">
      <c r="A306" s="0" t="s">
        <v>5877</v>
      </c>
      <c r="B306" s="0" t="s">
        <v>5878</v>
      </c>
      <c r="C306" s="0" t="str">
        <f aca="false">LEFT(A306,2)&amp;B306</f>
        <v>BDBagerhat</v>
      </c>
    </row>
    <row r="307" customFormat="false" ht="12.75" hidden="false" customHeight="false" outlineLevel="0" collapsed="false">
      <c r="A307" s="0" t="s">
        <v>5879</v>
      </c>
      <c r="B307" s="0" t="s">
        <v>5880</v>
      </c>
      <c r="C307" s="0" t="str">
        <f aca="false">LEFT(A307,2)&amp;B307</f>
        <v>BDChuadanga</v>
      </c>
    </row>
    <row r="308" customFormat="false" ht="12.75" hidden="false" customHeight="false" outlineLevel="0" collapsed="false">
      <c r="A308" s="0" t="s">
        <v>5881</v>
      </c>
      <c r="B308" s="0" t="s">
        <v>5882</v>
      </c>
      <c r="C308" s="0" t="str">
        <f aca="false">LEFT(A308,2)&amp;B308</f>
        <v>BDJessore</v>
      </c>
    </row>
    <row r="309" customFormat="false" ht="12.75" hidden="false" customHeight="false" outlineLevel="0" collapsed="false">
      <c r="A309" s="0" t="s">
        <v>5883</v>
      </c>
      <c r="B309" s="0" t="s">
        <v>5884</v>
      </c>
      <c r="C309" s="0" t="str">
        <f aca="false">LEFT(A309,2)&amp;B309</f>
        <v>BDJhenaidah</v>
      </c>
    </row>
    <row r="310" customFormat="false" ht="12.75" hidden="false" customHeight="false" outlineLevel="0" collapsed="false">
      <c r="A310" s="0" t="s">
        <v>5885</v>
      </c>
      <c r="B310" s="0" t="s">
        <v>5876</v>
      </c>
      <c r="C310" s="0" t="str">
        <f aca="false">LEFT(A310,2)&amp;B310</f>
        <v>BDKhulna</v>
      </c>
    </row>
    <row r="311" customFormat="false" ht="12.75" hidden="false" customHeight="false" outlineLevel="0" collapsed="false">
      <c r="A311" s="0" t="s">
        <v>5886</v>
      </c>
      <c r="B311" s="0" t="s">
        <v>5887</v>
      </c>
      <c r="C311" s="0" t="str">
        <f aca="false">LEFT(A311,2)&amp;B311</f>
        <v>BDKushtia</v>
      </c>
    </row>
    <row r="312" customFormat="false" ht="12.75" hidden="false" customHeight="false" outlineLevel="0" collapsed="false">
      <c r="A312" s="0" t="s">
        <v>5888</v>
      </c>
      <c r="B312" s="0" t="s">
        <v>5889</v>
      </c>
      <c r="C312" s="0" t="str">
        <f aca="false">LEFT(A312,2)&amp;B312</f>
        <v>BDMagura</v>
      </c>
    </row>
    <row r="313" customFormat="false" ht="12.75" hidden="false" customHeight="false" outlineLevel="0" collapsed="false">
      <c r="A313" s="0" t="s">
        <v>5890</v>
      </c>
      <c r="B313" s="0" t="s">
        <v>5891</v>
      </c>
      <c r="C313" s="0" t="str">
        <f aca="false">LEFT(A313,2)&amp;B313</f>
        <v>BDMeherpur</v>
      </c>
    </row>
    <row r="314" customFormat="false" ht="12.75" hidden="false" customHeight="false" outlineLevel="0" collapsed="false">
      <c r="A314" s="0" t="s">
        <v>5892</v>
      </c>
      <c r="B314" s="0" t="s">
        <v>5893</v>
      </c>
      <c r="C314" s="0" t="str">
        <f aca="false">LEFT(A314,2)&amp;B314</f>
        <v>BDNarail</v>
      </c>
    </row>
    <row r="315" customFormat="false" ht="12.75" hidden="false" customHeight="false" outlineLevel="0" collapsed="false">
      <c r="A315" s="0" t="s">
        <v>5894</v>
      </c>
      <c r="B315" s="0" t="s">
        <v>5895</v>
      </c>
      <c r="C315" s="0" t="str">
        <f aca="false">LEFT(A315,2)&amp;B315</f>
        <v>BDSatkhira</v>
      </c>
    </row>
    <row r="316" customFormat="false" ht="12.75" hidden="false" customHeight="false" outlineLevel="0" collapsed="false">
      <c r="A316" s="0" t="s">
        <v>5896</v>
      </c>
      <c r="B316" s="0" t="s">
        <v>5897</v>
      </c>
      <c r="C316" s="0" t="str">
        <f aca="false">LEFT(A316,2)&amp;B316</f>
        <v>BDRajshahi</v>
      </c>
    </row>
    <row r="317" customFormat="false" ht="12.75" hidden="false" customHeight="false" outlineLevel="0" collapsed="false">
      <c r="A317" s="0" t="s">
        <v>5898</v>
      </c>
      <c r="B317" s="0" t="s">
        <v>5899</v>
      </c>
      <c r="C317" s="0" t="str">
        <f aca="false">LEFT(A317,2)&amp;B317</f>
        <v>BDBogra</v>
      </c>
    </row>
    <row r="318" customFormat="false" ht="12.75" hidden="false" customHeight="false" outlineLevel="0" collapsed="false">
      <c r="A318" s="0" t="s">
        <v>5900</v>
      </c>
      <c r="B318" s="0" t="s">
        <v>5901</v>
      </c>
      <c r="C318" s="0" t="str">
        <f aca="false">LEFT(A318,2)&amp;B318</f>
        <v>BDJoypurhat</v>
      </c>
    </row>
    <row r="319" customFormat="false" ht="12.75" hidden="false" customHeight="false" outlineLevel="0" collapsed="false">
      <c r="A319" s="0" t="s">
        <v>5902</v>
      </c>
      <c r="B319" s="0" t="s">
        <v>5903</v>
      </c>
      <c r="C319" s="0" t="str">
        <f aca="false">LEFT(A319,2)&amp;B319</f>
        <v>BDNatore</v>
      </c>
    </row>
    <row r="320" customFormat="false" ht="12.75" hidden="false" customHeight="false" outlineLevel="0" collapsed="false">
      <c r="A320" s="0" t="s">
        <v>5904</v>
      </c>
      <c r="B320" s="0" t="s">
        <v>5905</v>
      </c>
      <c r="C320" s="0" t="str">
        <f aca="false">LEFT(A320,2)&amp;B320</f>
        <v>BDChapai Nawabganj</v>
      </c>
    </row>
    <row r="321" customFormat="false" ht="12.75" hidden="false" customHeight="false" outlineLevel="0" collapsed="false">
      <c r="A321" s="0" t="s">
        <v>5906</v>
      </c>
      <c r="B321" s="0" t="s">
        <v>5907</v>
      </c>
      <c r="C321" s="0" t="str">
        <f aca="false">LEFT(A321,2)&amp;B321</f>
        <v>BDNaogaon</v>
      </c>
    </row>
    <row r="322" customFormat="false" ht="12.75" hidden="false" customHeight="false" outlineLevel="0" collapsed="false">
      <c r="A322" s="0" t="s">
        <v>5908</v>
      </c>
      <c r="B322" s="0" t="s">
        <v>5909</v>
      </c>
      <c r="C322" s="0" t="str">
        <f aca="false">LEFT(A322,2)&amp;B322</f>
        <v>BDPabna</v>
      </c>
    </row>
    <row r="323" customFormat="false" ht="12.75" hidden="false" customHeight="false" outlineLevel="0" collapsed="false">
      <c r="A323" s="0" t="s">
        <v>5910</v>
      </c>
      <c r="B323" s="0" t="s">
        <v>5897</v>
      </c>
      <c r="C323" s="0" t="str">
        <f aca="false">LEFT(A323,2)&amp;B323</f>
        <v>BDRajshahi</v>
      </c>
    </row>
    <row r="324" customFormat="false" ht="12.75" hidden="false" customHeight="false" outlineLevel="0" collapsed="false">
      <c r="A324" s="0" t="s">
        <v>5911</v>
      </c>
      <c r="B324" s="0" t="s">
        <v>5912</v>
      </c>
      <c r="C324" s="0" t="str">
        <f aca="false">LEFT(A324,2)&amp;B324</f>
        <v>BDSirajganj</v>
      </c>
    </row>
    <row r="325" customFormat="false" ht="12.75" hidden="false" customHeight="false" outlineLevel="0" collapsed="false">
      <c r="A325" s="0" t="s">
        <v>5913</v>
      </c>
      <c r="B325" s="0" t="s">
        <v>5914</v>
      </c>
      <c r="C325" s="0" t="str">
        <f aca="false">LEFT(A325,2)&amp;B325</f>
        <v>BDRangpur</v>
      </c>
    </row>
    <row r="326" customFormat="false" ht="12.75" hidden="false" customHeight="false" outlineLevel="0" collapsed="false">
      <c r="A326" s="0" t="s">
        <v>5915</v>
      </c>
      <c r="B326" s="0" t="s">
        <v>5916</v>
      </c>
      <c r="C326" s="0" t="str">
        <f aca="false">LEFT(A326,2)&amp;B326</f>
        <v>BDDinajpur</v>
      </c>
    </row>
    <row r="327" customFormat="false" ht="12.75" hidden="false" customHeight="false" outlineLevel="0" collapsed="false">
      <c r="A327" s="0" t="s">
        <v>5917</v>
      </c>
      <c r="B327" s="0" t="s">
        <v>5918</v>
      </c>
      <c r="C327" s="0" t="str">
        <f aca="false">LEFT(A327,2)&amp;B327</f>
        <v>BDGaibandha</v>
      </c>
    </row>
    <row r="328" customFormat="false" ht="12.75" hidden="false" customHeight="false" outlineLevel="0" collapsed="false">
      <c r="A328" s="0" t="s">
        <v>5919</v>
      </c>
      <c r="B328" s="0" t="s">
        <v>5920</v>
      </c>
      <c r="C328" s="0" t="str">
        <f aca="false">LEFT(A328,2)&amp;B328</f>
        <v>BDKurigram</v>
      </c>
    </row>
    <row r="329" customFormat="false" ht="12.75" hidden="false" customHeight="false" outlineLevel="0" collapsed="false">
      <c r="A329" s="0" t="s">
        <v>5921</v>
      </c>
      <c r="B329" s="0" t="s">
        <v>5922</v>
      </c>
      <c r="C329" s="0" t="str">
        <f aca="false">LEFT(A329,2)&amp;B329</f>
        <v>BDLalmonirhat</v>
      </c>
    </row>
    <row r="330" customFormat="false" ht="12.75" hidden="false" customHeight="false" outlineLevel="0" collapsed="false">
      <c r="A330" s="0" t="s">
        <v>5923</v>
      </c>
      <c r="B330" s="0" t="s">
        <v>5924</v>
      </c>
      <c r="C330" s="0" t="str">
        <f aca="false">LEFT(A330,2)&amp;B330</f>
        <v>BDNilphamari</v>
      </c>
    </row>
    <row r="331" customFormat="false" ht="12.75" hidden="false" customHeight="false" outlineLevel="0" collapsed="false">
      <c r="A331" s="0" t="s">
        <v>5925</v>
      </c>
      <c r="B331" s="0" t="s">
        <v>5926</v>
      </c>
      <c r="C331" s="0" t="str">
        <f aca="false">LEFT(A331,2)&amp;B331</f>
        <v>BDPanchagarh</v>
      </c>
    </row>
    <row r="332" customFormat="false" ht="12.75" hidden="false" customHeight="false" outlineLevel="0" collapsed="false">
      <c r="A332" s="0" t="s">
        <v>5927</v>
      </c>
      <c r="B332" s="0" t="s">
        <v>5914</v>
      </c>
      <c r="C332" s="0" t="str">
        <f aca="false">LEFT(A332,2)&amp;B332</f>
        <v>BDRangpur</v>
      </c>
    </row>
    <row r="333" customFormat="false" ht="12.75" hidden="false" customHeight="false" outlineLevel="0" collapsed="false">
      <c r="A333" s="0" t="s">
        <v>5928</v>
      </c>
      <c r="B333" s="0" t="s">
        <v>5929</v>
      </c>
      <c r="C333" s="0" t="str">
        <f aca="false">LEFT(A333,2)&amp;B333</f>
        <v>BDThakurgaon</v>
      </c>
    </row>
    <row r="334" customFormat="false" ht="12.75" hidden="false" customHeight="false" outlineLevel="0" collapsed="false">
      <c r="A334" s="0" t="s">
        <v>5930</v>
      </c>
      <c r="B334" s="0" t="s">
        <v>5931</v>
      </c>
      <c r="C334" s="0" t="str">
        <f aca="false">LEFT(A334,2)&amp;B334</f>
        <v>BDSylhet</v>
      </c>
    </row>
    <row r="335" customFormat="false" ht="12.75" hidden="false" customHeight="false" outlineLevel="0" collapsed="false">
      <c r="A335" s="0" t="s">
        <v>5932</v>
      </c>
      <c r="B335" s="0" t="s">
        <v>5933</v>
      </c>
      <c r="C335" s="0" t="str">
        <f aca="false">LEFT(A335,2)&amp;B335</f>
        <v>BDHabiganj</v>
      </c>
    </row>
    <row r="336" customFormat="false" ht="12.75" hidden="false" customHeight="false" outlineLevel="0" collapsed="false">
      <c r="A336" s="0" t="s">
        <v>5934</v>
      </c>
      <c r="B336" s="0" t="s">
        <v>5935</v>
      </c>
      <c r="C336" s="0" t="str">
        <f aca="false">LEFT(A336,2)&amp;B336</f>
        <v>BDMoulvibazar</v>
      </c>
    </row>
    <row r="337" customFormat="false" ht="12.75" hidden="false" customHeight="false" outlineLevel="0" collapsed="false">
      <c r="A337" s="0" t="s">
        <v>5936</v>
      </c>
      <c r="B337" s="0" t="s">
        <v>5931</v>
      </c>
      <c r="C337" s="0" t="str">
        <f aca="false">LEFT(A337,2)&amp;B337</f>
        <v>BDSylhet</v>
      </c>
    </row>
    <row r="338" customFormat="false" ht="12.75" hidden="false" customHeight="false" outlineLevel="0" collapsed="false">
      <c r="A338" s="0" t="s">
        <v>5937</v>
      </c>
      <c r="B338" s="0" t="s">
        <v>5938</v>
      </c>
      <c r="C338" s="0" t="str">
        <f aca="false">LEFT(A338,2)&amp;B338</f>
        <v>BDSunamganj</v>
      </c>
    </row>
    <row r="339" customFormat="false" ht="12.75" hidden="false" customHeight="false" outlineLevel="0" collapsed="false">
      <c r="A339" s="0" t="s">
        <v>5939</v>
      </c>
      <c r="B339" s="0" t="s">
        <v>5940</v>
      </c>
      <c r="C339" s="0" t="str">
        <f aca="false">LEFT(A339,2)&amp;B339</f>
        <v>BDMymensingh</v>
      </c>
    </row>
    <row r="340" customFormat="false" ht="12.75" hidden="false" customHeight="false" outlineLevel="0" collapsed="false">
      <c r="A340" s="0" t="s">
        <v>5941</v>
      </c>
      <c r="B340" s="0" t="s">
        <v>5942</v>
      </c>
      <c r="C340" s="0" t="str">
        <f aca="false">LEFT(A340,2)&amp;B340</f>
        <v>BDJamalpur</v>
      </c>
    </row>
    <row r="341" customFormat="false" ht="12.75" hidden="false" customHeight="false" outlineLevel="0" collapsed="false">
      <c r="A341" s="0" t="s">
        <v>5943</v>
      </c>
      <c r="B341" s="0" t="s">
        <v>5940</v>
      </c>
      <c r="C341" s="0" t="str">
        <f aca="false">LEFT(A341,2)&amp;B341</f>
        <v>BDMymensingh</v>
      </c>
    </row>
    <row r="342" customFormat="false" ht="12.75" hidden="false" customHeight="false" outlineLevel="0" collapsed="false">
      <c r="A342" s="0" t="s">
        <v>5944</v>
      </c>
      <c r="B342" s="0" t="s">
        <v>5945</v>
      </c>
      <c r="C342" s="0" t="str">
        <f aca="false">LEFT(A342,2)&amp;B342</f>
        <v>BDNetrakona</v>
      </c>
    </row>
    <row r="343" customFormat="false" ht="12.75" hidden="false" customHeight="false" outlineLevel="0" collapsed="false">
      <c r="A343" s="0" t="s">
        <v>5946</v>
      </c>
      <c r="B343" s="0" t="s">
        <v>5947</v>
      </c>
      <c r="C343" s="0" t="str">
        <f aca="false">LEFT(A343,2)&amp;B343</f>
        <v>BDSherpur</v>
      </c>
    </row>
    <row r="344" customFormat="false" ht="12.75" hidden="false" customHeight="false" outlineLevel="0" collapsed="false">
      <c r="A344" s="0" t="s">
        <v>5948</v>
      </c>
      <c r="B344" s="0" t="s">
        <v>5949</v>
      </c>
      <c r="C344" s="0" t="str">
        <f aca="false">LEFT(A344,2)&amp;B344</f>
        <v>BEBruxelles-Capitale, Région de</v>
      </c>
    </row>
    <row r="345" customFormat="false" ht="12.75" hidden="false" customHeight="false" outlineLevel="0" collapsed="false">
      <c r="A345" s="0" t="s">
        <v>5948</v>
      </c>
      <c r="B345" s="0" t="s">
        <v>5950</v>
      </c>
      <c r="C345" s="0" t="str">
        <f aca="false">LEFT(A345,2)&amp;B345</f>
        <v>BEBrussels Hoofdstedelijk Gewest</v>
      </c>
    </row>
    <row r="346" customFormat="false" ht="12.75" hidden="false" customHeight="false" outlineLevel="0" collapsed="false">
      <c r="A346" s="0" t="s">
        <v>5951</v>
      </c>
      <c r="B346" s="0" t="s">
        <v>5952</v>
      </c>
      <c r="C346" s="0" t="str">
        <f aca="false">LEFT(A346,2)&amp;B346</f>
        <v>BEVlaams Gewest</v>
      </c>
    </row>
    <row r="347" customFormat="false" ht="12.75" hidden="false" customHeight="false" outlineLevel="0" collapsed="false">
      <c r="A347" s="0" t="s">
        <v>5953</v>
      </c>
      <c r="B347" s="0" t="s">
        <v>844</v>
      </c>
      <c r="C347" s="0" t="str">
        <f aca="false">LEFT(A347,2)&amp;B347</f>
        <v>BEAntwerpen</v>
      </c>
    </row>
    <row r="348" customFormat="false" ht="12.75" hidden="false" customHeight="false" outlineLevel="0" collapsed="false">
      <c r="A348" s="0" t="s">
        <v>5954</v>
      </c>
      <c r="B348" s="0" t="s">
        <v>5955</v>
      </c>
      <c r="C348" s="0" t="str">
        <f aca="false">LEFT(A348,2)&amp;B348</f>
        <v>BEVlaams-Brabant</v>
      </c>
    </row>
    <row r="349" customFormat="false" ht="12.75" hidden="false" customHeight="false" outlineLevel="0" collapsed="false">
      <c r="A349" s="0" t="s">
        <v>5956</v>
      </c>
      <c r="B349" s="0" t="s">
        <v>5957</v>
      </c>
      <c r="C349" s="0" t="str">
        <f aca="false">LEFT(A349,2)&amp;B349</f>
        <v>BELimburg</v>
      </c>
    </row>
    <row r="350" customFormat="false" ht="12.75" hidden="false" customHeight="false" outlineLevel="0" collapsed="false">
      <c r="A350" s="0" t="s">
        <v>5958</v>
      </c>
      <c r="B350" s="0" t="s">
        <v>5959</v>
      </c>
      <c r="C350" s="0" t="str">
        <f aca="false">LEFT(A350,2)&amp;B350</f>
        <v>BEOost-Vlaanderen</v>
      </c>
    </row>
    <row r="351" customFormat="false" ht="12.75" hidden="false" customHeight="false" outlineLevel="0" collapsed="false">
      <c r="A351" s="0" t="s">
        <v>5960</v>
      </c>
      <c r="B351" s="0" t="s">
        <v>5961</v>
      </c>
      <c r="C351" s="0" t="str">
        <f aca="false">LEFT(A351,2)&amp;B351</f>
        <v>BEWest-Vlaanderen</v>
      </c>
    </row>
    <row r="352" customFormat="false" ht="12.75" hidden="false" customHeight="false" outlineLevel="0" collapsed="false">
      <c r="A352" s="0" t="s">
        <v>5962</v>
      </c>
      <c r="B352" s="0" t="s">
        <v>5963</v>
      </c>
      <c r="C352" s="0" t="str">
        <f aca="false">LEFT(A352,2)&amp;B352</f>
        <v>BEwallonne, Région</v>
      </c>
    </row>
    <row r="353" customFormat="false" ht="12.75" hidden="false" customHeight="false" outlineLevel="0" collapsed="false">
      <c r="A353" s="0" t="s">
        <v>5964</v>
      </c>
      <c r="B353" s="0" t="s">
        <v>5965</v>
      </c>
      <c r="C353" s="0" t="str">
        <f aca="false">LEFT(A353,2)&amp;B353</f>
        <v>BEBrabant wallon</v>
      </c>
    </row>
    <row r="354" customFormat="false" ht="12.75" hidden="false" customHeight="false" outlineLevel="0" collapsed="false">
      <c r="A354" s="0" t="s">
        <v>5966</v>
      </c>
      <c r="B354" s="0" t="s">
        <v>5967</v>
      </c>
      <c r="C354" s="0" t="str">
        <f aca="false">LEFT(A354,2)&amp;B354</f>
        <v>BEHainaut</v>
      </c>
    </row>
    <row r="355" customFormat="false" ht="12.75" hidden="false" customHeight="false" outlineLevel="0" collapsed="false">
      <c r="A355" s="0" t="s">
        <v>5968</v>
      </c>
      <c r="B355" s="0" t="s">
        <v>5969</v>
      </c>
      <c r="C355" s="0" t="str">
        <f aca="false">LEFT(A355,2)&amp;B355</f>
        <v>BELiège</v>
      </c>
    </row>
    <row r="356" customFormat="false" ht="12.75" hidden="false" customHeight="false" outlineLevel="0" collapsed="false">
      <c r="A356" s="0" t="s">
        <v>5970</v>
      </c>
      <c r="B356" s="0" t="s">
        <v>5971</v>
      </c>
      <c r="C356" s="0" t="str">
        <f aca="false">LEFT(A356,2)&amp;B356</f>
        <v>BELuxembourg</v>
      </c>
    </row>
    <row r="357" customFormat="false" ht="12.75" hidden="false" customHeight="false" outlineLevel="0" collapsed="false">
      <c r="A357" s="0" t="s">
        <v>5972</v>
      </c>
      <c r="B357" s="0" t="s">
        <v>5973</v>
      </c>
      <c r="C357" s="0" t="str">
        <f aca="false">LEFT(A357,2)&amp;B357</f>
        <v>BENamur</v>
      </c>
    </row>
    <row r="358" customFormat="false" ht="12.75" hidden="false" customHeight="false" outlineLevel="0" collapsed="false">
      <c r="A358" s="0" t="s">
        <v>5974</v>
      </c>
      <c r="B358" s="0" t="s">
        <v>5975</v>
      </c>
      <c r="C358" s="0" t="str">
        <f aca="false">LEFT(A358,2)&amp;B358</f>
        <v>BFBoucle du Mouhoun</v>
      </c>
    </row>
    <row r="359" customFormat="false" ht="12.75" hidden="false" customHeight="false" outlineLevel="0" collapsed="false">
      <c r="A359" s="0" t="s">
        <v>5976</v>
      </c>
      <c r="B359" s="0" t="s">
        <v>5977</v>
      </c>
      <c r="C359" s="0" t="str">
        <f aca="false">LEFT(A359,2)&amp;B359</f>
        <v>BFBalé</v>
      </c>
    </row>
    <row r="360" customFormat="false" ht="12.75" hidden="false" customHeight="false" outlineLevel="0" collapsed="false">
      <c r="A360" s="0" t="s">
        <v>5978</v>
      </c>
      <c r="B360" s="0" t="s">
        <v>5979</v>
      </c>
      <c r="C360" s="0" t="str">
        <f aca="false">LEFT(A360,2)&amp;B360</f>
        <v>BFBanwa</v>
      </c>
    </row>
    <row r="361" customFormat="false" ht="12.75" hidden="false" customHeight="false" outlineLevel="0" collapsed="false">
      <c r="A361" s="0" t="s">
        <v>5980</v>
      </c>
      <c r="B361" s="0" t="s">
        <v>5981</v>
      </c>
      <c r="C361" s="0" t="str">
        <f aca="false">LEFT(A361,2)&amp;B361</f>
        <v>BFKossi</v>
      </c>
    </row>
    <row r="362" customFormat="false" ht="12.75" hidden="false" customHeight="false" outlineLevel="0" collapsed="false">
      <c r="A362" s="0" t="s">
        <v>5982</v>
      </c>
      <c r="B362" s="0" t="s">
        <v>5983</v>
      </c>
      <c r="C362" s="0" t="str">
        <f aca="false">LEFT(A362,2)&amp;B362</f>
        <v>BFMouhoun</v>
      </c>
    </row>
    <row r="363" customFormat="false" ht="12.75" hidden="false" customHeight="false" outlineLevel="0" collapsed="false">
      <c r="A363" s="0" t="s">
        <v>5984</v>
      </c>
      <c r="B363" s="0" t="s">
        <v>5985</v>
      </c>
      <c r="C363" s="0" t="str">
        <f aca="false">LEFT(A363,2)&amp;B363</f>
        <v>BFNayala</v>
      </c>
    </row>
    <row r="364" customFormat="false" ht="12.75" hidden="false" customHeight="false" outlineLevel="0" collapsed="false">
      <c r="A364" s="0" t="s">
        <v>5986</v>
      </c>
      <c r="B364" s="0" t="s">
        <v>5987</v>
      </c>
      <c r="C364" s="0" t="str">
        <f aca="false">LEFT(A364,2)&amp;B364</f>
        <v>BFSourou</v>
      </c>
    </row>
    <row r="365" customFormat="false" ht="12.75" hidden="false" customHeight="false" outlineLevel="0" collapsed="false">
      <c r="A365" s="0" t="s">
        <v>5988</v>
      </c>
      <c r="B365" s="0" t="s">
        <v>5989</v>
      </c>
      <c r="C365" s="0" t="str">
        <f aca="false">LEFT(A365,2)&amp;B365</f>
        <v>BFCascades</v>
      </c>
    </row>
    <row r="366" customFormat="false" ht="12.75" hidden="false" customHeight="false" outlineLevel="0" collapsed="false">
      <c r="A366" s="0" t="s">
        <v>5990</v>
      </c>
      <c r="B366" s="0" t="s">
        <v>5991</v>
      </c>
      <c r="C366" s="0" t="str">
        <f aca="false">LEFT(A366,2)&amp;B366</f>
        <v>BFComoé</v>
      </c>
    </row>
    <row r="367" customFormat="false" ht="12.75" hidden="false" customHeight="false" outlineLevel="0" collapsed="false">
      <c r="A367" s="0" t="s">
        <v>5992</v>
      </c>
      <c r="B367" s="0" t="s">
        <v>5993</v>
      </c>
      <c r="C367" s="0" t="str">
        <f aca="false">LEFT(A367,2)&amp;B367</f>
        <v>BFLéraba</v>
      </c>
    </row>
    <row r="368" customFormat="false" ht="12.75" hidden="false" customHeight="false" outlineLevel="0" collapsed="false">
      <c r="A368" s="0" t="s">
        <v>5994</v>
      </c>
      <c r="B368" s="0" t="s">
        <v>5995</v>
      </c>
      <c r="C368" s="0" t="str">
        <f aca="false">LEFT(A368,2)&amp;B368</f>
        <v>BFCentre</v>
      </c>
    </row>
    <row r="369" customFormat="false" ht="12.75" hidden="false" customHeight="false" outlineLevel="0" collapsed="false">
      <c r="A369" s="0" t="s">
        <v>5996</v>
      </c>
      <c r="B369" s="0" t="s">
        <v>5997</v>
      </c>
      <c r="C369" s="0" t="str">
        <f aca="false">LEFT(A369,2)&amp;B369</f>
        <v>BFKadiogo</v>
      </c>
    </row>
    <row r="370" customFormat="false" ht="12.75" hidden="false" customHeight="false" outlineLevel="0" collapsed="false">
      <c r="A370" s="0" t="s">
        <v>5998</v>
      </c>
      <c r="B370" s="0" t="s">
        <v>5999</v>
      </c>
      <c r="C370" s="0" t="str">
        <f aca="false">LEFT(A370,2)&amp;B370</f>
        <v>BFCentre-Est</v>
      </c>
    </row>
    <row r="371" customFormat="false" ht="12.75" hidden="false" customHeight="false" outlineLevel="0" collapsed="false">
      <c r="A371" s="0" t="s">
        <v>6000</v>
      </c>
      <c r="B371" s="0" t="s">
        <v>6001</v>
      </c>
      <c r="C371" s="0" t="str">
        <f aca="false">LEFT(A371,2)&amp;B371</f>
        <v>BFBoulgou</v>
      </c>
    </row>
    <row r="372" customFormat="false" ht="12.75" hidden="false" customHeight="false" outlineLevel="0" collapsed="false">
      <c r="A372" s="0" t="s">
        <v>6002</v>
      </c>
      <c r="B372" s="0" t="s">
        <v>6003</v>
      </c>
      <c r="C372" s="0" t="str">
        <f aca="false">LEFT(A372,2)&amp;B372</f>
        <v>BFKoulpélogo</v>
      </c>
    </row>
    <row r="373" customFormat="false" ht="12.75" hidden="false" customHeight="false" outlineLevel="0" collapsed="false">
      <c r="A373" s="0" t="s">
        <v>6004</v>
      </c>
      <c r="B373" s="0" t="s">
        <v>6005</v>
      </c>
      <c r="C373" s="0" t="str">
        <f aca="false">LEFT(A373,2)&amp;B373</f>
        <v>BFKouritenga</v>
      </c>
    </row>
    <row r="374" customFormat="false" ht="12.75" hidden="false" customHeight="false" outlineLevel="0" collapsed="false">
      <c r="A374" s="0" t="s">
        <v>6006</v>
      </c>
      <c r="B374" s="0" t="s">
        <v>6007</v>
      </c>
      <c r="C374" s="0" t="str">
        <f aca="false">LEFT(A374,2)&amp;B374</f>
        <v>BFCentre-Nord</v>
      </c>
    </row>
    <row r="375" customFormat="false" ht="12.75" hidden="false" customHeight="false" outlineLevel="0" collapsed="false">
      <c r="A375" s="0" t="s">
        <v>6008</v>
      </c>
      <c r="B375" s="0" t="s">
        <v>6009</v>
      </c>
      <c r="C375" s="0" t="str">
        <f aca="false">LEFT(A375,2)&amp;B375</f>
        <v>BFBam</v>
      </c>
    </row>
    <row r="376" customFormat="false" ht="12.75" hidden="false" customHeight="false" outlineLevel="0" collapsed="false">
      <c r="A376" s="0" t="s">
        <v>6010</v>
      </c>
      <c r="B376" s="0" t="s">
        <v>6011</v>
      </c>
      <c r="C376" s="0" t="str">
        <f aca="false">LEFT(A376,2)&amp;B376</f>
        <v>BFNamentenga</v>
      </c>
    </row>
    <row r="377" customFormat="false" ht="12.75" hidden="false" customHeight="false" outlineLevel="0" collapsed="false">
      <c r="A377" s="0" t="s">
        <v>6012</v>
      </c>
      <c r="B377" s="0" t="s">
        <v>6013</v>
      </c>
      <c r="C377" s="0" t="str">
        <f aca="false">LEFT(A377,2)&amp;B377</f>
        <v>BFSanmatenga</v>
      </c>
    </row>
    <row r="378" customFormat="false" ht="12.75" hidden="false" customHeight="false" outlineLevel="0" collapsed="false">
      <c r="A378" s="0" t="s">
        <v>6014</v>
      </c>
      <c r="B378" s="0" t="s">
        <v>6015</v>
      </c>
      <c r="C378" s="0" t="str">
        <f aca="false">LEFT(A378,2)&amp;B378</f>
        <v>BFCentre-Ouest</v>
      </c>
    </row>
    <row r="379" customFormat="false" ht="12.75" hidden="false" customHeight="false" outlineLevel="0" collapsed="false">
      <c r="A379" s="0" t="s">
        <v>6016</v>
      </c>
      <c r="B379" s="0" t="s">
        <v>6017</v>
      </c>
      <c r="C379" s="0" t="str">
        <f aca="false">LEFT(A379,2)&amp;B379</f>
        <v>BFBoulkiemdé</v>
      </c>
    </row>
    <row r="380" customFormat="false" ht="12.75" hidden="false" customHeight="false" outlineLevel="0" collapsed="false">
      <c r="A380" s="0" t="s">
        <v>6018</v>
      </c>
      <c r="B380" s="0" t="s">
        <v>6019</v>
      </c>
      <c r="C380" s="0" t="str">
        <f aca="false">LEFT(A380,2)&amp;B380</f>
        <v>BFSissili</v>
      </c>
    </row>
    <row r="381" customFormat="false" ht="12.75" hidden="false" customHeight="false" outlineLevel="0" collapsed="false">
      <c r="A381" s="0" t="s">
        <v>6020</v>
      </c>
      <c r="B381" s="0" t="s">
        <v>6021</v>
      </c>
      <c r="C381" s="0" t="str">
        <f aca="false">LEFT(A381,2)&amp;B381</f>
        <v>BFSanguié</v>
      </c>
    </row>
    <row r="382" customFormat="false" ht="12.75" hidden="false" customHeight="false" outlineLevel="0" collapsed="false">
      <c r="A382" s="0" t="s">
        <v>6022</v>
      </c>
      <c r="B382" s="0" t="s">
        <v>6023</v>
      </c>
      <c r="C382" s="0" t="str">
        <f aca="false">LEFT(A382,2)&amp;B382</f>
        <v>BFZiro</v>
      </c>
    </row>
    <row r="383" customFormat="false" ht="12.75" hidden="false" customHeight="false" outlineLevel="0" collapsed="false">
      <c r="A383" s="0" t="s">
        <v>6024</v>
      </c>
      <c r="B383" s="0" t="s">
        <v>6025</v>
      </c>
      <c r="C383" s="0" t="str">
        <f aca="false">LEFT(A383,2)&amp;B383</f>
        <v>BFCentre-Sud</v>
      </c>
    </row>
    <row r="384" customFormat="false" ht="12.75" hidden="false" customHeight="false" outlineLevel="0" collapsed="false">
      <c r="A384" s="0" t="s">
        <v>6026</v>
      </c>
      <c r="B384" s="0" t="s">
        <v>6027</v>
      </c>
      <c r="C384" s="0" t="str">
        <f aca="false">LEFT(A384,2)&amp;B384</f>
        <v>BFBazèga</v>
      </c>
    </row>
    <row r="385" customFormat="false" ht="12.75" hidden="false" customHeight="false" outlineLevel="0" collapsed="false">
      <c r="A385" s="0" t="s">
        <v>6028</v>
      </c>
      <c r="B385" s="0" t="s">
        <v>6029</v>
      </c>
      <c r="C385" s="0" t="str">
        <f aca="false">LEFT(A385,2)&amp;B385</f>
        <v>BFNahouri</v>
      </c>
    </row>
    <row r="386" customFormat="false" ht="12.75" hidden="false" customHeight="false" outlineLevel="0" collapsed="false">
      <c r="A386" s="0" t="s">
        <v>6030</v>
      </c>
      <c r="B386" s="0" t="s">
        <v>6031</v>
      </c>
      <c r="C386" s="0" t="str">
        <f aca="false">LEFT(A386,2)&amp;B386</f>
        <v>BFZoundwéogo</v>
      </c>
    </row>
    <row r="387" customFormat="false" ht="12.75" hidden="false" customHeight="false" outlineLevel="0" collapsed="false">
      <c r="A387" s="0" t="s">
        <v>6032</v>
      </c>
      <c r="B387" s="0" t="s">
        <v>6033</v>
      </c>
      <c r="C387" s="0" t="str">
        <f aca="false">LEFT(A387,2)&amp;B387</f>
        <v>BFEst</v>
      </c>
    </row>
    <row r="388" customFormat="false" ht="12.75" hidden="false" customHeight="false" outlineLevel="0" collapsed="false">
      <c r="A388" s="0" t="s">
        <v>6034</v>
      </c>
      <c r="B388" s="0" t="s">
        <v>6035</v>
      </c>
      <c r="C388" s="0" t="str">
        <f aca="false">LEFT(A388,2)&amp;B388</f>
        <v>BFGnagna</v>
      </c>
    </row>
    <row r="389" customFormat="false" ht="12.75" hidden="false" customHeight="false" outlineLevel="0" collapsed="false">
      <c r="A389" s="0" t="s">
        <v>6036</v>
      </c>
      <c r="B389" s="0" t="s">
        <v>6037</v>
      </c>
      <c r="C389" s="0" t="str">
        <f aca="false">LEFT(A389,2)&amp;B389</f>
        <v>BFGourma</v>
      </c>
    </row>
    <row r="390" customFormat="false" ht="12.75" hidden="false" customHeight="false" outlineLevel="0" collapsed="false">
      <c r="A390" s="0" t="s">
        <v>6038</v>
      </c>
      <c r="B390" s="0" t="s">
        <v>6039</v>
      </c>
      <c r="C390" s="0" t="str">
        <f aca="false">LEFT(A390,2)&amp;B390</f>
        <v>BFKomondjari</v>
      </c>
    </row>
    <row r="391" customFormat="false" ht="12.75" hidden="false" customHeight="false" outlineLevel="0" collapsed="false">
      <c r="A391" s="0" t="s">
        <v>6040</v>
      </c>
      <c r="B391" s="0" t="s">
        <v>6041</v>
      </c>
      <c r="C391" s="0" t="str">
        <f aca="false">LEFT(A391,2)&amp;B391</f>
        <v>BFKompienga</v>
      </c>
    </row>
    <row r="392" customFormat="false" ht="12.75" hidden="false" customHeight="false" outlineLevel="0" collapsed="false">
      <c r="A392" s="0" t="s">
        <v>6042</v>
      </c>
      <c r="B392" s="0" t="s">
        <v>6043</v>
      </c>
      <c r="C392" s="0" t="str">
        <f aca="false">LEFT(A392,2)&amp;B392</f>
        <v>BFTapoa</v>
      </c>
    </row>
    <row r="393" customFormat="false" ht="12.75" hidden="false" customHeight="false" outlineLevel="0" collapsed="false">
      <c r="A393" s="0" t="s">
        <v>6044</v>
      </c>
      <c r="B393" s="0" t="s">
        <v>6045</v>
      </c>
      <c r="C393" s="0" t="str">
        <f aca="false">LEFT(A393,2)&amp;B393</f>
        <v>BFHauts-Bassins</v>
      </c>
    </row>
    <row r="394" customFormat="false" ht="12.75" hidden="false" customHeight="false" outlineLevel="0" collapsed="false">
      <c r="A394" s="0" t="s">
        <v>6046</v>
      </c>
      <c r="B394" s="0" t="s">
        <v>6047</v>
      </c>
      <c r="C394" s="0" t="str">
        <f aca="false">LEFT(A394,2)&amp;B394</f>
        <v>BFHouet</v>
      </c>
    </row>
    <row r="395" customFormat="false" ht="12.75" hidden="false" customHeight="false" outlineLevel="0" collapsed="false">
      <c r="A395" s="0" t="s">
        <v>6048</v>
      </c>
      <c r="B395" s="0" t="s">
        <v>6049</v>
      </c>
      <c r="C395" s="0" t="str">
        <f aca="false">LEFT(A395,2)&amp;B395</f>
        <v>BFKénédougou</v>
      </c>
    </row>
    <row r="396" customFormat="false" ht="12.75" hidden="false" customHeight="false" outlineLevel="0" collapsed="false">
      <c r="A396" s="0" t="s">
        <v>6050</v>
      </c>
      <c r="B396" s="0" t="s">
        <v>6051</v>
      </c>
      <c r="C396" s="0" t="str">
        <f aca="false">LEFT(A396,2)&amp;B396</f>
        <v>BFTuy</v>
      </c>
    </row>
    <row r="397" customFormat="false" ht="12.75" hidden="false" customHeight="false" outlineLevel="0" collapsed="false">
      <c r="A397" s="0" t="s">
        <v>6052</v>
      </c>
      <c r="B397" s="0" t="s">
        <v>6053</v>
      </c>
      <c r="C397" s="0" t="str">
        <f aca="false">LEFT(A397,2)&amp;B397</f>
        <v>BFNord</v>
      </c>
    </row>
    <row r="398" customFormat="false" ht="12.75" hidden="false" customHeight="false" outlineLevel="0" collapsed="false">
      <c r="A398" s="0" t="s">
        <v>6054</v>
      </c>
      <c r="B398" s="0" t="s">
        <v>6055</v>
      </c>
      <c r="C398" s="0" t="str">
        <f aca="false">LEFT(A398,2)&amp;B398</f>
        <v>BFLoroum</v>
      </c>
    </row>
    <row r="399" customFormat="false" ht="12.75" hidden="false" customHeight="false" outlineLevel="0" collapsed="false">
      <c r="A399" s="0" t="s">
        <v>6056</v>
      </c>
      <c r="B399" s="0" t="s">
        <v>6057</v>
      </c>
      <c r="C399" s="0" t="str">
        <f aca="false">LEFT(A399,2)&amp;B399</f>
        <v>BFPassoré</v>
      </c>
    </row>
    <row r="400" customFormat="false" ht="12.75" hidden="false" customHeight="false" outlineLevel="0" collapsed="false">
      <c r="A400" s="0" t="s">
        <v>6058</v>
      </c>
      <c r="B400" s="0" t="s">
        <v>6059</v>
      </c>
      <c r="C400" s="0" t="str">
        <f aca="false">LEFT(A400,2)&amp;B400</f>
        <v>BFYatenga</v>
      </c>
    </row>
    <row r="401" customFormat="false" ht="12.75" hidden="false" customHeight="false" outlineLevel="0" collapsed="false">
      <c r="A401" s="0" t="s">
        <v>6060</v>
      </c>
      <c r="B401" s="0" t="s">
        <v>6061</v>
      </c>
      <c r="C401" s="0" t="str">
        <f aca="false">LEFT(A401,2)&amp;B401</f>
        <v>BFZondoma</v>
      </c>
    </row>
    <row r="402" customFormat="false" ht="12.75" hidden="false" customHeight="false" outlineLevel="0" collapsed="false">
      <c r="A402" s="0" t="s">
        <v>6062</v>
      </c>
      <c r="B402" s="0" t="s">
        <v>6063</v>
      </c>
      <c r="C402" s="0" t="str">
        <f aca="false">LEFT(A402,2)&amp;B402</f>
        <v>BFPlateau-Central</v>
      </c>
    </row>
    <row r="403" customFormat="false" ht="12.75" hidden="false" customHeight="false" outlineLevel="0" collapsed="false">
      <c r="A403" s="0" t="s">
        <v>6064</v>
      </c>
      <c r="B403" s="0" t="s">
        <v>6065</v>
      </c>
      <c r="C403" s="0" t="str">
        <f aca="false">LEFT(A403,2)&amp;B403</f>
        <v>BFGanzourgou</v>
      </c>
    </row>
    <row r="404" customFormat="false" ht="12.75" hidden="false" customHeight="false" outlineLevel="0" collapsed="false">
      <c r="A404" s="0" t="s">
        <v>6066</v>
      </c>
      <c r="B404" s="0" t="s">
        <v>6067</v>
      </c>
      <c r="C404" s="0" t="str">
        <f aca="false">LEFT(A404,2)&amp;B404</f>
        <v>BFKourwéogo</v>
      </c>
    </row>
    <row r="405" customFormat="false" ht="12.75" hidden="false" customHeight="false" outlineLevel="0" collapsed="false">
      <c r="A405" s="0" t="s">
        <v>6068</v>
      </c>
      <c r="B405" s="0" t="s">
        <v>6069</v>
      </c>
      <c r="C405" s="0" t="str">
        <f aca="false">LEFT(A405,2)&amp;B405</f>
        <v>BFOubritenga</v>
      </c>
    </row>
    <row r="406" customFormat="false" ht="12.75" hidden="false" customHeight="false" outlineLevel="0" collapsed="false">
      <c r="A406" s="0" t="s">
        <v>6070</v>
      </c>
      <c r="B406" s="0" t="s">
        <v>6071</v>
      </c>
      <c r="C406" s="0" t="str">
        <f aca="false">LEFT(A406,2)&amp;B406</f>
        <v>BFSahel</v>
      </c>
    </row>
    <row r="407" customFormat="false" ht="12.75" hidden="false" customHeight="false" outlineLevel="0" collapsed="false">
      <c r="A407" s="0" t="s">
        <v>6072</v>
      </c>
      <c r="B407" s="0" t="s">
        <v>6073</v>
      </c>
      <c r="C407" s="0" t="str">
        <f aca="false">LEFT(A407,2)&amp;B407</f>
        <v>BFOudalan</v>
      </c>
    </row>
    <row r="408" customFormat="false" ht="12.75" hidden="false" customHeight="false" outlineLevel="0" collapsed="false">
      <c r="A408" s="0" t="s">
        <v>6074</v>
      </c>
      <c r="B408" s="0" t="s">
        <v>6075</v>
      </c>
      <c r="C408" s="0" t="str">
        <f aca="false">LEFT(A408,2)&amp;B408</f>
        <v>BFSéno</v>
      </c>
    </row>
    <row r="409" customFormat="false" ht="12.75" hidden="false" customHeight="false" outlineLevel="0" collapsed="false">
      <c r="A409" s="0" t="s">
        <v>6076</v>
      </c>
      <c r="B409" s="0" t="s">
        <v>6077</v>
      </c>
      <c r="C409" s="0" t="str">
        <f aca="false">LEFT(A409,2)&amp;B409</f>
        <v>BFSoum</v>
      </c>
    </row>
    <row r="410" customFormat="false" ht="12.75" hidden="false" customHeight="false" outlineLevel="0" collapsed="false">
      <c r="A410" s="0" t="s">
        <v>6078</v>
      </c>
      <c r="B410" s="0" t="s">
        <v>6079</v>
      </c>
      <c r="C410" s="0" t="str">
        <f aca="false">LEFT(A410,2)&amp;B410</f>
        <v>BFYagha</v>
      </c>
    </row>
    <row r="411" customFormat="false" ht="12.75" hidden="false" customHeight="false" outlineLevel="0" collapsed="false">
      <c r="A411" s="0" t="s">
        <v>6080</v>
      </c>
      <c r="B411" s="0" t="s">
        <v>6081</v>
      </c>
      <c r="C411" s="0" t="str">
        <f aca="false">LEFT(A411,2)&amp;B411</f>
        <v>BFSud-Ouest</v>
      </c>
    </row>
    <row r="412" customFormat="false" ht="12.75" hidden="false" customHeight="false" outlineLevel="0" collapsed="false">
      <c r="A412" s="0" t="s">
        <v>6082</v>
      </c>
      <c r="B412" s="0" t="s">
        <v>6083</v>
      </c>
      <c r="C412" s="0" t="str">
        <f aca="false">LEFT(A412,2)&amp;B412</f>
        <v>BFBougouriba</v>
      </c>
    </row>
    <row r="413" customFormat="false" ht="12.75" hidden="false" customHeight="false" outlineLevel="0" collapsed="false">
      <c r="A413" s="0" t="s">
        <v>6084</v>
      </c>
      <c r="B413" s="0" t="s">
        <v>6085</v>
      </c>
      <c r="C413" s="0" t="str">
        <f aca="false">LEFT(A413,2)&amp;B413</f>
        <v>BFIoba</v>
      </c>
    </row>
    <row r="414" customFormat="false" ht="12.75" hidden="false" customHeight="false" outlineLevel="0" collapsed="false">
      <c r="A414" s="0" t="s">
        <v>6086</v>
      </c>
      <c r="B414" s="0" t="s">
        <v>6087</v>
      </c>
      <c r="C414" s="0" t="str">
        <f aca="false">LEFT(A414,2)&amp;B414</f>
        <v>BFNoumbiel</v>
      </c>
    </row>
    <row r="415" customFormat="false" ht="12.75" hidden="false" customHeight="false" outlineLevel="0" collapsed="false">
      <c r="A415" s="0" t="s">
        <v>6088</v>
      </c>
      <c r="B415" s="0" t="s">
        <v>6089</v>
      </c>
      <c r="C415" s="0" t="str">
        <f aca="false">LEFT(A415,2)&amp;B415</f>
        <v>BFPoni</v>
      </c>
    </row>
    <row r="416" customFormat="false" ht="12.75" hidden="false" customHeight="false" outlineLevel="0" collapsed="false">
      <c r="A416" s="0" t="s">
        <v>6090</v>
      </c>
      <c r="B416" s="0" t="s">
        <v>6091</v>
      </c>
      <c r="C416" s="0" t="str">
        <f aca="false">LEFT(A416,2)&amp;B416</f>
        <v>BGBlagoevgrad</v>
      </c>
    </row>
    <row r="417" customFormat="false" ht="12.75" hidden="false" customHeight="false" outlineLevel="0" collapsed="false">
      <c r="A417" s="0" t="s">
        <v>6092</v>
      </c>
      <c r="B417" s="0" t="s">
        <v>6093</v>
      </c>
      <c r="C417" s="0" t="str">
        <f aca="false">LEFT(A417,2)&amp;B417</f>
        <v>BGBurgas</v>
      </c>
    </row>
    <row r="418" customFormat="false" ht="12.75" hidden="false" customHeight="false" outlineLevel="0" collapsed="false">
      <c r="A418" s="0" t="s">
        <v>6094</v>
      </c>
      <c r="B418" s="0" t="s">
        <v>6095</v>
      </c>
      <c r="C418" s="0" t="str">
        <f aca="false">LEFT(A418,2)&amp;B418</f>
        <v>BGVarna</v>
      </c>
    </row>
    <row r="419" customFormat="false" ht="12.75" hidden="false" customHeight="false" outlineLevel="0" collapsed="false">
      <c r="A419" s="0" t="s">
        <v>6096</v>
      </c>
      <c r="B419" s="0" t="s">
        <v>6097</v>
      </c>
      <c r="C419" s="0" t="str">
        <f aca="false">LEFT(A419,2)&amp;B419</f>
        <v>BGVeliko Tarnovo</v>
      </c>
    </row>
    <row r="420" customFormat="false" ht="12.75" hidden="false" customHeight="false" outlineLevel="0" collapsed="false">
      <c r="A420" s="0" t="s">
        <v>6098</v>
      </c>
      <c r="B420" s="0" t="s">
        <v>6099</v>
      </c>
      <c r="C420" s="0" t="str">
        <f aca="false">LEFT(A420,2)&amp;B420</f>
        <v>BGVidin</v>
      </c>
    </row>
    <row r="421" customFormat="false" ht="12.75" hidden="false" customHeight="false" outlineLevel="0" collapsed="false">
      <c r="A421" s="0" t="s">
        <v>6100</v>
      </c>
      <c r="B421" s="0" t="s">
        <v>6101</v>
      </c>
      <c r="C421" s="0" t="str">
        <f aca="false">LEFT(A421,2)&amp;B421</f>
        <v>BGVratsa</v>
      </c>
    </row>
    <row r="422" customFormat="false" ht="12.75" hidden="false" customHeight="false" outlineLevel="0" collapsed="false">
      <c r="A422" s="0" t="s">
        <v>6102</v>
      </c>
      <c r="B422" s="0" t="s">
        <v>6103</v>
      </c>
      <c r="C422" s="0" t="str">
        <f aca="false">LEFT(A422,2)&amp;B422</f>
        <v>BGGabrovo</v>
      </c>
    </row>
    <row r="423" customFormat="false" ht="12.75" hidden="false" customHeight="false" outlineLevel="0" collapsed="false">
      <c r="A423" s="0" t="s">
        <v>6104</v>
      </c>
      <c r="B423" s="0" t="s">
        <v>6105</v>
      </c>
      <c r="C423" s="0" t="str">
        <f aca="false">LEFT(A423,2)&amp;B423</f>
        <v>BGDobrich</v>
      </c>
    </row>
    <row r="424" customFormat="false" ht="12.75" hidden="false" customHeight="false" outlineLevel="0" collapsed="false">
      <c r="A424" s="0" t="s">
        <v>6106</v>
      </c>
      <c r="B424" s="0" t="s">
        <v>6107</v>
      </c>
      <c r="C424" s="0" t="str">
        <f aca="false">LEFT(A424,2)&amp;B424</f>
        <v>BGKardzhali</v>
      </c>
    </row>
    <row r="425" customFormat="false" ht="12.75" hidden="false" customHeight="false" outlineLevel="0" collapsed="false">
      <c r="A425" s="0" t="s">
        <v>6108</v>
      </c>
      <c r="B425" s="0" t="s">
        <v>6109</v>
      </c>
      <c r="C425" s="0" t="str">
        <f aca="false">LEFT(A425,2)&amp;B425</f>
        <v>BGKyustendil</v>
      </c>
    </row>
    <row r="426" customFormat="false" ht="12.75" hidden="false" customHeight="false" outlineLevel="0" collapsed="false">
      <c r="A426" s="0" t="s">
        <v>6110</v>
      </c>
      <c r="B426" s="0" t="s">
        <v>6111</v>
      </c>
      <c r="C426" s="0" t="str">
        <f aca="false">LEFT(A426,2)&amp;B426</f>
        <v>BGLovech</v>
      </c>
    </row>
    <row r="427" customFormat="false" ht="12.75" hidden="false" customHeight="false" outlineLevel="0" collapsed="false">
      <c r="A427" s="0" t="s">
        <v>6112</v>
      </c>
      <c r="B427" s="0" t="s">
        <v>6113</v>
      </c>
      <c r="C427" s="0" t="str">
        <f aca="false">LEFT(A427,2)&amp;B427</f>
        <v>BGMontana</v>
      </c>
    </row>
    <row r="428" customFormat="false" ht="12.75" hidden="false" customHeight="false" outlineLevel="0" collapsed="false">
      <c r="A428" s="0" t="s">
        <v>6114</v>
      </c>
      <c r="B428" s="0" t="s">
        <v>6115</v>
      </c>
      <c r="C428" s="0" t="str">
        <f aca="false">LEFT(A428,2)&amp;B428</f>
        <v>BGPazardzhik</v>
      </c>
    </row>
    <row r="429" customFormat="false" ht="12.75" hidden="false" customHeight="false" outlineLevel="0" collapsed="false">
      <c r="A429" s="0" t="s">
        <v>6116</v>
      </c>
      <c r="B429" s="0" t="s">
        <v>6117</v>
      </c>
      <c r="C429" s="0" t="str">
        <f aca="false">LEFT(A429,2)&amp;B429</f>
        <v>BGPernik</v>
      </c>
    </row>
    <row r="430" customFormat="false" ht="12.75" hidden="false" customHeight="false" outlineLevel="0" collapsed="false">
      <c r="A430" s="0" t="s">
        <v>6118</v>
      </c>
      <c r="B430" s="0" t="s">
        <v>6119</v>
      </c>
      <c r="C430" s="0" t="str">
        <f aca="false">LEFT(A430,2)&amp;B430</f>
        <v>BGPleven</v>
      </c>
    </row>
    <row r="431" customFormat="false" ht="12.75" hidden="false" customHeight="false" outlineLevel="0" collapsed="false">
      <c r="A431" s="0" t="s">
        <v>6120</v>
      </c>
      <c r="B431" s="0" t="s">
        <v>6121</v>
      </c>
      <c r="C431" s="0" t="str">
        <f aca="false">LEFT(A431,2)&amp;B431</f>
        <v>BGPlovdiv</v>
      </c>
    </row>
    <row r="432" customFormat="false" ht="12.75" hidden="false" customHeight="false" outlineLevel="0" collapsed="false">
      <c r="A432" s="0" t="s">
        <v>6122</v>
      </c>
      <c r="B432" s="0" t="s">
        <v>6123</v>
      </c>
      <c r="C432" s="0" t="str">
        <f aca="false">LEFT(A432,2)&amp;B432</f>
        <v>BGRazgrad</v>
      </c>
    </row>
    <row r="433" customFormat="false" ht="12.75" hidden="false" customHeight="false" outlineLevel="0" collapsed="false">
      <c r="A433" s="0" t="s">
        <v>6124</v>
      </c>
      <c r="B433" s="0" t="s">
        <v>6125</v>
      </c>
      <c r="C433" s="0" t="str">
        <f aca="false">LEFT(A433,2)&amp;B433</f>
        <v>BGRuse</v>
      </c>
    </row>
    <row r="434" customFormat="false" ht="12.75" hidden="false" customHeight="false" outlineLevel="0" collapsed="false">
      <c r="A434" s="0" t="s">
        <v>6126</v>
      </c>
      <c r="B434" s="0" t="s">
        <v>6127</v>
      </c>
      <c r="C434" s="0" t="str">
        <f aca="false">LEFT(A434,2)&amp;B434</f>
        <v>BGSilistra</v>
      </c>
    </row>
    <row r="435" customFormat="false" ht="12.75" hidden="false" customHeight="false" outlineLevel="0" collapsed="false">
      <c r="A435" s="0" t="s">
        <v>6128</v>
      </c>
      <c r="B435" s="0" t="s">
        <v>6129</v>
      </c>
      <c r="C435" s="0" t="str">
        <f aca="false">LEFT(A435,2)&amp;B435</f>
        <v>BGSliven</v>
      </c>
    </row>
    <row r="436" customFormat="false" ht="12.75" hidden="false" customHeight="false" outlineLevel="0" collapsed="false">
      <c r="A436" s="0" t="s">
        <v>6130</v>
      </c>
      <c r="B436" s="0" t="s">
        <v>6131</v>
      </c>
      <c r="C436" s="0" t="str">
        <f aca="false">LEFT(A436,2)&amp;B436</f>
        <v>BGSmolyan</v>
      </c>
    </row>
    <row r="437" customFormat="false" ht="12.75" hidden="false" customHeight="false" outlineLevel="0" collapsed="false">
      <c r="A437" s="0" t="s">
        <v>6132</v>
      </c>
      <c r="B437" s="0" t="s">
        <v>6133</v>
      </c>
      <c r="C437" s="0" t="str">
        <f aca="false">LEFT(A437,2)&amp;B437</f>
        <v>BGSofia (stolitsa)</v>
      </c>
    </row>
    <row r="438" customFormat="false" ht="12.75" hidden="false" customHeight="false" outlineLevel="0" collapsed="false">
      <c r="A438" s="0" t="s">
        <v>6134</v>
      </c>
      <c r="B438" s="0" t="s">
        <v>6135</v>
      </c>
      <c r="C438" s="0" t="str">
        <f aca="false">LEFT(A438,2)&amp;B438</f>
        <v>BGSofia</v>
      </c>
    </row>
    <row r="439" customFormat="false" ht="12.75" hidden="false" customHeight="false" outlineLevel="0" collapsed="false">
      <c r="A439" s="0" t="s">
        <v>6136</v>
      </c>
      <c r="B439" s="0" t="s">
        <v>6137</v>
      </c>
      <c r="C439" s="0" t="str">
        <f aca="false">LEFT(A439,2)&amp;B439</f>
        <v>BGStara Zagora</v>
      </c>
    </row>
    <row r="440" customFormat="false" ht="12.75" hidden="false" customHeight="false" outlineLevel="0" collapsed="false">
      <c r="A440" s="0" t="s">
        <v>6138</v>
      </c>
      <c r="B440" s="0" t="s">
        <v>6139</v>
      </c>
      <c r="C440" s="0" t="str">
        <f aca="false">LEFT(A440,2)&amp;B440</f>
        <v>BGTargovishte</v>
      </c>
    </row>
    <row r="441" customFormat="false" ht="12.75" hidden="false" customHeight="false" outlineLevel="0" collapsed="false">
      <c r="A441" s="0" t="s">
        <v>6140</v>
      </c>
      <c r="B441" s="0" t="s">
        <v>6141</v>
      </c>
      <c r="C441" s="0" t="str">
        <f aca="false">LEFT(A441,2)&amp;B441</f>
        <v>BGHaskovo</v>
      </c>
    </row>
    <row r="442" customFormat="false" ht="12.75" hidden="false" customHeight="false" outlineLevel="0" collapsed="false">
      <c r="A442" s="0" t="s">
        <v>6142</v>
      </c>
      <c r="B442" s="0" t="s">
        <v>6143</v>
      </c>
      <c r="C442" s="0" t="str">
        <f aca="false">LEFT(A442,2)&amp;B442</f>
        <v>BGShumen</v>
      </c>
    </row>
    <row r="443" customFormat="false" ht="12.75" hidden="false" customHeight="false" outlineLevel="0" collapsed="false">
      <c r="A443" s="0" t="s">
        <v>6144</v>
      </c>
      <c r="B443" s="0" t="s">
        <v>6145</v>
      </c>
      <c r="C443" s="0" t="str">
        <f aca="false">LEFT(A443,2)&amp;B443</f>
        <v>BGYambol</v>
      </c>
    </row>
    <row r="444" customFormat="false" ht="12.75" hidden="false" customHeight="false" outlineLevel="0" collapsed="false">
      <c r="A444" s="0" t="s">
        <v>6146</v>
      </c>
      <c r="B444" s="0" t="s">
        <v>6147</v>
      </c>
      <c r="C444" s="0" t="str">
        <f aca="false">LEFT(A444,2)&amp;B444</f>
        <v>BHAl ‘Āşimah</v>
      </c>
    </row>
    <row r="445" customFormat="false" ht="12.75" hidden="false" customHeight="false" outlineLevel="0" collapsed="false">
      <c r="A445" s="0" t="s">
        <v>6148</v>
      </c>
      <c r="B445" s="0" t="s">
        <v>6149</v>
      </c>
      <c r="C445" s="0" t="str">
        <f aca="false">LEFT(A445,2)&amp;B445</f>
        <v>BHAl Janūbīyah</v>
      </c>
    </row>
    <row r="446" customFormat="false" ht="12.75" hidden="false" customHeight="false" outlineLevel="0" collapsed="false">
      <c r="A446" s="0" t="s">
        <v>6150</v>
      </c>
      <c r="B446" s="0" t="s">
        <v>6151</v>
      </c>
      <c r="C446" s="0" t="str">
        <f aca="false">LEFT(A446,2)&amp;B446</f>
        <v>BHAl Muḩarraq</v>
      </c>
    </row>
    <row r="447" customFormat="false" ht="12.75" hidden="false" customHeight="false" outlineLevel="0" collapsed="false">
      <c r="A447" s="0" t="s">
        <v>6152</v>
      </c>
      <c r="B447" s="0" t="s">
        <v>6153</v>
      </c>
      <c r="C447" s="0" t="str">
        <f aca="false">LEFT(A447,2)&amp;B447</f>
        <v>BHAsh Shamālīyah</v>
      </c>
    </row>
    <row r="448" customFormat="false" ht="12.75" hidden="false" customHeight="false" outlineLevel="0" collapsed="false">
      <c r="A448" s="0" t="s">
        <v>6154</v>
      </c>
      <c r="B448" s="0" t="s">
        <v>6155</v>
      </c>
      <c r="C448" s="0" t="str">
        <f aca="false">LEFT(A448,2)&amp;B448</f>
        <v>BIBubanza</v>
      </c>
    </row>
    <row r="449" customFormat="false" ht="12.75" hidden="false" customHeight="false" outlineLevel="0" collapsed="false">
      <c r="A449" s="0" t="s">
        <v>6154</v>
      </c>
      <c r="B449" s="0" t="s">
        <v>6155</v>
      </c>
      <c r="C449" s="0" t="str">
        <f aca="false">LEFT(A449,2)&amp;B449</f>
        <v>BIBubanza</v>
      </c>
    </row>
    <row r="450" customFormat="false" ht="12.75" hidden="false" customHeight="false" outlineLevel="0" collapsed="false">
      <c r="A450" s="0" t="s">
        <v>6156</v>
      </c>
      <c r="B450" s="0" t="s">
        <v>6157</v>
      </c>
      <c r="C450" s="0" t="str">
        <f aca="false">LEFT(A450,2)&amp;B450</f>
        <v>BIBujumbura Rural</v>
      </c>
    </row>
    <row r="451" customFormat="false" ht="12.75" hidden="false" customHeight="false" outlineLevel="0" collapsed="false">
      <c r="A451" s="0" t="s">
        <v>6156</v>
      </c>
      <c r="B451" s="0" t="s">
        <v>6157</v>
      </c>
      <c r="C451" s="0" t="str">
        <f aca="false">LEFT(A451,2)&amp;B451</f>
        <v>BIBujumbura Rural</v>
      </c>
    </row>
    <row r="452" customFormat="false" ht="12.75" hidden="false" customHeight="false" outlineLevel="0" collapsed="false">
      <c r="A452" s="0" t="s">
        <v>6158</v>
      </c>
      <c r="B452" s="0" t="s">
        <v>6159</v>
      </c>
      <c r="C452" s="0" t="str">
        <f aca="false">LEFT(A452,2)&amp;B452</f>
        <v>BIBujumbura Mairie</v>
      </c>
    </row>
    <row r="453" customFormat="false" ht="12.75" hidden="false" customHeight="false" outlineLevel="0" collapsed="false">
      <c r="A453" s="0" t="s">
        <v>6158</v>
      </c>
      <c r="B453" s="0" t="s">
        <v>6159</v>
      </c>
      <c r="C453" s="0" t="str">
        <f aca="false">LEFT(A453,2)&amp;B453</f>
        <v>BIBujumbura Mairie</v>
      </c>
    </row>
    <row r="454" customFormat="false" ht="12.75" hidden="false" customHeight="false" outlineLevel="0" collapsed="false">
      <c r="A454" s="0" t="s">
        <v>6160</v>
      </c>
      <c r="B454" s="0" t="s">
        <v>6161</v>
      </c>
      <c r="C454" s="0" t="str">
        <f aca="false">LEFT(A454,2)&amp;B454</f>
        <v>BIBururi</v>
      </c>
    </row>
    <row r="455" customFormat="false" ht="12.75" hidden="false" customHeight="false" outlineLevel="0" collapsed="false">
      <c r="A455" s="0" t="s">
        <v>6160</v>
      </c>
      <c r="B455" s="0" t="s">
        <v>6161</v>
      </c>
      <c r="C455" s="0" t="str">
        <f aca="false">LEFT(A455,2)&amp;B455</f>
        <v>BIBururi</v>
      </c>
    </row>
    <row r="456" customFormat="false" ht="12.75" hidden="false" customHeight="false" outlineLevel="0" collapsed="false">
      <c r="A456" s="0" t="s">
        <v>6162</v>
      </c>
      <c r="B456" s="0" t="s">
        <v>6163</v>
      </c>
      <c r="C456" s="0" t="str">
        <f aca="false">LEFT(A456,2)&amp;B456</f>
        <v>BICankuzo</v>
      </c>
    </row>
    <row r="457" customFormat="false" ht="12.75" hidden="false" customHeight="false" outlineLevel="0" collapsed="false">
      <c r="A457" s="0" t="s">
        <v>6162</v>
      </c>
      <c r="B457" s="0" t="s">
        <v>6163</v>
      </c>
      <c r="C457" s="0" t="str">
        <f aca="false">LEFT(A457,2)&amp;B457</f>
        <v>BICankuzo</v>
      </c>
    </row>
    <row r="458" customFormat="false" ht="12.75" hidden="false" customHeight="false" outlineLevel="0" collapsed="false">
      <c r="A458" s="0" t="s">
        <v>6164</v>
      </c>
      <c r="B458" s="0" t="s">
        <v>6165</v>
      </c>
      <c r="C458" s="0" t="str">
        <f aca="false">LEFT(A458,2)&amp;B458</f>
        <v>BICibitoke</v>
      </c>
    </row>
    <row r="459" customFormat="false" ht="12.75" hidden="false" customHeight="false" outlineLevel="0" collapsed="false">
      <c r="A459" s="0" t="s">
        <v>6164</v>
      </c>
      <c r="B459" s="0" t="s">
        <v>6165</v>
      </c>
      <c r="C459" s="0" t="str">
        <f aca="false">LEFT(A459,2)&amp;B459</f>
        <v>BICibitoke</v>
      </c>
    </row>
    <row r="460" customFormat="false" ht="12.75" hidden="false" customHeight="false" outlineLevel="0" collapsed="false">
      <c r="A460" s="0" t="s">
        <v>6166</v>
      </c>
      <c r="B460" s="0" t="s">
        <v>6167</v>
      </c>
      <c r="C460" s="0" t="str">
        <f aca="false">LEFT(A460,2)&amp;B460</f>
        <v>BIGitega</v>
      </c>
    </row>
    <row r="461" customFormat="false" ht="12.75" hidden="false" customHeight="false" outlineLevel="0" collapsed="false">
      <c r="A461" s="0" t="s">
        <v>6166</v>
      </c>
      <c r="B461" s="0" t="s">
        <v>6167</v>
      </c>
      <c r="C461" s="0" t="str">
        <f aca="false">LEFT(A461,2)&amp;B461</f>
        <v>BIGitega</v>
      </c>
    </row>
    <row r="462" customFormat="false" ht="12.75" hidden="false" customHeight="false" outlineLevel="0" collapsed="false">
      <c r="A462" s="0" t="s">
        <v>6168</v>
      </c>
      <c r="B462" s="0" t="s">
        <v>6169</v>
      </c>
      <c r="C462" s="0" t="str">
        <f aca="false">LEFT(A462,2)&amp;B462</f>
        <v>BIKirundo</v>
      </c>
    </row>
    <row r="463" customFormat="false" ht="12.75" hidden="false" customHeight="false" outlineLevel="0" collapsed="false">
      <c r="A463" s="0" t="s">
        <v>6168</v>
      </c>
      <c r="B463" s="0" t="s">
        <v>6169</v>
      </c>
      <c r="C463" s="0" t="str">
        <f aca="false">LEFT(A463,2)&amp;B463</f>
        <v>BIKirundo</v>
      </c>
    </row>
    <row r="464" customFormat="false" ht="12.75" hidden="false" customHeight="false" outlineLevel="0" collapsed="false">
      <c r="A464" s="0" t="s">
        <v>6170</v>
      </c>
      <c r="B464" s="0" t="s">
        <v>6171</v>
      </c>
      <c r="C464" s="0" t="str">
        <f aca="false">LEFT(A464,2)&amp;B464</f>
        <v>BIKaruzi</v>
      </c>
    </row>
    <row r="465" customFormat="false" ht="12.75" hidden="false" customHeight="false" outlineLevel="0" collapsed="false">
      <c r="A465" s="0" t="s">
        <v>6170</v>
      </c>
      <c r="B465" s="0" t="s">
        <v>6171</v>
      </c>
      <c r="C465" s="0" t="str">
        <f aca="false">LEFT(A465,2)&amp;B465</f>
        <v>BIKaruzi</v>
      </c>
    </row>
    <row r="466" customFormat="false" ht="12.75" hidden="false" customHeight="false" outlineLevel="0" collapsed="false">
      <c r="A466" s="0" t="s">
        <v>6172</v>
      </c>
      <c r="B466" s="0" t="s">
        <v>6173</v>
      </c>
      <c r="C466" s="0" t="str">
        <f aca="false">LEFT(A466,2)&amp;B466</f>
        <v>BIKayanza</v>
      </c>
    </row>
    <row r="467" customFormat="false" ht="12.75" hidden="false" customHeight="false" outlineLevel="0" collapsed="false">
      <c r="A467" s="0" t="s">
        <v>6172</v>
      </c>
      <c r="B467" s="0" t="s">
        <v>6173</v>
      </c>
      <c r="C467" s="0" t="str">
        <f aca="false">LEFT(A467,2)&amp;B467</f>
        <v>BIKayanza</v>
      </c>
    </row>
    <row r="468" customFormat="false" ht="12.75" hidden="false" customHeight="false" outlineLevel="0" collapsed="false">
      <c r="A468" s="0" t="s">
        <v>6174</v>
      </c>
      <c r="B468" s="0" t="s">
        <v>6175</v>
      </c>
      <c r="C468" s="0" t="str">
        <f aca="false">LEFT(A468,2)&amp;B468</f>
        <v>BIMakamba</v>
      </c>
    </row>
    <row r="469" customFormat="false" ht="12.75" hidden="false" customHeight="false" outlineLevel="0" collapsed="false">
      <c r="A469" s="0" t="s">
        <v>6174</v>
      </c>
      <c r="B469" s="0" t="s">
        <v>6175</v>
      </c>
      <c r="C469" s="0" t="str">
        <f aca="false">LEFT(A469,2)&amp;B469</f>
        <v>BIMakamba</v>
      </c>
    </row>
    <row r="470" customFormat="false" ht="12.75" hidden="false" customHeight="false" outlineLevel="0" collapsed="false">
      <c r="A470" s="0" t="s">
        <v>6176</v>
      </c>
      <c r="B470" s="0" t="s">
        <v>6177</v>
      </c>
      <c r="C470" s="0" t="str">
        <f aca="false">LEFT(A470,2)&amp;B470</f>
        <v>BIMuramvya</v>
      </c>
    </row>
    <row r="471" customFormat="false" ht="12.75" hidden="false" customHeight="false" outlineLevel="0" collapsed="false">
      <c r="A471" s="0" t="s">
        <v>6176</v>
      </c>
      <c r="B471" s="0" t="s">
        <v>6177</v>
      </c>
      <c r="C471" s="0" t="str">
        <f aca="false">LEFT(A471,2)&amp;B471</f>
        <v>BIMuramvya</v>
      </c>
    </row>
    <row r="472" customFormat="false" ht="12.75" hidden="false" customHeight="false" outlineLevel="0" collapsed="false">
      <c r="A472" s="0" t="s">
        <v>6178</v>
      </c>
      <c r="B472" s="0" t="s">
        <v>6179</v>
      </c>
      <c r="C472" s="0" t="str">
        <f aca="false">LEFT(A472,2)&amp;B472</f>
        <v>BIMwaro</v>
      </c>
    </row>
    <row r="473" customFormat="false" ht="12.75" hidden="false" customHeight="false" outlineLevel="0" collapsed="false">
      <c r="A473" s="0" t="s">
        <v>6178</v>
      </c>
      <c r="B473" s="0" t="s">
        <v>6179</v>
      </c>
      <c r="C473" s="0" t="str">
        <f aca="false">LEFT(A473,2)&amp;B473</f>
        <v>BIMwaro</v>
      </c>
    </row>
    <row r="474" customFormat="false" ht="12.75" hidden="false" customHeight="false" outlineLevel="0" collapsed="false">
      <c r="A474" s="0" t="s">
        <v>6180</v>
      </c>
      <c r="B474" s="0" t="s">
        <v>6181</v>
      </c>
      <c r="C474" s="0" t="str">
        <f aca="false">LEFT(A474,2)&amp;B474</f>
        <v>BIMuyinga</v>
      </c>
    </row>
    <row r="475" customFormat="false" ht="12.75" hidden="false" customHeight="false" outlineLevel="0" collapsed="false">
      <c r="A475" s="0" t="s">
        <v>6180</v>
      </c>
      <c r="B475" s="0" t="s">
        <v>6181</v>
      </c>
      <c r="C475" s="0" t="str">
        <f aca="false">LEFT(A475,2)&amp;B475</f>
        <v>BIMuyinga</v>
      </c>
    </row>
    <row r="476" customFormat="false" ht="12.75" hidden="false" customHeight="false" outlineLevel="0" collapsed="false">
      <c r="A476" s="0" t="s">
        <v>6182</v>
      </c>
      <c r="B476" s="0" t="s">
        <v>6183</v>
      </c>
      <c r="C476" s="0" t="str">
        <f aca="false">LEFT(A476,2)&amp;B476</f>
        <v>BINgozi</v>
      </c>
    </row>
    <row r="477" customFormat="false" ht="12.75" hidden="false" customHeight="false" outlineLevel="0" collapsed="false">
      <c r="A477" s="0" t="s">
        <v>6182</v>
      </c>
      <c r="B477" s="0" t="s">
        <v>6183</v>
      </c>
      <c r="C477" s="0" t="str">
        <f aca="false">LEFT(A477,2)&amp;B477</f>
        <v>BINgozi</v>
      </c>
    </row>
    <row r="478" customFormat="false" ht="12.75" hidden="false" customHeight="false" outlineLevel="0" collapsed="false">
      <c r="A478" s="0" t="s">
        <v>6184</v>
      </c>
      <c r="B478" s="0" t="s">
        <v>6185</v>
      </c>
      <c r="C478" s="0" t="str">
        <f aca="false">LEFT(A478,2)&amp;B478</f>
        <v>BIRumonge</v>
      </c>
    </row>
    <row r="479" customFormat="false" ht="12.75" hidden="false" customHeight="false" outlineLevel="0" collapsed="false">
      <c r="A479" s="0" t="s">
        <v>6184</v>
      </c>
      <c r="B479" s="0" t="s">
        <v>6185</v>
      </c>
      <c r="C479" s="0" t="str">
        <f aca="false">LEFT(A479,2)&amp;B479</f>
        <v>BIRumonge</v>
      </c>
    </row>
    <row r="480" customFormat="false" ht="12.75" hidden="false" customHeight="false" outlineLevel="0" collapsed="false">
      <c r="A480" s="0" t="s">
        <v>6186</v>
      </c>
      <c r="B480" s="0" t="s">
        <v>6187</v>
      </c>
      <c r="C480" s="0" t="str">
        <f aca="false">LEFT(A480,2)&amp;B480</f>
        <v>BIRutana</v>
      </c>
    </row>
    <row r="481" customFormat="false" ht="12.75" hidden="false" customHeight="false" outlineLevel="0" collapsed="false">
      <c r="A481" s="0" t="s">
        <v>6186</v>
      </c>
      <c r="B481" s="0" t="s">
        <v>6187</v>
      </c>
      <c r="C481" s="0" t="str">
        <f aca="false">LEFT(A481,2)&amp;B481</f>
        <v>BIRutana</v>
      </c>
    </row>
    <row r="482" customFormat="false" ht="12.75" hidden="false" customHeight="false" outlineLevel="0" collapsed="false">
      <c r="A482" s="0" t="s">
        <v>6188</v>
      </c>
      <c r="B482" s="0" t="s">
        <v>6189</v>
      </c>
      <c r="C482" s="0" t="str">
        <f aca="false">LEFT(A482,2)&amp;B482</f>
        <v>BIRuyigi</v>
      </c>
    </row>
    <row r="483" customFormat="false" ht="12.75" hidden="false" customHeight="false" outlineLevel="0" collapsed="false">
      <c r="A483" s="0" t="s">
        <v>6188</v>
      </c>
      <c r="B483" s="0" t="s">
        <v>6189</v>
      </c>
      <c r="C483" s="0" t="str">
        <f aca="false">LEFT(A483,2)&amp;B483</f>
        <v>BIRuyigi</v>
      </c>
    </row>
    <row r="484" customFormat="false" ht="12.75" hidden="false" customHeight="false" outlineLevel="0" collapsed="false">
      <c r="A484" s="0" t="s">
        <v>6190</v>
      </c>
      <c r="B484" s="0" t="s">
        <v>6191</v>
      </c>
      <c r="C484" s="0" t="str">
        <f aca="false">LEFT(A484,2)&amp;B484</f>
        <v>BJAtacora</v>
      </c>
    </row>
    <row r="485" customFormat="false" ht="12.75" hidden="false" customHeight="false" outlineLevel="0" collapsed="false">
      <c r="A485" s="0" t="s">
        <v>6192</v>
      </c>
      <c r="B485" s="0" t="s">
        <v>6193</v>
      </c>
      <c r="C485" s="0" t="str">
        <f aca="false">LEFT(A485,2)&amp;B485</f>
        <v>BJAlibori</v>
      </c>
    </row>
    <row r="486" customFormat="false" ht="12.75" hidden="false" customHeight="false" outlineLevel="0" collapsed="false">
      <c r="A486" s="0" t="s">
        <v>6194</v>
      </c>
      <c r="B486" s="0" t="s">
        <v>6195</v>
      </c>
      <c r="C486" s="0" t="str">
        <f aca="false">LEFT(A486,2)&amp;B486</f>
        <v>BJAtlantique</v>
      </c>
    </row>
    <row r="487" customFormat="false" ht="12.75" hidden="false" customHeight="false" outlineLevel="0" collapsed="false">
      <c r="A487" s="0" t="s">
        <v>6196</v>
      </c>
      <c r="B487" s="0" t="s">
        <v>6197</v>
      </c>
      <c r="C487" s="0" t="str">
        <f aca="false">LEFT(A487,2)&amp;B487</f>
        <v>BJBorgou</v>
      </c>
    </row>
    <row r="488" customFormat="false" ht="12.75" hidden="false" customHeight="false" outlineLevel="0" collapsed="false">
      <c r="A488" s="0" t="s">
        <v>6198</v>
      </c>
      <c r="B488" s="0" t="s">
        <v>6199</v>
      </c>
      <c r="C488" s="0" t="str">
        <f aca="false">LEFT(A488,2)&amp;B488</f>
        <v>BJCollines</v>
      </c>
    </row>
    <row r="489" customFormat="false" ht="12.75" hidden="false" customHeight="false" outlineLevel="0" collapsed="false">
      <c r="A489" s="0" t="s">
        <v>6200</v>
      </c>
      <c r="B489" s="0" t="s">
        <v>6201</v>
      </c>
      <c r="C489" s="0" t="str">
        <f aca="false">LEFT(A489,2)&amp;B489</f>
        <v>BJDonga</v>
      </c>
    </row>
    <row r="490" customFormat="false" ht="12.75" hidden="false" customHeight="false" outlineLevel="0" collapsed="false">
      <c r="A490" s="0" t="s">
        <v>6202</v>
      </c>
      <c r="B490" s="0" t="s">
        <v>6203</v>
      </c>
      <c r="C490" s="0" t="str">
        <f aca="false">LEFT(A490,2)&amp;B490</f>
        <v>BJCouffo</v>
      </c>
    </row>
    <row r="491" customFormat="false" ht="12.75" hidden="false" customHeight="false" outlineLevel="0" collapsed="false">
      <c r="A491" s="0" t="s">
        <v>6204</v>
      </c>
      <c r="B491" s="0" t="s">
        <v>6205</v>
      </c>
      <c r="C491" s="0" t="str">
        <f aca="false">LEFT(A491,2)&amp;B491</f>
        <v>BJLittoral</v>
      </c>
    </row>
    <row r="492" customFormat="false" ht="12.75" hidden="false" customHeight="false" outlineLevel="0" collapsed="false">
      <c r="A492" s="0" t="s">
        <v>6206</v>
      </c>
      <c r="B492" s="0" t="s">
        <v>6207</v>
      </c>
      <c r="C492" s="0" t="str">
        <f aca="false">LEFT(A492,2)&amp;B492</f>
        <v>BJMono</v>
      </c>
    </row>
    <row r="493" customFormat="false" ht="12.75" hidden="false" customHeight="false" outlineLevel="0" collapsed="false">
      <c r="A493" s="0" t="s">
        <v>6208</v>
      </c>
      <c r="B493" s="0" t="s">
        <v>6209</v>
      </c>
      <c r="C493" s="0" t="str">
        <f aca="false">LEFT(A493,2)&amp;B493</f>
        <v>BJOuémé</v>
      </c>
    </row>
    <row r="494" customFormat="false" ht="12.75" hidden="false" customHeight="false" outlineLevel="0" collapsed="false">
      <c r="A494" s="0" t="s">
        <v>6210</v>
      </c>
      <c r="B494" s="0" t="s">
        <v>6211</v>
      </c>
      <c r="C494" s="0" t="str">
        <f aca="false">LEFT(A494,2)&amp;B494</f>
        <v>BJPlateau</v>
      </c>
    </row>
    <row r="495" customFormat="false" ht="12.75" hidden="false" customHeight="false" outlineLevel="0" collapsed="false">
      <c r="A495" s="0" t="s">
        <v>6212</v>
      </c>
      <c r="B495" s="0" t="s">
        <v>6213</v>
      </c>
      <c r="C495" s="0" t="str">
        <f aca="false">LEFT(A495,2)&amp;B495</f>
        <v>BJZou</v>
      </c>
    </row>
    <row r="496" customFormat="false" ht="12.75" hidden="false" customHeight="false" outlineLevel="0" collapsed="false">
      <c r="A496" s="0" t="s">
        <v>6214</v>
      </c>
      <c r="B496" s="0" t="s">
        <v>6215</v>
      </c>
      <c r="C496" s="0" t="str">
        <f aca="false">LEFT(A496,2)&amp;B496</f>
        <v>BNBelait</v>
      </c>
    </row>
    <row r="497" customFormat="false" ht="12.75" hidden="false" customHeight="false" outlineLevel="0" collapsed="false">
      <c r="A497" s="0" t="s">
        <v>6214</v>
      </c>
      <c r="B497" s="0" t="s">
        <v>6215</v>
      </c>
      <c r="C497" s="0" t="str">
        <f aca="false">LEFT(A497,2)&amp;B497</f>
        <v>BNBelait</v>
      </c>
    </row>
    <row r="498" customFormat="false" ht="12.75" hidden="false" customHeight="false" outlineLevel="0" collapsed="false">
      <c r="A498" s="0" t="s">
        <v>6216</v>
      </c>
      <c r="B498" s="0" t="s">
        <v>6217</v>
      </c>
      <c r="C498" s="0" t="str">
        <f aca="false">LEFT(A498,2)&amp;B498</f>
        <v>BNBrunei-Muara</v>
      </c>
    </row>
    <row r="499" customFormat="false" ht="12.75" hidden="false" customHeight="false" outlineLevel="0" collapsed="false">
      <c r="A499" s="0" t="s">
        <v>6216</v>
      </c>
      <c r="B499" s="0" t="s">
        <v>6218</v>
      </c>
      <c r="C499" s="0" t="str">
        <f aca="false">LEFT(A499,2)&amp;B499</f>
        <v>BNBrunei dan Muara</v>
      </c>
    </row>
    <row r="500" customFormat="false" ht="12.75" hidden="false" customHeight="false" outlineLevel="0" collapsed="false">
      <c r="A500" s="0" t="s">
        <v>6219</v>
      </c>
      <c r="B500" s="0" t="s">
        <v>6220</v>
      </c>
      <c r="C500" s="0" t="str">
        <f aca="false">LEFT(A500,2)&amp;B500</f>
        <v>BNTemburong</v>
      </c>
    </row>
    <row r="501" customFormat="false" ht="12.75" hidden="false" customHeight="false" outlineLevel="0" collapsed="false">
      <c r="A501" s="0" t="s">
        <v>6219</v>
      </c>
      <c r="B501" s="0" t="s">
        <v>6220</v>
      </c>
      <c r="C501" s="0" t="str">
        <f aca="false">LEFT(A501,2)&amp;B501</f>
        <v>BNTemburong</v>
      </c>
    </row>
    <row r="502" customFormat="false" ht="12.75" hidden="false" customHeight="false" outlineLevel="0" collapsed="false">
      <c r="A502" s="0" t="s">
        <v>6221</v>
      </c>
      <c r="B502" s="0" t="s">
        <v>6222</v>
      </c>
      <c r="C502" s="0" t="str">
        <f aca="false">LEFT(A502,2)&amp;B502</f>
        <v>BNTutong</v>
      </c>
    </row>
    <row r="503" customFormat="false" ht="12.75" hidden="false" customHeight="false" outlineLevel="0" collapsed="false">
      <c r="A503" s="0" t="s">
        <v>6221</v>
      </c>
      <c r="B503" s="0" t="s">
        <v>6222</v>
      </c>
      <c r="C503" s="0" t="str">
        <f aca="false">LEFT(A503,2)&amp;B503</f>
        <v>BNTutong</v>
      </c>
    </row>
    <row r="504" customFormat="false" ht="12.75" hidden="false" customHeight="false" outlineLevel="0" collapsed="false">
      <c r="A504" s="0" t="s">
        <v>6223</v>
      </c>
      <c r="B504" s="0" t="s">
        <v>6224</v>
      </c>
      <c r="C504" s="0" t="str">
        <f aca="false">LEFT(A504,2)&amp;B504</f>
        <v>BOEl Beni</v>
      </c>
    </row>
    <row r="505" customFormat="false" ht="12.75" hidden="false" customHeight="false" outlineLevel="0" collapsed="false">
      <c r="A505" s="0" t="s">
        <v>6225</v>
      </c>
      <c r="B505" s="0" t="s">
        <v>6226</v>
      </c>
      <c r="C505" s="0" t="str">
        <f aca="false">LEFT(A505,2)&amp;B505</f>
        <v>BOCochabamba</v>
      </c>
    </row>
    <row r="506" customFormat="false" ht="12.75" hidden="false" customHeight="false" outlineLevel="0" collapsed="false">
      <c r="A506" s="0" t="s">
        <v>6227</v>
      </c>
      <c r="B506" s="0" t="s">
        <v>6228</v>
      </c>
      <c r="C506" s="0" t="str">
        <f aca="false">LEFT(A506,2)&amp;B506</f>
        <v>BOChuquisaca</v>
      </c>
    </row>
    <row r="507" customFormat="false" ht="12.75" hidden="false" customHeight="false" outlineLevel="0" collapsed="false">
      <c r="A507" s="0" t="s">
        <v>6229</v>
      </c>
      <c r="B507" s="0" t="s">
        <v>6230</v>
      </c>
      <c r="C507" s="0" t="str">
        <f aca="false">LEFT(A507,2)&amp;B507</f>
        <v>BOLa Paz</v>
      </c>
    </row>
    <row r="508" customFormat="false" ht="12.75" hidden="false" customHeight="false" outlineLevel="0" collapsed="false">
      <c r="A508" s="0" t="s">
        <v>6231</v>
      </c>
      <c r="B508" s="0" t="s">
        <v>6232</v>
      </c>
      <c r="C508" s="0" t="str">
        <f aca="false">LEFT(A508,2)&amp;B508</f>
        <v>BOPando</v>
      </c>
    </row>
    <row r="509" customFormat="false" ht="12.75" hidden="false" customHeight="false" outlineLevel="0" collapsed="false">
      <c r="A509" s="0" t="s">
        <v>6233</v>
      </c>
      <c r="B509" s="0" t="s">
        <v>1412</v>
      </c>
      <c r="C509" s="0" t="str">
        <f aca="false">LEFT(A509,2)&amp;B509</f>
        <v>BOOruro</v>
      </c>
    </row>
    <row r="510" customFormat="false" ht="12.75" hidden="false" customHeight="false" outlineLevel="0" collapsed="false">
      <c r="A510" s="0" t="s">
        <v>6234</v>
      </c>
      <c r="B510" s="0" t="s">
        <v>6235</v>
      </c>
      <c r="C510" s="0" t="str">
        <f aca="false">LEFT(A510,2)&amp;B510</f>
        <v>BOPotosí</v>
      </c>
    </row>
    <row r="511" customFormat="false" ht="12.75" hidden="false" customHeight="false" outlineLevel="0" collapsed="false">
      <c r="A511" s="0" t="s">
        <v>6236</v>
      </c>
      <c r="B511" s="0" t="s">
        <v>5603</v>
      </c>
      <c r="C511" s="0" t="str">
        <f aca="false">LEFT(A511,2)&amp;B511</f>
        <v>BOSanta Cruz</v>
      </c>
    </row>
    <row r="512" customFormat="false" ht="12.75" hidden="false" customHeight="false" outlineLevel="0" collapsed="false">
      <c r="A512" s="0" t="s">
        <v>6237</v>
      </c>
      <c r="B512" s="0" t="s">
        <v>6238</v>
      </c>
      <c r="C512" s="0" t="str">
        <f aca="false">LEFT(A512,2)&amp;B512</f>
        <v>BOTarija</v>
      </c>
    </row>
    <row r="513" customFormat="false" ht="12.75" hidden="false" customHeight="false" outlineLevel="0" collapsed="false">
      <c r="A513" s="0" t="s">
        <v>6239</v>
      </c>
      <c r="B513" s="0" t="s">
        <v>6240</v>
      </c>
      <c r="C513" s="0" t="str">
        <f aca="false">LEFT(A513,2)&amp;B513</f>
        <v>BQBonaire</v>
      </c>
    </row>
    <row r="514" customFormat="false" ht="12.75" hidden="false" customHeight="false" outlineLevel="0" collapsed="false">
      <c r="A514" s="0" t="s">
        <v>6239</v>
      </c>
      <c r="B514" s="0" t="s">
        <v>6240</v>
      </c>
      <c r="C514" s="0" t="str">
        <f aca="false">LEFT(A514,2)&amp;B514</f>
        <v>BQBonaire</v>
      </c>
    </row>
    <row r="515" customFormat="false" ht="12.75" hidden="false" customHeight="false" outlineLevel="0" collapsed="false">
      <c r="A515" s="0" t="s">
        <v>6239</v>
      </c>
      <c r="B515" s="0" t="s">
        <v>6241</v>
      </c>
      <c r="C515" s="0" t="str">
        <f aca="false">LEFT(A515,2)&amp;B515</f>
        <v>BQBoneiru</v>
      </c>
    </row>
    <row r="516" customFormat="false" ht="12.75" hidden="false" customHeight="false" outlineLevel="0" collapsed="false">
      <c r="A516" s="0" t="s">
        <v>6242</v>
      </c>
      <c r="B516" s="0" t="s">
        <v>6243</v>
      </c>
      <c r="C516" s="0" t="str">
        <f aca="false">LEFT(A516,2)&amp;B516</f>
        <v>BQSaba</v>
      </c>
    </row>
    <row r="517" customFormat="false" ht="12.75" hidden="false" customHeight="false" outlineLevel="0" collapsed="false">
      <c r="A517" s="0" t="s">
        <v>6242</v>
      </c>
      <c r="B517" s="0" t="s">
        <v>6243</v>
      </c>
      <c r="C517" s="0" t="str">
        <f aca="false">LEFT(A517,2)&amp;B517</f>
        <v>BQSaba</v>
      </c>
    </row>
    <row r="518" customFormat="false" ht="12.75" hidden="false" customHeight="false" outlineLevel="0" collapsed="false">
      <c r="A518" s="0" t="s">
        <v>6242</v>
      </c>
      <c r="B518" s="0" t="s">
        <v>6243</v>
      </c>
      <c r="C518" s="0" t="str">
        <f aca="false">LEFT(A518,2)&amp;B518</f>
        <v>BQSaba</v>
      </c>
    </row>
    <row r="519" customFormat="false" ht="12.75" hidden="false" customHeight="false" outlineLevel="0" collapsed="false">
      <c r="A519" s="0" t="s">
        <v>6244</v>
      </c>
      <c r="B519" s="0" t="s">
        <v>6245</v>
      </c>
      <c r="C519" s="0" t="str">
        <f aca="false">LEFT(A519,2)&amp;B519</f>
        <v>BQSint Eustatius</v>
      </c>
    </row>
    <row r="520" customFormat="false" ht="12.75" hidden="false" customHeight="false" outlineLevel="0" collapsed="false">
      <c r="A520" s="0" t="s">
        <v>6244</v>
      </c>
      <c r="B520" s="0" t="s">
        <v>6245</v>
      </c>
      <c r="C520" s="0" t="str">
        <f aca="false">LEFT(A520,2)&amp;B520</f>
        <v>BQSint Eustatius</v>
      </c>
    </row>
    <row r="521" customFormat="false" ht="12.75" hidden="false" customHeight="false" outlineLevel="0" collapsed="false">
      <c r="A521" s="0" t="s">
        <v>6244</v>
      </c>
      <c r="B521" s="0" t="s">
        <v>6245</v>
      </c>
      <c r="C521" s="0" t="str">
        <f aca="false">LEFT(A521,2)&amp;B521</f>
        <v>BQSint Eustatius</v>
      </c>
    </row>
    <row r="522" customFormat="false" ht="12.75" hidden="false" customHeight="false" outlineLevel="0" collapsed="false">
      <c r="A522" s="0" t="s">
        <v>6246</v>
      </c>
      <c r="B522" s="0" t="s">
        <v>6247</v>
      </c>
      <c r="C522" s="0" t="str">
        <f aca="false">LEFT(A522,2)&amp;B522</f>
        <v>BRAcre</v>
      </c>
    </row>
    <row r="523" customFormat="false" ht="12.75" hidden="false" customHeight="false" outlineLevel="0" collapsed="false">
      <c r="A523" s="0" t="s">
        <v>6248</v>
      </c>
      <c r="B523" s="0" t="s">
        <v>6249</v>
      </c>
      <c r="C523" s="0" t="str">
        <f aca="false">LEFT(A523,2)&amp;B523</f>
        <v>BRAlagoas</v>
      </c>
    </row>
    <row r="524" customFormat="false" ht="12.75" hidden="false" customHeight="false" outlineLevel="0" collapsed="false">
      <c r="A524" s="0" t="s">
        <v>6250</v>
      </c>
      <c r="B524" s="0" t="s">
        <v>719</v>
      </c>
      <c r="C524" s="0" t="str">
        <f aca="false">LEFT(A524,2)&amp;B524</f>
        <v>BRAmazonas</v>
      </c>
    </row>
    <row r="525" customFormat="false" ht="12.75" hidden="false" customHeight="false" outlineLevel="0" collapsed="false">
      <c r="A525" s="0" t="s">
        <v>6251</v>
      </c>
      <c r="B525" s="0" t="s">
        <v>6252</v>
      </c>
      <c r="C525" s="0" t="str">
        <f aca="false">LEFT(A525,2)&amp;B525</f>
        <v>BRAmapá</v>
      </c>
    </row>
    <row r="526" customFormat="false" ht="12.75" hidden="false" customHeight="false" outlineLevel="0" collapsed="false">
      <c r="A526" s="0" t="s">
        <v>6253</v>
      </c>
      <c r="B526" s="0" t="s">
        <v>6254</v>
      </c>
      <c r="C526" s="0" t="str">
        <f aca="false">LEFT(A526,2)&amp;B526</f>
        <v>BRBahia</v>
      </c>
    </row>
    <row r="527" customFormat="false" ht="12.75" hidden="false" customHeight="false" outlineLevel="0" collapsed="false">
      <c r="A527" s="0" t="s">
        <v>6255</v>
      </c>
      <c r="B527" s="0" t="s">
        <v>6256</v>
      </c>
      <c r="C527" s="0" t="str">
        <f aca="false">LEFT(A527,2)&amp;B527</f>
        <v>BRCeará</v>
      </c>
    </row>
    <row r="528" customFormat="false" ht="12.75" hidden="false" customHeight="false" outlineLevel="0" collapsed="false">
      <c r="A528" s="0" t="s">
        <v>6257</v>
      </c>
      <c r="B528" s="0" t="s">
        <v>6258</v>
      </c>
      <c r="C528" s="0" t="str">
        <f aca="false">LEFT(A528,2)&amp;B528</f>
        <v>BREspírito Santo</v>
      </c>
    </row>
    <row r="529" customFormat="false" ht="12.75" hidden="false" customHeight="false" outlineLevel="0" collapsed="false">
      <c r="A529" s="0" t="s">
        <v>6259</v>
      </c>
      <c r="B529" s="0" t="s">
        <v>6260</v>
      </c>
      <c r="C529" s="0" t="str">
        <f aca="false">LEFT(A529,2)&amp;B529</f>
        <v>BRGoiás</v>
      </c>
    </row>
    <row r="530" customFormat="false" ht="12.75" hidden="false" customHeight="false" outlineLevel="0" collapsed="false">
      <c r="A530" s="0" t="s">
        <v>6261</v>
      </c>
      <c r="B530" s="0" t="s">
        <v>6262</v>
      </c>
      <c r="C530" s="0" t="str">
        <f aca="false">LEFT(A530,2)&amp;B530</f>
        <v>BRMaranhão</v>
      </c>
    </row>
    <row r="531" customFormat="false" ht="12.75" hidden="false" customHeight="false" outlineLevel="0" collapsed="false">
      <c r="A531" s="0" t="s">
        <v>6263</v>
      </c>
      <c r="B531" s="0" t="s">
        <v>623</v>
      </c>
      <c r="C531" s="0" t="str">
        <f aca="false">LEFT(A531,2)&amp;B531</f>
        <v>BRMinas Gerais</v>
      </c>
    </row>
    <row r="532" customFormat="false" ht="12.75" hidden="false" customHeight="false" outlineLevel="0" collapsed="false">
      <c r="A532" s="0" t="s">
        <v>6264</v>
      </c>
      <c r="B532" s="0" t="s">
        <v>6265</v>
      </c>
      <c r="C532" s="0" t="str">
        <f aca="false">LEFT(A532,2)&amp;B532</f>
        <v>BRMato Grosso do Sul</v>
      </c>
    </row>
    <row r="533" customFormat="false" ht="12.75" hidden="false" customHeight="false" outlineLevel="0" collapsed="false">
      <c r="A533" s="0" t="s">
        <v>6266</v>
      </c>
      <c r="B533" s="0" t="s">
        <v>6267</v>
      </c>
      <c r="C533" s="0" t="str">
        <f aca="false">LEFT(A533,2)&amp;B533</f>
        <v>BRMato Grosso</v>
      </c>
    </row>
    <row r="534" customFormat="false" ht="12.75" hidden="false" customHeight="false" outlineLevel="0" collapsed="false">
      <c r="A534" s="0" t="s">
        <v>6268</v>
      </c>
      <c r="B534" s="0" t="s">
        <v>6269</v>
      </c>
      <c r="C534" s="0" t="str">
        <f aca="false">LEFT(A534,2)&amp;B534</f>
        <v>BRPará</v>
      </c>
    </row>
    <row r="535" customFormat="false" ht="12.75" hidden="false" customHeight="false" outlineLevel="0" collapsed="false">
      <c r="A535" s="0" t="s">
        <v>6270</v>
      </c>
      <c r="B535" s="0" t="s">
        <v>6271</v>
      </c>
      <c r="C535" s="0" t="str">
        <f aca="false">LEFT(A535,2)&amp;B535</f>
        <v>BRParaíba</v>
      </c>
    </row>
    <row r="536" customFormat="false" ht="12.75" hidden="false" customHeight="false" outlineLevel="0" collapsed="false">
      <c r="A536" s="0" t="s">
        <v>6272</v>
      </c>
      <c r="B536" s="0" t="s">
        <v>6273</v>
      </c>
      <c r="C536" s="0" t="str">
        <f aca="false">LEFT(A536,2)&amp;B536</f>
        <v>BRPernambuco</v>
      </c>
    </row>
    <row r="537" customFormat="false" ht="12.75" hidden="false" customHeight="false" outlineLevel="0" collapsed="false">
      <c r="A537" s="0" t="s">
        <v>6274</v>
      </c>
      <c r="B537" s="0" t="s">
        <v>6275</v>
      </c>
      <c r="C537" s="0" t="str">
        <f aca="false">LEFT(A537,2)&amp;B537</f>
        <v>BRPiauí</v>
      </c>
    </row>
    <row r="538" customFormat="false" ht="12.75" hidden="false" customHeight="false" outlineLevel="0" collapsed="false">
      <c r="A538" s="0" t="s">
        <v>6276</v>
      </c>
      <c r="B538" s="0" t="s">
        <v>6277</v>
      </c>
      <c r="C538" s="0" t="str">
        <f aca="false">LEFT(A538,2)&amp;B538</f>
        <v>BRParaná</v>
      </c>
    </row>
    <row r="539" customFormat="false" ht="12.75" hidden="false" customHeight="false" outlineLevel="0" collapsed="false">
      <c r="A539" s="0" t="s">
        <v>6278</v>
      </c>
      <c r="B539" s="0" t="s">
        <v>6279</v>
      </c>
      <c r="C539" s="0" t="str">
        <f aca="false">LEFT(A539,2)&amp;B539</f>
        <v>BRRio de Janeiro</v>
      </c>
    </row>
    <row r="540" customFormat="false" ht="12.75" hidden="false" customHeight="false" outlineLevel="0" collapsed="false">
      <c r="A540" s="0" t="s">
        <v>6280</v>
      </c>
      <c r="B540" s="0" t="s">
        <v>6281</v>
      </c>
      <c r="C540" s="0" t="str">
        <f aca="false">LEFT(A540,2)&amp;B540</f>
        <v>BRRio Grande do Norte</v>
      </c>
    </row>
    <row r="541" customFormat="false" ht="12.75" hidden="false" customHeight="false" outlineLevel="0" collapsed="false">
      <c r="A541" s="0" t="s">
        <v>6282</v>
      </c>
      <c r="B541" s="0" t="s">
        <v>1418</v>
      </c>
      <c r="C541" s="0" t="str">
        <f aca="false">LEFT(A541,2)&amp;B541</f>
        <v>BRRondônia</v>
      </c>
    </row>
    <row r="542" customFormat="false" ht="12.75" hidden="false" customHeight="false" outlineLevel="0" collapsed="false">
      <c r="A542" s="0" t="s">
        <v>6283</v>
      </c>
      <c r="B542" s="0" t="s">
        <v>6284</v>
      </c>
      <c r="C542" s="0" t="str">
        <f aca="false">LEFT(A542,2)&amp;B542</f>
        <v>BRRoraima</v>
      </c>
    </row>
    <row r="543" customFormat="false" ht="12.75" hidden="false" customHeight="false" outlineLevel="0" collapsed="false">
      <c r="A543" s="0" t="s">
        <v>6285</v>
      </c>
      <c r="B543" s="0" t="s">
        <v>6286</v>
      </c>
      <c r="C543" s="0" t="str">
        <f aca="false">LEFT(A543,2)&amp;B543</f>
        <v>BRRio Grande do Sul</v>
      </c>
    </row>
    <row r="544" customFormat="false" ht="12.75" hidden="false" customHeight="false" outlineLevel="0" collapsed="false">
      <c r="A544" s="0" t="s">
        <v>6287</v>
      </c>
      <c r="B544" s="0" t="s">
        <v>1387</v>
      </c>
      <c r="C544" s="0" t="str">
        <f aca="false">LEFT(A544,2)&amp;B544</f>
        <v>BRSanta Catarina</v>
      </c>
    </row>
    <row r="545" customFormat="false" ht="12.75" hidden="false" customHeight="false" outlineLevel="0" collapsed="false">
      <c r="A545" s="0" t="s">
        <v>6288</v>
      </c>
      <c r="B545" s="0" t="s">
        <v>6289</v>
      </c>
      <c r="C545" s="0" t="str">
        <f aca="false">LEFT(A545,2)&amp;B545</f>
        <v>BRSergipe</v>
      </c>
    </row>
    <row r="546" customFormat="false" ht="12.75" hidden="false" customHeight="false" outlineLevel="0" collapsed="false">
      <c r="A546" s="0" t="s">
        <v>6290</v>
      </c>
      <c r="B546" s="0" t="s">
        <v>939</v>
      </c>
      <c r="C546" s="0" t="str">
        <f aca="false">LEFT(A546,2)&amp;B546</f>
        <v>BRSão Paulo</v>
      </c>
    </row>
    <row r="547" customFormat="false" ht="12.75" hidden="false" customHeight="false" outlineLevel="0" collapsed="false">
      <c r="A547" s="0" t="s">
        <v>6291</v>
      </c>
      <c r="B547" s="0" t="s">
        <v>6292</v>
      </c>
      <c r="C547" s="0" t="str">
        <f aca="false">LEFT(A547,2)&amp;B547</f>
        <v>BRTocantins</v>
      </c>
    </row>
    <row r="548" customFormat="false" ht="12.75" hidden="false" customHeight="false" outlineLevel="0" collapsed="false">
      <c r="A548" s="0" t="s">
        <v>6293</v>
      </c>
      <c r="B548" s="0" t="s">
        <v>6294</v>
      </c>
      <c r="C548" s="0" t="str">
        <f aca="false">LEFT(A548,2)&amp;B548</f>
        <v>BRDistrito Federal</v>
      </c>
    </row>
    <row r="549" customFormat="false" ht="12.75" hidden="false" customHeight="false" outlineLevel="0" collapsed="false">
      <c r="A549" s="0" t="s">
        <v>6295</v>
      </c>
      <c r="B549" s="0" t="s">
        <v>6296</v>
      </c>
      <c r="C549" s="0" t="str">
        <f aca="false">LEFT(A549,2)&amp;B549</f>
        <v>BSAcklins</v>
      </c>
    </row>
    <row r="550" customFormat="false" ht="12.75" hidden="false" customHeight="false" outlineLevel="0" collapsed="false">
      <c r="A550" s="0" t="s">
        <v>6297</v>
      </c>
      <c r="B550" s="0" t="s">
        <v>6298</v>
      </c>
      <c r="C550" s="0" t="str">
        <f aca="false">LEFT(A550,2)&amp;B550</f>
        <v>BSBimini</v>
      </c>
    </row>
    <row r="551" customFormat="false" ht="12.75" hidden="false" customHeight="false" outlineLevel="0" collapsed="false">
      <c r="A551" s="0" t="s">
        <v>6299</v>
      </c>
      <c r="B551" s="0" t="s">
        <v>6300</v>
      </c>
      <c r="C551" s="0" t="str">
        <f aca="false">LEFT(A551,2)&amp;B551</f>
        <v>BSBlack Point</v>
      </c>
    </row>
    <row r="552" customFormat="false" ht="12.75" hidden="false" customHeight="false" outlineLevel="0" collapsed="false">
      <c r="A552" s="0" t="s">
        <v>6301</v>
      </c>
      <c r="B552" s="0" t="s">
        <v>6302</v>
      </c>
      <c r="C552" s="0" t="str">
        <f aca="false">LEFT(A552,2)&amp;B552</f>
        <v>BSBerry Islands</v>
      </c>
    </row>
    <row r="553" customFormat="false" ht="12.75" hidden="false" customHeight="false" outlineLevel="0" collapsed="false">
      <c r="A553" s="0" t="s">
        <v>6303</v>
      </c>
      <c r="B553" s="0" t="s">
        <v>6304</v>
      </c>
      <c r="C553" s="0" t="str">
        <f aca="false">LEFT(A553,2)&amp;B553</f>
        <v>BSCentral Eleuthera</v>
      </c>
    </row>
    <row r="554" customFormat="false" ht="12.75" hidden="false" customHeight="false" outlineLevel="0" collapsed="false">
      <c r="A554" s="0" t="s">
        <v>6305</v>
      </c>
      <c r="B554" s="0" t="s">
        <v>6306</v>
      </c>
      <c r="C554" s="0" t="str">
        <f aca="false">LEFT(A554,2)&amp;B554</f>
        <v>BSCat Island</v>
      </c>
    </row>
    <row r="555" customFormat="false" ht="12.75" hidden="false" customHeight="false" outlineLevel="0" collapsed="false">
      <c r="A555" s="0" t="s">
        <v>6307</v>
      </c>
      <c r="B555" s="0" t="s">
        <v>6308</v>
      </c>
      <c r="C555" s="0" t="str">
        <f aca="false">LEFT(A555,2)&amp;B555</f>
        <v>BSCrooked Island and Long Cay</v>
      </c>
    </row>
    <row r="556" customFormat="false" ht="12.75" hidden="false" customHeight="false" outlineLevel="0" collapsed="false">
      <c r="A556" s="0" t="s">
        <v>6309</v>
      </c>
      <c r="B556" s="0" t="s">
        <v>6310</v>
      </c>
      <c r="C556" s="0" t="str">
        <f aca="false">LEFT(A556,2)&amp;B556</f>
        <v>BSCentral Abaco</v>
      </c>
    </row>
    <row r="557" customFormat="false" ht="12.75" hidden="false" customHeight="false" outlineLevel="0" collapsed="false">
      <c r="A557" s="0" t="s">
        <v>6311</v>
      </c>
      <c r="B557" s="0" t="s">
        <v>6312</v>
      </c>
      <c r="C557" s="0" t="str">
        <f aca="false">LEFT(A557,2)&amp;B557</f>
        <v>BSCentral Andros</v>
      </c>
    </row>
    <row r="558" customFormat="false" ht="12.75" hidden="false" customHeight="false" outlineLevel="0" collapsed="false">
      <c r="A558" s="0" t="s">
        <v>6313</v>
      </c>
      <c r="B558" s="0" t="s">
        <v>6314</v>
      </c>
      <c r="C558" s="0" t="str">
        <f aca="false">LEFT(A558,2)&amp;B558</f>
        <v>BSEast Grand Bahama</v>
      </c>
    </row>
    <row r="559" customFormat="false" ht="12.75" hidden="false" customHeight="false" outlineLevel="0" collapsed="false">
      <c r="A559" s="0" t="s">
        <v>6315</v>
      </c>
      <c r="B559" s="0" t="s">
        <v>6316</v>
      </c>
      <c r="C559" s="0" t="str">
        <f aca="false">LEFT(A559,2)&amp;B559</f>
        <v>BSExuma</v>
      </c>
    </row>
    <row r="560" customFormat="false" ht="12.75" hidden="false" customHeight="false" outlineLevel="0" collapsed="false">
      <c r="A560" s="0" t="s">
        <v>6317</v>
      </c>
      <c r="B560" s="0" t="s">
        <v>6318</v>
      </c>
      <c r="C560" s="0" t="str">
        <f aca="false">LEFT(A560,2)&amp;B560</f>
        <v>BSCity of Freeport</v>
      </c>
    </row>
    <row r="561" customFormat="false" ht="12.75" hidden="false" customHeight="false" outlineLevel="0" collapsed="false">
      <c r="A561" s="0" t="s">
        <v>6319</v>
      </c>
      <c r="B561" s="0" t="s">
        <v>6320</v>
      </c>
      <c r="C561" s="0" t="str">
        <f aca="false">LEFT(A561,2)&amp;B561</f>
        <v>BSGrand Cay</v>
      </c>
    </row>
    <row r="562" customFormat="false" ht="12.75" hidden="false" customHeight="false" outlineLevel="0" collapsed="false">
      <c r="A562" s="0" t="s">
        <v>6321</v>
      </c>
      <c r="B562" s="0" t="s">
        <v>6322</v>
      </c>
      <c r="C562" s="0" t="str">
        <f aca="false">LEFT(A562,2)&amp;B562</f>
        <v>BSHarbour Island</v>
      </c>
    </row>
    <row r="563" customFormat="false" ht="12.75" hidden="false" customHeight="false" outlineLevel="0" collapsed="false">
      <c r="A563" s="0" t="s">
        <v>6323</v>
      </c>
      <c r="B563" s="0" t="s">
        <v>6324</v>
      </c>
      <c r="C563" s="0" t="str">
        <f aca="false">LEFT(A563,2)&amp;B563</f>
        <v>BSHope Town</v>
      </c>
    </row>
    <row r="564" customFormat="false" ht="12.75" hidden="false" customHeight="false" outlineLevel="0" collapsed="false">
      <c r="A564" s="0" t="s">
        <v>6325</v>
      </c>
      <c r="B564" s="0" t="s">
        <v>6326</v>
      </c>
      <c r="C564" s="0" t="str">
        <f aca="false">LEFT(A564,2)&amp;B564</f>
        <v>BSInagua</v>
      </c>
    </row>
    <row r="565" customFormat="false" ht="12.75" hidden="false" customHeight="false" outlineLevel="0" collapsed="false">
      <c r="A565" s="0" t="s">
        <v>6327</v>
      </c>
      <c r="B565" s="0" t="s">
        <v>6328</v>
      </c>
      <c r="C565" s="0" t="str">
        <f aca="false">LEFT(A565,2)&amp;B565</f>
        <v>BSLong Island</v>
      </c>
    </row>
    <row r="566" customFormat="false" ht="12.75" hidden="false" customHeight="false" outlineLevel="0" collapsed="false">
      <c r="A566" s="0" t="s">
        <v>6329</v>
      </c>
      <c r="B566" s="0" t="s">
        <v>6330</v>
      </c>
      <c r="C566" s="0" t="str">
        <f aca="false">LEFT(A566,2)&amp;B566</f>
        <v>BSMangrove Cay</v>
      </c>
    </row>
    <row r="567" customFormat="false" ht="12.75" hidden="false" customHeight="false" outlineLevel="0" collapsed="false">
      <c r="A567" s="0" t="s">
        <v>6331</v>
      </c>
      <c r="B567" s="0" t="s">
        <v>6332</v>
      </c>
      <c r="C567" s="0" t="str">
        <f aca="false">LEFT(A567,2)&amp;B567</f>
        <v>BSMayaguana</v>
      </c>
    </row>
    <row r="568" customFormat="false" ht="12.75" hidden="false" customHeight="false" outlineLevel="0" collapsed="false">
      <c r="A568" s="0" t="s">
        <v>6333</v>
      </c>
      <c r="B568" s="0" t="s">
        <v>6334</v>
      </c>
      <c r="C568" s="0" t="str">
        <f aca="false">LEFT(A568,2)&amp;B568</f>
        <v>BSMoore's Island</v>
      </c>
    </row>
    <row r="569" customFormat="false" ht="12.75" hidden="false" customHeight="false" outlineLevel="0" collapsed="false">
      <c r="A569" s="0" t="s">
        <v>6335</v>
      </c>
      <c r="B569" s="0" t="s">
        <v>6336</v>
      </c>
      <c r="C569" s="0" t="str">
        <f aca="false">LEFT(A569,2)&amp;B569</f>
        <v>BSNorth Eleuthera</v>
      </c>
    </row>
    <row r="570" customFormat="false" ht="12.75" hidden="false" customHeight="false" outlineLevel="0" collapsed="false">
      <c r="A570" s="0" t="s">
        <v>6337</v>
      </c>
      <c r="B570" s="0" t="s">
        <v>6338</v>
      </c>
      <c r="C570" s="0" t="str">
        <f aca="false">LEFT(A570,2)&amp;B570</f>
        <v>BSNorth Abaco</v>
      </c>
    </row>
    <row r="571" customFormat="false" ht="12.75" hidden="false" customHeight="false" outlineLevel="0" collapsed="false">
      <c r="A571" s="0" t="s">
        <v>6339</v>
      </c>
      <c r="B571" s="0" t="s">
        <v>6340</v>
      </c>
      <c r="C571" s="0" t="str">
        <f aca="false">LEFT(A571,2)&amp;B571</f>
        <v>BSNorth Andros</v>
      </c>
    </row>
    <row r="572" customFormat="false" ht="12.75" hidden="false" customHeight="false" outlineLevel="0" collapsed="false">
      <c r="A572" s="0" t="s">
        <v>6341</v>
      </c>
      <c r="B572" s="0" t="s">
        <v>6342</v>
      </c>
      <c r="C572" s="0" t="str">
        <f aca="false">LEFT(A572,2)&amp;B572</f>
        <v>BSRum Cay</v>
      </c>
    </row>
    <row r="573" customFormat="false" ht="12.75" hidden="false" customHeight="false" outlineLevel="0" collapsed="false">
      <c r="A573" s="0" t="s">
        <v>6343</v>
      </c>
      <c r="B573" s="0" t="s">
        <v>6344</v>
      </c>
      <c r="C573" s="0" t="str">
        <f aca="false">LEFT(A573,2)&amp;B573</f>
        <v>BSRagged Island</v>
      </c>
    </row>
    <row r="574" customFormat="false" ht="12.75" hidden="false" customHeight="false" outlineLevel="0" collapsed="false">
      <c r="A574" s="0" t="s">
        <v>6345</v>
      </c>
      <c r="B574" s="0" t="s">
        <v>6346</v>
      </c>
      <c r="C574" s="0" t="str">
        <f aca="false">LEFT(A574,2)&amp;B574</f>
        <v>BSSouth Andros</v>
      </c>
    </row>
    <row r="575" customFormat="false" ht="12.75" hidden="false" customHeight="false" outlineLevel="0" collapsed="false">
      <c r="A575" s="0" t="s">
        <v>6347</v>
      </c>
      <c r="B575" s="0" t="s">
        <v>6348</v>
      </c>
      <c r="C575" s="0" t="str">
        <f aca="false">LEFT(A575,2)&amp;B575</f>
        <v>BSSouth Eleuthera</v>
      </c>
    </row>
    <row r="576" customFormat="false" ht="12.75" hidden="false" customHeight="false" outlineLevel="0" collapsed="false">
      <c r="A576" s="0" t="s">
        <v>6349</v>
      </c>
      <c r="B576" s="0" t="s">
        <v>6350</v>
      </c>
      <c r="C576" s="0" t="str">
        <f aca="false">LEFT(A576,2)&amp;B576</f>
        <v>BSSouth Abaco</v>
      </c>
    </row>
    <row r="577" customFormat="false" ht="12.75" hidden="false" customHeight="false" outlineLevel="0" collapsed="false">
      <c r="A577" s="0" t="s">
        <v>6351</v>
      </c>
      <c r="B577" s="0" t="s">
        <v>6352</v>
      </c>
      <c r="C577" s="0" t="str">
        <f aca="false">LEFT(A577,2)&amp;B577</f>
        <v>BSSan Salvador</v>
      </c>
    </row>
    <row r="578" customFormat="false" ht="12.75" hidden="false" customHeight="false" outlineLevel="0" collapsed="false">
      <c r="A578" s="0" t="s">
        <v>6353</v>
      </c>
      <c r="B578" s="0" t="s">
        <v>6354</v>
      </c>
      <c r="C578" s="0" t="str">
        <f aca="false">LEFT(A578,2)&amp;B578</f>
        <v>BSSpanish Wells</v>
      </c>
    </row>
    <row r="579" customFormat="false" ht="12.75" hidden="false" customHeight="false" outlineLevel="0" collapsed="false">
      <c r="A579" s="0" t="s">
        <v>6355</v>
      </c>
      <c r="B579" s="0" t="s">
        <v>6356</v>
      </c>
      <c r="C579" s="0" t="str">
        <f aca="false">LEFT(A579,2)&amp;B579</f>
        <v>BSWest Grand Bahama</v>
      </c>
    </row>
    <row r="580" customFormat="false" ht="12.75" hidden="false" customHeight="false" outlineLevel="0" collapsed="false">
      <c r="A580" s="0" t="s">
        <v>6357</v>
      </c>
      <c r="B580" s="0" t="s">
        <v>6358</v>
      </c>
      <c r="C580" s="0" t="str">
        <f aca="false">LEFT(A580,2)&amp;B580</f>
        <v>BSNew Providence</v>
      </c>
    </row>
    <row r="581" customFormat="false" ht="12.75" hidden="false" customHeight="false" outlineLevel="0" collapsed="false">
      <c r="A581" s="0" t="s">
        <v>6359</v>
      </c>
      <c r="B581" s="0" t="s">
        <v>6360</v>
      </c>
      <c r="C581" s="0" t="str">
        <f aca="false">LEFT(A581,2)&amp;B581</f>
        <v>BTParo</v>
      </c>
    </row>
    <row r="582" customFormat="false" ht="12.75" hidden="false" customHeight="false" outlineLevel="0" collapsed="false">
      <c r="A582" s="0" t="s">
        <v>6361</v>
      </c>
      <c r="B582" s="0" t="s">
        <v>6362</v>
      </c>
      <c r="C582" s="0" t="str">
        <f aca="false">LEFT(A582,2)&amp;B582</f>
        <v>BTChhukha</v>
      </c>
    </row>
    <row r="583" customFormat="false" ht="12.75" hidden="false" customHeight="false" outlineLevel="0" collapsed="false">
      <c r="A583" s="0" t="s">
        <v>6363</v>
      </c>
      <c r="B583" s="0" t="s">
        <v>6364</v>
      </c>
      <c r="C583" s="0" t="str">
        <f aca="false">LEFT(A583,2)&amp;B583</f>
        <v>BTHaa</v>
      </c>
    </row>
    <row r="584" customFormat="false" ht="12.75" hidden="false" customHeight="false" outlineLevel="0" collapsed="false">
      <c r="A584" s="0" t="s">
        <v>6365</v>
      </c>
      <c r="B584" s="0" t="s">
        <v>6366</v>
      </c>
      <c r="C584" s="0" t="str">
        <f aca="false">LEFT(A584,2)&amp;B584</f>
        <v>BTSamtse</v>
      </c>
    </row>
    <row r="585" customFormat="false" ht="12.75" hidden="false" customHeight="false" outlineLevel="0" collapsed="false">
      <c r="A585" s="0" t="s">
        <v>6367</v>
      </c>
      <c r="B585" s="0" t="s">
        <v>6368</v>
      </c>
      <c r="C585" s="0" t="str">
        <f aca="false">LEFT(A585,2)&amp;B585</f>
        <v>BTThimphu</v>
      </c>
    </row>
    <row r="586" customFormat="false" ht="12.75" hidden="false" customHeight="false" outlineLevel="0" collapsed="false">
      <c r="A586" s="0" t="s">
        <v>6369</v>
      </c>
      <c r="B586" s="0" t="s">
        <v>6370</v>
      </c>
      <c r="C586" s="0" t="str">
        <f aca="false">LEFT(A586,2)&amp;B586</f>
        <v>BTTsirang</v>
      </c>
    </row>
    <row r="587" customFormat="false" ht="12.75" hidden="false" customHeight="false" outlineLevel="0" collapsed="false">
      <c r="A587" s="0" t="s">
        <v>6371</v>
      </c>
      <c r="B587" s="0" t="s">
        <v>6372</v>
      </c>
      <c r="C587" s="0" t="str">
        <f aca="false">LEFT(A587,2)&amp;B587</f>
        <v>BTDagana</v>
      </c>
    </row>
    <row r="588" customFormat="false" ht="12.75" hidden="false" customHeight="false" outlineLevel="0" collapsed="false">
      <c r="A588" s="0" t="s">
        <v>6373</v>
      </c>
      <c r="B588" s="0" t="s">
        <v>6374</v>
      </c>
      <c r="C588" s="0" t="str">
        <f aca="false">LEFT(A588,2)&amp;B588</f>
        <v>BTPunakha</v>
      </c>
    </row>
    <row r="589" customFormat="false" ht="12.75" hidden="false" customHeight="false" outlineLevel="0" collapsed="false">
      <c r="A589" s="0" t="s">
        <v>6375</v>
      </c>
      <c r="B589" s="0" t="s">
        <v>6376</v>
      </c>
      <c r="C589" s="0" t="str">
        <f aca="false">LEFT(A589,2)&amp;B589</f>
        <v>BTWangdue Phodrang</v>
      </c>
    </row>
    <row r="590" customFormat="false" ht="12.75" hidden="false" customHeight="false" outlineLevel="0" collapsed="false">
      <c r="A590" s="0" t="s">
        <v>6377</v>
      </c>
      <c r="B590" s="0" t="s">
        <v>6378</v>
      </c>
      <c r="C590" s="0" t="str">
        <f aca="false">LEFT(A590,2)&amp;B590</f>
        <v>BTSarpang</v>
      </c>
    </row>
    <row r="591" customFormat="false" ht="12.75" hidden="false" customHeight="false" outlineLevel="0" collapsed="false">
      <c r="A591" s="0" t="s">
        <v>6379</v>
      </c>
      <c r="B591" s="0" t="s">
        <v>6380</v>
      </c>
      <c r="C591" s="0" t="str">
        <f aca="false">LEFT(A591,2)&amp;B591</f>
        <v>BTTrongsa</v>
      </c>
    </row>
    <row r="592" customFormat="false" ht="12.75" hidden="false" customHeight="false" outlineLevel="0" collapsed="false">
      <c r="A592" s="0" t="s">
        <v>6381</v>
      </c>
      <c r="B592" s="0" t="s">
        <v>6382</v>
      </c>
      <c r="C592" s="0" t="str">
        <f aca="false">LEFT(A592,2)&amp;B592</f>
        <v>BTBumthang</v>
      </c>
    </row>
    <row r="593" customFormat="false" ht="12.75" hidden="false" customHeight="false" outlineLevel="0" collapsed="false">
      <c r="A593" s="0" t="s">
        <v>6383</v>
      </c>
      <c r="B593" s="0" t="s">
        <v>6384</v>
      </c>
      <c r="C593" s="0" t="str">
        <f aca="false">LEFT(A593,2)&amp;B593</f>
        <v>BTZhemgang</v>
      </c>
    </row>
    <row r="594" customFormat="false" ht="12.75" hidden="false" customHeight="false" outlineLevel="0" collapsed="false">
      <c r="A594" s="0" t="s">
        <v>6385</v>
      </c>
      <c r="B594" s="0" t="s">
        <v>6386</v>
      </c>
      <c r="C594" s="0" t="str">
        <f aca="false">LEFT(A594,2)&amp;B594</f>
        <v>BTTrashigang</v>
      </c>
    </row>
    <row r="595" customFormat="false" ht="12.75" hidden="false" customHeight="false" outlineLevel="0" collapsed="false">
      <c r="A595" s="0" t="s">
        <v>6387</v>
      </c>
      <c r="B595" s="0" t="s">
        <v>6388</v>
      </c>
      <c r="C595" s="0" t="str">
        <f aca="false">LEFT(A595,2)&amp;B595</f>
        <v>BTMonggar</v>
      </c>
    </row>
    <row r="596" customFormat="false" ht="12.75" hidden="false" customHeight="false" outlineLevel="0" collapsed="false">
      <c r="A596" s="0" t="s">
        <v>6389</v>
      </c>
      <c r="B596" s="0" t="s">
        <v>6390</v>
      </c>
      <c r="C596" s="0" t="str">
        <f aca="false">LEFT(A596,2)&amp;B596</f>
        <v>BTPemagatshel</v>
      </c>
    </row>
    <row r="597" customFormat="false" ht="12.75" hidden="false" customHeight="false" outlineLevel="0" collapsed="false">
      <c r="A597" s="0" t="s">
        <v>6391</v>
      </c>
      <c r="B597" s="0" t="s">
        <v>6392</v>
      </c>
      <c r="C597" s="0" t="str">
        <f aca="false">LEFT(A597,2)&amp;B597</f>
        <v>BTLhuentse</v>
      </c>
    </row>
    <row r="598" customFormat="false" ht="12.75" hidden="false" customHeight="false" outlineLevel="0" collapsed="false">
      <c r="A598" s="0" t="s">
        <v>6393</v>
      </c>
      <c r="B598" s="0" t="s">
        <v>6394</v>
      </c>
      <c r="C598" s="0" t="str">
        <f aca="false">LEFT(A598,2)&amp;B598</f>
        <v>BTSamdrup Jongkhar</v>
      </c>
    </row>
    <row r="599" customFormat="false" ht="12.75" hidden="false" customHeight="false" outlineLevel="0" collapsed="false">
      <c r="A599" s="0" t="s">
        <v>6395</v>
      </c>
      <c r="B599" s="0" t="s">
        <v>6396</v>
      </c>
      <c r="C599" s="0" t="str">
        <f aca="false">LEFT(A599,2)&amp;B599</f>
        <v>BTGasa</v>
      </c>
    </row>
    <row r="600" customFormat="false" ht="12.75" hidden="false" customHeight="false" outlineLevel="0" collapsed="false">
      <c r="A600" s="0" t="s">
        <v>6397</v>
      </c>
      <c r="B600" s="0" t="s">
        <v>6398</v>
      </c>
      <c r="C600" s="0" t="str">
        <f aca="false">LEFT(A600,2)&amp;B600</f>
        <v>BTTrashi Yangtse</v>
      </c>
    </row>
    <row r="601" customFormat="false" ht="12.75" hidden="false" customHeight="false" outlineLevel="0" collapsed="false">
      <c r="A601" s="0" t="s">
        <v>6399</v>
      </c>
      <c r="B601" s="0" t="s">
        <v>6400</v>
      </c>
      <c r="C601" s="0" t="str">
        <f aca="false">LEFT(A601,2)&amp;B601</f>
        <v>BWCentral</v>
      </c>
    </row>
    <row r="602" customFormat="false" ht="12.75" hidden="false" customHeight="false" outlineLevel="0" collapsed="false">
      <c r="A602" s="0" t="s">
        <v>6401</v>
      </c>
      <c r="B602" s="0" t="s">
        <v>6402</v>
      </c>
      <c r="C602" s="0" t="str">
        <f aca="false">LEFT(A602,2)&amp;B602</f>
        <v>BWChobe</v>
      </c>
    </row>
    <row r="603" customFormat="false" ht="12.75" hidden="false" customHeight="false" outlineLevel="0" collapsed="false">
      <c r="A603" s="0" t="s">
        <v>6403</v>
      </c>
      <c r="B603" s="0" t="s">
        <v>6404</v>
      </c>
      <c r="C603" s="0" t="str">
        <f aca="false">LEFT(A603,2)&amp;B603</f>
        <v>BWGhanzi</v>
      </c>
    </row>
    <row r="604" customFormat="false" ht="12.75" hidden="false" customHeight="false" outlineLevel="0" collapsed="false">
      <c r="A604" s="0" t="s">
        <v>6405</v>
      </c>
      <c r="B604" s="0" t="s">
        <v>6406</v>
      </c>
      <c r="C604" s="0" t="str">
        <f aca="false">LEFT(A604,2)&amp;B604</f>
        <v>BWKgalagadi</v>
      </c>
    </row>
    <row r="605" customFormat="false" ht="12.75" hidden="false" customHeight="false" outlineLevel="0" collapsed="false">
      <c r="A605" s="0" t="s">
        <v>6407</v>
      </c>
      <c r="B605" s="0" t="s">
        <v>6408</v>
      </c>
      <c r="C605" s="0" t="str">
        <f aca="false">LEFT(A605,2)&amp;B605</f>
        <v>BWKgatleng</v>
      </c>
    </row>
    <row r="606" customFormat="false" ht="12.75" hidden="false" customHeight="false" outlineLevel="0" collapsed="false">
      <c r="A606" s="0" t="s">
        <v>6409</v>
      </c>
      <c r="B606" s="0" t="s">
        <v>6410</v>
      </c>
      <c r="C606" s="0" t="str">
        <f aca="false">LEFT(A606,2)&amp;B606</f>
        <v>BWKweneng</v>
      </c>
    </row>
    <row r="607" customFormat="false" ht="12.75" hidden="false" customHeight="false" outlineLevel="0" collapsed="false">
      <c r="A607" s="0" t="s">
        <v>6411</v>
      </c>
      <c r="B607" s="0" t="s">
        <v>6412</v>
      </c>
      <c r="C607" s="0" t="str">
        <f aca="false">LEFT(A607,2)&amp;B607</f>
        <v>BWNorth East</v>
      </c>
    </row>
    <row r="608" customFormat="false" ht="12.75" hidden="false" customHeight="false" outlineLevel="0" collapsed="false">
      <c r="A608" s="0" t="s">
        <v>6413</v>
      </c>
      <c r="B608" s="0" t="s">
        <v>6414</v>
      </c>
      <c r="C608" s="0" t="str">
        <f aca="false">LEFT(A608,2)&amp;B608</f>
        <v>BWNorth West</v>
      </c>
    </row>
    <row r="609" customFormat="false" ht="12.75" hidden="false" customHeight="false" outlineLevel="0" collapsed="false">
      <c r="A609" s="0" t="s">
        <v>6415</v>
      </c>
      <c r="B609" s="0" t="s">
        <v>6416</v>
      </c>
      <c r="C609" s="0" t="str">
        <f aca="false">LEFT(A609,2)&amp;B609</f>
        <v>BWSouth East</v>
      </c>
    </row>
    <row r="610" customFormat="false" ht="12.75" hidden="false" customHeight="false" outlineLevel="0" collapsed="false">
      <c r="A610" s="0" t="s">
        <v>6417</v>
      </c>
      <c r="B610" s="0" t="s">
        <v>6418</v>
      </c>
      <c r="C610" s="0" t="str">
        <f aca="false">LEFT(A610,2)&amp;B610</f>
        <v>BWSouthern</v>
      </c>
    </row>
    <row r="611" customFormat="false" ht="12.75" hidden="false" customHeight="false" outlineLevel="0" collapsed="false">
      <c r="A611" s="0" t="s">
        <v>6419</v>
      </c>
      <c r="B611" s="0" t="s">
        <v>6420</v>
      </c>
      <c r="C611" s="0" t="str">
        <f aca="false">LEFT(A611,2)&amp;B611</f>
        <v>BWJwaneng</v>
      </c>
    </row>
    <row r="612" customFormat="false" ht="12.75" hidden="false" customHeight="false" outlineLevel="0" collapsed="false">
      <c r="A612" s="0" t="s">
        <v>6421</v>
      </c>
      <c r="B612" s="0" t="s">
        <v>6422</v>
      </c>
      <c r="C612" s="0" t="str">
        <f aca="false">LEFT(A612,2)&amp;B612</f>
        <v>BWLobatse</v>
      </c>
    </row>
    <row r="613" customFormat="false" ht="12.75" hidden="false" customHeight="false" outlineLevel="0" collapsed="false">
      <c r="A613" s="0" t="s">
        <v>6423</v>
      </c>
      <c r="B613" s="0" t="s">
        <v>6424</v>
      </c>
      <c r="C613" s="0" t="str">
        <f aca="false">LEFT(A613,2)&amp;B613</f>
        <v>BWSelibe Phikwe</v>
      </c>
    </row>
    <row r="614" customFormat="false" ht="12.75" hidden="false" customHeight="false" outlineLevel="0" collapsed="false">
      <c r="A614" s="0" t="s">
        <v>6425</v>
      </c>
      <c r="B614" s="0" t="s">
        <v>6426</v>
      </c>
      <c r="C614" s="0" t="str">
        <f aca="false">LEFT(A614,2)&amp;B614</f>
        <v>BWSowa Town</v>
      </c>
    </row>
    <row r="615" customFormat="false" ht="12.75" hidden="false" customHeight="false" outlineLevel="0" collapsed="false">
      <c r="A615" s="0" t="s">
        <v>6427</v>
      </c>
      <c r="B615" s="0" t="s">
        <v>6428</v>
      </c>
      <c r="C615" s="0" t="str">
        <f aca="false">LEFT(A615,2)&amp;B615</f>
        <v>BWFrancistown</v>
      </c>
    </row>
    <row r="616" customFormat="false" ht="12.75" hidden="false" customHeight="false" outlineLevel="0" collapsed="false">
      <c r="A616" s="0" t="s">
        <v>6429</v>
      </c>
      <c r="B616" s="0" t="s">
        <v>6430</v>
      </c>
      <c r="C616" s="0" t="str">
        <f aca="false">LEFT(A616,2)&amp;B616</f>
        <v>BWGaborone</v>
      </c>
    </row>
    <row r="617" customFormat="false" ht="12.75" hidden="false" customHeight="false" outlineLevel="0" collapsed="false">
      <c r="A617" s="0" t="s">
        <v>6431</v>
      </c>
      <c r="B617" s="0" t="s">
        <v>6432</v>
      </c>
      <c r="C617" s="0" t="str">
        <f aca="false">LEFT(A617,2)&amp;B617</f>
        <v>BYHorad Minsk</v>
      </c>
    </row>
    <row r="618" customFormat="false" ht="12.75" hidden="false" customHeight="false" outlineLevel="0" collapsed="false">
      <c r="A618" s="0" t="s">
        <v>6431</v>
      </c>
      <c r="B618" s="0" t="s">
        <v>6432</v>
      </c>
      <c r="C618" s="0" t="str">
        <f aca="false">LEFT(A618,2)&amp;B618</f>
        <v>BYHorad Minsk</v>
      </c>
    </row>
    <row r="619" customFormat="false" ht="12.75" hidden="false" customHeight="false" outlineLevel="0" collapsed="false">
      <c r="A619" s="0" t="s">
        <v>6431</v>
      </c>
      <c r="B619" s="0" t="s">
        <v>6433</v>
      </c>
      <c r="C619" s="0" t="str">
        <f aca="false">LEFT(A619,2)&amp;B619</f>
        <v>BYGorod Minsk</v>
      </c>
    </row>
    <row r="620" customFormat="false" ht="12.75" hidden="false" customHeight="false" outlineLevel="0" collapsed="false">
      <c r="A620" s="0" t="s">
        <v>6431</v>
      </c>
      <c r="B620" s="0" t="s">
        <v>6433</v>
      </c>
      <c r="C620" s="0" t="str">
        <f aca="false">LEFT(A620,2)&amp;B620</f>
        <v>BYGorod Minsk</v>
      </c>
    </row>
    <row r="621" customFormat="false" ht="12.75" hidden="false" customHeight="false" outlineLevel="0" collapsed="false">
      <c r="A621" s="0" t="s">
        <v>6434</v>
      </c>
      <c r="B621" s="0" t="s">
        <v>6435</v>
      </c>
      <c r="C621" s="0" t="str">
        <f aca="false">LEFT(A621,2)&amp;B621</f>
        <v>BYBresckaja voblasć</v>
      </c>
    </row>
    <row r="622" customFormat="false" ht="12.75" hidden="false" customHeight="false" outlineLevel="0" collapsed="false">
      <c r="A622" s="0" t="s">
        <v>6434</v>
      </c>
      <c r="B622" s="0" t="s">
        <v>6436</v>
      </c>
      <c r="C622" s="0" t="str">
        <f aca="false">LEFT(A622,2)&amp;B622</f>
        <v>BYBrestskaya voblasts'</v>
      </c>
    </row>
    <row r="623" customFormat="false" ht="12.75" hidden="false" customHeight="false" outlineLevel="0" collapsed="false">
      <c r="A623" s="0" t="s">
        <v>6434</v>
      </c>
      <c r="B623" s="0" t="s">
        <v>6437</v>
      </c>
      <c r="C623" s="0" t="str">
        <f aca="false">LEFT(A623,2)&amp;B623</f>
        <v>BYBrestskaya oblast'</v>
      </c>
    </row>
    <row r="624" customFormat="false" ht="12.75" hidden="false" customHeight="false" outlineLevel="0" collapsed="false">
      <c r="A624" s="0" t="s">
        <v>6434</v>
      </c>
      <c r="B624" s="0" t="s">
        <v>6438</v>
      </c>
      <c r="C624" s="0" t="str">
        <f aca="false">LEFT(A624,2)&amp;B624</f>
        <v>BYBrestskaja oblast'</v>
      </c>
    </row>
    <row r="625" customFormat="false" ht="12.75" hidden="false" customHeight="false" outlineLevel="0" collapsed="false">
      <c r="A625" s="0" t="s">
        <v>6439</v>
      </c>
      <c r="B625" s="0" t="s">
        <v>6440</v>
      </c>
      <c r="C625" s="0" t="str">
        <f aca="false">LEFT(A625,2)&amp;B625</f>
        <v>BYHomieĺskaja voblasć</v>
      </c>
    </row>
    <row r="626" customFormat="false" ht="12.75" hidden="false" customHeight="false" outlineLevel="0" collapsed="false">
      <c r="A626" s="0" t="s">
        <v>6439</v>
      </c>
      <c r="B626" s="0" t="s">
        <v>6441</v>
      </c>
      <c r="C626" s="0" t="str">
        <f aca="false">LEFT(A626,2)&amp;B626</f>
        <v>BYHomyel'skaya voblasts'</v>
      </c>
    </row>
    <row r="627" customFormat="false" ht="12.75" hidden="false" customHeight="false" outlineLevel="0" collapsed="false">
      <c r="A627" s="0" t="s">
        <v>6439</v>
      </c>
      <c r="B627" s="0" t="s">
        <v>6442</v>
      </c>
      <c r="C627" s="0" t="str">
        <f aca="false">LEFT(A627,2)&amp;B627</f>
        <v>BYGomel'skaja oblast'</v>
      </c>
    </row>
    <row r="628" customFormat="false" ht="12.75" hidden="false" customHeight="false" outlineLevel="0" collapsed="false">
      <c r="A628" s="0" t="s">
        <v>6439</v>
      </c>
      <c r="B628" s="0" t="s">
        <v>6443</v>
      </c>
      <c r="C628" s="0" t="str">
        <f aca="false">LEFT(A628,2)&amp;B628</f>
        <v>BYGomel'skaya oblast'</v>
      </c>
    </row>
    <row r="629" customFormat="false" ht="12.75" hidden="false" customHeight="false" outlineLevel="0" collapsed="false">
      <c r="A629" s="0" t="s">
        <v>6444</v>
      </c>
      <c r="B629" s="0" t="s">
        <v>6445</v>
      </c>
      <c r="C629" s="0" t="str">
        <f aca="false">LEFT(A629,2)&amp;B629</f>
        <v>BYHrodzenskaya voblasts'</v>
      </c>
    </row>
    <row r="630" customFormat="false" ht="12.75" hidden="false" customHeight="false" outlineLevel="0" collapsed="false">
      <c r="A630" s="0" t="s">
        <v>6444</v>
      </c>
      <c r="B630" s="0" t="s">
        <v>6446</v>
      </c>
      <c r="C630" s="0" t="str">
        <f aca="false">LEFT(A630,2)&amp;B630</f>
        <v>BYHrodzienskaja voblasć</v>
      </c>
    </row>
    <row r="631" customFormat="false" ht="12.75" hidden="false" customHeight="false" outlineLevel="0" collapsed="false">
      <c r="A631" s="0" t="s">
        <v>6444</v>
      </c>
      <c r="B631" s="0" t="s">
        <v>6447</v>
      </c>
      <c r="C631" s="0" t="str">
        <f aca="false">LEFT(A631,2)&amp;B631</f>
        <v>BYGrodnenskaja oblast'</v>
      </c>
    </row>
    <row r="632" customFormat="false" ht="12.75" hidden="false" customHeight="false" outlineLevel="0" collapsed="false">
      <c r="A632" s="0" t="s">
        <v>6444</v>
      </c>
      <c r="B632" s="0" t="s">
        <v>6448</v>
      </c>
      <c r="C632" s="0" t="str">
        <f aca="false">LEFT(A632,2)&amp;B632</f>
        <v>BYGrodnenskaya oblast'</v>
      </c>
    </row>
    <row r="633" customFormat="false" ht="12.75" hidden="false" customHeight="false" outlineLevel="0" collapsed="false">
      <c r="A633" s="0" t="s">
        <v>6449</v>
      </c>
      <c r="B633" s="0" t="s">
        <v>6450</v>
      </c>
      <c r="C633" s="0" t="str">
        <f aca="false">LEFT(A633,2)&amp;B633</f>
        <v>BYMahilioŭskaja voblasć</v>
      </c>
    </row>
    <row r="634" customFormat="false" ht="12.75" hidden="false" customHeight="false" outlineLevel="0" collapsed="false">
      <c r="A634" s="0" t="s">
        <v>6449</v>
      </c>
      <c r="B634" s="0" t="s">
        <v>6451</v>
      </c>
      <c r="C634" s="0" t="str">
        <f aca="false">LEFT(A634,2)&amp;B634</f>
        <v>BYMahilyowskaya voblasts'</v>
      </c>
    </row>
    <row r="635" customFormat="false" ht="12.75" hidden="false" customHeight="false" outlineLevel="0" collapsed="false">
      <c r="A635" s="0" t="s">
        <v>6449</v>
      </c>
      <c r="B635" s="0" t="s">
        <v>6452</v>
      </c>
      <c r="C635" s="0" t="str">
        <f aca="false">LEFT(A635,2)&amp;B635</f>
        <v>BYMogilevskaja oblast'</v>
      </c>
    </row>
    <row r="636" customFormat="false" ht="12.75" hidden="false" customHeight="false" outlineLevel="0" collapsed="false">
      <c r="A636" s="0" t="s">
        <v>6449</v>
      </c>
      <c r="B636" s="0" t="s">
        <v>6453</v>
      </c>
      <c r="C636" s="0" t="str">
        <f aca="false">LEFT(A636,2)&amp;B636</f>
        <v>BYMogilevskaya oblast'</v>
      </c>
    </row>
    <row r="637" customFormat="false" ht="12.75" hidden="false" customHeight="false" outlineLevel="0" collapsed="false">
      <c r="A637" s="0" t="s">
        <v>6454</v>
      </c>
      <c r="B637" s="0" t="s">
        <v>6455</v>
      </c>
      <c r="C637" s="0" t="str">
        <f aca="false">LEFT(A637,2)&amp;B637</f>
        <v>BYMinskaja voblasć</v>
      </c>
    </row>
    <row r="638" customFormat="false" ht="12.75" hidden="false" customHeight="false" outlineLevel="0" collapsed="false">
      <c r="A638" s="0" t="s">
        <v>6454</v>
      </c>
      <c r="B638" s="0" t="s">
        <v>6456</v>
      </c>
      <c r="C638" s="0" t="str">
        <f aca="false">LEFT(A638,2)&amp;B638</f>
        <v>BYMinskaya voblasts'</v>
      </c>
    </row>
    <row r="639" customFormat="false" ht="12.75" hidden="false" customHeight="false" outlineLevel="0" collapsed="false">
      <c r="A639" s="0" t="s">
        <v>6454</v>
      </c>
      <c r="B639" s="0" t="s">
        <v>6457</v>
      </c>
      <c r="C639" s="0" t="str">
        <f aca="false">LEFT(A639,2)&amp;B639</f>
        <v>BYMinskaya oblast'</v>
      </c>
    </row>
    <row r="640" customFormat="false" ht="12.75" hidden="false" customHeight="false" outlineLevel="0" collapsed="false">
      <c r="A640" s="0" t="s">
        <v>6454</v>
      </c>
      <c r="B640" s="0" t="s">
        <v>6458</v>
      </c>
      <c r="C640" s="0" t="str">
        <f aca="false">LEFT(A640,2)&amp;B640</f>
        <v>BYMinskaja oblast'</v>
      </c>
    </row>
    <row r="641" customFormat="false" ht="12.75" hidden="false" customHeight="false" outlineLevel="0" collapsed="false">
      <c r="A641" s="0" t="s">
        <v>6459</v>
      </c>
      <c r="B641" s="0" t="s">
        <v>6460</v>
      </c>
      <c r="C641" s="0" t="str">
        <f aca="false">LEFT(A641,2)&amp;B641</f>
        <v>BYViciebskaja voblasć</v>
      </c>
    </row>
    <row r="642" customFormat="false" ht="12.75" hidden="false" customHeight="false" outlineLevel="0" collapsed="false">
      <c r="A642" s="0" t="s">
        <v>6459</v>
      </c>
      <c r="B642" s="0" t="s">
        <v>6461</v>
      </c>
      <c r="C642" s="0" t="str">
        <f aca="false">LEFT(A642,2)&amp;B642</f>
        <v>BYVitsyebskaya voblasts'</v>
      </c>
    </row>
    <row r="643" customFormat="false" ht="12.75" hidden="false" customHeight="false" outlineLevel="0" collapsed="false">
      <c r="A643" s="0" t="s">
        <v>6459</v>
      </c>
      <c r="B643" s="0" t="s">
        <v>6462</v>
      </c>
      <c r="C643" s="0" t="str">
        <f aca="false">LEFT(A643,2)&amp;B643</f>
        <v>BYVitebskaja oblast'</v>
      </c>
    </row>
    <row r="644" customFormat="false" ht="12.75" hidden="false" customHeight="false" outlineLevel="0" collapsed="false">
      <c r="A644" s="0" t="s">
        <v>6459</v>
      </c>
      <c r="B644" s="0" t="s">
        <v>6463</v>
      </c>
      <c r="C644" s="0" t="str">
        <f aca="false">LEFT(A644,2)&amp;B644</f>
        <v>BYVitebskaya oblast'</v>
      </c>
    </row>
    <row r="645" customFormat="false" ht="12.75" hidden="false" customHeight="false" outlineLevel="0" collapsed="false">
      <c r="A645" s="0" t="s">
        <v>6464</v>
      </c>
      <c r="B645" s="0" t="s">
        <v>6465</v>
      </c>
      <c r="C645" s="0" t="str">
        <f aca="false">LEFT(A645,2)&amp;B645</f>
        <v>BZBelize</v>
      </c>
    </row>
    <row r="646" customFormat="false" ht="12.75" hidden="false" customHeight="false" outlineLevel="0" collapsed="false">
      <c r="A646" s="0" t="s">
        <v>6466</v>
      </c>
      <c r="B646" s="0" t="s">
        <v>6467</v>
      </c>
      <c r="C646" s="0" t="str">
        <f aca="false">LEFT(A646,2)&amp;B646</f>
        <v>BZCayo</v>
      </c>
    </row>
    <row r="647" customFormat="false" ht="12.75" hidden="false" customHeight="false" outlineLevel="0" collapsed="false">
      <c r="A647" s="0" t="s">
        <v>6468</v>
      </c>
      <c r="B647" s="0" t="s">
        <v>6469</v>
      </c>
      <c r="C647" s="0" t="str">
        <f aca="false">LEFT(A647,2)&amp;B647</f>
        <v>BZCorozal</v>
      </c>
    </row>
    <row r="648" customFormat="false" ht="12.75" hidden="false" customHeight="false" outlineLevel="0" collapsed="false">
      <c r="A648" s="0" t="s">
        <v>6470</v>
      </c>
      <c r="B648" s="0" t="s">
        <v>6471</v>
      </c>
      <c r="C648" s="0" t="str">
        <f aca="false">LEFT(A648,2)&amp;B648</f>
        <v>BZOrange Walk</v>
      </c>
    </row>
    <row r="649" customFormat="false" ht="12.75" hidden="false" customHeight="false" outlineLevel="0" collapsed="false">
      <c r="A649" s="0" t="s">
        <v>6472</v>
      </c>
      <c r="B649" s="0" t="s">
        <v>6473</v>
      </c>
      <c r="C649" s="0" t="str">
        <f aca="false">LEFT(A649,2)&amp;B649</f>
        <v>BZStann Creek</v>
      </c>
    </row>
    <row r="650" customFormat="false" ht="12.75" hidden="false" customHeight="false" outlineLevel="0" collapsed="false">
      <c r="A650" s="0" t="s">
        <v>6474</v>
      </c>
      <c r="B650" s="0" t="s">
        <v>1390</v>
      </c>
      <c r="C650" s="0" t="str">
        <f aca="false">LEFT(A650,2)&amp;B650</f>
        <v>BZToledo</v>
      </c>
    </row>
    <row r="651" customFormat="false" ht="12.75" hidden="false" customHeight="false" outlineLevel="0" collapsed="false">
      <c r="A651" s="0" t="s">
        <v>6475</v>
      </c>
      <c r="B651" s="0" t="s">
        <v>6476</v>
      </c>
      <c r="C651" s="0" t="str">
        <f aca="false">LEFT(A651,2)&amp;B651</f>
        <v>CANorthwest Territories</v>
      </c>
    </row>
    <row r="652" customFormat="false" ht="12.75" hidden="false" customHeight="false" outlineLevel="0" collapsed="false">
      <c r="A652" s="0" t="s">
        <v>6475</v>
      </c>
      <c r="B652" s="0" t="s">
        <v>6477</v>
      </c>
      <c r="C652" s="0" t="str">
        <f aca="false">LEFT(A652,2)&amp;B652</f>
        <v>CATerritoires du Nord-Ouest</v>
      </c>
    </row>
    <row r="653" customFormat="false" ht="12.75" hidden="false" customHeight="false" outlineLevel="0" collapsed="false">
      <c r="A653" s="0" t="s">
        <v>6478</v>
      </c>
      <c r="B653" s="0" t="s">
        <v>6479</v>
      </c>
      <c r="C653" s="0" t="str">
        <f aca="false">LEFT(A653,2)&amp;B653</f>
        <v>CANunavut</v>
      </c>
    </row>
    <row r="654" customFormat="false" ht="12.75" hidden="false" customHeight="false" outlineLevel="0" collapsed="false">
      <c r="A654" s="0" t="s">
        <v>6478</v>
      </c>
      <c r="B654" s="0" t="s">
        <v>6479</v>
      </c>
      <c r="C654" s="0" t="str">
        <f aca="false">LEFT(A654,2)&amp;B654</f>
        <v>CANunavut</v>
      </c>
    </row>
    <row r="655" customFormat="false" ht="12.75" hidden="false" customHeight="false" outlineLevel="0" collapsed="false">
      <c r="A655" s="0" t="s">
        <v>6480</v>
      </c>
      <c r="B655" s="0" t="s">
        <v>6481</v>
      </c>
      <c r="C655" s="0" t="str">
        <f aca="false">LEFT(A655,2)&amp;B655</f>
        <v>CAYukon</v>
      </c>
    </row>
    <row r="656" customFormat="false" ht="12.75" hidden="false" customHeight="false" outlineLevel="0" collapsed="false">
      <c r="A656" s="0" t="s">
        <v>6480</v>
      </c>
      <c r="B656" s="0" t="s">
        <v>6481</v>
      </c>
      <c r="C656" s="0" t="str">
        <f aca="false">LEFT(A656,2)&amp;B656</f>
        <v>CAYukon</v>
      </c>
    </row>
    <row r="657" customFormat="false" ht="12.75" hidden="false" customHeight="false" outlineLevel="0" collapsed="false">
      <c r="A657" s="0" t="s">
        <v>6482</v>
      </c>
      <c r="B657" s="0" t="s">
        <v>6483</v>
      </c>
      <c r="C657" s="0" t="str">
        <f aca="false">LEFT(A657,2)&amp;B657</f>
        <v>CAAlberta</v>
      </c>
    </row>
    <row r="658" customFormat="false" ht="12.75" hidden="false" customHeight="false" outlineLevel="0" collapsed="false">
      <c r="A658" s="0" t="s">
        <v>6482</v>
      </c>
      <c r="B658" s="0" t="s">
        <v>6483</v>
      </c>
      <c r="C658" s="0" t="str">
        <f aca="false">LEFT(A658,2)&amp;B658</f>
        <v>CAAlberta</v>
      </c>
    </row>
    <row r="659" customFormat="false" ht="12.75" hidden="false" customHeight="false" outlineLevel="0" collapsed="false">
      <c r="A659" s="0" t="s">
        <v>6484</v>
      </c>
      <c r="B659" s="0" t="s">
        <v>6485</v>
      </c>
      <c r="C659" s="0" t="str">
        <f aca="false">LEFT(A659,2)&amp;B659</f>
        <v>CABritish Columbia</v>
      </c>
    </row>
    <row r="660" customFormat="false" ht="12.75" hidden="false" customHeight="false" outlineLevel="0" collapsed="false">
      <c r="A660" s="0" t="s">
        <v>6484</v>
      </c>
      <c r="B660" s="0" t="s">
        <v>6486</v>
      </c>
      <c r="C660" s="0" t="str">
        <f aca="false">LEFT(A660,2)&amp;B660</f>
        <v>CAColombie-Britannique</v>
      </c>
    </row>
    <row r="661" customFormat="false" ht="12.75" hidden="false" customHeight="false" outlineLevel="0" collapsed="false">
      <c r="A661" s="0" t="s">
        <v>6487</v>
      </c>
      <c r="B661" s="0" t="s">
        <v>6488</v>
      </c>
      <c r="C661" s="0" t="str">
        <f aca="false">LEFT(A661,2)&amp;B661</f>
        <v>CAManitoba</v>
      </c>
    </row>
    <row r="662" customFormat="false" ht="12.75" hidden="false" customHeight="false" outlineLevel="0" collapsed="false">
      <c r="A662" s="0" t="s">
        <v>6487</v>
      </c>
      <c r="B662" s="0" t="s">
        <v>6488</v>
      </c>
      <c r="C662" s="0" t="str">
        <f aca="false">LEFT(A662,2)&amp;B662</f>
        <v>CAManitoba</v>
      </c>
    </row>
    <row r="663" customFormat="false" ht="12.75" hidden="false" customHeight="false" outlineLevel="0" collapsed="false">
      <c r="A663" s="0" t="s">
        <v>6489</v>
      </c>
      <c r="B663" s="0" t="s">
        <v>6490</v>
      </c>
      <c r="C663" s="0" t="str">
        <f aca="false">LEFT(A663,2)&amp;B663</f>
        <v>CANew Brunswick</v>
      </c>
    </row>
    <row r="664" customFormat="false" ht="12.75" hidden="false" customHeight="false" outlineLevel="0" collapsed="false">
      <c r="A664" s="0" t="s">
        <v>6489</v>
      </c>
      <c r="B664" s="0" t="s">
        <v>6491</v>
      </c>
      <c r="C664" s="0" t="str">
        <f aca="false">LEFT(A664,2)&amp;B664</f>
        <v>CANouveau-Brunswick</v>
      </c>
    </row>
    <row r="665" customFormat="false" ht="12.75" hidden="false" customHeight="false" outlineLevel="0" collapsed="false">
      <c r="A665" s="0" t="s">
        <v>6492</v>
      </c>
      <c r="B665" s="0" t="s">
        <v>6493</v>
      </c>
      <c r="C665" s="0" t="str">
        <f aca="false">LEFT(A665,2)&amp;B665</f>
        <v>CANewfoundland and Labrador</v>
      </c>
    </row>
    <row r="666" customFormat="false" ht="12.75" hidden="false" customHeight="false" outlineLevel="0" collapsed="false">
      <c r="A666" s="0" t="s">
        <v>6492</v>
      </c>
      <c r="B666" s="0" t="s">
        <v>6494</v>
      </c>
      <c r="C666" s="0" t="str">
        <f aca="false">LEFT(A666,2)&amp;B666</f>
        <v>CATerre-Neuve-et-Labrador</v>
      </c>
    </row>
    <row r="667" customFormat="false" ht="12.75" hidden="false" customHeight="false" outlineLevel="0" collapsed="false">
      <c r="A667" s="0" t="s">
        <v>6495</v>
      </c>
      <c r="B667" s="0" t="s">
        <v>6496</v>
      </c>
      <c r="C667" s="0" t="str">
        <f aca="false">LEFT(A667,2)&amp;B667</f>
        <v>CANova Scotia</v>
      </c>
    </row>
    <row r="668" customFormat="false" ht="12.75" hidden="false" customHeight="false" outlineLevel="0" collapsed="false">
      <c r="A668" s="0" t="s">
        <v>6495</v>
      </c>
      <c r="B668" s="0" t="s">
        <v>6497</v>
      </c>
      <c r="C668" s="0" t="str">
        <f aca="false">LEFT(A668,2)&amp;B668</f>
        <v>CANouvelle-Écosse</v>
      </c>
    </row>
    <row r="669" customFormat="false" ht="12.75" hidden="false" customHeight="false" outlineLevel="0" collapsed="false">
      <c r="A669" s="0" t="s">
        <v>6498</v>
      </c>
      <c r="B669" s="0" t="s">
        <v>639</v>
      </c>
      <c r="C669" s="0" t="str">
        <f aca="false">LEFT(A669,2)&amp;B669</f>
        <v>CAOntario</v>
      </c>
    </row>
    <row r="670" customFormat="false" ht="12.75" hidden="false" customHeight="false" outlineLevel="0" collapsed="false">
      <c r="A670" s="0" t="s">
        <v>6498</v>
      </c>
      <c r="B670" s="0" t="s">
        <v>639</v>
      </c>
      <c r="C670" s="0" t="str">
        <f aca="false">LEFT(A670,2)&amp;B670</f>
        <v>CAOntario</v>
      </c>
    </row>
    <row r="671" customFormat="false" ht="12.75" hidden="false" customHeight="false" outlineLevel="0" collapsed="false">
      <c r="A671" s="0" t="s">
        <v>6499</v>
      </c>
      <c r="B671" s="0" t="s">
        <v>6500</v>
      </c>
      <c r="C671" s="0" t="str">
        <f aca="false">LEFT(A671,2)&amp;B671</f>
        <v>CAPrince Edward Island</v>
      </c>
    </row>
    <row r="672" customFormat="false" ht="12.75" hidden="false" customHeight="false" outlineLevel="0" collapsed="false">
      <c r="A672" s="0" t="s">
        <v>6499</v>
      </c>
      <c r="B672" s="0" t="s">
        <v>6501</v>
      </c>
      <c r="C672" s="0" t="str">
        <f aca="false">LEFT(A672,2)&amp;B672</f>
        <v>CAÎle-du-Prince-Édouard</v>
      </c>
    </row>
    <row r="673" customFormat="false" ht="12.75" hidden="false" customHeight="false" outlineLevel="0" collapsed="false">
      <c r="A673" s="0" t="s">
        <v>6502</v>
      </c>
      <c r="B673" s="0" t="s">
        <v>688</v>
      </c>
      <c r="C673" s="0" t="str">
        <f aca="false">LEFT(A673,2)&amp;B673</f>
        <v>CAQuebec</v>
      </c>
    </row>
    <row r="674" customFormat="false" ht="12.75" hidden="false" customHeight="false" outlineLevel="0" collapsed="false">
      <c r="A674" s="0" t="s">
        <v>6502</v>
      </c>
      <c r="B674" s="0" t="s">
        <v>6503</v>
      </c>
      <c r="C674" s="0" t="str">
        <f aca="false">LEFT(A674,2)&amp;B674</f>
        <v>CAQuébec</v>
      </c>
    </row>
    <row r="675" customFormat="false" ht="12.75" hidden="false" customHeight="false" outlineLevel="0" collapsed="false">
      <c r="A675" s="0" t="s">
        <v>6504</v>
      </c>
      <c r="B675" s="0" t="s">
        <v>6505</v>
      </c>
      <c r="C675" s="0" t="str">
        <f aca="false">LEFT(A675,2)&amp;B675</f>
        <v>CASaskatchewan</v>
      </c>
    </row>
    <row r="676" customFormat="false" ht="12.75" hidden="false" customHeight="false" outlineLevel="0" collapsed="false">
      <c r="A676" s="0" t="s">
        <v>6504</v>
      </c>
      <c r="B676" s="0" t="s">
        <v>6505</v>
      </c>
      <c r="C676" s="0" t="str">
        <f aca="false">LEFT(A676,2)&amp;B676</f>
        <v>CASaskatchewan</v>
      </c>
    </row>
    <row r="677" customFormat="false" ht="12.75" hidden="false" customHeight="false" outlineLevel="0" collapsed="false">
      <c r="A677" s="0" t="s">
        <v>6506</v>
      </c>
      <c r="B677" s="0" t="s">
        <v>6507</v>
      </c>
      <c r="C677" s="0" t="str">
        <f aca="false">LEFT(A677,2)&amp;B677</f>
        <v>CDKongo Central</v>
      </c>
    </row>
    <row r="678" customFormat="false" ht="12.75" hidden="false" customHeight="false" outlineLevel="0" collapsed="false">
      <c r="A678" s="0" t="s">
        <v>6508</v>
      </c>
      <c r="B678" s="0" t="s">
        <v>6509</v>
      </c>
      <c r="C678" s="0" t="str">
        <f aca="false">LEFT(A678,2)&amp;B678</f>
        <v>CDBas-Uélé</v>
      </c>
    </row>
    <row r="679" customFormat="false" ht="12.75" hidden="false" customHeight="false" outlineLevel="0" collapsed="false">
      <c r="A679" s="0" t="s">
        <v>6510</v>
      </c>
      <c r="B679" s="0" t="s">
        <v>6511</v>
      </c>
      <c r="C679" s="0" t="str">
        <f aca="false">LEFT(A679,2)&amp;B679</f>
        <v>CDÉquateur</v>
      </c>
    </row>
    <row r="680" customFormat="false" ht="12.75" hidden="false" customHeight="false" outlineLevel="0" collapsed="false">
      <c r="A680" s="0" t="s">
        <v>6512</v>
      </c>
      <c r="B680" s="0" t="s">
        <v>1487</v>
      </c>
      <c r="C680" s="0" t="str">
        <f aca="false">LEFT(A680,2)&amp;B680</f>
        <v>CDHaut-Katanga</v>
      </c>
    </row>
    <row r="681" customFormat="false" ht="12.75" hidden="false" customHeight="false" outlineLevel="0" collapsed="false">
      <c r="A681" s="0" t="s">
        <v>6513</v>
      </c>
      <c r="B681" s="0" t="s">
        <v>6514</v>
      </c>
      <c r="C681" s="0" t="str">
        <f aca="false">LEFT(A681,2)&amp;B681</f>
        <v>CDHaut-Lomami</v>
      </c>
    </row>
    <row r="682" customFormat="false" ht="12.75" hidden="false" customHeight="false" outlineLevel="0" collapsed="false">
      <c r="A682" s="0" t="s">
        <v>6515</v>
      </c>
      <c r="B682" s="0" t="s">
        <v>6516</v>
      </c>
      <c r="C682" s="0" t="str">
        <f aca="false">LEFT(A682,2)&amp;B682</f>
        <v>CDHaut-Uélé</v>
      </c>
    </row>
    <row r="683" customFormat="false" ht="12.75" hidden="false" customHeight="false" outlineLevel="0" collapsed="false">
      <c r="A683" s="0" t="s">
        <v>6517</v>
      </c>
      <c r="B683" s="0" t="s">
        <v>6518</v>
      </c>
      <c r="C683" s="0" t="str">
        <f aca="false">LEFT(A683,2)&amp;B683</f>
        <v>CDIturi</v>
      </c>
    </row>
    <row r="684" customFormat="false" ht="12.75" hidden="false" customHeight="false" outlineLevel="0" collapsed="false">
      <c r="A684" s="0" t="s">
        <v>6519</v>
      </c>
      <c r="B684" s="0" t="s">
        <v>6520</v>
      </c>
      <c r="C684" s="0" t="str">
        <f aca="false">LEFT(A684,2)&amp;B684</f>
        <v>CDKasaï Central</v>
      </c>
    </row>
    <row r="685" customFormat="false" ht="12.75" hidden="false" customHeight="false" outlineLevel="0" collapsed="false">
      <c r="A685" s="0" t="s">
        <v>6521</v>
      </c>
      <c r="B685" s="0" t="s">
        <v>6522</v>
      </c>
      <c r="C685" s="0" t="str">
        <f aca="false">LEFT(A685,2)&amp;B685</f>
        <v>CDKasaï Oriental</v>
      </c>
    </row>
    <row r="686" customFormat="false" ht="12.75" hidden="false" customHeight="false" outlineLevel="0" collapsed="false">
      <c r="A686" s="0" t="s">
        <v>6523</v>
      </c>
      <c r="B686" s="0" t="s">
        <v>6524</v>
      </c>
      <c r="C686" s="0" t="str">
        <f aca="false">LEFT(A686,2)&amp;B686</f>
        <v>CDKwango</v>
      </c>
    </row>
    <row r="687" customFormat="false" ht="12.75" hidden="false" customHeight="false" outlineLevel="0" collapsed="false">
      <c r="A687" s="0" t="s">
        <v>6525</v>
      </c>
      <c r="B687" s="0" t="s">
        <v>6526</v>
      </c>
      <c r="C687" s="0" t="str">
        <f aca="false">LEFT(A687,2)&amp;B687</f>
        <v>CDKwilu</v>
      </c>
    </row>
    <row r="688" customFormat="false" ht="12.75" hidden="false" customHeight="false" outlineLevel="0" collapsed="false">
      <c r="A688" s="0" t="s">
        <v>6527</v>
      </c>
      <c r="B688" s="0" t="s">
        <v>6528</v>
      </c>
      <c r="C688" s="0" t="str">
        <f aca="false">LEFT(A688,2)&amp;B688</f>
        <v>CDKasaï</v>
      </c>
    </row>
    <row r="689" customFormat="false" ht="12.75" hidden="false" customHeight="false" outlineLevel="0" collapsed="false">
      <c r="A689" s="0" t="s">
        <v>6529</v>
      </c>
      <c r="B689" s="0" t="s">
        <v>6530</v>
      </c>
      <c r="C689" s="0" t="str">
        <f aca="false">LEFT(A689,2)&amp;B689</f>
        <v>CDLomami</v>
      </c>
    </row>
    <row r="690" customFormat="false" ht="12.75" hidden="false" customHeight="false" outlineLevel="0" collapsed="false">
      <c r="A690" s="0" t="s">
        <v>6531</v>
      </c>
      <c r="B690" s="0" t="s">
        <v>6532</v>
      </c>
      <c r="C690" s="0" t="str">
        <f aca="false">LEFT(A690,2)&amp;B690</f>
        <v>CDLualaba</v>
      </c>
    </row>
    <row r="691" customFormat="false" ht="12.75" hidden="false" customHeight="false" outlineLevel="0" collapsed="false">
      <c r="A691" s="0" t="s">
        <v>6533</v>
      </c>
      <c r="B691" s="0" t="s">
        <v>6534</v>
      </c>
      <c r="C691" s="0" t="str">
        <f aca="false">LEFT(A691,2)&amp;B691</f>
        <v>CDManiema</v>
      </c>
    </row>
    <row r="692" customFormat="false" ht="12.75" hidden="false" customHeight="false" outlineLevel="0" collapsed="false">
      <c r="A692" s="0" t="s">
        <v>6535</v>
      </c>
      <c r="B692" s="0" t="s">
        <v>6536</v>
      </c>
      <c r="C692" s="0" t="str">
        <f aca="false">LEFT(A692,2)&amp;B692</f>
        <v>CDMai-Ndombe</v>
      </c>
    </row>
    <row r="693" customFormat="false" ht="12.75" hidden="false" customHeight="false" outlineLevel="0" collapsed="false">
      <c r="A693" s="0" t="s">
        <v>6537</v>
      </c>
      <c r="B693" s="0" t="s">
        <v>6538</v>
      </c>
      <c r="C693" s="0" t="str">
        <f aca="false">LEFT(A693,2)&amp;B693</f>
        <v>CDMongala</v>
      </c>
    </row>
    <row r="694" customFormat="false" ht="12.75" hidden="false" customHeight="false" outlineLevel="0" collapsed="false">
      <c r="A694" s="0" t="s">
        <v>6539</v>
      </c>
      <c r="B694" s="0" t="s">
        <v>6540</v>
      </c>
      <c r="C694" s="0" t="str">
        <f aca="false">LEFT(A694,2)&amp;B694</f>
        <v>CDNord-Kivu</v>
      </c>
    </row>
    <row r="695" customFormat="false" ht="12.75" hidden="false" customHeight="false" outlineLevel="0" collapsed="false">
      <c r="A695" s="0" t="s">
        <v>6541</v>
      </c>
      <c r="B695" s="0" t="s">
        <v>6542</v>
      </c>
      <c r="C695" s="0" t="str">
        <f aca="false">LEFT(A695,2)&amp;B695</f>
        <v>CDNord-Ubangi</v>
      </c>
    </row>
    <row r="696" customFormat="false" ht="12.75" hidden="false" customHeight="false" outlineLevel="0" collapsed="false">
      <c r="A696" s="0" t="s">
        <v>6543</v>
      </c>
      <c r="B696" s="0" t="s">
        <v>6544</v>
      </c>
      <c r="C696" s="0" t="str">
        <f aca="false">LEFT(A696,2)&amp;B696</f>
        <v>CDSankuru</v>
      </c>
    </row>
    <row r="697" customFormat="false" ht="12.75" hidden="false" customHeight="false" outlineLevel="0" collapsed="false">
      <c r="A697" s="0" t="s">
        <v>6545</v>
      </c>
      <c r="B697" s="0" t="s">
        <v>6546</v>
      </c>
      <c r="C697" s="0" t="str">
        <f aca="false">LEFT(A697,2)&amp;B697</f>
        <v>CDSud-Kivu</v>
      </c>
    </row>
    <row r="698" customFormat="false" ht="12.75" hidden="false" customHeight="false" outlineLevel="0" collapsed="false">
      <c r="A698" s="0" t="s">
        <v>6547</v>
      </c>
      <c r="B698" s="0" t="s">
        <v>6548</v>
      </c>
      <c r="C698" s="0" t="str">
        <f aca="false">LEFT(A698,2)&amp;B698</f>
        <v>CDSud-Ubangi</v>
      </c>
    </row>
    <row r="699" customFormat="false" ht="12.75" hidden="false" customHeight="false" outlineLevel="0" collapsed="false">
      <c r="A699" s="0" t="s">
        <v>6549</v>
      </c>
      <c r="B699" s="0" t="s">
        <v>6550</v>
      </c>
      <c r="C699" s="0" t="str">
        <f aca="false">LEFT(A699,2)&amp;B699</f>
        <v>CDTanganyika</v>
      </c>
    </row>
    <row r="700" customFormat="false" ht="12.75" hidden="false" customHeight="false" outlineLevel="0" collapsed="false">
      <c r="A700" s="0" t="s">
        <v>6551</v>
      </c>
      <c r="B700" s="0" t="s">
        <v>6552</v>
      </c>
      <c r="C700" s="0" t="str">
        <f aca="false">LEFT(A700,2)&amp;B700</f>
        <v>CDTshopo</v>
      </c>
    </row>
    <row r="701" customFormat="false" ht="12.75" hidden="false" customHeight="false" outlineLevel="0" collapsed="false">
      <c r="A701" s="0" t="s">
        <v>6553</v>
      </c>
      <c r="B701" s="0" t="s">
        <v>6554</v>
      </c>
      <c r="C701" s="0" t="str">
        <f aca="false">LEFT(A701,2)&amp;B701</f>
        <v>CDTshuapa</v>
      </c>
    </row>
    <row r="702" customFormat="false" ht="12.75" hidden="false" customHeight="false" outlineLevel="0" collapsed="false">
      <c r="A702" s="0" t="s">
        <v>6555</v>
      </c>
      <c r="B702" s="0" t="s">
        <v>6556</v>
      </c>
      <c r="C702" s="0" t="str">
        <f aca="false">LEFT(A702,2)&amp;B702</f>
        <v>CDKinshasa</v>
      </c>
    </row>
    <row r="703" customFormat="false" ht="12.75" hidden="false" customHeight="false" outlineLevel="0" collapsed="false">
      <c r="A703" s="0" t="s">
        <v>6557</v>
      </c>
      <c r="B703" s="0" t="s">
        <v>6558</v>
      </c>
      <c r="C703" s="0" t="str">
        <f aca="false">LEFT(A703,2)&amp;B703</f>
        <v>CFGribingui</v>
      </c>
    </row>
    <row r="704" customFormat="false" ht="12.75" hidden="false" customHeight="false" outlineLevel="0" collapsed="false">
      <c r="A704" s="0" t="s">
        <v>6557</v>
      </c>
      <c r="B704" s="0" t="s">
        <v>6559</v>
      </c>
      <c r="C704" s="0" t="str">
        <f aca="false">LEFT(A704,2)&amp;B704</f>
        <v>CFGïrïbïngï</v>
      </c>
    </row>
    <row r="705" customFormat="false" ht="12.75" hidden="false" customHeight="false" outlineLevel="0" collapsed="false">
      <c r="A705" s="0" t="s">
        <v>6560</v>
      </c>
      <c r="B705" s="0" t="s">
        <v>6561</v>
      </c>
      <c r="C705" s="0" t="str">
        <f aca="false">LEFT(A705,2)&amp;B705</f>
        <v>CFSangha</v>
      </c>
    </row>
    <row r="706" customFormat="false" ht="12.75" hidden="false" customHeight="false" outlineLevel="0" collapsed="false">
      <c r="A706" s="0" t="s">
        <v>6560</v>
      </c>
      <c r="B706" s="0" t="s">
        <v>6562</v>
      </c>
      <c r="C706" s="0" t="str">
        <f aca="false">LEFT(A706,2)&amp;B706</f>
        <v>CFSangä</v>
      </c>
    </row>
    <row r="707" customFormat="false" ht="12.75" hidden="false" customHeight="false" outlineLevel="0" collapsed="false">
      <c r="A707" s="0" t="s">
        <v>6563</v>
      </c>
      <c r="B707" s="0" t="s">
        <v>6564</v>
      </c>
      <c r="C707" s="0" t="str">
        <f aca="false">LEFT(A707,2)&amp;B707</f>
        <v>CFOuham</v>
      </c>
    </row>
    <row r="708" customFormat="false" ht="12.75" hidden="false" customHeight="false" outlineLevel="0" collapsed="false">
      <c r="A708" s="0" t="s">
        <v>6563</v>
      </c>
      <c r="B708" s="0" t="s">
        <v>6565</v>
      </c>
      <c r="C708" s="0" t="str">
        <f aca="false">LEFT(A708,2)&amp;B708</f>
        <v>CFWâmo</v>
      </c>
    </row>
    <row r="709" customFormat="false" ht="12.75" hidden="false" customHeight="false" outlineLevel="0" collapsed="false">
      <c r="A709" s="0" t="s">
        <v>6566</v>
      </c>
      <c r="B709" s="0" t="s">
        <v>6567</v>
      </c>
      <c r="C709" s="0" t="str">
        <f aca="false">LEFT(A709,2)&amp;B709</f>
        <v>CFBamingui-Bangoran</v>
      </c>
    </row>
    <row r="710" customFormat="false" ht="12.75" hidden="false" customHeight="false" outlineLevel="0" collapsed="false">
      <c r="A710" s="0" t="s">
        <v>6566</v>
      </c>
      <c r="B710" s="0" t="s">
        <v>6568</v>
      </c>
      <c r="C710" s="0" t="str">
        <f aca="false">LEFT(A710,2)&amp;B710</f>
        <v>CFBamïngï-Bangoran</v>
      </c>
    </row>
    <row r="711" customFormat="false" ht="12.75" hidden="false" customHeight="false" outlineLevel="0" collapsed="false">
      <c r="A711" s="0" t="s">
        <v>6569</v>
      </c>
      <c r="B711" s="0" t="s">
        <v>6570</v>
      </c>
      <c r="C711" s="0" t="str">
        <f aca="false">LEFT(A711,2)&amp;B711</f>
        <v>CFBasse-Kotto</v>
      </c>
    </row>
    <row r="712" customFormat="false" ht="12.75" hidden="false" customHeight="false" outlineLevel="0" collapsed="false">
      <c r="A712" s="0" t="s">
        <v>6569</v>
      </c>
      <c r="B712" s="0" t="s">
        <v>6571</v>
      </c>
      <c r="C712" s="0" t="str">
        <f aca="false">LEFT(A712,2)&amp;B712</f>
        <v>CFDo-Kötö</v>
      </c>
    </row>
    <row r="713" customFormat="false" ht="12.75" hidden="false" customHeight="false" outlineLevel="0" collapsed="false">
      <c r="A713" s="0" t="s">
        <v>6572</v>
      </c>
      <c r="B713" s="0" t="s">
        <v>6573</v>
      </c>
      <c r="C713" s="0" t="str">
        <f aca="false">LEFT(A713,2)&amp;B713</f>
        <v>CFHaute-Kotto</v>
      </c>
    </row>
    <row r="714" customFormat="false" ht="12.75" hidden="false" customHeight="false" outlineLevel="0" collapsed="false">
      <c r="A714" s="0" t="s">
        <v>6572</v>
      </c>
      <c r="B714" s="0" t="s">
        <v>6574</v>
      </c>
      <c r="C714" s="0" t="str">
        <f aca="false">LEFT(A714,2)&amp;B714</f>
        <v>CFTö-Kötö</v>
      </c>
    </row>
    <row r="715" customFormat="false" ht="12.75" hidden="false" customHeight="false" outlineLevel="0" collapsed="false">
      <c r="A715" s="0" t="s">
        <v>6575</v>
      </c>
      <c r="B715" s="0" t="s">
        <v>6576</v>
      </c>
      <c r="C715" s="0" t="str">
        <f aca="false">LEFT(A715,2)&amp;B715</f>
        <v>CFHaut-Mbomou</v>
      </c>
    </row>
    <row r="716" customFormat="false" ht="12.75" hidden="false" customHeight="false" outlineLevel="0" collapsed="false">
      <c r="A716" s="0" t="s">
        <v>6575</v>
      </c>
      <c r="B716" s="0" t="s">
        <v>6577</v>
      </c>
      <c r="C716" s="0" t="str">
        <f aca="false">LEFT(A716,2)&amp;B716</f>
        <v>CFTö-Mbömü</v>
      </c>
    </row>
    <row r="717" customFormat="false" ht="12.75" hidden="false" customHeight="false" outlineLevel="0" collapsed="false">
      <c r="A717" s="0" t="s">
        <v>6578</v>
      </c>
      <c r="B717" s="0" t="s">
        <v>6579</v>
      </c>
      <c r="C717" s="0" t="str">
        <f aca="false">LEFT(A717,2)&amp;B717</f>
        <v>CFHaute-Sangha / Mambéré-Kadéï</v>
      </c>
    </row>
    <row r="718" customFormat="false" ht="12.75" hidden="false" customHeight="false" outlineLevel="0" collapsed="false">
      <c r="A718" s="0" t="s">
        <v>6578</v>
      </c>
      <c r="B718" s="0" t="s">
        <v>6580</v>
      </c>
      <c r="C718" s="0" t="str">
        <f aca="false">LEFT(A718,2)&amp;B718</f>
        <v>CFTö-Sangä / Mbaere-Kadeï</v>
      </c>
    </row>
    <row r="719" customFormat="false" ht="12.75" hidden="false" customHeight="false" outlineLevel="0" collapsed="false">
      <c r="A719" s="0" t="s">
        <v>6581</v>
      </c>
      <c r="B719" s="0" t="s">
        <v>6582</v>
      </c>
      <c r="C719" s="0" t="str">
        <f aca="false">LEFT(A719,2)&amp;B719</f>
        <v>CFKémo-Gribingui</v>
      </c>
    </row>
    <row r="720" customFormat="false" ht="12.75" hidden="false" customHeight="false" outlineLevel="0" collapsed="false">
      <c r="A720" s="0" t="s">
        <v>6581</v>
      </c>
      <c r="B720" s="0" t="s">
        <v>6583</v>
      </c>
      <c r="C720" s="0" t="str">
        <f aca="false">LEFT(A720,2)&amp;B720</f>
        <v>CFKemö-Gïrïbïngï</v>
      </c>
    </row>
    <row r="721" customFormat="false" ht="12.75" hidden="false" customHeight="false" outlineLevel="0" collapsed="false">
      <c r="A721" s="0" t="s">
        <v>6584</v>
      </c>
      <c r="B721" s="0" t="s">
        <v>6585</v>
      </c>
      <c r="C721" s="0" t="str">
        <f aca="false">LEFT(A721,2)&amp;B721</f>
        <v>CFLobaye</v>
      </c>
    </row>
    <row r="722" customFormat="false" ht="12.75" hidden="false" customHeight="false" outlineLevel="0" collapsed="false">
      <c r="A722" s="0" t="s">
        <v>6584</v>
      </c>
      <c r="B722" s="0" t="s">
        <v>6586</v>
      </c>
      <c r="C722" s="0" t="str">
        <f aca="false">LEFT(A722,2)&amp;B722</f>
        <v>CFLobâye</v>
      </c>
    </row>
    <row r="723" customFormat="false" ht="12.75" hidden="false" customHeight="false" outlineLevel="0" collapsed="false">
      <c r="A723" s="0" t="s">
        <v>6587</v>
      </c>
      <c r="B723" s="0" t="s">
        <v>6588</v>
      </c>
      <c r="C723" s="0" t="str">
        <f aca="false">LEFT(A723,2)&amp;B723</f>
        <v>CFMbomou</v>
      </c>
    </row>
    <row r="724" customFormat="false" ht="12.75" hidden="false" customHeight="false" outlineLevel="0" collapsed="false">
      <c r="A724" s="0" t="s">
        <v>6587</v>
      </c>
      <c r="B724" s="0" t="s">
        <v>6589</v>
      </c>
      <c r="C724" s="0" t="str">
        <f aca="false">LEFT(A724,2)&amp;B724</f>
        <v>CFMbömü</v>
      </c>
    </row>
    <row r="725" customFormat="false" ht="12.75" hidden="false" customHeight="false" outlineLevel="0" collapsed="false">
      <c r="A725" s="0" t="s">
        <v>6590</v>
      </c>
      <c r="B725" s="0" t="s">
        <v>6591</v>
      </c>
      <c r="C725" s="0" t="str">
        <f aca="false">LEFT(A725,2)&amp;B725</f>
        <v>CFOmbella-Mpoko</v>
      </c>
    </row>
    <row r="726" customFormat="false" ht="12.75" hidden="false" customHeight="false" outlineLevel="0" collapsed="false">
      <c r="A726" s="0" t="s">
        <v>6590</v>
      </c>
      <c r="B726" s="0" t="s">
        <v>6592</v>
      </c>
      <c r="C726" s="0" t="str">
        <f aca="false">LEFT(A726,2)&amp;B726</f>
        <v>CFÖmbëlä-Pökö</v>
      </c>
    </row>
    <row r="727" customFormat="false" ht="12.75" hidden="false" customHeight="false" outlineLevel="0" collapsed="false">
      <c r="A727" s="0" t="s">
        <v>6593</v>
      </c>
      <c r="B727" s="0" t="s">
        <v>6594</v>
      </c>
      <c r="C727" s="0" t="str">
        <f aca="false">LEFT(A727,2)&amp;B727</f>
        <v>CFNana-Mambéré</v>
      </c>
    </row>
    <row r="728" customFormat="false" ht="12.75" hidden="false" customHeight="false" outlineLevel="0" collapsed="false">
      <c r="A728" s="0" t="s">
        <v>6593</v>
      </c>
      <c r="B728" s="0" t="s">
        <v>6595</v>
      </c>
      <c r="C728" s="0" t="str">
        <f aca="false">LEFT(A728,2)&amp;B728</f>
        <v>CFNanä-Mbaere</v>
      </c>
    </row>
    <row r="729" customFormat="false" ht="12.75" hidden="false" customHeight="false" outlineLevel="0" collapsed="false">
      <c r="A729" s="0" t="s">
        <v>6596</v>
      </c>
      <c r="B729" s="0" t="s">
        <v>6597</v>
      </c>
      <c r="C729" s="0" t="str">
        <f aca="false">LEFT(A729,2)&amp;B729</f>
        <v>CFOuham-Pendé</v>
      </c>
    </row>
    <row r="730" customFormat="false" ht="12.75" hidden="false" customHeight="false" outlineLevel="0" collapsed="false">
      <c r="A730" s="0" t="s">
        <v>6596</v>
      </c>
      <c r="B730" s="0" t="s">
        <v>6598</v>
      </c>
      <c r="C730" s="0" t="str">
        <f aca="false">LEFT(A730,2)&amp;B730</f>
        <v>CFWâmo-Pendë</v>
      </c>
    </row>
    <row r="731" customFormat="false" ht="12.75" hidden="false" customHeight="false" outlineLevel="0" collapsed="false">
      <c r="A731" s="0" t="s">
        <v>6599</v>
      </c>
      <c r="B731" s="0" t="s">
        <v>6600</v>
      </c>
      <c r="C731" s="0" t="str">
        <f aca="false">LEFT(A731,2)&amp;B731</f>
        <v>CFOuaka</v>
      </c>
    </row>
    <row r="732" customFormat="false" ht="12.75" hidden="false" customHeight="false" outlineLevel="0" collapsed="false">
      <c r="A732" s="0" t="s">
        <v>6599</v>
      </c>
      <c r="B732" s="0" t="s">
        <v>6601</v>
      </c>
      <c r="C732" s="0" t="str">
        <f aca="false">LEFT(A732,2)&amp;B732</f>
        <v>CFWäkä</v>
      </c>
    </row>
    <row r="733" customFormat="false" ht="12.75" hidden="false" customHeight="false" outlineLevel="0" collapsed="false">
      <c r="A733" s="0" t="s">
        <v>6602</v>
      </c>
      <c r="B733" s="0" t="s">
        <v>6603</v>
      </c>
      <c r="C733" s="0" t="str">
        <f aca="false">LEFT(A733,2)&amp;B733</f>
        <v>CFVakaga</v>
      </c>
    </row>
    <row r="734" customFormat="false" ht="12.75" hidden="false" customHeight="false" outlineLevel="0" collapsed="false">
      <c r="A734" s="0" t="s">
        <v>6602</v>
      </c>
      <c r="B734" s="0" t="s">
        <v>6603</v>
      </c>
      <c r="C734" s="0" t="str">
        <f aca="false">LEFT(A734,2)&amp;B734</f>
        <v>CFVakaga</v>
      </c>
    </row>
    <row r="735" customFormat="false" ht="12.75" hidden="false" customHeight="false" outlineLevel="0" collapsed="false">
      <c r="A735" s="0" t="s">
        <v>6604</v>
      </c>
      <c r="B735" s="0" t="s">
        <v>6605</v>
      </c>
      <c r="C735" s="0" t="str">
        <f aca="false">LEFT(A735,2)&amp;B735</f>
        <v>CFBangui</v>
      </c>
    </row>
    <row r="736" customFormat="false" ht="12.75" hidden="false" customHeight="false" outlineLevel="0" collapsed="false">
      <c r="A736" s="0" t="s">
        <v>6604</v>
      </c>
      <c r="B736" s="0" t="s">
        <v>6606</v>
      </c>
      <c r="C736" s="0" t="str">
        <f aca="false">LEFT(A736,2)&amp;B736</f>
        <v>CFBangî</v>
      </c>
    </row>
    <row r="737" customFormat="false" ht="12.75" hidden="false" customHeight="false" outlineLevel="0" collapsed="false">
      <c r="A737" s="0" t="s">
        <v>6607</v>
      </c>
      <c r="B737" s="0" t="s">
        <v>6608</v>
      </c>
      <c r="C737" s="0" t="str">
        <f aca="false">LEFT(A737,2)&amp;B737</f>
        <v>CGBouenza</v>
      </c>
    </row>
    <row r="738" customFormat="false" ht="12.75" hidden="false" customHeight="false" outlineLevel="0" collapsed="false">
      <c r="A738" s="0" t="s">
        <v>6609</v>
      </c>
      <c r="B738" s="0" t="s">
        <v>6610</v>
      </c>
      <c r="C738" s="0" t="str">
        <f aca="false">LEFT(A738,2)&amp;B738</f>
        <v>CGPool</v>
      </c>
    </row>
    <row r="739" customFormat="false" ht="12.75" hidden="false" customHeight="false" outlineLevel="0" collapsed="false">
      <c r="A739" s="0" t="s">
        <v>6611</v>
      </c>
      <c r="B739" s="0" t="s">
        <v>6561</v>
      </c>
      <c r="C739" s="0" t="str">
        <f aca="false">LEFT(A739,2)&amp;B739</f>
        <v>CGSangha</v>
      </c>
    </row>
    <row r="740" customFormat="false" ht="12.75" hidden="false" customHeight="false" outlineLevel="0" collapsed="false">
      <c r="A740" s="0" t="s">
        <v>6612</v>
      </c>
      <c r="B740" s="0" t="s">
        <v>6613</v>
      </c>
      <c r="C740" s="0" t="str">
        <f aca="false">LEFT(A740,2)&amp;B740</f>
        <v>CGPlateaux</v>
      </c>
    </row>
    <row r="741" customFormat="false" ht="12.75" hidden="false" customHeight="false" outlineLevel="0" collapsed="false">
      <c r="A741" s="0" t="s">
        <v>6614</v>
      </c>
      <c r="B741" s="0" t="s">
        <v>6615</v>
      </c>
      <c r="C741" s="0" t="str">
        <f aca="false">LEFT(A741,2)&amp;B741</f>
        <v>CGCuvette-Ouest</v>
      </c>
    </row>
    <row r="742" customFormat="false" ht="12.75" hidden="false" customHeight="false" outlineLevel="0" collapsed="false">
      <c r="A742" s="0" t="s">
        <v>6616</v>
      </c>
      <c r="B742" s="0" t="s">
        <v>6617</v>
      </c>
      <c r="C742" s="0" t="str">
        <f aca="false">LEFT(A742,2)&amp;B742</f>
        <v>CGPointe-Noire</v>
      </c>
    </row>
    <row r="743" customFormat="false" ht="12.75" hidden="false" customHeight="false" outlineLevel="0" collapsed="false">
      <c r="A743" s="0" t="s">
        <v>6618</v>
      </c>
      <c r="B743" s="0" t="s">
        <v>6619</v>
      </c>
      <c r="C743" s="0" t="str">
        <f aca="false">LEFT(A743,2)&amp;B743</f>
        <v>CGLékoumou</v>
      </c>
    </row>
    <row r="744" customFormat="false" ht="12.75" hidden="false" customHeight="false" outlineLevel="0" collapsed="false">
      <c r="A744" s="0" t="s">
        <v>6620</v>
      </c>
      <c r="B744" s="0" t="s">
        <v>6621</v>
      </c>
      <c r="C744" s="0" t="str">
        <f aca="false">LEFT(A744,2)&amp;B744</f>
        <v>CGKouilou</v>
      </c>
    </row>
    <row r="745" customFormat="false" ht="12.75" hidden="false" customHeight="false" outlineLevel="0" collapsed="false">
      <c r="A745" s="0" t="s">
        <v>6622</v>
      </c>
      <c r="B745" s="0" t="s">
        <v>6623</v>
      </c>
      <c r="C745" s="0" t="str">
        <f aca="false">LEFT(A745,2)&amp;B745</f>
        <v>CGLikouala</v>
      </c>
    </row>
    <row r="746" customFormat="false" ht="12.75" hidden="false" customHeight="false" outlineLevel="0" collapsed="false">
      <c r="A746" s="0" t="s">
        <v>6624</v>
      </c>
      <c r="B746" s="0" t="s">
        <v>6625</v>
      </c>
      <c r="C746" s="0" t="str">
        <f aca="false">LEFT(A746,2)&amp;B746</f>
        <v>CGCuvette</v>
      </c>
    </row>
    <row r="747" customFormat="false" ht="12.75" hidden="false" customHeight="false" outlineLevel="0" collapsed="false">
      <c r="A747" s="0" t="s">
        <v>6626</v>
      </c>
      <c r="B747" s="0" t="s">
        <v>6627</v>
      </c>
      <c r="C747" s="0" t="str">
        <f aca="false">LEFT(A747,2)&amp;B747</f>
        <v>CGNiari</v>
      </c>
    </row>
    <row r="748" customFormat="false" ht="12.75" hidden="false" customHeight="false" outlineLevel="0" collapsed="false">
      <c r="A748" s="0" t="s">
        <v>6628</v>
      </c>
      <c r="B748" s="0" t="s">
        <v>6629</v>
      </c>
      <c r="C748" s="0" t="str">
        <f aca="false">LEFT(A748,2)&amp;B748</f>
        <v>CGBrazzaville</v>
      </c>
    </row>
    <row r="749" customFormat="false" ht="12.75" hidden="false" customHeight="false" outlineLevel="0" collapsed="false">
      <c r="A749" s="0" t="s">
        <v>6630</v>
      </c>
      <c r="B749" s="0" t="s">
        <v>6631</v>
      </c>
      <c r="C749" s="0" t="str">
        <f aca="false">LEFT(A749,2)&amp;B749</f>
        <v>CHAargau</v>
      </c>
    </row>
    <row r="750" customFormat="false" ht="12.75" hidden="false" customHeight="false" outlineLevel="0" collapsed="false">
      <c r="A750" s="0" t="s">
        <v>6632</v>
      </c>
      <c r="B750" s="0" t="s">
        <v>6633</v>
      </c>
      <c r="C750" s="0" t="str">
        <f aca="false">LEFT(A750,2)&amp;B750</f>
        <v>CHAppenzell Innerrhoden</v>
      </c>
    </row>
    <row r="751" customFormat="false" ht="12.75" hidden="false" customHeight="false" outlineLevel="0" collapsed="false">
      <c r="A751" s="0" t="s">
        <v>6634</v>
      </c>
      <c r="B751" s="0" t="s">
        <v>6635</v>
      </c>
      <c r="C751" s="0" t="str">
        <f aca="false">LEFT(A751,2)&amp;B751</f>
        <v>CHAppenzell Ausserrhoden</v>
      </c>
    </row>
    <row r="752" customFormat="false" ht="12.75" hidden="false" customHeight="false" outlineLevel="0" collapsed="false">
      <c r="A752" s="0" t="s">
        <v>6636</v>
      </c>
      <c r="B752" s="0" t="s">
        <v>692</v>
      </c>
      <c r="C752" s="0" t="str">
        <f aca="false">LEFT(A752,2)&amp;B752</f>
        <v>CHBern</v>
      </c>
    </row>
    <row r="753" customFormat="false" ht="12.75" hidden="false" customHeight="false" outlineLevel="0" collapsed="false">
      <c r="A753" s="0" t="s">
        <v>6636</v>
      </c>
      <c r="B753" s="0" t="s">
        <v>6637</v>
      </c>
      <c r="C753" s="0" t="str">
        <f aca="false">LEFT(A753,2)&amp;B753</f>
        <v>CHBerne</v>
      </c>
    </row>
    <row r="754" customFormat="false" ht="12.75" hidden="false" customHeight="false" outlineLevel="0" collapsed="false">
      <c r="A754" s="0" t="s">
        <v>6638</v>
      </c>
      <c r="B754" s="0" t="s">
        <v>6639</v>
      </c>
      <c r="C754" s="0" t="str">
        <f aca="false">LEFT(A754,2)&amp;B754</f>
        <v>CHBasel-Landschaft</v>
      </c>
    </row>
    <row r="755" customFormat="false" ht="12.75" hidden="false" customHeight="false" outlineLevel="0" collapsed="false">
      <c r="A755" s="0" t="s">
        <v>6640</v>
      </c>
      <c r="B755" s="0" t="s">
        <v>6641</v>
      </c>
      <c r="C755" s="0" t="str">
        <f aca="false">LEFT(A755,2)&amp;B755</f>
        <v>CHBasel-Stadt</v>
      </c>
    </row>
    <row r="756" customFormat="false" ht="12.75" hidden="false" customHeight="false" outlineLevel="0" collapsed="false">
      <c r="A756" s="0" t="s">
        <v>6642</v>
      </c>
      <c r="B756" s="0" t="s">
        <v>6643</v>
      </c>
      <c r="C756" s="0" t="str">
        <f aca="false">LEFT(A756,2)&amp;B756</f>
        <v>CHFreiburg</v>
      </c>
    </row>
    <row r="757" customFormat="false" ht="12.75" hidden="false" customHeight="false" outlineLevel="0" collapsed="false">
      <c r="A757" s="0" t="s">
        <v>6642</v>
      </c>
      <c r="B757" s="0" t="s">
        <v>6644</v>
      </c>
      <c r="C757" s="0" t="str">
        <f aca="false">LEFT(A757,2)&amp;B757</f>
        <v>CHFribourg</v>
      </c>
    </row>
    <row r="758" customFormat="false" ht="12.75" hidden="false" customHeight="false" outlineLevel="0" collapsed="false">
      <c r="A758" s="0" t="s">
        <v>6645</v>
      </c>
      <c r="B758" s="0" t="s">
        <v>991</v>
      </c>
      <c r="C758" s="0" t="str">
        <f aca="false">LEFT(A758,2)&amp;B758</f>
        <v>CHGenève</v>
      </c>
    </row>
    <row r="759" customFormat="false" ht="12.75" hidden="false" customHeight="false" outlineLevel="0" collapsed="false">
      <c r="A759" s="0" t="s">
        <v>6646</v>
      </c>
      <c r="B759" s="0" t="s">
        <v>6647</v>
      </c>
      <c r="C759" s="0" t="str">
        <f aca="false">LEFT(A759,2)&amp;B759</f>
        <v>CHGlarus</v>
      </c>
    </row>
    <row r="760" customFormat="false" ht="12.75" hidden="false" customHeight="false" outlineLevel="0" collapsed="false">
      <c r="A760" s="0" t="s">
        <v>6648</v>
      </c>
      <c r="B760" s="0" t="s">
        <v>6649</v>
      </c>
      <c r="C760" s="0" t="str">
        <f aca="false">LEFT(A760,2)&amp;B760</f>
        <v>CHGraubünden</v>
      </c>
    </row>
    <row r="761" customFormat="false" ht="12.75" hidden="false" customHeight="false" outlineLevel="0" collapsed="false">
      <c r="A761" s="0" t="s">
        <v>6648</v>
      </c>
      <c r="B761" s="0" t="s">
        <v>6650</v>
      </c>
      <c r="C761" s="0" t="str">
        <f aca="false">LEFT(A761,2)&amp;B761</f>
        <v>CHGrisons</v>
      </c>
    </row>
    <row r="762" customFormat="false" ht="12.75" hidden="false" customHeight="false" outlineLevel="0" collapsed="false">
      <c r="A762" s="0" t="s">
        <v>6648</v>
      </c>
      <c r="B762" s="0" t="s">
        <v>6651</v>
      </c>
      <c r="C762" s="0" t="str">
        <f aca="false">LEFT(A762,2)&amp;B762</f>
        <v>CHGrigioni</v>
      </c>
    </row>
    <row r="763" customFormat="false" ht="12.75" hidden="false" customHeight="false" outlineLevel="0" collapsed="false">
      <c r="A763" s="0" t="s">
        <v>6648</v>
      </c>
      <c r="B763" s="0" t="s">
        <v>6652</v>
      </c>
      <c r="C763" s="0" t="str">
        <f aca="false">LEFT(A763,2)&amp;B763</f>
        <v>CHGrischun</v>
      </c>
    </row>
    <row r="764" customFormat="false" ht="12.75" hidden="false" customHeight="false" outlineLevel="0" collapsed="false">
      <c r="A764" s="0" t="s">
        <v>6653</v>
      </c>
      <c r="B764" s="0" t="s">
        <v>6654</v>
      </c>
      <c r="C764" s="0" t="str">
        <f aca="false">LEFT(A764,2)&amp;B764</f>
        <v>CHJura</v>
      </c>
    </row>
    <row r="765" customFormat="false" ht="12.75" hidden="false" customHeight="false" outlineLevel="0" collapsed="false">
      <c r="A765" s="0" t="s">
        <v>6655</v>
      </c>
      <c r="B765" s="0" t="s">
        <v>6656</v>
      </c>
      <c r="C765" s="0" t="str">
        <f aca="false">LEFT(A765,2)&amp;B765</f>
        <v>CHLuzern</v>
      </c>
    </row>
    <row r="766" customFormat="false" ht="12.75" hidden="false" customHeight="false" outlineLevel="0" collapsed="false">
      <c r="A766" s="0" t="s">
        <v>6657</v>
      </c>
      <c r="B766" s="0" t="s">
        <v>969</v>
      </c>
      <c r="C766" s="0" t="str">
        <f aca="false">LEFT(A766,2)&amp;B766</f>
        <v>CHNeuchâtel</v>
      </c>
    </row>
    <row r="767" customFormat="false" ht="12.75" hidden="false" customHeight="false" outlineLevel="0" collapsed="false">
      <c r="A767" s="0" t="s">
        <v>6658</v>
      </c>
      <c r="B767" s="0" t="s">
        <v>6659</v>
      </c>
      <c r="C767" s="0" t="str">
        <f aca="false">LEFT(A767,2)&amp;B767</f>
        <v>CHNidwalden</v>
      </c>
    </row>
    <row r="768" customFormat="false" ht="12.75" hidden="false" customHeight="false" outlineLevel="0" collapsed="false">
      <c r="A768" s="0" t="s">
        <v>6660</v>
      </c>
      <c r="B768" s="0" t="s">
        <v>6661</v>
      </c>
      <c r="C768" s="0" t="str">
        <f aca="false">LEFT(A768,2)&amp;B768</f>
        <v>CHObwalden</v>
      </c>
    </row>
    <row r="769" customFormat="false" ht="12.75" hidden="false" customHeight="false" outlineLevel="0" collapsed="false">
      <c r="A769" s="0" t="s">
        <v>6662</v>
      </c>
      <c r="B769" s="0" t="s">
        <v>6663</v>
      </c>
      <c r="C769" s="0" t="str">
        <f aca="false">LEFT(A769,2)&amp;B769</f>
        <v>CHSankt Gallen</v>
      </c>
    </row>
    <row r="770" customFormat="false" ht="12.75" hidden="false" customHeight="false" outlineLevel="0" collapsed="false">
      <c r="A770" s="0" t="s">
        <v>6664</v>
      </c>
      <c r="B770" s="0" t="s">
        <v>6665</v>
      </c>
      <c r="C770" s="0" t="str">
        <f aca="false">LEFT(A770,2)&amp;B770</f>
        <v>CHSchaffhausen</v>
      </c>
    </row>
    <row r="771" customFormat="false" ht="12.75" hidden="false" customHeight="false" outlineLevel="0" collapsed="false">
      <c r="A771" s="0" t="s">
        <v>6666</v>
      </c>
      <c r="B771" s="0" t="s">
        <v>6667</v>
      </c>
      <c r="C771" s="0" t="str">
        <f aca="false">LEFT(A771,2)&amp;B771</f>
        <v>CHSolothurn</v>
      </c>
    </row>
    <row r="772" customFormat="false" ht="12.75" hidden="false" customHeight="false" outlineLevel="0" collapsed="false">
      <c r="A772" s="0" t="s">
        <v>6668</v>
      </c>
      <c r="B772" s="0" t="s">
        <v>6669</v>
      </c>
      <c r="C772" s="0" t="str">
        <f aca="false">LEFT(A772,2)&amp;B772</f>
        <v>CHSchwyz</v>
      </c>
    </row>
    <row r="773" customFormat="false" ht="12.75" hidden="false" customHeight="false" outlineLevel="0" collapsed="false">
      <c r="A773" s="0" t="s">
        <v>6670</v>
      </c>
      <c r="B773" s="0" t="s">
        <v>6671</v>
      </c>
      <c r="C773" s="0" t="str">
        <f aca="false">LEFT(A773,2)&amp;B773</f>
        <v>CHThurgau</v>
      </c>
    </row>
    <row r="774" customFormat="false" ht="12.75" hidden="false" customHeight="false" outlineLevel="0" collapsed="false">
      <c r="A774" s="0" t="s">
        <v>6672</v>
      </c>
      <c r="B774" s="0" t="s">
        <v>635</v>
      </c>
      <c r="C774" s="0" t="str">
        <f aca="false">LEFT(A774,2)&amp;B774</f>
        <v>CHTicino</v>
      </c>
    </row>
    <row r="775" customFormat="false" ht="12.75" hidden="false" customHeight="false" outlineLevel="0" collapsed="false">
      <c r="A775" s="0" t="s">
        <v>6673</v>
      </c>
      <c r="B775" s="0" t="s">
        <v>6674</v>
      </c>
      <c r="C775" s="0" t="str">
        <f aca="false">LEFT(A775,2)&amp;B775</f>
        <v>CHUri</v>
      </c>
    </row>
    <row r="776" customFormat="false" ht="12.75" hidden="false" customHeight="false" outlineLevel="0" collapsed="false">
      <c r="A776" s="0" t="s">
        <v>6675</v>
      </c>
      <c r="B776" s="0" t="s">
        <v>6676</v>
      </c>
      <c r="C776" s="0" t="str">
        <f aca="false">LEFT(A776,2)&amp;B776</f>
        <v>CHVaud</v>
      </c>
    </row>
    <row r="777" customFormat="false" ht="12.75" hidden="false" customHeight="false" outlineLevel="0" collapsed="false">
      <c r="A777" s="0" t="s">
        <v>6677</v>
      </c>
      <c r="B777" s="0" t="s">
        <v>6678</v>
      </c>
      <c r="C777" s="0" t="str">
        <f aca="false">LEFT(A777,2)&amp;B777</f>
        <v>CHWallis</v>
      </c>
    </row>
    <row r="778" customFormat="false" ht="12.75" hidden="false" customHeight="false" outlineLevel="0" collapsed="false">
      <c r="A778" s="0" t="s">
        <v>6677</v>
      </c>
      <c r="B778" s="0" t="s">
        <v>6679</v>
      </c>
      <c r="C778" s="0" t="str">
        <f aca="false">LEFT(A778,2)&amp;B778</f>
        <v>CHValais</v>
      </c>
    </row>
    <row r="779" customFormat="false" ht="12.75" hidden="false" customHeight="false" outlineLevel="0" collapsed="false">
      <c r="A779" s="0" t="s">
        <v>6680</v>
      </c>
      <c r="B779" s="0" t="s">
        <v>6681</v>
      </c>
      <c r="C779" s="0" t="str">
        <f aca="false">LEFT(A779,2)&amp;B779</f>
        <v>CHZug</v>
      </c>
    </row>
    <row r="780" customFormat="false" ht="12.75" hidden="false" customHeight="false" outlineLevel="0" collapsed="false">
      <c r="A780" s="0" t="s">
        <v>6682</v>
      </c>
      <c r="B780" s="0" t="s">
        <v>6683</v>
      </c>
      <c r="C780" s="0" t="str">
        <f aca="false">LEFT(A780,2)&amp;B780</f>
        <v>CHZürich</v>
      </c>
    </row>
    <row r="781" customFormat="false" ht="12.75" hidden="false" customHeight="false" outlineLevel="0" collapsed="false">
      <c r="A781" s="0" t="s">
        <v>6684</v>
      </c>
      <c r="B781" s="0" t="s">
        <v>6685</v>
      </c>
      <c r="C781" s="0" t="str">
        <f aca="false">LEFT(A781,2)&amp;B781</f>
        <v>CIAbidjan</v>
      </c>
    </row>
    <row r="782" customFormat="false" ht="12.75" hidden="false" customHeight="false" outlineLevel="0" collapsed="false">
      <c r="A782" s="0" t="s">
        <v>6686</v>
      </c>
      <c r="B782" s="0" t="s">
        <v>6687</v>
      </c>
      <c r="C782" s="0" t="str">
        <f aca="false">LEFT(A782,2)&amp;B782</f>
        <v>CIYamoussoukro</v>
      </c>
    </row>
    <row r="783" customFormat="false" ht="12.75" hidden="false" customHeight="false" outlineLevel="0" collapsed="false">
      <c r="A783" s="0" t="s">
        <v>6688</v>
      </c>
      <c r="B783" s="0" t="s">
        <v>6689</v>
      </c>
      <c r="C783" s="0" t="str">
        <f aca="false">LEFT(A783,2)&amp;B783</f>
        <v>CIBas-Sassandra</v>
      </c>
    </row>
    <row r="784" customFormat="false" ht="12.75" hidden="false" customHeight="false" outlineLevel="0" collapsed="false">
      <c r="A784" s="0" t="s">
        <v>6690</v>
      </c>
      <c r="B784" s="0" t="s">
        <v>5991</v>
      </c>
      <c r="C784" s="0" t="str">
        <f aca="false">LEFT(A784,2)&amp;B784</f>
        <v>CIComoé</v>
      </c>
    </row>
    <row r="785" customFormat="false" ht="12.75" hidden="false" customHeight="false" outlineLevel="0" collapsed="false">
      <c r="A785" s="0" t="s">
        <v>6691</v>
      </c>
      <c r="B785" s="0" t="s">
        <v>6692</v>
      </c>
      <c r="C785" s="0" t="str">
        <f aca="false">LEFT(A785,2)&amp;B785</f>
        <v>CIDenguélé</v>
      </c>
    </row>
    <row r="786" customFormat="false" ht="12.75" hidden="false" customHeight="false" outlineLevel="0" collapsed="false">
      <c r="A786" s="0" t="s">
        <v>6693</v>
      </c>
      <c r="B786" s="0" t="s">
        <v>6694</v>
      </c>
      <c r="C786" s="0" t="str">
        <f aca="false">LEFT(A786,2)&amp;B786</f>
        <v>CIGôh-Djiboua</v>
      </c>
    </row>
    <row r="787" customFormat="false" ht="12.75" hidden="false" customHeight="false" outlineLevel="0" collapsed="false">
      <c r="A787" s="0" t="s">
        <v>6695</v>
      </c>
      <c r="B787" s="0" t="s">
        <v>6696</v>
      </c>
      <c r="C787" s="0" t="str">
        <f aca="false">LEFT(A787,2)&amp;B787</f>
        <v>CILacs</v>
      </c>
    </row>
    <row r="788" customFormat="false" ht="12.75" hidden="false" customHeight="false" outlineLevel="0" collapsed="false">
      <c r="A788" s="0" t="s">
        <v>6697</v>
      </c>
      <c r="B788" s="0" t="s">
        <v>6698</v>
      </c>
      <c r="C788" s="0" t="str">
        <f aca="false">LEFT(A788,2)&amp;B788</f>
        <v>CILagunes</v>
      </c>
    </row>
    <row r="789" customFormat="false" ht="12.75" hidden="false" customHeight="false" outlineLevel="0" collapsed="false">
      <c r="A789" s="0" t="s">
        <v>6699</v>
      </c>
      <c r="B789" s="0" t="s">
        <v>6700</v>
      </c>
      <c r="C789" s="0" t="str">
        <f aca="false">LEFT(A789,2)&amp;B789</f>
        <v>CIMontagnes</v>
      </c>
    </row>
    <row r="790" customFormat="false" ht="12.75" hidden="false" customHeight="false" outlineLevel="0" collapsed="false">
      <c r="A790" s="0" t="s">
        <v>6701</v>
      </c>
      <c r="B790" s="0" t="s">
        <v>6702</v>
      </c>
      <c r="C790" s="0" t="str">
        <f aca="false">LEFT(A790,2)&amp;B790</f>
        <v>CISassandra-Marahoué</v>
      </c>
    </row>
    <row r="791" customFormat="false" ht="12.75" hidden="false" customHeight="false" outlineLevel="0" collapsed="false">
      <c r="A791" s="0" t="s">
        <v>6703</v>
      </c>
      <c r="B791" s="0" t="s">
        <v>6704</v>
      </c>
      <c r="C791" s="0" t="str">
        <f aca="false">LEFT(A791,2)&amp;B791</f>
        <v>CISavanes</v>
      </c>
    </row>
    <row r="792" customFormat="false" ht="12.75" hidden="false" customHeight="false" outlineLevel="0" collapsed="false">
      <c r="A792" s="0" t="s">
        <v>6705</v>
      </c>
      <c r="B792" s="0" t="s">
        <v>6706</v>
      </c>
      <c r="C792" s="0" t="str">
        <f aca="false">LEFT(A792,2)&amp;B792</f>
        <v>CIVallée du Bandama</v>
      </c>
    </row>
    <row r="793" customFormat="false" ht="12.75" hidden="false" customHeight="false" outlineLevel="0" collapsed="false">
      <c r="A793" s="0" t="s">
        <v>6707</v>
      </c>
      <c r="B793" s="0" t="s">
        <v>6708</v>
      </c>
      <c r="C793" s="0" t="str">
        <f aca="false">LEFT(A793,2)&amp;B793</f>
        <v>CIWoroba</v>
      </c>
    </row>
    <row r="794" customFormat="false" ht="12.75" hidden="false" customHeight="false" outlineLevel="0" collapsed="false">
      <c r="A794" s="0" t="s">
        <v>6709</v>
      </c>
      <c r="B794" s="0" t="s">
        <v>6710</v>
      </c>
      <c r="C794" s="0" t="str">
        <f aca="false">LEFT(A794,2)&amp;B794</f>
        <v>CIZanzan</v>
      </c>
    </row>
    <row r="795" customFormat="false" ht="12.75" hidden="false" customHeight="false" outlineLevel="0" collapsed="false">
      <c r="A795" s="0" t="s">
        <v>6711</v>
      </c>
      <c r="B795" s="0" t="s">
        <v>6712</v>
      </c>
      <c r="C795" s="0" t="str">
        <f aca="false">LEFT(A795,2)&amp;B795</f>
        <v>CLAisén del General Carlos Ibañez del Campo</v>
      </c>
    </row>
    <row r="796" customFormat="false" ht="12.75" hidden="false" customHeight="false" outlineLevel="0" collapsed="false">
      <c r="A796" s="0" t="s">
        <v>6713</v>
      </c>
      <c r="B796" s="0" t="s">
        <v>1043</v>
      </c>
      <c r="C796" s="0" t="str">
        <f aca="false">LEFT(A796,2)&amp;B796</f>
        <v>CLAntofagasta</v>
      </c>
    </row>
    <row r="797" customFormat="false" ht="12.75" hidden="false" customHeight="false" outlineLevel="0" collapsed="false">
      <c r="A797" s="0" t="s">
        <v>6714</v>
      </c>
      <c r="B797" s="0" t="s">
        <v>6715</v>
      </c>
      <c r="C797" s="0" t="str">
        <f aca="false">LEFT(A797,2)&amp;B797</f>
        <v>CLArica y Parinacota</v>
      </c>
    </row>
    <row r="798" customFormat="false" ht="12.75" hidden="false" customHeight="false" outlineLevel="0" collapsed="false">
      <c r="A798" s="0" t="s">
        <v>6716</v>
      </c>
      <c r="B798" s="0" t="s">
        <v>6717</v>
      </c>
      <c r="C798" s="0" t="str">
        <f aca="false">LEFT(A798,2)&amp;B798</f>
        <v>CLLa Araucanía</v>
      </c>
    </row>
    <row r="799" customFormat="false" ht="12.75" hidden="false" customHeight="false" outlineLevel="0" collapsed="false">
      <c r="A799" s="0" t="s">
        <v>6718</v>
      </c>
      <c r="B799" s="0" t="s">
        <v>6719</v>
      </c>
      <c r="C799" s="0" t="str">
        <f aca="false">LEFT(A799,2)&amp;B799</f>
        <v>CLAtacama</v>
      </c>
    </row>
    <row r="800" customFormat="false" ht="12.75" hidden="false" customHeight="false" outlineLevel="0" collapsed="false">
      <c r="A800" s="0" t="s">
        <v>6720</v>
      </c>
      <c r="B800" s="0" t="s">
        <v>6721</v>
      </c>
      <c r="C800" s="0" t="str">
        <f aca="false">LEFT(A800,2)&amp;B800</f>
        <v>CLBiobío</v>
      </c>
    </row>
    <row r="801" customFormat="false" ht="12.75" hidden="false" customHeight="false" outlineLevel="0" collapsed="false">
      <c r="A801" s="0" t="s">
        <v>6722</v>
      </c>
      <c r="B801" s="0" t="s">
        <v>6723</v>
      </c>
      <c r="C801" s="0" t="str">
        <f aca="false">LEFT(A801,2)&amp;B801</f>
        <v>CLCoquimbo</v>
      </c>
    </row>
    <row r="802" customFormat="false" ht="12.75" hidden="false" customHeight="false" outlineLevel="0" collapsed="false">
      <c r="A802" s="0" t="s">
        <v>6724</v>
      </c>
      <c r="B802" s="0" t="s">
        <v>6725</v>
      </c>
      <c r="C802" s="0" t="str">
        <f aca="false">LEFT(A802,2)&amp;B802</f>
        <v>CLLibertador General Bernardo O'Higgins</v>
      </c>
    </row>
    <row r="803" customFormat="false" ht="12.75" hidden="false" customHeight="false" outlineLevel="0" collapsed="false">
      <c r="A803" s="0" t="s">
        <v>6726</v>
      </c>
      <c r="B803" s="0" t="s">
        <v>6727</v>
      </c>
      <c r="C803" s="0" t="str">
        <f aca="false">LEFT(A803,2)&amp;B803</f>
        <v>CLLos Lagos</v>
      </c>
    </row>
    <row r="804" customFormat="false" ht="12.75" hidden="false" customHeight="false" outlineLevel="0" collapsed="false">
      <c r="A804" s="0" t="s">
        <v>6728</v>
      </c>
      <c r="B804" s="0" t="s">
        <v>6729</v>
      </c>
      <c r="C804" s="0" t="str">
        <f aca="false">LEFT(A804,2)&amp;B804</f>
        <v>CLLos Ríos</v>
      </c>
    </row>
    <row r="805" customFormat="false" ht="12.75" hidden="false" customHeight="false" outlineLevel="0" collapsed="false">
      <c r="A805" s="0" t="s">
        <v>6730</v>
      </c>
      <c r="B805" s="0" t="s">
        <v>6731</v>
      </c>
      <c r="C805" s="0" t="str">
        <f aca="false">LEFT(A805,2)&amp;B805</f>
        <v>CLMagallanes</v>
      </c>
    </row>
    <row r="806" customFormat="false" ht="12.75" hidden="false" customHeight="false" outlineLevel="0" collapsed="false">
      <c r="A806" s="0" t="s">
        <v>6732</v>
      </c>
      <c r="B806" s="0" t="s">
        <v>6733</v>
      </c>
      <c r="C806" s="0" t="str">
        <f aca="false">LEFT(A806,2)&amp;B806</f>
        <v>CLMaule</v>
      </c>
    </row>
    <row r="807" customFormat="false" ht="12.75" hidden="false" customHeight="false" outlineLevel="0" collapsed="false">
      <c r="A807" s="0" t="s">
        <v>6734</v>
      </c>
      <c r="B807" s="0" t="s">
        <v>6735</v>
      </c>
      <c r="C807" s="0" t="str">
        <f aca="false">LEFT(A807,2)&amp;B807</f>
        <v>CLÑuble</v>
      </c>
    </row>
    <row r="808" customFormat="false" ht="12.75" hidden="false" customHeight="false" outlineLevel="0" collapsed="false">
      <c r="A808" s="0" t="s">
        <v>6736</v>
      </c>
      <c r="B808" s="0" t="s">
        <v>6737</v>
      </c>
      <c r="C808" s="0" t="str">
        <f aca="false">LEFT(A808,2)&amp;B808</f>
        <v>CLRegión Metropolitana de Santiago</v>
      </c>
    </row>
    <row r="809" customFormat="false" ht="12.75" hidden="false" customHeight="false" outlineLevel="0" collapsed="false">
      <c r="A809" s="0" t="s">
        <v>6738</v>
      </c>
      <c r="B809" s="0" t="s">
        <v>6739</v>
      </c>
      <c r="C809" s="0" t="str">
        <f aca="false">LEFT(A809,2)&amp;B809</f>
        <v>CLTarapacá</v>
      </c>
    </row>
    <row r="810" customFormat="false" ht="12.75" hidden="false" customHeight="false" outlineLevel="0" collapsed="false">
      <c r="A810" s="0" t="s">
        <v>6740</v>
      </c>
      <c r="B810" s="0" t="s">
        <v>6741</v>
      </c>
      <c r="C810" s="0" t="str">
        <f aca="false">LEFT(A810,2)&amp;B810</f>
        <v>CLValparaíso</v>
      </c>
    </row>
    <row r="811" customFormat="false" ht="12.75" hidden="false" customHeight="false" outlineLevel="0" collapsed="false">
      <c r="A811" s="0" t="s">
        <v>6742</v>
      </c>
      <c r="B811" s="0" t="s">
        <v>6743</v>
      </c>
      <c r="C811" s="0" t="str">
        <f aca="false">LEFT(A811,2)&amp;B811</f>
        <v>CMAdamaoua</v>
      </c>
    </row>
    <row r="812" customFormat="false" ht="12.75" hidden="false" customHeight="false" outlineLevel="0" collapsed="false">
      <c r="A812" s="0" t="s">
        <v>6742</v>
      </c>
      <c r="B812" s="0" t="s">
        <v>6743</v>
      </c>
      <c r="C812" s="0" t="str">
        <f aca="false">LEFT(A812,2)&amp;B812</f>
        <v>CMAdamaoua</v>
      </c>
    </row>
    <row r="813" customFormat="false" ht="12.75" hidden="false" customHeight="false" outlineLevel="0" collapsed="false">
      <c r="A813" s="0" t="s">
        <v>6744</v>
      </c>
      <c r="B813" s="0" t="s">
        <v>5995</v>
      </c>
      <c r="C813" s="0" t="str">
        <f aca="false">LEFT(A813,2)&amp;B813</f>
        <v>CMCentre</v>
      </c>
    </row>
    <row r="814" customFormat="false" ht="12.75" hidden="false" customHeight="false" outlineLevel="0" collapsed="false">
      <c r="A814" s="0" t="s">
        <v>6744</v>
      </c>
      <c r="B814" s="0" t="s">
        <v>5995</v>
      </c>
      <c r="C814" s="0" t="str">
        <f aca="false">LEFT(A814,2)&amp;B814</f>
        <v>CMCentre</v>
      </c>
    </row>
    <row r="815" customFormat="false" ht="12.75" hidden="false" customHeight="false" outlineLevel="0" collapsed="false">
      <c r="A815" s="0" t="s">
        <v>6745</v>
      </c>
      <c r="B815" s="0" t="s">
        <v>6746</v>
      </c>
      <c r="C815" s="0" t="str">
        <f aca="false">LEFT(A815,2)&amp;B815</f>
        <v>CMFar North</v>
      </c>
    </row>
    <row r="816" customFormat="false" ht="12.75" hidden="false" customHeight="false" outlineLevel="0" collapsed="false">
      <c r="A816" s="0" t="s">
        <v>6745</v>
      </c>
      <c r="B816" s="0" t="s">
        <v>6747</v>
      </c>
      <c r="C816" s="0" t="str">
        <f aca="false">LEFT(A816,2)&amp;B816</f>
        <v>CMExtrême-Nord</v>
      </c>
    </row>
    <row r="817" customFormat="false" ht="12.75" hidden="false" customHeight="false" outlineLevel="0" collapsed="false">
      <c r="A817" s="0" t="s">
        <v>6748</v>
      </c>
      <c r="B817" s="0" t="s">
        <v>6749</v>
      </c>
      <c r="C817" s="0" t="str">
        <f aca="false">LEFT(A817,2)&amp;B817</f>
        <v>CMEast</v>
      </c>
    </row>
    <row r="818" customFormat="false" ht="12.75" hidden="false" customHeight="false" outlineLevel="0" collapsed="false">
      <c r="A818" s="0" t="s">
        <v>6748</v>
      </c>
      <c r="B818" s="0" t="s">
        <v>6033</v>
      </c>
      <c r="C818" s="0" t="str">
        <f aca="false">LEFT(A818,2)&amp;B818</f>
        <v>CMEst</v>
      </c>
    </row>
    <row r="819" customFormat="false" ht="12.75" hidden="false" customHeight="false" outlineLevel="0" collapsed="false">
      <c r="A819" s="0" t="s">
        <v>6750</v>
      </c>
      <c r="B819" s="0" t="s">
        <v>6205</v>
      </c>
      <c r="C819" s="0" t="str">
        <f aca="false">LEFT(A819,2)&amp;B819</f>
        <v>CMLittoral</v>
      </c>
    </row>
    <row r="820" customFormat="false" ht="12.75" hidden="false" customHeight="false" outlineLevel="0" collapsed="false">
      <c r="A820" s="0" t="s">
        <v>6750</v>
      </c>
      <c r="B820" s="0" t="s">
        <v>6205</v>
      </c>
      <c r="C820" s="0" t="str">
        <f aca="false">LEFT(A820,2)&amp;B820</f>
        <v>CMLittoral</v>
      </c>
    </row>
    <row r="821" customFormat="false" ht="12.75" hidden="false" customHeight="false" outlineLevel="0" collapsed="false">
      <c r="A821" s="0" t="s">
        <v>6751</v>
      </c>
      <c r="B821" s="0" t="s">
        <v>6752</v>
      </c>
      <c r="C821" s="0" t="str">
        <f aca="false">LEFT(A821,2)&amp;B821</f>
        <v>CMNorth</v>
      </c>
    </row>
    <row r="822" customFormat="false" ht="12.75" hidden="false" customHeight="false" outlineLevel="0" collapsed="false">
      <c r="A822" s="0" t="s">
        <v>6751</v>
      </c>
      <c r="B822" s="0" t="s">
        <v>6053</v>
      </c>
      <c r="C822" s="0" t="str">
        <f aca="false">LEFT(A822,2)&amp;B822</f>
        <v>CMNord</v>
      </c>
    </row>
    <row r="823" customFormat="false" ht="12.75" hidden="false" customHeight="false" outlineLevel="0" collapsed="false">
      <c r="A823" s="0" t="s">
        <v>6753</v>
      </c>
      <c r="B823" s="0" t="s">
        <v>6754</v>
      </c>
      <c r="C823" s="0" t="str">
        <f aca="false">LEFT(A823,2)&amp;B823</f>
        <v>CMNorth-West</v>
      </c>
    </row>
    <row r="824" customFormat="false" ht="12.75" hidden="false" customHeight="false" outlineLevel="0" collapsed="false">
      <c r="A824" s="0" t="s">
        <v>6753</v>
      </c>
      <c r="B824" s="0" t="s">
        <v>6755</v>
      </c>
      <c r="C824" s="0" t="str">
        <f aca="false">LEFT(A824,2)&amp;B824</f>
        <v>CMNord-Ouest</v>
      </c>
    </row>
    <row r="825" customFormat="false" ht="12.75" hidden="false" customHeight="false" outlineLevel="0" collapsed="false">
      <c r="A825" s="0" t="s">
        <v>6756</v>
      </c>
      <c r="B825" s="0" t="s">
        <v>6757</v>
      </c>
      <c r="C825" s="0" t="str">
        <f aca="false">LEFT(A825,2)&amp;B825</f>
        <v>CMWest</v>
      </c>
    </row>
    <row r="826" customFormat="false" ht="12.75" hidden="false" customHeight="false" outlineLevel="0" collapsed="false">
      <c r="A826" s="0" t="s">
        <v>6756</v>
      </c>
      <c r="B826" s="0" t="s">
        <v>6758</v>
      </c>
      <c r="C826" s="0" t="str">
        <f aca="false">LEFT(A826,2)&amp;B826</f>
        <v>CMOuest</v>
      </c>
    </row>
    <row r="827" customFormat="false" ht="12.75" hidden="false" customHeight="false" outlineLevel="0" collapsed="false">
      <c r="A827" s="0" t="s">
        <v>6759</v>
      </c>
      <c r="B827" s="0" t="s">
        <v>6760</v>
      </c>
      <c r="C827" s="0" t="str">
        <f aca="false">LEFT(A827,2)&amp;B827</f>
        <v>CMSouth</v>
      </c>
    </row>
    <row r="828" customFormat="false" ht="12.75" hidden="false" customHeight="false" outlineLevel="0" collapsed="false">
      <c r="A828" s="0" t="s">
        <v>6759</v>
      </c>
      <c r="B828" s="0" t="s">
        <v>6761</v>
      </c>
      <c r="C828" s="0" t="str">
        <f aca="false">LEFT(A828,2)&amp;B828</f>
        <v>CMSud</v>
      </c>
    </row>
    <row r="829" customFormat="false" ht="12.75" hidden="false" customHeight="false" outlineLevel="0" collapsed="false">
      <c r="A829" s="0" t="s">
        <v>6762</v>
      </c>
      <c r="B829" s="0" t="s">
        <v>6763</v>
      </c>
      <c r="C829" s="0" t="str">
        <f aca="false">LEFT(A829,2)&amp;B829</f>
        <v>CMSouth-West</v>
      </c>
    </row>
    <row r="830" customFormat="false" ht="12.75" hidden="false" customHeight="false" outlineLevel="0" collapsed="false">
      <c r="A830" s="0" t="s">
        <v>6762</v>
      </c>
      <c r="B830" s="0" t="s">
        <v>6081</v>
      </c>
      <c r="C830" s="0" t="str">
        <f aca="false">LEFT(A830,2)&amp;B830</f>
        <v>CMSud-Ouest</v>
      </c>
    </row>
    <row r="831" customFormat="false" ht="12.75" hidden="false" customHeight="false" outlineLevel="0" collapsed="false">
      <c r="A831" s="0" t="s">
        <v>6764</v>
      </c>
      <c r="B831" s="0" t="s">
        <v>629</v>
      </c>
      <c r="C831" s="0" t="str">
        <f aca="false">LEFT(A831,2)&amp;B831</f>
        <v>CNAnhui Sheng</v>
      </c>
    </row>
    <row r="832" customFormat="false" ht="12.75" hidden="false" customHeight="false" outlineLevel="0" collapsed="false">
      <c r="A832" s="0" t="s">
        <v>6765</v>
      </c>
      <c r="B832" s="0" t="s">
        <v>785</v>
      </c>
      <c r="C832" s="0" t="str">
        <f aca="false">LEFT(A832,2)&amp;B832</f>
        <v>CNFujian Sheng</v>
      </c>
    </row>
    <row r="833" customFormat="false" ht="12.75" hidden="false" customHeight="false" outlineLevel="0" collapsed="false">
      <c r="A833" s="0" t="s">
        <v>6766</v>
      </c>
      <c r="B833" s="0" t="s">
        <v>806</v>
      </c>
      <c r="C833" s="0" t="str">
        <f aca="false">LEFT(A833,2)&amp;B833</f>
        <v>CNGuangdong Sheng</v>
      </c>
    </row>
    <row r="834" customFormat="false" ht="12.75" hidden="false" customHeight="false" outlineLevel="0" collapsed="false">
      <c r="A834" s="0" t="s">
        <v>6767</v>
      </c>
      <c r="B834" s="0" t="s">
        <v>1065</v>
      </c>
      <c r="C834" s="0" t="str">
        <f aca="false">LEFT(A834,2)&amp;B834</f>
        <v>CNGansu Sheng</v>
      </c>
    </row>
    <row r="835" customFormat="false" ht="12.75" hidden="false" customHeight="false" outlineLevel="0" collapsed="false">
      <c r="A835" s="0" t="s">
        <v>6768</v>
      </c>
      <c r="B835" s="0" t="s">
        <v>6769</v>
      </c>
      <c r="C835" s="0" t="str">
        <f aca="false">LEFT(A835,2)&amp;B835</f>
        <v>CNGuizhou Sheng</v>
      </c>
    </row>
    <row r="836" customFormat="false" ht="12.75" hidden="false" customHeight="false" outlineLevel="0" collapsed="false">
      <c r="A836" s="0" t="s">
        <v>6770</v>
      </c>
      <c r="B836" s="0" t="s">
        <v>709</v>
      </c>
      <c r="C836" s="0" t="str">
        <f aca="false">LEFT(A836,2)&amp;B836</f>
        <v>CNHenan Sheng</v>
      </c>
    </row>
    <row r="837" customFormat="false" ht="12.75" hidden="false" customHeight="false" outlineLevel="0" collapsed="false">
      <c r="A837" s="0" t="s">
        <v>6771</v>
      </c>
      <c r="B837" s="0" t="s">
        <v>722</v>
      </c>
      <c r="C837" s="0" t="str">
        <f aca="false">LEFT(A837,2)&amp;B837</f>
        <v>CNHubei Sheng</v>
      </c>
    </row>
    <row r="838" customFormat="false" ht="12.75" hidden="false" customHeight="false" outlineLevel="0" collapsed="false">
      <c r="A838" s="0" t="s">
        <v>6772</v>
      </c>
      <c r="B838" s="0" t="s">
        <v>6773</v>
      </c>
      <c r="C838" s="0" t="str">
        <f aca="false">LEFT(A838,2)&amp;B838</f>
        <v>CNHebei Sheng</v>
      </c>
    </row>
    <row r="839" customFormat="false" ht="12.75" hidden="false" customHeight="false" outlineLevel="0" collapsed="false">
      <c r="A839" s="0" t="s">
        <v>6774</v>
      </c>
      <c r="B839" s="0" t="s">
        <v>6775</v>
      </c>
      <c r="C839" s="0" t="str">
        <f aca="false">LEFT(A839,2)&amp;B839</f>
        <v>CNHainan Sheng</v>
      </c>
    </row>
    <row r="840" customFormat="false" ht="12.75" hidden="false" customHeight="false" outlineLevel="0" collapsed="false">
      <c r="A840" s="0" t="s">
        <v>6776</v>
      </c>
      <c r="B840" s="0" t="s">
        <v>6777</v>
      </c>
      <c r="C840" s="0" t="str">
        <f aca="false">LEFT(A840,2)&amp;B840</f>
        <v>CNHeilongjiang Sheng</v>
      </c>
    </row>
    <row r="841" customFormat="false" ht="12.75" hidden="false" customHeight="false" outlineLevel="0" collapsed="false">
      <c r="A841" s="0" t="s">
        <v>6778</v>
      </c>
      <c r="B841" s="0" t="s">
        <v>832</v>
      </c>
      <c r="C841" s="0" t="str">
        <f aca="false">LEFT(A841,2)&amp;B841</f>
        <v>CNHunan Sheng</v>
      </c>
    </row>
    <row r="842" customFormat="false" ht="12.75" hidden="false" customHeight="false" outlineLevel="0" collapsed="false">
      <c r="A842" s="0" t="s">
        <v>6779</v>
      </c>
      <c r="B842" s="0" t="s">
        <v>6780</v>
      </c>
      <c r="C842" s="0" t="str">
        <f aca="false">LEFT(A842,2)&amp;B842</f>
        <v>CNJilin Sheng</v>
      </c>
    </row>
    <row r="843" customFormat="false" ht="12.75" hidden="false" customHeight="false" outlineLevel="0" collapsed="false">
      <c r="A843" s="0" t="s">
        <v>6781</v>
      </c>
      <c r="B843" s="0" t="s">
        <v>737</v>
      </c>
      <c r="C843" s="0" t="str">
        <f aca="false">LEFT(A843,2)&amp;B843</f>
        <v>CNJiangsu Sheng</v>
      </c>
    </row>
    <row r="844" customFormat="false" ht="12.75" hidden="false" customHeight="false" outlineLevel="0" collapsed="false">
      <c r="A844" s="0" t="s">
        <v>6782</v>
      </c>
      <c r="B844" s="0" t="s">
        <v>863</v>
      </c>
      <c r="C844" s="0" t="str">
        <f aca="false">LEFT(A844,2)&amp;B844</f>
        <v>CNJiangxi Sheng</v>
      </c>
    </row>
    <row r="845" customFormat="false" ht="12.75" hidden="false" customHeight="false" outlineLevel="0" collapsed="false">
      <c r="A845" s="0" t="s">
        <v>6783</v>
      </c>
      <c r="B845" s="0" t="s">
        <v>6784</v>
      </c>
      <c r="C845" s="0" t="str">
        <f aca="false">LEFT(A845,2)&amp;B845</f>
        <v>CNLiaoning Sheng</v>
      </c>
    </row>
    <row r="846" customFormat="false" ht="12.75" hidden="false" customHeight="false" outlineLevel="0" collapsed="false">
      <c r="A846" s="0" t="s">
        <v>6785</v>
      </c>
      <c r="B846" s="0" t="s">
        <v>6786</v>
      </c>
      <c r="C846" s="0" t="str">
        <f aca="false">LEFT(A846,2)&amp;B846</f>
        <v>CNQinghai Sheng</v>
      </c>
    </row>
    <row r="847" customFormat="false" ht="12.75" hidden="false" customHeight="false" outlineLevel="0" collapsed="false">
      <c r="A847" s="0" t="s">
        <v>6787</v>
      </c>
      <c r="B847" s="0" t="s">
        <v>802</v>
      </c>
      <c r="C847" s="0" t="str">
        <f aca="false">LEFT(A847,2)&amp;B847</f>
        <v>CNSichuan Sheng</v>
      </c>
    </row>
    <row r="848" customFormat="false" ht="12.75" hidden="false" customHeight="false" outlineLevel="0" collapsed="false">
      <c r="A848" s="0" t="s">
        <v>6788</v>
      </c>
      <c r="B848" s="0" t="s">
        <v>713</v>
      </c>
      <c r="C848" s="0" t="str">
        <f aca="false">LEFT(A848,2)&amp;B848</f>
        <v>CNShandong Sheng</v>
      </c>
    </row>
    <row r="849" customFormat="false" ht="12.75" hidden="false" customHeight="false" outlineLevel="0" collapsed="false">
      <c r="A849" s="0" t="s">
        <v>6789</v>
      </c>
      <c r="B849" s="0" t="s">
        <v>6790</v>
      </c>
      <c r="C849" s="0" t="str">
        <f aca="false">LEFT(A849,2)&amp;B849</f>
        <v>CNShaanxi Sheng</v>
      </c>
    </row>
    <row r="850" customFormat="false" ht="12.75" hidden="false" customHeight="false" outlineLevel="0" collapsed="false">
      <c r="A850" s="0" t="s">
        <v>6791</v>
      </c>
      <c r="B850" s="0" t="s">
        <v>6792</v>
      </c>
      <c r="C850" s="0" t="str">
        <f aca="false">LEFT(A850,2)&amp;B850</f>
        <v>CNShanxi Sheng</v>
      </c>
    </row>
    <row r="851" customFormat="false" ht="12.75" hidden="false" customHeight="false" outlineLevel="0" collapsed="false">
      <c r="A851" s="0" t="s">
        <v>6793</v>
      </c>
      <c r="B851" s="0" t="s">
        <v>6794</v>
      </c>
      <c r="C851" s="0" t="str">
        <f aca="false">LEFT(A851,2)&amp;B851</f>
        <v>CNTaiwan Sheng (see also separate country code entry under TW)</v>
      </c>
    </row>
    <row r="852" customFormat="false" ht="12.75" hidden="false" customHeight="false" outlineLevel="0" collapsed="false">
      <c r="A852" s="0" t="s">
        <v>6795</v>
      </c>
      <c r="B852" s="0" t="s">
        <v>701</v>
      </c>
      <c r="C852" s="0" t="str">
        <f aca="false">LEFT(A852,2)&amp;B852</f>
        <v>CNYunnan Sheng</v>
      </c>
    </row>
    <row r="853" customFormat="false" ht="12.75" hidden="false" customHeight="false" outlineLevel="0" collapsed="false">
      <c r="A853" s="0" t="s">
        <v>6796</v>
      </c>
      <c r="B853" s="0" t="s">
        <v>812</v>
      </c>
      <c r="C853" s="0" t="str">
        <f aca="false">LEFT(A853,2)&amp;B853</f>
        <v>CNZhejiang Sheng</v>
      </c>
    </row>
    <row r="854" customFormat="false" ht="12.75" hidden="false" customHeight="false" outlineLevel="0" collapsed="false">
      <c r="A854" s="0" t="s">
        <v>6797</v>
      </c>
      <c r="B854" s="0" t="s">
        <v>1378</v>
      </c>
      <c r="C854" s="0" t="str">
        <f aca="false">LEFT(A854,2)&amp;B854</f>
        <v>CNGuangxi Zhuangzu Zizhiqu</v>
      </c>
    </row>
    <row r="855" customFormat="false" ht="12.75" hidden="false" customHeight="false" outlineLevel="0" collapsed="false">
      <c r="A855" s="0" t="s">
        <v>6798</v>
      </c>
      <c r="B855" s="0" t="s">
        <v>847</v>
      </c>
      <c r="C855" s="0" t="str">
        <f aca="false">LEFT(A855,2)&amp;B855</f>
        <v>CNNei Mongol Zizhiqu</v>
      </c>
    </row>
    <row r="856" customFormat="false" ht="12.75" hidden="false" customHeight="false" outlineLevel="0" collapsed="false">
      <c r="A856" s="0" t="s">
        <v>6799</v>
      </c>
      <c r="B856" s="0" t="s">
        <v>1308</v>
      </c>
      <c r="C856" s="0" t="str">
        <f aca="false">LEFT(A856,2)&amp;B856</f>
        <v>CNNingxia Huizi Zizhiqu</v>
      </c>
    </row>
    <row r="857" customFormat="false" ht="12.75" hidden="false" customHeight="false" outlineLevel="0" collapsed="false">
      <c r="A857" s="0" t="s">
        <v>6800</v>
      </c>
      <c r="B857" s="0" t="s">
        <v>6801</v>
      </c>
      <c r="C857" s="0" t="str">
        <f aca="false">LEFT(A857,2)&amp;B857</f>
        <v>CNXinjiang Uygur Zizhiqu</v>
      </c>
    </row>
    <row r="858" customFormat="false" ht="12.75" hidden="false" customHeight="false" outlineLevel="0" collapsed="false">
      <c r="A858" s="0" t="s">
        <v>6802</v>
      </c>
      <c r="B858" s="0" t="s">
        <v>6803</v>
      </c>
      <c r="C858" s="0" t="str">
        <f aca="false">LEFT(A858,2)&amp;B858</f>
        <v>CNXizang Zizhiqu</v>
      </c>
    </row>
    <row r="859" customFormat="false" ht="12.75" hidden="false" customHeight="false" outlineLevel="0" collapsed="false">
      <c r="A859" s="0" t="s">
        <v>6804</v>
      </c>
      <c r="B859" s="0" t="s">
        <v>828</v>
      </c>
      <c r="C859" s="0" t="str">
        <f aca="false">LEFT(A859,2)&amp;B859</f>
        <v>CNHong Kong SAR (see also separate country code entry under HK)</v>
      </c>
    </row>
    <row r="860" customFormat="false" ht="12.75" hidden="false" customHeight="false" outlineLevel="0" collapsed="false">
      <c r="A860" s="0" t="s">
        <v>6804</v>
      </c>
      <c r="B860" s="0" t="s">
        <v>6805</v>
      </c>
      <c r="C860" s="0" t="str">
        <f aca="false">LEFT(A860,2)&amp;B860</f>
        <v>CNXianggang Tebiexingzhengqu (see also separate country code entry under HK)</v>
      </c>
    </row>
    <row r="861" customFormat="false" ht="12.75" hidden="false" customHeight="false" outlineLevel="0" collapsed="false">
      <c r="A861" s="0" t="s">
        <v>6806</v>
      </c>
      <c r="B861" s="0" t="s">
        <v>6807</v>
      </c>
      <c r="C861" s="0" t="str">
        <f aca="false">LEFT(A861,2)&amp;B861</f>
        <v>CNMacao SAR (see also separate country code entry under MO)</v>
      </c>
    </row>
    <row r="862" customFormat="false" ht="12.75" hidden="false" customHeight="false" outlineLevel="0" collapsed="false">
      <c r="A862" s="0" t="s">
        <v>6806</v>
      </c>
      <c r="B862" s="0" t="s">
        <v>6808</v>
      </c>
      <c r="C862" s="0" t="str">
        <f aca="false">LEFT(A862,2)&amp;B862</f>
        <v>CNMacau SAR (see also separate country code entry under MO)</v>
      </c>
    </row>
    <row r="863" customFormat="false" ht="12.75" hidden="false" customHeight="false" outlineLevel="0" collapsed="false">
      <c r="A863" s="0" t="s">
        <v>6806</v>
      </c>
      <c r="B863" s="0" t="s">
        <v>6809</v>
      </c>
      <c r="C863" s="0" t="str">
        <f aca="false">LEFT(A863,2)&amp;B863</f>
        <v>CNAomen Tebiexingzhengqu (see also separate country code entry under MO)</v>
      </c>
    </row>
    <row r="864" customFormat="false" ht="12.75" hidden="false" customHeight="false" outlineLevel="0" collapsed="false">
      <c r="A864" s="0" t="s">
        <v>6810</v>
      </c>
      <c r="B864" s="0" t="s">
        <v>6811</v>
      </c>
      <c r="C864" s="0" t="str">
        <f aca="false">LEFT(A864,2)&amp;B864</f>
        <v>CNBeijing Shi</v>
      </c>
    </row>
    <row r="865" customFormat="false" ht="12.75" hidden="false" customHeight="false" outlineLevel="0" collapsed="false">
      <c r="A865" s="0" t="s">
        <v>6812</v>
      </c>
      <c r="B865" s="0" t="s">
        <v>6813</v>
      </c>
      <c r="C865" s="0" t="str">
        <f aca="false">LEFT(A865,2)&amp;B865</f>
        <v>CNChongqing Shi</v>
      </c>
    </row>
    <row r="866" customFormat="false" ht="12.75" hidden="false" customHeight="false" outlineLevel="0" collapsed="false">
      <c r="A866" s="0" t="s">
        <v>6814</v>
      </c>
      <c r="B866" s="0" t="s">
        <v>6815</v>
      </c>
      <c r="C866" s="0" t="str">
        <f aca="false">LEFT(A866,2)&amp;B866</f>
        <v>CNShanghai Shi</v>
      </c>
    </row>
    <row r="867" customFormat="false" ht="12.75" hidden="false" customHeight="false" outlineLevel="0" collapsed="false">
      <c r="A867" s="0" t="s">
        <v>6816</v>
      </c>
      <c r="B867" s="0" t="s">
        <v>6817</v>
      </c>
      <c r="C867" s="0" t="str">
        <f aca="false">LEFT(A867,2)&amp;B867</f>
        <v>CNTianjin Shi</v>
      </c>
    </row>
    <row r="868" customFormat="false" ht="12.75" hidden="false" customHeight="false" outlineLevel="0" collapsed="false">
      <c r="A868" s="0" t="s">
        <v>6818</v>
      </c>
      <c r="B868" s="0" t="s">
        <v>719</v>
      </c>
      <c r="C868" s="0" t="str">
        <f aca="false">LEFT(A868,2)&amp;B868</f>
        <v>COAmazonas</v>
      </c>
    </row>
    <row r="869" customFormat="false" ht="12.75" hidden="false" customHeight="false" outlineLevel="0" collapsed="false">
      <c r="A869" s="0" t="s">
        <v>6819</v>
      </c>
      <c r="B869" s="0" t="s">
        <v>793</v>
      </c>
      <c r="C869" s="0" t="str">
        <f aca="false">LEFT(A869,2)&amp;B869</f>
        <v>COAntioquia</v>
      </c>
    </row>
    <row r="870" customFormat="false" ht="12.75" hidden="false" customHeight="false" outlineLevel="0" collapsed="false">
      <c r="A870" s="0" t="s">
        <v>6820</v>
      </c>
      <c r="B870" s="0" t="s">
        <v>6821</v>
      </c>
      <c r="C870" s="0" t="str">
        <f aca="false">LEFT(A870,2)&amp;B870</f>
        <v>COArauca</v>
      </c>
    </row>
    <row r="871" customFormat="false" ht="12.75" hidden="false" customHeight="false" outlineLevel="0" collapsed="false">
      <c r="A871" s="0" t="s">
        <v>6822</v>
      </c>
      <c r="B871" s="0" t="s">
        <v>1102</v>
      </c>
      <c r="C871" s="0" t="str">
        <f aca="false">LEFT(A871,2)&amp;B871</f>
        <v>COAtlántico</v>
      </c>
    </row>
    <row r="872" customFormat="false" ht="12.75" hidden="false" customHeight="false" outlineLevel="0" collapsed="false">
      <c r="A872" s="0" t="s">
        <v>6823</v>
      </c>
      <c r="B872" s="0" t="s">
        <v>6824</v>
      </c>
      <c r="C872" s="0" t="str">
        <f aca="false">LEFT(A872,2)&amp;B872</f>
        <v>COBolívar</v>
      </c>
    </row>
    <row r="873" customFormat="false" ht="12.75" hidden="false" customHeight="false" outlineLevel="0" collapsed="false">
      <c r="A873" s="0" t="s">
        <v>6825</v>
      </c>
      <c r="B873" s="0" t="s">
        <v>6826</v>
      </c>
      <c r="C873" s="0" t="str">
        <f aca="false">LEFT(A873,2)&amp;B873</f>
        <v>COBoyacá</v>
      </c>
    </row>
    <row r="874" customFormat="false" ht="12.75" hidden="false" customHeight="false" outlineLevel="0" collapsed="false">
      <c r="A874" s="0" t="s">
        <v>6827</v>
      </c>
      <c r="B874" s="0" t="s">
        <v>6828</v>
      </c>
      <c r="C874" s="0" t="str">
        <f aca="false">LEFT(A874,2)&amp;B874</f>
        <v>COCaldas</v>
      </c>
    </row>
    <row r="875" customFormat="false" ht="12.75" hidden="false" customHeight="false" outlineLevel="0" collapsed="false">
      <c r="A875" s="0" t="s">
        <v>6829</v>
      </c>
      <c r="B875" s="0" t="s">
        <v>6830</v>
      </c>
      <c r="C875" s="0" t="str">
        <f aca="false">LEFT(A875,2)&amp;B875</f>
        <v>COCaquetá</v>
      </c>
    </row>
    <row r="876" customFormat="false" ht="12.75" hidden="false" customHeight="false" outlineLevel="0" collapsed="false">
      <c r="A876" s="0" t="s">
        <v>6831</v>
      </c>
      <c r="B876" s="0" t="s">
        <v>6832</v>
      </c>
      <c r="C876" s="0" t="str">
        <f aca="false">LEFT(A876,2)&amp;B876</f>
        <v>COCasanare</v>
      </c>
    </row>
    <row r="877" customFormat="false" ht="12.75" hidden="false" customHeight="false" outlineLevel="0" collapsed="false">
      <c r="A877" s="0" t="s">
        <v>6833</v>
      </c>
      <c r="B877" s="0" t="s">
        <v>6834</v>
      </c>
      <c r="C877" s="0" t="str">
        <f aca="false">LEFT(A877,2)&amp;B877</f>
        <v>COCauca</v>
      </c>
    </row>
    <row r="878" customFormat="false" ht="12.75" hidden="false" customHeight="false" outlineLevel="0" collapsed="false">
      <c r="A878" s="0" t="s">
        <v>6835</v>
      </c>
      <c r="B878" s="0" t="s">
        <v>6836</v>
      </c>
      <c r="C878" s="0" t="str">
        <f aca="false">LEFT(A878,2)&amp;B878</f>
        <v>COCesar</v>
      </c>
    </row>
    <row r="879" customFormat="false" ht="12.75" hidden="false" customHeight="false" outlineLevel="0" collapsed="false">
      <c r="A879" s="0" t="s">
        <v>6837</v>
      </c>
      <c r="B879" s="0" t="s">
        <v>6838</v>
      </c>
      <c r="C879" s="0" t="str">
        <f aca="false">LEFT(A879,2)&amp;B879</f>
        <v>COChocó</v>
      </c>
    </row>
    <row r="880" customFormat="false" ht="12.75" hidden="false" customHeight="false" outlineLevel="0" collapsed="false">
      <c r="A880" s="0" t="s">
        <v>6839</v>
      </c>
      <c r="B880" s="0" t="s">
        <v>5599</v>
      </c>
      <c r="C880" s="0" t="str">
        <f aca="false">LEFT(A880,2)&amp;B880</f>
        <v>COCórdoba</v>
      </c>
    </row>
    <row r="881" customFormat="false" ht="12.75" hidden="false" customHeight="false" outlineLevel="0" collapsed="false">
      <c r="A881" s="0" t="s">
        <v>6840</v>
      </c>
      <c r="B881" s="0" t="s">
        <v>680</v>
      </c>
      <c r="C881" s="0" t="str">
        <f aca="false">LEFT(A881,2)&amp;B881</f>
        <v>COCundinamarca</v>
      </c>
    </row>
    <row r="882" customFormat="false" ht="12.75" hidden="false" customHeight="false" outlineLevel="0" collapsed="false">
      <c r="A882" s="0" t="s">
        <v>6841</v>
      </c>
      <c r="B882" s="0" t="s">
        <v>6842</v>
      </c>
      <c r="C882" s="0" t="str">
        <f aca="false">LEFT(A882,2)&amp;B882</f>
        <v>COGuainía</v>
      </c>
    </row>
    <row r="883" customFormat="false" ht="12.75" hidden="false" customHeight="false" outlineLevel="0" collapsed="false">
      <c r="A883" s="0" t="s">
        <v>6843</v>
      </c>
      <c r="B883" s="0" t="s">
        <v>6844</v>
      </c>
      <c r="C883" s="0" t="str">
        <f aca="false">LEFT(A883,2)&amp;B883</f>
        <v>COGuaviare</v>
      </c>
    </row>
    <row r="884" customFormat="false" ht="12.75" hidden="false" customHeight="false" outlineLevel="0" collapsed="false">
      <c r="A884" s="0" t="s">
        <v>6845</v>
      </c>
      <c r="B884" s="0" t="s">
        <v>6846</v>
      </c>
      <c r="C884" s="0" t="str">
        <f aca="false">LEFT(A884,2)&amp;B884</f>
        <v>COHuila</v>
      </c>
    </row>
    <row r="885" customFormat="false" ht="12.75" hidden="false" customHeight="false" outlineLevel="0" collapsed="false">
      <c r="A885" s="0" t="s">
        <v>6847</v>
      </c>
      <c r="B885" s="0" t="s">
        <v>6848</v>
      </c>
      <c r="C885" s="0" t="str">
        <f aca="false">LEFT(A885,2)&amp;B885</f>
        <v>COLa Guajira</v>
      </c>
    </row>
    <row r="886" customFormat="false" ht="12.75" hidden="false" customHeight="false" outlineLevel="0" collapsed="false">
      <c r="A886" s="0" t="s">
        <v>6849</v>
      </c>
      <c r="B886" s="0" t="s">
        <v>6850</v>
      </c>
      <c r="C886" s="0" t="str">
        <f aca="false">LEFT(A886,2)&amp;B886</f>
        <v>COMagdalena</v>
      </c>
    </row>
    <row r="887" customFormat="false" ht="12.75" hidden="false" customHeight="false" outlineLevel="0" collapsed="false">
      <c r="A887" s="0" t="s">
        <v>6851</v>
      </c>
      <c r="B887" s="0" t="s">
        <v>6852</v>
      </c>
      <c r="C887" s="0" t="str">
        <f aca="false">LEFT(A887,2)&amp;B887</f>
        <v>COMeta</v>
      </c>
    </row>
    <row r="888" customFormat="false" ht="12.75" hidden="false" customHeight="false" outlineLevel="0" collapsed="false">
      <c r="A888" s="0" t="s">
        <v>6853</v>
      </c>
      <c r="B888" s="0" t="s">
        <v>6854</v>
      </c>
      <c r="C888" s="0" t="str">
        <f aca="false">LEFT(A888,2)&amp;B888</f>
        <v>CONariño</v>
      </c>
    </row>
    <row r="889" customFormat="false" ht="12.75" hidden="false" customHeight="false" outlineLevel="0" collapsed="false">
      <c r="A889" s="0" t="s">
        <v>6855</v>
      </c>
      <c r="B889" s="0" t="s">
        <v>6856</v>
      </c>
      <c r="C889" s="0" t="str">
        <f aca="false">LEFT(A889,2)&amp;B889</f>
        <v>CONorte de Santander</v>
      </c>
    </row>
    <row r="890" customFormat="false" ht="12.75" hidden="false" customHeight="false" outlineLevel="0" collapsed="false">
      <c r="A890" s="0" t="s">
        <v>6857</v>
      </c>
      <c r="B890" s="0" t="s">
        <v>6858</v>
      </c>
      <c r="C890" s="0" t="str">
        <f aca="false">LEFT(A890,2)&amp;B890</f>
        <v>COPutumayo</v>
      </c>
    </row>
    <row r="891" customFormat="false" ht="12.75" hidden="false" customHeight="false" outlineLevel="0" collapsed="false">
      <c r="A891" s="0" t="s">
        <v>6859</v>
      </c>
      <c r="B891" s="0" t="s">
        <v>6860</v>
      </c>
      <c r="C891" s="0" t="str">
        <f aca="false">LEFT(A891,2)&amp;B891</f>
        <v>COQuindío</v>
      </c>
    </row>
    <row r="892" customFormat="false" ht="12.75" hidden="false" customHeight="false" outlineLevel="0" collapsed="false">
      <c r="A892" s="0" t="s">
        <v>6861</v>
      </c>
      <c r="B892" s="0" t="s">
        <v>6862</v>
      </c>
      <c r="C892" s="0" t="str">
        <f aca="false">LEFT(A892,2)&amp;B892</f>
        <v>CORisaralda</v>
      </c>
    </row>
    <row r="893" customFormat="false" ht="12.75" hidden="false" customHeight="false" outlineLevel="0" collapsed="false">
      <c r="A893" s="0" t="s">
        <v>6863</v>
      </c>
      <c r="B893" s="0" t="s">
        <v>6864</v>
      </c>
      <c r="C893" s="0" t="str">
        <f aca="false">LEFT(A893,2)&amp;B893</f>
        <v>COSantander</v>
      </c>
    </row>
    <row r="894" customFormat="false" ht="12.75" hidden="false" customHeight="false" outlineLevel="0" collapsed="false">
      <c r="A894" s="0" t="s">
        <v>6865</v>
      </c>
      <c r="B894" s="0" t="s">
        <v>6866</v>
      </c>
      <c r="C894" s="0" t="str">
        <f aca="false">LEFT(A894,2)&amp;B894</f>
        <v>COSan Andrés, Providencia y Santa Catalina</v>
      </c>
    </row>
    <row r="895" customFormat="false" ht="12.75" hidden="false" customHeight="false" outlineLevel="0" collapsed="false">
      <c r="A895" s="0" t="s">
        <v>6867</v>
      </c>
      <c r="B895" s="0" t="s">
        <v>6868</v>
      </c>
      <c r="C895" s="0" t="str">
        <f aca="false">LEFT(A895,2)&amp;B895</f>
        <v>COSucre</v>
      </c>
    </row>
    <row r="896" customFormat="false" ht="12.75" hidden="false" customHeight="false" outlineLevel="0" collapsed="false">
      <c r="A896" s="0" t="s">
        <v>6869</v>
      </c>
      <c r="B896" s="0" t="s">
        <v>6870</v>
      </c>
      <c r="C896" s="0" t="str">
        <f aca="false">LEFT(A896,2)&amp;B896</f>
        <v>COTolima</v>
      </c>
    </row>
    <row r="897" customFormat="false" ht="12.75" hidden="false" customHeight="false" outlineLevel="0" collapsed="false">
      <c r="A897" s="0" t="s">
        <v>6871</v>
      </c>
      <c r="B897" s="0" t="s">
        <v>6872</v>
      </c>
      <c r="C897" s="0" t="str">
        <f aca="false">LEFT(A897,2)&amp;B897</f>
        <v>COValle del Cauca</v>
      </c>
    </row>
    <row r="898" customFormat="false" ht="12.75" hidden="false" customHeight="false" outlineLevel="0" collapsed="false">
      <c r="A898" s="0" t="s">
        <v>6873</v>
      </c>
      <c r="B898" s="0" t="s">
        <v>6874</v>
      </c>
      <c r="C898" s="0" t="str">
        <f aca="false">LEFT(A898,2)&amp;B898</f>
        <v>COVaupés</v>
      </c>
    </row>
    <row r="899" customFormat="false" ht="12.75" hidden="false" customHeight="false" outlineLevel="0" collapsed="false">
      <c r="A899" s="0" t="s">
        <v>6875</v>
      </c>
      <c r="B899" s="0" t="s">
        <v>6876</v>
      </c>
      <c r="C899" s="0" t="str">
        <f aca="false">LEFT(A899,2)&amp;B899</f>
        <v>COVichada</v>
      </c>
    </row>
    <row r="900" customFormat="false" ht="12.75" hidden="false" customHeight="false" outlineLevel="0" collapsed="false">
      <c r="A900" s="0" t="s">
        <v>6877</v>
      </c>
      <c r="B900" s="0" t="s">
        <v>6878</v>
      </c>
      <c r="C900" s="0" t="str">
        <f aca="false">LEFT(A900,2)&amp;B900</f>
        <v>CODistrito Capital de Bogotá</v>
      </c>
    </row>
    <row r="901" customFormat="false" ht="12.75" hidden="false" customHeight="false" outlineLevel="0" collapsed="false">
      <c r="A901" s="0" t="s">
        <v>6879</v>
      </c>
      <c r="B901" s="0" t="s">
        <v>6880</v>
      </c>
      <c r="C901" s="0" t="str">
        <f aca="false">LEFT(A901,2)&amp;B901</f>
        <v>CRAlajuela</v>
      </c>
    </row>
    <row r="902" customFormat="false" ht="12.75" hidden="false" customHeight="false" outlineLevel="0" collapsed="false">
      <c r="A902" s="0" t="s">
        <v>6881</v>
      </c>
      <c r="B902" s="0" t="s">
        <v>6882</v>
      </c>
      <c r="C902" s="0" t="str">
        <f aca="false">LEFT(A902,2)&amp;B902</f>
        <v>CRCartago</v>
      </c>
    </row>
    <row r="903" customFormat="false" ht="12.75" hidden="false" customHeight="false" outlineLevel="0" collapsed="false">
      <c r="A903" s="0" t="s">
        <v>6883</v>
      </c>
      <c r="B903" s="0" t="s">
        <v>6884</v>
      </c>
      <c r="C903" s="0" t="str">
        <f aca="false">LEFT(A903,2)&amp;B903</f>
        <v>CRGuanacaste</v>
      </c>
    </row>
    <row r="904" customFormat="false" ht="12.75" hidden="false" customHeight="false" outlineLevel="0" collapsed="false">
      <c r="A904" s="0" t="s">
        <v>6885</v>
      </c>
      <c r="B904" s="0" t="s">
        <v>6886</v>
      </c>
      <c r="C904" s="0" t="str">
        <f aca="false">LEFT(A904,2)&amp;B904</f>
        <v>CRHeredia</v>
      </c>
    </row>
    <row r="905" customFormat="false" ht="12.75" hidden="false" customHeight="false" outlineLevel="0" collapsed="false">
      <c r="A905" s="0" t="s">
        <v>6887</v>
      </c>
      <c r="B905" s="0" t="s">
        <v>6888</v>
      </c>
      <c r="C905" s="0" t="str">
        <f aca="false">LEFT(A905,2)&amp;B905</f>
        <v>CRLimón</v>
      </c>
    </row>
    <row r="906" customFormat="false" ht="12.75" hidden="false" customHeight="false" outlineLevel="0" collapsed="false">
      <c r="A906" s="0" t="s">
        <v>6889</v>
      </c>
      <c r="B906" s="0" t="s">
        <v>6890</v>
      </c>
      <c r="C906" s="0" t="str">
        <f aca="false">LEFT(A906,2)&amp;B906</f>
        <v>CRPuntarenas</v>
      </c>
    </row>
    <row r="907" customFormat="false" ht="12.75" hidden="false" customHeight="false" outlineLevel="0" collapsed="false">
      <c r="A907" s="0" t="s">
        <v>6891</v>
      </c>
      <c r="B907" s="0" t="s">
        <v>6892</v>
      </c>
      <c r="C907" s="0" t="str">
        <f aca="false">LEFT(A907,2)&amp;B907</f>
        <v>CRSan José</v>
      </c>
    </row>
    <row r="908" customFormat="false" ht="12.75" hidden="false" customHeight="false" outlineLevel="0" collapsed="false">
      <c r="A908" s="0" t="s">
        <v>6893</v>
      </c>
      <c r="B908" s="0" t="s">
        <v>6894</v>
      </c>
      <c r="C908" s="0" t="str">
        <f aca="false">LEFT(A908,2)&amp;B908</f>
        <v>CUPinar del Río</v>
      </c>
    </row>
    <row r="909" customFormat="false" ht="12.75" hidden="false" customHeight="false" outlineLevel="0" collapsed="false">
      <c r="A909" s="0" t="s">
        <v>6895</v>
      </c>
      <c r="B909" s="0" t="s">
        <v>6896</v>
      </c>
      <c r="C909" s="0" t="str">
        <f aca="false">LEFT(A909,2)&amp;B909</f>
        <v>CULa Habana</v>
      </c>
    </row>
    <row r="910" customFormat="false" ht="12.75" hidden="false" customHeight="false" outlineLevel="0" collapsed="false">
      <c r="A910" s="0" t="s">
        <v>6897</v>
      </c>
      <c r="B910" s="0" t="s">
        <v>6898</v>
      </c>
      <c r="C910" s="0" t="str">
        <f aca="false">LEFT(A910,2)&amp;B910</f>
        <v>CUMatanzas</v>
      </c>
    </row>
    <row r="911" customFormat="false" ht="12.75" hidden="false" customHeight="false" outlineLevel="0" collapsed="false">
      <c r="A911" s="0" t="s">
        <v>6899</v>
      </c>
      <c r="B911" s="0" t="s">
        <v>6900</v>
      </c>
      <c r="C911" s="0" t="str">
        <f aca="false">LEFT(A911,2)&amp;B911</f>
        <v>CUVilla Clara</v>
      </c>
    </row>
    <row r="912" customFormat="false" ht="12.75" hidden="false" customHeight="false" outlineLevel="0" collapsed="false">
      <c r="A912" s="0" t="s">
        <v>6901</v>
      </c>
      <c r="B912" s="0" t="s">
        <v>6902</v>
      </c>
      <c r="C912" s="0" t="str">
        <f aca="false">LEFT(A912,2)&amp;B912</f>
        <v>CUCienfuegos</v>
      </c>
    </row>
    <row r="913" customFormat="false" ht="12.75" hidden="false" customHeight="false" outlineLevel="0" collapsed="false">
      <c r="A913" s="0" t="s">
        <v>6903</v>
      </c>
      <c r="B913" s="0" t="s">
        <v>6904</v>
      </c>
      <c r="C913" s="0" t="str">
        <f aca="false">LEFT(A913,2)&amp;B913</f>
        <v>CUSancti Spíritus</v>
      </c>
    </row>
    <row r="914" customFormat="false" ht="12.75" hidden="false" customHeight="false" outlineLevel="0" collapsed="false">
      <c r="A914" s="0" t="s">
        <v>6905</v>
      </c>
      <c r="B914" s="0" t="s">
        <v>6906</v>
      </c>
      <c r="C914" s="0" t="str">
        <f aca="false">LEFT(A914,2)&amp;B914</f>
        <v>CUCiego de Ávila</v>
      </c>
    </row>
    <row r="915" customFormat="false" ht="12.75" hidden="false" customHeight="false" outlineLevel="0" collapsed="false">
      <c r="A915" s="0" t="s">
        <v>6907</v>
      </c>
      <c r="B915" s="0" t="s">
        <v>6908</v>
      </c>
      <c r="C915" s="0" t="str">
        <f aca="false">LEFT(A915,2)&amp;B915</f>
        <v>CUCamagüey</v>
      </c>
    </row>
    <row r="916" customFormat="false" ht="12.75" hidden="false" customHeight="false" outlineLevel="0" collapsed="false">
      <c r="A916" s="0" t="s">
        <v>6909</v>
      </c>
      <c r="B916" s="0" t="s">
        <v>6910</v>
      </c>
      <c r="C916" s="0" t="str">
        <f aca="false">LEFT(A916,2)&amp;B916</f>
        <v>CULas Tunas</v>
      </c>
    </row>
    <row r="917" customFormat="false" ht="12.75" hidden="false" customHeight="false" outlineLevel="0" collapsed="false">
      <c r="A917" s="0" t="s">
        <v>6911</v>
      </c>
      <c r="B917" s="0" t="s">
        <v>6912</v>
      </c>
      <c r="C917" s="0" t="str">
        <f aca="false">LEFT(A917,2)&amp;B917</f>
        <v>CUHolguín</v>
      </c>
    </row>
    <row r="918" customFormat="false" ht="12.75" hidden="false" customHeight="false" outlineLevel="0" collapsed="false">
      <c r="A918" s="0" t="s">
        <v>6913</v>
      </c>
      <c r="B918" s="0" t="s">
        <v>6914</v>
      </c>
      <c r="C918" s="0" t="str">
        <f aca="false">LEFT(A918,2)&amp;B918</f>
        <v>CUGranma</v>
      </c>
    </row>
    <row r="919" customFormat="false" ht="12.75" hidden="false" customHeight="false" outlineLevel="0" collapsed="false">
      <c r="A919" s="0" t="s">
        <v>6915</v>
      </c>
      <c r="B919" s="0" t="s">
        <v>6916</v>
      </c>
      <c r="C919" s="0" t="str">
        <f aca="false">LEFT(A919,2)&amp;B919</f>
        <v>CUSantiago de Cuba</v>
      </c>
    </row>
    <row r="920" customFormat="false" ht="12.75" hidden="false" customHeight="false" outlineLevel="0" collapsed="false">
      <c r="A920" s="0" t="s">
        <v>6917</v>
      </c>
      <c r="B920" s="0" t="s">
        <v>6918</v>
      </c>
      <c r="C920" s="0" t="str">
        <f aca="false">LEFT(A920,2)&amp;B920</f>
        <v>CUGuantánamo</v>
      </c>
    </row>
    <row r="921" customFormat="false" ht="12.75" hidden="false" customHeight="false" outlineLevel="0" collapsed="false">
      <c r="A921" s="0" t="s">
        <v>6919</v>
      </c>
      <c r="B921" s="0" t="s">
        <v>6920</v>
      </c>
      <c r="C921" s="0" t="str">
        <f aca="false">LEFT(A921,2)&amp;B921</f>
        <v>CUArtemisa</v>
      </c>
    </row>
    <row r="922" customFormat="false" ht="12.75" hidden="false" customHeight="false" outlineLevel="0" collapsed="false">
      <c r="A922" s="0" t="s">
        <v>6921</v>
      </c>
      <c r="B922" s="0" t="s">
        <v>6922</v>
      </c>
      <c r="C922" s="0" t="str">
        <f aca="false">LEFT(A922,2)&amp;B922</f>
        <v>CUMayabeque</v>
      </c>
    </row>
    <row r="923" customFormat="false" ht="12.75" hidden="false" customHeight="false" outlineLevel="0" collapsed="false">
      <c r="A923" s="0" t="s">
        <v>6923</v>
      </c>
      <c r="B923" s="0" t="s">
        <v>6924</v>
      </c>
      <c r="C923" s="0" t="str">
        <f aca="false">LEFT(A923,2)&amp;B923</f>
        <v>CUIsla de la Juventud</v>
      </c>
    </row>
    <row r="924" customFormat="false" ht="12.75" hidden="false" customHeight="false" outlineLevel="0" collapsed="false">
      <c r="A924" s="0" t="s">
        <v>6925</v>
      </c>
      <c r="B924" s="0" t="s">
        <v>6926</v>
      </c>
      <c r="C924" s="0" t="str">
        <f aca="false">LEFT(A924,2)&amp;B924</f>
        <v>CVIlhas de Barlavento</v>
      </c>
    </row>
    <row r="925" customFormat="false" ht="12.75" hidden="false" customHeight="false" outlineLevel="0" collapsed="false">
      <c r="A925" s="0" t="s">
        <v>6927</v>
      </c>
      <c r="B925" s="0" t="s">
        <v>6928</v>
      </c>
      <c r="C925" s="0" t="str">
        <f aca="false">LEFT(A925,2)&amp;B925</f>
        <v>CVBoa Vista</v>
      </c>
    </row>
    <row r="926" customFormat="false" ht="12.75" hidden="false" customHeight="false" outlineLevel="0" collapsed="false">
      <c r="A926" s="0" t="s">
        <v>6929</v>
      </c>
      <c r="B926" s="0" t="s">
        <v>6930</v>
      </c>
      <c r="C926" s="0" t="str">
        <f aca="false">LEFT(A926,2)&amp;B926</f>
        <v>CVPaul</v>
      </c>
    </row>
    <row r="927" customFormat="false" ht="12.75" hidden="false" customHeight="false" outlineLevel="0" collapsed="false">
      <c r="A927" s="0" t="s">
        <v>6931</v>
      </c>
      <c r="B927" s="0" t="s">
        <v>6932</v>
      </c>
      <c r="C927" s="0" t="str">
        <f aca="false">LEFT(A927,2)&amp;B927</f>
        <v>CVPorto Novo</v>
      </c>
    </row>
    <row r="928" customFormat="false" ht="12.75" hidden="false" customHeight="false" outlineLevel="0" collapsed="false">
      <c r="A928" s="0" t="s">
        <v>6933</v>
      </c>
      <c r="B928" s="0" t="s">
        <v>6934</v>
      </c>
      <c r="C928" s="0" t="str">
        <f aca="false">LEFT(A928,2)&amp;B928</f>
        <v>CVRibeira Brava</v>
      </c>
    </row>
    <row r="929" customFormat="false" ht="12.75" hidden="false" customHeight="false" outlineLevel="0" collapsed="false">
      <c r="A929" s="0" t="s">
        <v>6935</v>
      </c>
      <c r="B929" s="0" t="s">
        <v>6936</v>
      </c>
      <c r="C929" s="0" t="str">
        <f aca="false">LEFT(A929,2)&amp;B929</f>
        <v>CVRibeira Grande</v>
      </c>
    </row>
    <row r="930" customFormat="false" ht="12.75" hidden="false" customHeight="false" outlineLevel="0" collapsed="false">
      <c r="A930" s="0" t="s">
        <v>6937</v>
      </c>
      <c r="B930" s="0" t="s">
        <v>6938</v>
      </c>
      <c r="C930" s="0" t="str">
        <f aca="false">LEFT(A930,2)&amp;B930</f>
        <v>CVSal</v>
      </c>
    </row>
    <row r="931" customFormat="false" ht="12.75" hidden="false" customHeight="false" outlineLevel="0" collapsed="false">
      <c r="A931" s="0" t="s">
        <v>6939</v>
      </c>
      <c r="B931" s="0" t="s">
        <v>6940</v>
      </c>
      <c r="C931" s="0" t="str">
        <f aca="false">LEFT(A931,2)&amp;B931</f>
        <v>CVSão Vicente</v>
      </c>
    </row>
    <row r="932" customFormat="false" ht="12.75" hidden="false" customHeight="false" outlineLevel="0" collapsed="false">
      <c r="A932" s="0" t="s">
        <v>6941</v>
      </c>
      <c r="B932" s="0" t="s">
        <v>6942</v>
      </c>
      <c r="C932" s="0" t="str">
        <f aca="false">LEFT(A932,2)&amp;B932</f>
        <v>CVTarrafal de São Nicolau</v>
      </c>
    </row>
    <row r="933" customFormat="false" ht="12.75" hidden="false" customHeight="false" outlineLevel="0" collapsed="false">
      <c r="A933" s="0" t="s">
        <v>6943</v>
      </c>
      <c r="B933" s="0" t="s">
        <v>6944</v>
      </c>
      <c r="C933" s="0" t="str">
        <f aca="false">LEFT(A933,2)&amp;B933</f>
        <v>CVIlhas de Sotavento</v>
      </c>
    </row>
    <row r="934" customFormat="false" ht="12.75" hidden="false" customHeight="false" outlineLevel="0" collapsed="false">
      <c r="A934" s="0" t="s">
        <v>6945</v>
      </c>
      <c r="B934" s="0" t="s">
        <v>6946</v>
      </c>
      <c r="C934" s="0" t="str">
        <f aca="false">LEFT(A934,2)&amp;B934</f>
        <v>CVBrava</v>
      </c>
    </row>
    <row r="935" customFormat="false" ht="12.75" hidden="false" customHeight="false" outlineLevel="0" collapsed="false">
      <c r="A935" s="0" t="s">
        <v>6947</v>
      </c>
      <c r="B935" s="0" t="s">
        <v>1387</v>
      </c>
      <c r="C935" s="0" t="str">
        <f aca="false">LEFT(A935,2)&amp;B935</f>
        <v>CVSanta Catarina</v>
      </c>
    </row>
    <row r="936" customFormat="false" ht="12.75" hidden="false" customHeight="false" outlineLevel="0" collapsed="false">
      <c r="A936" s="0" t="s">
        <v>6948</v>
      </c>
      <c r="B936" s="0" t="s">
        <v>6949</v>
      </c>
      <c r="C936" s="0" t="str">
        <f aca="false">LEFT(A936,2)&amp;B936</f>
        <v>CVSanta Catarina do Fogo</v>
      </c>
    </row>
    <row r="937" customFormat="false" ht="12.75" hidden="false" customHeight="false" outlineLevel="0" collapsed="false">
      <c r="A937" s="0" t="s">
        <v>6950</v>
      </c>
      <c r="B937" s="0" t="s">
        <v>5603</v>
      </c>
      <c r="C937" s="0" t="str">
        <f aca="false">LEFT(A937,2)&amp;B937</f>
        <v>CVSanta Cruz</v>
      </c>
    </row>
    <row r="938" customFormat="false" ht="12.75" hidden="false" customHeight="false" outlineLevel="0" collapsed="false">
      <c r="A938" s="0" t="s">
        <v>6951</v>
      </c>
      <c r="B938" s="0" t="s">
        <v>6952</v>
      </c>
      <c r="C938" s="0" t="str">
        <f aca="false">LEFT(A938,2)&amp;B938</f>
        <v>CVMaio</v>
      </c>
    </row>
    <row r="939" customFormat="false" ht="12.75" hidden="false" customHeight="false" outlineLevel="0" collapsed="false">
      <c r="A939" s="0" t="s">
        <v>6953</v>
      </c>
      <c r="B939" s="0" t="s">
        <v>6954</v>
      </c>
      <c r="C939" s="0" t="str">
        <f aca="false">LEFT(A939,2)&amp;B939</f>
        <v>CVMosteiros</v>
      </c>
    </row>
    <row r="940" customFormat="false" ht="12.75" hidden="false" customHeight="false" outlineLevel="0" collapsed="false">
      <c r="A940" s="0" t="s">
        <v>6955</v>
      </c>
      <c r="B940" s="0" t="s">
        <v>6956</v>
      </c>
      <c r="C940" s="0" t="str">
        <f aca="false">LEFT(A940,2)&amp;B940</f>
        <v>CVPraia</v>
      </c>
    </row>
    <row r="941" customFormat="false" ht="12.75" hidden="false" customHeight="false" outlineLevel="0" collapsed="false">
      <c r="A941" s="0" t="s">
        <v>6957</v>
      </c>
      <c r="B941" s="0" t="s">
        <v>6958</v>
      </c>
      <c r="C941" s="0" t="str">
        <f aca="false">LEFT(A941,2)&amp;B941</f>
        <v>CVRibeira Grande de Santiago</v>
      </c>
    </row>
    <row r="942" customFormat="false" ht="12.75" hidden="false" customHeight="false" outlineLevel="0" collapsed="false">
      <c r="A942" s="0" t="s">
        <v>6959</v>
      </c>
      <c r="B942" s="0" t="s">
        <v>6960</v>
      </c>
      <c r="C942" s="0" t="str">
        <f aca="false">LEFT(A942,2)&amp;B942</f>
        <v>CVSão Domingos</v>
      </c>
    </row>
    <row r="943" customFormat="false" ht="12.75" hidden="false" customHeight="false" outlineLevel="0" collapsed="false">
      <c r="A943" s="0" t="s">
        <v>6961</v>
      </c>
      <c r="B943" s="0" t="s">
        <v>6962</v>
      </c>
      <c r="C943" s="0" t="str">
        <f aca="false">LEFT(A943,2)&amp;B943</f>
        <v>CVSão Filipe</v>
      </c>
    </row>
    <row r="944" customFormat="false" ht="12.75" hidden="false" customHeight="false" outlineLevel="0" collapsed="false">
      <c r="A944" s="0" t="s">
        <v>6963</v>
      </c>
      <c r="B944" s="0" t="s">
        <v>6964</v>
      </c>
      <c r="C944" s="0" t="str">
        <f aca="false">LEFT(A944,2)&amp;B944</f>
        <v>CVSão Miguel</v>
      </c>
    </row>
    <row r="945" customFormat="false" ht="12.75" hidden="false" customHeight="false" outlineLevel="0" collapsed="false">
      <c r="A945" s="0" t="s">
        <v>6965</v>
      </c>
      <c r="B945" s="0" t="s">
        <v>6966</v>
      </c>
      <c r="C945" s="0" t="str">
        <f aca="false">LEFT(A945,2)&amp;B945</f>
        <v>CVSão Lourenço dos Órgãos</v>
      </c>
    </row>
    <row r="946" customFormat="false" ht="12.75" hidden="false" customHeight="false" outlineLevel="0" collapsed="false">
      <c r="A946" s="0" t="s">
        <v>6967</v>
      </c>
      <c r="B946" s="0" t="s">
        <v>6968</v>
      </c>
      <c r="C946" s="0" t="str">
        <f aca="false">LEFT(A946,2)&amp;B946</f>
        <v>CVSão Salvador do Mundo</v>
      </c>
    </row>
    <row r="947" customFormat="false" ht="12.75" hidden="false" customHeight="false" outlineLevel="0" collapsed="false">
      <c r="A947" s="0" t="s">
        <v>6969</v>
      </c>
      <c r="B947" s="0" t="s">
        <v>6970</v>
      </c>
      <c r="C947" s="0" t="str">
        <f aca="false">LEFT(A947,2)&amp;B947</f>
        <v>CVTarrafal</v>
      </c>
    </row>
    <row r="948" customFormat="false" ht="12.75" hidden="false" customHeight="false" outlineLevel="0" collapsed="false">
      <c r="A948" s="0" t="s">
        <v>6971</v>
      </c>
      <c r="B948" s="0" t="s">
        <v>6972</v>
      </c>
      <c r="C948" s="0" t="str">
        <f aca="false">LEFT(A948,2)&amp;B948</f>
        <v>CYLefkosia</v>
      </c>
    </row>
    <row r="949" customFormat="false" ht="12.75" hidden="false" customHeight="false" outlineLevel="0" collapsed="false">
      <c r="A949" s="0" t="s">
        <v>6971</v>
      </c>
      <c r="B949" s="0" t="s">
        <v>6973</v>
      </c>
      <c r="C949" s="0" t="str">
        <f aca="false">LEFT(A949,2)&amp;B949</f>
        <v>CYLefkoşa</v>
      </c>
    </row>
    <row r="950" customFormat="false" ht="12.75" hidden="false" customHeight="false" outlineLevel="0" collapsed="false">
      <c r="A950" s="0" t="s">
        <v>6974</v>
      </c>
      <c r="B950" s="0" t="s">
        <v>6975</v>
      </c>
      <c r="C950" s="0" t="str">
        <f aca="false">LEFT(A950,2)&amp;B950</f>
        <v>CYLemesos</v>
      </c>
    </row>
    <row r="951" customFormat="false" ht="12.75" hidden="false" customHeight="false" outlineLevel="0" collapsed="false">
      <c r="A951" s="0" t="s">
        <v>6974</v>
      </c>
      <c r="B951" s="0" t="s">
        <v>6976</v>
      </c>
      <c r="C951" s="0" t="str">
        <f aca="false">LEFT(A951,2)&amp;B951</f>
        <v>CYLeymasun</v>
      </c>
    </row>
    <row r="952" customFormat="false" ht="12.75" hidden="false" customHeight="false" outlineLevel="0" collapsed="false">
      <c r="A952" s="0" t="s">
        <v>6977</v>
      </c>
      <c r="B952" s="0" t="s">
        <v>6978</v>
      </c>
      <c r="C952" s="0" t="str">
        <f aca="false">LEFT(A952,2)&amp;B952</f>
        <v>CYLarnaka</v>
      </c>
    </row>
    <row r="953" customFormat="false" ht="12.75" hidden="false" customHeight="false" outlineLevel="0" collapsed="false">
      <c r="A953" s="0" t="s">
        <v>6977</v>
      </c>
      <c r="B953" s="0" t="s">
        <v>6978</v>
      </c>
      <c r="C953" s="0" t="str">
        <f aca="false">LEFT(A953,2)&amp;B953</f>
        <v>CYLarnaka</v>
      </c>
    </row>
    <row r="954" customFormat="false" ht="12.75" hidden="false" customHeight="false" outlineLevel="0" collapsed="false">
      <c r="A954" s="0" t="s">
        <v>6979</v>
      </c>
      <c r="B954" s="0" t="s">
        <v>6980</v>
      </c>
      <c r="C954" s="0" t="str">
        <f aca="false">LEFT(A954,2)&amp;B954</f>
        <v>CYAmmochostos</v>
      </c>
    </row>
    <row r="955" customFormat="false" ht="12.75" hidden="false" customHeight="false" outlineLevel="0" collapsed="false">
      <c r="A955" s="0" t="s">
        <v>6979</v>
      </c>
      <c r="B955" s="0" t="s">
        <v>6981</v>
      </c>
      <c r="C955" s="0" t="str">
        <f aca="false">LEFT(A955,2)&amp;B955</f>
        <v>CYMağusa</v>
      </c>
    </row>
    <row r="956" customFormat="false" ht="12.75" hidden="false" customHeight="false" outlineLevel="0" collapsed="false">
      <c r="A956" s="0" t="s">
        <v>6982</v>
      </c>
      <c r="B956" s="0" t="s">
        <v>6983</v>
      </c>
      <c r="C956" s="0" t="str">
        <f aca="false">LEFT(A956,2)&amp;B956</f>
        <v>CYPafos</v>
      </c>
    </row>
    <row r="957" customFormat="false" ht="12.75" hidden="false" customHeight="false" outlineLevel="0" collapsed="false">
      <c r="A957" s="0" t="s">
        <v>6982</v>
      </c>
      <c r="B957" s="0" t="s">
        <v>6984</v>
      </c>
      <c r="C957" s="0" t="str">
        <f aca="false">LEFT(A957,2)&amp;B957</f>
        <v>CYBaf</v>
      </c>
    </row>
    <row r="958" customFormat="false" ht="12.75" hidden="false" customHeight="false" outlineLevel="0" collapsed="false">
      <c r="A958" s="0" t="s">
        <v>6985</v>
      </c>
      <c r="B958" s="0" t="s">
        <v>6986</v>
      </c>
      <c r="C958" s="0" t="str">
        <f aca="false">LEFT(A958,2)&amp;B958</f>
        <v>CYKeryneia</v>
      </c>
    </row>
    <row r="959" customFormat="false" ht="12.75" hidden="false" customHeight="false" outlineLevel="0" collapsed="false">
      <c r="A959" s="0" t="s">
        <v>6985</v>
      </c>
      <c r="B959" s="0" t="s">
        <v>6987</v>
      </c>
      <c r="C959" s="0" t="str">
        <f aca="false">LEFT(A959,2)&amp;B959</f>
        <v>CYGirne</v>
      </c>
    </row>
    <row r="960" customFormat="false" ht="12.75" hidden="false" customHeight="false" outlineLevel="0" collapsed="false">
      <c r="A960" s="0" t="s">
        <v>6988</v>
      </c>
      <c r="B960" s="0" t="s">
        <v>6989</v>
      </c>
      <c r="C960" s="0" t="str">
        <f aca="false">LEFT(A960,2)&amp;B960</f>
        <v>CZStředočeský kraj</v>
      </c>
    </row>
    <row r="961" customFormat="false" ht="12.75" hidden="false" customHeight="false" outlineLevel="0" collapsed="false">
      <c r="A961" s="0" t="s">
        <v>6990</v>
      </c>
      <c r="B961" s="0" t="s">
        <v>6991</v>
      </c>
      <c r="C961" s="0" t="str">
        <f aca="false">LEFT(A961,2)&amp;B961</f>
        <v>CZBenešov</v>
      </c>
    </row>
    <row r="962" customFormat="false" ht="12.75" hidden="false" customHeight="false" outlineLevel="0" collapsed="false">
      <c r="A962" s="0" t="s">
        <v>6992</v>
      </c>
      <c r="B962" s="0" t="s">
        <v>6993</v>
      </c>
      <c r="C962" s="0" t="str">
        <f aca="false">LEFT(A962,2)&amp;B962</f>
        <v>CZBeroun</v>
      </c>
    </row>
    <row r="963" customFormat="false" ht="12.75" hidden="false" customHeight="false" outlineLevel="0" collapsed="false">
      <c r="A963" s="0" t="s">
        <v>6994</v>
      </c>
      <c r="B963" s="0" t="s">
        <v>6995</v>
      </c>
      <c r="C963" s="0" t="str">
        <f aca="false">LEFT(A963,2)&amp;B963</f>
        <v>CZKladno</v>
      </c>
    </row>
    <row r="964" customFormat="false" ht="12.75" hidden="false" customHeight="false" outlineLevel="0" collapsed="false">
      <c r="A964" s="0" t="s">
        <v>6996</v>
      </c>
      <c r="B964" s="0" t="s">
        <v>6997</v>
      </c>
      <c r="C964" s="0" t="str">
        <f aca="false">LEFT(A964,2)&amp;B964</f>
        <v>CZKolín</v>
      </c>
    </row>
    <row r="965" customFormat="false" ht="12.75" hidden="false" customHeight="false" outlineLevel="0" collapsed="false">
      <c r="A965" s="0" t="s">
        <v>6998</v>
      </c>
      <c r="B965" s="0" t="s">
        <v>6999</v>
      </c>
      <c r="C965" s="0" t="str">
        <f aca="false">LEFT(A965,2)&amp;B965</f>
        <v>CZKutná Hora</v>
      </c>
    </row>
    <row r="966" customFormat="false" ht="12.75" hidden="false" customHeight="false" outlineLevel="0" collapsed="false">
      <c r="A966" s="0" t="s">
        <v>7000</v>
      </c>
      <c r="B966" s="0" t="s">
        <v>7001</v>
      </c>
      <c r="C966" s="0" t="str">
        <f aca="false">LEFT(A966,2)&amp;B966</f>
        <v>CZMělník</v>
      </c>
    </row>
    <row r="967" customFormat="false" ht="12.75" hidden="false" customHeight="false" outlineLevel="0" collapsed="false">
      <c r="A967" s="0" t="s">
        <v>7002</v>
      </c>
      <c r="B967" s="0" t="s">
        <v>7003</v>
      </c>
      <c r="C967" s="0" t="str">
        <f aca="false">LEFT(A967,2)&amp;B967</f>
        <v>CZMladá Boleslav</v>
      </c>
    </row>
    <row r="968" customFormat="false" ht="12.75" hidden="false" customHeight="false" outlineLevel="0" collapsed="false">
      <c r="A968" s="0" t="s">
        <v>7004</v>
      </c>
      <c r="B968" s="0" t="s">
        <v>7005</v>
      </c>
      <c r="C968" s="0" t="str">
        <f aca="false">LEFT(A968,2)&amp;B968</f>
        <v>CZNymburk</v>
      </c>
    </row>
    <row r="969" customFormat="false" ht="12.75" hidden="false" customHeight="false" outlineLevel="0" collapsed="false">
      <c r="A969" s="0" t="s">
        <v>7006</v>
      </c>
      <c r="B969" s="0" t="s">
        <v>7007</v>
      </c>
      <c r="C969" s="0" t="str">
        <f aca="false">LEFT(A969,2)&amp;B969</f>
        <v>CZPraha-východ</v>
      </c>
    </row>
    <row r="970" customFormat="false" ht="12.75" hidden="false" customHeight="false" outlineLevel="0" collapsed="false">
      <c r="A970" s="0" t="s">
        <v>7008</v>
      </c>
      <c r="B970" s="0" t="s">
        <v>1085</v>
      </c>
      <c r="C970" s="0" t="str">
        <f aca="false">LEFT(A970,2)&amp;B970</f>
        <v>CZPraha-západ</v>
      </c>
    </row>
    <row r="971" customFormat="false" ht="12.75" hidden="false" customHeight="false" outlineLevel="0" collapsed="false">
      <c r="A971" s="0" t="s">
        <v>7009</v>
      </c>
      <c r="B971" s="0" t="s">
        <v>7010</v>
      </c>
      <c r="C971" s="0" t="str">
        <f aca="false">LEFT(A971,2)&amp;B971</f>
        <v>CZPříbram</v>
      </c>
    </row>
    <row r="972" customFormat="false" ht="12.75" hidden="false" customHeight="false" outlineLevel="0" collapsed="false">
      <c r="A972" s="0" t="s">
        <v>7011</v>
      </c>
      <c r="B972" s="0" t="s">
        <v>7012</v>
      </c>
      <c r="C972" s="0" t="str">
        <f aca="false">LEFT(A972,2)&amp;B972</f>
        <v>CZRakovník</v>
      </c>
    </row>
    <row r="973" customFormat="false" ht="12.75" hidden="false" customHeight="false" outlineLevel="0" collapsed="false">
      <c r="A973" s="0" t="s">
        <v>7013</v>
      </c>
      <c r="B973" s="0" t="s">
        <v>7014</v>
      </c>
      <c r="C973" s="0" t="str">
        <f aca="false">LEFT(A973,2)&amp;B973</f>
        <v>CZJihočeský kraj</v>
      </c>
    </row>
    <row r="974" customFormat="false" ht="12.75" hidden="false" customHeight="false" outlineLevel="0" collapsed="false">
      <c r="A974" s="0" t="s">
        <v>7015</v>
      </c>
      <c r="B974" s="0" t="s">
        <v>7016</v>
      </c>
      <c r="C974" s="0" t="str">
        <f aca="false">LEFT(A974,2)&amp;B974</f>
        <v>CZČeské Budějovice</v>
      </c>
    </row>
    <row r="975" customFormat="false" ht="12.75" hidden="false" customHeight="false" outlineLevel="0" collapsed="false">
      <c r="A975" s="0" t="s">
        <v>7017</v>
      </c>
      <c r="B975" s="0" t="s">
        <v>7018</v>
      </c>
      <c r="C975" s="0" t="str">
        <f aca="false">LEFT(A975,2)&amp;B975</f>
        <v>CZČeský Krumlov</v>
      </c>
    </row>
    <row r="976" customFormat="false" ht="12.75" hidden="false" customHeight="false" outlineLevel="0" collapsed="false">
      <c r="A976" s="0" t="s">
        <v>7019</v>
      </c>
      <c r="B976" s="0" t="s">
        <v>7020</v>
      </c>
      <c r="C976" s="0" t="str">
        <f aca="false">LEFT(A976,2)&amp;B976</f>
        <v>CZJindřichův Hradec</v>
      </c>
    </row>
    <row r="977" customFormat="false" ht="12.75" hidden="false" customHeight="false" outlineLevel="0" collapsed="false">
      <c r="A977" s="0" t="s">
        <v>7021</v>
      </c>
      <c r="B977" s="0" t="s">
        <v>7022</v>
      </c>
      <c r="C977" s="0" t="str">
        <f aca="false">LEFT(A977,2)&amp;B977</f>
        <v>CZPísek</v>
      </c>
    </row>
    <row r="978" customFormat="false" ht="12.75" hidden="false" customHeight="false" outlineLevel="0" collapsed="false">
      <c r="A978" s="0" t="s">
        <v>7023</v>
      </c>
      <c r="B978" s="0" t="s">
        <v>7024</v>
      </c>
      <c r="C978" s="0" t="str">
        <f aca="false">LEFT(A978,2)&amp;B978</f>
        <v>CZPrachatice</v>
      </c>
    </row>
    <row r="979" customFormat="false" ht="12.75" hidden="false" customHeight="false" outlineLevel="0" collapsed="false">
      <c r="A979" s="0" t="s">
        <v>7025</v>
      </c>
      <c r="B979" s="0" t="s">
        <v>7026</v>
      </c>
      <c r="C979" s="0" t="str">
        <f aca="false">LEFT(A979,2)&amp;B979</f>
        <v>CZStrakonice</v>
      </c>
    </row>
    <row r="980" customFormat="false" ht="12.75" hidden="false" customHeight="false" outlineLevel="0" collapsed="false">
      <c r="A980" s="0" t="s">
        <v>7027</v>
      </c>
      <c r="B980" s="0" t="s">
        <v>7028</v>
      </c>
      <c r="C980" s="0" t="str">
        <f aca="false">LEFT(A980,2)&amp;B980</f>
        <v>CZTábor</v>
      </c>
    </row>
    <row r="981" customFormat="false" ht="12.75" hidden="false" customHeight="false" outlineLevel="0" collapsed="false">
      <c r="A981" s="0" t="s">
        <v>7029</v>
      </c>
      <c r="B981" s="0" t="s">
        <v>7030</v>
      </c>
      <c r="C981" s="0" t="str">
        <f aca="false">LEFT(A981,2)&amp;B981</f>
        <v>CZPlzeňský kraj</v>
      </c>
    </row>
    <row r="982" customFormat="false" ht="12.75" hidden="false" customHeight="false" outlineLevel="0" collapsed="false">
      <c r="A982" s="0" t="s">
        <v>7031</v>
      </c>
      <c r="B982" s="0" t="s">
        <v>7032</v>
      </c>
      <c r="C982" s="0" t="str">
        <f aca="false">LEFT(A982,2)&amp;B982</f>
        <v>CZDomažlice</v>
      </c>
    </row>
    <row r="983" customFormat="false" ht="12.75" hidden="false" customHeight="false" outlineLevel="0" collapsed="false">
      <c r="A983" s="0" t="s">
        <v>7033</v>
      </c>
      <c r="B983" s="0" t="s">
        <v>7034</v>
      </c>
      <c r="C983" s="0" t="str">
        <f aca="false">LEFT(A983,2)&amp;B983</f>
        <v>CZKlatovy</v>
      </c>
    </row>
    <row r="984" customFormat="false" ht="12.75" hidden="false" customHeight="false" outlineLevel="0" collapsed="false">
      <c r="A984" s="0" t="s">
        <v>7035</v>
      </c>
      <c r="B984" s="0" t="s">
        <v>7036</v>
      </c>
      <c r="C984" s="0" t="str">
        <f aca="false">LEFT(A984,2)&amp;B984</f>
        <v>CZPlzeň-město</v>
      </c>
    </row>
    <row r="985" customFormat="false" ht="12.75" hidden="false" customHeight="false" outlineLevel="0" collapsed="false">
      <c r="A985" s="0" t="s">
        <v>7037</v>
      </c>
      <c r="B985" s="0" t="s">
        <v>7038</v>
      </c>
      <c r="C985" s="0" t="str">
        <f aca="false">LEFT(A985,2)&amp;B985</f>
        <v>CZPlzeň-jih</v>
      </c>
    </row>
    <row r="986" customFormat="false" ht="12.75" hidden="false" customHeight="false" outlineLevel="0" collapsed="false">
      <c r="A986" s="0" t="s">
        <v>7039</v>
      </c>
      <c r="B986" s="0" t="s">
        <v>7040</v>
      </c>
      <c r="C986" s="0" t="str">
        <f aca="false">LEFT(A986,2)&amp;B986</f>
        <v>CZPlzeň-sever</v>
      </c>
    </row>
    <row r="987" customFormat="false" ht="12.75" hidden="false" customHeight="false" outlineLevel="0" collapsed="false">
      <c r="A987" s="0" t="s">
        <v>7041</v>
      </c>
      <c r="B987" s="0" t="s">
        <v>7042</v>
      </c>
      <c r="C987" s="0" t="str">
        <f aca="false">LEFT(A987,2)&amp;B987</f>
        <v>CZRokycany</v>
      </c>
    </row>
    <row r="988" customFormat="false" ht="12.75" hidden="false" customHeight="false" outlineLevel="0" collapsed="false">
      <c r="A988" s="0" t="s">
        <v>7043</v>
      </c>
      <c r="B988" s="0" t="s">
        <v>7044</v>
      </c>
      <c r="C988" s="0" t="str">
        <f aca="false">LEFT(A988,2)&amp;B988</f>
        <v>CZTachov</v>
      </c>
    </row>
    <row r="989" customFormat="false" ht="12.75" hidden="false" customHeight="false" outlineLevel="0" collapsed="false">
      <c r="A989" s="0" t="s">
        <v>7045</v>
      </c>
      <c r="B989" s="0" t="s">
        <v>7046</v>
      </c>
      <c r="C989" s="0" t="str">
        <f aca="false">LEFT(A989,2)&amp;B989</f>
        <v>CZKarlovarský kraj</v>
      </c>
    </row>
    <row r="990" customFormat="false" ht="12.75" hidden="false" customHeight="false" outlineLevel="0" collapsed="false">
      <c r="A990" s="0" t="s">
        <v>7047</v>
      </c>
      <c r="B990" s="0" t="s">
        <v>7048</v>
      </c>
      <c r="C990" s="0" t="str">
        <f aca="false">LEFT(A990,2)&amp;B990</f>
        <v>CZCheb</v>
      </c>
    </row>
    <row r="991" customFormat="false" ht="12.75" hidden="false" customHeight="false" outlineLevel="0" collapsed="false">
      <c r="A991" s="0" t="s">
        <v>7049</v>
      </c>
      <c r="B991" s="0" t="s">
        <v>7050</v>
      </c>
      <c r="C991" s="0" t="str">
        <f aca="false">LEFT(A991,2)&amp;B991</f>
        <v>CZKarlovy Vary</v>
      </c>
    </row>
    <row r="992" customFormat="false" ht="12.75" hidden="false" customHeight="false" outlineLevel="0" collapsed="false">
      <c r="A992" s="0" t="s">
        <v>7051</v>
      </c>
      <c r="B992" s="0" t="s">
        <v>7052</v>
      </c>
      <c r="C992" s="0" t="str">
        <f aca="false">LEFT(A992,2)&amp;B992</f>
        <v>CZSokolov</v>
      </c>
    </row>
    <row r="993" customFormat="false" ht="12.75" hidden="false" customHeight="false" outlineLevel="0" collapsed="false">
      <c r="A993" s="0" t="s">
        <v>7053</v>
      </c>
      <c r="B993" s="0" t="s">
        <v>7054</v>
      </c>
      <c r="C993" s="0" t="str">
        <f aca="false">LEFT(A993,2)&amp;B993</f>
        <v>CZÚstecký kraj</v>
      </c>
    </row>
    <row r="994" customFormat="false" ht="12.75" hidden="false" customHeight="false" outlineLevel="0" collapsed="false">
      <c r="A994" s="0" t="s">
        <v>7055</v>
      </c>
      <c r="B994" s="0" t="s">
        <v>7056</v>
      </c>
      <c r="C994" s="0" t="str">
        <f aca="false">LEFT(A994,2)&amp;B994</f>
        <v>CZDěčín</v>
      </c>
    </row>
    <row r="995" customFormat="false" ht="12.75" hidden="false" customHeight="false" outlineLevel="0" collapsed="false">
      <c r="A995" s="0" t="s">
        <v>7057</v>
      </c>
      <c r="B995" s="0" t="s">
        <v>7058</v>
      </c>
      <c r="C995" s="0" t="str">
        <f aca="false">LEFT(A995,2)&amp;B995</f>
        <v>CZChomutov</v>
      </c>
    </row>
    <row r="996" customFormat="false" ht="12.75" hidden="false" customHeight="false" outlineLevel="0" collapsed="false">
      <c r="A996" s="0" t="s">
        <v>7059</v>
      </c>
      <c r="B996" s="0" t="s">
        <v>7060</v>
      </c>
      <c r="C996" s="0" t="str">
        <f aca="false">LEFT(A996,2)&amp;B996</f>
        <v>CZLitoměřice</v>
      </c>
    </row>
    <row r="997" customFormat="false" ht="12.75" hidden="false" customHeight="false" outlineLevel="0" collapsed="false">
      <c r="A997" s="0" t="s">
        <v>7061</v>
      </c>
      <c r="B997" s="0" t="s">
        <v>7062</v>
      </c>
      <c r="C997" s="0" t="str">
        <f aca="false">LEFT(A997,2)&amp;B997</f>
        <v>CZLouny</v>
      </c>
    </row>
    <row r="998" customFormat="false" ht="12.75" hidden="false" customHeight="false" outlineLevel="0" collapsed="false">
      <c r="A998" s="0" t="s">
        <v>7063</v>
      </c>
      <c r="B998" s="0" t="s">
        <v>7064</v>
      </c>
      <c r="C998" s="0" t="str">
        <f aca="false">LEFT(A998,2)&amp;B998</f>
        <v>CZMost</v>
      </c>
    </row>
    <row r="999" customFormat="false" ht="12.75" hidden="false" customHeight="false" outlineLevel="0" collapsed="false">
      <c r="A999" s="0" t="s">
        <v>7065</v>
      </c>
      <c r="B999" s="0" t="s">
        <v>7066</v>
      </c>
      <c r="C999" s="0" t="str">
        <f aca="false">LEFT(A999,2)&amp;B999</f>
        <v>CZTeplice</v>
      </c>
    </row>
    <row r="1000" customFormat="false" ht="12.75" hidden="false" customHeight="false" outlineLevel="0" collapsed="false">
      <c r="A1000" s="0" t="s">
        <v>7067</v>
      </c>
      <c r="B1000" s="0" t="s">
        <v>7068</v>
      </c>
      <c r="C1000" s="0" t="str">
        <f aca="false">LEFT(A1000,2)&amp;B1000</f>
        <v>CZÚstí nad Labem</v>
      </c>
    </row>
    <row r="1001" customFormat="false" ht="12.75" hidden="false" customHeight="false" outlineLevel="0" collapsed="false">
      <c r="A1001" s="0" t="s">
        <v>7069</v>
      </c>
      <c r="B1001" s="0" t="s">
        <v>7070</v>
      </c>
      <c r="C1001" s="0" t="str">
        <f aca="false">LEFT(A1001,2)&amp;B1001</f>
        <v>CZLiberecký kraj</v>
      </c>
    </row>
    <row r="1002" customFormat="false" ht="12.75" hidden="false" customHeight="false" outlineLevel="0" collapsed="false">
      <c r="A1002" s="0" t="s">
        <v>7071</v>
      </c>
      <c r="B1002" s="0" t="s">
        <v>7072</v>
      </c>
      <c r="C1002" s="0" t="str">
        <f aca="false">LEFT(A1002,2)&amp;B1002</f>
        <v>CZČeská Lípa</v>
      </c>
    </row>
    <row r="1003" customFormat="false" ht="12.75" hidden="false" customHeight="false" outlineLevel="0" collapsed="false">
      <c r="A1003" s="0" t="s">
        <v>7073</v>
      </c>
      <c r="B1003" s="0" t="s">
        <v>7074</v>
      </c>
      <c r="C1003" s="0" t="str">
        <f aca="false">LEFT(A1003,2)&amp;B1003</f>
        <v>CZJablonec nad Nisou</v>
      </c>
    </row>
    <row r="1004" customFormat="false" ht="12.75" hidden="false" customHeight="false" outlineLevel="0" collapsed="false">
      <c r="A1004" s="0" t="s">
        <v>7075</v>
      </c>
      <c r="B1004" s="0" t="s">
        <v>7076</v>
      </c>
      <c r="C1004" s="0" t="str">
        <f aca="false">LEFT(A1004,2)&amp;B1004</f>
        <v>CZLiberec</v>
      </c>
    </row>
    <row r="1005" customFormat="false" ht="12.75" hidden="false" customHeight="false" outlineLevel="0" collapsed="false">
      <c r="A1005" s="0" t="s">
        <v>7077</v>
      </c>
      <c r="B1005" s="0" t="s">
        <v>7078</v>
      </c>
      <c r="C1005" s="0" t="str">
        <f aca="false">LEFT(A1005,2)&amp;B1005</f>
        <v>CZSemily</v>
      </c>
    </row>
    <row r="1006" customFormat="false" ht="12.75" hidden="false" customHeight="false" outlineLevel="0" collapsed="false">
      <c r="A1006" s="0" t="s">
        <v>7079</v>
      </c>
      <c r="B1006" s="0" t="s">
        <v>7080</v>
      </c>
      <c r="C1006" s="0" t="str">
        <f aca="false">LEFT(A1006,2)&amp;B1006</f>
        <v>CZKrálovéhradecký kraj</v>
      </c>
    </row>
    <row r="1007" customFormat="false" ht="12.75" hidden="false" customHeight="false" outlineLevel="0" collapsed="false">
      <c r="A1007" s="0" t="s">
        <v>7081</v>
      </c>
      <c r="B1007" s="0" t="s">
        <v>7082</v>
      </c>
      <c r="C1007" s="0" t="str">
        <f aca="false">LEFT(A1007,2)&amp;B1007</f>
        <v>CZHradec Králové</v>
      </c>
    </row>
    <row r="1008" customFormat="false" ht="12.75" hidden="false" customHeight="false" outlineLevel="0" collapsed="false">
      <c r="A1008" s="0" t="s">
        <v>7083</v>
      </c>
      <c r="B1008" s="0" t="s">
        <v>7084</v>
      </c>
      <c r="C1008" s="0" t="str">
        <f aca="false">LEFT(A1008,2)&amp;B1008</f>
        <v>CZJičín</v>
      </c>
    </row>
    <row r="1009" customFormat="false" ht="12.75" hidden="false" customHeight="false" outlineLevel="0" collapsed="false">
      <c r="A1009" s="0" t="s">
        <v>7085</v>
      </c>
      <c r="B1009" s="0" t="s">
        <v>7086</v>
      </c>
      <c r="C1009" s="0" t="str">
        <f aca="false">LEFT(A1009,2)&amp;B1009</f>
        <v>CZNáchod</v>
      </c>
    </row>
    <row r="1010" customFormat="false" ht="12.75" hidden="false" customHeight="false" outlineLevel="0" collapsed="false">
      <c r="A1010" s="0" t="s">
        <v>7087</v>
      </c>
      <c r="B1010" s="0" t="s">
        <v>7088</v>
      </c>
      <c r="C1010" s="0" t="str">
        <f aca="false">LEFT(A1010,2)&amp;B1010</f>
        <v>CZRychnov nad Kněžnou</v>
      </c>
    </row>
    <row r="1011" customFormat="false" ht="12.75" hidden="false" customHeight="false" outlineLevel="0" collapsed="false">
      <c r="A1011" s="0" t="s">
        <v>7089</v>
      </c>
      <c r="B1011" s="0" t="s">
        <v>7090</v>
      </c>
      <c r="C1011" s="0" t="str">
        <f aca="false">LEFT(A1011,2)&amp;B1011</f>
        <v>CZTrutnov</v>
      </c>
    </row>
    <row r="1012" customFormat="false" ht="12.75" hidden="false" customHeight="false" outlineLevel="0" collapsed="false">
      <c r="A1012" s="0" t="s">
        <v>7091</v>
      </c>
      <c r="B1012" s="0" t="s">
        <v>7092</v>
      </c>
      <c r="C1012" s="0" t="str">
        <f aca="false">LEFT(A1012,2)&amp;B1012</f>
        <v>CZPardubický kraj</v>
      </c>
    </row>
    <row r="1013" customFormat="false" ht="12.75" hidden="false" customHeight="false" outlineLevel="0" collapsed="false">
      <c r="A1013" s="0" t="s">
        <v>7093</v>
      </c>
      <c r="B1013" s="0" t="s">
        <v>7094</v>
      </c>
      <c r="C1013" s="0" t="str">
        <f aca="false">LEFT(A1013,2)&amp;B1013</f>
        <v>CZChrudim</v>
      </c>
    </row>
    <row r="1014" customFormat="false" ht="12.75" hidden="false" customHeight="false" outlineLevel="0" collapsed="false">
      <c r="A1014" s="0" t="s">
        <v>7095</v>
      </c>
      <c r="B1014" s="0" t="s">
        <v>7096</v>
      </c>
      <c r="C1014" s="0" t="str">
        <f aca="false">LEFT(A1014,2)&amp;B1014</f>
        <v>CZPardubice</v>
      </c>
    </row>
    <row r="1015" customFormat="false" ht="12.75" hidden="false" customHeight="false" outlineLevel="0" collapsed="false">
      <c r="A1015" s="0" t="s">
        <v>7097</v>
      </c>
      <c r="B1015" s="0" t="s">
        <v>7098</v>
      </c>
      <c r="C1015" s="0" t="str">
        <f aca="false">LEFT(A1015,2)&amp;B1015</f>
        <v>CZSvitavy</v>
      </c>
    </row>
    <row r="1016" customFormat="false" ht="12.75" hidden="false" customHeight="false" outlineLevel="0" collapsed="false">
      <c r="A1016" s="0" t="s">
        <v>7099</v>
      </c>
      <c r="B1016" s="0" t="s">
        <v>7100</v>
      </c>
      <c r="C1016" s="0" t="str">
        <f aca="false">LEFT(A1016,2)&amp;B1016</f>
        <v>CZÚstí nad Orlicí</v>
      </c>
    </row>
    <row r="1017" customFormat="false" ht="12.75" hidden="false" customHeight="false" outlineLevel="0" collapsed="false">
      <c r="A1017" s="0" t="s">
        <v>7101</v>
      </c>
      <c r="B1017" s="0" t="s">
        <v>7102</v>
      </c>
      <c r="C1017" s="0" t="str">
        <f aca="false">LEFT(A1017,2)&amp;B1017</f>
        <v>CZKraj Vysočina</v>
      </c>
    </row>
    <row r="1018" customFormat="false" ht="12.75" hidden="false" customHeight="false" outlineLevel="0" collapsed="false">
      <c r="A1018" s="0" t="s">
        <v>7103</v>
      </c>
      <c r="B1018" s="0" t="s">
        <v>7104</v>
      </c>
      <c r="C1018" s="0" t="str">
        <f aca="false">LEFT(A1018,2)&amp;B1018</f>
        <v>CZHavlíčkův Brod</v>
      </c>
    </row>
    <row r="1019" customFormat="false" ht="12.75" hidden="false" customHeight="false" outlineLevel="0" collapsed="false">
      <c r="A1019" s="0" t="s">
        <v>7105</v>
      </c>
      <c r="B1019" s="0" t="s">
        <v>7106</v>
      </c>
      <c r="C1019" s="0" t="str">
        <f aca="false">LEFT(A1019,2)&amp;B1019</f>
        <v>CZJihlava</v>
      </c>
    </row>
    <row r="1020" customFormat="false" ht="12.75" hidden="false" customHeight="false" outlineLevel="0" collapsed="false">
      <c r="A1020" s="0" t="s">
        <v>7107</v>
      </c>
      <c r="B1020" s="0" t="s">
        <v>7108</v>
      </c>
      <c r="C1020" s="0" t="str">
        <f aca="false">LEFT(A1020,2)&amp;B1020</f>
        <v>CZPelhřimov</v>
      </c>
    </row>
    <row r="1021" customFormat="false" ht="12.75" hidden="false" customHeight="false" outlineLevel="0" collapsed="false">
      <c r="A1021" s="0" t="s">
        <v>7109</v>
      </c>
      <c r="B1021" s="0" t="s">
        <v>7110</v>
      </c>
      <c r="C1021" s="0" t="str">
        <f aca="false">LEFT(A1021,2)&amp;B1021</f>
        <v>CZTřebíč</v>
      </c>
    </row>
    <row r="1022" customFormat="false" ht="12.75" hidden="false" customHeight="false" outlineLevel="0" collapsed="false">
      <c r="A1022" s="0" t="s">
        <v>7111</v>
      </c>
      <c r="B1022" s="0" t="s">
        <v>7112</v>
      </c>
      <c r="C1022" s="0" t="str">
        <f aca="false">LEFT(A1022,2)&amp;B1022</f>
        <v>CZŽďár nad Sázavou</v>
      </c>
    </row>
    <row r="1023" customFormat="false" ht="12.75" hidden="false" customHeight="false" outlineLevel="0" collapsed="false">
      <c r="A1023" s="0" t="s">
        <v>7113</v>
      </c>
      <c r="B1023" s="0" t="s">
        <v>7114</v>
      </c>
      <c r="C1023" s="0" t="str">
        <f aca="false">LEFT(A1023,2)&amp;B1023</f>
        <v>CZJihomoravský kraj</v>
      </c>
    </row>
    <row r="1024" customFormat="false" ht="12.75" hidden="false" customHeight="false" outlineLevel="0" collapsed="false">
      <c r="A1024" s="0" t="s">
        <v>7115</v>
      </c>
      <c r="B1024" s="0" t="s">
        <v>7116</v>
      </c>
      <c r="C1024" s="0" t="str">
        <f aca="false">LEFT(A1024,2)&amp;B1024</f>
        <v>CZBlansko</v>
      </c>
    </row>
    <row r="1025" customFormat="false" ht="12.75" hidden="false" customHeight="false" outlineLevel="0" collapsed="false">
      <c r="A1025" s="0" t="s">
        <v>7117</v>
      </c>
      <c r="B1025" s="0" t="s">
        <v>7118</v>
      </c>
      <c r="C1025" s="0" t="str">
        <f aca="false">LEFT(A1025,2)&amp;B1025</f>
        <v>CZBrno-město</v>
      </c>
    </row>
    <row r="1026" customFormat="false" ht="12.75" hidden="false" customHeight="false" outlineLevel="0" collapsed="false">
      <c r="A1026" s="0" t="s">
        <v>7119</v>
      </c>
      <c r="B1026" s="0" t="s">
        <v>7120</v>
      </c>
      <c r="C1026" s="0" t="str">
        <f aca="false">LEFT(A1026,2)&amp;B1026</f>
        <v>CZBrno-venkov</v>
      </c>
    </row>
    <row r="1027" customFormat="false" ht="12.75" hidden="false" customHeight="false" outlineLevel="0" collapsed="false">
      <c r="A1027" s="0" t="s">
        <v>7121</v>
      </c>
      <c r="B1027" s="0" t="s">
        <v>7122</v>
      </c>
      <c r="C1027" s="0" t="str">
        <f aca="false">LEFT(A1027,2)&amp;B1027</f>
        <v>CZBřeclav</v>
      </c>
    </row>
    <row r="1028" customFormat="false" ht="12.75" hidden="false" customHeight="false" outlineLevel="0" collapsed="false">
      <c r="A1028" s="0" t="s">
        <v>7123</v>
      </c>
      <c r="B1028" s="0" t="s">
        <v>7124</v>
      </c>
      <c r="C1028" s="0" t="str">
        <f aca="false">LEFT(A1028,2)&amp;B1028</f>
        <v>CZHodonín</v>
      </c>
    </row>
    <row r="1029" customFormat="false" ht="12.75" hidden="false" customHeight="false" outlineLevel="0" collapsed="false">
      <c r="A1029" s="0" t="s">
        <v>7125</v>
      </c>
      <c r="B1029" s="0" t="s">
        <v>7126</v>
      </c>
      <c r="C1029" s="0" t="str">
        <f aca="false">LEFT(A1029,2)&amp;B1029</f>
        <v>CZVyškov</v>
      </c>
    </row>
    <row r="1030" customFormat="false" ht="12.75" hidden="false" customHeight="false" outlineLevel="0" collapsed="false">
      <c r="A1030" s="0" t="s">
        <v>7127</v>
      </c>
      <c r="B1030" s="0" t="s">
        <v>7128</v>
      </c>
      <c r="C1030" s="0" t="str">
        <f aca="false">LEFT(A1030,2)&amp;B1030</f>
        <v>CZZnojmo</v>
      </c>
    </row>
    <row r="1031" customFormat="false" ht="12.75" hidden="false" customHeight="false" outlineLevel="0" collapsed="false">
      <c r="A1031" s="0" t="s">
        <v>7129</v>
      </c>
      <c r="B1031" s="0" t="s">
        <v>7130</v>
      </c>
      <c r="C1031" s="0" t="str">
        <f aca="false">LEFT(A1031,2)&amp;B1031</f>
        <v>CZOlomoucký kraj</v>
      </c>
    </row>
    <row r="1032" customFormat="false" ht="12.75" hidden="false" customHeight="false" outlineLevel="0" collapsed="false">
      <c r="A1032" s="0" t="s">
        <v>7131</v>
      </c>
      <c r="B1032" s="0" t="s">
        <v>7132</v>
      </c>
      <c r="C1032" s="0" t="str">
        <f aca="false">LEFT(A1032,2)&amp;B1032</f>
        <v>CZJeseník</v>
      </c>
    </row>
    <row r="1033" customFormat="false" ht="12.75" hidden="false" customHeight="false" outlineLevel="0" collapsed="false">
      <c r="A1033" s="0" t="s">
        <v>7133</v>
      </c>
      <c r="B1033" s="0" t="s">
        <v>7134</v>
      </c>
      <c r="C1033" s="0" t="str">
        <f aca="false">LEFT(A1033,2)&amp;B1033</f>
        <v>CZOlomouc</v>
      </c>
    </row>
    <row r="1034" customFormat="false" ht="12.75" hidden="false" customHeight="false" outlineLevel="0" collapsed="false">
      <c r="A1034" s="0" t="s">
        <v>7135</v>
      </c>
      <c r="B1034" s="0" t="s">
        <v>7136</v>
      </c>
      <c r="C1034" s="0" t="str">
        <f aca="false">LEFT(A1034,2)&amp;B1034</f>
        <v>CZProstějov</v>
      </c>
    </row>
    <row r="1035" customFormat="false" ht="12.75" hidden="false" customHeight="false" outlineLevel="0" collapsed="false">
      <c r="A1035" s="0" t="s">
        <v>7137</v>
      </c>
      <c r="B1035" s="0" t="s">
        <v>7138</v>
      </c>
      <c r="C1035" s="0" t="str">
        <f aca="false">LEFT(A1035,2)&amp;B1035</f>
        <v>CZPřerov</v>
      </c>
    </row>
    <row r="1036" customFormat="false" ht="12.75" hidden="false" customHeight="false" outlineLevel="0" collapsed="false">
      <c r="A1036" s="0" t="s">
        <v>7139</v>
      </c>
      <c r="B1036" s="0" t="s">
        <v>7140</v>
      </c>
      <c r="C1036" s="0" t="str">
        <f aca="false">LEFT(A1036,2)&amp;B1036</f>
        <v>CZŠumperk</v>
      </c>
    </row>
    <row r="1037" customFormat="false" ht="12.75" hidden="false" customHeight="false" outlineLevel="0" collapsed="false">
      <c r="A1037" s="0" t="s">
        <v>7141</v>
      </c>
      <c r="B1037" s="0" t="s">
        <v>7142</v>
      </c>
      <c r="C1037" s="0" t="str">
        <f aca="false">LEFT(A1037,2)&amp;B1037</f>
        <v>CZZlínský kraj</v>
      </c>
    </row>
    <row r="1038" customFormat="false" ht="12.75" hidden="false" customHeight="false" outlineLevel="0" collapsed="false">
      <c r="A1038" s="0" t="s">
        <v>7143</v>
      </c>
      <c r="B1038" s="0" t="s">
        <v>7144</v>
      </c>
      <c r="C1038" s="0" t="str">
        <f aca="false">LEFT(A1038,2)&amp;B1038</f>
        <v>CZKroměříž</v>
      </c>
    </row>
    <row r="1039" customFormat="false" ht="12.75" hidden="false" customHeight="false" outlineLevel="0" collapsed="false">
      <c r="A1039" s="0" t="s">
        <v>7145</v>
      </c>
      <c r="B1039" s="0" t="s">
        <v>7146</v>
      </c>
      <c r="C1039" s="0" t="str">
        <f aca="false">LEFT(A1039,2)&amp;B1039</f>
        <v>CZUherské Hradiště</v>
      </c>
    </row>
    <row r="1040" customFormat="false" ht="12.75" hidden="false" customHeight="false" outlineLevel="0" collapsed="false">
      <c r="A1040" s="0" t="s">
        <v>7147</v>
      </c>
      <c r="B1040" s="0" t="s">
        <v>7148</v>
      </c>
      <c r="C1040" s="0" t="str">
        <f aca="false">LEFT(A1040,2)&amp;B1040</f>
        <v>CZVsetín</v>
      </c>
    </row>
    <row r="1041" customFormat="false" ht="12.75" hidden="false" customHeight="false" outlineLevel="0" collapsed="false">
      <c r="A1041" s="0" t="s">
        <v>7149</v>
      </c>
      <c r="B1041" s="0" t="s">
        <v>7150</v>
      </c>
      <c r="C1041" s="0" t="str">
        <f aca="false">LEFT(A1041,2)&amp;B1041</f>
        <v>CZZlín</v>
      </c>
    </row>
    <row r="1042" customFormat="false" ht="12.75" hidden="false" customHeight="false" outlineLevel="0" collapsed="false">
      <c r="A1042" s="0" t="s">
        <v>7151</v>
      </c>
      <c r="B1042" s="0" t="s">
        <v>7152</v>
      </c>
      <c r="C1042" s="0" t="str">
        <f aca="false">LEFT(A1042,2)&amp;B1042</f>
        <v>CZMoravskoslezský kraj</v>
      </c>
    </row>
    <row r="1043" customFormat="false" ht="12.75" hidden="false" customHeight="false" outlineLevel="0" collapsed="false">
      <c r="A1043" s="0" t="s">
        <v>7153</v>
      </c>
      <c r="B1043" s="0" t="s">
        <v>7154</v>
      </c>
      <c r="C1043" s="0" t="str">
        <f aca="false">LEFT(A1043,2)&amp;B1043</f>
        <v>CZBruntál</v>
      </c>
    </row>
    <row r="1044" customFormat="false" ht="12.75" hidden="false" customHeight="false" outlineLevel="0" collapsed="false">
      <c r="A1044" s="0" t="s">
        <v>7155</v>
      </c>
      <c r="B1044" s="0" t="s">
        <v>7156</v>
      </c>
      <c r="C1044" s="0" t="str">
        <f aca="false">LEFT(A1044,2)&amp;B1044</f>
        <v>CZFrýdek-Místek</v>
      </c>
    </row>
    <row r="1045" customFormat="false" ht="12.75" hidden="false" customHeight="false" outlineLevel="0" collapsed="false">
      <c r="A1045" s="0" t="s">
        <v>7157</v>
      </c>
      <c r="B1045" s="0" t="s">
        <v>7158</v>
      </c>
      <c r="C1045" s="0" t="str">
        <f aca="false">LEFT(A1045,2)&amp;B1045</f>
        <v>CZKarviná</v>
      </c>
    </row>
    <row r="1046" customFormat="false" ht="12.75" hidden="false" customHeight="false" outlineLevel="0" collapsed="false">
      <c r="A1046" s="0" t="s">
        <v>7159</v>
      </c>
      <c r="B1046" s="0" t="s">
        <v>7160</v>
      </c>
      <c r="C1046" s="0" t="str">
        <f aca="false">LEFT(A1046,2)&amp;B1046</f>
        <v>CZNový Jičín</v>
      </c>
    </row>
    <row r="1047" customFormat="false" ht="12.75" hidden="false" customHeight="false" outlineLevel="0" collapsed="false">
      <c r="A1047" s="0" t="s">
        <v>7161</v>
      </c>
      <c r="B1047" s="0" t="s">
        <v>7162</v>
      </c>
      <c r="C1047" s="0" t="str">
        <f aca="false">LEFT(A1047,2)&amp;B1047</f>
        <v>CZOpava</v>
      </c>
    </row>
    <row r="1048" customFormat="false" ht="12.75" hidden="false" customHeight="false" outlineLevel="0" collapsed="false">
      <c r="A1048" s="0" t="s">
        <v>7163</v>
      </c>
      <c r="B1048" s="0" t="s">
        <v>7164</v>
      </c>
      <c r="C1048" s="0" t="str">
        <f aca="false">LEFT(A1048,2)&amp;B1048</f>
        <v>CZOstrava-město</v>
      </c>
    </row>
    <row r="1049" customFormat="false" ht="12.75" hidden="false" customHeight="false" outlineLevel="0" collapsed="false">
      <c r="A1049" s="0" t="s">
        <v>7165</v>
      </c>
      <c r="B1049" s="0" t="s">
        <v>7166</v>
      </c>
      <c r="C1049" s="0" t="str">
        <f aca="false">LEFT(A1049,2)&amp;B1049</f>
        <v>CZPraha, Hlavní město</v>
      </c>
    </row>
    <row r="1050" customFormat="false" ht="12.75" hidden="false" customHeight="false" outlineLevel="0" collapsed="false">
      <c r="A1050" s="0" t="s">
        <v>7167</v>
      </c>
      <c r="B1050" s="0" t="s">
        <v>7168</v>
      </c>
      <c r="C1050" s="0" t="str">
        <f aca="false">LEFT(A1050,2)&amp;B1050</f>
        <v>DEBrandenburg</v>
      </c>
    </row>
    <row r="1051" customFormat="false" ht="12.75" hidden="false" customHeight="false" outlineLevel="0" collapsed="false">
      <c r="A1051" s="0" t="s">
        <v>7169</v>
      </c>
      <c r="B1051" s="0" t="s">
        <v>7170</v>
      </c>
      <c r="C1051" s="0" t="str">
        <f aca="false">LEFT(A1051,2)&amp;B1051</f>
        <v>DEBerlin</v>
      </c>
    </row>
    <row r="1052" customFormat="false" ht="12.75" hidden="false" customHeight="false" outlineLevel="0" collapsed="false">
      <c r="A1052" s="0" t="s">
        <v>7171</v>
      </c>
      <c r="B1052" s="0" t="s">
        <v>582</v>
      </c>
      <c r="C1052" s="0" t="str">
        <f aca="false">LEFT(A1052,2)&amp;B1052</f>
        <v>DEBaden-Württemberg</v>
      </c>
    </row>
    <row r="1053" customFormat="false" ht="12.75" hidden="false" customHeight="false" outlineLevel="0" collapsed="false">
      <c r="A1053" s="0" t="s">
        <v>7172</v>
      </c>
      <c r="B1053" s="0" t="s">
        <v>7173</v>
      </c>
      <c r="C1053" s="0" t="str">
        <f aca="false">LEFT(A1053,2)&amp;B1053</f>
        <v>DEBayern</v>
      </c>
    </row>
    <row r="1054" customFormat="false" ht="12.75" hidden="false" customHeight="false" outlineLevel="0" collapsed="false">
      <c r="A1054" s="0" t="s">
        <v>7174</v>
      </c>
      <c r="B1054" s="0" t="s">
        <v>7175</v>
      </c>
      <c r="C1054" s="0" t="str">
        <f aca="false">LEFT(A1054,2)&amp;B1054</f>
        <v>DEBremen</v>
      </c>
    </row>
    <row r="1055" customFormat="false" ht="12.75" hidden="false" customHeight="false" outlineLevel="0" collapsed="false">
      <c r="A1055" s="0" t="s">
        <v>7176</v>
      </c>
      <c r="B1055" s="0" t="s">
        <v>824</v>
      </c>
      <c r="C1055" s="0" t="str">
        <f aca="false">LEFT(A1055,2)&amp;B1055</f>
        <v>DEHessen</v>
      </c>
    </row>
    <row r="1056" customFormat="false" ht="12.75" hidden="false" customHeight="false" outlineLevel="0" collapsed="false">
      <c r="A1056" s="0" t="s">
        <v>7177</v>
      </c>
      <c r="B1056" s="0" t="s">
        <v>662</v>
      </c>
      <c r="C1056" s="0" t="str">
        <f aca="false">LEFT(A1056,2)&amp;B1056</f>
        <v>DEHamburg</v>
      </c>
    </row>
    <row r="1057" customFormat="false" ht="12.75" hidden="false" customHeight="false" outlineLevel="0" collapsed="false">
      <c r="A1057" s="0" t="s">
        <v>7178</v>
      </c>
      <c r="B1057" s="0" t="s">
        <v>7179</v>
      </c>
      <c r="C1057" s="0" t="str">
        <f aca="false">LEFT(A1057,2)&amp;B1057</f>
        <v>DEMecklenburg-Vorpommern</v>
      </c>
    </row>
    <row r="1058" customFormat="false" ht="12.75" hidden="false" customHeight="false" outlineLevel="0" collapsed="false">
      <c r="A1058" s="0" t="s">
        <v>7180</v>
      </c>
      <c r="B1058" s="0" t="s">
        <v>1273</v>
      </c>
      <c r="C1058" s="0" t="str">
        <f aca="false">LEFT(A1058,2)&amp;B1058</f>
        <v>DENiedersachsen</v>
      </c>
    </row>
    <row r="1059" customFormat="false" ht="12.75" hidden="false" customHeight="false" outlineLevel="0" collapsed="false">
      <c r="A1059" s="0" t="s">
        <v>7181</v>
      </c>
      <c r="B1059" s="0" t="s">
        <v>7182</v>
      </c>
      <c r="C1059" s="0" t="str">
        <f aca="false">LEFT(A1059,2)&amp;B1059</f>
        <v>DENordrhein-Westfalen</v>
      </c>
    </row>
    <row r="1060" customFormat="false" ht="12.75" hidden="false" customHeight="false" outlineLevel="0" collapsed="false">
      <c r="A1060" s="0" t="s">
        <v>7183</v>
      </c>
      <c r="B1060" s="0" t="s">
        <v>7184</v>
      </c>
      <c r="C1060" s="0" t="str">
        <f aca="false">LEFT(A1060,2)&amp;B1060</f>
        <v>DERheinland-Pfalz</v>
      </c>
    </row>
    <row r="1061" customFormat="false" ht="12.75" hidden="false" customHeight="false" outlineLevel="0" collapsed="false">
      <c r="A1061" s="0" t="s">
        <v>7185</v>
      </c>
      <c r="B1061" s="0" t="s">
        <v>7186</v>
      </c>
      <c r="C1061" s="0" t="str">
        <f aca="false">LEFT(A1061,2)&amp;B1061</f>
        <v>DESchleswig-Holstein</v>
      </c>
    </row>
    <row r="1062" customFormat="false" ht="12.75" hidden="false" customHeight="false" outlineLevel="0" collapsed="false">
      <c r="A1062" s="0" t="s">
        <v>7187</v>
      </c>
      <c r="B1062" s="0" t="s">
        <v>7188</v>
      </c>
      <c r="C1062" s="0" t="str">
        <f aca="false">LEFT(A1062,2)&amp;B1062</f>
        <v>DESaarland</v>
      </c>
    </row>
    <row r="1063" customFormat="false" ht="12.75" hidden="false" customHeight="false" outlineLevel="0" collapsed="false">
      <c r="A1063" s="0" t="s">
        <v>7189</v>
      </c>
      <c r="B1063" s="0" t="s">
        <v>7190</v>
      </c>
      <c r="C1063" s="0" t="str">
        <f aca="false">LEFT(A1063,2)&amp;B1063</f>
        <v>DESachsen</v>
      </c>
    </row>
    <row r="1064" customFormat="false" ht="12.75" hidden="false" customHeight="false" outlineLevel="0" collapsed="false">
      <c r="A1064" s="0" t="s">
        <v>7191</v>
      </c>
      <c r="B1064" s="0" t="s">
        <v>7192</v>
      </c>
      <c r="C1064" s="0" t="str">
        <f aca="false">LEFT(A1064,2)&amp;B1064</f>
        <v>DESachsen-Anhalt</v>
      </c>
    </row>
    <row r="1065" customFormat="false" ht="12.75" hidden="false" customHeight="false" outlineLevel="0" collapsed="false">
      <c r="A1065" s="0" t="s">
        <v>7193</v>
      </c>
      <c r="B1065" s="0" t="s">
        <v>7194</v>
      </c>
      <c r="C1065" s="0" t="str">
        <f aca="false">LEFT(A1065,2)&amp;B1065</f>
        <v>DEThüringen</v>
      </c>
    </row>
    <row r="1066" customFormat="false" ht="12.75" hidden="false" customHeight="false" outlineLevel="0" collapsed="false">
      <c r="A1066" s="0" t="s">
        <v>7195</v>
      </c>
      <c r="B1066" s="0" t="s">
        <v>7196</v>
      </c>
      <c r="C1066" s="0" t="str">
        <f aca="false">LEFT(A1066,2)&amp;B1066</f>
        <v>DJ‘Artā</v>
      </c>
    </row>
    <row r="1067" customFormat="false" ht="12.75" hidden="false" customHeight="false" outlineLevel="0" collapsed="false">
      <c r="A1067" s="0" t="s">
        <v>7195</v>
      </c>
      <c r="B1067" s="0" t="s">
        <v>7197</v>
      </c>
      <c r="C1067" s="0" t="str">
        <f aca="false">LEFT(A1067,2)&amp;B1067</f>
        <v>DJArta</v>
      </c>
    </row>
    <row r="1068" customFormat="false" ht="12.75" hidden="false" customHeight="false" outlineLevel="0" collapsed="false">
      <c r="A1068" s="0" t="s">
        <v>7198</v>
      </c>
      <c r="B1068" s="0" t="s">
        <v>7199</v>
      </c>
      <c r="C1068" s="0" t="str">
        <f aca="false">LEFT(A1068,2)&amp;B1068</f>
        <v>DJ‘Alī Şabīḩ</v>
      </c>
    </row>
    <row r="1069" customFormat="false" ht="12.75" hidden="false" customHeight="false" outlineLevel="0" collapsed="false">
      <c r="A1069" s="0" t="s">
        <v>7198</v>
      </c>
      <c r="B1069" s="0" t="s">
        <v>7200</v>
      </c>
      <c r="C1069" s="0" t="str">
        <f aca="false">LEFT(A1069,2)&amp;B1069</f>
        <v>DJAli Sabieh</v>
      </c>
    </row>
    <row r="1070" customFormat="false" ht="12.75" hidden="false" customHeight="false" outlineLevel="0" collapsed="false">
      <c r="A1070" s="0" t="s">
        <v>7201</v>
      </c>
      <c r="B1070" s="0" t="s">
        <v>7202</v>
      </c>
      <c r="C1070" s="0" t="str">
        <f aca="false">LEFT(A1070,2)&amp;B1070</f>
        <v>DJDikhīl</v>
      </c>
    </row>
    <row r="1071" customFormat="false" ht="12.75" hidden="false" customHeight="false" outlineLevel="0" collapsed="false">
      <c r="A1071" s="0" t="s">
        <v>7201</v>
      </c>
      <c r="B1071" s="0" t="s">
        <v>7203</v>
      </c>
      <c r="C1071" s="0" t="str">
        <f aca="false">LEFT(A1071,2)&amp;B1071</f>
        <v>DJDikhil</v>
      </c>
    </row>
    <row r="1072" customFormat="false" ht="12.75" hidden="false" customHeight="false" outlineLevel="0" collapsed="false">
      <c r="A1072" s="0" t="s">
        <v>7204</v>
      </c>
      <c r="B1072" s="0" t="s">
        <v>7205</v>
      </c>
      <c r="C1072" s="0" t="str">
        <f aca="false">LEFT(A1072,2)&amp;B1072</f>
        <v>DJAwbūk</v>
      </c>
    </row>
    <row r="1073" customFormat="false" ht="12.75" hidden="false" customHeight="false" outlineLevel="0" collapsed="false">
      <c r="A1073" s="0" t="s">
        <v>7204</v>
      </c>
      <c r="B1073" s="0" t="s">
        <v>7206</v>
      </c>
      <c r="C1073" s="0" t="str">
        <f aca="false">LEFT(A1073,2)&amp;B1073</f>
        <v>DJObock</v>
      </c>
    </row>
    <row r="1074" customFormat="false" ht="12.75" hidden="false" customHeight="false" outlineLevel="0" collapsed="false">
      <c r="A1074" s="0" t="s">
        <v>7207</v>
      </c>
      <c r="B1074" s="0" t="s">
        <v>7208</v>
      </c>
      <c r="C1074" s="0" t="str">
        <f aca="false">LEFT(A1074,2)&amp;B1074</f>
        <v>DJTājūrah</v>
      </c>
    </row>
    <row r="1075" customFormat="false" ht="12.75" hidden="false" customHeight="false" outlineLevel="0" collapsed="false">
      <c r="A1075" s="0" t="s">
        <v>7207</v>
      </c>
      <c r="B1075" s="0" t="s">
        <v>7209</v>
      </c>
      <c r="C1075" s="0" t="str">
        <f aca="false">LEFT(A1075,2)&amp;B1075</f>
        <v>DJTadjourah</v>
      </c>
    </row>
    <row r="1076" customFormat="false" ht="12.75" hidden="false" customHeight="false" outlineLevel="0" collapsed="false">
      <c r="A1076" s="0" t="s">
        <v>7210</v>
      </c>
      <c r="B1076" s="0" t="s">
        <v>7211</v>
      </c>
      <c r="C1076" s="0" t="str">
        <f aca="false">LEFT(A1076,2)&amp;B1076</f>
        <v>DJJībūtī</v>
      </c>
    </row>
    <row r="1077" customFormat="false" ht="12.75" hidden="false" customHeight="false" outlineLevel="0" collapsed="false">
      <c r="A1077" s="0" t="s">
        <v>7210</v>
      </c>
      <c r="B1077" s="0" t="s">
        <v>7212</v>
      </c>
      <c r="C1077" s="0" t="str">
        <f aca="false">LEFT(A1077,2)&amp;B1077</f>
        <v>DJDjibouti</v>
      </c>
    </row>
    <row r="1078" customFormat="false" ht="12.75" hidden="false" customHeight="false" outlineLevel="0" collapsed="false">
      <c r="A1078" s="0" t="s">
        <v>7213</v>
      </c>
      <c r="B1078" s="0" t="s">
        <v>7214</v>
      </c>
      <c r="C1078" s="0" t="str">
        <f aca="false">LEFT(A1078,2)&amp;B1078</f>
        <v>DKNordjylland</v>
      </c>
    </row>
    <row r="1079" customFormat="false" ht="12.75" hidden="false" customHeight="false" outlineLevel="0" collapsed="false">
      <c r="A1079" s="0" t="s">
        <v>7215</v>
      </c>
      <c r="B1079" s="0" t="s">
        <v>7216</v>
      </c>
      <c r="C1079" s="0" t="str">
        <f aca="false">LEFT(A1079,2)&amp;B1079</f>
        <v>DKMidtjylland</v>
      </c>
    </row>
    <row r="1080" customFormat="false" ht="12.75" hidden="false" customHeight="false" outlineLevel="0" collapsed="false">
      <c r="A1080" s="0" t="s">
        <v>7217</v>
      </c>
      <c r="B1080" s="0" t="s">
        <v>7218</v>
      </c>
      <c r="C1080" s="0" t="str">
        <f aca="false">LEFT(A1080,2)&amp;B1080</f>
        <v>DKSyddanmark</v>
      </c>
    </row>
    <row r="1081" customFormat="false" ht="12.75" hidden="false" customHeight="false" outlineLevel="0" collapsed="false">
      <c r="A1081" s="0" t="s">
        <v>7219</v>
      </c>
      <c r="B1081" s="0" t="s">
        <v>7220</v>
      </c>
      <c r="C1081" s="0" t="str">
        <f aca="false">LEFT(A1081,2)&amp;B1081</f>
        <v>DKHovedstaden</v>
      </c>
    </row>
    <row r="1082" customFormat="false" ht="12.75" hidden="false" customHeight="false" outlineLevel="0" collapsed="false">
      <c r="A1082" s="0" t="s">
        <v>7221</v>
      </c>
      <c r="B1082" s="0" t="s">
        <v>7222</v>
      </c>
      <c r="C1082" s="0" t="str">
        <f aca="false">LEFT(A1082,2)&amp;B1082</f>
        <v>DKSjælland</v>
      </c>
    </row>
    <row r="1083" customFormat="false" ht="12.75" hidden="false" customHeight="false" outlineLevel="0" collapsed="false">
      <c r="A1083" s="0" t="s">
        <v>7223</v>
      </c>
      <c r="B1083" s="0" t="s">
        <v>5797</v>
      </c>
      <c r="C1083" s="0" t="str">
        <f aca="false">LEFT(A1083,2)&amp;B1083</f>
        <v>DMSaint Andrew</v>
      </c>
    </row>
    <row r="1084" customFormat="false" ht="12.75" hidden="false" customHeight="false" outlineLevel="0" collapsed="false">
      <c r="A1084" s="0" t="s">
        <v>7224</v>
      </c>
      <c r="B1084" s="0" t="s">
        <v>7225</v>
      </c>
      <c r="C1084" s="0" t="str">
        <f aca="false">LEFT(A1084,2)&amp;B1084</f>
        <v>DMSaint David</v>
      </c>
    </row>
    <row r="1085" customFormat="false" ht="12.75" hidden="false" customHeight="false" outlineLevel="0" collapsed="false">
      <c r="A1085" s="0" t="s">
        <v>7226</v>
      </c>
      <c r="B1085" s="0" t="s">
        <v>5465</v>
      </c>
      <c r="C1085" s="0" t="str">
        <f aca="false">LEFT(A1085,2)&amp;B1085</f>
        <v>DMSaint George</v>
      </c>
    </row>
    <row r="1086" customFormat="false" ht="12.75" hidden="false" customHeight="false" outlineLevel="0" collapsed="false">
      <c r="A1086" s="0" t="s">
        <v>7227</v>
      </c>
      <c r="B1086" s="0" t="s">
        <v>5467</v>
      </c>
      <c r="C1086" s="0" t="str">
        <f aca="false">LEFT(A1086,2)&amp;B1086</f>
        <v>DMSaint John</v>
      </c>
    </row>
    <row r="1087" customFormat="false" ht="12.75" hidden="false" customHeight="false" outlineLevel="0" collapsed="false">
      <c r="A1087" s="0" t="s">
        <v>7228</v>
      </c>
      <c r="B1087" s="0" t="s">
        <v>5803</v>
      </c>
      <c r="C1087" s="0" t="str">
        <f aca="false">LEFT(A1087,2)&amp;B1087</f>
        <v>DMSaint Joseph</v>
      </c>
    </row>
    <row r="1088" customFormat="false" ht="12.75" hidden="false" customHeight="false" outlineLevel="0" collapsed="false">
      <c r="A1088" s="0" t="s">
        <v>7229</v>
      </c>
      <c r="B1088" s="0" t="s">
        <v>7230</v>
      </c>
      <c r="C1088" s="0" t="str">
        <f aca="false">LEFT(A1088,2)&amp;B1088</f>
        <v>DMSaint Luke</v>
      </c>
    </row>
    <row r="1089" customFormat="false" ht="12.75" hidden="false" customHeight="false" outlineLevel="0" collapsed="false">
      <c r="A1089" s="0" t="s">
        <v>7231</v>
      </c>
      <c r="B1089" s="0" t="s">
        <v>7232</v>
      </c>
      <c r="C1089" s="0" t="str">
        <f aca="false">LEFT(A1089,2)&amp;B1089</f>
        <v>DMSaint Mark</v>
      </c>
    </row>
    <row r="1090" customFormat="false" ht="12.75" hidden="false" customHeight="false" outlineLevel="0" collapsed="false">
      <c r="A1090" s="0" t="s">
        <v>7233</v>
      </c>
      <c r="B1090" s="0" t="s">
        <v>7234</v>
      </c>
      <c r="C1090" s="0" t="str">
        <f aca="false">LEFT(A1090,2)&amp;B1090</f>
        <v>DMSaint Patrick</v>
      </c>
    </row>
    <row r="1091" customFormat="false" ht="12.75" hidden="false" customHeight="false" outlineLevel="0" collapsed="false">
      <c r="A1091" s="0" t="s">
        <v>7235</v>
      </c>
      <c r="B1091" s="0" t="s">
        <v>5471</v>
      </c>
      <c r="C1091" s="0" t="str">
        <f aca="false">LEFT(A1091,2)&amp;B1091</f>
        <v>DMSaint Paul</v>
      </c>
    </row>
    <row r="1092" customFormat="false" ht="12.75" hidden="false" customHeight="false" outlineLevel="0" collapsed="false">
      <c r="A1092" s="0" t="s">
        <v>7236</v>
      </c>
      <c r="B1092" s="0" t="s">
        <v>5473</v>
      </c>
      <c r="C1092" s="0" t="str">
        <f aca="false">LEFT(A1092,2)&amp;B1092</f>
        <v>DMSaint Peter</v>
      </c>
    </row>
    <row r="1093" customFormat="false" ht="12.75" hidden="false" customHeight="false" outlineLevel="0" collapsed="false">
      <c r="A1093" s="0" t="s">
        <v>7237</v>
      </c>
      <c r="B1093" s="0" t="s">
        <v>7238</v>
      </c>
      <c r="C1093" s="0" t="str">
        <f aca="false">LEFT(A1093,2)&amp;B1093</f>
        <v>DOCibao Nordeste</v>
      </c>
    </row>
    <row r="1094" customFormat="false" ht="12.75" hidden="false" customHeight="false" outlineLevel="0" collapsed="false">
      <c r="A1094" s="0" t="s">
        <v>7239</v>
      </c>
      <c r="B1094" s="0" t="s">
        <v>7240</v>
      </c>
      <c r="C1094" s="0" t="str">
        <f aca="false">LEFT(A1094,2)&amp;B1094</f>
        <v>DODuarte</v>
      </c>
    </row>
    <row r="1095" customFormat="false" ht="12.75" hidden="false" customHeight="false" outlineLevel="0" collapsed="false">
      <c r="A1095" s="0" t="s">
        <v>7241</v>
      </c>
      <c r="B1095" s="0" t="s">
        <v>7242</v>
      </c>
      <c r="C1095" s="0" t="str">
        <f aca="false">LEFT(A1095,2)&amp;B1095</f>
        <v>DOMaría Trinidad Sánchez</v>
      </c>
    </row>
    <row r="1096" customFormat="false" ht="12.75" hidden="false" customHeight="false" outlineLevel="0" collapsed="false">
      <c r="A1096" s="0" t="s">
        <v>7243</v>
      </c>
      <c r="B1096" s="0" t="s">
        <v>7244</v>
      </c>
      <c r="C1096" s="0" t="str">
        <f aca="false">LEFT(A1096,2)&amp;B1096</f>
        <v>DOHermanas Mirabal</v>
      </c>
    </row>
    <row r="1097" customFormat="false" ht="12.75" hidden="false" customHeight="false" outlineLevel="0" collapsed="false">
      <c r="A1097" s="0" t="s">
        <v>7245</v>
      </c>
      <c r="B1097" s="0" t="s">
        <v>7246</v>
      </c>
      <c r="C1097" s="0" t="str">
        <f aca="false">LEFT(A1097,2)&amp;B1097</f>
        <v>DOSamaná</v>
      </c>
    </row>
    <row r="1098" customFormat="false" ht="12.75" hidden="false" customHeight="false" outlineLevel="0" collapsed="false">
      <c r="A1098" s="0" t="s">
        <v>7247</v>
      </c>
      <c r="B1098" s="0" t="s">
        <v>7248</v>
      </c>
      <c r="C1098" s="0" t="str">
        <f aca="false">LEFT(A1098,2)&amp;B1098</f>
        <v>DOCibao Noroeste</v>
      </c>
    </row>
    <row r="1099" customFormat="false" ht="12.75" hidden="false" customHeight="false" outlineLevel="0" collapsed="false">
      <c r="A1099" s="0" t="s">
        <v>7249</v>
      </c>
      <c r="B1099" s="0" t="s">
        <v>7250</v>
      </c>
      <c r="C1099" s="0" t="str">
        <f aca="false">LEFT(A1099,2)&amp;B1099</f>
        <v>DODajabón</v>
      </c>
    </row>
    <row r="1100" customFormat="false" ht="12.75" hidden="false" customHeight="false" outlineLevel="0" collapsed="false">
      <c r="A1100" s="0" t="s">
        <v>7251</v>
      </c>
      <c r="B1100" s="0" t="s">
        <v>7252</v>
      </c>
      <c r="C1100" s="0" t="str">
        <f aca="false">LEFT(A1100,2)&amp;B1100</f>
        <v>DOMonte Cristi</v>
      </c>
    </row>
    <row r="1101" customFormat="false" ht="12.75" hidden="false" customHeight="false" outlineLevel="0" collapsed="false">
      <c r="A1101" s="0" t="s">
        <v>7253</v>
      </c>
      <c r="B1101" s="0" t="s">
        <v>7254</v>
      </c>
      <c r="C1101" s="0" t="str">
        <f aca="false">LEFT(A1101,2)&amp;B1101</f>
        <v>DOSantiago Rodríguez</v>
      </c>
    </row>
    <row r="1102" customFormat="false" ht="12.75" hidden="false" customHeight="false" outlineLevel="0" collapsed="false">
      <c r="A1102" s="0" t="s">
        <v>7255</v>
      </c>
      <c r="B1102" s="0" t="s">
        <v>7256</v>
      </c>
      <c r="C1102" s="0" t="str">
        <f aca="false">LEFT(A1102,2)&amp;B1102</f>
        <v>DOValverde</v>
      </c>
    </row>
    <row r="1103" customFormat="false" ht="12.75" hidden="false" customHeight="false" outlineLevel="0" collapsed="false">
      <c r="A1103" s="0" t="s">
        <v>7257</v>
      </c>
      <c r="B1103" s="0" t="s">
        <v>7258</v>
      </c>
      <c r="C1103" s="0" t="str">
        <f aca="false">LEFT(A1103,2)&amp;B1103</f>
        <v>DOCibao Norte</v>
      </c>
    </row>
    <row r="1104" customFormat="false" ht="12.75" hidden="false" customHeight="false" outlineLevel="0" collapsed="false">
      <c r="A1104" s="0" t="s">
        <v>7259</v>
      </c>
      <c r="B1104" s="0" t="s">
        <v>7260</v>
      </c>
      <c r="C1104" s="0" t="str">
        <f aca="false">LEFT(A1104,2)&amp;B1104</f>
        <v>DOEspaillat</v>
      </c>
    </row>
    <row r="1105" customFormat="false" ht="12.75" hidden="false" customHeight="false" outlineLevel="0" collapsed="false">
      <c r="A1105" s="0" t="s">
        <v>7261</v>
      </c>
      <c r="B1105" s="0" t="s">
        <v>7262</v>
      </c>
      <c r="C1105" s="0" t="str">
        <f aca="false">LEFT(A1105,2)&amp;B1105</f>
        <v>DOPuerto Plata</v>
      </c>
    </row>
    <row r="1106" customFormat="false" ht="12.75" hidden="false" customHeight="false" outlineLevel="0" collapsed="false">
      <c r="A1106" s="0" t="s">
        <v>7263</v>
      </c>
      <c r="B1106" s="0" t="s">
        <v>7264</v>
      </c>
      <c r="C1106" s="0" t="str">
        <f aca="false">LEFT(A1106,2)&amp;B1106</f>
        <v>DOSantiago</v>
      </c>
    </row>
    <row r="1107" customFormat="false" ht="12.75" hidden="false" customHeight="false" outlineLevel="0" collapsed="false">
      <c r="A1107" s="0" t="s">
        <v>7265</v>
      </c>
      <c r="B1107" s="0" t="s">
        <v>7266</v>
      </c>
      <c r="C1107" s="0" t="str">
        <f aca="false">LEFT(A1107,2)&amp;B1107</f>
        <v>DOCibao Sur</v>
      </c>
    </row>
    <row r="1108" customFormat="false" ht="12.75" hidden="false" customHeight="false" outlineLevel="0" collapsed="false">
      <c r="A1108" s="0" t="s">
        <v>7267</v>
      </c>
      <c r="B1108" s="0" t="s">
        <v>7268</v>
      </c>
      <c r="C1108" s="0" t="str">
        <f aca="false">LEFT(A1108,2)&amp;B1108</f>
        <v>DOLa Vega</v>
      </c>
    </row>
    <row r="1109" customFormat="false" ht="12.75" hidden="false" customHeight="false" outlineLevel="0" collapsed="false">
      <c r="A1109" s="0" t="s">
        <v>7269</v>
      </c>
      <c r="B1109" s="0" t="s">
        <v>7270</v>
      </c>
      <c r="C1109" s="0" t="str">
        <f aca="false">LEFT(A1109,2)&amp;B1109</f>
        <v>DOSánchez Ramírez</v>
      </c>
    </row>
    <row r="1110" customFormat="false" ht="12.75" hidden="false" customHeight="false" outlineLevel="0" collapsed="false">
      <c r="A1110" s="0" t="s">
        <v>7271</v>
      </c>
      <c r="B1110" s="0" t="s">
        <v>7272</v>
      </c>
      <c r="C1110" s="0" t="str">
        <f aca="false">LEFT(A1110,2)&amp;B1110</f>
        <v>DOMonseñor Nouel</v>
      </c>
    </row>
    <row r="1111" customFormat="false" ht="12.75" hidden="false" customHeight="false" outlineLevel="0" collapsed="false">
      <c r="A1111" s="0" t="s">
        <v>7273</v>
      </c>
      <c r="B1111" s="0" t="s">
        <v>7274</v>
      </c>
      <c r="C1111" s="0" t="str">
        <f aca="false">LEFT(A1111,2)&amp;B1111</f>
        <v>DOEl Valle</v>
      </c>
    </row>
    <row r="1112" customFormat="false" ht="12.75" hidden="false" customHeight="false" outlineLevel="0" collapsed="false">
      <c r="A1112" s="0" t="s">
        <v>7275</v>
      </c>
      <c r="B1112" s="0" t="s">
        <v>7276</v>
      </c>
      <c r="C1112" s="0" t="str">
        <f aca="false">LEFT(A1112,2)&amp;B1112</f>
        <v>DOElías Piña</v>
      </c>
    </row>
    <row r="1113" customFormat="false" ht="12.75" hidden="false" customHeight="false" outlineLevel="0" collapsed="false">
      <c r="A1113" s="0" t="s">
        <v>7277</v>
      </c>
      <c r="B1113" s="0" t="s">
        <v>5573</v>
      </c>
      <c r="C1113" s="0" t="str">
        <f aca="false">LEFT(A1113,2)&amp;B1113</f>
        <v>DOSan Juan</v>
      </c>
    </row>
    <row r="1114" customFormat="false" ht="12.75" hidden="false" customHeight="false" outlineLevel="0" collapsed="false">
      <c r="A1114" s="0" t="s">
        <v>7278</v>
      </c>
      <c r="B1114" s="0" t="s">
        <v>7279</v>
      </c>
      <c r="C1114" s="0" t="str">
        <f aca="false">LEFT(A1114,2)&amp;B1114</f>
        <v>DOEnriquillo</v>
      </c>
    </row>
    <row r="1115" customFormat="false" ht="12.75" hidden="false" customHeight="false" outlineLevel="0" collapsed="false">
      <c r="A1115" s="0" t="s">
        <v>7280</v>
      </c>
      <c r="B1115" s="0" t="s">
        <v>7281</v>
      </c>
      <c r="C1115" s="0" t="str">
        <f aca="false">LEFT(A1115,2)&amp;B1115</f>
        <v>DOBaoruco</v>
      </c>
    </row>
    <row r="1116" customFormat="false" ht="12.75" hidden="false" customHeight="false" outlineLevel="0" collapsed="false">
      <c r="A1116" s="0" t="s">
        <v>7282</v>
      </c>
      <c r="B1116" s="0" t="s">
        <v>7283</v>
      </c>
      <c r="C1116" s="0" t="str">
        <f aca="false">LEFT(A1116,2)&amp;B1116</f>
        <v>DOBarahona</v>
      </c>
    </row>
    <row r="1117" customFormat="false" ht="12.75" hidden="false" customHeight="false" outlineLevel="0" collapsed="false">
      <c r="A1117" s="0" t="s">
        <v>7284</v>
      </c>
      <c r="B1117" s="0" t="s">
        <v>7285</v>
      </c>
      <c r="C1117" s="0" t="str">
        <f aca="false">LEFT(A1117,2)&amp;B1117</f>
        <v>DOIndependencia</v>
      </c>
    </row>
    <row r="1118" customFormat="false" ht="12.75" hidden="false" customHeight="false" outlineLevel="0" collapsed="false">
      <c r="A1118" s="0" t="s">
        <v>7286</v>
      </c>
      <c r="B1118" s="0" t="s">
        <v>7287</v>
      </c>
      <c r="C1118" s="0" t="str">
        <f aca="false">LEFT(A1118,2)&amp;B1118</f>
        <v>DOPedernales</v>
      </c>
    </row>
    <row r="1119" customFormat="false" ht="12.75" hidden="false" customHeight="false" outlineLevel="0" collapsed="false">
      <c r="A1119" s="0" t="s">
        <v>7288</v>
      </c>
      <c r="B1119" s="0" t="s">
        <v>7289</v>
      </c>
      <c r="C1119" s="0" t="str">
        <f aca="false">LEFT(A1119,2)&amp;B1119</f>
        <v>DOHiguamo</v>
      </c>
    </row>
    <row r="1120" customFormat="false" ht="12.75" hidden="false" customHeight="false" outlineLevel="0" collapsed="false">
      <c r="A1120" s="0" t="s">
        <v>7290</v>
      </c>
      <c r="B1120" s="0" t="s">
        <v>7291</v>
      </c>
      <c r="C1120" s="0" t="str">
        <f aca="false">LEFT(A1120,2)&amp;B1120</f>
        <v>DOSan Pedro de Macorís</v>
      </c>
    </row>
    <row r="1121" customFormat="false" ht="12.75" hidden="false" customHeight="false" outlineLevel="0" collapsed="false">
      <c r="A1121" s="0" t="s">
        <v>7292</v>
      </c>
      <c r="B1121" s="0" t="s">
        <v>7293</v>
      </c>
      <c r="C1121" s="0" t="str">
        <f aca="false">LEFT(A1121,2)&amp;B1121</f>
        <v>DOMonte Plata</v>
      </c>
    </row>
    <row r="1122" customFormat="false" ht="12.75" hidden="false" customHeight="false" outlineLevel="0" collapsed="false">
      <c r="A1122" s="0" t="s">
        <v>7294</v>
      </c>
      <c r="B1122" s="0" t="s">
        <v>7295</v>
      </c>
      <c r="C1122" s="0" t="str">
        <f aca="false">LEFT(A1122,2)&amp;B1122</f>
        <v>DOHato Mayor</v>
      </c>
    </row>
    <row r="1123" customFormat="false" ht="12.75" hidden="false" customHeight="false" outlineLevel="0" collapsed="false">
      <c r="A1123" s="0" t="s">
        <v>7296</v>
      </c>
      <c r="B1123" s="0" t="s">
        <v>7297</v>
      </c>
      <c r="C1123" s="0" t="str">
        <f aca="false">LEFT(A1123,2)&amp;B1123</f>
        <v>DOOzama</v>
      </c>
    </row>
    <row r="1124" customFormat="false" ht="12.75" hidden="false" customHeight="false" outlineLevel="0" collapsed="false">
      <c r="A1124" s="0" t="s">
        <v>7298</v>
      </c>
      <c r="B1124" s="0" t="s">
        <v>7299</v>
      </c>
      <c r="C1124" s="0" t="str">
        <f aca="false">LEFT(A1124,2)&amp;B1124</f>
        <v>DOSanto Domingo</v>
      </c>
    </row>
    <row r="1125" customFormat="false" ht="12.75" hidden="false" customHeight="false" outlineLevel="0" collapsed="false">
      <c r="A1125" s="0" t="s">
        <v>7300</v>
      </c>
      <c r="B1125" s="0" t="s">
        <v>7301</v>
      </c>
      <c r="C1125" s="0" t="str">
        <f aca="false">LEFT(A1125,2)&amp;B1125</f>
        <v>DODistrito Nacional (Santo Domingo)</v>
      </c>
    </row>
    <row r="1126" customFormat="false" ht="12.75" hidden="false" customHeight="false" outlineLevel="0" collapsed="false">
      <c r="A1126" s="0" t="s">
        <v>7302</v>
      </c>
      <c r="B1126" s="0" t="s">
        <v>7303</v>
      </c>
      <c r="C1126" s="0" t="str">
        <f aca="false">LEFT(A1126,2)&amp;B1126</f>
        <v>DOValdesia</v>
      </c>
    </row>
    <row r="1127" customFormat="false" ht="12.75" hidden="false" customHeight="false" outlineLevel="0" collapsed="false">
      <c r="A1127" s="0" t="s">
        <v>7304</v>
      </c>
      <c r="B1127" s="0" t="s">
        <v>7305</v>
      </c>
      <c r="C1127" s="0" t="str">
        <f aca="false">LEFT(A1127,2)&amp;B1127</f>
        <v>DOAzua</v>
      </c>
    </row>
    <row r="1128" customFormat="false" ht="12.75" hidden="false" customHeight="false" outlineLevel="0" collapsed="false">
      <c r="A1128" s="0" t="s">
        <v>7306</v>
      </c>
      <c r="B1128" s="0" t="s">
        <v>7307</v>
      </c>
      <c r="C1128" s="0" t="str">
        <f aca="false">LEFT(A1128,2)&amp;B1128</f>
        <v>DOPeravia</v>
      </c>
    </row>
    <row r="1129" customFormat="false" ht="12.75" hidden="false" customHeight="false" outlineLevel="0" collapsed="false">
      <c r="A1129" s="0" t="s">
        <v>7308</v>
      </c>
      <c r="B1129" s="0" t="s">
        <v>7309</v>
      </c>
      <c r="C1129" s="0" t="str">
        <f aca="false">LEFT(A1129,2)&amp;B1129</f>
        <v>DOSan Cristóbal</v>
      </c>
    </row>
    <row r="1130" customFormat="false" ht="12.75" hidden="false" customHeight="false" outlineLevel="0" collapsed="false">
      <c r="A1130" s="0" t="s">
        <v>7310</v>
      </c>
      <c r="B1130" s="0" t="s">
        <v>7311</v>
      </c>
      <c r="C1130" s="0" t="str">
        <f aca="false">LEFT(A1130,2)&amp;B1130</f>
        <v>DOSan José de Ocoa</v>
      </c>
    </row>
    <row r="1131" customFormat="false" ht="12.75" hidden="false" customHeight="false" outlineLevel="0" collapsed="false">
      <c r="A1131" s="0" t="s">
        <v>7312</v>
      </c>
      <c r="B1131" s="0" t="s">
        <v>7313</v>
      </c>
      <c r="C1131" s="0" t="str">
        <f aca="false">LEFT(A1131,2)&amp;B1131</f>
        <v>DOYuma</v>
      </c>
    </row>
    <row r="1132" customFormat="false" ht="12.75" hidden="false" customHeight="false" outlineLevel="0" collapsed="false">
      <c r="A1132" s="0" t="s">
        <v>7314</v>
      </c>
      <c r="B1132" s="0" t="s">
        <v>7315</v>
      </c>
      <c r="C1132" s="0" t="str">
        <f aca="false">LEFT(A1132,2)&amp;B1132</f>
        <v>DOEl Seibo</v>
      </c>
    </row>
    <row r="1133" customFormat="false" ht="12.75" hidden="false" customHeight="false" outlineLevel="0" collapsed="false">
      <c r="A1133" s="0" t="s">
        <v>7316</v>
      </c>
      <c r="B1133" s="0" t="s">
        <v>7317</v>
      </c>
      <c r="C1133" s="0" t="str">
        <f aca="false">LEFT(A1133,2)&amp;B1133</f>
        <v>DOLa Altagracia</v>
      </c>
    </row>
    <row r="1134" customFormat="false" ht="12.75" hidden="false" customHeight="false" outlineLevel="0" collapsed="false">
      <c r="A1134" s="0" t="s">
        <v>7318</v>
      </c>
      <c r="B1134" s="0" t="s">
        <v>7319</v>
      </c>
      <c r="C1134" s="0" t="str">
        <f aca="false">LEFT(A1134,2)&amp;B1134</f>
        <v>DOLa Romana</v>
      </c>
    </row>
    <row r="1135" customFormat="false" ht="12.75" hidden="false" customHeight="false" outlineLevel="0" collapsed="false">
      <c r="A1135" s="0" t="s">
        <v>7320</v>
      </c>
      <c r="B1135" s="0" t="s">
        <v>7321</v>
      </c>
      <c r="C1135" s="0" t="str">
        <f aca="false">LEFT(A1135,2)&amp;B1135</f>
        <v>DZAdrar</v>
      </c>
    </row>
    <row r="1136" customFormat="false" ht="12.75" hidden="false" customHeight="false" outlineLevel="0" collapsed="false">
      <c r="A1136" s="0" t="s">
        <v>7322</v>
      </c>
      <c r="B1136" s="0" t="s">
        <v>7323</v>
      </c>
      <c r="C1136" s="0" t="str">
        <f aca="false">LEFT(A1136,2)&amp;B1136</f>
        <v>DZChlef</v>
      </c>
    </row>
    <row r="1137" customFormat="false" ht="12.75" hidden="false" customHeight="false" outlineLevel="0" collapsed="false">
      <c r="A1137" s="0" t="s">
        <v>7324</v>
      </c>
      <c r="B1137" s="0" t="s">
        <v>7325</v>
      </c>
      <c r="C1137" s="0" t="str">
        <f aca="false">LEFT(A1137,2)&amp;B1137</f>
        <v>DZLaghouat</v>
      </c>
    </row>
    <row r="1138" customFormat="false" ht="12.75" hidden="false" customHeight="false" outlineLevel="0" collapsed="false">
      <c r="A1138" s="0" t="s">
        <v>7326</v>
      </c>
      <c r="B1138" s="0" t="s">
        <v>7327</v>
      </c>
      <c r="C1138" s="0" t="str">
        <f aca="false">LEFT(A1138,2)&amp;B1138</f>
        <v>DZOum el Bouaghi</v>
      </c>
    </row>
    <row r="1139" customFormat="false" ht="12.75" hidden="false" customHeight="false" outlineLevel="0" collapsed="false">
      <c r="A1139" s="0" t="s">
        <v>7328</v>
      </c>
      <c r="B1139" s="0" t="s">
        <v>7329</v>
      </c>
      <c r="C1139" s="0" t="str">
        <f aca="false">LEFT(A1139,2)&amp;B1139</f>
        <v>DZBatna</v>
      </c>
    </row>
    <row r="1140" customFormat="false" ht="12.75" hidden="false" customHeight="false" outlineLevel="0" collapsed="false">
      <c r="A1140" s="0" t="s">
        <v>7330</v>
      </c>
      <c r="B1140" s="0" t="s">
        <v>7331</v>
      </c>
      <c r="C1140" s="0" t="str">
        <f aca="false">LEFT(A1140,2)&amp;B1140</f>
        <v>DZBéjaïa</v>
      </c>
    </row>
    <row r="1141" customFormat="false" ht="12.75" hidden="false" customHeight="false" outlineLevel="0" collapsed="false">
      <c r="A1141" s="0" t="s">
        <v>7332</v>
      </c>
      <c r="B1141" s="0" t="s">
        <v>7333</v>
      </c>
      <c r="C1141" s="0" t="str">
        <f aca="false">LEFT(A1141,2)&amp;B1141</f>
        <v>DZBiskra</v>
      </c>
    </row>
    <row r="1142" customFormat="false" ht="12.75" hidden="false" customHeight="false" outlineLevel="0" collapsed="false">
      <c r="A1142" s="0" t="s">
        <v>7334</v>
      </c>
      <c r="B1142" s="0" t="s">
        <v>7335</v>
      </c>
      <c r="C1142" s="0" t="str">
        <f aca="false">LEFT(A1142,2)&amp;B1142</f>
        <v>DZBéchar</v>
      </c>
    </row>
    <row r="1143" customFormat="false" ht="12.75" hidden="false" customHeight="false" outlineLevel="0" collapsed="false">
      <c r="A1143" s="0" t="s">
        <v>7336</v>
      </c>
      <c r="B1143" s="0" t="s">
        <v>7337</v>
      </c>
      <c r="C1143" s="0" t="str">
        <f aca="false">LEFT(A1143,2)&amp;B1143</f>
        <v>DZBlida</v>
      </c>
    </row>
    <row r="1144" customFormat="false" ht="12.75" hidden="false" customHeight="false" outlineLevel="0" collapsed="false">
      <c r="A1144" s="0" t="s">
        <v>7338</v>
      </c>
      <c r="B1144" s="0" t="s">
        <v>7339</v>
      </c>
      <c r="C1144" s="0" t="str">
        <f aca="false">LEFT(A1144,2)&amp;B1144</f>
        <v>DZBouira</v>
      </c>
    </row>
    <row r="1145" customFormat="false" ht="12.75" hidden="false" customHeight="false" outlineLevel="0" collapsed="false">
      <c r="A1145" s="0" t="s">
        <v>7340</v>
      </c>
      <c r="B1145" s="0" t="s">
        <v>7341</v>
      </c>
      <c r="C1145" s="0" t="str">
        <f aca="false">LEFT(A1145,2)&amp;B1145</f>
        <v>DZTamanrasset</v>
      </c>
    </row>
    <row r="1146" customFormat="false" ht="12.75" hidden="false" customHeight="false" outlineLevel="0" collapsed="false">
      <c r="A1146" s="0" t="s">
        <v>7342</v>
      </c>
      <c r="B1146" s="0" t="s">
        <v>7343</v>
      </c>
      <c r="C1146" s="0" t="str">
        <f aca="false">LEFT(A1146,2)&amp;B1146</f>
        <v>DZTébessa</v>
      </c>
    </row>
    <row r="1147" customFormat="false" ht="12.75" hidden="false" customHeight="false" outlineLevel="0" collapsed="false">
      <c r="A1147" s="0" t="s">
        <v>7344</v>
      </c>
      <c r="B1147" s="0" t="s">
        <v>7345</v>
      </c>
      <c r="C1147" s="0" t="str">
        <f aca="false">LEFT(A1147,2)&amp;B1147</f>
        <v>DZTlemcen</v>
      </c>
    </row>
    <row r="1148" customFormat="false" ht="12.75" hidden="false" customHeight="false" outlineLevel="0" collapsed="false">
      <c r="A1148" s="0" t="s">
        <v>7346</v>
      </c>
      <c r="B1148" s="0" t="s">
        <v>7347</v>
      </c>
      <c r="C1148" s="0" t="str">
        <f aca="false">LEFT(A1148,2)&amp;B1148</f>
        <v>DZTiaret</v>
      </c>
    </row>
    <row r="1149" customFormat="false" ht="12.75" hidden="false" customHeight="false" outlineLevel="0" collapsed="false">
      <c r="A1149" s="0" t="s">
        <v>7348</v>
      </c>
      <c r="B1149" s="0" t="s">
        <v>7349</v>
      </c>
      <c r="C1149" s="0" t="str">
        <f aca="false">LEFT(A1149,2)&amp;B1149</f>
        <v>DZTizi Ouzou</v>
      </c>
    </row>
    <row r="1150" customFormat="false" ht="12.75" hidden="false" customHeight="false" outlineLevel="0" collapsed="false">
      <c r="A1150" s="0" t="s">
        <v>7350</v>
      </c>
      <c r="B1150" s="0" t="s">
        <v>7351</v>
      </c>
      <c r="C1150" s="0" t="str">
        <f aca="false">LEFT(A1150,2)&amp;B1150</f>
        <v>DZAlger</v>
      </c>
    </row>
    <row r="1151" customFormat="false" ht="12.75" hidden="false" customHeight="false" outlineLevel="0" collapsed="false">
      <c r="A1151" s="0" t="s">
        <v>7352</v>
      </c>
      <c r="B1151" s="0" t="s">
        <v>7353</v>
      </c>
      <c r="C1151" s="0" t="str">
        <f aca="false">LEFT(A1151,2)&amp;B1151</f>
        <v>DZDjelfa</v>
      </c>
    </row>
    <row r="1152" customFormat="false" ht="12.75" hidden="false" customHeight="false" outlineLevel="0" collapsed="false">
      <c r="A1152" s="0" t="s">
        <v>7354</v>
      </c>
      <c r="B1152" s="0" t="s">
        <v>7355</v>
      </c>
      <c r="C1152" s="0" t="str">
        <f aca="false">LEFT(A1152,2)&amp;B1152</f>
        <v>DZJijel</v>
      </c>
    </row>
    <row r="1153" customFormat="false" ht="12.75" hidden="false" customHeight="false" outlineLevel="0" collapsed="false">
      <c r="A1153" s="0" t="s">
        <v>7356</v>
      </c>
      <c r="B1153" s="0" t="s">
        <v>7357</v>
      </c>
      <c r="C1153" s="0" t="str">
        <f aca="false">LEFT(A1153,2)&amp;B1153</f>
        <v>DZSétif</v>
      </c>
    </row>
    <row r="1154" customFormat="false" ht="12.75" hidden="false" customHeight="false" outlineLevel="0" collapsed="false">
      <c r="A1154" s="0" t="s">
        <v>7358</v>
      </c>
      <c r="B1154" s="0" t="s">
        <v>7359</v>
      </c>
      <c r="C1154" s="0" t="str">
        <f aca="false">LEFT(A1154,2)&amp;B1154</f>
        <v>DZSaïda</v>
      </c>
    </row>
    <row r="1155" customFormat="false" ht="12.75" hidden="false" customHeight="false" outlineLevel="0" collapsed="false">
      <c r="A1155" s="0" t="s">
        <v>7360</v>
      </c>
      <c r="B1155" s="0" t="s">
        <v>7361</v>
      </c>
      <c r="C1155" s="0" t="str">
        <f aca="false">LEFT(A1155,2)&amp;B1155</f>
        <v>DZSkikda</v>
      </c>
    </row>
    <row r="1156" customFormat="false" ht="12.75" hidden="false" customHeight="false" outlineLevel="0" collapsed="false">
      <c r="A1156" s="0" t="s">
        <v>7362</v>
      </c>
      <c r="B1156" s="0" t="s">
        <v>7363</v>
      </c>
      <c r="C1156" s="0" t="str">
        <f aca="false">LEFT(A1156,2)&amp;B1156</f>
        <v>DZSidi Bel Abbès</v>
      </c>
    </row>
    <row r="1157" customFormat="false" ht="12.75" hidden="false" customHeight="false" outlineLevel="0" collapsed="false">
      <c r="A1157" s="0" t="s">
        <v>7364</v>
      </c>
      <c r="B1157" s="0" t="s">
        <v>7365</v>
      </c>
      <c r="C1157" s="0" t="str">
        <f aca="false">LEFT(A1157,2)&amp;B1157</f>
        <v>DZAnnaba</v>
      </c>
    </row>
    <row r="1158" customFormat="false" ht="12.75" hidden="false" customHeight="false" outlineLevel="0" collapsed="false">
      <c r="A1158" s="0" t="s">
        <v>7366</v>
      </c>
      <c r="B1158" s="0" t="s">
        <v>7367</v>
      </c>
      <c r="C1158" s="0" t="str">
        <f aca="false">LEFT(A1158,2)&amp;B1158</f>
        <v>DZGuelma</v>
      </c>
    </row>
    <row r="1159" customFormat="false" ht="12.75" hidden="false" customHeight="false" outlineLevel="0" collapsed="false">
      <c r="A1159" s="0" t="s">
        <v>7368</v>
      </c>
      <c r="B1159" s="0" t="s">
        <v>7369</v>
      </c>
      <c r="C1159" s="0" t="str">
        <f aca="false">LEFT(A1159,2)&amp;B1159</f>
        <v>DZConstantine</v>
      </c>
    </row>
    <row r="1160" customFormat="false" ht="12.75" hidden="false" customHeight="false" outlineLevel="0" collapsed="false">
      <c r="A1160" s="0" t="s">
        <v>7370</v>
      </c>
      <c r="B1160" s="0" t="s">
        <v>7371</v>
      </c>
      <c r="C1160" s="0" t="str">
        <f aca="false">LEFT(A1160,2)&amp;B1160</f>
        <v>DZMédéa</v>
      </c>
    </row>
    <row r="1161" customFormat="false" ht="12.75" hidden="false" customHeight="false" outlineLevel="0" collapsed="false">
      <c r="A1161" s="0" t="s">
        <v>7372</v>
      </c>
      <c r="B1161" s="0" t="s">
        <v>7373</v>
      </c>
      <c r="C1161" s="0" t="str">
        <f aca="false">LEFT(A1161,2)&amp;B1161</f>
        <v>DZMostaganem</v>
      </c>
    </row>
    <row r="1162" customFormat="false" ht="12.75" hidden="false" customHeight="false" outlineLevel="0" collapsed="false">
      <c r="A1162" s="0" t="s">
        <v>7374</v>
      </c>
      <c r="B1162" s="0" t="s">
        <v>7375</v>
      </c>
      <c r="C1162" s="0" t="str">
        <f aca="false">LEFT(A1162,2)&amp;B1162</f>
        <v>DZM'sila</v>
      </c>
    </row>
    <row r="1163" customFormat="false" ht="12.75" hidden="false" customHeight="false" outlineLevel="0" collapsed="false">
      <c r="A1163" s="0" t="s">
        <v>7376</v>
      </c>
      <c r="B1163" s="0" t="s">
        <v>7377</v>
      </c>
      <c r="C1163" s="0" t="str">
        <f aca="false">LEFT(A1163,2)&amp;B1163</f>
        <v>DZMascara</v>
      </c>
    </row>
    <row r="1164" customFormat="false" ht="12.75" hidden="false" customHeight="false" outlineLevel="0" collapsed="false">
      <c r="A1164" s="0" t="s">
        <v>7378</v>
      </c>
      <c r="B1164" s="0" t="s">
        <v>7379</v>
      </c>
      <c r="C1164" s="0" t="str">
        <f aca="false">LEFT(A1164,2)&amp;B1164</f>
        <v>DZOuargla</v>
      </c>
    </row>
    <row r="1165" customFormat="false" ht="12.75" hidden="false" customHeight="false" outlineLevel="0" collapsed="false">
      <c r="A1165" s="0" t="s">
        <v>7380</v>
      </c>
      <c r="B1165" s="0" t="s">
        <v>7381</v>
      </c>
      <c r="C1165" s="0" t="str">
        <f aca="false">LEFT(A1165,2)&amp;B1165</f>
        <v>DZOran</v>
      </c>
    </row>
    <row r="1166" customFormat="false" ht="12.75" hidden="false" customHeight="false" outlineLevel="0" collapsed="false">
      <c r="A1166" s="0" t="s">
        <v>7382</v>
      </c>
      <c r="B1166" s="0" t="s">
        <v>7383</v>
      </c>
      <c r="C1166" s="0" t="str">
        <f aca="false">LEFT(A1166,2)&amp;B1166</f>
        <v>DZEl Bayadh</v>
      </c>
    </row>
    <row r="1167" customFormat="false" ht="12.75" hidden="false" customHeight="false" outlineLevel="0" collapsed="false">
      <c r="A1167" s="0" t="s">
        <v>7384</v>
      </c>
      <c r="B1167" s="0" t="s">
        <v>7385</v>
      </c>
      <c r="C1167" s="0" t="str">
        <f aca="false">LEFT(A1167,2)&amp;B1167</f>
        <v>DZIllizi</v>
      </c>
    </row>
    <row r="1168" customFormat="false" ht="12.75" hidden="false" customHeight="false" outlineLevel="0" collapsed="false">
      <c r="A1168" s="0" t="s">
        <v>7386</v>
      </c>
      <c r="B1168" s="0" t="s">
        <v>7387</v>
      </c>
      <c r="C1168" s="0" t="str">
        <f aca="false">LEFT(A1168,2)&amp;B1168</f>
        <v>DZBordj Bou Arréridj</v>
      </c>
    </row>
    <row r="1169" customFormat="false" ht="12.75" hidden="false" customHeight="false" outlineLevel="0" collapsed="false">
      <c r="A1169" s="0" t="s">
        <v>7388</v>
      </c>
      <c r="B1169" s="0" t="s">
        <v>7389</v>
      </c>
      <c r="C1169" s="0" t="str">
        <f aca="false">LEFT(A1169,2)&amp;B1169</f>
        <v>DZBoumerdès</v>
      </c>
    </row>
    <row r="1170" customFormat="false" ht="12.75" hidden="false" customHeight="false" outlineLevel="0" collapsed="false">
      <c r="A1170" s="0" t="s">
        <v>7390</v>
      </c>
      <c r="B1170" s="0" t="s">
        <v>7391</v>
      </c>
      <c r="C1170" s="0" t="str">
        <f aca="false">LEFT(A1170,2)&amp;B1170</f>
        <v>DZEl Tarf</v>
      </c>
    </row>
    <row r="1171" customFormat="false" ht="12.75" hidden="false" customHeight="false" outlineLevel="0" collapsed="false">
      <c r="A1171" s="0" t="s">
        <v>7392</v>
      </c>
      <c r="B1171" s="0" t="s">
        <v>7393</v>
      </c>
      <c r="C1171" s="0" t="str">
        <f aca="false">LEFT(A1171,2)&amp;B1171</f>
        <v>DZTindouf</v>
      </c>
    </row>
    <row r="1172" customFormat="false" ht="12.75" hidden="false" customHeight="false" outlineLevel="0" collapsed="false">
      <c r="A1172" s="0" t="s">
        <v>7394</v>
      </c>
      <c r="B1172" s="0" t="s">
        <v>7395</v>
      </c>
      <c r="C1172" s="0" t="str">
        <f aca="false">LEFT(A1172,2)&amp;B1172</f>
        <v>DZTissemsilt</v>
      </c>
    </row>
    <row r="1173" customFormat="false" ht="12.75" hidden="false" customHeight="false" outlineLevel="0" collapsed="false">
      <c r="A1173" s="0" t="s">
        <v>7396</v>
      </c>
      <c r="B1173" s="0" t="s">
        <v>7397</v>
      </c>
      <c r="C1173" s="0" t="str">
        <f aca="false">LEFT(A1173,2)&amp;B1173</f>
        <v>DZEl Oued</v>
      </c>
    </row>
    <row r="1174" customFormat="false" ht="12.75" hidden="false" customHeight="false" outlineLevel="0" collapsed="false">
      <c r="A1174" s="0" t="s">
        <v>7398</v>
      </c>
      <c r="B1174" s="0" t="s">
        <v>7399</v>
      </c>
      <c r="C1174" s="0" t="str">
        <f aca="false">LEFT(A1174,2)&amp;B1174</f>
        <v>DZKhenchela</v>
      </c>
    </row>
    <row r="1175" customFormat="false" ht="12.75" hidden="false" customHeight="false" outlineLevel="0" collapsed="false">
      <c r="A1175" s="0" t="s">
        <v>7400</v>
      </c>
      <c r="B1175" s="0" t="s">
        <v>7401</v>
      </c>
      <c r="C1175" s="0" t="str">
        <f aca="false">LEFT(A1175,2)&amp;B1175</f>
        <v>DZSouk Ahras</v>
      </c>
    </row>
    <row r="1176" customFormat="false" ht="12.75" hidden="false" customHeight="false" outlineLevel="0" collapsed="false">
      <c r="A1176" s="0" t="s">
        <v>7402</v>
      </c>
      <c r="B1176" s="0" t="s">
        <v>7403</v>
      </c>
      <c r="C1176" s="0" t="str">
        <f aca="false">LEFT(A1176,2)&amp;B1176</f>
        <v>DZTipaza</v>
      </c>
    </row>
    <row r="1177" customFormat="false" ht="12.75" hidden="false" customHeight="false" outlineLevel="0" collapsed="false">
      <c r="A1177" s="0" t="s">
        <v>7404</v>
      </c>
      <c r="B1177" s="0" t="s">
        <v>7405</v>
      </c>
      <c r="C1177" s="0" t="str">
        <f aca="false">LEFT(A1177,2)&amp;B1177</f>
        <v>DZMila</v>
      </c>
    </row>
    <row r="1178" customFormat="false" ht="12.75" hidden="false" customHeight="false" outlineLevel="0" collapsed="false">
      <c r="A1178" s="0" t="s">
        <v>7406</v>
      </c>
      <c r="B1178" s="0" t="s">
        <v>7407</v>
      </c>
      <c r="C1178" s="0" t="str">
        <f aca="false">LEFT(A1178,2)&amp;B1178</f>
        <v>DZAïn Defla</v>
      </c>
    </row>
    <row r="1179" customFormat="false" ht="12.75" hidden="false" customHeight="false" outlineLevel="0" collapsed="false">
      <c r="A1179" s="0" t="s">
        <v>7408</v>
      </c>
      <c r="B1179" s="0" t="s">
        <v>7409</v>
      </c>
      <c r="C1179" s="0" t="str">
        <f aca="false">LEFT(A1179,2)&amp;B1179</f>
        <v>DZNaama</v>
      </c>
    </row>
    <row r="1180" customFormat="false" ht="12.75" hidden="false" customHeight="false" outlineLevel="0" collapsed="false">
      <c r="A1180" s="0" t="s">
        <v>7410</v>
      </c>
      <c r="B1180" s="0" t="s">
        <v>7411</v>
      </c>
      <c r="C1180" s="0" t="str">
        <f aca="false">LEFT(A1180,2)&amp;B1180</f>
        <v>DZAïn Témouchent</v>
      </c>
    </row>
    <row r="1181" customFormat="false" ht="12.75" hidden="false" customHeight="false" outlineLevel="0" collapsed="false">
      <c r="A1181" s="0" t="s">
        <v>7412</v>
      </c>
      <c r="B1181" s="0" t="s">
        <v>7413</v>
      </c>
      <c r="C1181" s="0" t="str">
        <f aca="false">LEFT(A1181,2)&amp;B1181</f>
        <v>DZGhardaïa</v>
      </c>
    </row>
    <row r="1182" customFormat="false" ht="12.75" hidden="false" customHeight="false" outlineLevel="0" collapsed="false">
      <c r="A1182" s="0" t="s">
        <v>7414</v>
      </c>
      <c r="B1182" s="0" t="s">
        <v>7415</v>
      </c>
      <c r="C1182" s="0" t="str">
        <f aca="false">LEFT(A1182,2)&amp;B1182</f>
        <v>DZRelizane</v>
      </c>
    </row>
    <row r="1183" customFormat="false" ht="12.75" hidden="false" customHeight="false" outlineLevel="0" collapsed="false">
      <c r="A1183" s="0" t="s">
        <v>7416</v>
      </c>
      <c r="B1183" s="0" t="s">
        <v>7417</v>
      </c>
      <c r="C1183" s="0" t="str">
        <f aca="false">LEFT(A1183,2)&amp;B1183</f>
        <v>ECAzuay</v>
      </c>
    </row>
    <row r="1184" customFormat="false" ht="12.75" hidden="false" customHeight="false" outlineLevel="0" collapsed="false">
      <c r="A1184" s="0" t="s">
        <v>7418</v>
      </c>
      <c r="B1184" s="0" t="s">
        <v>6824</v>
      </c>
      <c r="C1184" s="0" t="str">
        <f aca="false">LEFT(A1184,2)&amp;B1184</f>
        <v>ECBolívar</v>
      </c>
    </row>
    <row r="1185" customFormat="false" ht="12.75" hidden="false" customHeight="false" outlineLevel="0" collapsed="false">
      <c r="A1185" s="0" t="s">
        <v>7419</v>
      </c>
      <c r="B1185" s="0" t="s">
        <v>7420</v>
      </c>
      <c r="C1185" s="0" t="str">
        <f aca="false">LEFT(A1185,2)&amp;B1185</f>
        <v>ECCarchi</v>
      </c>
    </row>
    <row r="1186" customFormat="false" ht="12.75" hidden="false" customHeight="false" outlineLevel="0" collapsed="false">
      <c r="A1186" s="0" t="s">
        <v>7421</v>
      </c>
      <c r="B1186" s="0" t="s">
        <v>7422</v>
      </c>
      <c r="C1186" s="0" t="str">
        <f aca="false">LEFT(A1186,2)&amp;B1186</f>
        <v>ECOrellana</v>
      </c>
    </row>
    <row r="1187" customFormat="false" ht="12.75" hidden="false" customHeight="false" outlineLevel="0" collapsed="false">
      <c r="A1187" s="0" t="s">
        <v>7423</v>
      </c>
      <c r="B1187" s="0" t="s">
        <v>7424</v>
      </c>
      <c r="C1187" s="0" t="str">
        <f aca="false">LEFT(A1187,2)&amp;B1187</f>
        <v>ECEsmeraldas</v>
      </c>
    </row>
    <row r="1188" customFormat="false" ht="12.75" hidden="false" customHeight="false" outlineLevel="0" collapsed="false">
      <c r="A1188" s="0" t="s">
        <v>7425</v>
      </c>
      <c r="B1188" s="0" t="s">
        <v>7426</v>
      </c>
      <c r="C1188" s="0" t="str">
        <f aca="false">LEFT(A1188,2)&amp;B1188</f>
        <v>ECCañar</v>
      </c>
    </row>
    <row r="1189" customFormat="false" ht="12.75" hidden="false" customHeight="false" outlineLevel="0" collapsed="false">
      <c r="A1189" s="0" t="s">
        <v>7427</v>
      </c>
      <c r="B1189" s="0" t="s">
        <v>7428</v>
      </c>
      <c r="C1189" s="0" t="str">
        <f aca="false">LEFT(A1189,2)&amp;B1189</f>
        <v>ECGuayas</v>
      </c>
    </row>
    <row r="1190" customFormat="false" ht="12.75" hidden="false" customHeight="false" outlineLevel="0" collapsed="false">
      <c r="A1190" s="0" t="s">
        <v>7429</v>
      </c>
      <c r="B1190" s="0" t="s">
        <v>7430</v>
      </c>
      <c r="C1190" s="0" t="str">
        <f aca="false">LEFT(A1190,2)&amp;B1190</f>
        <v>ECChimborazo</v>
      </c>
    </row>
    <row r="1191" customFormat="false" ht="12.75" hidden="false" customHeight="false" outlineLevel="0" collapsed="false">
      <c r="A1191" s="0" t="s">
        <v>7431</v>
      </c>
      <c r="B1191" s="0" t="s">
        <v>7432</v>
      </c>
      <c r="C1191" s="0" t="str">
        <f aca="false">LEFT(A1191,2)&amp;B1191</f>
        <v>ECImbabura</v>
      </c>
    </row>
    <row r="1192" customFormat="false" ht="12.75" hidden="false" customHeight="false" outlineLevel="0" collapsed="false">
      <c r="A1192" s="0" t="s">
        <v>7433</v>
      </c>
      <c r="B1192" s="0" t="s">
        <v>7434</v>
      </c>
      <c r="C1192" s="0" t="str">
        <f aca="false">LEFT(A1192,2)&amp;B1192</f>
        <v>ECLoja</v>
      </c>
    </row>
    <row r="1193" customFormat="false" ht="12.75" hidden="false" customHeight="false" outlineLevel="0" collapsed="false">
      <c r="A1193" s="0" t="s">
        <v>7435</v>
      </c>
      <c r="B1193" s="0" t="s">
        <v>7436</v>
      </c>
      <c r="C1193" s="0" t="str">
        <f aca="false">LEFT(A1193,2)&amp;B1193</f>
        <v>ECManabí</v>
      </c>
    </row>
    <row r="1194" customFormat="false" ht="12.75" hidden="false" customHeight="false" outlineLevel="0" collapsed="false">
      <c r="A1194" s="0" t="s">
        <v>7437</v>
      </c>
      <c r="B1194" s="0" t="s">
        <v>7438</v>
      </c>
      <c r="C1194" s="0" t="str">
        <f aca="false">LEFT(A1194,2)&amp;B1194</f>
        <v>ECNapo</v>
      </c>
    </row>
    <row r="1195" customFormat="false" ht="12.75" hidden="false" customHeight="false" outlineLevel="0" collapsed="false">
      <c r="A1195" s="0" t="s">
        <v>7439</v>
      </c>
      <c r="B1195" s="0" t="s">
        <v>7440</v>
      </c>
      <c r="C1195" s="0" t="str">
        <f aca="false">LEFT(A1195,2)&amp;B1195</f>
        <v>ECEl Oro</v>
      </c>
    </row>
    <row r="1196" customFormat="false" ht="12.75" hidden="false" customHeight="false" outlineLevel="0" collapsed="false">
      <c r="A1196" s="0" t="s">
        <v>7441</v>
      </c>
      <c r="B1196" s="0" t="s">
        <v>7442</v>
      </c>
      <c r="C1196" s="0" t="str">
        <f aca="false">LEFT(A1196,2)&amp;B1196</f>
        <v>ECPichincha</v>
      </c>
    </row>
    <row r="1197" customFormat="false" ht="12.75" hidden="false" customHeight="false" outlineLevel="0" collapsed="false">
      <c r="A1197" s="0" t="s">
        <v>7443</v>
      </c>
      <c r="B1197" s="0" t="s">
        <v>6729</v>
      </c>
      <c r="C1197" s="0" t="str">
        <f aca="false">LEFT(A1197,2)&amp;B1197</f>
        <v>ECLos Ríos</v>
      </c>
    </row>
    <row r="1198" customFormat="false" ht="12.75" hidden="false" customHeight="false" outlineLevel="0" collapsed="false">
      <c r="A1198" s="0" t="s">
        <v>7444</v>
      </c>
      <c r="B1198" s="0" t="s">
        <v>7445</v>
      </c>
      <c r="C1198" s="0" t="str">
        <f aca="false">LEFT(A1198,2)&amp;B1198</f>
        <v>ECMorona Santiago</v>
      </c>
    </row>
    <row r="1199" customFormat="false" ht="12.75" hidden="false" customHeight="false" outlineLevel="0" collapsed="false">
      <c r="A1199" s="0" t="s">
        <v>7446</v>
      </c>
      <c r="B1199" s="0" t="s">
        <v>7447</v>
      </c>
      <c r="C1199" s="0" t="str">
        <f aca="false">LEFT(A1199,2)&amp;B1199</f>
        <v>ECSanto Domingo de los Tsáchilas</v>
      </c>
    </row>
    <row r="1200" customFormat="false" ht="12.75" hidden="false" customHeight="false" outlineLevel="0" collapsed="false">
      <c r="A1200" s="0" t="s">
        <v>7448</v>
      </c>
      <c r="B1200" s="0" t="s">
        <v>7449</v>
      </c>
      <c r="C1200" s="0" t="str">
        <f aca="false">LEFT(A1200,2)&amp;B1200</f>
        <v>ECSanta Elena</v>
      </c>
    </row>
    <row r="1201" customFormat="false" ht="12.75" hidden="false" customHeight="false" outlineLevel="0" collapsed="false">
      <c r="A1201" s="0" t="s">
        <v>7450</v>
      </c>
      <c r="B1201" s="0" t="s">
        <v>7451</v>
      </c>
      <c r="C1201" s="0" t="str">
        <f aca="false">LEFT(A1201,2)&amp;B1201</f>
        <v>ECTungurahua</v>
      </c>
    </row>
    <row r="1202" customFormat="false" ht="12.75" hidden="false" customHeight="false" outlineLevel="0" collapsed="false">
      <c r="A1202" s="0" t="s">
        <v>7452</v>
      </c>
      <c r="B1202" s="0" t="s">
        <v>7453</v>
      </c>
      <c r="C1202" s="0" t="str">
        <f aca="false">LEFT(A1202,2)&amp;B1202</f>
        <v>ECSucumbíos</v>
      </c>
    </row>
    <row r="1203" customFormat="false" ht="12.75" hidden="false" customHeight="false" outlineLevel="0" collapsed="false">
      <c r="A1203" s="0" t="s">
        <v>7454</v>
      </c>
      <c r="B1203" s="0" t="s">
        <v>7455</v>
      </c>
      <c r="C1203" s="0" t="str">
        <f aca="false">LEFT(A1203,2)&amp;B1203</f>
        <v>ECGalápagos</v>
      </c>
    </row>
    <row r="1204" customFormat="false" ht="12.75" hidden="false" customHeight="false" outlineLevel="0" collapsed="false">
      <c r="A1204" s="0" t="s">
        <v>7456</v>
      </c>
      <c r="B1204" s="0" t="s">
        <v>7457</v>
      </c>
      <c r="C1204" s="0" t="str">
        <f aca="false">LEFT(A1204,2)&amp;B1204</f>
        <v>ECCotopaxi</v>
      </c>
    </row>
    <row r="1205" customFormat="false" ht="12.75" hidden="false" customHeight="false" outlineLevel="0" collapsed="false">
      <c r="A1205" s="0" t="s">
        <v>7458</v>
      </c>
      <c r="B1205" s="0" t="s">
        <v>7459</v>
      </c>
      <c r="C1205" s="0" t="str">
        <f aca="false">LEFT(A1205,2)&amp;B1205</f>
        <v>ECPastaza</v>
      </c>
    </row>
    <row r="1206" customFormat="false" ht="12.75" hidden="false" customHeight="false" outlineLevel="0" collapsed="false">
      <c r="A1206" s="0" t="s">
        <v>7460</v>
      </c>
      <c r="B1206" s="0" t="s">
        <v>7461</v>
      </c>
      <c r="C1206" s="0" t="str">
        <f aca="false">LEFT(A1206,2)&amp;B1206</f>
        <v>ECZamora Chinchipe</v>
      </c>
    </row>
    <row r="1207" customFormat="false" ht="12.75" hidden="false" customHeight="false" outlineLevel="0" collapsed="false">
      <c r="A1207" s="0" t="s">
        <v>7462</v>
      </c>
      <c r="B1207" s="0" t="s">
        <v>7463</v>
      </c>
      <c r="C1207" s="0" t="str">
        <f aca="false">LEFT(A1207,2)&amp;B1207</f>
        <v>EEHarjumaa</v>
      </c>
    </row>
    <row r="1208" customFormat="false" ht="12.75" hidden="false" customHeight="false" outlineLevel="0" collapsed="false">
      <c r="A1208" s="0" t="s">
        <v>7464</v>
      </c>
      <c r="B1208" s="0" t="s">
        <v>7465</v>
      </c>
      <c r="C1208" s="0" t="str">
        <f aca="false">LEFT(A1208,2)&amp;B1208</f>
        <v>EEKeila</v>
      </c>
    </row>
    <row r="1209" customFormat="false" ht="12.75" hidden="false" customHeight="false" outlineLevel="0" collapsed="false">
      <c r="A1209" s="0" t="s">
        <v>7466</v>
      </c>
      <c r="B1209" s="0" t="s">
        <v>7467</v>
      </c>
      <c r="C1209" s="0" t="str">
        <f aca="false">LEFT(A1209,2)&amp;B1209</f>
        <v>EELoksa</v>
      </c>
    </row>
    <row r="1210" customFormat="false" ht="12.75" hidden="false" customHeight="false" outlineLevel="0" collapsed="false">
      <c r="A1210" s="0" t="s">
        <v>7468</v>
      </c>
      <c r="B1210" s="0" t="s">
        <v>7469</v>
      </c>
      <c r="C1210" s="0" t="str">
        <f aca="false">LEFT(A1210,2)&amp;B1210</f>
        <v>EEMaardu</v>
      </c>
    </row>
    <row r="1211" customFormat="false" ht="12.75" hidden="false" customHeight="false" outlineLevel="0" collapsed="false">
      <c r="A1211" s="0" t="s">
        <v>7470</v>
      </c>
      <c r="B1211" s="0" t="s">
        <v>1232</v>
      </c>
      <c r="C1211" s="0" t="str">
        <f aca="false">LEFT(A1211,2)&amp;B1211</f>
        <v>EETallinn</v>
      </c>
    </row>
    <row r="1212" customFormat="false" ht="12.75" hidden="false" customHeight="false" outlineLevel="0" collapsed="false">
      <c r="A1212" s="0" t="s">
        <v>7471</v>
      </c>
      <c r="B1212" s="0" t="s">
        <v>7472</v>
      </c>
      <c r="C1212" s="0" t="str">
        <f aca="false">LEFT(A1212,2)&amp;B1212</f>
        <v>EEAnija</v>
      </c>
    </row>
    <row r="1213" customFormat="false" ht="12.75" hidden="false" customHeight="false" outlineLevel="0" collapsed="false">
      <c r="A1213" s="0" t="s">
        <v>7473</v>
      </c>
      <c r="B1213" s="0" t="s">
        <v>7474</v>
      </c>
      <c r="C1213" s="0" t="str">
        <f aca="false">LEFT(A1213,2)&amp;B1213</f>
        <v>EEHarku</v>
      </c>
    </row>
    <row r="1214" customFormat="false" ht="12.75" hidden="false" customHeight="false" outlineLevel="0" collapsed="false">
      <c r="A1214" s="0" t="s">
        <v>7475</v>
      </c>
      <c r="B1214" s="0" t="s">
        <v>7476</v>
      </c>
      <c r="C1214" s="0" t="str">
        <f aca="false">LEFT(A1214,2)&amp;B1214</f>
        <v>EEJõelähtme</v>
      </c>
    </row>
    <row r="1215" customFormat="false" ht="12.75" hidden="false" customHeight="false" outlineLevel="0" collapsed="false">
      <c r="A1215" s="0" t="s">
        <v>7477</v>
      </c>
      <c r="B1215" s="0" t="s">
        <v>7478</v>
      </c>
      <c r="C1215" s="0" t="str">
        <f aca="false">LEFT(A1215,2)&amp;B1215</f>
        <v>EEKiili</v>
      </c>
    </row>
    <row r="1216" customFormat="false" ht="12.75" hidden="false" customHeight="false" outlineLevel="0" collapsed="false">
      <c r="A1216" s="0" t="s">
        <v>7479</v>
      </c>
      <c r="B1216" s="0" t="s">
        <v>7480</v>
      </c>
      <c r="C1216" s="0" t="str">
        <f aca="false">LEFT(A1216,2)&amp;B1216</f>
        <v>EEKose</v>
      </c>
    </row>
    <row r="1217" customFormat="false" ht="12.75" hidden="false" customHeight="false" outlineLevel="0" collapsed="false">
      <c r="A1217" s="0" t="s">
        <v>7481</v>
      </c>
      <c r="B1217" s="0" t="s">
        <v>7482</v>
      </c>
      <c r="C1217" s="0" t="str">
        <f aca="false">LEFT(A1217,2)&amp;B1217</f>
        <v>EEKuusalu</v>
      </c>
    </row>
    <row r="1218" customFormat="false" ht="12.75" hidden="false" customHeight="false" outlineLevel="0" collapsed="false">
      <c r="A1218" s="0" t="s">
        <v>7483</v>
      </c>
      <c r="B1218" s="0" t="s">
        <v>7484</v>
      </c>
      <c r="C1218" s="0" t="str">
        <f aca="false">LEFT(A1218,2)&amp;B1218</f>
        <v>EELääne-Harju</v>
      </c>
    </row>
    <row r="1219" customFormat="false" ht="12.75" hidden="false" customHeight="false" outlineLevel="0" collapsed="false">
      <c r="A1219" s="0" t="s">
        <v>7485</v>
      </c>
      <c r="B1219" s="0" t="s">
        <v>7486</v>
      </c>
      <c r="C1219" s="0" t="str">
        <f aca="false">LEFT(A1219,2)&amp;B1219</f>
        <v>EERaasiku</v>
      </c>
    </row>
    <row r="1220" customFormat="false" ht="12.75" hidden="false" customHeight="false" outlineLevel="0" collapsed="false">
      <c r="A1220" s="0" t="s">
        <v>7487</v>
      </c>
      <c r="B1220" s="0" t="s">
        <v>7488</v>
      </c>
      <c r="C1220" s="0" t="str">
        <f aca="false">LEFT(A1220,2)&amp;B1220</f>
        <v>EERae</v>
      </c>
    </row>
    <row r="1221" customFormat="false" ht="12.75" hidden="false" customHeight="false" outlineLevel="0" collapsed="false">
      <c r="A1221" s="0" t="s">
        <v>7489</v>
      </c>
      <c r="B1221" s="0" t="s">
        <v>7490</v>
      </c>
      <c r="C1221" s="0" t="str">
        <f aca="false">LEFT(A1221,2)&amp;B1221</f>
        <v>EESaku</v>
      </c>
    </row>
    <row r="1222" customFormat="false" ht="12.75" hidden="false" customHeight="false" outlineLevel="0" collapsed="false">
      <c r="A1222" s="0" t="s">
        <v>7491</v>
      </c>
      <c r="B1222" s="0" t="s">
        <v>7492</v>
      </c>
      <c r="C1222" s="0" t="str">
        <f aca="false">LEFT(A1222,2)&amp;B1222</f>
        <v>EESaue</v>
      </c>
    </row>
    <row r="1223" customFormat="false" ht="12.75" hidden="false" customHeight="false" outlineLevel="0" collapsed="false">
      <c r="A1223" s="0" t="s">
        <v>7493</v>
      </c>
      <c r="B1223" s="0" t="s">
        <v>7494</v>
      </c>
      <c r="C1223" s="0" t="str">
        <f aca="false">LEFT(A1223,2)&amp;B1223</f>
        <v>EEViimsi</v>
      </c>
    </row>
    <row r="1224" customFormat="false" ht="12.75" hidden="false" customHeight="false" outlineLevel="0" collapsed="false">
      <c r="A1224" s="0" t="s">
        <v>7495</v>
      </c>
      <c r="B1224" s="0" t="s">
        <v>7496</v>
      </c>
      <c r="C1224" s="0" t="str">
        <f aca="false">LEFT(A1224,2)&amp;B1224</f>
        <v>EEHiiumaa</v>
      </c>
    </row>
    <row r="1225" customFormat="false" ht="12.75" hidden="false" customHeight="false" outlineLevel="0" collapsed="false">
      <c r="A1225" s="0" t="s">
        <v>7497</v>
      </c>
      <c r="B1225" s="0" t="s">
        <v>7496</v>
      </c>
      <c r="C1225" s="0" t="str">
        <f aca="false">LEFT(A1225,2)&amp;B1225</f>
        <v>EEHiiumaa</v>
      </c>
    </row>
    <row r="1226" customFormat="false" ht="12.75" hidden="false" customHeight="false" outlineLevel="0" collapsed="false">
      <c r="A1226" s="0" t="s">
        <v>7498</v>
      </c>
      <c r="B1226" s="0" t="s">
        <v>1304</v>
      </c>
      <c r="C1226" s="0" t="str">
        <f aca="false">LEFT(A1226,2)&amp;B1226</f>
        <v>EEIda-Virumaa</v>
      </c>
    </row>
    <row r="1227" customFormat="false" ht="12.75" hidden="false" customHeight="false" outlineLevel="0" collapsed="false">
      <c r="A1227" s="0" t="s">
        <v>7499</v>
      </c>
      <c r="B1227" s="0" t="s">
        <v>7500</v>
      </c>
      <c r="C1227" s="0" t="str">
        <f aca="false">LEFT(A1227,2)&amp;B1227</f>
        <v>EEKohtla-Järve</v>
      </c>
    </row>
    <row r="1228" customFormat="false" ht="12.75" hidden="false" customHeight="false" outlineLevel="0" collapsed="false">
      <c r="A1228" s="0" t="s">
        <v>7501</v>
      </c>
      <c r="B1228" s="0" t="s">
        <v>7502</v>
      </c>
      <c r="C1228" s="0" t="str">
        <f aca="false">LEFT(A1228,2)&amp;B1228</f>
        <v>EENarva</v>
      </c>
    </row>
    <row r="1229" customFormat="false" ht="12.75" hidden="false" customHeight="false" outlineLevel="0" collapsed="false">
      <c r="A1229" s="0" t="s">
        <v>7503</v>
      </c>
      <c r="B1229" s="0" t="s">
        <v>7504</v>
      </c>
      <c r="C1229" s="0" t="str">
        <f aca="false">LEFT(A1229,2)&amp;B1229</f>
        <v>EENarva-Jõesuu</v>
      </c>
    </row>
    <row r="1230" customFormat="false" ht="12.75" hidden="false" customHeight="false" outlineLevel="0" collapsed="false">
      <c r="A1230" s="0" t="s">
        <v>7505</v>
      </c>
      <c r="B1230" s="0" t="s">
        <v>1303</v>
      </c>
      <c r="C1230" s="0" t="str">
        <f aca="false">LEFT(A1230,2)&amp;B1230</f>
        <v>EESillamäe</v>
      </c>
    </row>
    <row r="1231" customFormat="false" ht="12.75" hidden="false" customHeight="false" outlineLevel="0" collapsed="false">
      <c r="A1231" s="0" t="s">
        <v>7506</v>
      </c>
      <c r="B1231" s="0" t="s">
        <v>7507</v>
      </c>
      <c r="C1231" s="0" t="str">
        <f aca="false">LEFT(A1231,2)&amp;B1231</f>
        <v>EEAlutaguse</v>
      </c>
    </row>
    <row r="1232" customFormat="false" ht="12.75" hidden="false" customHeight="false" outlineLevel="0" collapsed="false">
      <c r="A1232" s="0" t="s">
        <v>7508</v>
      </c>
      <c r="B1232" s="0" t="s">
        <v>7509</v>
      </c>
      <c r="C1232" s="0" t="str">
        <f aca="false">LEFT(A1232,2)&amp;B1232</f>
        <v>EEJõhvi</v>
      </c>
    </row>
    <row r="1233" customFormat="false" ht="12.75" hidden="false" customHeight="false" outlineLevel="0" collapsed="false">
      <c r="A1233" s="0" t="s">
        <v>7510</v>
      </c>
      <c r="B1233" s="0" t="s">
        <v>7511</v>
      </c>
      <c r="C1233" s="0" t="str">
        <f aca="false">LEFT(A1233,2)&amp;B1233</f>
        <v>EELüganuse</v>
      </c>
    </row>
    <row r="1234" customFormat="false" ht="12.75" hidden="false" customHeight="false" outlineLevel="0" collapsed="false">
      <c r="A1234" s="0" t="s">
        <v>7512</v>
      </c>
      <c r="B1234" s="0" t="s">
        <v>7513</v>
      </c>
      <c r="C1234" s="0" t="str">
        <f aca="false">LEFT(A1234,2)&amp;B1234</f>
        <v>EEToila</v>
      </c>
    </row>
    <row r="1235" customFormat="false" ht="12.75" hidden="false" customHeight="false" outlineLevel="0" collapsed="false">
      <c r="A1235" s="0" t="s">
        <v>7514</v>
      </c>
      <c r="B1235" s="0" t="s">
        <v>7515</v>
      </c>
      <c r="C1235" s="0" t="str">
        <f aca="false">LEFT(A1235,2)&amp;B1235</f>
        <v>EEJõgevamaa</v>
      </c>
    </row>
    <row r="1236" customFormat="false" ht="12.75" hidden="false" customHeight="false" outlineLevel="0" collapsed="false">
      <c r="A1236" s="0" t="s">
        <v>7516</v>
      </c>
      <c r="B1236" s="0" t="s">
        <v>7517</v>
      </c>
      <c r="C1236" s="0" t="str">
        <f aca="false">LEFT(A1236,2)&amp;B1236</f>
        <v>EEJõgeva</v>
      </c>
    </row>
    <row r="1237" customFormat="false" ht="12.75" hidden="false" customHeight="false" outlineLevel="0" collapsed="false">
      <c r="A1237" s="0" t="s">
        <v>7518</v>
      </c>
      <c r="B1237" s="0" t="s">
        <v>7519</v>
      </c>
      <c r="C1237" s="0" t="str">
        <f aca="false">LEFT(A1237,2)&amp;B1237</f>
        <v>EEMustvee</v>
      </c>
    </row>
    <row r="1238" customFormat="false" ht="12.75" hidden="false" customHeight="false" outlineLevel="0" collapsed="false">
      <c r="A1238" s="0" t="s">
        <v>7520</v>
      </c>
      <c r="B1238" s="0" t="s">
        <v>7521</v>
      </c>
      <c r="C1238" s="0" t="str">
        <f aca="false">LEFT(A1238,2)&amp;B1238</f>
        <v>EEPõltsamaa</v>
      </c>
    </row>
    <row r="1239" customFormat="false" ht="12.75" hidden="false" customHeight="false" outlineLevel="0" collapsed="false">
      <c r="A1239" s="0" t="s">
        <v>7522</v>
      </c>
      <c r="B1239" s="0" t="s">
        <v>7523</v>
      </c>
      <c r="C1239" s="0" t="str">
        <f aca="false">LEFT(A1239,2)&amp;B1239</f>
        <v>EEJärvamaa</v>
      </c>
    </row>
    <row r="1240" customFormat="false" ht="12.75" hidden="false" customHeight="false" outlineLevel="0" collapsed="false">
      <c r="A1240" s="0" t="s">
        <v>7524</v>
      </c>
      <c r="B1240" s="0" t="s">
        <v>7525</v>
      </c>
      <c r="C1240" s="0" t="str">
        <f aca="false">LEFT(A1240,2)&amp;B1240</f>
        <v>EEPaide</v>
      </c>
    </row>
    <row r="1241" customFormat="false" ht="12.75" hidden="false" customHeight="false" outlineLevel="0" collapsed="false">
      <c r="A1241" s="0" t="s">
        <v>7526</v>
      </c>
      <c r="B1241" s="0" t="s">
        <v>7527</v>
      </c>
      <c r="C1241" s="0" t="str">
        <f aca="false">LEFT(A1241,2)&amp;B1241</f>
        <v>EEJärva</v>
      </c>
    </row>
    <row r="1242" customFormat="false" ht="12.75" hidden="false" customHeight="false" outlineLevel="0" collapsed="false">
      <c r="A1242" s="0" t="s">
        <v>7528</v>
      </c>
      <c r="B1242" s="0" t="s">
        <v>7529</v>
      </c>
      <c r="C1242" s="0" t="str">
        <f aca="false">LEFT(A1242,2)&amp;B1242</f>
        <v>EETüri</v>
      </c>
    </row>
    <row r="1243" customFormat="false" ht="12.75" hidden="false" customHeight="false" outlineLevel="0" collapsed="false">
      <c r="A1243" s="0" t="s">
        <v>7530</v>
      </c>
      <c r="B1243" s="0" t="s">
        <v>7531</v>
      </c>
      <c r="C1243" s="0" t="str">
        <f aca="false">LEFT(A1243,2)&amp;B1243</f>
        <v>EELäänemaa</v>
      </c>
    </row>
    <row r="1244" customFormat="false" ht="12.75" hidden="false" customHeight="false" outlineLevel="0" collapsed="false">
      <c r="A1244" s="0" t="s">
        <v>7532</v>
      </c>
      <c r="B1244" s="0" t="s">
        <v>7533</v>
      </c>
      <c r="C1244" s="0" t="str">
        <f aca="false">LEFT(A1244,2)&amp;B1244</f>
        <v>EEHaapsalu</v>
      </c>
    </row>
    <row r="1245" customFormat="false" ht="12.75" hidden="false" customHeight="false" outlineLevel="0" collapsed="false">
      <c r="A1245" s="0" t="s">
        <v>7534</v>
      </c>
      <c r="B1245" s="0" t="s">
        <v>7535</v>
      </c>
      <c r="C1245" s="0" t="str">
        <f aca="false">LEFT(A1245,2)&amp;B1245</f>
        <v>EELääne-Nigula</v>
      </c>
    </row>
    <row r="1246" customFormat="false" ht="12.75" hidden="false" customHeight="false" outlineLevel="0" collapsed="false">
      <c r="A1246" s="0" t="s">
        <v>7536</v>
      </c>
      <c r="B1246" s="0" t="s">
        <v>7537</v>
      </c>
      <c r="C1246" s="0" t="str">
        <f aca="false">LEFT(A1246,2)&amp;B1246</f>
        <v>EEVormsi</v>
      </c>
    </row>
    <row r="1247" customFormat="false" ht="12.75" hidden="false" customHeight="false" outlineLevel="0" collapsed="false">
      <c r="A1247" s="0" t="s">
        <v>7538</v>
      </c>
      <c r="B1247" s="0" t="s">
        <v>7539</v>
      </c>
      <c r="C1247" s="0" t="str">
        <f aca="false">LEFT(A1247,2)&amp;B1247</f>
        <v>EELääne-Virumaa</v>
      </c>
    </row>
    <row r="1248" customFormat="false" ht="12.75" hidden="false" customHeight="false" outlineLevel="0" collapsed="false">
      <c r="A1248" s="0" t="s">
        <v>7540</v>
      </c>
      <c r="B1248" s="0" t="s">
        <v>7541</v>
      </c>
      <c r="C1248" s="0" t="str">
        <f aca="false">LEFT(A1248,2)&amp;B1248</f>
        <v>EERakvere</v>
      </c>
    </row>
    <row r="1249" customFormat="false" ht="12.75" hidden="false" customHeight="false" outlineLevel="0" collapsed="false">
      <c r="A1249" s="0" t="s">
        <v>7542</v>
      </c>
      <c r="B1249" s="0" t="s">
        <v>7543</v>
      </c>
      <c r="C1249" s="0" t="str">
        <f aca="false">LEFT(A1249,2)&amp;B1249</f>
        <v>EEHaljala</v>
      </c>
    </row>
    <row r="1250" customFormat="false" ht="12.75" hidden="false" customHeight="false" outlineLevel="0" collapsed="false">
      <c r="A1250" s="0" t="s">
        <v>7544</v>
      </c>
      <c r="B1250" s="0" t="s">
        <v>7545</v>
      </c>
      <c r="C1250" s="0" t="str">
        <f aca="false">LEFT(A1250,2)&amp;B1250</f>
        <v>EEKadrina</v>
      </c>
    </row>
    <row r="1251" customFormat="false" ht="12.75" hidden="false" customHeight="false" outlineLevel="0" collapsed="false">
      <c r="A1251" s="0" t="s">
        <v>7546</v>
      </c>
      <c r="B1251" s="0" t="s">
        <v>7541</v>
      </c>
      <c r="C1251" s="0" t="str">
        <f aca="false">LEFT(A1251,2)&amp;B1251</f>
        <v>EERakvere</v>
      </c>
    </row>
    <row r="1252" customFormat="false" ht="12.75" hidden="false" customHeight="false" outlineLevel="0" collapsed="false">
      <c r="A1252" s="0" t="s">
        <v>7547</v>
      </c>
      <c r="B1252" s="0" t="s">
        <v>7548</v>
      </c>
      <c r="C1252" s="0" t="str">
        <f aca="false">LEFT(A1252,2)&amp;B1252</f>
        <v>EETapa</v>
      </c>
    </row>
    <row r="1253" customFormat="false" ht="12.75" hidden="false" customHeight="false" outlineLevel="0" collapsed="false">
      <c r="A1253" s="0" t="s">
        <v>7549</v>
      </c>
      <c r="B1253" s="0" t="s">
        <v>7550</v>
      </c>
      <c r="C1253" s="0" t="str">
        <f aca="false">LEFT(A1253,2)&amp;B1253</f>
        <v>EEVinni</v>
      </c>
    </row>
    <row r="1254" customFormat="false" ht="12.75" hidden="false" customHeight="false" outlineLevel="0" collapsed="false">
      <c r="A1254" s="0" t="s">
        <v>7551</v>
      </c>
      <c r="B1254" s="0" t="s">
        <v>7552</v>
      </c>
      <c r="C1254" s="0" t="str">
        <f aca="false">LEFT(A1254,2)&amp;B1254</f>
        <v>EEViru-Nigula</v>
      </c>
    </row>
    <row r="1255" customFormat="false" ht="12.75" hidden="false" customHeight="false" outlineLevel="0" collapsed="false">
      <c r="A1255" s="0" t="s">
        <v>7553</v>
      </c>
      <c r="B1255" s="0" t="s">
        <v>7554</v>
      </c>
      <c r="C1255" s="0" t="str">
        <f aca="false">LEFT(A1255,2)&amp;B1255</f>
        <v>EEVäike-Maarja</v>
      </c>
    </row>
    <row r="1256" customFormat="false" ht="12.75" hidden="false" customHeight="false" outlineLevel="0" collapsed="false">
      <c r="A1256" s="0" t="s">
        <v>7555</v>
      </c>
      <c r="B1256" s="0" t="s">
        <v>7556</v>
      </c>
      <c r="C1256" s="0" t="str">
        <f aca="false">LEFT(A1256,2)&amp;B1256</f>
        <v>EEPõlvamaa</v>
      </c>
    </row>
    <row r="1257" customFormat="false" ht="12.75" hidden="false" customHeight="false" outlineLevel="0" collapsed="false">
      <c r="A1257" s="0" t="s">
        <v>7557</v>
      </c>
      <c r="B1257" s="0" t="s">
        <v>7558</v>
      </c>
      <c r="C1257" s="0" t="str">
        <f aca="false">LEFT(A1257,2)&amp;B1257</f>
        <v>EEKanepi</v>
      </c>
    </row>
    <row r="1258" customFormat="false" ht="12.75" hidden="false" customHeight="false" outlineLevel="0" collapsed="false">
      <c r="A1258" s="0" t="s">
        <v>7559</v>
      </c>
      <c r="B1258" s="0" t="s">
        <v>7560</v>
      </c>
      <c r="C1258" s="0" t="str">
        <f aca="false">LEFT(A1258,2)&amp;B1258</f>
        <v>EEPõlva</v>
      </c>
    </row>
    <row r="1259" customFormat="false" ht="12.75" hidden="false" customHeight="false" outlineLevel="0" collapsed="false">
      <c r="A1259" s="0" t="s">
        <v>7561</v>
      </c>
      <c r="B1259" s="0" t="s">
        <v>7562</v>
      </c>
      <c r="C1259" s="0" t="str">
        <f aca="false">LEFT(A1259,2)&amp;B1259</f>
        <v>EERäpina</v>
      </c>
    </row>
    <row r="1260" customFormat="false" ht="12.75" hidden="false" customHeight="false" outlineLevel="0" collapsed="false">
      <c r="A1260" s="0" t="s">
        <v>7563</v>
      </c>
      <c r="B1260" s="0" t="s">
        <v>7564</v>
      </c>
      <c r="C1260" s="0" t="str">
        <f aca="false">LEFT(A1260,2)&amp;B1260</f>
        <v>EEPärnumaa</v>
      </c>
    </row>
    <row r="1261" customFormat="false" ht="12.75" hidden="false" customHeight="false" outlineLevel="0" collapsed="false">
      <c r="A1261" s="0" t="s">
        <v>7565</v>
      </c>
      <c r="B1261" s="0" t="s">
        <v>7566</v>
      </c>
      <c r="C1261" s="0" t="str">
        <f aca="false">LEFT(A1261,2)&amp;B1261</f>
        <v>EEPärnu</v>
      </c>
    </row>
    <row r="1262" customFormat="false" ht="12.75" hidden="false" customHeight="false" outlineLevel="0" collapsed="false">
      <c r="A1262" s="0" t="s">
        <v>7567</v>
      </c>
      <c r="B1262" s="0" t="s">
        <v>7568</v>
      </c>
      <c r="C1262" s="0" t="str">
        <f aca="false">LEFT(A1262,2)&amp;B1262</f>
        <v>EEHäädemeeste</v>
      </c>
    </row>
    <row r="1263" customFormat="false" ht="12.75" hidden="false" customHeight="false" outlineLevel="0" collapsed="false">
      <c r="A1263" s="0" t="s">
        <v>7569</v>
      </c>
      <c r="B1263" s="0" t="s">
        <v>7570</v>
      </c>
      <c r="C1263" s="0" t="str">
        <f aca="false">LEFT(A1263,2)&amp;B1263</f>
        <v>EEKihnu</v>
      </c>
    </row>
    <row r="1264" customFormat="false" ht="12.75" hidden="false" customHeight="false" outlineLevel="0" collapsed="false">
      <c r="A1264" s="0" t="s">
        <v>7571</v>
      </c>
      <c r="B1264" s="0" t="s">
        <v>7572</v>
      </c>
      <c r="C1264" s="0" t="str">
        <f aca="false">LEFT(A1264,2)&amp;B1264</f>
        <v>EELääneranna</v>
      </c>
    </row>
    <row r="1265" customFormat="false" ht="12.75" hidden="false" customHeight="false" outlineLevel="0" collapsed="false">
      <c r="A1265" s="0" t="s">
        <v>7573</v>
      </c>
      <c r="B1265" s="0" t="s">
        <v>7574</v>
      </c>
      <c r="C1265" s="0" t="str">
        <f aca="false">LEFT(A1265,2)&amp;B1265</f>
        <v>EEPõhja-Pärnumaa</v>
      </c>
    </row>
    <row r="1266" customFormat="false" ht="12.75" hidden="false" customHeight="false" outlineLevel="0" collapsed="false">
      <c r="A1266" s="0" t="s">
        <v>7575</v>
      </c>
      <c r="B1266" s="0" t="s">
        <v>7576</v>
      </c>
      <c r="C1266" s="0" t="str">
        <f aca="false">LEFT(A1266,2)&amp;B1266</f>
        <v>EESaarde</v>
      </c>
    </row>
    <row r="1267" customFormat="false" ht="12.75" hidden="false" customHeight="false" outlineLevel="0" collapsed="false">
      <c r="A1267" s="0" t="s">
        <v>7577</v>
      </c>
      <c r="B1267" s="0" t="s">
        <v>7578</v>
      </c>
      <c r="C1267" s="0" t="str">
        <f aca="false">LEFT(A1267,2)&amp;B1267</f>
        <v>EETori</v>
      </c>
    </row>
    <row r="1268" customFormat="false" ht="12.75" hidden="false" customHeight="false" outlineLevel="0" collapsed="false">
      <c r="A1268" s="0" t="s">
        <v>7579</v>
      </c>
      <c r="B1268" s="0" t="s">
        <v>7580</v>
      </c>
      <c r="C1268" s="0" t="str">
        <f aca="false">LEFT(A1268,2)&amp;B1268</f>
        <v>EERaplamaa</v>
      </c>
    </row>
    <row r="1269" customFormat="false" ht="12.75" hidden="false" customHeight="false" outlineLevel="0" collapsed="false">
      <c r="A1269" s="0" t="s">
        <v>7581</v>
      </c>
      <c r="B1269" s="0" t="s">
        <v>7582</v>
      </c>
      <c r="C1269" s="0" t="str">
        <f aca="false">LEFT(A1269,2)&amp;B1269</f>
        <v>EEKehtna</v>
      </c>
    </row>
    <row r="1270" customFormat="false" ht="12.75" hidden="false" customHeight="false" outlineLevel="0" collapsed="false">
      <c r="A1270" s="0" t="s">
        <v>7583</v>
      </c>
      <c r="B1270" s="0" t="s">
        <v>7584</v>
      </c>
      <c r="C1270" s="0" t="str">
        <f aca="false">LEFT(A1270,2)&amp;B1270</f>
        <v>EEKohila</v>
      </c>
    </row>
    <row r="1271" customFormat="false" ht="12.75" hidden="false" customHeight="false" outlineLevel="0" collapsed="false">
      <c r="A1271" s="0" t="s">
        <v>7585</v>
      </c>
      <c r="B1271" s="0" t="s">
        <v>7586</v>
      </c>
      <c r="C1271" s="0" t="str">
        <f aca="false">LEFT(A1271,2)&amp;B1271</f>
        <v>EEMärjamaa</v>
      </c>
    </row>
    <row r="1272" customFormat="false" ht="12.75" hidden="false" customHeight="false" outlineLevel="0" collapsed="false">
      <c r="A1272" s="0" t="s">
        <v>7587</v>
      </c>
      <c r="B1272" s="0" t="s">
        <v>7588</v>
      </c>
      <c r="C1272" s="0" t="str">
        <f aca="false">LEFT(A1272,2)&amp;B1272</f>
        <v>EERapla</v>
      </c>
    </row>
    <row r="1273" customFormat="false" ht="12.75" hidden="false" customHeight="false" outlineLevel="0" collapsed="false">
      <c r="A1273" s="0" t="s">
        <v>7589</v>
      </c>
      <c r="B1273" s="0" t="s">
        <v>7590</v>
      </c>
      <c r="C1273" s="0" t="str">
        <f aca="false">LEFT(A1273,2)&amp;B1273</f>
        <v>EESaaremaa</v>
      </c>
    </row>
    <row r="1274" customFormat="false" ht="12.75" hidden="false" customHeight="false" outlineLevel="0" collapsed="false">
      <c r="A1274" s="0" t="s">
        <v>7591</v>
      </c>
      <c r="B1274" s="0" t="s">
        <v>7592</v>
      </c>
      <c r="C1274" s="0" t="str">
        <f aca="false">LEFT(A1274,2)&amp;B1274</f>
        <v>EEMuhu</v>
      </c>
    </row>
    <row r="1275" customFormat="false" ht="12.75" hidden="false" customHeight="false" outlineLevel="0" collapsed="false">
      <c r="A1275" s="0" t="s">
        <v>7593</v>
      </c>
      <c r="B1275" s="0" t="s">
        <v>7594</v>
      </c>
      <c r="C1275" s="0" t="str">
        <f aca="false">LEFT(A1275,2)&amp;B1275</f>
        <v>EERuhnu</v>
      </c>
    </row>
    <row r="1276" customFormat="false" ht="12.75" hidden="false" customHeight="false" outlineLevel="0" collapsed="false">
      <c r="A1276" s="0" t="s">
        <v>7595</v>
      </c>
      <c r="B1276" s="0" t="s">
        <v>7590</v>
      </c>
      <c r="C1276" s="0" t="str">
        <f aca="false">LEFT(A1276,2)&amp;B1276</f>
        <v>EESaaremaa</v>
      </c>
    </row>
    <row r="1277" customFormat="false" ht="12.75" hidden="false" customHeight="false" outlineLevel="0" collapsed="false">
      <c r="A1277" s="0" t="s">
        <v>7596</v>
      </c>
      <c r="B1277" s="0" t="s">
        <v>7597</v>
      </c>
      <c r="C1277" s="0" t="str">
        <f aca="false">LEFT(A1277,2)&amp;B1277</f>
        <v>EETartumaa</v>
      </c>
    </row>
    <row r="1278" customFormat="false" ht="12.75" hidden="false" customHeight="false" outlineLevel="0" collapsed="false">
      <c r="A1278" s="0" t="s">
        <v>7598</v>
      </c>
      <c r="B1278" s="0" t="s">
        <v>7599</v>
      </c>
      <c r="C1278" s="0" t="str">
        <f aca="false">LEFT(A1278,2)&amp;B1278</f>
        <v>EETartu</v>
      </c>
    </row>
    <row r="1279" customFormat="false" ht="12.75" hidden="false" customHeight="false" outlineLevel="0" collapsed="false">
      <c r="A1279" s="0" t="s">
        <v>7600</v>
      </c>
      <c r="B1279" s="0" t="s">
        <v>7601</v>
      </c>
      <c r="C1279" s="0" t="str">
        <f aca="false">LEFT(A1279,2)&amp;B1279</f>
        <v>EEElva</v>
      </c>
    </row>
    <row r="1280" customFormat="false" ht="12.75" hidden="false" customHeight="false" outlineLevel="0" collapsed="false">
      <c r="A1280" s="0" t="s">
        <v>7602</v>
      </c>
      <c r="B1280" s="0" t="s">
        <v>7603</v>
      </c>
      <c r="C1280" s="0" t="str">
        <f aca="false">LEFT(A1280,2)&amp;B1280</f>
        <v>EEKambja</v>
      </c>
    </row>
    <row r="1281" customFormat="false" ht="12.75" hidden="false" customHeight="false" outlineLevel="0" collapsed="false">
      <c r="A1281" s="0" t="s">
        <v>7604</v>
      </c>
      <c r="B1281" s="0" t="s">
        <v>7605</v>
      </c>
      <c r="C1281" s="0" t="str">
        <f aca="false">LEFT(A1281,2)&amp;B1281</f>
        <v>EEKastre</v>
      </c>
    </row>
    <row r="1282" customFormat="false" ht="12.75" hidden="false" customHeight="false" outlineLevel="0" collapsed="false">
      <c r="A1282" s="0" t="s">
        <v>7606</v>
      </c>
      <c r="B1282" s="0" t="s">
        <v>7607</v>
      </c>
      <c r="C1282" s="0" t="str">
        <f aca="false">LEFT(A1282,2)&amp;B1282</f>
        <v>EELuunja</v>
      </c>
    </row>
    <row r="1283" customFormat="false" ht="12.75" hidden="false" customHeight="false" outlineLevel="0" collapsed="false">
      <c r="A1283" s="0" t="s">
        <v>7608</v>
      </c>
      <c r="B1283" s="0" t="s">
        <v>7609</v>
      </c>
      <c r="C1283" s="0" t="str">
        <f aca="false">LEFT(A1283,2)&amp;B1283</f>
        <v>EENõo</v>
      </c>
    </row>
    <row r="1284" customFormat="false" ht="12.75" hidden="false" customHeight="false" outlineLevel="0" collapsed="false">
      <c r="A1284" s="0" t="s">
        <v>7610</v>
      </c>
      <c r="B1284" s="0" t="s">
        <v>7611</v>
      </c>
      <c r="C1284" s="0" t="str">
        <f aca="false">LEFT(A1284,2)&amp;B1284</f>
        <v>EEPeipsiääre</v>
      </c>
    </row>
    <row r="1285" customFormat="false" ht="12.75" hidden="false" customHeight="false" outlineLevel="0" collapsed="false">
      <c r="A1285" s="0" t="s">
        <v>7612</v>
      </c>
      <c r="B1285" s="0" t="s">
        <v>7599</v>
      </c>
      <c r="C1285" s="0" t="str">
        <f aca="false">LEFT(A1285,2)&amp;B1285</f>
        <v>EETartu</v>
      </c>
    </row>
    <row r="1286" customFormat="false" ht="12.75" hidden="false" customHeight="false" outlineLevel="0" collapsed="false">
      <c r="A1286" s="0" t="s">
        <v>7613</v>
      </c>
      <c r="B1286" s="0" t="s">
        <v>7614</v>
      </c>
      <c r="C1286" s="0" t="str">
        <f aca="false">LEFT(A1286,2)&amp;B1286</f>
        <v>EEValgamaa</v>
      </c>
    </row>
    <row r="1287" customFormat="false" ht="12.75" hidden="false" customHeight="false" outlineLevel="0" collapsed="false">
      <c r="A1287" s="0" t="s">
        <v>7615</v>
      </c>
      <c r="B1287" s="0" t="s">
        <v>7616</v>
      </c>
      <c r="C1287" s="0" t="str">
        <f aca="false">LEFT(A1287,2)&amp;B1287</f>
        <v>EEOtepää</v>
      </c>
    </row>
    <row r="1288" customFormat="false" ht="12.75" hidden="false" customHeight="false" outlineLevel="0" collapsed="false">
      <c r="A1288" s="0" t="s">
        <v>7617</v>
      </c>
      <c r="B1288" s="0" t="s">
        <v>7618</v>
      </c>
      <c r="C1288" s="0" t="str">
        <f aca="false">LEFT(A1288,2)&amp;B1288</f>
        <v>EETõrva</v>
      </c>
    </row>
    <row r="1289" customFormat="false" ht="12.75" hidden="false" customHeight="false" outlineLevel="0" collapsed="false">
      <c r="A1289" s="0" t="s">
        <v>7619</v>
      </c>
      <c r="B1289" s="0" t="s">
        <v>7620</v>
      </c>
      <c r="C1289" s="0" t="str">
        <f aca="false">LEFT(A1289,2)&amp;B1289</f>
        <v>EEValga</v>
      </c>
    </row>
    <row r="1290" customFormat="false" ht="12.75" hidden="false" customHeight="false" outlineLevel="0" collapsed="false">
      <c r="A1290" s="0" t="s">
        <v>7621</v>
      </c>
      <c r="B1290" s="0" t="s">
        <v>7622</v>
      </c>
      <c r="C1290" s="0" t="str">
        <f aca="false">LEFT(A1290,2)&amp;B1290</f>
        <v>EEViljandimaa</v>
      </c>
    </row>
    <row r="1291" customFormat="false" ht="12.75" hidden="false" customHeight="false" outlineLevel="0" collapsed="false">
      <c r="A1291" s="0" t="s">
        <v>7623</v>
      </c>
      <c r="B1291" s="0" t="s">
        <v>7624</v>
      </c>
      <c r="C1291" s="0" t="str">
        <f aca="false">LEFT(A1291,2)&amp;B1291</f>
        <v>EEViljandi</v>
      </c>
    </row>
    <row r="1292" customFormat="false" ht="12.75" hidden="false" customHeight="false" outlineLevel="0" collapsed="false">
      <c r="A1292" s="0" t="s">
        <v>7625</v>
      </c>
      <c r="B1292" s="0" t="s">
        <v>7626</v>
      </c>
      <c r="C1292" s="0" t="str">
        <f aca="false">LEFT(A1292,2)&amp;B1292</f>
        <v>EEMulgi</v>
      </c>
    </row>
    <row r="1293" customFormat="false" ht="12.75" hidden="false" customHeight="false" outlineLevel="0" collapsed="false">
      <c r="A1293" s="0" t="s">
        <v>7627</v>
      </c>
      <c r="B1293" s="0" t="s">
        <v>7628</v>
      </c>
      <c r="C1293" s="0" t="str">
        <f aca="false">LEFT(A1293,2)&amp;B1293</f>
        <v>EEPõhja-Sakala</v>
      </c>
    </row>
    <row r="1294" customFormat="false" ht="12.75" hidden="false" customHeight="false" outlineLevel="0" collapsed="false">
      <c r="A1294" s="0" t="s">
        <v>7629</v>
      </c>
      <c r="B1294" s="0" t="s">
        <v>7624</v>
      </c>
      <c r="C1294" s="0" t="str">
        <f aca="false">LEFT(A1294,2)&amp;B1294</f>
        <v>EEViljandi</v>
      </c>
    </row>
    <row r="1295" customFormat="false" ht="12.75" hidden="false" customHeight="false" outlineLevel="0" collapsed="false">
      <c r="A1295" s="0" t="s">
        <v>7630</v>
      </c>
      <c r="B1295" s="0" t="s">
        <v>7631</v>
      </c>
      <c r="C1295" s="0" t="str">
        <f aca="false">LEFT(A1295,2)&amp;B1295</f>
        <v>EEVõrumaa</v>
      </c>
    </row>
    <row r="1296" customFormat="false" ht="12.75" hidden="false" customHeight="false" outlineLevel="0" collapsed="false">
      <c r="A1296" s="0" t="s">
        <v>7632</v>
      </c>
      <c r="B1296" s="0" t="s">
        <v>7633</v>
      </c>
      <c r="C1296" s="0" t="str">
        <f aca="false">LEFT(A1296,2)&amp;B1296</f>
        <v>EEVõru</v>
      </c>
    </row>
    <row r="1297" customFormat="false" ht="12.75" hidden="false" customHeight="false" outlineLevel="0" collapsed="false">
      <c r="A1297" s="0" t="s">
        <v>7634</v>
      </c>
      <c r="B1297" s="0" t="s">
        <v>7635</v>
      </c>
      <c r="C1297" s="0" t="str">
        <f aca="false">LEFT(A1297,2)&amp;B1297</f>
        <v>EEAntsla</v>
      </c>
    </row>
    <row r="1298" customFormat="false" ht="12.75" hidden="false" customHeight="false" outlineLevel="0" collapsed="false">
      <c r="A1298" s="0" t="s">
        <v>7636</v>
      </c>
      <c r="B1298" s="0" t="s">
        <v>7637</v>
      </c>
      <c r="C1298" s="0" t="str">
        <f aca="false">LEFT(A1298,2)&amp;B1298</f>
        <v>EERõuge</v>
      </c>
    </row>
    <row r="1299" customFormat="false" ht="12.75" hidden="false" customHeight="false" outlineLevel="0" collapsed="false">
      <c r="A1299" s="0" t="s">
        <v>7638</v>
      </c>
      <c r="B1299" s="0" t="s">
        <v>7639</v>
      </c>
      <c r="C1299" s="0" t="str">
        <f aca="false">LEFT(A1299,2)&amp;B1299</f>
        <v>EESetomaa</v>
      </c>
    </row>
    <row r="1300" customFormat="false" ht="12.75" hidden="false" customHeight="false" outlineLevel="0" collapsed="false">
      <c r="A1300" s="0" t="s">
        <v>7640</v>
      </c>
      <c r="B1300" s="0" t="s">
        <v>7633</v>
      </c>
      <c r="C1300" s="0" t="str">
        <f aca="false">LEFT(A1300,2)&amp;B1300</f>
        <v>EEVõru</v>
      </c>
    </row>
    <row r="1301" customFormat="false" ht="12.75" hidden="false" customHeight="false" outlineLevel="0" collapsed="false">
      <c r="A1301" s="0" t="s">
        <v>7641</v>
      </c>
      <c r="B1301" s="0" t="s">
        <v>7642</v>
      </c>
      <c r="C1301" s="0" t="str">
        <f aca="false">LEFT(A1301,2)&amp;B1301</f>
        <v>EGAl Iskandarīyah</v>
      </c>
    </row>
    <row r="1302" customFormat="false" ht="12.75" hidden="false" customHeight="false" outlineLevel="0" collapsed="false">
      <c r="A1302" s="0" t="s">
        <v>7643</v>
      </c>
      <c r="B1302" s="0" t="s">
        <v>7644</v>
      </c>
      <c r="C1302" s="0" t="str">
        <f aca="false">LEFT(A1302,2)&amp;B1302</f>
        <v>EGAswān</v>
      </c>
    </row>
    <row r="1303" customFormat="false" ht="12.75" hidden="false" customHeight="false" outlineLevel="0" collapsed="false">
      <c r="A1303" s="0" t="s">
        <v>7645</v>
      </c>
      <c r="B1303" s="0" t="s">
        <v>7646</v>
      </c>
      <c r="C1303" s="0" t="str">
        <f aca="false">LEFT(A1303,2)&amp;B1303</f>
        <v>EGAsyūţ</v>
      </c>
    </row>
    <row r="1304" customFormat="false" ht="12.75" hidden="false" customHeight="false" outlineLevel="0" collapsed="false">
      <c r="A1304" s="0" t="s">
        <v>7647</v>
      </c>
      <c r="B1304" s="0" t="s">
        <v>7648</v>
      </c>
      <c r="C1304" s="0" t="str">
        <f aca="false">LEFT(A1304,2)&amp;B1304</f>
        <v>EGAl Baḩr al Aḩmar</v>
      </c>
    </row>
    <row r="1305" customFormat="false" ht="12.75" hidden="false" customHeight="false" outlineLevel="0" collapsed="false">
      <c r="A1305" s="0" t="s">
        <v>7649</v>
      </c>
      <c r="B1305" s="0" t="s">
        <v>7650</v>
      </c>
      <c r="C1305" s="0" t="str">
        <f aca="false">LEFT(A1305,2)&amp;B1305</f>
        <v>EGAl Buḩayrah</v>
      </c>
    </row>
    <row r="1306" customFormat="false" ht="12.75" hidden="false" customHeight="false" outlineLevel="0" collapsed="false">
      <c r="A1306" s="0" t="s">
        <v>7651</v>
      </c>
      <c r="B1306" s="0" t="s">
        <v>7652</v>
      </c>
      <c r="C1306" s="0" t="str">
        <f aca="false">LEFT(A1306,2)&amp;B1306</f>
        <v>EGBanī Suwayf</v>
      </c>
    </row>
    <row r="1307" customFormat="false" ht="12.75" hidden="false" customHeight="false" outlineLevel="0" collapsed="false">
      <c r="A1307" s="0" t="s">
        <v>7653</v>
      </c>
      <c r="B1307" s="0" t="s">
        <v>7654</v>
      </c>
      <c r="C1307" s="0" t="str">
        <f aca="false">LEFT(A1307,2)&amp;B1307</f>
        <v>EGAl Qāhirah</v>
      </c>
    </row>
    <row r="1308" customFormat="false" ht="12.75" hidden="false" customHeight="false" outlineLevel="0" collapsed="false">
      <c r="A1308" s="0" t="s">
        <v>7655</v>
      </c>
      <c r="B1308" s="0" t="s">
        <v>7656</v>
      </c>
      <c r="C1308" s="0" t="str">
        <f aca="false">LEFT(A1308,2)&amp;B1308</f>
        <v>EGAd Daqahlīyah</v>
      </c>
    </row>
    <row r="1309" customFormat="false" ht="12.75" hidden="false" customHeight="false" outlineLevel="0" collapsed="false">
      <c r="A1309" s="0" t="s">
        <v>7657</v>
      </c>
      <c r="B1309" s="0" t="s">
        <v>7658</v>
      </c>
      <c r="C1309" s="0" t="str">
        <f aca="false">LEFT(A1309,2)&amp;B1309</f>
        <v>EGDumyāţ</v>
      </c>
    </row>
    <row r="1310" customFormat="false" ht="12.75" hidden="false" customHeight="false" outlineLevel="0" collapsed="false">
      <c r="A1310" s="0" t="s">
        <v>7659</v>
      </c>
      <c r="B1310" s="0" t="s">
        <v>7660</v>
      </c>
      <c r="C1310" s="0" t="str">
        <f aca="false">LEFT(A1310,2)&amp;B1310</f>
        <v>EGAl Fayyūm</v>
      </c>
    </row>
    <row r="1311" customFormat="false" ht="12.75" hidden="false" customHeight="false" outlineLevel="0" collapsed="false">
      <c r="A1311" s="0" t="s">
        <v>7661</v>
      </c>
      <c r="B1311" s="0" t="s">
        <v>7662</v>
      </c>
      <c r="C1311" s="0" t="str">
        <f aca="false">LEFT(A1311,2)&amp;B1311</f>
        <v>EGAl Gharbīyah</v>
      </c>
    </row>
    <row r="1312" customFormat="false" ht="12.75" hidden="false" customHeight="false" outlineLevel="0" collapsed="false">
      <c r="A1312" s="0" t="s">
        <v>7663</v>
      </c>
      <c r="B1312" s="0" t="s">
        <v>7664</v>
      </c>
      <c r="C1312" s="0" t="str">
        <f aca="false">LEFT(A1312,2)&amp;B1312</f>
        <v>EGAl Jīzah</v>
      </c>
    </row>
    <row r="1313" customFormat="false" ht="12.75" hidden="false" customHeight="false" outlineLevel="0" collapsed="false">
      <c r="A1313" s="0" t="s">
        <v>7665</v>
      </c>
      <c r="B1313" s="0" t="s">
        <v>7666</v>
      </c>
      <c r="C1313" s="0" t="str">
        <f aca="false">LEFT(A1313,2)&amp;B1313</f>
        <v>EGAl Ismā'īlīyah</v>
      </c>
    </row>
    <row r="1314" customFormat="false" ht="12.75" hidden="false" customHeight="false" outlineLevel="0" collapsed="false">
      <c r="A1314" s="0" t="s">
        <v>7667</v>
      </c>
      <c r="B1314" s="0" t="s">
        <v>7668</v>
      </c>
      <c r="C1314" s="0" t="str">
        <f aca="false">LEFT(A1314,2)&amp;B1314</f>
        <v>EGJanūb Sīnā'</v>
      </c>
    </row>
    <row r="1315" customFormat="false" ht="12.75" hidden="false" customHeight="false" outlineLevel="0" collapsed="false">
      <c r="A1315" s="0" t="s">
        <v>7669</v>
      </c>
      <c r="B1315" s="0" t="s">
        <v>7670</v>
      </c>
      <c r="C1315" s="0" t="str">
        <f aca="false">LEFT(A1315,2)&amp;B1315</f>
        <v>EGAl Qalyūbīyah</v>
      </c>
    </row>
    <row r="1316" customFormat="false" ht="12.75" hidden="false" customHeight="false" outlineLevel="0" collapsed="false">
      <c r="A1316" s="0" t="s">
        <v>7671</v>
      </c>
      <c r="B1316" s="0" t="s">
        <v>7672</v>
      </c>
      <c r="C1316" s="0" t="str">
        <f aca="false">LEFT(A1316,2)&amp;B1316</f>
        <v>EGKafr ash Shaykh</v>
      </c>
    </row>
    <row r="1317" customFormat="false" ht="12.75" hidden="false" customHeight="false" outlineLevel="0" collapsed="false">
      <c r="A1317" s="0" t="s">
        <v>7673</v>
      </c>
      <c r="B1317" s="0" t="s">
        <v>7674</v>
      </c>
      <c r="C1317" s="0" t="str">
        <f aca="false">LEFT(A1317,2)&amp;B1317</f>
        <v>EGQinā</v>
      </c>
    </row>
    <row r="1318" customFormat="false" ht="12.75" hidden="false" customHeight="false" outlineLevel="0" collapsed="false">
      <c r="A1318" s="0" t="s">
        <v>7675</v>
      </c>
      <c r="B1318" s="0" t="s">
        <v>7676</v>
      </c>
      <c r="C1318" s="0" t="str">
        <f aca="false">LEFT(A1318,2)&amp;B1318</f>
        <v>EGAl Uqşur</v>
      </c>
    </row>
    <row r="1319" customFormat="false" ht="12.75" hidden="false" customHeight="false" outlineLevel="0" collapsed="false">
      <c r="A1319" s="0" t="s">
        <v>7677</v>
      </c>
      <c r="B1319" s="0" t="s">
        <v>7678</v>
      </c>
      <c r="C1319" s="0" t="str">
        <f aca="false">LEFT(A1319,2)&amp;B1319</f>
        <v>EGAl Minyā</v>
      </c>
    </row>
    <row r="1320" customFormat="false" ht="12.75" hidden="false" customHeight="false" outlineLevel="0" collapsed="false">
      <c r="A1320" s="0" t="s">
        <v>7679</v>
      </c>
      <c r="B1320" s="0" t="s">
        <v>7680</v>
      </c>
      <c r="C1320" s="0" t="str">
        <f aca="false">LEFT(A1320,2)&amp;B1320</f>
        <v>EGAl Minūfīyah</v>
      </c>
    </row>
    <row r="1321" customFormat="false" ht="12.75" hidden="false" customHeight="false" outlineLevel="0" collapsed="false">
      <c r="A1321" s="0" t="s">
        <v>7681</v>
      </c>
      <c r="B1321" s="0" t="s">
        <v>7682</v>
      </c>
      <c r="C1321" s="0" t="str">
        <f aca="false">LEFT(A1321,2)&amp;B1321</f>
        <v>EGMaţrūḩ</v>
      </c>
    </row>
    <row r="1322" customFormat="false" ht="12.75" hidden="false" customHeight="false" outlineLevel="0" collapsed="false">
      <c r="A1322" s="0" t="s">
        <v>7683</v>
      </c>
      <c r="B1322" s="0" t="s">
        <v>7684</v>
      </c>
      <c r="C1322" s="0" t="str">
        <f aca="false">LEFT(A1322,2)&amp;B1322</f>
        <v>EGBūr Sa‘īd</v>
      </c>
    </row>
    <row r="1323" customFormat="false" ht="12.75" hidden="false" customHeight="false" outlineLevel="0" collapsed="false">
      <c r="A1323" s="0" t="s">
        <v>7685</v>
      </c>
      <c r="B1323" s="0" t="s">
        <v>7686</v>
      </c>
      <c r="C1323" s="0" t="str">
        <f aca="false">LEFT(A1323,2)&amp;B1323</f>
        <v>EGSūhāj</v>
      </c>
    </row>
    <row r="1324" customFormat="false" ht="12.75" hidden="false" customHeight="false" outlineLevel="0" collapsed="false">
      <c r="A1324" s="0" t="s">
        <v>7687</v>
      </c>
      <c r="B1324" s="0" t="s">
        <v>7688</v>
      </c>
      <c r="C1324" s="0" t="str">
        <f aca="false">LEFT(A1324,2)&amp;B1324</f>
        <v>EGAsh Sharqīyah</v>
      </c>
    </row>
    <row r="1325" customFormat="false" ht="12.75" hidden="false" customHeight="false" outlineLevel="0" collapsed="false">
      <c r="A1325" s="0" t="s">
        <v>7689</v>
      </c>
      <c r="B1325" s="0" t="s">
        <v>7690</v>
      </c>
      <c r="C1325" s="0" t="str">
        <f aca="false">LEFT(A1325,2)&amp;B1325</f>
        <v>EGShamāl Sīnā'</v>
      </c>
    </row>
    <row r="1326" customFormat="false" ht="12.75" hidden="false" customHeight="false" outlineLevel="0" collapsed="false">
      <c r="A1326" s="0" t="s">
        <v>7691</v>
      </c>
      <c r="B1326" s="0" t="s">
        <v>7692</v>
      </c>
      <c r="C1326" s="0" t="str">
        <f aca="false">LEFT(A1326,2)&amp;B1326</f>
        <v>EGAs Suways</v>
      </c>
    </row>
    <row r="1327" customFormat="false" ht="12.75" hidden="false" customHeight="false" outlineLevel="0" collapsed="false">
      <c r="A1327" s="0" t="s">
        <v>7693</v>
      </c>
      <c r="B1327" s="0" t="s">
        <v>7694</v>
      </c>
      <c r="C1327" s="0" t="str">
        <f aca="false">LEFT(A1327,2)&amp;B1327</f>
        <v>EGAl Wādī al Jadīd</v>
      </c>
    </row>
    <row r="1328" customFormat="false" ht="12.75" hidden="false" customHeight="false" outlineLevel="0" collapsed="false">
      <c r="A1328" s="0" t="s">
        <v>7695</v>
      </c>
      <c r="B1328" s="0" t="s">
        <v>7696</v>
      </c>
      <c r="C1328" s="0" t="str">
        <f aca="false">LEFT(A1328,2)&amp;B1328</f>
        <v>ERAnsabā</v>
      </c>
    </row>
    <row r="1329" customFormat="false" ht="12.75" hidden="false" customHeight="false" outlineLevel="0" collapsed="false">
      <c r="A1329" s="0" t="s">
        <v>7695</v>
      </c>
      <c r="B1329" s="0" t="s">
        <v>7697</v>
      </c>
      <c r="C1329" s="0" t="str">
        <f aca="false">LEFT(A1329,2)&amp;B1329</f>
        <v>ER‘Anseba</v>
      </c>
    </row>
    <row r="1330" customFormat="false" ht="12.75" hidden="false" customHeight="false" outlineLevel="0" collapsed="false">
      <c r="A1330" s="0" t="s">
        <v>7698</v>
      </c>
      <c r="B1330" s="0" t="s">
        <v>7699</v>
      </c>
      <c r="C1330" s="0" t="str">
        <f aca="false">LEFT(A1330,2)&amp;B1330</f>
        <v>ERJanūbī al Baḩrī al Aḩmar</v>
      </c>
    </row>
    <row r="1331" customFormat="false" ht="12.75" hidden="false" customHeight="false" outlineLevel="0" collapsed="false">
      <c r="A1331" s="0" t="s">
        <v>7698</v>
      </c>
      <c r="B1331" s="0" t="s">
        <v>7700</v>
      </c>
      <c r="C1331" s="0" t="str">
        <f aca="false">LEFT(A1331,2)&amp;B1331</f>
        <v>ERDebubawi K’eyyĭḥ Baḥri</v>
      </c>
    </row>
    <row r="1332" customFormat="false" ht="12.75" hidden="false" customHeight="false" outlineLevel="0" collapsed="false">
      <c r="A1332" s="0" t="s">
        <v>7701</v>
      </c>
      <c r="B1332" s="0" t="s">
        <v>7702</v>
      </c>
      <c r="C1332" s="0" t="str">
        <f aca="false">LEFT(A1332,2)&amp;B1332</f>
        <v>ERAl Janūbī</v>
      </c>
    </row>
    <row r="1333" customFormat="false" ht="12.75" hidden="false" customHeight="false" outlineLevel="0" collapsed="false">
      <c r="A1333" s="0" t="s">
        <v>7701</v>
      </c>
      <c r="B1333" s="0" t="s">
        <v>7703</v>
      </c>
      <c r="C1333" s="0" t="str">
        <f aca="false">LEFT(A1333,2)&amp;B1333</f>
        <v>ERDebub</v>
      </c>
    </row>
    <row r="1334" customFormat="false" ht="12.75" hidden="false" customHeight="false" outlineLevel="0" collapsed="false">
      <c r="A1334" s="0" t="s">
        <v>7704</v>
      </c>
      <c r="B1334" s="0" t="s">
        <v>7705</v>
      </c>
      <c r="C1334" s="0" t="str">
        <f aca="false">LEFT(A1334,2)&amp;B1334</f>
        <v>ERQāsh-Barkah</v>
      </c>
    </row>
    <row r="1335" customFormat="false" ht="12.75" hidden="false" customHeight="false" outlineLevel="0" collapsed="false">
      <c r="A1335" s="0" t="s">
        <v>7704</v>
      </c>
      <c r="B1335" s="0" t="s">
        <v>7706</v>
      </c>
      <c r="C1335" s="0" t="str">
        <f aca="false">LEFT(A1335,2)&amp;B1335</f>
        <v>ERGash-Barka</v>
      </c>
    </row>
    <row r="1336" customFormat="false" ht="12.75" hidden="false" customHeight="false" outlineLevel="0" collapsed="false">
      <c r="A1336" s="0" t="s">
        <v>7707</v>
      </c>
      <c r="B1336" s="0" t="s">
        <v>7708</v>
      </c>
      <c r="C1336" s="0" t="str">
        <f aca="false">LEFT(A1336,2)&amp;B1336</f>
        <v>ERAl Awsaţ</v>
      </c>
    </row>
    <row r="1337" customFormat="false" ht="12.75" hidden="false" customHeight="false" outlineLevel="0" collapsed="false">
      <c r="A1337" s="0" t="s">
        <v>7707</v>
      </c>
      <c r="B1337" s="0" t="s">
        <v>7709</v>
      </c>
      <c r="C1337" s="0" t="str">
        <f aca="false">LEFT(A1337,2)&amp;B1337</f>
        <v>ERMa’ĭkel</v>
      </c>
    </row>
    <row r="1338" customFormat="false" ht="12.75" hidden="false" customHeight="false" outlineLevel="0" collapsed="false">
      <c r="A1338" s="0" t="s">
        <v>7710</v>
      </c>
      <c r="B1338" s="0" t="s">
        <v>7711</v>
      </c>
      <c r="C1338" s="0" t="str">
        <f aca="false">LEFT(A1338,2)&amp;B1338</f>
        <v>ERShimālī al Baḩrī al Aḩmar</v>
      </c>
    </row>
    <row r="1339" customFormat="false" ht="12.75" hidden="false" customHeight="false" outlineLevel="0" collapsed="false">
      <c r="A1339" s="0" t="s">
        <v>7710</v>
      </c>
      <c r="B1339" s="0" t="s">
        <v>7712</v>
      </c>
      <c r="C1339" s="0" t="str">
        <f aca="false">LEFT(A1339,2)&amp;B1339</f>
        <v>ERSemienawi K’eyyĭḥ Baḥri</v>
      </c>
    </row>
    <row r="1340" customFormat="false" ht="12.75" hidden="false" customHeight="false" outlineLevel="0" collapsed="false">
      <c r="A1340" s="0" t="s">
        <v>7713</v>
      </c>
      <c r="B1340" s="0" t="s">
        <v>7714</v>
      </c>
      <c r="C1340" s="0" t="str">
        <f aca="false">LEFT(A1340,2)&amp;B1340</f>
        <v>ESAndalucía</v>
      </c>
    </row>
    <row r="1341" customFormat="false" ht="12.75" hidden="false" customHeight="false" outlineLevel="0" collapsed="false">
      <c r="A1341" s="0" t="s">
        <v>7715</v>
      </c>
      <c r="B1341" s="0" t="s">
        <v>7716</v>
      </c>
      <c r="C1341" s="0" t="str">
        <f aca="false">LEFT(A1341,2)&amp;B1341</f>
        <v>ESAlmería</v>
      </c>
    </row>
    <row r="1342" customFormat="false" ht="12.75" hidden="false" customHeight="false" outlineLevel="0" collapsed="false">
      <c r="A1342" s="0" t="s">
        <v>7717</v>
      </c>
      <c r="B1342" s="0" t="s">
        <v>7718</v>
      </c>
      <c r="C1342" s="0" t="str">
        <f aca="false">LEFT(A1342,2)&amp;B1342</f>
        <v>ESCádiz</v>
      </c>
    </row>
    <row r="1343" customFormat="false" ht="12.75" hidden="false" customHeight="false" outlineLevel="0" collapsed="false">
      <c r="A1343" s="0" t="s">
        <v>7719</v>
      </c>
      <c r="B1343" s="0" t="s">
        <v>5599</v>
      </c>
      <c r="C1343" s="0" t="str">
        <f aca="false">LEFT(A1343,2)&amp;B1343</f>
        <v>ESCórdoba</v>
      </c>
    </row>
    <row r="1344" customFormat="false" ht="12.75" hidden="false" customHeight="false" outlineLevel="0" collapsed="false">
      <c r="A1344" s="0" t="s">
        <v>7720</v>
      </c>
      <c r="B1344" s="0" t="s">
        <v>7721</v>
      </c>
      <c r="C1344" s="0" t="str">
        <f aca="false">LEFT(A1344,2)&amp;B1344</f>
        <v>ESGranada</v>
      </c>
    </row>
    <row r="1345" customFormat="false" ht="12.75" hidden="false" customHeight="false" outlineLevel="0" collapsed="false">
      <c r="A1345" s="0" t="s">
        <v>7722</v>
      </c>
      <c r="B1345" s="0" t="s">
        <v>7723</v>
      </c>
      <c r="C1345" s="0" t="str">
        <f aca="false">LEFT(A1345,2)&amp;B1345</f>
        <v>ESHuelva</v>
      </c>
    </row>
    <row r="1346" customFormat="false" ht="12.75" hidden="false" customHeight="false" outlineLevel="0" collapsed="false">
      <c r="A1346" s="0" t="s">
        <v>7724</v>
      </c>
      <c r="B1346" s="0" t="s">
        <v>7725</v>
      </c>
      <c r="C1346" s="0" t="str">
        <f aca="false">LEFT(A1346,2)&amp;B1346</f>
        <v>ESJaén</v>
      </c>
    </row>
    <row r="1347" customFormat="false" ht="12.75" hidden="false" customHeight="false" outlineLevel="0" collapsed="false">
      <c r="A1347" s="0" t="s">
        <v>7726</v>
      </c>
      <c r="B1347" s="0" t="s">
        <v>7727</v>
      </c>
      <c r="C1347" s="0" t="str">
        <f aca="false">LEFT(A1347,2)&amp;B1347</f>
        <v>ESMálaga</v>
      </c>
    </row>
    <row r="1348" customFormat="false" ht="12.75" hidden="false" customHeight="false" outlineLevel="0" collapsed="false">
      <c r="A1348" s="0" t="s">
        <v>7728</v>
      </c>
      <c r="B1348" s="0" t="s">
        <v>7729</v>
      </c>
      <c r="C1348" s="0" t="str">
        <f aca="false">LEFT(A1348,2)&amp;B1348</f>
        <v>ESSevilla</v>
      </c>
    </row>
    <row r="1349" customFormat="false" ht="12.75" hidden="false" customHeight="false" outlineLevel="0" collapsed="false">
      <c r="A1349" s="0" t="s">
        <v>7730</v>
      </c>
      <c r="B1349" s="0" t="s">
        <v>7731</v>
      </c>
      <c r="C1349" s="0" t="str">
        <f aca="false">LEFT(A1349,2)&amp;B1349</f>
        <v>ESAragón</v>
      </c>
    </row>
    <row r="1350" customFormat="false" ht="12.75" hidden="false" customHeight="false" outlineLevel="0" collapsed="false">
      <c r="A1350" s="0" t="s">
        <v>7732</v>
      </c>
      <c r="B1350" s="0" t="s">
        <v>7733</v>
      </c>
      <c r="C1350" s="0" t="str">
        <f aca="false">LEFT(A1350,2)&amp;B1350</f>
        <v>ESHuesca</v>
      </c>
    </row>
    <row r="1351" customFormat="false" ht="12.75" hidden="false" customHeight="false" outlineLevel="0" collapsed="false">
      <c r="A1351" s="0" t="s">
        <v>7734</v>
      </c>
      <c r="B1351" s="0" t="s">
        <v>7735</v>
      </c>
      <c r="C1351" s="0" t="str">
        <f aca="false">LEFT(A1351,2)&amp;B1351</f>
        <v>ESTeruel</v>
      </c>
    </row>
    <row r="1352" customFormat="false" ht="12.75" hidden="false" customHeight="false" outlineLevel="0" collapsed="false">
      <c r="A1352" s="0" t="s">
        <v>7736</v>
      </c>
      <c r="B1352" s="0" t="s">
        <v>7737</v>
      </c>
      <c r="C1352" s="0" t="str">
        <f aca="false">LEFT(A1352,2)&amp;B1352</f>
        <v>ESZaragoza</v>
      </c>
    </row>
    <row r="1353" customFormat="false" ht="12.75" hidden="false" customHeight="false" outlineLevel="0" collapsed="false">
      <c r="A1353" s="0" t="s">
        <v>7738</v>
      </c>
      <c r="B1353" s="0" t="s">
        <v>7739</v>
      </c>
      <c r="C1353" s="0" t="str">
        <f aca="false">LEFT(A1353,2)&amp;B1353</f>
        <v>ESAsturias, Principado de</v>
      </c>
    </row>
    <row r="1354" customFormat="false" ht="12.75" hidden="false" customHeight="false" outlineLevel="0" collapsed="false">
      <c r="A1354" s="0" t="s">
        <v>7740</v>
      </c>
      <c r="B1354" s="0" t="s">
        <v>7741</v>
      </c>
      <c r="C1354" s="0" t="str">
        <f aca="false">LEFT(A1354,2)&amp;B1354</f>
        <v>ESAsturias</v>
      </c>
    </row>
    <row r="1355" customFormat="false" ht="12.75" hidden="false" customHeight="false" outlineLevel="0" collapsed="false">
      <c r="A1355" s="0" t="s">
        <v>7742</v>
      </c>
      <c r="B1355" s="0" t="s">
        <v>7743</v>
      </c>
      <c r="C1355" s="0" t="str">
        <f aca="false">LEFT(A1355,2)&amp;B1355</f>
        <v>ESCantabria</v>
      </c>
    </row>
    <row r="1356" customFormat="false" ht="12.75" hidden="false" customHeight="false" outlineLevel="0" collapsed="false">
      <c r="A1356" s="0" t="s">
        <v>7744</v>
      </c>
      <c r="B1356" s="0" t="s">
        <v>7743</v>
      </c>
      <c r="C1356" s="0" t="str">
        <f aca="false">LEFT(A1356,2)&amp;B1356</f>
        <v>ESCantabria</v>
      </c>
    </row>
    <row r="1357" customFormat="false" ht="12.75" hidden="false" customHeight="false" outlineLevel="0" collapsed="false">
      <c r="A1357" s="0" t="s">
        <v>7745</v>
      </c>
      <c r="B1357" s="0" t="s">
        <v>7746</v>
      </c>
      <c r="C1357" s="0" t="str">
        <f aca="false">LEFT(A1357,2)&amp;B1357</f>
        <v>ESCastilla y León</v>
      </c>
    </row>
    <row r="1358" customFormat="false" ht="12.75" hidden="false" customHeight="false" outlineLevel="0" collapsed="false">
      <c r="A1358" s="0" t="s">
        <v>7747</v>
      </c>
      <c r="B1358" s="0" t="s">
        <v>7748</v>
      </c>
      <c r="C1358" s="0" t="str">
        <f aca="false">LEFT(A1358,2)&amp;B1358</f>
        <v>ESÁvila</v>
      </c>
    </row>
    <row r="1359" customFormat="false" ht="12.75" hidden="false" customHeight="false" outlineLevel="0" collapsed="false">
      <c r="A1359" s="0" t="s">
        <v>7749</v>
      </c>
      <c r="B1359" s="0" t="s">
        <v>7750</v>
      </c>
      <c r="C1359" s="0" t="str">
        <f aca="false">LEFT(A1359,2)&amp;B1359</f>
        <v>ESBurgos</v>
      </c>
    </row>
    <row r="1360" customFormat="false" ht="12.75" hidden="false" customHeight="false" outlineLevel="0" collapsed="false">
      <c r="A1360" s="0" t="s">
        <v>7751</v>
      </c>
      <c r="B1360" s="0" t="s">
        <v>7752</v>
      </c>
      <c r="C1360" s="0" t="str">
        <f aca="false">LEFT(A1360,2)&amp;B1360</f>
        <v>ESLeón</v>
      </c>
    </row>
    <row r="1361" customFormat="false" ht="12.75" hidden="false" customHeight="false" outlineLevel="0" collapsed="false">
      <c r="A1361" s="0" t="s">
        <v>7753</v>
      </c>
      <c r="B1361" s="0" t="s">
        <v>7754</v>
      </c>
      <c r="C1361" s="0" t="str">
        <f aca="false">LEFT(A1361,2)&amp;B1361</f>
        <v>ESPalencia</v>
      </c>
    </row>
    <row r="1362" customFormat="false" ht="12.75" hidden="false" customHeight="false" outlineLevel="0" collapsed="false">
      <c r="A1362" s="0" t="s">
        <v>7755</v>
      </c>
      <c r="B1362" s="0" t="s">
        <v>7756</v>
      </c>
      <c r="C1362" s="0" t="str">
        <f aca="false">LEFT(A1362,2)&amp;B1362</f>
        <v>ESSalamanca</v>
      </c>
    </row>
    <row r="1363" customFormat="false" ht="12.75" hidden="false" customHeight="false" outlineLevel="0" collapsed="false">
      <c r="A1363" s="0" t="s">
        <v>7757</v>
      </c>
      <c r="B1363" s="0" t="s">
        <v>7758</v>
      </c>
      <c r="C1363" s="0" t="str">
        <f aca="false">LEFT(A1363,2)&amp;B1363</f>
        <v>ESSegovia</v>
      </c>
    </row>
    <row r="1364" customFormat="false" ht="12.75" hidden="false" customHeight="false" outlineLevel="0" collapsed="false">
      <c r="A1364" s="0" t="s">
        <v>7759</v>
      </c>
      <c r="B1364" s="0" t="s">
        <v>7760</v>
      </c>
      <c r="C1364" s="0" t="str">
        <f aca="false">LEFT(A1364,2)&amp;B1364</f>
        <v>ESSoria</v>
      </c>
    </row>
    <row r="1365" customFormat="false" ht="12.75" hidden="false" customHeight="false" outlineLevel="0" collapsed="false">
      <c r="A1365" s="0" t="s">
        <v>7761</v>
      </c>
      <c r="B1365" s="0" t="s">
        <v>7762</v>
      </c>
      <c r="C1365" s="0" t="str">
        <f aca="false">LEFT(A1365,2)&amp;B1365</f>
        <v>ESValladolid</v>
      </c>
    </row>
    <row r="1366" customFormat="false" ht="12.75" hidden="false" customHeight="false" outlineLevel="0" collapsed="false">
      <c r="A1366" s="0" t="s">
        <v>7763</v>
      </c>
      <c r="B1366" s="0" t="s">
        <v>7764</v>
      </c>
      <c r="C1366" s="0" t="str">
        <f aca="false">LEFT(A1366,2)&amp;B1366</f>
        <v>ESZamora</v>
      </c>
    </row>
    <row r="1367" customFormat="false" ht="12.75" hidden="false" customHeight="false" outlineLevel="0" collapsed="false">
      <c r="A1367" s="0" t="s">
        <v>7765</v>
      </c>
      <c r="B1367" s="0" t="s">
        <v>7766</v>
      </c>
      <c r="C1367" s="0" t="str">
        <f aca="false">LEFT(A1367,2)&amp;B1367</f>
        <v>ESCastilla-La Mancha</v>
      </c>
    </row>
    <row r="1368" customFormat="false" ht="12.75" hidden="false" customHeight="false" outlineLevel="0" collapsed="false">
      <c r="A1368" s="0" t="s">
        <v>7767</v>
      </c>
      <c r="B1368" s="0" t="s">
        <v>7768</v>
      </c>
      <c r="C1368" s="0" t="str">
        <f aca="false">LEFT(A1368,2)&amp;B1368</f>
        <v>ESAlbacete</v>
      </c>
    </row>
    <row r="1369" customFormat="false" ht="12.75" hidden="false" customHeight="false" outlineLevel="0" collapsed="false">
      <c r="A1369" s="0" t="s">
        <v>7769</v>
      </c>
      <c r="B1369" s="0" t="s">
        <v>7770</v>
      </c>
      <c r="C1369" s="0" t="str">
        <f aca="false">LEFT(A1369,2)&amp;B1369</f>
        <v>ESCiudad Real</v>
      </c>
    </row>
    <row r="1370" customFormat="false" ht="12.75" hidden="false" customHeight="false" outlineLevel="0" collapsed="false">
      <c r="A1370" s="0" t="s">
        <v>7771</v>
      </c>
      <c r="B1370" s="0" t="s">
        <v>7772</v>
      </c>
      <c r="C1370" s="0" t="str">
        <f aca="false">LEFT(A1370,2)&amp;B1370</f>
        <v>ESCuenca</v>
      </c>
    </row>
    <row r="1371" customFormat="false" ht="12.75" hidden="false" customHeight="false" outlineLevel="0" collapsed="false">
      <c r="A1371" s="0" t="s">
        <v>7773</v>
      </c>
      <c r="B1371" s="0" t="s">
        <v>7774</v>
      </c>
      <c r="C1371" s="0" t="str">
        <f aca="false">LEFT(A1371,2)&amp;B1371</f>
        <v>ESGuadalajara</v>
      </c>
    </row>
    <row r="1372" customFormat="false" ht="12.75" hidden="false" customHeight="false" outlineLevel="0" collapsed="false">
      <c r="A1372" s="0" t="s">
        <v>7775</v>
      </c>
      <c r="B1372" s="0" t="s">
        <v>1390</v>
      </c>
      <c r="C1372" s="0" t="str">
        <f aca="false">LEFT(A1372,2)&amp;B1372</f>
        <v>ESToledo</v>
      </c>
    </row>
    <row r="1373" customFormat="false" ht="12.75" hidden="false" customHeight="false" outlineLevel="0" collapsed="false">
      <c r="A1373" s="0" t="s">
        <v>7776</v>
      </c>
      <c r="B1373" s="0" t="s">
        <v>7777</v>
      </c>
      <c r="C1373" s="0" t="str">
        <f aca="false">LEFT(A1373,2)&amp;B1373</f>
        <v>ESCanarias</v>
      </c>
    </row>
    <row r="1374" customFormat="false" ht="12.75" hidden="false" customHeight="false" outlineLevel="0" collapsed="false">
      <c r="A1374" s="0" t="s">
        <v>7778</v>
      </c>
      <c r="B1374" s="0" t="s">
        <v>7779</v>
      </c>
      <c r="C1374" s="0" t="str">
        <f aca="false">LEFT(A1374,2)&amp;B1374</f>
        <v>ESLas Palmas</v>
      </c>
    </row>
    <row r="1375" customFormat="false" ht="12.75" hidden="false" customHeight="false" outlineLevel="0" collapsed="false">
      <c r="A1375" s="0" t="s">
        <v>7780</v>
      </c>
      <c r="B1375" s="0" t="s">
        <v>7781</v>
      </c>
      <c r="C1375" s="0" t="str">
        <f aca="false">LEFT(A1375,2)&amp;B1375</f>
        <v>ESSanta Cruz de Tenerife</v>
      </c>
    </row>
    <row r="1376" customFormat="false" ht="12.75" hidden="false" customHeight="false" outlineLevel="0" collapsed="false">
      <c r="A1376" s="0" t="s">
        <v>7782</v>
      </c>
      <c r="B1376" s="0" t="s">
        <v>7783</v>
      </c>
      <c r="C1376" s="0" t="str">
        <f aca="false">LEFT(A1376,2)&amp;B1376</f>
        <v>ESCatalunya [Cataluña]</v>
      </c>
    </row>
    <row r="1377" customFormat="false" ht="12.75" hidden="false" customHeight="false" outlineLevel="0" collapsed="false">
      <c r="A1377" s="0" t="s">
        <v>7784</v>
      </c>
      <c r="B1377" s="0" t="s">
        <v>7785</v>
      </c>
      <c r="C1377" s="0" t="str">
        <f aca="false">LEFT(A1377,2)&amp;B1377</f>
        <v>ESBarcelona [Barcelona]</v>
      </c>
    </row>
    <row r="1378" customFormat="false" ht="12.75" hidden="false" customHeight="false" outlineLevel="0" collapsed="false">
      <c r="A1378" s="0" t="s">
        <v>7786</v>
      </c>
      <c r="B1378" s="0" t="s">
        <v>7787</v>
      </c>
      <c r="C1378" s="0" t="str">
        <f aca="false">LEFT(A1378,2)&amp;B1378</f>
        <v>ESGirona [Gerona]</v>
      </c>
    </row>
    <row r="1379" customFormat="false" ht="12.75" hidden="false" customHeight="false" outlineLevel="0" collapsed="false">
      <c r="A1379" s="0" t="s">
        <v>7788</v>
      </c>
      <c r="B1379" s="0" t="s">
        <v>7789</v>
      </c>
      <c r="C1379" s="0" t="str">
        <f aca="false">LEFT(A1379,2)&amp;B1379</f>
        <v>ESLleida [Lérida]</v>
      </c>
    </row>
    <row r="1380" customFormat="false" ht="12.75" hidden="false" customHeight="false" outlineLevel="0" collapsed="false">
      <c r="A1380" s="0" t="s">
        <v>7790</v>
      </c>
      <c r="B1380" s="0" t="s">
        <v>7791</v>
      </c>
      <c r="C1380" s="0" t="str">
        <f aca="false">LEFT(A1380,2)&amp;B1380</f>
        <v>ESTarragona [Tarragona]</v>
      </c>
    </row>
    <row r="1381" customFormat="false" ht="12.75" hidden="false" customHeight="false" outlineLevel="0" collapsed="false">
      <c r="A1381" s="0" t="s">
        <v>7792</v>
      </c>
      <c r="B1381" s="0" t="s">
        <v>7793</v>
      </c>
      <c r="C1381" s="0" t="str">
        <f aca="false">LEFT(A1381,2)&amp;B1381</f>
        <v>ESExtremadura</v>
      </c>
    </row>
    <row r="1382" customFormat="false" ht="12.75" hidden="false" customHeight="false" outlineLevel="0" collapsed="false">
      <c r="A1382" s="0" t="s">
        <v>7794</v>
      </c>
      <c r="B1382" s="0" t="s">
        <v>7795</v>
      </c>
      <c r="C1382" s="0" t="str">
        <f aca="false">LEFT(A1382,2)&amp;B1382</f>
        <v>ESBadajoz</v>
      </c>
    </row>
    <row r="1383" customFormat="false" ht="12.75" hidden="false" customHeight="false" outlineLevel="0" collapsed="false">
      <c r="A1383" s="0" t="s">
        <v>7796</v>
      </c>
      <c r="B1383" s="0" t="s">
        <v>7797</v>
      </c>
      <c r="C1383" s="0" t="str">
        <f aca="false">LEFT(A1383,2)&amp;B1383</f>
        <v>ESCáceres</v>
      </c>
    </row>
    <row r="1384" customFormat="false" ht="12.75" hidden="false" customHeight="false" outlineLevel="0" collapsed="false">
      <c r="A1384" s="0" t="s">
        <v>7798</v>
      </c>
      <c r="B1384" s="0" t="s">
        <v>7799</v>
      </c>
      <c r="C1384" s="0" t="str">
        <f aca="false">LEFT(A1384,2)&amp;B1384</f>
        <v>ESGalicia [Galicia]</v>
      </c>
    </row>
    <row r="1385" customFormat="false" ht="12.75" hidden="false" customHeight="false" outlineLevel="0" collapsed="false">
      <c r="A1385" s="0" t="s">
        <v>7800</v>
      </c>
      <c r="B1385" s="0" t="s">
        <v>7801</v>
      </c>
      <c r="C1385" s="0" t="str">
        <f aca="false">LEFT(A1385,2)&amp;B1385</f>
        <v>ESA Coruña [La Coruña]</v>
      </c>
    </row>
    <row r="1386" customFormat="false" ht="12.75" hidden="false" customHeight="false" outlineLevel="0" collapsed="false">
      <c r="A1386" s="0" t="s">
        <v>7802</v>
      </c>
      <c r="B1386" s="0" t="s">
        <v>7803</v>
      </c>
      <c r="C1386" s="0" t="str">
        <f aca="false">LEFT(A1386,2)&amp;B1386</f>
        <v>ESLugo [Lugo]</v>
      </c>
    </row>
    <row r="1387" customFormat="false" ht="12.75" hidden="false" customHeight="false" outlineLevel="0" collapsed="false">
      <c r="A1387" s="0" t="s">
        <v>7804</v>
      </c>
      <c r="B1387" s="0" t="s">
        <v>7805</v>
      </c>
      <c r="C1387" s="0" t="str">
        <f aca="false">LEFT(A1387,2)&amp;B1387</f>
        <v>ESOurense [Orense]</v>
      </c>
    </row>
    <row r="1388" customFormat="false" ht="12.75" hidden="false" customHeight="false" outlineLevel="0" collapsed="false">
      <c r="A1388" s="0" t="s">
        <v>7806</v>
      </c>
      <c r="B1388" s="0" t="s">
        <v>7807</v>
      </c>
      <c r="C1388" s="0" t="str">
        <f aca="false">LEFT(A1388,2)&amp;B1388</f>
        <v>ESPontevedra [Pontevedra]</v>
      </c>
    </row>
    <row r="1389" customFormat="false" ht="12.75" hidden="false" customHeight="false" outlineLevel="0" collapsed="false">
      <c r="A1389" s="0" t="s">
        <v>7808</v>
      </c>
      <c r="B1389" s="0" t="s">
        <v>7809</v>
      </c>
      <c r="C1389" s="0" t="str">
        <f aca="false">LEFT(A1389,2)&amp;B1389</f>
        <v>ESIlles Balears [Islas Baleares]</v>
      </c>
    </row>
    <row r="1390" customFormat="false" ht="12.75" hidden="false" customHeight="false" outlineLevel="0" collapsed="false">
      <c r="A1390" s="0" t="s">
        <v>7810</v>
      </c>
      <c r="B1390" s="0" t="s">
        <v>7811</v>
      </c>
      <c r="C1390" s="0" t="str">
        <f aca="false">LEFT(A1390,2)&amp;B1390</f>
        <v>ESBalears [Baleares]</v>
      </c>
    </row>
    <row r="1391" customFormat="false" ht="12.75" hidden="false" customHeight="false" outlineLevel="0" collapsed="false">
      <c r="A1391" s="0" t="s">
        <v>7812</v>
      </c>
      <c r="B1391" s="0" t="s">
        <v>7813</v>
      </c>
      <c r="C1391" s="0" t="str">
        <f aca="false">LEFT(A1391,2)&amp;B1391</f>
        <v>ESMurcia, Región de</v>
      </c>
    </row>
    <row r="1392" customFormat="false" ht="12.75" hidden="false" customHeight="false" outlineLevel="0" collapsed="false">
      <c r="A1392" s="0" t="s">
        <v>7814</v>
      </c>
      <c r="B1392" s="0" t="s">
        <v>7815</v>
      </c>
      <c r="C1392" s="0" t="str">
        <f aca="false">LEFT(A1392,2)&amp;B1392</f>
        <v>ESMurcia</v>
      </c>
    </row>
    <row r="1393" customFormat="false" ht="12.75" hidden="false" customHeight="false" outlineLevel="0" collapsed="false">
      <c r="A1393" s="0" t="s">
        <v>7816</v>
      </c>
      <c r="B1393" s="0" t="s">
        <v>1111</v>
      </c>
      <c r="C1393" s="0" t="str">
        <f aca="false">LEFT(A1393,2)&amp;B1393</f>
        <v>ESMadrid, Comunidad de</v>
      </c>
    </row>
    <row r="1394" customFormat="false" ht="12.75" hidden="false" customHeight="false" outlineLevel="0" collapsed="false">
      <c r="A1394" s="0" t="s">
        <v>7817</v>
      </c>
      <c r="B1394" s="0" t="s">
        <v>1110</v>
      </c>
      <c r="C1394" s="0" t="str">
        <f aca="false">LEFT(A1394,2)&amp;B1394</f>
        <v>ESMadrid</v>
      </c>
    </row>
    <row r="1395" customFormat="false" ht="12.75" hidden="false" customHeight="false" outlineLevel="0" collapsed="false">
      <c r="A1395" s="0" t="s">
        <v>7818</v>
      </c>
      <c r="B1395" s="0" t="s">
        <v>7819</v>
      </c>
      <c r="C1395" s="0" t="str">
        <f aca="false">LEFT(A1395,2)&amp;B1395</f>
        <v>ESNafarroako Foru Komunitatea*</v>
      </c>
    </row>
    <row r="1396" customFormat="false" ht="12.75" hidden="false" customHeight="false" outlineLevel="0" collapsed="false">
      <c r="A1396" s="0" t="s">
        <v>7818</v>
      </c>
      <c r="B1396" s="0" t="s">
        <v>7820</v>
      </c>
      <c r="C1396" s="0" t="str">
        <f aca="false">LEFT(A1396,2)&amp;B1396</f>
        <v>ESNavarra, Comunidad Foral de</v>
      </c>
    </row>
    <row r="1397" customFormat="false" ht="12.75" hidden="false" customHeight="false" outlineLevel="0" collapsed="false">
      <c r="A1397" s="0" t="s">
        <v>7821</v>
      </c>
      <c r="B1397" s="0" t="s">
        <v>7822</v>
      </c>
      <c r="C1397" s="0" t="str">
        <f aca="false">LEFT(A1397,2)&amp;B1397</f>
        <v>ESNafarroa*</v>
      </c>
    </row>
    <row r="1398" customFormat="false" ht="12.75" hidden="false" customHeight="false" outlineLevel="0" collapsed="false">
      <c r="A1398" s="0" t="s">
        <v>7821</v>
      </c>
      <c r="B1398" s="0" t="s">
        <v>7823</v>
      </c>
      <c r="C1398" s="0" t="str">
        <f aca="false">LEFT(A1398,2)&amp;B1398</f>
        <v>ESNavarra</v>
      </c>
    </row>
    <row r="1399" customFormat="false" ht="12.75" hidden="false" customHeight="false" outlineLevel="0" collapsed="false">
      <c r="A1399" s="0" t="s">
        <v>7824</v>
      </c>
      <c r="B1399" s="0" t="s">
        <v>7825</v>
      </c>
      <c r="C1399" s="0" t="str">
        <f aca="false">LEFT(A1399,2)&amp;B1399</f>
        <v>ESEuskal Herria</v>
      </c>
    </row>
    <row r="1400" customFormat="false" ht="12.75" hidden="false" customHeight="false" outlineLevel="0" collapsed="false">
      <c r="A1400" s="0" t="s">
        <v>7824</v>
      </c>
      <c r="B1400" s="0" t="s">
        <v>7826</v>
      </c>
      <c r="C1400" s="0" t="str">
        <f aca="false">LEFT(A1400,2)&amp;B1400</f>
        <v>ESPaís Vasco</v>
      </c>
    </row>
    <row r="1401" customFormat="false" ht="12.75" hidden="false" customHeight="false" outlineLevel="0" collapsed="false">
      <c r="A1401" s="0" t="s">
        <v>7827</v>
      </c>
      <c r="B1401" s="0" t="s">
        <v>1360</v>
      </c>
      <c r="C1401" s="0" t="str">
        <f aca="false">LEFT(A1401,2)&amp;B1401</f>
        <v>ESBizkaia</v>
      </c>
    </row>
    <row r="1402" customFormat="false" ht="12.75" hidden="false" customHeight="false" outlineLevel="0" collapsed="false">
      <c r="A1402" s="0" t="s">
        <v>7828</v>
      </c>
      <c r="B1402" s="0" t="s">
        <v>7829</v>
      </c>
      <c r="C1402" s="0" t="str">
        <f aca="false">LEFT(A1402,2)&amp;B1402</f>
        <v>ESGipuzkoa</v>
      </c>
    </row>
    <row r="1403" customFormat="false" ht="12.75" hidden="false" customHeight="false" outlineLevel="0" collapsed="false">
      <c r="A1403" s="0" t="s">
        <v>7830</v>
      </c>
      <c r="B1403" s="0" t="s">
        <v>7831</v>
      </c>
      <c r="C1403" s="0" t="str">
        <f aca="false">LEFT(A1403,2)&amp;B1403</f>
        <v>ESAraba*</v>
      </c>
    </row>
    <row r="1404" customFormat="false" ht="12.75" hidden="false" customHeight="false" outlineLevel="0" collapsed="false">
      <c r="A1404" s="0" t="s">
        <v>7830</v>
      </c>
      <c r="B1404" s="0" t="s">
        <v>7832</v>
      </c>
      <c r="C1404" s="0" t="str">
        <f aca="false">LEFT(A1404,2)&amp;B1404</f>
        <v>ESÁlava</v>
      </c>
    </row>
    <row r="1405" customFormat="false" ht="12.75" hidden="false" customHeight="false" outlineLevel="0" collapsed="false">
      <c r="A1405" s="0" t="s">
        <v>7833</v>
      </c>
      <c r="B1405" s="0" t="s">
        <v>5567</v>
      </c>
      <c r="C1405" s="0" t="str">
        <f aca="false">LEFT(A1405,2)&amp;B1405</f>
        <v>ESLa Rioja</v>
      </c>
    </row>
    <row r="1406" customFormat="false" ht="12.75" hidden="false" customHeight="false" outlineLevel="0" collapsed="false">
      <c r="A1406" s="0" t="s">
        <v>7834</v>
      </c>
      <c r="B1406" s="0" t="s">
        <v>5567</v>
      </c>
      <c r="C1406" s="0" t="str">
        <f aca="false">LEFT(A1406,2)&amp;B1406</f>
        <v>ESLa Rioja</v>
      </c>
    </row>
    <row r="1407" customFormat="false" ht="12.75" hidden="false" customHeight="false" outlineLevel="0" collapsed="false">
      <c r="A1407" s="0" t="s">
        <v>7835</v>
      </c>
      <c r="B1407" s="0" t="s">
        <v>7836</v>
      </c>
      <c r="C1407" s="0" t="str">
        <f aca="false">LEFT(A1407,2)&amp;B1407</f>
        <v>ESValenciana, Comunitat*</v>
      </c>
    </row>
    <row r="1408" customFormat="false" ht="12.75" hidden="false" customHeight="false" outlineLevel="0" collapsed="false">
      <c r="A1408" s="0" t="s">
        <v>7835</v>
      </c>
      <c r="B1408" s="0" t="s">
        <v>7837</v>
      </c>
      <c r="C1408" s="0" t="str">
        <f aca="false">LEFT(A1408,2)&amp;B1408</f>
        <v>ESValenciana, Comunidad</v>
      </c>
    </row>
    <row r="1409" customFormat="false" ht="12.75" hidden="false" customHeight="false" outlineLevel="0" collapsed="false">
      <c r="A1409" s="0" t="s">
        <v>7838</v>
      </c>
      <c r="B1409" s="0" t="s">
        <v>7839</v>
      </c>
      <c r="C1409" s="0" t="str">
        <f aca="false">LEFT(A1409,2)&amp;B1409</f>
        <v>ESAlacant*</v>
      </c>
    </row>
    <row r="1410" customFormat="false" ht="12.75" hidden="false" customHeight="false" outlineLevel="0" collapsed="false">
      <c r="A1410" s="0" t="s">
        <v>7838</v>
      </c>
      <c r="B1410" s="0" t="s">
        <v>7840</v>
      </c>
      <c r="C1410" s="0" t="str">
        <f aca="false">LEFT(A1410,2)&amp;B1410</f>
        <v>ESAlicante</v>
      </c>
    </row>
    <row r="1411" customFormat="false" ht="12.75" hidden="false" customHeight="false" outlineLevel="0" collapsed="false">
      <c r="A1411" s="0" t="s">
        <v>7841</v>
      </c>
      <c r="B1411" s="0" t="s">
        <v>7842</v>
      </c>
      <c r="C1411" s="0" t="str">
        <f aca="false">LEFT(A1411,2)&amp;B1411</f>
        <v>ESCastelló*</v>
      </c>
    </row>
    <row r="1412" customFormat="false" ht="12.75" hidden="false" customHeight="false" outlineLevel="0" collapsed="false">
      <c r="A1412" s="0" t="s">
        <v>7841</v>
      </c>
      <c r="B1412" s="0" t="s">
        <v>7843</v>
      </c>
      <c r="C1412" s="0" t="str">
        <f aca="false">LEFT(A1412,2)&amp;B1412</f>
        <v>ESCastellón</v>
      </c>
    </row>
    <row r="1413" customFormat="false" ht="12.75" hidden="false" customHeight="false" outlineLevel="0" collapsed="false">
      <c r="A1413" s="0" t="s">
        <v>7844</v>
      </c>
      <c r="B1413" s="0" t="s">
        <v>7845</v>
      </c>
      <c r="C1413" s="0" t="str">
        <f aca="false">LEFT(A1413,2)&amp;B1413</f>
        <v>ESValència*</v>
      </c>
    </row>
    <row r="1414" customFormat="false" ht="12.75" hidden="false" customHeight="false" outlineLevel="0" collapsed="false">
      <c r="A1414" s="0" t="s">
        <v>7844</v>
      </c>
      <c r="B1414" s="0" t="s">
        <v>7846</v>
      </c>
      <c r="C1414" s="0" t="str">
        <f aca="false">LEFT(A1414,2)&amp;B1414</f>
        <v>ESValencia</v>
      </c>
    </row>
    <row r="1415" customFormat="false" ht="12.75" hidden="false" customHeight="false" outlineLevel="0" collapsed="false">
      <c r="A1415" s="0" t="s">
        <v>7847</v>
      </c>
      <c r="B1415" s="0" t="s">
        <v>7848</v>
      </c>
      <c r="C1415" s="0" t="str">
        <f aca="false">LEFT(A1415,2)&amp;B1415</f>
        <v>ESCeuta</v>
      </c>
    </row>
    <row r="1416" customFormat="false" ht="12.75" hidden="false" customHeight="false" outlineLevel="0" collapsed="false">
      <c r="A1416" s="0" t="s">
        <v>7849</v>
      </c>
      <c r="B1416" s="0" t="s">
        <v>7850</v>
      </c>
      <c r="C1416" s="0" t="str">
        <f aca="false">LEFT(A1416,2)&amp;B1416</f>
        <v>ESMelilla</v>
      </c>
    </row>
    <row r="1417" customFormat="false" ht="12.75" hidden="false" customHeight="false" outlineLevel="0" collapsed="false">
      <c r="A1417" s="0" t="s">
        <v>7851</v>
      </c>
      <c r="B1417" s="0" t="s">
        <v>7852</v>
      </c>
      <c r="C1417" s="0" t="str">
        <f aca="false">LEFT(A1417,2)&amp;B1417</f>
        <v>ETĀfar</v>
      </c>
    </row>
    <row r="1418" customFormat="false" ht="12.75" hidden="false" customHeight="false" outlineLevel="0" collapsed="false">
      <c r="A1418" s="0" t="s">
        <v>7851</v>
      </c>
      <c r="B1418" s="0" t="s">
        <v>7853</v>
      </c>
      <c r="C1418" s="0" t="str">
        <f aca="false">LEFT(A1418,2)&amp;B1418</f>
        <v>ETAfar</v>
      </c>
    </row>
    <row r="1419" customFormat="false" ht="12.75" hidden="false" customHeight="false" outlineLevel="0" collapsed="false">
      <c r="A1419" s="0" t="s">
        <v>7854</v>
      </c>
      <c r="B1419" s="0" t="s">
        <v>7855</v>
      </c>
      <c r="C1419" s="0" t="str">
        <f aca="false">LEFT(A1419,2)&amp;B1419</f>
        <v>ETĀmara</v>
      </c>
    </row>
    <row r="1420" customFormat="false" ht="12.75" hidden="false" customHeight="false" outlineLevel="0" collapsed="false">
      <c r="A1420" s="0" t="s">
        <v>7854</v>
      </c>
      <c r="B1420" s="0" t="s">
        <v>7856</v>
      </c>
      <c r="C1420" s="0" t="str">
        <f aca="false">LEFT(A1420,2)&amp;B1420</f>
        <v>ETAmara</v>
      </c>
    </row>
    <row r="1421" customFormat="false" ht="12.75" hidden="false" customHeight="false" outlineLevel="0" collapsed="false">
      <c r="A1421" s="0" t="s">
        <v>7857</v>
      </c>
      <c r="B1421" s="0" t="s">
        <v>7858</v>
      </c>
      <c r="C1421" s="0" t="str">
        <f aca="false">LEFT(A1421,2)&amp;B1421</f>
        <v>ETBīnshangul Gumuz</v>
      </c>
    </row>
    <row r="1422" customFormat="false" ht="12.75" hidden="false" customHeight="false" outlineLevel="0" collapsed="false">
      <c r="A1422" s="0" t="s">
        <v>7857</v>
      </c>
      <c r="B1422" s="0" t="s">
        <v>7859</v>
      </c>
      <c r="C1422" s="0" t="str">
        <f aca="false">LEFT(A1422,2)&amp;B1422</f>
        <v>ETBenshangul-Gumaz</v>
      </c>
    </row>
    <row r="1423" customFormat="false" ht="12.75" hidden="false" customHeight="false" outlineLevel="0" collapsed="false">
      <c r="A1423" s="0" t="s">
        <v>7860</v>
      </c>
      <c r="B1423" s="0" t="s">
        <v>7861</v>
      </c>
      <c r="C1423" s="0" t="str">
        <f aca="false">LEFT(A1423,2)&amp;B1423</f>
        <v>ETGambēla Hizboch</v>
      </c>
    </row>
    <row r="1424" customFormat="false" ht="12.75" hidden="false" customHeight="false" outlineLevel="0" collapsed="false">
      <c r="A1424" s="0" t="s">
        <v>7860</v>
      </c>
      <c r="B1424" s="0" t="s">
        <v>7862</v>
      </c>
      <c r="C1424" s="0" t="str">
        <f aca="false">LEFT(A1424,2)&amp;B1424</f>
        <v>ETGambela Peoples</v>
      </c>
    </row>
    <row r="1425" customFormat="false" ht="12.75" hidden="false" customHeight="false" outlineLevel="0" collapsed="false">
      <c r="A1425" s="0" t="s">
        <v>7863</v>
      </c>
      <c r="B1425" s="0" t="s">
        <v>7864</v>
      </c>
      <c r="C1425" s="0" t="str">
        <f aca="false">LEFT(A1425,2)&amp;B1425</f>
        <v>ETHārerī Hizb</v>
      </c>
    </row>
    <row r="1426" customFormat="false" ht="12.75" hidden="false" customHeight="false" outlineLevel="0" collapsed="false">
      <c r="A1426" s="0" t="s">
        <v>7863</v>
      </c>
      <c r="B1426" s="0" t="s">
        <v>7865</v>
      </c>
      <c r="C1426" s="0" t="str">
        <f aca="false">LEFT(A1426,2)&amp;B1426</f>
        <v>ETHarari People</v>
      </c>
    </row>
    <row r="1427" customFormat="false" ht="12.75" hidden="false" customHeight="false" outlineLevel="0" collapsed="false">
      <c r="A1427" s="0" t="s">
        <v>7866</v>
      </c>
      <c r="B1427" s="0" t="s">
        <v>7867</v>
      </c>
      <c r="C1427" s="0" t="str">
        <f aca="false">LEFT(A1427,2)&amp;B1427</f>
        <v>ETOromīya</v>
      </c>
    </row>
    <row r="1428" customFormat="false" ht="12.75" hidden="false" customHeight="false" outlineLevel="0" collapsed="false">
      <c r="A1428" s="0" t="s">
        <v>7866</v>
      </c>
      <c r="B1428" s="0" t="s">
        <v>7868</v>
      </c>
      <c r="C1428" s="0" t="str">
        <f aca="false">LEFT(A1428,2)&amp;B1428</f>
        <v>ETOromia</v>
      </c>
    </row>
    <row r="1429" customFormat="false" ht="12.75" hidden="false" customHeight="false" outlineLevel="0" collapsed="false">
      <c r="A1429" s="0" t="s">
        <v>7869</v>
      </c>
      <c r="B1429" s="0" t="s">
        <v>7870</v>
      </c>
      <c r="C1429" s="0" t="str">
        <f aca="false">LEFT(A1429,2)&amp;B1429</f>
        <v>ETYeDebub Bihēroch Bihēreseboch na Hizboch</v>
      </c>
    </row>
    <row r="1430" customFormat="false" ht="12.75" hidden="false" customHeight="false" outlineLevel="0" collapsed="false">
      <c r="A1430" s="0" t="s">
        <v>7869</v>
      </c>
      <c r="B1430" s="0" t="s">
        <v>7871</v>
      </c>
      <c r="C1430" s="0" t="str">
        <f aca="false">LEFT(A1430,2)&amp;B1430</f>
        <v>ETSouthern Nations, Nationalities and Peoples</v>
      </c>
    </row>
    <row r="1431" customFormat="false" ht="12.75" hidden="false" customHeight="false" outlineLevel="0" collapsed="false">
      <c r="A1431" s="0" t="s">
        <v>7872</v>
      </c>
      <c r="B1431" s="0" t="s">
        <v>7873</v>
      </c>
      <c r="C1431" s="0" t="str">
        <f aca="false">LEFT(A1431,2)&amp;B1431</f>
        <v>ETSumalē</v>
      </c>
    </row>
    <row r="1432" customFormat="false" ht="12.75" hidden="false" customHeight="false" outlineLevel="0" collapsed="false">
      <c r="A1432" s="0" t="s">
        <v>7872</v>
      </c>
      <c r="B1432" s="0" t="s">
        <v>7874</v>
      </c>
      <c r="C1432" s="0" t="str">
        <f aca="false">LEFT(A1432,2)&amp;B1432</f>
        <v>ETSomali</v>
      </c>
    </row>
    <row r="1433" customFormat="false" ht="12.75" hidden="false" customHeight="false" outlineLevel="0" collapsed="false">
      <c r="A1433" s="0" t="s">
        <v>7875</v>
      </c>
      <c r="B1433" s="0" t="s">
        <v>7876</v>
      </c>
      <c r="C1433" s="0" t="str">
        <f aca="false">LEFT(A1433,2)&amp;B1433</f>
        <v>ETTigray</v>
      </c>
    </row>
    <row r="1434" customFormat="false" ht="12.75" hidden="false" customHeight="false" outlineLevel="0" collapsed="false">
      <c r="A1434" s="0" t="s">
        <v>7875</v>
      </c>
      <c r="B1434" s="0" t="s">
        <v>7877</v>
      </c>
      <c r="C1434" s="0" t="str">
        <f aca="false">LEFT(A1434,2)&amp;B1434</f>
        <v>ETTigrai</v>
      </c>
    </row>
    <row r="1435" customFormat="false" ht="12.75" hidden="false" customHeight="false" outlineLevel="0" collapsed="false">
      <c r="A1435" s="0" t="s">
        <v>7878</v>
      </c>
      <c r="B1435" s="0" t="s">
        <v>7879</v>
      </c>
      <c r="C1435" s="0" t="str">
        <f aca="false">LEFT(A1435,2)&amp;B1435</f>
        <v>ETĀdīs Ābeba</v>
      </c>
    </row>
    <row r="1436" customFormat="false" ht="12.75" hidden="false" customHeight="false" outlineLevel="0" collapsed="false">
      <c r="A1436" s="0" t="s">
        <v>7878</v>
      </c>
      <c r="B1436" s="0" t="s">
        <v>7880</v>
      </c>
      <c r="C1436" s="0" t="str">
        <f aca="false">LEFT(A1436,2)&amp;B1436</f>
        <v>ETAddis Ababa</v>
      </c>
    </row>
    <row r="1437" customFormat="false" ht="12.75" hidden="false" customHeight="false" outlineLevel="0" collapsed="false">
      <c r="A1437" s="0" t="s">
        <v>7881</v>
      </c>
      <c r="B1437" s="0" t="s">
        <v>7882</v>
      </c>
      <c r="C1437" s="0" t="str">
        <f aca="false">LEFT(A1437,2)&amp;B1437</f>
        <v>ETDirē Dawa</v>
      </c>
    </row>
    <row r="1438" customFormat="false" ht="12.75" hidden="false" customHeight="false" outlineLevel="0" collapsed="false">
      <c r="A1438" s="0" t="s">
        <v>7881</v>
      </c>
      <c r="B1438" s="0" t="s">
        <v>7883</v>
      </c>
      <c r="C1438" s="0" t="str">
        <f aca="false">LEFT(A1438,2)&amp;B1438</f>
        <v>ETDire Dawa</v>
      </c>
    </row>
    <row r="1439" customFormat="false" ht="12.75" hidden="false" customHeight="false" outlineLevel="0" collapsed="false">
      <c r="A1439" s="0" t="s">
        <v>7884</v>
      </c>
      <c r="B1439" s="0" t="s">
        <v>7885</v>
      </c>
      <c r="C1439" s="0" t="str">
        <f aca="false">LEFT(A1439,2)&amp;B1439</f>
        <v>FIAhvenanmaan maakunta</v>
      </c>
    </row>
    <row r="1440" customFormat="false" ht="12.75" hidden="false" customHeight="false" outlineLevel="0" collapsed="false">
      <c r="A1440" s="0" t="s">
        <v>7884</v>
      </c>
      <c r="B1440" s="0" t="s">
        <v>7886</v>
      </c>
      <c r="C1440" s="0" t="str">
        <f aca="false">LEFT(A1440,2)&amp;B1440</f>
        <v>FILandskapet Åland</v>
      </c>
    </row>
    <row r="1441" customFormat="false" ht="12.75" hidden="false" customHeight="false" outlineLevel="0" collapsed="false">
      <c r="A1441" s="0" t="s">
        <v>7887</v>
      </c>
      <c r="B1441" s="0" t="s">
        <v>7888</v>
      </c>
      <c r="C1441" s="0" t="str">
        <f aca="false">LEFT(A1441,2)&amp;B1441</f>
        <v>FIEtelä-Karjala</v>
      </c>
    </row>
    <row r="1442" customFormat="false" ht="12.75" hidden="false" customHeight="false" outlineLevel="0" collapsed="false">
      <c r="A1442" s="0" t="s">
        <v>7887</v>
      </c>
      <c r="B1442" s="0" t="s">
        <v>7889</v>
      </c>
      <c r="C1442" s="0" t="str">
        <f aca="false">LEFT(A1442,2)&amp;B1442</f>
        <v>FISödra Karelen</v>
      </c>
    </row>
    <row r="1443" customFormat="false" ht="12.75" hidden="false" customHeight="false" outlineLevel="0" collapsed="false">
      <c r="A1443" s="0" t="s">
        <v>7890</v>
      </c>
      <c r="B1443" s="0" t="s">
        <v>7891</v>
      </c>
      <c r="C1443" s="0" t="str">
        <f aca="false">LEFT(A1443,2)&amp;B1443</f>
        <v>FIEtelä-Pohjanmaa</v>
      </c>
    </row>
    <row r="1444" customFormat="false" ht="12.75" hidden="false" customHeight="false" outlineLevel="0" collapsed="false">
      <c r="A1444" s="0" t="s">
        <v>7890</v>
      </c>
      <c r="B1444" s="0" t="s">
        <v>7892</v>
      </c>
      <c r="C1444" s="0" t="str">
        <f aca="false">LEFT(A1444,2)&amp;B1444</f>
        <v>FISödra Österbotten</v>
      </c>
    </row>
    <row r="1445" customFormat="false" ht="12.75" hidden="false" customHeight="false" outlineLevel="0" collapsed="false">
      <c r="A1445" s="0" t="s">
        <v>7893</v>
      </c>
      <c r="B1445" s="0" t="s">
        <v>7894</v>
      </c>
      <c r="C1445" s="0" t="str">
        <f aca="false">LEFT(A1445,2)&amp;B1445</f>
        <v>FIEtelä-Savo</v>
      </c>
    </row>
    <row r="1446" customFormat="false" ht="12.75" hidden="false" customHeight="false" outlineLevel="0" collapsed="false">
      <c r="A1446" s="0" t="s">
        <v>7893</v>
      </c>
      <c r="B1446" s="0" t="s">
        <v>7895</v>
      </c>
      <c r="C1446" s="0" t="str">
        <f aca="false">LEFT(A1446,2)&amp;B1446</f>
        <v>FISödra Savolax</v>
      </c>
    </row>
    <row r="1447" customFormat="false" ht="12.75" hidden="false" customHeight="false" outlineLevel="0" collapsed="false">
      <c r="A1447" s="0" t="s">
        <v>7896</v>
      </c>
      <c r="B1447" s="0" t="s">
        <v>7897</v>
      </c>
      <c r="C1447" s="0" t="str">
        <f aca="false">LEFT(A1447,2)&amp;B1447</f>
        <v>FIKainuu</v>
      </c>
    </row>
    <row r="1448" customFormat="false" ht="12.75" hidden="false" customHeight="false" outlineLevel="0" collapsed="false">
      <c r="A1448" s="0" t="s">
        <v>7896</v>
      </c>
      <c r="B1448" s="0" t="s">
        <v>7898</v>
      </c>
      <c r="C1448" s="0" t="str">
        <f aca="false">LEFT(A1448,2)&amp;B1448</f>
        <v>FIKajanaland</v>
      </c>
    </row>
    <row r="1449" customFormat="false" ht="12.75" hidden="false" customHeight="false" outlineLevel="0" collapsed="false">
      <c r="A1449" s="0" t="s">
        <v>7899</v>
      </c>
      <c r="B1449" s="0" t="s">
        <v>7900</v>
      </c>
      <c r="C1449" s="0" t="str">
        <f aca="false">LEFT(A1449,2)&amp;B1449</f>
        <v>FIKanta-Häme</v>
      </c>
    </row>
    <row r="1450" customFormat="false" ht="12.75" hidden="false" customHeight="false" outlineLevel="0" collapsed="false">
      <c r="A1450" s="0" t="s">
        <v>7899</v>
      </c>
      <c r="B1450" s="0" t="s">
        <v>7901</v>
      </c>
      <c r="C1450" s="0" t="str">
        <f aca="false">LEFT(A1450,2)&amp;B1450</f>
        <v>FIEgentliga Tavastland</v>
      </c>
    </row>
    <row r="1451" customFormat="false" ht="12.75" hidden="false" customHeight="false" outlineLevel="0" collapsed="false">
      <c r="A1451" s="0" t="s">
        <v>7902</v>
      </c>
      <c r="B1451" s="0" t="s">
        <v>7903</v>
      </c>
      <c r="C1451" s="0" t="str">
        <f aca="false">LEFT(A1451,2)&amp;B1451</f>
        <v>FIKeski-Pohjanmaa</v>
      </c>
    </row>
    <row r="1452" customFormat="false" ht="12.75" hidden="false" customHeight="false" outlineLevel="0" collapsed="false">
      <c r="A1452" s="0" t="s">
        <v>7902</v>
      </c>
      <c r="B1452" s="0" t="s">
        <v>7904</v>
      </c>
      <c r="C1452" s="0" t="str">
        <f aca="false">LEFT(A1452,2)&amp;B1452</f>
        <v>FIMellersta Österbotten</v>
      </c>
    </row>
    <row r="1453" customFormat="false" ht="12.75" hidden="false" customHeight="false" outlineLevel="0" collapsed="false">
      <c r="A1453" s="0" t="s">
        <v>7905</v>
      </c>
      <c r="B1453" s="0" t="s">
        <v>7906</v>
      </c>
      <c r="C1453" s="0" t="str">
        <f aca="false">LEFT(A1453,2)&amp;B1453</f>
        <v>FIKeski-Suomi</v>
      </c>
    </row>
    <row r="1454" customFormat="false" ht="12.75" hidden="false" customHeight="false" outlineLevel="0" collapsed="false">
      <c r="A1454" s="0" t="s">
        <v>7905</v>
      </c>
      <c r="B1454" s="0" t="s">
        <v>7907</v>
      </c>
      <c r="C1454" s="0" t="str">
        <f aca="false">LEFT(A1454,2)&amp;B1454</f>
        <v>FIMellersta Finland</v>
      </c>
    </row>
    <row r="1455" customFormat="false" ht="12.75" hidden="false" customHeight="false" outlineLevel="0" collapsed="false">
      <c r="A1455" s="0" t="s">
        <v>7908</v>
      </c>
      <c r="B1455" s="0" t="s">
        <v>7909</v>
      </c>
      <c r="C1455" s="0" t="str">
        <f aca="false">LEFT(A1455,2)&amp;B1455</f>
        <v>FIKymenlaakso</v>
      </c>
    </row>
    <row r="1456" customFormat="false" ht="12.75" hidden="false" customHeight="false" outlineLevel="0" collapsed="false">
      <c r="A1456" s="0" t="s">
        <v>7908</v>
      </c>
      <c r="B1456" s="0" t="s">
        <v>7910</v>
      </c>
      <c r="C1456" s="0" t="str">
        <f aca="false">LEFT(A1456,2)&amp;B1456</f>
        <v>FIKymmenedalen</v>
      </c>
    </row>
    <row r="1457" customFormat="false" ht="12.75" hidden="false" customHeight="false" outlineLevel="0" collapsed="false">
      <c r="A1457" s="0" t="s">
        <v>7911</v>
      </c>
      <c r="B1457" s="0" t="s">
        <v>7912</v>
      </c>
      <c r="C1457" s="0" t="str">
        <f aca="false">LEFT(A1457,2)&amp;B1457</f>
        <v>FILappi</v>
      </c>
    </row>
    <row r="1458" customFormat="false" ht="12.75" hidden="false" customHeight="false" outlineLevel="0" collapsed="false">
      <c r="A1458" s="0" t="s">
        <v>7911</v>
      </c>
      <c r="B1458" s="0" t="s">
        <v>7913</v>
      </c>
      <c r="C1458" s="0" t="str">
        <f aca="false">LEFT(A1458,2)&amp;B1458</f>
        <v>FILappland</v>
      </c>
    </row>
    <row r="1459" customFormat="false" ht="12.75" hidden="false" customHeight="false" outlineLevel="0" collapsed="false">
      <c r="A1459" s="0" t="s">
        <v>7914</v>
      </c>
      <c r="B1459" s="0" t="s">
        <v>7915</v>
      </c>
      <c r="C1459" s="0" t="str">
        <f aca="false">LEFT(A1459,2)&amp;B1459</f>
        <v>FIPirkanmaa</v>
      </c>
    </row>
    <row r="1460" customFormat="false" ht="12.75" hidden="false" customHeight="false" outlineLevel="0" collapsed="false">
      <c r="A1460" s="0" t="s">
        <v>7914</v>
      </c>
      <c r="B1460" s="0" t="s">
        <v>7916</v>
      </c>
      <c r="C1460" s="0" t="str">
        <f aca="false">LEFT(A1460,2)&amp;B1460</f>
        <v>FIBirkaland</v>
      </c>
    </row>
    <row r="1461" customFormat="false" ht="12.75" hidden="false" customHeight="false" outlineLevel="0" collapsed="false">
      <c r="A1461" s="0" t="s">
        <v>7917</v>
      </c>
      <c r="B1461" s="0" t="s">
        <v>7918</v>
      </c>
      <c r="C1461" s="0" t="str">
        <f aca="false">LEFT(A1461,2)&amp;B1461</f>
        <v>FIPohjanmaa</v>
      </c>
    </row>
    <row r="1462" customFormat="false" ht="12.75" hidden="false" customHeight="false" outlineLevel="0" collapsed="false">
      <c r="A1462" s="0" t="s">
        <v>7917</v>
      </c>
      <c r="B1462" s="0" t="s">
        <v>7919</v>
      </c>
      <c r="C1462" s="0" t="str">
        <f aca="false">LEFT(A1462,2)&amp;B1462</f>
        <v>FIÖsterbotten</v>
      </c>
    </row>
    <row r="1463" customFormat="false" ht="12.75" hidden="false" customHeight="false" outlineLevel="0" collapsed="false">
      <c r="A1463" s="0" t="s">
        <v>7920</v>
      </c>
      <c r="B1463" s="0" t="s">
        <v>7921</v>
      </c>
      <c r="C1463" s="0" t="str">
        <f aca="false">LEFT(A1463,2)&amp;B1463</f>
        <v>FIPohjois-Karjala</v>
      </c>
    </row>
    <row r="1464" customFormat="false" ht="12.75" hidden="false" customHeight="false" outlineLevel="0" collapsed="false">
      <c r="A1464" s="0" t="s">
        <v>7920</v>
      </c>
      <c r="B1464" s="0" t="s">
        <v>7922</v>
      </c>
      <c r="C1464" s="0" t="str">
        <f aca="false">LEFT(A1464,2)&amp;B1464</f>
        <v>FINorra Karelen</v>
      </c>
    </row>
    <row r="1465" customFormat="false" ht="12.75" hidden="false" customHeight="false" outlineLevel="0" collapsed="false">
      <c r="A1465" s="0" t="s">
        <v>7923</v>
      </c>
      <c r="B1465" s="0" t="s">
        <v>7924</v>
      </c>
      <c r="C1465" s="0" t="str">
        <f aca="false">LEFT(A1465,2)&amp;B1465</f>
        <v>FIPohjois-Pohjanmaa</v>
      </c>
    </row>
    <row r="1466" customFormat="false" ht="12.75" hidden="false" customHeight="false" outlineLevel="0" collapsed="false">
      <c r="A1466" s="0" t="s">
        <v>7923</v>
      </c>
      <c r="B1466" s="0" t="s">
        <v>7925</v>
      </c>
      <c r="C1466" s="0" t="str">
        <f aca="false">LEFT(A1466,2)&amp;B1466</f>
        <v>FINorra Österbotten</v>
      </c>
    </row>
    <row r="1467" customFormat="false" ht="12.75" hidden="false" customHeight="false" outlineLevel="0" collapsed="false">
      <c r="A1467" s="0" t="s">
        <v>7926</v>
      </c>
      <c r="B1467" s="0" t="s">
        <v>7927</v>
      </c>
      <c r="C1467" s="0" t="str">
        <f aca="false">LEFT(A1467,2)&amp;B1467</f>
        <v>FIPohjois-Savo</v>
      </c>
    </row>
    <row r="1468" customFormat="false" ht="12.75" hidden="false" customHeight="false" outlineLevel="0" collapsed="false">
      <c r="A1468" s="0" t="s">
        <v>7926</v>
      </c>
      <c r="B1468" s="0" t="s">
        <v>7928</v>
      </c>
      <c r="C1468" s="0" t="str">
        <f aca="false">LEFT(A1468,2)&amp;B1468</f>
        <v>FINorra Savolax</v>
      </c>
    </row>
    <row r="1469" customFormat="false" ht="12.75" hidden="false" customHeight="false" outlineLevel="0" collapsed="false">
      <c r="A1469" s="0" t="s">
        <v>7929</v>
      </c>
      <c r="B1469" s="0" t="s">
        <v>7930</v>
      </c>
      <c r="C1469" s="0" t="str">
        <f aca="false">LEFT(A1469,2)&amp;B1469</f>
        <v>FIPäijät-Häme</v>
      </c>
    </row>
    <row r="1470" customFormat="false" ht="12.75" hidden="false" customHeight="false" outlineLevel="0" collapsed="false">
      <c r="A1470" s="0" t="s">
        <v>7929</v>
      </c>
      <c r="B1470" s="0" t="s">
        <v>7931</v>
      </c>
      <c r="C1470" s="0" t="str">
        <f aca="false">LEFT(A1470,2)&amp;B1470</f>
        <v>FIPäijänne-Tavastland</v>
      </c>
    </row>
    <row r="1471" customFormat="false" ht="12.75" hidden="false" customHeight="false" outlineLevel="0" collapsed="false">
      <c r="A1471" s="0" t="s">
        <v>7932</v>
      </c>
      <c r="B1471" s="0" t="s">
        <v>7933</v>
      </c>
      <c r="C1471" s="0" t="str">
        <f aca="false">LEFT(A1471,2)&amp;B1471</f>
        <v>FISatakunta</v>
      </c>
    </row>
    <row r="1472" customFormat="false" ht="12.75" hidden="false" customHeight="false" outlineLevel="0" collapsed="false">
      <c r="A1472" s="0" t="s">
        <v>7932</v>
      </c>
      <c r="B1472" s="0" t="s">
        <v>7934</v>
      </c>
      <c r="C1472" s="0" t="str">
        <f aca="false">LEFT(A1472,2)&amp;B1472</f>
        <v>FISatakunda</v>
      </c>
    </row>
    <row r="1473" customFormat="false" ht="12.75" hidden="false" customHeight="false" outlineLevel="0" collapsed="false">
      <c r="A1473" s="0" t="s">
        <v>7935</v>
      </c>
      <c r="B1473" s="0" t="s">
        <v>7936</v>
      </c>
      <c r="C1473" s="0" t="str">
        <f aca="false">LEFT(A1473,2)&amp;B1473</f>
        <v>FIUusimaa</v>
      </c>
    </row>
    <row r="1474" customFormat="false" ht="12.75" hidden="false" customHeight="false" outlineLevel="0" collapsed="false">
      <c r="A1474" s="0" t="s">
        <v>7935</v>
      </c>
      <c r="B1474" s="0" t="s">
        <v>7937</v>
      </c>
      <c r="C1474" s="0" t="str">
        <f aca="false">LEFT(A1474,2)&amp;B1474</f>
        <v>FINyland</v>
      </c>
    </row>
    <row r="1475" customFormat="false" ht="12.75" hidden="false" customHeight="false" outlineLevel="0" collapsed="false">
      <c r="A1475" s="0" t="s">
        <v>7938</v>
      </c>
      <c r="B1475" s="0" t="s">
        <v>7939</v>
      </c>
      <c r="C1475" s="0" t="str">
        <f aca="false">LEFT(A1475,2)&amp;B1475</f>
        <v>FIVarsinais-Suomi</v>
      </c>
    </row>
    <row r="1476" customFormat="false" ht="12.75" hidden="false" customHeight="false" outlineLevel="0" collapsed="false">
      <c r="A1476" s="0" t="s">
        <v>7938</v>
      </c>
      <c r="B1476" s="0" t="s">
        <v>7940</v>
      </c>
      <c r="C1476" s="0" t="str">
        <f aca="false">LEFT(A1476,2)&amp;B1476</f>
        <v>FIEgentliga Finland</v>
      </c>
    </row>
    <row r="1477" customFormat="false" ht="12.75" hidden="false" customHeight="false" outlineLevel="0" collapsed="false">
      <c r="A1477" s="0" t="s">
        <v>7941</v>
      </c>
      <c r="B1477" s="0" t="s">
        <v>7942</v>
      </c>
      <c r="C1477" s="0" t="str">
        <f aca="false">LEFT(A1477,2)&amp;B1477</f>
        <v>FJRotuma</v>
      </c>
    </row>
    <row r="1478" customFormat="false" ht="12.75" hidden="false" customHeight="false" outlineLevel="0" collapsed="false">
      <c r="A1478" s="0" t="s">
        <v>7943</v>
      </c>
      <c r="B1478" s="0" t="s">
        <v>6400</v>
      </c>
      <c r="C1478" s="0" t="str">
        <f aca="false">LEFT(A1478,2)&amp;B1478</f>
        <v>FJCentral</v>
      </c>
    </row>
    <row r="1479" customFormat="false" ht="12.75" hidden="false" customHeight="false" outlineLevel="0" collapsed="false">
      <c r="A1479" s="0" t="s">
        <v>7944</v>
      </c>
      <c r="B1479" s="0" t="s">
        <v>7945</v>
      </c>
      <c r="C1479" s="0" t="str">
        <f aca="false">LEFT(A1479,2)&amp;B1479</f>
        <v>FJNaitasiri</v>
      </c>
    </row>
    <row r="1480" customFormat="false" ht="12.75" hidden="false" customHeight="false" outlineLevel="0" collapsed="false">
      <c r="A1480" s="0" t="s">
        <v>7946</v>
      </c>
      <c r="B1480" s="0" t="s">
        <v>7947</v>
      </c>
      <c r="C1480" s="0" t="str">
        <f aca="false">LEFT(A1480,2)&amp;B1480</f>
        <v>FJNamosi</v>
      </c>
    </row>
    <row r="1481" customFormat="false" ht="12.75" hidden="false" customHeight="false" outlineLevel="0" collapsed="false">
      <c r="A1481" s="0" t="s">
        <v>7948</v>
      </c>
      <c r="B1481" s="0" t="s">
        <v>7949</v>
      </c>
      <c r="C1481" s="0" t="str">
        <f aca="false">LEFT(A1481,2)&amp;B1481</f>
        <v>FJRewa</v>
      </c>
    </row>
    <row r="1482" customFormat="false" ht="12.75" hidden="false" customHeight="false" outlineLevel="0" collapsed="false">
      <c r="A1482" s="0" t="s">
        <v>7950</v>
      </c>
      <c r="B1482" s="0" t="s">
        <v>7951</v>
      </c>
      <c r="C1482" s="0" t="str">
        <f aca="false">LEFT(A1482,2)&amp;B1482</f>
        <v>FJSerua</v>
      </c>
    </row>
    <row r="1483" customFormat="false" ht="12.75" hidden="false" customHeight="false" outlineLevel="0" collapsed="false">
      <c r="A1483" s="0" t="s">
        <v>7952</v>
      </c>
      <c r="B1483" s="0" t="s">
        <v>7953</v>
      </c>
      <c r="C1483" s="0" t="str">
        <f aca="false">LEFT(A1483,2)&amp;B1483</f>
        <v>FJTailevu</v>
      </c>
    </row>
    <row r="1484" customFormat="false" ht="12.75" hidden="false" customHeight="false" outlineLevel="0" collapsed="false">
      <c r="A1484" s="0" t="s">
        <v>7954</v>
      </c>
      <c r="B1484" s="0" t="s">
        <v>7955</v>
      </c>
      <c r="C1484" s="0" t="str">
        <f aca="false">LEFT(A1484,2)&amp;B1484</f>
        <v>FJEastern</v>
      </c>
    </row>
    <row r="1485" customFormat="false" ht="12.75" hidden="false" customHeight="false" outlineLevel="0" collapsed="false">
      <c r="A1485" s="0" t="s">
        <v>7956</v>
      </c>
      <c r="B1485" s="0" t="s">
        <v>7957</v>
      </c>
      <c r="C1485" s="0" t="str">
        <f aca="false">LEFT(A1485,2)&amp;B1485</f>
        <v>FJKadavu</v>
      </c>
    </row>
    <row r="1486" customFormat="false" ht="12.75" hidden="false" customHeight="false" outlineLevel="0" collapsed="false">
      <c r="A1486" s="0" t="s">
        <v>7958</v>
      </c>
      <c r="B1486" s="0" t="s">
        <v>7959</v>
      </c>
      <c r="C1486" s="0" t="str">
        <f aca="false">LEFT(A1486,2)&amp;B1486</f>
        <v>FJLau</v>
      </c>
    </row>
    <row r="1487" customFormat="false" ht="12.75" hidden="false" customHeight="false" outlineLevel="0" collapsed="false">
      <c r="A1487" s="0" t="s">
        <v>7960</v>
      </c>
      <c r="B1487" s="0" t="s">
        <v>7961</v>
      </c>
      <c r="C1487" s="0" t="str">
        <f aca="false">LEFT(A1487,2)&amp;B1487</f>
        <v>FJLomaiviti</v>
      </c>
    </row>
    <row r="1488" customFormat="false" ht="12.75" hidden="false" customHeight="false" outlineLevel="0" collapsed="false">
      <c r="A1488" s="0" t="s">
        <v>7962</v>
      </c>
      <c r="B1488" s="0" t="s">
        <v>7963</v>
      </c>
      <c r="C1488" s="0" t="str">
        <f aca="false">LEFT(A1488,2)&amp;B1488</f>
        <v>FJNorthern</v>
      </c>
    </row>
    <row r="1489" customFormat="false" ht="12.75" hidden="false" customHeight="false" outlineLevel="0" collapsed="false">
      <c r="A1489" s="0" t="s">
        <v>7964</v>
      </c>
      <c r="B1489" s="0" t="s">
        <v>7965</v>
      </c>
      <c r="C1489" s="0" t="str">
        <f aca="false">LEFT(A1489,2)&amp;B1489</f>
        <v>FJBua</v>
      </c>
    </row>
    <row r="1490" customFormat="false" ht="12.75" hidden="false" customHeight="false" outlineLevel="0" collapsed="false">
      <c r="A1490" s="0" t="s">
        <v>7966</v>
      </c>
      <c r="B1490" s="0" t="s">
        <v>7967</v>
      </c>
      <c r="C1490" s="0" t="str">
        <f aca="false">LEFT(A1490,2)&amp;B1490</f>
        <v>FJCakaudrove</v>
      </c>
    </row>
    <row r="1491" customFormat="false" ht="12.75" hidden="false" customHeight="false" outlineLevel="0" collapsed="false">
      <c r="A1491" s="0" t="s">
        <v>7968</v>
      </c>
      <c r="B1491" s="0" t="s">
        <v>7969</v>
      </c>
      <c r="C1491" s="0" t="str">
        <f aca="false">LEFT(A1491,2)&amp;B1491</f>
        <v>FJMacuata</v>
      </c>
    </row>
    <row r="1492" customFormat="false" ht="12.75" hidden="false" customHeight="false" outlineLevel="0" collapsed="false">
      <c r="A1492" s="0" t="s">
        <v>7970</v>
      </c>
      <c r="B1492" s="0" t="s">
        <v>7971</v>
      </c>
      <c r="C1492" s="0" t="str">
        <f aca="false">LEFT(A1492,2)&amp;B1492</f>
        <v>FJWestern</v>
      </c>
    </row>
    <row r="1493" customFormat="false" ht="12.75" hidden="false" customHeight="false" outlineLevel="0" collapsed="false">
      <c r="A1493" s="0" t="s">
        <v>7972</v>
      </c>
      <c r="B1493" s="0" t="s">
        <v>7973</v>
      </c>
      <c r="C1493" s="0" t="str">
        <f aca="false">LEFT(A1493,2)&amp;B1493</f>
        <v>FJBa</v>
      </c>
    </row>
    <row r="1494" customFormat="false" ht="12.75" hidden="false" customHeight="false" outlineLevel="0" collapsed="false">
      <c r="A1494" s="0" t="s">
        <v>7974</v>
      </c>
      <c r="B1494" s="0" t="s">
        <v>7975</v>
      </c>
      <c r="C1494" s="0" t="str">
        <f aca="false">LEFT(A1494,2)&amp;B1494</f>
        <v>FJNadroga and Navosa</v>
      </c>
    </row>
    <row r="1495" customFormat="false" ht="12.75" hidden="false" customHeight="false" outlineLevel="0" collapsed="false">
      <c r="A1495" s="0" t="s">
        <v>7976</v>
      </c>
      <c r="B1495" s="0" t="s">
        <v>7977</v>
      </c>
      <c r="C1495" s="0" t="str">
        <f aca="false">LEFT(A1495,2)&amp;B1495</f>
        <v>FJRa</v>
      </c>
    </row>
    <row r="1496" customFormat="false" ht="12.75" hidden="false" customHeight="false" outlineLevel="0" collapsed="false">
      <c r="A1496" s="0" t="s">
        <v>7978</v>
      </c>
      <c r="B1496" s="0" t="s">
        <v>7979</v>
      </c>
      <c r="C1496" s="0" t="str">
        <f aca="false">LEFT(A1496,2)&amp;B1496</f>
        <v>FMKosrae</v>
      </c>
    </row>
    <row r="1497" customFormat="false" ht="12.75" hidden="false" customHeight="false" outlineLevel="0" collapsed="false">
      <c r="A1497" s="0" t="s">
        <v>7980</v>
      </c>
      <c r="B1497" s="0" t="s">
        <v>7981</v>
      </c>
      <c r="C1497" s="0" t="str">
        <f aca="false">LEFT(A1497,2)&amp;B1497</f>
        <v>FMPohnpei</v>
      </c>
    </row>
    <row r="1498" customFormat="false" ht="12.75" hidden="false" customHeight="false" outlineLevel="0" collapsed="false">
      <c r="A1498" s="0" t="s">
        <v>7982</v>
      </c>
      <c r="B1498" s="0" t="s">
        <v>7983</v>
      </c>
      <c r="C1498" s="0" t="str">
        <f aca="false">LEFT(A1498,2)&amp;B1498</f>
        <v>FMChuuk</v>
      </c>
    </row>
    <row r="1499" customFormat="false" ht="12.75" hidden="false" customHeight="false" outlineLevel="0" collapsed="false">
      <c r="A1499" s="0" t="s">
        <v>7984</v>
      </c>
      <c r="B1499" s="0" t="s">
        <v>7985</v>
      </c>
      <c r="C1499" s="0" t="str">
        <f aca="false">LEFT(A1499,2)&amp;B1499</f>
        <v>FMYap</v>
      </c>
    </row>
    <row r="1500" customFormat="false" ht="12.75" hidden="false" customHeight="false" outlineLevel="0" collapsed="false">
      <c r="A1500" s="0" t="s">
        <v>7986</v>
      </c>
      <c r="B1500" s="0" t="s">
        <v>7987</v>
      </c>
      <c r="C1500" s="0" t="str">
        <f aca="false">LEFT(A1500,2)&amp;B1500</f>
        <v>FRAuvergne-Rhône-Alpes</v>
      </c>
    </row>
    <row r="1501" customFormat="false" ht="12.75" hidden="false" customHeight="false" outlineLevel="0" collapsed="false">
      <c r="A1501" s="0" t="s">
        <v>7988</v>
      </c>
      <c r="B1501" s="0" t="s">
        <v>7989</v>
      </c>
      <c r="C1501" s="0" t="str">
        <f aca="false">LEFT(A1501,2)&amp;B1501</f>
        <v>FRAin</v>
      </c>
    </row>
    <row r="1502" customFormat="false" ht="12.75" hidden="false" customHeight="false" outlineLevel="0" collapsed="false">
      <c r="A1502" s="0" t="s">
        <v>7990</v>
      </c>
      <c r="B1502" s="0" t="s">
        <v>7991</v>
      </c>
      <c r="C1502" s="0" t="str">
        <f aca="false">LEFT(A1502,2)&amp;B1502</f>
        <v>FRAllier</v>
      </c>
    </row>
    <row r="1503" customFormat="false" ht="12.75" hidden="false" customHeight="false" outlineLevel="0" collapsed="false">
      <c r="A1503" s="0" t="s">
        <v>7992</v>
      </c>
      <c r="B1503" s="0" t="s">
        <v>7993</v>
      </c>
      <c r="C1503" s="0" t="str">
        <f aca="false">LEFT(A1503,2)&amp;B1503</f>
        <v>FRArdèche</v>
      </c>
    </row>
    <row r="1504" customFormat="false" ht="12.75" hidden="false" customHeight="false" outlineLevel="0" collapsed="false">
      <c r="A1504" s="0" t="s">
        <v>7994</v>
      </c>
      <c r="B1504" s="0" t="s">
        <v>7995</v>
      </c>
      <c r="C1504" s="0" t="str">
        <f aca="false">LEFT(A1504,2)&amp;B1504</f>
        <v>FRCantal</v>
      </c>
    </row>
    <row r="1505" customFormat="false" ht="12.75" hidden="false" customHeight="false" outlineLevel="0" collapsed="false">
      <c r="A1505" s="0" t="s">
        <v>7996</v>
      </c>
      <c r="B1505" s="0" t="s">
        <v>7997</v>
      </c>
      <c r="C1505" s="0" t="str">
        <f aca="false">LEFT(A1505,2)&amp;B1505</f>
        <v>FRDrôme</v>
      </c>
    </row>
    <row r="1506" customFormat="false" ht="12.75" hidden="false" customHeight="false" outlineLevel="0" collapsed="false">
      <c r="A1506" s="0" t="s">
        <v>7998</v>
      </c>
      <c r="B1506" s="0" t="s">
        <v>7999</v>
      </c>
      <c r="C1506" s="0" t="str">
        <f aca="false">LEFT(A1506,2)&amp;B1506</f>
        <v>FRIsère</v>
      </c>
    </row>
    <row r="1507" customFormat="false" ht="12.75" hidden="false" customHeight="false" outlineLevel="0" collapsed="false">
      <c r="A1507" s="0" t="s">
        <v>8000</v>
      </c>
      <c r="B1507" s="0" t="s">
        <v>8001</v>
      </c>
      <c r="C1507" s="0" t="str">
        <f aca="false">LEFT(A1507,2)&amp;B1507</f>
        <v>FRLoire</v>
      </c>
    </row>
    <row r="1508" customFormat="false" ht="12.75" hidden="false" customHeight="false" outlineLevel="0" collapsed="false">
      <c r="A1508" s="0" t="s">
        <v>8002</v>
      </c>
      <c r="B1508" s="0" t="s">
        <v>8003</v>
      </c>
      <c r="C1508" s="0" t="str">
        <f aca="false">LEFT(A1508,2)&amp;B1508</f>
        <v>FRHaute-Loire</v>
      </c>
    </row>
    <row r="1509" customFormat="false" ht="12.75" hidden="false" customHeight="false" outlineLevel="0" collapsed="false">
      <c r="A1509" s="0" t="s">
        <v>8004</v>
      </c>
      <c r="B1509" s="0" t="s">
        <v>8005</v>
      </c>
      <c r="C1509" s="0" t="str">
        <f aca="false">LEFT(A1509,2)&amp;B1509</f>
        <v>FRPuy-de-Dôme</v>
      </c>
    </row>
    <row r="1510" customFormat="false" ht="12.75" hidden="false" customHeight="false" outlineLevel="0" collapsed="false">
      <c r="A1510" s="0" t="s">
        <v>8006</v>
      </c>
      <c r="B1510" s="0" t="s">
        <v>8007</v>
      </c>
      <c r="C1510" s="0" t="str">
        <f aca="false">LEFT(A1510,2)&amp;B1510</f>
        <v>FRRhône</v>
      </c>
    </row>
    <row r="1511" customFormat="false" ht="12.75" hidden="false" customHeight="false" outlineLevel="0" collapsed="false">
      <c r="A1511" s="0" t="s">
        <v>8008</v>
      </c>
      <c r="B1511" s="0" t="s">
        <v>8009</v>
      </c>
      <c r="C1511" s="0" t="str">
        <f aca="false">LEFT(A1511,2)&amp;B1511</f>
        <v>FRSavoie</v>
      </c>
    </row>
    <row r="1512" customFormat="false" ht="12.75" hidden="false" customHeight="false" outlineLevel="0" collapsed="false">
      <c r="A1512" s="0" t="s">
        <v>8010</v>
      </c>
      <c r="B1512" s="0" t="s">
        <v>8011</v>
      </c>
      <c r="C1512" s="0" t="str">
        <f aca="false">LEFT(A1512,2)&amp;B1512</f>
        <v>FRHaute-Savoie</v>
      </c>
    </row>
    <row r="1513" customFormat="false" ht="12.75" hidden="false" customHeight="false" outlineLevel="0" collapsed="false">
      <c r="A1513" s="0" t="s">
        <v>8012</v>
      </c>
      <c r="B1513" s="0" t="s">
        <v>8013</v>
      </c>
      <c r="C1513" s="0" t="str">
        <f aca="false">LEFT(A1513,2)&amp;B1513</f>
        <v>FRBourgogne-Franche-Comté</v>
      </c>
    </row>
    <row r="1514" customFormat="false" ht="12.75" hidden="false" customHeight="false" outlineLevel="0" collapsed="false">
      <c r="A1514" s="0" t="s">
        <v>8014</v>
      </c>
      <c r="B1514" s="0" t="s">
        <v>8015</v>
      </c>
      <c r="C1514" s="0" t="str">
        <f aca="false">LEFT(A1514,2)&amp;B1514</f>
        <v>FRCôte-d'Or</v>
      </c>
    </row>
    <row r="1515" customFormat="false" ht="12.75" hidden="false" customHeight="false" outlineLevel="0" collapsed="false">
      <c r="A1515" s="0" t="s">
        <v>8016</v>
      </c>
      <c r="B1515" s="0" t="s">
        <v>8017</v>
      </c>
      <c r="C1515" s="0" t="str">
        <f aca="false">LEFT(A1515,2)&amp;B1515</f>
        <v>FRDoubs</v>
      </c>
    </row>
    <row r="1516" customFormat="false" ht="12.75" hidden="false" customHeight="false" outlineLevel="0" collapsed="false">
      <c r="A1516" s="0" t="s">
        <v>8018</v>
      </c>
      <c r="B1516" s="0" t="s">
        <v>6654</v>
      </c>
      <c r="C1516" s="0" t="str">
        <f aca="false">LEFT(A1516,2)&amp;B1516</f>
        <v>FRJura</v>
      </c>
    </row>
    <row r="1517" customFormat="false" ht="12.75" hidden="false" customHeight="false" outlineLevel="0" collapsed="false">
      <c r="A1517" s="0" t="s">
        <v>8019</v>
      </c>
      <c r="B1517" s="0" t="s">
        <v>8020</v>
      </c>
      <c r="C1517" s="0" t="str">
        <f aca="false">LEFT(A1517,2)&amp;B1517</f>
        <v>FRNièvre</v>
      </c>
    </row>
    <row r="1518" customFormat="false" ht="12.75" hidden="false" customHeight="false" outlineLevel="0" collapsed="false">
      <c r="A1518" s="0" t="s">
        <v>8021</v>
      </c>
      <c r="B1518" s="0" t="s">
        <v>8022</v>
      </c>
      <c r="C1518" s="0" t="str">
        <f aca="false">LEFT(A1518,2)&amp;B1518</f>
        <v>FRHaute-Saône</v>
      </c>
    </row>
    <row r="1519" customFormat="false" ht="12.75" hidden="false" customHeight="false" outlineLevel="0" collapsed="false">
      <c r="A1519" s="0" t="s">
        <v>8023</v>
      </c>
      <c r="B1519" s="0" t="s">
        <v>8024</v>
      </c>
      <c r="C1519" s="0" t="str">
        <f aca="false">LEFT(A1519,2)&amp;B1519</f>
        <v>FRSaône-et-Loire</v>
      </c>
    </row>
    <row r="1520" customFormat="false" ht="12.75" hidden="false" customHeight="false" outlineLevel="0" collapsed="false">
      <c r="A1520" s="0" t="s">
        <v>8025</v>
      </c>
      <c r="B1520" s="0" t="s">
        <v>8026</v>
      </c>
      <c r="C1520" s="0" t="str">
        <f aca="false">LEFT(A1520,2)&amp;B1520</f>
        <v>FRYonne</v>
      </c>
    </row>
    <row r="1521" customFormat="false" ht="12.75" hidden="false" customHeight="false" outlineLevel="0" collapsed="false">
      <c r="A1521" s="0" t="s">
        <v>8027</v>
      </c>
      <c r="B1521" s="0" t="s">
        <v>8028</v>
      </c>
      <c r="C1521" s="0" t="str">
        <f aca="false">LEFT(A1521,2)&amp;B1521</f>
        <v>FRTerritoire de Belfort</v>
      </c>
    </row>
    <row r="1522" customFormat="false" ht="12.75" hidden="false" customHeight="false" outlineLevel="0" collapsed="false">
      <c r="A1522" s="0" t="s">
        <v>8029</v>
      </c>
      <c r="B1522" s="0" t="s">
        <v>8030</v>
      </c>
      <c r="C1522" s="0" t="str">
        <f aca="false">LEFT(A1522,2)&amp;B1522</f>
        <v>FRBretagne</v>
      </c>
    </row>
    <row r="1523" customFormat="false" ht="12.75" hidden="false" customHeight="false" outlineLevel="0" collapsed="false">
      <c r="A1523" s="0" t="s">
        <v>8031</v>
      </c>
      <c r="B1523" s="0" t="s">
        <v>8032</v>
      </c>
      <c r="C1523" s="0" t="str">
        <f aca="false">LEFT(A1523,2)&amp;B1523</f>
        <v>FRCôtes-d'Armor</v>
      </c>
    </row>
    <row r="1524" customFormat="false" ht="12.75" hidden="false" customHeight="false" outlineLevel="0" collapsed="false">
      <c r="A1524" s="0" t="s">
        <v>8033</v>
      </c>
      <c r="B1524" s="0" t="s">
        <v>8034</v>
      </c>
      <c r="C1524" s="0" t="str">
        <f aca="false">LEFT(A1524,2)&amp;B1524</f>
        <v>FRFinistère</v>
      </c>
    </row>
    <row r="1525" customFormat="false" ht="12.75" hidden="false" customHeight="false" outlineLevel="0" collapsed="false">
      <c r="A1525" s="0" t="s">
        <v>8035</v>
      </c>
      <c r="B1525" s="0" t="s">
        <v>8036</v>
      </c>
      <c r="C1525" s="0" t="str">
        <f aca="false">LEFT(A1525,2)&amp;B1525</f>
        <v>FRIlle-et-Vilaine</v>
      </c>
    </row>
    <row r="1526" customFormat="false" ht="12.75" hidden="false" customHeight="false" outlineLevel="0" collapsed="false">
      <c r="A1526" s="0" t="s">
        <v>8037</v>
      </c>
      <c r="B1526" s="0" t="s">
        <v>8038</v>
      </c>
      <c r="C1526" s="0" t="str">
        <f aca="false">LEFT(A1526,2)&amp;B1526</f>
        <v>FRMorbihan</v>
      </c>
    </row>
    <row r="1527" customFormat="false" ht="12.75" hidden="false" customHeight="false" outlineLevel="0" collapsed="false">
      <c r="A1527" s="0" t="s">
        <v>8039</v>
      </c>
      <c r="B1527" s="0" t="s">
        <v>8040</v>
      </c>
      <c r="C1527" s="0" t="str">
        <f aca="false">LEFT(A1527,2)&amp;B1527</f>
        <v>FRCentre-Val de Loire</v>
      </c>
    </row>
    <row r="1528" customFormat="false" ht="12.75" hidden="false" customHeight="false" outlineLevel="0" collapsed="false">
      <c r="A1528" s="0" t="s">
        <v>8041</v>
      </c>
      <c r="B1528" s="0" t="s">
        <v>8042</v>
      </c>
      <c r="C1528" s="0" t="str">
        <f aca="false">LEFT(A1528,2)&amp;B1528</f>
        <v>FRCher</v>
      </c>
    </row>
    <row r="1529" customFormat="false" ht="12.75" hidden="false" customHeight="false" outlineLevel="0" collapsed="false">
      <c r="A1529" s="0" t="s">
        <v>8043</v>
      </c>
      <c r="B1529" s="0" t="s">
        <v>8044</v>
      </c>
      <c r="C1529" s="0" t="str">
        <f aca="false">LEFT(A1529,2)&amp;B1529</f>
        <v>FREure-et-Loir</v>
      </c>
    </row>
    <row r="1530" customFormat="false" ht="12.75" hidden="false" customHeight="false" outlineLevel="0" collapsed="false">
      <c r="A1530" s="0" t="s">
        <v>8045</v>
      </c>
      <c r="B1530" s="0" t="s">
        <v>8046</v>
      </c>
      <c r="C1530" s="0" t="str">
        <f aca="false">LEFT(A1530,2)&amp;B1530</f>
        <v>FRIndre</v>
      </c>
    </row>
    <row r="1531" customFormat="false" ht="12.75" hidden="false" customHeight="false" outlineLevel="0" collapsed="false">
      <c r="A1531" s="0" t="s">
        <v>8047</v>
      </c>
      <c r="B1531" s="0" t="s">
        <v>8048</v>
      </c>
      <c r="C1531" s="0" t="str">
        <f aca="false">LEFT(A1531,2)&amp;B1531</f>
        <v>FRIndre-et-Loire</v>
      </c>
    </row>
    <row r="1532" customFormat="false" ht="12.75" hidden="false" customHeight="false" outlineLevel="0" collapsed="false">
      <c r="A1532" s="0" t="s">
        <v>8049</v>
      </c>
      <c r="B1532" s="0" t="s">
        <v>8050</v>
      </c>
      <c r="C1532" s="0" t="str">
        <f aca="false">LEFT(A1532,2)&amp;B1532</f>
        <v>FRLoir-et-Cher</v>
      </c>
    </row>
    <row r="1533" customFormat="false" ht="12.75" hidden="false" customHeight="false" outlineLevel="0" collapsed="false">
      <c r="A1533" s="0" t="s">
        <v>8051</v>
      </c>
      <c r="B1533" s="0" t="s">
        <v>8052</v>
      </c>
      <c r="C1533" s="0" t="str">
        <f aca="false">LEFT(A1533,2)&amp;B1533</f>
        <v>FRLoiret</v>
      </c>
    </row>
    <row r="1534" customFormat="false" ht="12.75" hidden="false" customHeight="false" outlineLevel="0" collapsed="false">
      <c r="A1534" s="0" t="s">
        <v>8053</v>
      </c>
      <c r="B1534" s="0" t="s">
        <v>8054</v>
      </c>
      <c r="C1534" s="0" t="str">
        <f aca="false">LEFT(A1534,2)&amp;B1534</f>
        <v>FRGrand-Est</v>
      </c>
    </row>
    <row r="1535" customFormat="false" ht="12.75" hidden="false" customHeight="false" outlineLevel="0" collapsed="false">
      <c r="A1535" s="0" t="s">
        <v>8055</v>
      </c>
      <c r="B1535" s="0" t="s">
        <v>8056</v>
      </c>
      <c r="C1535" s="0" t="str">
        <f aca="false">LEFT(A1535,2)&amp;B1535</f>
        <v>FRArdennes</v>
      </c>
    </row>
    <row r="1536" customFormat="false" ht="12.75" hidden="false" customHeight="false" outlineLevel="0" collapsed="false">
      <c r="A1536" s="0" t="s">
        <v>8057</v>
      </c>
      <c r="B1536" s="0" t="s">
        <v>8058</v>
      </c>
      <c r="C1536" s="0" t="str">
        <f aca="false">LEFT(A1536,2)&amp;B1536</f>
        <v>FRAube</v>
      </c>
    </row>
    <row r="1537" customFormat="false" ht="12.75" hidden="false" customHeight="false" outlineLevel="0" collapsed="false">
      <c r="A1537" s="0" t="s">
        <v>8059</v>
      </c>
      <c r="B1537" s="0" t="s">
        <v>8060</v>
      </c>
      <c r="C1537" s="0" t="str">
        <f aca="false">LEFT(A1537,2)&amp;B1537</f>
        <v>FRMarne</v>
      </c>
    </row>
    <row r="1538" customFormat="false" ht="12.75" hidden="false" customHeight="false" outlineLevel="0" collapsed="false">
      <c r="A1538" s="0" t="s">
        <v>8061</v>
      </c>
      <c r="B1538" s="0" t="s">
        <v>8062</v>
      </c>
      <c r="C1538" s="0" t="str">
        <f aca="false">LEFT(A1538,2)&amp;B1538</f>
        <v>FRHaute-Marne</v>
      </c>
    </row>
    <row r="1539" customFormat="false" ht="12.75" hidden="false" customHeight="false" outlineLevel="0" collapsed="false">
      <c r="A1539" s="0" t="s">
        <v>8063</v>
      </c>
      <c r="B1539" s="0" t="s">
        <v>8064</v>
      </c>
      <c r="C1539" s="0" t="str">
        <f aca="false">LEFT(A1539,2)&amp;B1539</f>
        <v>FRMeurthe-et-Moselle</v>
      </c>
    </row>
    <row r="1540" customFormat="false" ht="12.75" hidden="false" customHeight="false" outlineLevel="0" collapsed="false">
      <c r="A1540" s="0" t="s">
        <v>8065</v>
      </c>
      <c r="B1540" s="0" t="s">
        <v>8066</v>
      </c>
      <c r="C1540" s="0" t="str">
        <f aca="false">LEFT(A1540,2)&amp;B1540</f>
        <v>FRMeuse</v>
      </c>
    </row>
    <row r="1541" customFormat="false" ht="12.75" hidden="false" customHeight="false" outlineLevel="0" collapsed="false">
      <c r="A1541" s="0" t="s">
        <v>8067</v>
      </c>
      <c r="B1541" s="0" t="s">
        <v>8068</v>
      </c>
      <c r="C1541" s="0" t="str">
        <f aca="false">LEFT(A1541,2)&amp;B1541</f>
        <v>FRMoselle</v>
      </c>
    </row>
    <row r="1542" customFormat="false" ht="12.75" hidden="false" customHeight="false" outlineLevel="0" collapsed="false">
      <c r="A1542" s="0" t="s">
        <v>8069</v>
      </c>
      <c r="B1542" s="0" t="s">
        <v>8070</v>
      </c>
      <c r="C1542" s="0" t="str">
        <f aca="false">LEFT(A1542,2)&amp;B1542</f>
        <v>FRBas-Rhin</v>
      </c>
    </row>
    <row r="1543" customFormat="false" ht="12.75" hidden="false" customHeight="false" outlineLevel="0" collapsed="false">
      <c r="A1543" s="0" t="s">
        <v>8071</v>
      </c>
      <c r="B1543" s="0" t="s">
        <v>8072</v>
      </c>
      <c r="C1543" s="0" t="str">
        <f aca="false">LEFT(A1543,2)&amp;B1543</f>
        <v>FRHaut-Rhin</v>
      </c>
    </row>
    <row r="1544" customFormat="false" ht="12.75" hidden="false" customHeight="false" outlineLevel="0" collapsed="false">
      <c r="A1544" s="0" t="s">
        <v>8073</v>
      </c>
      <c r="B1544" s="0" t="s">
        <v>8074</v>
      </c>
      <c r="C1544" s="0" t="str">
        <f aca="false">LEFT(A1544,2)&amp;B1544</f>
        <v>FRVosges</v>
      </c>
    </row>
    <row r="1545" customFormat="false" ht="12.75" hidden="false" customHeight="false" outlineLevel="0" collapsed="false">
      <c r="A1545" s="0" t="s">
        <v>8075</v>
      </c>
      <c r="B1545" s="0" t="s">
        <v>8076</v>
      </c>
      <c r="C1545" s="0" t="str">
        <f aca="false">LEFT(A1545,2)&amp;B1545</f>
        <v>FRHauts-de-France</v>
      </c>
    </row>
    <row r="1546" customFormat="false" ht="12.75" hidden="false" customHeight="false" outlineLevel="0" collapsed="false">
      <c r="A1546" s="0" t="s">
        <v>8077</v>
      </c>
      <c r="B1546" s="0" t="s">
        <v>8078</v>
      </c>
      <c r="C1546" s="0" t="str">
        <f aca="false">LEFT(A1546,2)&amp;B1546</f>
        <v>FRAisne</v>
      </c>
    </row>
    <row r="1547" customFormat="false" ht="12.75" hidden="false" customHeight="false" outlineLevel="0" collapsed="false">
      <c r="A1547" s="0" t="s">
        <v>8079</v>
      </c>
      <c r="B1547" s="0" t="s">
        <v>6053</v>
      </c>
      <c r="C1547" s="0" t="str">
        <f aca="false">LEFT(A1547,2)&amp;B1547</f>
        <v>FRNord</v>
      </c>
    </row>
    <row r="1548" customFormat="false" ht="12.75" hidden="false" customHeight="false" outlineLevel="0" collapsed="false">
      <c r="A1548" s="0" t="s">
        <v>8080</v>
      </c>
      <c r="B1548" s="0" t="s">
        <v>8081</v>
      </c>
      <c r="C1548" s="0" t="str">
        <f aca="false">LEFT(A1548,2)&amp;B1548</f>
        <v>FROise</v>
      </c>
    </row>
    <row r="1549" customFormat="false" ht="12.75" hidden="false" customHeight="false" outlineLevel="0" collapsed="false">
      <c r="A1549" s="0" t="s">
        <v>8082</v>
      </c>
      <c r="B1549" s="0" t="s">
        <v>8083</v>
      </c>
      <c r="C1549" s="0" t="str">
        <f aca="false">LEFT(A1549,2)&amp;B1549</f>
        <v>FRPas-de-Calais</v>
      </c>
    </row>
    <row r="1550" customFormat="false" ht="12.75" hidden="false" customHeight="false" outlineLevel="0" collapsed="false">
      <c r="A1550" s="0" t="s">
        <v>8084</v>
      </c>
      <c r="B1550" s="0" t="s">
        <v>8085</v>
      </c>
      <c r="C1550" s="0" t="str">
        <f aca="false">LEFT(A1550,2)&amp;B1550</f>
        <v>FRSomme</v>
      </c>
    </row>
    <row r="1551" customFormat="false" ht="12.75" hidden="false" customHeight="false" outlineLevel="0" collapsed="false">
      <c r="A1551" s="0" t="s">
        <v>8086</v>
      </c>
      <c r="B1551" s="0" t="s">
        <v>1076</v>
      </c>
      <c r="C1551" s="0" t="str">
        <f aca="false">LEFT(A1551,2)&amp;B1551</f>
        <v>FRÎle-de-France</v>
      </c>
    </row>
    <row r="1552" customFormat="false" ht="12.75" hidden="false" customHeight="false" outlineLevel="0" collapsed="false">
      <c r="A1552" s="0" t="s">
        <v>8087</v>
      </c>
      <c r="B1552" s="0" t="s">
        <v>1075</v>
      </c>
      <c r="C1552" s="0" t="str">
        <f aca="false">LEFT(A1552,2)&amp;B1552</f>
        <v>FRParis</v>
      </c>
    </row>
    <row r="1553" customFormat="false" ht="12.75" hidden="false" customHeight="false" outlineLevel="0" collapsed="false">
      <c r="A1553" s="0" t="s">
        <v>8088</v>
      </c>
      <c r="B1553" s="0" t="s">
        <v>8089</v>
      </c>
      <c r="C1553" s="0" t="str">
        <f aca="false">LEFT(A1553,2)&amp;B1553</f>
        <v>FRSeine-et-Marne</v>
      </c>
    </row>
    <row r="1554" customFormat="false" ht="12.75" hidden="false" customHeight="false" outlineLevel="0" collapsed="false">
      <c r="A1554" s="0" t="s">
        <v>8090</v>
      </c>
      <c r="B1554" s="0" t="s">
        <v>8091</v>
      </c>
      <c r="C1554" s="0" t="str">
        <f aca="false">LEFT(A1554,2)&amp;B1554</f>
        <v>FRYvelines</v>
      </c>
    </row>
    <row r="1555" customFormat="false" ht="12.75" hidden="false" customHeight="false" outlineLevel="0" collapsed="false">
      <c r="A1555" s="0" t="s">
        <v>8092</v>
      </c>
      <c r="B1555" s="0" t="s">
        <v>8093</v>
      </c>
      <c r="C1555" s="0" t="str">
        <f aca="false">LEFT(A1555,2)&amp;B1555</f>
        <v>FREssonne</v>
      </c>
    </row>
    <row r="1556" customFormat="false" ht="12.75" hidden="false" customHeight="false" outlineLevel="0" collapsed="false">
      <c r="A1556" s="0" t="s">
        <v>8094</v>
      </c>
      <c r="B1556" s="0" t="s">
        <v>8095</v>
      </c>
      <c r="C1556" s="0" t="str">
        <f aca="false">LEFT(A1556,2)&amp;B1556</f>
        <v>FRHauts-de-Seine</v>
      </c>
    </row>
    <row r="1557" customFormat="false" ht="12.75" hidden="false" customHeight="false" outlineLevel="0" collapsed="false">
      <c r="A1557" s="0" t="s">
        <v>8096</v>
      </c>
      <c r="B1557" s="0" t="s">
        <v>8097</v>
      </c>
      <c r="C1557" s="0" t="str">
        <f aca="false">LEFT(A1557,2)&amp;B1557</f>
        <v>FRSeine-Saint-Denis</v>
      </c>
    </row>
    <row r="1558" customFormat="false" ht="12.75" hidden="false" customHeight="false" outlineLevel="0" collapsed="false">
      <c r="A1558" s="0" t="s">
        <v>8098</v>
      </c>
      <c r="B1558" s="0" t="s">
        <v>8099</v>
      </c>
      <c r="C1558" s="0" t="str">
        <f aca="false">LEFT(A1558,2)&amp;B1558</f>
        <v>FRVal-de-Marne</v>
      </c>
    </row>
    <row r="1559" customFormat="false" ht="12.75" hidden="false" customHeight="false" outlineLevel="0" collapsed="false">
      <c r="A1559" s="0" t="s">
        <v>8100</v>
      </c>
      <c r="B1559" s="0" t="s">
        <v>8101</v>
      </c>
      <c r="C1559" s="0" t="str">
        <f aca="false">LEFT(A1559,2)&amp;B1559</f>
        <v>FRVal-d'Oise</v>
      </c>
    </row>
    <row r="1560" customFormat="false" ht="12.75" hidden="false" customHeight="false" outlineLevel="0" collapsed="false">
      <c r="A1560" s="0" t="s">
        <v>8102</v>
      </c>
      <c r="B1560" s="0" t="s">
        <v>8103</v>
      </c>
      <c r="C1560" s="0" t="str">
        <f aca="false">LEFT(A1560,2)&amp;B1560</f>
        <v>FRNouvelle-Aquitaine</v>
      </c>
    </row>
    <row r="1561" customFormat="false" ht="12.75" hidden="false" customHeight="false" outlineLevel="0" collapsed="false">
      <c r="A1561" s="0" t="s">
        <v>8104</v>
      </c>
      <c r="B1561" s="0" t="s">
        <v>8105</v>
      </c>
      <c r="C1561" s="0" t="str">
        <f aca="false">LEFT(A1561,2)&amp;B1561</f>
        <v>FRCharente</v>
      </c>
    </row>
    <row r="1562" customFormat="false" ht="12.75" hidden="false" customHeight="false" outlineLevel="0" collapsed="false">
      <c r="A1562" s="0" t="s">
        <v>8106</v>
      </c>
      <c r="B1562" s="0" t="s">
        <v>8107</v>
      </c>
      <c r="C1562" s="0" t="str">
        <f aca="false">LEFT(A1562,2)&amp;B1562</f>
        <v>FRCharente-Maritime</v>
      </c>
    </row>
    <row r="1563" customFormat="false" ht="12.75" hidden="false" customHeight="false" outlineLevel="0" collapsed="false">
      <c r="A1563" s="0" t="s">
        <v>8108</v>
      </c>
      <c r="B1563" s="0" t="s">
        <v>8109</v>
      </c>
      <c r="C1563" s="0" t="str">
        <f aca="false">LEFT(A1563,2)&amp;B1563</f>
        <v>FRCorrèze</v>
      </c>
    </row>
    <row r="1564" customFormat="false" ht="12.75" hidden="false" customHeight="false" outlineLevel="0" collapsed="false">
      <c r="A1564" s="0" t="s">
        <v>8110</v>
      </c>
      <c r="B1564" s="0" t="s">
        <v>8111</v>
      </c>
      <c r="C1564" s="0" t="str">
        <f aca="false">LEFT(A1564,2)&amp;B1564</f>
        <v>FRCreuse</v>
      </c>
    </row>
    <row r="1565" customFormat="false" ht="12.75" hidden="false" customHeight="false" outlineLevel="0" collapsed="false">
      <c r="A1565" s="0" t="s">
        <v>8112</v>
      </c>
      <c r="B1565" s="0" t="s">
        <v>8113</v>
      </c>
      <c r="C1565" s="0" t="str">
        <f aca="false">LEFT(A1565,2)&amp;B1565</f>
        <v>FRDordogne</v>
      </c>
    </row>
    <row r="1566" customFormat="false" ht="12.75" hidden="false" customHeight="false" outlineLevel="0" collapsed="false">
      <c r="A1566" s="0" t="s">
        <v>8114</v>
      </c>
      <c r="B1566" s="0" t="s">
        <v>8115</v>
      </c>
      <c r="C1566" s="0" t="str">
        <f aca="false">LEFT(A1566,2)&amp;B1566</f>
        <v>FRGironde</v>
      </c>
    </row>
    <row r="1567" customFormat="false" ht="12.75" hidden="false" customHeight="false" outlineLevel="0" collapsed="false">
      <c r="A1567" s="0" t="s">
        <v>8116</v>
      </c>
      <c r="B1567" s="0" t="s">
        <v>8117</v>
      </c>
      <c r="C1567" s="0" t="str">
        <f aca="false">LEFT(A1567,2)&amp;B1567</f>
        <v>FRLandes</v>
      </c>
    </row>
    <row r="1568" customFormat="false" ht="12.75" hidden="false" customHeight="false" outlineLevel="0" collapsed="false">
      <c r="A1568" s="0" t="s">
        <v>8118</v>
      </c>
      <c r="B1568" s="0" t="s">
        <v>8119</v>
      </c>
      <c r="C1568" s="0" t="str">
        <f aca="false">LEFT(A1568,2)&amp;B1568</f>
        <v>FRLot-et-Garonne</v>
      </c>
    </row>
    <row r="1569" customFormat="false" ht="12.75" hidden="false" customHeight="false" outlineLevel="0" collapsed="false">
      <c r="A1569" s="0" t="s">
        <v>8120</v>
      </c>
      <c r="B1569" s="0" t="s">
        <v>8121</v>
      </c>
      <c r="C1569" s="0" t="str">
        <f aca="false">LEFT(A1569,2)&amp;B1569</f>
        <v>FRPyrénées-Atlantiques</v>
      </c>
    </row>
    <row r="1570" customFormat="false" ht="12.75" hidden="false" customHeight="false" outlineLevel="0" collapsed="false">
      <c r="A1570" s="0" t="s">
        <v>8122</v>
      </c>
      <c r="B1570" s="0" t="s">
        <v>8123</v>
      </c>
      <c r="C1570" s="0" t="str">
        <f aca="false">LEFT(A1570,2)&amp;B1570</f>
        <v>FRDeux-Sèvres</v>
      </c>
    </row>
    <row r="1571" customFormat="false" ht="12.75" hidden="false" customHeight="false" outlineLevel="0" collapsed="false">
      <c r="A1571" s="0" t="s">
        <v>8124</v>
      </c>
      <c r="B1571" s="0" t="s">
        <v>8125</v>
      </c>
      <c r="C1571" s="0" t="str">
        <f aca="false">LEFT(A1571,2)&amp;B1571</f>
        <v>FRVienne</v>
      </c>
    </row>
    <row r="1572" customFormat="false" ht="12.75" hidden="false" customHeight="false" outlineLevel="0" collapsed="false">
      <c r="A1572" s="0" t="s">
        <v>8126</v>
      </c>
      <c r="B1572" s="0" t="s">
        <v>8127</v>
      </c>
      <c r="C1572" s="0" t="str">
        <f aca="false">LEFT(A1572,2)&amp;B1572</f>
        <v>FRHaute-Vienne</v>
      </c>
    </row>
    <row r="1573" customFormat="false" ht="12.75" hidden="false" customHeight="false" outlineLevel="0" collapsed="false">
      <c r="A1573" s="0" t="s">
        <v>8128</v>
      </c>
      <c r="B1573" s="0" t="s">
        <v>1206</v>
      </c>
      <c r="C1573" s="0" t="str">
        <f aca="false">LEFT(A1573,2)&amp;B1573</f>
        <v>FRNormandie</v>
      </c>
    </row>
    <row r="1574" customFormat="false" ht="12.75" hidden="false" customHeight="false" outlineLevel="0" collapsed="false">
      <c r="A1574" s="0" t="s">
        <v>8129</v>
      </c>
      <c r="B1574" s="0" t="s">
        <v>8130</v>
      </c>
      <c r="C1574" s="0" t="str">
        <f aca="false">LEFT(A1574,2)&amp;B1574</f>
        <v>FRCalvados</v>
      </c>
    </row>
    <row r="1575" customFormat="false" ht="12.75" hidden="false" customHeight="false" outlineLevel="0" collapsed="false">
      <c r="A1575" s="0" t="s">
        <v>8131</v>
      </c>
      <c r="B1575" s="0" t="s">
        <v>8132</v>
      </c>
      <c r="C1575" s="0" t="str">
        <f aca="false">LEFT(A1575,2)&amp;B1575</f>
        <v>FREure</v>
      </c>
    </row>
    <row r="1576" customFormat="false" ht="12.75" hidden="false" customHeight="false" outlineLevel="0" collapsed="false">
      <c r="A1576" s="0" t="s">
        <v>8133</v>
      </c>
      <c r="B1576" s="0" t="s">
        <v>8134</v>
      </c>
      <c r="C1576" s="0" t="str">
        <f aca="false">LEFT(A1576,2)&amp;B1576</f>
        <v>FRManche</v>
      </c>
    </row>
    <row r="1577" customFormat="false" ht="12.75" hidden="false" customHeight="false" outlineLevel="0" collapsed="false">
      <c r="A1577" s="0" t="s">
        <v>8135</v>
      </c>
      <c r="B1577" s="0" t="s">
        <v>8136</v>
      </c>
      <c r="C1577" s="0" t="str">
        <f aca="false">LEFT(A1577,2)&amp;B1577</f>
        <v>FROrne</v>
      </c>
    </row>
    <row r="1578" customFormat="false" ht="12.75" hidden="false" customHeight="false" outlineLevel="0" collapsed="false">
      <c r="A1578" s="0" t="s">
        <v>8137</v>
      </c>
      <c r="B1578" s="0" t="s">
        <v>8138</v>
      </c>
      <c r="C1578" s="0" t="str">
        <f aca="false">LEFT(A1578,2)&amp;B1578</f>
        <v>FRSeine-Maritime</v>
      </c>
    </row>
    <row r="1579" customFormat="false" ht="12.75" hidden="false" customHeight="false" outlineLevel="0" collapsed="false">
      <c r="A1579" s="0" t="s">
        <v>8139</v>
      </c>
      <c r="B1579" s="0" t="s">
        <v>8140</v>
      </c>
      <c r="C1579" s="0" t="str">
        <f aca="false">LEFT(A1579,2)&amp;B1579</f>
        <v>FROccitanie</v>
      </c>
    </row>
    <row r="1580" customFormat="false" ht="12.75" hidden="false" customHeight="false" outlineLevel="0" collapsed="false">
      <c r="A1580" s="0" t="s">
        <v>8141</v>
      </c>
      <c r="B1580" s="0" t="s">
        <v>8142</v>
      </c>
      <c r="C1580" s="0" t="str">
        <f aca="false">LEFT(A1580,2)&amp;B1580</f>
        <v>FRAriège</v>
      </c>
    </row>
    <row r="1581" customFormat="false" ht="12.75" hidden="false" customHeight="false" outlineLevel="0" collapsed="false">
      <c r="A1581" s="0" t="s">
        <v>8143</v>
      </c>
      <c r="B1581" s="0" t="s">
        <v>8144</v>
      </c>
      <c r="C1581" s="0" t="str">
        <f aca="false">LEFT(A1581,2)&amp;B1581</f>
        <v>FRAude</v>
      </c>
    </row>
    <row r="1582" customFormat="false" ht="12.75" hidden="false" customHeight="false" outlineLevel="0" collapsed="false">
      <c r="A1582" s="0" t="s">
        <v>8145</v>
      </c>
      <c r="B1582" s="0" t="s">
        <v>8146</v>
      </c>
      <c r="C1582" s="0" t="str">
        <f aca="false">LEFT(A1582,2)&amp;B1582</f>
        <v>FRAveyron</v>
      </c>
    </row>
    <row r="1583" customFormat="false" ht="12.75" hidden="false" customHeight="false" outlineLevel="0" collapsed="false">
      <c r="A1583" s="0" t="s">
        <v>8147</v>
      </c>
      <c r="B1583" s="0" t="s">
        <v>8148</v>
      </c>
      <c r="C1583" s="0" t="str">
        <f aca="false">LEFT(A1583,2)&amp;B1583</f>
        <v>FRGard</v>
      </c>
    </row>
    <row r="1584" customFormat="false" ht="12.75" hidden="false" customHeight="false" outlineLevel="0" collapsed="false">
      <c r="A1584" s="0" t="s">
        <v>8149</v>
      </c>
      <c r="B1584" s="0" t="s">
        <v>8150</v>
      </c>
      <c r="C1584" s="0" t="str">
        <f aca="false">LEFT(A1584,2)&amp;B1584</f>
        <v>FRHaute-Garonne</v>
      </c>
    </row>
    <row r="1585" customFormat="false" ht="12.75" hidden="false" customHeight="false" outlineLevel="0" collapsed="false">
      <c r="A1585" s="0" t="s">
        <v>8151</v>
      </c>
      <c r="B1585" s="0" t="s">
        <v>8152</v>
      </c>
      <c r="C1585" s="0" t="str">
        <f aca="false">LEFT(A1585,2)&amp;B1585</f>
        <v>FRGers</v>
      </c>
    </row>
    <row r="1586" customFormat="false" ht="12.75" hidden="false" customHeight="false" outlineLevel="0" collapsed="false">
      <c r="A1586" s="0" t="s">
        <v>8153</v>
      </c>
      <c r="B1586" s="0" t="s">
        <v>8154</v>
      </c>
      <c r="C1586" s="0" t="str">
        <f aca="false">LEFT(A1586,2)&amp;B1586</f>
        <v>FRHérault</v>
      </c>
    </row>
    <row r="1587" customFormat="false" ht="12.75" hidden="false" customHeight="false" outlineLevel="0" collapsed="false">
      <c r="A1587" s="0" t="s">
        <v>8155</v>
      </c>
      <c r="B1587" s="0" t="s">
        <v>8156</v>
      </c>
      <c r="C1587" s="0" t="str">
        <f aca="false">LEFT(A1587,2)&amp;B1587</f>
        <v>FRLot</v>
      </c>
    </row>
    <row r="1588" customFormat="false" ht="12.75" hidden="false" customHeight="false" outlineLevel="0" collapsed="false">
      <c r="A1588" s="0" t="s">
        <v>8157</v>
      </c>
      <c r="B1588" s="0" t="s">
        <v>8158</v>
      </c>
      <c r="C1588" s="0" t="str">
        <f aca="false">LEFT(A1588,2)&amp;B1588</f>
        <v>FRLozère</v>
      </c>
    </row>
    <row r="1589" customFormat="false" ht="12.75" hidden="false" customHeight="false" outlineLevel="0" collapsed="false">
      <c r="A1589" s="0" t="s">
        <v>8159</v>
      </c>
      <c r="B1589" s="0" t="s">
        <v>8160</v>
      </c>
      <c r="C1589" s="0" t="str">
        <f aca="false">LEFT(A1589,2)&amp;B1589</f>
        <v>FRHautes-Pyrénées</v>
      </c>
    </row>
    <row r="1590" customFormat="false" ht="12.75" hidden="false" customHeight="false" outlineLevel="0" collapsed="false">
      <c r="A1590" s="0" t="s">
        <v>8161</v>
      </c>
      <c r="B1590" s="0" t="s">
        <v>8162</v>
      </c>
      <c r="C1590" s="0" t="str">
        <f aca="false">LEFT(A1590,2)&amp;B1590</f>
        <v>FRPyrénées-Orientales</v>
      </c>
    </row>
    <row r="1591" customFormat="false" ht="12.75" hidden="false" customHeight="false" outlineLevel="0" collapsed="false">
      <c r="A1591" s="0" t="s">
        <v>8163</v>
      </c>
      <c r="B1591" s="0" t="s">
        <v>8164</v>
      </c>
      <c r="C1591" s="0" t="str">
        <f aca="false">LEFT(A1591,2)&amp;B1591</f>
        <v>FRTarn</v>
      </c>
    </row>
    <row r="1592" customFormat="false" ht="12.75" hidden="false" customHeight="false" outlineLevel="0" collapsed="false">
      <c r="A1592" s="0" t="s">
        <v>8165</v>
      </c>
      <c r="B1592" s="0" t="s">
        <v>8166</v>
      </c>
      <c r="C1592" s="0" t="str">
        <f aca="false">LEFT(A1592,2)&amp;B1592</f>
        <v>FRTarn-et-Garonne</v>
      </c>
    </row>
    <row r="1593" customFormat="false" ht="12.75" hidden="false" customHeight="false" outlineLevel="0" collapsed="false">
      <c r="A1593" s="0" t="s">
        <v>8167</v>
      </c>
      <c r="B1593" s="0" t="s">
        <v>8168</v>
      </c>
      <c r="C1593" s="0" t="str">
        <f aca="false">LEFT(A1593,2)&amp;B1593</f>
        <v>FRProvence-Alpes-Côte-d’Azur</v>
      </c>
    </row>
    <row r="1594" customFormat="false" ht="12.75" hidden="false" customHeight="false" outlineLevel="0" collapsed="false">
      <c r="A1594" s="0" t="s">
        <v>8169</v>
      </c>
      <c r="B1594" s="0" t="s">
        <v>8170</v>
      </c>
      <c r="C1594" s="0" t="str">
        <f aca="false">LEFT(A1594,2)&amp;B1594</f>
        <v>FRAlpes-de-Haute-Provence</v>
      </c>
    </row>
    <row r="1595" customFormat="false" ht="12.75" hidden="false" customHeight="false" outlineLevel="0" collapsed="false">
      <c r="A1595" s="0" t="s">
        <v>8171</v>
      </c>
      <c r="B1595" s="0" t="s">
        <v>8172</v>
      </c>
      <c r="C1595" s="0" t="str">
        <f aca="false">LEFT(A1595,2)&amp;B1595</f>
        <v>FRHautes-Alpes</v>
      </c>
    </row>
    <row r="1596" customFormat="false" ht="12.75" hidden="false" customHeight="false" outlineLevel="0" collapsed="false">
      <c r="A1596" s="0" t="s">
        <v>8173</v>
      </c>
      <c r="B1596" s="0" t="s">
        <v>8174</v>
      </c>
      <c r="C1596" s="0" t="str">
        <f aca="false">LEFT(A1596,2)&amp;B1596</f>
        <v>FRAlpes-Maritimes</v>
      </c>
    </row>
    <row r="1597" customFormat="false" ht="12.75" hidden="false" customHeight="false" outlineLevel="0" collapsed="false">
      <c r="A1597" s="0" t="s">
        <v>8175</v>
      </c>
      <c r="B1597" s="0" t="s">
        <v>8176</v>
      </c>
      <c r="C1597" s="0" t="str">
        <f aca="false">LEFT(A1597,2)&amp;B1597</f>
        <v>FRBouches-du-Rhône</v>
      </c>
    </row>
    <row r="1598" customFormat="false" ht="12.75" hidden="false" customHeight="false" outlineLevel="0" collapsed="false">
      <c r="A1598" s="0" t="s">
        <v>8177</v>
      </c>
      <c r="B1598" s="0" t="s">
        <v>8178</v>
      </c>
      <c r="C1598" s="0" t="str">
        <f aca="false">LEFT(A1598,2)&amp;B1598</f>
        <v>FRVar</v>
      </c>
    </row>
    <row r="1599" customFormat="false" ht="12.75" hidden="false" customHeight="false" outlineLevel="0" collapsed="false">
      <c r="A1599" s="0" t="s">
        <v>8179</v>
      </c>
      <c r="B1599" s="0" t="s">
        <v>8180</v>
      </c>
      <c r="C1599" s="0" t="str">
        <f aca="false">LEFT(A1599,2)&amp;B1599</f>
        <v>FRVaucluse</v>
      </c>
    </row>
    <row r="1600" customFormat="false" ht="12.75" hidden="false" customHeight="false" outlineLevel="0" collapsed="false">
      <c r="A1600" s="0" t="s">
        <v>8181</v>
      </c>
      <c r="B1600" s="0" t="s">
        <v>8182</v>
      </c>
      <c r="C1600" s="0" t="str">
        <f aca="false">LEFT(A1600,2)&amp;B1600</f>
        <v>FRPays-de-la-Loire</v>
      </c>
    </row>
    <row r="1601" customFormat="false" ht="12.75" hidden="false" customHeight="false" outlineLevel="0" collapsed="false">
      <c r="A1601" s="0" t="s">
        <v>8183</v>
      </c>
      <c r="B1601" s="0" t="s">
        <v>8184</v>
      </c>
      <c r="C1601" s="0" t="str">
        <f aca="false">LEFT(A1601,2)&amp;B1601</f>
        <v>FRLoire-Atlantique</v>
      </c>
    </row>
    <row r="1602" customFormat="false" ht="12.75" hidden="false" customHeight="false" outlineLevel="0" collapsed="false">
      <c r="A1602" s="0" t="s">
        <v>8185</v>
      </c>
      <c r="B1602" s="0" t="s">
        <v>8186</v>
      </c>
      <c r="C1602" s="0" t="str">
        <f aca="false">LEFT(A1602,2)&amp;B1602</f>
        <v>FRMaine-et-Loire</v>
      </c>
    </row>
    <row r="1603" customFormat="false" ht="12.75" hidden="false" customHeight="false" outlineLevel="0" collapsed="false">
      <c r="A1603" s="0" t="s">
        <v>8187</v>
      </c>
      <c r="B1603" s="0" t="s">
        <v>8188</v>
      </c>
      <c r="C1603" s="0" t="str">
        <f aca="false">LEFT(A1603,2)&amp;B1603</f>
        <v>FRMayenne</v>
      </c>
    </row>
    <row r="1604" customFormat="false" ht="12.75" hidden="false" customHeight="false" outlineLevel="0" collapsed="false">
      <c r="A1604" s="0" t="s">
        <v>8189</v>
      </c>
      <c r="B1604" s="0" t="s">
        <v>8190</v>
      </c>
      <c r="C1604" s="0" t="str">
        <f aca="false">LEFT(A1604,2)&amp;B1604</f>
        <v>FRSarthe</v>
      </c>
    </row>
    <row r="1605" customFormat="false" ht="12.75" hidden="false" customHeight="false" outlineLevel="0" collapsed="false">
      <c r="A1605" s="0" t="s">
        <v>8191</v>
      </c>
      <c r="B1605" s="0" t="s">
        <v>8192</v>
      </c>
      <c r="C1605" s="0" t="str">
        <f aca="false">LEFT(A1605,2)&amp;B1605</f>
        <v>FRVendée</v>
      </c>
    </row>
    <row r="1606" customFormat="false" ht="12.75" hidden="false" customHeight="false" outlineLevel="0" collapsed="false">
      <c r="A1606" s="0" t="s">
        <v>8193</v>
      </c>
      <c r="B1606" s="0" t="s">
        <v>8194</v>
      </c>
      <c r="C1606" s="0" t="str">
        <f aca="false">LEFT(A1606,2)&amp;B1606</f>
        <v>FRClipperton</v>
      </c>
    </row>
    <row r="1607" customFormat="false" ht="12.75" hidden="false" customHeight="false" outlineLevel="0" collapsed="false">
      <c r="A1607" s="0" t="s">
        <v>8195</v>
      </c>
      <c r="B1607" s="0" t="s">
        <v>8196</v>
      </c>
      <c r="C1607" s="0" t="str">
        <f aca="false">LEFT(A1607,2)&amp;B1607</f>
        <v>FRSaint-Barthélemy (see also separate country code entry under BL)</v>
      </c>
    </row>
    <row r="1608" customFormat="false" ht="12.75" hidden="false" customHeight="false" outlineLevel="0" collapsed="false">
      <c r="A1608" s="0" t="s">
        <v>8197</v>
      </c>
      <c r="B1608" s="0" t="s">
        <v>8198</v>
      </c>
      <c r="C1608" s="0" t="str">
        <f aca="false">LEFT(A1608,2)&amp;B1608</f>
        <v>FRGuyane (française) (see also separate country code entry under GF)</v>
      </c>
    </row>
    <row r="1609" customFormat="false" ht="12.75" hidden="false" customHeight="false" outlineLevel="0" collapsed="false">
      <c r="A1609" s="0" t="s">
        <v>8199</v>
      </c>
      <c r="B1609" s="0" t="s">
        <v>8200</v>
      </c>
      <c r="C1609" s="0" t="str">
        <f aca="false">LEFT(A1609,2)&amp;B1609</f>
        <v>FRSaint-Martin (see also separate country code entry under MF)</v>
      </c>
    </row>
    <row r="1610" customFormat="false" ht="12.75" hidden="false" customHeight="false" outlineLevel="0" collapsed="false">
      <c r="A1610" s="0" t="s">
        <v>8201</v>
      </c>
      <c r="B1610" s="0" t="s">
        <v>8202</v>
      </c>
      <c r="C1610" s="0" t="str">
        <f aca="false">LEFT(A1610,2)&amp;B1610</f>
        <v>FRMartinique (see also separate country code entry under MQ)</v>
      </c>
    </row>
    <row r="1611" customFormat="false" ht="12.75" hidden="false" customHeight="false" outlineLevel="0" collapsed="false">
      <c r="A1611" s="0" t="s">
        <v>8203</v>
      </c>
      <c r="B1611" s="0" t="s">
        <v>8204</v>
      </c>
      <c r="C1611" s="0" t="str">
        <f aca="false">LEFT(A1611,2)&amp;B1611</f>
        <v>FRNouvelle-Calédonie (see also separate country code entry under NC)</v>
      </c>
    </row>
    <row r="1612" customFormat="false" ht="12.75" hidden="false" customHeight="false" outlineLevel="0" collapsed="false">
      <c r="A1612" s="0" t="s">
        <v>8205</v>
      </c>
      <c r="B1612" s="0" t="s">
        <v>8206</v>
      </c>
      <c r="C1612" s="0" t="str">
        <f aca="false">LEFT(A1612,2)&amp;B1612</f>
        <v>FRPolynésie française (see also separate country code entry under PF)</v>
      </c>
    </row>
    <row r="1613" customFormat="false" ht="12.75" hidden="false" customHeight="false" outlineLevel="0" collapsed="false">
      <c r="A1613" s="0" t="s">
        <v>8207</v>
      </c>
      <c r="B1613" s="0" t="s">
        <v>8208</v>
      </c>
      <c r="C1613" s="0" t="str">
        <f aca="false">LEFT(A1613,2)&amp;B1613</f>
        <v>FRSaint-Pierre-et-Miquelon (see also separate country code entry under PM)</v>
      </c>
    </row>
    <row r="1614" customFormat="false" ht="12.75" hidden="false" customHeight="false" outlineLevel="0" collapsed="false">
      <c r="A1614" s="0" t="s">
        <v>8209</v>
      </c>
      <c r="B1614" s="0" t="s">
        <v>8210</v>
      </c>
      <c r="C1614" s="0" t="str">
        <f aca="false">LEFT(A1614,2)&amp;B1614</f>
        <v>FRTerres australes françaises (see also separate country code entry under TF)</v>
      </c>
    </row>
    <row r="1615" customFormat="false" ht="12.75" hidden="false" customHeight="false" outlineLevel="0" collapsed="false">
      <c r="A1615" s="0" t="s">
        <v>8211</v>
      </c>
      <c r="B1615" s="0" t="s">
        <v>8212</v>
      </c>
      <c r="C1615" s="0" t="str">
        <f aca="false">LEFT(A1615,2)&amp;B1615</f>
        <v>FRWallis-et-Futuna (see also separate country code entry under WF)</v>
      </c>
    </row>
    <row r="1616" customFormat="false" ht="12.75" hidden="false" customHeight="false" outlineLevel="0" collapsed="false">
      <c r="A1616" s="0" t="s">
        <v>8213</v>
      </c>
      <c r="B1616" s="0" t="s">
        <v>8214</v>
      </c>
      <c r="C1616" s="0" t="str">
        <f aca="false">LEFT(A1616,2)&amp;B1616</f>
        <v>FRGuadeloupe</v>
      </c>
    </row>
    <row r="1617" customFormat="false" ht="12.75" hidden="false" customHeight="false" outlineLevel="0" collapsed="false">
      <c r="A1617" s="0" t="s">
        <v>8215</v>
      </c>
      <c r="B1617" s="0" t="s">
        <v>8216</v>
      </c>
      <c r="C1617" s="0" t="str">
        <f aca="false">LEFT(A1617,2)&amp;B1617</f>
        <v>FRGuadeloupe (see also separate country code entry under GP)</v>
      </c>
    </row>
    <row r="1618" customFormat="false" ht="12.75" hidden="false" customHeight="false" outlineLevel="0" collapsed="false">
      <c r="A1618" s="0" t="s">
        <v>8217</v>
      </c>
      <c r="B1618" s="0" t="s">
        <v>8218</v>
      </c>
      <c r="C1618" s="0" t="str">
        <f aca="false">LEFT(A1618,2)&amp;B1618</f>
        <v>FRLa Réunion</v>
      </c>
    </row>
    <row r="1619" customFormat="false" ht="12.75" hidden="false" customHeight="false" outlineLevel="0" collapsed="false">
      <c r="A1619" s="0" t="s">
        <v>8219</v>
      </c>
      <c r="B1619" s="0" t="s">
        <v>8220</v>
      </c>
      <c r="C1619" s="0" t="str">
        <f aca="false">LEFT(A1619,2)&amp;B1619</f>
        <v>FRLa Réunion (see also separate country code entry under RE)</v>
      </c>
    </row>
    <row r="1620" customFormat="false" ht="12.75" hidden="false" customHeight="false" outlineLevel="0" collapsed="false">
      <c r="A1620" s="0" t="s">
        <v>8221</v>
      </c>
      <c r="B1620" s="0" t="s">
        <v>8222</v>
      </c>
      <c r="C1620" s="0" t="str">
        <f aca="false">LEFT(A1620,2)&amp;B1620</f>
        <v>FRMayotte</v>
      </c>
    </row>
    <row r="1621" customFormat="false" ht="12.75" hidden="false" customHeight="false" outlineLevel="0" collapsed="false">
      <c r="A1621" s="0" t="s">
        <v>8223</v>
      </c>
      <c r="B1621" s="0" t="s">
        <v>8224</v>
      </c>
      <c r="C1621" s="0" t="str">
        <f aca="false">LEFT(A1621,2)&amp;B1621</f>
        <v>FRMayotte (see also separate country code entry under YT)</v>
      </c>
    </row>
    <row r="1622" customFormat="false" ht="12.75" hidden="false" customHeight="false" outlineLevel="0" collapsed="false">
      <c r="A1622" s="0" t="s">
        <v>8225</v>
      </c>
      <c r="B1622" s="0" t="s">
        <v>8226</v>
      </c>
      <c r="C1622" s="0" t="str">
        <f aca="false">LEFT(A1622,2)&amp;B1622</f>
        <v>FRCorse</v>
      </c>
    </row>
    <row r="1623" customFormat="false" ht="12.75" hidden="false" customHeight="false" outlineLevel="0" collapsed="false">
      <c r="A1623" s="0" t="s">
        <v>8227</v>
      </c>
      <c r="B1623" s="0" t="s">
        <v>8228</v>
      </c>
      <c r="C1623" s="0" t="str">
        <f aca="false">LEFT(A1623,2)&amp;B1623</f>
        <v>FRCorse-du-Sud</v>
      </c>
    </row>
    <row r="1624" customFormat="false" ht="12.75" hidden="false" customHeight="false" outlineLevel="0" collapsed="false">
      <c r="A1624" s="0" t="s">
        <v>8229</v>
      </c>
      <c r="B1624" s="0" t="s">
        <v>8230</v>
      </c>
      <c r="C1624" s="0" t="str">
        <f aca="false">LEFT(A1624,2)&amp;B1624</f>
        <v>FRHaute-Corse</v>
      </c>
    </row>
    <row r="1625" customFormat="false" ht="12.75" hidden="false" customHeight="false" outlineLevel="0" collapsed="false">
      <c r="A1625" s="0" t="s">
        <v>8231</v>
      </c>
      <c r="B1625" s="0" t="s">
        <v>8232</v>
      </c>
      <c r="C1625" s="0" t="str">
        <f aca="false">LEFT(A1625,2)&amp;B1625</f>
        <v>GAEstuaire</v>
      </c>
    </row>
    <row r="1626" customFormat="false" ht="12.75" hidden="false" customHeight="false" outlineLevel="0" collapsed="false">
      <c r="A1626" s="0" t="s">
        <v>8233</v>
      </c>
      <c r="B1626" s="0" t="s">
        <v>8234</v>
      </c>
      <c r="C1626" s="0" t="str">
        <f aca="false">LEFT(A1626,2)&amp;B1626</f>
        <v>GAHaut-Ogooué</v>
      </c>
    </row>
    <row r="1627" customFormat="false" ht="12.75" hidden="false" customHeight="false" outlineLevel="0" collapsed="false">
      <c r="A1627" s="0" t="s">
        <v>8235</v>
      </c>
      <c r="B1627" s="0" t="s">
        <v>8236</v>
      </c>
      <c r="C1627" s="0" t="str">
        <f aca="false">LEFT(A1627,2)&amp;B1627</f>
        <v>GAMoyen-Ogooué</v>
      </c>
    </row>
    <row r="1628" customFormat="false" ht="12.75" hidden="false" customHeight="false" outlineLevel="0" collapsed="false">
      <c r="A1628" s="0" t="s">
        <v>8237</v>
      </c>
      <c r="B1628" s="0" t="s">
        <v>8238</v>
      </c>
      <c r="C1628" s="0" t="str">
        <f aca="false">LEFT(A1628,2)&amp;B1628</f>
        <v>GANgounié</v>
      </c>
    </row>
    <row r="1629" customFormat="false" ht="12.75" hidden="false" customHeight="false" outlineLevel="0" collapsed="false">
      <c r="A1629" s="0" t="s">
        <v>8239</v>
      </c>
      <c r="B1629" s="0" t="s">
        <v>8240</v>
      </c>
      <c r="C1629" s="0" t="str">
        <f aca="false">LEFT(A1629,2)&amp;B1629</f>
        <v>GANyanga</v>
      </c>
    </row>
    <row r="1630" customFormat="false" ht="12.75" hidden="false" customHeight="false" outlineLevel="0" collapsed="false">
      <c r="A1630" s="0" t="s">
        <v>8241</v>
      </c>
      <c r="B1630" s="0" t="s">
        <v>8242</v>
      </c>
      <c r="C1630" s="0" t="str">
        <f aca="false">LEFT(A1630,2)&amp;B1630</f>
        <v>GAOgooué-Ivindo</v>
      </c>
    </row>
    <row r="1631" customFormat="false" ht="12.75" hidden="false" customHeight="false" outlineLevel="0" collapsed="false">
      <c r="A1631" s="0" t="s">
        <v>8243</v>
      </c>
      <c r="B1631" s="0" t="s">
        <v>8244</v>
      </c>
      <c r="C1631" s="0" t="str">
        <f aca="false">LEFT(A1631,2)&amp;B1631</f>
        <v>GAOgooué-Lolo</v>
      </c>
    </row>
    <row r="1632" customFormat="false" ht="12.75" hidden="false" customHeight="false" outlineLevel="0" collapsed="false">
      <c r="A1632" s="0" t="s">
        <v>8245</v>
      </c>
      <c r="B1632" s="0" t="s">
        <v>8246</v>
      </c>
      <c r="C1632" s="0" t="str">
        <f aca="false">LEFT(A1632,2)&amp;B1632</f>
        <v>GAOgooué-Maritime</v>
      </c>
    </row>
    <row r="1633" customFormat="false" ht="12.75" hidden="false" customHeight="false" outlineLevel="0" collapsed="false">
      <c r="A1633" s="0" t="s">
        <v>8247</v>
      </c>
      <c r="B1633" s="0" t="s">
        <v>8248</v>
      </c>
      <c r="C1633" s="0" t="str">
        <f aca="false">LEFT(A1633,2)&amp;B1633</f>
        <v>GAWoleu-Ntem</v>
      </c>
    </row>
    <row r="1634" customFormat="false" ht="12.75" hidden="false" customHeight="false" outlineLevel="0" collapsed="false">
      <c r="A1634" s="0" t="s">
        <v>8249</v>
      </c>
      <c r="B1634" s="0" t="s">
        <v>8250</v>
      </c>
      <c r="C1634" s="0" t="str">
        <f aca="false">LEFT(A1634,2)&amp;B1634</f>
        <v>GBAberdeenshire</v>
      </c>
    </row>
    <row r="1635" customFormat="false" ht="12.75" hidden="false" customHeight="false" outlineLevel="0" collapsed="false">
      <c r="A1635" s="0" t="s">
        <v>8251</v>
      </c>
      <c r="B1635" s="0" t="s">
        <v>8252</v>
      </c>
      <c r="C1635" s="0" t="str">
        <f aca="false">LEFT(A1635,2)&amp;B1635</f>
        <v>GBAberdeen City</v>
      </c>
    </row>
    <row r="1636" customFormat="false" ht="12.75" hidden="false" customHeight="false" outlineLevel="0" collapsed="false">
      <c r="A1636" s="0" t="s">
        <v>8253</v>
      </c>
      <c r="B1636" s="0" t="s">
        <v>8254</v>
      </c>
      <c r="C1636" s="0" t="str">
        <f aca="false">LEFT(A1636,2)&amp;B1636</f>
        <v>GBArgyll and Bute</v>
      </c>
    </row>
    <row r="1637" customFormat="false" ht="12.75" hidden="false" customHeight="false" outlineLevel="0" collapsed="false">
      <c r="A1637" s="0" t="s">
        <v>8255</v>
      </c>
      <c r="B1637" s="0" t="s">
        <v>8256</v>
      </c>
      <c r="C1637" s="0" t="str">
        <f aca="false">LEFT(A1637,2)&amp;B1637</f>
        <v>GBAngus</v>
      </c>
    </row>
    <row r="1638" customFormat="false" ht="12.75" hidden="false" customHeight="false" outlineLevel="0" collapsed="false">
      <c r="A1638" s="0" t="s">
        <v>8257</v>
      </c>
      <c r="B1638" s="0" t="s">
        <v>8258</v>
      </c>
      <c r="C1638" s="0" t="str">
        <f aca="false">LEFT(A1638,2)&amp;B1638</f>
        <v>GBClackmannanshire</v>
      </c>
    </row>
    <row r="1639" customFormat="false" ht="12.75" hidden="false" customHeight="false" outlineLevel="0" collapsed="false">
      <c r="A1639" s="0" t="s">
        <v>8259</v>
      </c>
      <c r="B1639" s="0" t="s">
        <v>8260</v>
      </c>
      <c r="C1639" s="0" t="str">
        <f aca="false">LEFT(A1639,2)&amp;B1639</f>
        <v>GBDumfries and Galloway</v>
      </c>
    </row>
    <row r="1640" customFormat="false" ht="12.75" hidden="false" customHeight="false" outlineLevel="0" collapsed="false">
      <c r="A1640" s="0" t="s">
        <v>8261</v>
      </c>
      <c r="B1640" s="0" t="s">
        <v>8262</v>
      </c>
      <c r="C1640" s="0" t="str">
        <f aca="false">LEFT(A1640,2)&amp;B1640</f>
        <v>GBDundee City</v>
      </c>
    </row>
    <row r="1641" customFormat="false" ht="12.75" hidden="false" customHeight="false" outlineLevel="0" collapsed="false">
      <c r="A1641" s="0" t="s">
        <v>8263</v>
      </c>
      <c r="B1641" s="0" t="s">
        <v>8264</v>
      </c>
      <c r="C1641" s="0" t="str">
        <f aca="false">LEFT(A1641,2)&amp;B1641</f>
        <v>GBEast Ayrshire</v>
      </c>
    </row>
    <row r="1642" customFormat="false" ht="12.75" hidden="false" customHeight="false" outlineLevel="0" collapsed="false">
      <c r="A1642" s="0" t="s">
        <v>8265</v>
      </c>
      <c r="B1642" s="0" t="s">
        <v>8266</v>
      </c>
      <c r="C1642" s="0" t="str">
        <f aca="false">LEFT(A1642,2)&amp;B1642</f>
        <v>GBEdinburgh, City of</v>
      </c>
    </row>
    <row r="1643" customFormat="false" ht="12.75" hidden="false" customHeight="false" outlineLevel="0" collapsed="false">
      <c r="A1643" s="0" t="s">
        <v>8267</v>
      </c>
      <c r="B1643" s="0" t="s">
        <v>8268</v>
      </c>
      <c r="C1643" s="0" t="str">
        <f aca="false">LEFT(A1643,2)&amp;B1643</f>
        <v>GBEast Dunbartonshire</v>
      </c>
    </row>
    <row r="1644" customFormat="false" ht="12.75" hidden="false" customHeight="false" outlineLevel="0" collapsed="false">
      <c r="A1644" s="0" t="s">
        <v>8269</v>
      </c>
      <c r="B1644" s="0" t="s">
        <v>8270</v>
      </c>
      <c r="C1644" s="0" t="str">
        <f aca="false">LEFT(A1644,2)&amp;B1644</f>
        <v>GBEast Lothian</v>
      </c>
    </row>
    <row r="1645" customFormat="false" ht="12.75" hidden="false" customHeight="false" outlineLevel="0" collapsed="false">
      <c r="A1645" s="0" t="s">
        <v>8271</v>
      </c>
      <c r="B1645" s="0" t="s">
        <v>8272</v>
      </c>
      <c r="C1645" s="0" t="str">
        <f aca="false">LEFT(A1645,2)&amp;B1645</f>
        <v>GBEilean Siar</v>
      </c>
    </row>
    <row r="1646" customFormat="false" ht="12.75" hidden="false" customHeight="false" outlineLevel="0" collapsed="false">
      <c r="A1646" s="0" t="s">
        <v>8273</v>
      </c>
      <c r="B1646" s="0" t="s">
        <v>8274</v>
      </c>
      <c r="C1646" s="0" t="str">
        <f aca="false">LEFT(A1646,2)&amp;B1646</f>
        <v>GBEast Renfrewshire</v>
      </c>
    </row>
    <row r="1647" customFormat="false" ht="12.75" hidden="false" customHeight="false" outlineLevel="0" collapsed="false">
      <c r="A1647" s="0" t="s">
        <v>8275</v>
      </c>
      <c r="B1647" s="0" t="s">
        <v>8276</v>
      </c>
      <c r="C1647" s="0" t="str">
        <f aca="false">LEFT(A1647,2)&amp;B1647</f>
        <v>GBFalkirk</v>
      </c>
    </row>
    <row r="1648" customFormat="false" ht="12.75" hidden="false" customHeight="false" outlineLevel="0" collapsed="false">
      <c r="A1648" s="0" t="s">
        <v>8277</v>
      </c>
      <c r="B1648" s="0" t="s">
        <v>8278</v>
      </c>
      <c r="C1648" s="0" t="str">
        <f aca="false">LEFT(A1648,2)&amp;B1648</f>
        <v>GBFife</v>
      </c>
    </row>
    <row r="1649" customFormat="false" ht="12.75" hidden="false" customHeight="false" outlineLevel="0" collapsed="false">
      <c r="A1649" s="0" t="s">
        <v>8279</v>
      </c>
      <c r="B1649" s="0" t="s">
        <v>8280</v>
      </c>
      <c r="C1649" s="0" t="str">
        <f aca="false">LEFT(A1649,2)&amp;B1649</f>
        <v>GBGlasgow City</v>
      </c>
    </row>
    <row r="1650" customFormat="false" ht="12.75" hidden="false" customHeight="false" outlineLevel="0" collapsed="false">
      <c r="A1650" s="0" t="s">
        <v>8281</v>
      </c>
      <c r="B1650" s="0" t="s">
        <v>8282</v>
      </c>
      <c r="C1650" s="0" t="str">
        <f aca="false">LEFT(A1650,2)&amp;B1650</f>
        <v>GBHighland</v>
      </c>
    </row>
    <row r="1651" customFormat="false" ht="12.75" hidden="false" customHeight="false" outlineLevel="0" collapsed="false">
      <c r="A1651" s="0" t="s">
        <v>8283</v>
      </c>
      <c r="B1651" s="0" t="s">
        <v>8284</v>
      </c>
      <c r="C1651" s="0" t="str">
        <f aca="false">LEFT(A1651,2)&amp;B1651</f>
        <v>GBInverclyde</v>
      </c>
    </row>
    <row r="1652" customFormat="false" ht="12.75" hidden="false" customHeight="false" outlineLevel="0" collapsed="false">
      <c r="A1652" s="0" t="s">
        <v>8285</v>
      </c>
      <c r="B1652" s="0" t="s">
        <v>8286</v>
      </c>
      <c r="C1652" s="0" t="str">
        <f aca="false">LEFT(A1652,2)&amp;B1652</f>
        <v>GBMidlothian</v>
      </c>
    </row>
    <row r="1653" customFormat="false" ht="12.75" hidden="false" customHeight="false" outlineLevel="0" collapsed="false">
      <c r="A1653" s="0" t="s">
        <v>8287</v>
      </c>
      <c r="B1653" s="0" t="s">
        <v>8288</v>
      </c>
      <c r="C1653" s="0" t="str">
        <f aca="false">LEFT(A1653,2)&amp;B1653</f>
        <v>GBMoray</v>
      </c>
    </row>
    <row r="1654" customFormat="false" ht="12.75" hidden="false" customHeight="false" outlineLevel="0" collapsed="false">
      <c r="A1654" s="0" t="s">
        <v>8289</v>
      </c>
      <c r="B1654" s="0" t="s">
        <v>8290</v>
      </c>
      <c r="C1654" s="0" t="str">
        <f aca="false">LEFT(A1654,2)&amp;B1654</f>
        <v>GBNorth Ayrshire</v>
      </c>
    </row>
    <row r="1655" customFormat="false" ht="12.75" hidden="false" customHeight="false" outlineLevel="0" collapsed="false">
      <c r="A1655" s="0" t="s">
        <v>8291</v>
      </c>
      <c r="B1655" s="0" t="s">
        <v>8292</v>
      </c>
      <c r="C1655" s="0" t="str">
        <f aca="false">LEFT(A1655,2)&amp;B1655</f>
        <v>GBNorth Lanarkshire</v>
      </c>
    </row>
    <row r="1656" customFormat="false" ht="12.75" hidden="false" customHeight="false" outlineLevel="0" collapsed="false">
      <c r="A1656" s="0" t="s">
        <v>8293</v>
      </c>
      <c r="B1656" s="0" t="s">
        <v>8294</v>
      </c>
      <c r="C1656" s="0" t="str">
        <f aca="false">LEFT(A1656,2)&amp;B1656</f>
        <v>GBOrkney Islands</v>
      </c>
    </row>
    <row r="1657" customFormat="false" ht="12.75" hidden="false" customHeight="false" outlineLevel="0" collapsed="false">
      <c r="A1657" s="0" t="s">
        <v>8295</v>
      </c>
      <c r="B1657" s="0" t="s">
        <v>8296</v>
      </c>
      <c r="C1657" s="0" t="str">
        <f aca="false">LEFT(A1657,2)&amp;B1657</f>
        <v>GBPerth and Kinross</v>
      </c>
    </row>
    <row r="1658" customFormat="false" ht="12.75" hidden="false" customHeight="false" outlineLevel="0" collapsed="false">
      <c r="A1658" s="0" t="s">
        <v>8297</v>
      </c>
      <c r="B1658" s="0" t="s">
        <v>8298</v>
      </c>
      <c r="C1658" s="0" t="str">
        <f aca="false">LEFT(A1658,2)&amp;B1658</f>
        <v>GBRenfrewshire</v>
      </c>
    </row>
    <row r="1659" customFormat="false" ht="12.75" hidden="false" customHeight="false" outlineLevel="0" collapsed="false">
      <c r="A1659" s="0" t="s">
        <v>8299</v>
      </c>
      <c r="B1659" s="0" t="s">
        <v>8300</v>
      </c>
      <c r="C1659" s="0" t="str">
        <f aca="false">LEFT(A1659,2)&amp;B1659</f>
        <v>GBSouth Ayrshire</v>
      </c>
    </row>
    <row r="1660" customFormat="false" ht="12.75" hidden="false" customHeight="false" outlineLevel="0" collapsed="false">
      <c r="A1660" s="0" t="s">
        <v>8301</v>
      </c>
      <c r="B1660" s="0" t="s">
        <v>8302</v>
      </c>
      <c r="C1660" s="0" t="str">
        <f aca="false">LEFT(A1660,2)&amp;B1660</f>
        <v>GBScottish Borders, The</v>
      </c>
    </row>
    <row r="1661" customFormat="false" ht="12.75" hidden="false" customHeight="false" outlineLevel="0" collapsed="false">
      <c r="A1661" s="0" t="s">
        <v>8303</v>
      </c>
      <c r="B1661" s="0" t="s">
        <v>8304</v>
      </c>
      <c r="C1661" s="0" t="str">
        <f aca="false">LEFT(A1661,2)&amp;B1661</f>
        <v>GBSouth Lanarkshire</v>
      </c>
    </row>
    <row r="1662" customFormat="false" ht="12.75" hidden="false" customHeight="false" outlineLevel="0" collapsed="false">
      <c r="A1662" s="0" t="s">
        <v>8305</v>
      </c>
      <c r="B1662" s="0" t="s">
        <v>8306</v>
      </c>
      <c r="C1662" s="0" t="str">
        <f aca="false">LEFT(A1662,2)&amp;B1662</f>
        <v>GBStirling</v>
      </c>
    </row>
    <row r="1663" customFormat="false" ht="12.75" hidden="false" customHeight="false" outlineLevel="0" collapsed="false">
      <c r="A1663" s="0" t="s">
        <v>8307</v>
      </c>
      <c r="B1663" s="0" t="s">
        <v>8308</v>
      </c>
      <c r="C1663" s="0" t="str">
        <f aca="false">LEFT(A1663,2)&amp;B1663</f>
        <v>GBWest Dunbartonshire</v>
      </c>
    </row>
    <row r="1664" customFormat="false" ht="12.75" hidden="false" customHeight="false" outlineLevel="0" collapsed="false">
      <c r="A1664" s="0" t="s">
        <v>8309</v>
      </c>
      <c r="B1664" s="0" t="s">
        <v>8310</v>
      </c>
      <c r="C1664" s="0" t="str">
        <f aca="false">LEFT(A1664,2)&amp;B1664</f>
        <v>GBWest Lothian</v>
      </c>
    </row>
    <row r="1665" customFormat="false" ht="12.75" hidden="false" customHeight="false" outlineLevel="0" collapsed="false">
      <c r="A1665" s="0" t="s">
        <v>8311</v>
      </c>
      <c r="B1665" s="0" t="s">
        <v>8312</v>
      </c>
      <c r="C1665" s="0" t="str">
        <f aca="false">LEFT(A1665,2)&amp;B1665</f>
        <v>GBShetland Islands</v>
      </c>
    </row>
    <row r="1666" customFormat="false" ht="12.75" hidden="false" customHeight="false" outlineLevel="0" collapsed="false">
      <c r="A1666" s="0" t="s">
        <v>8313</v>
      </c>
      <c r="B1666" s="0" t="s">
        <v>8314</v>
      </c>
      <c r="C1666" s="0" t="str">
        <f aca="false">LEFT(A1666,2)&amp;B1666</f>
        <v>GBBuckinghamshire</v>
      </c>
    </row>
    <row r="1667" customFormat="false" ht="12.75" hidden="false" customHeight="false" outlineLevel="0" collapsed="false">
      <c r="A1667" s="0" t="s">
        <v>8315</v>
      </c>
      <c r="B1667" s="0" t="s">
        <v>8316</v>
      </c>
      <c r="C1667" s="0" t="str">
        <f aca="false">LEFT(A1667,2)&amp;B1667</f>
        <v>GBCambridgeshire</v>
      </c>
    </row>
    <row r="1668" customFormat="false" ht="12.75" hidden="false" customHeight="false" outlineLevel="0" collapsed="false">
      <c r="A1668" s="0" t="s">
        <v>8317</v>
      </c>
      <c r="B1668" s="0" t="s">
        <v>8318</v>
      </c>
      <c r="C1668" s="0" t="str">
        <f aca="false">LEFT(A1668,2)&amp;B1668</f>
        <v>GBCumbria</v>
      </c>
    </row>
    <row r="1669" customFormat="false" ht="12.75" hidden="false" customHeight="false" outlineLevel="0" collapsed="false">
      <c r="A1669" s="0" t="s">
        <v>8319</v>
      </c>
      <c r="B1669" s="0" t="s">
        <v>8320</v>
      </c>
      <c r="C1669" s="0" t="str">
        <f aca="false">LEFT(A1669,2)&amp;B1669</f>
        <v>GBDerbyshire</v>
      </c>
    </row>
    <row r="1670" customFormat="false" ht="12.75" hidden="false" customHeight="false" outlineLevel="0" collapsed="false">
      <c r="A1670" s="0" t="s">
        <v>8321</v>
      </c>
      <c r="B1670" s="0" t="s">
        <v>8322</v>
      </c>
      <c r="C1670" s="0" t="str">
        <f aca="false">LEFT(A1670,2)&amp;B1670</f>
        <v>GBDevon</v>
      </c>
    </row>
    <row r="1671" customFormat="false" ht="12.75" hidden="false" customHeight="false" outlineLevel="0" collapsed="false">
      <c r="A1671" s="0" t="s">
        <v>8323</v>
      </c>
      <c r="B1671" s="0" t="s">
        <v>8324</v>
      </c>
      <c r="C1671" s="0" t="str">
        <f aca="false">LEFT(A1671,2)&amp;B1671</f>
        <v>GBDorset</v>
      </c>
    </row>
    <row r="1672" customFormat="false" ht="12.75" hidden="false" customHeight="false" outlineLevel="0" collapsed="false">
      <c r="A1672" s="0" t="s">
        <v>8325</v>
      </c>
      <c r="B1672" s="0" t="s">
        <v>8326</v>
      </c>
      <c r="C1672" s="0" t="str">
        <f aca="false">LEFT(A1672,2)&amp;B1672</f>
        <v>GBEssex</v>
      </c>
    </row>
    <row r="1673" customFormat="false" ht="12.75" hidden="false" customHeight="false" outlineLevel="0" collapsed="false">
      <c r="A1673" s="0" t="s">
        <v>8327</v>
      </c>
      <c r="B1673" s="0" t="s">
        <v>8328</v>
      </c>
      <c r="C1673" s="0" t="str">
        <f aca="false">LEFT(A1673,2)&amp;B1673</f>
        <v>GBEast Sussex</v>
      </c>
    </row>
    <row r="1674" customFormat="false" ht="12.75" hidden="false" customHeight="false" outlineLevel="0" collapsed="false">
      <c r="A1674" s="0" t="s">
        <v>8329</v>
      </c>
      <c r="B1674" s="0" t="s">
        <v>8330</v>
      </c>
      <c r="C1674" s="0" t="str">
        <f aca="false">LEFT(A1674,2)&amp;B1674</f>
        <v>GBGloucestershire</v>
      </c>
    </row>
    <row r="1675" customFormat="false" ht="12.75" hidden="false" customHeight="false" outlineLevel="0" collapsed="false">
      <c r="A1675" s="0" t="s">
        <v>8331</v>
      </c>
      <c r="B1675" s="0" t="s">
        <v>8332</v>
      </c>
      <c r="C1675" s="0" t="str">
        <f aca="false">LEFT(A1675,2)&amp;B1675</f>
        <v>GBHampshire</v>
      </c>
    </row>
    <row r="1676" customFormat="false" ht="12.75" hidden="false" customHeight="false" outlineLevel="0" collapsed="false">
      <c r="A1676" s="0" t="s">
        <v>8333</v>
      </c>
      <c r="B1676" s="0" t="s">
        <v>8334</v>
      </c>
      <c r="C1676" s="0" t="str">
        <f aca="false">LEFT(A1676,2)&amp;B1676</f>
        <v>GBHertfordshire</v>
      </c>
    </row>
    <row r="1677" customFormat="false" ht="12.75" hidden="false" customHeight="false" outlineLevel="0" collapsed="false">
      <c r="A1677" s="0" t="s">
        <v>8335</v>
      </c>
      <c r="B1677" s="0" t="s">
        <v>8336</v>
      </c>
      <c r="C1677" s="0" t="str">
        <f aca="false">LEFT(A1677,2)&amp;B1677</f>
        <v>GBKent</v>
      </c>
    </row>
    <row r="1678" customFormat="false" ht="12.75" hidden="false" customHeight="false" outlineLevel="0" collapsed="false">
      <c r="A1678" s="0" t="s">
        <v>8337</v>
      </c>
      <c r="B1678" s="0" t="s">
        <v>8338</v>
      </c>
      <c r="C1678" s="0" t="str">
        <f aca="false">LEFT(A1678,2)&amp;B1678</f>
        <v>GBLancashire</v>
      </c>
    </row>
    <row r="1679" customFormat="false" ht="12.75" hidden="false" customHeight="false" outlineLevel="0" collapsed="false">
      <c r="A1679" s="0" t="s">
        <v>8339</v>
      </c>
      <c r="B1679" s="0" t="s">
        <v>8340</v>
      </c>
      <c r="C1679" s="0" t="str">
        <f aca="false">LEFT(A1679,2)&amp;B1679</f>
        <v>GBLeicestershire</v>
      </c>
    </row>
    <row r="1680" customFormat="false" ht="12.75" hidden="false" customHeight="false" outlineLevel="0" collapsed="false">
      <c r="A1680" s="0" t="s">
        <v>8341</v>
      </c>
      <c r="B1680" s="0" t="s">
        <v>8342</v>
      </c>
      <c r="C1680" s="0" t="str">
        <f aca="false">LEFT(A1680,2)&amp;B1680</f>
        <v>GBLincolnshire</v>
      </c>
    </row>
    <row r="1681" customFormat="false" ht="12.75" hidden="false" customHeight="false" outlineLevel="0" collapsed="false">
      <c r="A1681" s="0" t="s">
        <v>8343</v>
      </c>
      <c r="B1681" s="0" t="s">
        <v>8344</v>
      </c>
      <c r="C1681" s="0" t="str">
        <f aca="false">LEFT(A1681,2)&amp;B1681</f>
        <v>GBNorfolk</v>
      </c>
    </row>
    <row r="1682" customFormat="false" ht="12.75" hidden="false" customHeight="false" outlineLevel="0" collapsed="false">
      <c r="A1682" s="0" t="s">
        <v>8345</v>
      </c>
      <c r="B1682" s="0" t="s">
        <v>8346</v>
      </c>
      <c r="C1682" s="0" t="str">
        <f aca="false">LEFT(A1682,2)&amp;B1682</f>
        <v>GBNorthamptonshire</v>
      </c>
    </row>
    <row r="1683" customFormat="false" ht="12.75" hidden="false" customHeight="false" outlineLevel="0" collapsed="false">
      <c r="A1683" s="0" t="s">
        <v>8347</v>
      </c>
      <c r="B1683" s="0" t="s">
        <v>8348</v>
      </c>
      <c r="C1683" s="0" t="str">
        <f aca="false">LEFT(A1683,2)&amp;B1683</f>
        <v>GBNottinghamshire</v>
      </c>
    </row>
    <row r="1684" customFormat="false" ht="12.75" hidden="false" customHeight="false" outlineLevel="0" collapsed="false">
      <c r="A1684" s="0" t="s">
        <v>8349</v>
      </c>
      <c r="B1684" s="0" t="s">
        <v>8350</v>
      </c>
      <c r="C1684" s="0" t="str">
        <f aca="false">LEFT(A1684,2)&amp;B1684</f>
        <v>GBNorth Yorkshire</v>
      </c>
    </row>
    <row r="1685" customFormat="false" ht="12.75" hidden="false" customHeight="false" outlineLevel="0" collapsed="false">
      <c r="A1685" s="0" t="s">
        <v>8351</v>
      </c>
      <c r="B1685" s="0" t="s">
        <v>8352</v>
      </c>
      <c r="C1685" s="0" t="str">
        <f aca="false">LEFT(A1685,2)&amp;B1685</f>
        <v>GBOxfordshire</v>
      </c>
    </row>
    <row r="1686" customFormat="false" ht="12.75" hidden="false" customHeight="false" outlineLevel="0" collapsed="false">
      <c r="A1686" s="0" t="s">
        <v>8353</v>
      </c>
      <c r="B1686" s="0" t="s">
        <v>8354</v>
      </c>
      <c r="C1686" s="0" t="str">
        <f aca="false">LEFT(A1686,2)&amp;B1686</f>
        <v>GBSuffolk</v>
      </c>
    </row>
    <row r="1687" customFormat="false" ht="12.75" hidden="false" customHeight="false" outlineLevel="0" collapsed="false">
      <c r="A1687" s="0" t="s">
        <v>8355</v>
      </c>
      <c r="B1687" s="0" t="s">
        <v>8356</v>
      </c>
      <c r="C1687" s="0" t="str">
        <f aca="false">LEFT(A1687,2)&amp;B1687</f>
        <v>GBSomerset</v>
      </c>
    </row>
    <row r="1688" customFormat="false" ht="12.75" hidden="false" customHeight="false" outlineLevel="0" collapsed="false">
      <c r="A1688" s="0" t="s">
        <v>8357</v>
      </c>
      <c r="B1688" s="0" t="s">
        <v>8358</v>
      </c>
      <c r="C1688" s="0" t="str">
        <f aca="false">LEFT(A1688,2)&amp;B1688</f>
        <v>GBSurrey</v>
      </c>
    </row>
    <row r="1689" customFormat="false" ht="12.75" hidden="false" customHeight="false" outlineLevel="0" collapsed="false">
      <c r="A1689" s="0" t="s">
        <v>8359</v>
      </c>
      <c r="B1689" s="0" t="s">
        <v>8360</v>
      </c>
      <c r="C1689" s="0" t="str">
        <f aca="false">LEFT(A1689,2)&amp;B1689</f>
        <v>GBStaffordshire</v>
      </c>
    </row>
    <row r="1690" customFormat="false" ht="12.75" hidden="false" customHeight="false" outlineLevel="0" collapsed="false">
      <c r="A1690" s="0" t="s">
        <v>8361</v>
      </c>
      <c r="B1690" s="0" t="s">
        <v>8362</v>
      </c>
      <c r="C1690" s="0" t="str">
        <f aca="false">LEFT(A1690,2)&amp;B1690</f>
        <v>GBWarwickshire</v>
      </c>
    </row>
    <row r="1691" customFormat="false" ht="12.75" hidden="false" customHeight="false" outlineLevel="0" collapsed="false">
      <c r="A1691" s="0" t="s">
        <v>8363</v>
      </c>
      <c r="B1691" s="0" t="s">
        <v>8364</v>
      </c>
      <c r="C1691" s="0" t="str">
        <f aca="false">LEFT(A1691,2)&amp;B1691</f>
        <v>GBWorcestershire</v>
      </c>
    </row>
    <row r="1692" customFormat="false" ht="12.75" hidden="false" customHeight="false" outlineLevel="0" collapsed="false">
      <c r="A1692" s="0" t="s">
        <v>8365</v>
      </c>
      <c r="B1692" s="0" t="s">
        <v>8366</v>
      </c>
      <c r="C1692" s="0" t="str">
        <f aca="false">LEFT(A1692,2)&amp;B1692</f>
        <v>GBWest Sussex</v>
      </c>
    </row>
    <row r="1693" customFormat="false" ht="12.75" hidden="false" customHeight="false" outlineLevel="0" collapsed="false">
      <c r="A1693" s="0" t="s">
        <v>8367</v>
      </c>
      <c r="B1693" s="0" t="s">
        <v>8368</v>
      </c>
      <c r="C1693" s="0" t="str">
        <f aca="false">LEFT(A1693,2)&amp;B1693</f>
        <v>GBArmagh City, Banbridge and Craigavon</v>
      </c>
    </row>
    <row r="1694" customFormat="false" ht="12.75" hidden="false" customHeight="false" outlineLevel="0" collapsed="false">
      <c r="A1694" s="0" t="s">
        <v>8369</v>
      </c>
      <c r="B1694" s="0" t="s">
        <v>8370</v>
      </c>
      <c r="C1694" s="0" t="str">
        <f aca="false">LEFT(A1694,2)&amp;B1694</f>
        <v>GBArds and North Down</v>
      </c>
    </row>
    <row r="1695" customFormat="false" ht="12.75" hidden="false" customHeight="false" outlineLevel="0" collapsed="false">
      <c r="A1695" s="0" t="s">
        <v>8371</v>
      </c>
      <c r="B1695" s="0" t="s">
        <v>8372</v>
      </c>
      <c r="C1695" s="0" t="str">
        <f aca="false">LEFT(A1695,2)&amp;B1695</f>
        <v>GBAntrim and Newtownabbey</v>
      </c>
    </row>
    <row r="1696" customFormat="false" ht="12.75" hidden="false" customHeight="false" outlineLevel="0" collapsed="false">
      <c r="A1696" s="0" t="s">
        <v>8373</v>
      </c>
      <c r="B1696" s="0" t="s">
        <v>8374</v>
      </c>
      <c r="C1696" s="0" t="str">
        <f aca="false">LEFT(A1696,2)&amp;B1696</f>
        <v>GBBelfast</v>
      </c>
    </row>
    <row r="1697" customFormat="false" ht="12.75" hidden="false" customHeight="false" outlineLevel="0" collapsed="false">
      <c r="A1697" s="0" t="s">
        <v>8375</v>
      </c>
      <c r="B1697" s="0" t="s">
        <v>8376</v>
      </c>
      <c r="C1697" s="0" t="str">
        <f aca="false">LEFT(A1697,2)&amp;B1697</f>
        <v>GBCauseway Coast and Glens</v>
      </c>
    </row>
    <row r="1698" customFormat="false" ht="12.75" hidden="false" customHeight="false" outlineLevel="0" collapsed="false">
      <c r="A1698" s="0" t="s">
        <v>8377</v>
      </c>
      <c r="B1698" s="0" t="s">
        <v>8378</v>
      </c>
      <c r="C1698" s="0" t="str">
        <f aca="false">LEFT(A1698,2)&amp;B1698</f>
        <v>GBDerry City and Strabane</v>
      </c>
    </row>
    <row r="1699" customFormat="false" ht="12.75" hidden="false" customHeight="false" outlineLevel="0" collapsed="false">
      <c r="A1699" s="0" t="s">
        <v>8379</v>
      </c>
      <c r="B1699" s="0" t="s">
        <v>8380</v>
      </c>
      <c r="C1699" s="0" t="str">
        <f aca="false">LEFT(A1699,2)&amp;B1699</f>
        <v>GBFermanagh and Omagh</v>
      </c>
    </row>
    <row r="1700" customFormat="false" ht="12.75" hidden="false" customHeight="false" outlineLevel="0" collapsed="false">
      <c r="A1700" s="0" t="s">
        <v>8381</v>
      </c>
      <c r="B1700" s="0" t="s">
        <v>8382</v>
      </c>
      <c r="C1700" s="0" t="str">
        <f aca="false">LEFT(A1700,2)&amp;B1700</f>
        <v>GBLisburn and Castlereagh</v>
      </c>
    </row>
    <row r="1701" customFormat="false" ht="12.75" hidden="false" customHeight="false" outlineLevel="0" collapsed="false">
      <c r="A1701" s="0" t="s">
        <v>8383</v>
      </c>
      <c r="B1701" s="0" t="s">
        <v>8384</v>
      </c>
      <c r="C1701" s="0" t="str">
        <f aca="false">LEFT(A1701,2)&amp;B1701</f>
        <v>GBMid and East Antrim</v>
      </c>
    </row>
    <row r="1702" customFormat="false" ht="12.75" hidden="false" customHeight="false" outlineLevel="0" collapsed="false">
      <c r="A1702" s="0" t="s">
        <v>8385</v>
      </c>
      <c r="B1702" s="0" t="s">
        <v>8386</v>
      </c>
      <c r="C1702" s="0" t="str">
        <f aca="false">LEFT(A1702,2)&amp;B1702</f>
        <v>GBMid Ulster</v>
      </c>
    </row>
    <row r="1703" customFormat="false" ht="12.75" hidden="false" customHeight="false" outlineLevel="0" collapsed="false">
      <c r="A1703" s="0" t="s">
        <v>8387</v>
      </c>
      <c r="B1703" s="0" t="s">
        <v>8388</v>
      </c>
      <c r="C1703" s="0" t="str">
        <f aca="false">LEFT(A1703,2)&amp;B1703</f>
        <v>GBNewry, Mourne and Down</v>
      </c>
    </row>
    <row r="1704" customFormat="false" ht="12.75" hidden="false" customHeight="false" outlineLevel="0" collapsed="false">
      <c r="A1704" s="0" t="s">
        <v>8389</v>
      </c>
      <c r="B1704" s="0" t="s">
        <v>8390</v>
      </c>
      <c r="C1704" s="0" t="str">
        <f aca="false">LEFT(A1704,2)&amp;B1704</f>
        <v>GBIsle of Anglesey [Sir Ynys Môn GB-YNM]</v>
      </c>
    </row>
    <row r="1705" customFormat="false" ht="12.75" hidden="false" customHeight="false" outlineLevel="0" collapsed="false">
      <c r="A1705" s="0" t="s">
        <v>8391</v>
      </c>
      <c r="B1705" s="0" t="s">
        <v>8392</v>
      </c>
      <c r="C1705" s="0" t="str">
        <f aca="false">LEFT(A1705,2)&amp;B1705</f>
        <v>GBBath and North East Somerset</v>
      </c>
    </row>
    <row r="1706" customFormat="false" ht="12.75" hidden="false" customHeight="false" outlineLevel="0" collapsed="false">
      <c r="A1706" s="0" t="s">
        <v>8393</v>
      </c>
      <c r="B1706" s="0" t="s">
        <v>8394</v>
      </c>
      <c r="C1706" s="0" t="str">
        <f aca="false">LEFT(A1706,2)&amp;B1706</f>
        <v>GBBlackburn with Darwen</v>
      </c>
    </row>
    <row r="1707" customFormat="false" ht="12.75" hidden="false" customHeight="false" outlineLevel="0" collapsed="false">
      <c r="A1707" s="0" t="s">
        <v>8395</v>
      </c>
      <c r="B1707" s="0" t="s">
        <v>8396</v>
      </c>
      <c r="C1707" s="0" t="str">
        <f aca="false">LEFT(A1707,2)&amp;B1707</f>
        <v>GBBedford</v>
      </c>
    </row>
    <row r="1708" customFormat="false" ht="12.75" hidden="false" customHeight="false" outlineLevel="0" collapsed="false">
      <c r="A1708" s="0" t="s">
        <v>8397</v>
      </c>
      <c r="B1708" s="0" t="s">
        <v>8398</v>
      </c>
      <c r="C1708" s="0" t="str">
        <f aca="false">LEFT(A1708,2)&amp;B1708</f>
        <v>GBBridgend [Pen-y-bont ar Ogwr GB-POG]</v>
      </c>
    </row>
    <row r="1709" customFormat="false" ht="12.75" hidden="false" customHeight="false" outlineLevel="0" collapsed="false">
      <c r="A1709" s="0" t="s">
        <v>8399</v>
      </c>
      <c r="B1709" s="0" t="s">
        <v>8400</v>
      </c>
      <c r="C1709" s="0" t="str">
        <f aca="false">LEFT(A1709,2)&amp;B1709</f>
        <v>GBBlaenau Gwent</v>
      </c>
    </row>
    <row r="1710" customFormat="false" ht="12.75" hidden="false" customHeight="false" outlineLevel="0" collapsed="false">
      <c r="A1710" s="0" t="s">
        <v>8401</v>
      </c>
      <c r="B1710" s="0" t="s">
        <v>8402</v>
      </c>
      <c r="C1710" s="0" t="str">
        <f aca="false">LEFT(A1710,2)&amp;B1710</f>
        <v>GBBournemouth</v>
      </c>
    </row>
    <row r="1711" customFormat="false" ht="12.75" hidden="false" customHeight="false" outlineLevel="0" collapsed="false">
      <c r="A1711" s="0" t="s">
        <v>8403</v>
      </c>
      <c r="B1711" s="0" t="s">
        <v>8404</v>
      </c>
      <c r="C1711" s="0" t="str">
        <f aca="false">LEFT(A1711,2)&amp;B1711</f>
        <v>GBBrighton and Hove</v>
      </c>
    </row>
    <row r="1712" customFormat="false" ht="12.75" hidden="false" customHeight="false" outlineLevel="0" collapsed="false">
      <c r="A1712" s="0" t="s">
        <v>8405</v>
      </c>
      <c r="B1712" s="0" t="s">
        <v>8406</v>
      </c>
      <c r="C1712" s="0" t="str">
        <f aca="false">LEFT(A1712,2)&amp;B1712</f>
        <v>GBBlackpool</v>
      </c>
    </row>
    <row r="1713" customFormat="false" ht="12.75" hidden="false" customHeight="false" outlineLevel="0" collapsed="false">
      <c r="A1713" s="0" t="s">
        <v>8407</v>
      </c>
      <c r="B1713" s="0" t="s">
        <v>8408</v>
      </c>
      <c r="C1713" s="0" t="str">
        <f aca="false">LEFT(A1713,2)&amp;B1713</f>
        <v>GBBracknell Forest</v>
      </c>
    </row>
    <row r="1714" customFormat="false" ht="12.75" hidden="false" customHeight="false" outlineLevel="0" collapsed="false">
      <c r="A1714" s="0" t="s">
        <v>8409</v>
      </c>
      <c r="B1714" s="0" t="s">
        <v>8410</v>
      </c>
      <c r="C1714" s="0" t="str">
        <f aca="false">LEFT(A1714,2)&amp;B1714</f>
        <v>GBBristol, City of</v>
      </c>
    </row>
    <row r="1715" customFormat="false" ht="12.75" hidden="false" customHeight="false" outlineLevel="0" collapsed="false">
      <c r="A1715" s="0" t="s">
        <v>8411</v>
      </c>
      <c r="B1715" s="0" t="s">
        <v>8412</v>
      </c>
      <c r="C1715" s="0" t="str">
        <f aca="false">LEFT(A1715,2)&amp;B1715</f>
        <v>GBCaerphilly [Caerffili GB-CAF]</v>
      </c>
    </row>
    <row r="1716" customFormat="false" ht="12.75" hidden="false" customHeight="false" outlineLevel="0" collapsed="false">
      <c r="A1716" s="0" t="s">
        <v>8413</v>
      </c>
      <c r="B1716" s="0" t="s">
        <v>8414</v>
      </c>
      <c r="C1716" s="0" t="str">
        <f aca="false">LEFT(A1716,2)&amp;B1716</f>
        <v>GBCentral Bedfordshire</v>
      </c>
    </row>
    <row r="1717" customFormat="false" ht="12.75" hidden="false" customHeight="false" outlineLevel="0" collapsed="false">
      <c r="A1717" s="0" t="s">
        <v>8415</v>
      </c>
      <c r="B1717" s="0" t="s">
        <v>8416</v>
      </c>
      <c r="C1717" s="0" t="str">
        <f aca="false">LEFT(A1717,2)&amp;B1717</f>
        <v>GBCeredigion [Sir Ceredigion]</v>
      </c>
    </row>
    <row r="1718" customFormat="false" ht="12.75" hidden="false" customHeight="false" outlineLevel="0" collapsed="false">
      <c r="A1718" s="0" t="s">
        <v>8417</v>
      </c>
      <c r="B1718" s="0" t="s">
        <v>8418</v>
      </c>
      <c r="C1718" s="0" t="str">
        <f aca="false">LEFT(A1718,2)&amp;B1718</f>
        <v>GBCheshire East</v>
      </c>
    </row>
    <row r="1719" customFormat="false" ht="12.75" hidden="false" customHeight="false" outlineLevel="0" collapsed="false">
      <c r="A1719" s="0" t="s">
        <v>8419</v>
      </c>
      <c r="B1719" s="0" t="s">
        <v>8420</v>
      </c>
      <c r="C1719" s="0" t="str">
        <f aca="false">LEFT(A1719,2)&amp;B1719</f>
        <v>GBCheshire West and Chester</v>
      </c>
    </row>
    <row r="1720" customFormat="false" ht="12.75" hidden="false" customHeight="false" outlineLevel="0" collapsed="false">
      <c r="A1720" s="0" t="s">
        <v>8421</v>
      </c>
      <c r="B1720" s="0" t="s">
        <v>8422</v>
      </c>
      <c r="C1720" s="0" t="str">
        <f aca="false">LEFT(A1720,2)&amp;B1720</f>
        <v>GBCarmarthenshire [Sir Gaerfyrddin GB-GFY]</v>
      </c>
    </row>
    <row r="1721" customFormat="false" ht="12.75" hidden="false" customHeight="false" outlineLevel="0" collapsed="false">
      <c r="A1721" s="0" t="s">
        <v>8423</v>
      </c>
      <c r="B1721" s="0" t="s">
        <v>8424</v>
      </c>
      <c r="C1721" s="0" t="str">
        <f aca="false">LEFT(A1721,2)&amp;B1721</f>
        <v>GBCornwall</v>
      </c>
    </row>
    <row r="1722" customFormat="false" ht="12.75" hidden="false" customHeight="false" outlineLevel="0" collapsed="false">
      <c r="A1722" s="0" t="s">
        <v>8425</v>
      </c>
      <c r="B1722" s="0" t="s">
        <v>8426</v>
      </c>
      <c r="C1722" s="0" t="str">
        <f aca="false">LEFT(A1722,2)&amp;B1722</f>
        <v>GBCardiff [Caerdydd GB-CRD]</v>
      </c>
    </row>
    <row r="1723" customFormat="false" ht="12.75" hidden="false" customHeight="false" outlineLevel="0" collapsed="false">
      <c r="A1723" s="0" t="s">
        <v>8427</v>
      </c>
      <c r="B1723" s="0" t="s">
        <v>8428</v>
      </c>
      <c r="C1723" s="0" t="str">
        <f aca="false">LEFT(A1723,2)&amp;B1723</f>
        <v>GBConwy</v>
      </c>
    </row>
    <row r="1724" customFormat="false" ht="12.75" hidden="false" customHeight="false" outlineLevel="0" collapsed="false">
      <c r="A1724" s="0" t="s">
        <v>8429</v>
      </c>
      <c r="B1724" s="0" t="s">
        <v>8430</v>
      </c>
      <c r="C1724" s="0" t="str">
        <f aca="false">LEFT(A1724,2)&amp;B1724</f>
        <v>GBDarlington</v>
      </c>
    </row>
    <row r="1725" customFormat="false" ht="12.75" hidden="false" customHeight="false" outlineLevel="0" collapsed="false">
      <c r="A1725" s="0" t="s">
        <v>8431</v>
      </c>
      <c r="B1725" s="0" t="s">
        <v>8432</v>
      </c>
      <c r="C1725" s="0" t="str">
        <f aca="false">LEFT(A1725,2)&amp;B1725</f>
        <v>GBDenbighshire [Sir Ddinbych GB-DDB]</v>
      </c>
    </row>
    <row r="1726" customFormat="false" ht="12.75" hidden="false" customHeight="false" outlineLevel="0" collapsed="false">
      <c r="A1726" s="0" t="s">
        <v>8433</v>
      </c>
      <c r="B1726" s="0" t="s">
        <v>8434</v>
      </c>
      <c r="C1726" s="0" t="str">
        <f aca="false">LEFT(A1726,2)&amp;B1726</f>
        <v>GBDerby</v>
      </c>
    </row>
    <row r="1727" customFormat="false" ht="12.75" hidden="false" customHeight="false" outlineLevel="0" collapsed="false">
      <c r="A1727" s="0" t="s">
        <v>8435</v>
      </c>
      <c r="B1727" s="0" t="s">
        <v>8436</v>
      </c>
      <c r="C1727" s="0" t="str">
        <f aca="false">LEFT(A1727,2)&amp;B1727</f>
        <v>GBDurham County</v>
      </c>
    </row>
    <row r="1728" customFormat="false" ht="12.75" hidden="false" customHeight="false" outlineLevel="0" collapsed="false">
      <c r="A1728" s="0" t="s">
        <v>8437</v>
      </c>
      <c r="B1728" s="0" t="s">
        <v>8438</v>
      </c>
      <c r="C1728" s="0" t="str">
        <f aca="false">LEFT(A1728,2)&amp;B1728</f>
        <v>GBEast Riding of Yorkshire</v>
      </c>
    </row>
    <row r="1729" customFormat="false" ht="12.75" hidden="false" customHeight="false" outlineLevel="0" collapsed="false">
      <c r="A1729" s="0" t="s">
        <v>8439</v>
      </c>
      <c r="B1729" s="0" t="s">
        <v>8440</v>
      </c>
      <c r="C1729" s="0" t="str">
        <f aca="false">LEFT(A1729,2)&amp;B1729</f>
        <v>GBFlintshire [Sir y Fflint GB-FFL]</v>
      </c>
    </row>
    <row r="1730" customFormat="false" ht="12.75" hidden="false" customHeight="false" outlineLevel="0" collapsed="false">
      <c r="A1730" s="0" t="s">
        <v>8441</v>
      </c>
      <c r="B1730" s="0" t="s">
        <v>8442</v>
      </c>
      <c r="C1730" s="0" t="str">
        <f aca="false">LEFT(A1730,2)&amp;B1730</f>
        <v>GBGwynedd</v>
      </c>
    </row>
    <row r="1731" customFormat="false" ht="12.75" hidden="false" customHeight="false" outlineLevel="0" collapsed="false">
      <c r="A1731" s="0" t="s">
        <v>8443</v>
      </c>
      <c r="B1731" s="0" t="s">
        <v>8444</v>
      </c>
      <c r="C1731" s="0" t="str">
        <f aca="false">LEFT(A1731,2)&amp;B1731</f>
        <v>GBHalton</v>
      </c>
    </row>
    <row r="1732" customFormat="false" ht="12.75" hidden="false" customHeight="false" outlineLevel="0" collapsed="false">
      <c r="A1732" s="0" t="s">
        <v>8445</v>
      </c>
      <c r="B1732" s="0" t="s">
        <v>8446</v>
      </c>
      <c r="C1732" s="0" t="str">
        <f aca="false">LEFT(A1732,2)&amp;B1732</f>
        <v>GBHerefordshire</v>
      </c>
    </row>
    <row r="1733" customFormat="false" ht="12.75" hidden="false" customHeight="false" outlineLevel="0" collapsed="false">
      <c r="A1733" s="0" t="s">
        <v>8447</v>
      </c>
      <c r="B1733" s="0" t="s">
        <v>8448</v>
      </c>
      <c r="C1733" s="0" t="str">
        <f aca="false">LEFT(A1733,2)&amp;B1733</f>
        <v>GBHartlepool</v>
      </c>
    </row>
    <row r="1734" customFormat="false" ht="12.75" hidden="false" customHeight="false" outlineLevel="0" collapsed="false">
      <c r="A1734" s="0" t="s">
        <v>8449</v>
      </c>
      <c r="B1734" s="0" t="s">
        <v>8450</v>
      </c>
      <c r="C1734" s="0" t="str">
        <f aca="false">LEFT(A1734,2)&amp;B1734</f>
        <v>GBIsles of Scilly</v>
      </c>
    </row>
    <row r="1735" customFormat="false" ht="12.75" hidden="false" customHeight="false" outlineLevel="0" collapsed="false">
      <c r="A1735" s="0" t="s">
        <v>8451</v>
      </c>
      <c r="B1735" s="0" t="s">
        <v>8452</v>
      </c>
      <c r="C1735" s="0" t="str">
        <f aca="false">LEFT(A1735,2)&amp;B1735</f>
        <v>GBIsle of Wight</v>
      </c>
    </row>
    <row r="1736" customFormat="false" ht="12.75" hidden="false" customHeight="false" outlineLevel="0" collapsed="false">
      <c r="A1736" s="0" t="s">
        <v>8453</v>
      </c>
      <c r="B1736" s="0" t="s">
        <v>8454</v>
      </c>
      <c r="C1736" s="0" t="str">
        <f aca="false">LEFT(A1736,2)&amp;B1736</f>
        <v>GBKingston upon Hull</v>
      </c>
    </row>
    <row r="1737" customFormat="false" ht="12.75" hidden="false" customHeight="false" outlineLevel="0" collapsed="false">
      <c r="A1737" s="0" t="s">
        <v>8455</v>
      </c>
      <c r="B1737" s="0" t="s">
        <v>8456</v>
      </c>
      <c r="C1737" s="0" t="str">
        <f aca="false">LEFT(A1737,2)&amp;B1737</f>
        <v>GBLeicester</v>
      </c>
    </row>
    <row r="1738" customFormat="false" ht="12.75" hidden="false" customHeight="false" outlineLevel="0" collapsed="false">
      <c r="A1738" s="0" t="s">
        <v>8457</v>
      </c>
      <c r="B1738" s="0" t="s">
        <v>8458</v>
      </c>
      <c r="C1738" s="0" t="str">
        <f aca="false">LEFT(A1738,2)&amp;B1738</f>
        <v>GBLuton</v>
      </c>
    </row>
    <row r="1739" customFormat="false" ht="12.75" hidden="false" customHeight="false" outlineLevel="0" collapsed="false">
      <c r="A1739" s="0" t="s">
        <v>8459</v>
      </c>
      <c r="B1739" s="0" t="s">
        <v>8460</v>
      </c>
      <c r="C1739" s="0" t="str">
        <f aca="false">LEFT(A1739,2)&amp;B1739</f>
        <v>GBMiddlesbrough</v>
      </c>
    </row>
    <row r="1740" customFormat="false" ht="12.75" hidden="false" customHeight="false" outlineLevel="0" collapsed="false">
      <c r="A1740" s="0" t="s">
        <v>8461</v>
      </c>
      <c r="B1740" s="0" t="s">
        <v>8462</v>
      </c>
      <c r="C1740" s="0" t="str">
        <f aca="false">LEFT(A1740,2)&amp;B1740</f>
        <v>GBMedway</v>
      </c>
    </row>
    <row r="1741" customFormat="false" ht="12.75" hidden="false" customHeight="false" outlineLevel="0" collapsed="false">
      <c r="A1741" s="0" t="s">
        <v>8463</v>
      </c>
      <c r="B1741" s="0" t="s">
        <v>8464</v>
      </c>
      <c r="C1741" s="0" t="str">
        <f aca="false">LEFT(A1741,2)&amp;B1741</f>
        <v>GBMilton Keynes</v>
      </c>
    </row>
    <row r="1742" customFormat="false" ht="12.75" hidden="false" customHeight="false" outlineLevel="0" collapsed="false">
      <c r="A1742" s="0" t="s">
        <v>8465</v>
      </c>
      <c r="B1742" s="0" t="s">
        <v>8466</v>
      </c>
      <c r="C1742" s="0" t="str">
        <f aca="false">LEFT(A1742,2)&amp;B1742</f>
        <v>GBMonmouthshire [Sir Fynwy GB-FYN]</v>
      </c>
    </row>
    <row r="1743" customFormat="false" ht="12.75" hidden="false" customHeight="false" outlineLevel="0" collapsed="false">
      <c r="A1743" s="0" t="s">
        <v>8467</v>
      </c>
      <c r="B1743" s="0" t="s">
        <v>8468</v>
      </c>
      <c r="C1743" s="0" t="str">
        <f aca="false">LEFT(A1743,2)&amp;B1743</f>
        <v>GBMerthyr Tydfil [Merthyr Tudful GB-MTU]</v>
      </c>
    </row>
    <row r="1744" customFormat="false" ht="12.75" hidden="false" customHeight="false" outlineLevel="0" collapsed="false">
      <c r="A1744" s="0" t="s">
        <v>8469</v>
      </c>
      <c r="B1744" s="0" t="s">
        <v>8470</v>
      </c>
      <c r="C1744" s="0" t="str">
        <f aca="false">LEFT(A1744,2)&amp;B1744</f>
        <v>GBNorthumberland</v>
      </c>
    </row>
    <row r="1745" customFormat="false" ht="12.75" hidden="false" customHeight="false" outlineLevel="0" collapsed="false">
      <c r="A1745" s="0" t="s">
        <v>8471</v>
      </c>
      <c r="B1745" s="0" t="s">
        <v>8472</v>
      </c>
      <c r="C1745" s="0" t="str">
        <f aca="false">LEFT(A1745,2)&amp;B1745</f>
        <v>GBNorth East Lincolnshire</v>
      </c>
    </row>
    <row r="1746" customFormat="false" ht="12.75" hidden="false" customHeight="false" outlineLevel="0" collapsed="false">
      <c r="A1746" s="0" t="s">
        <v>8473</v>
      </c>
      <c r="B1746" s="0" t="s">
        <v>8474</v>
      </c>
      <c r="C1746" s="0" t="str">
        <f aca="false">LEFT(A1746,2)&amp;B1746</f>
        <v>GBNottingham</v>
      </c>
    </row>
    <row r="1747" customFormat="false" ht="12.75" hidden="false" customHeight="false" outlineLevel="0" collapsed="false">
      <c r="A1747" s="0" t="s">
        <v>8475</v>
      </c>
      <c r="B1747" s="0" t="s">
        <v>8476</v>
      </c>
      <c r="C1747" s="0" t="str">
        <f aca="false">LEFT(A1747,2)&amp;B1747</f>
        <v>GBNorth Lincolnshire</v>
      </c>
    </row>
    <row r="1748" customFormat="false" ht="12.75" hidden="false" customHeight="false" outlineLevel="0" collapsed="false">
      <c r="A1748" s="0" t="s">
        <v>8477</v>
      </c>
      <c r="B1748" s="0" t="s">
        <v>8478</v>
      </c>
      <c r="C1748" s="0" t="str">
        <f aca="false">LEFT(A1748,2)&amp;B1748</f>
        <v>GBNorth Somerset</v>
      </c>
    </row>
    <row r="1749" customFormat="false" ht="12.75" hidden="false" customHeight="false" outlineLevel="0" collapsed="false">
      <c r="A1749" s="0" t="s">
        <v>8479</v>
      </c>
      <c r="B1749" s="0" t="s">
        <v>8480</v>
      </c>
      <c r="C1749" s="0" t="str">
        <f aca="false">LEFT(A1749,2)&amp;B1749</f>
        <v>GBNeath Port Talbot [Castell-nedd Port Talbot GB-CTL]</v>
      </c>
    </row>
    <row r="1750" customFormat="false" ht="12.75" hidden="false" customHeight="false" outlineLevel="0" collapsed="false">
      <c r="A1750" s="0" t="s">
        <v>8481</v>
      </c>
      <c r="B1750" s="0" t="s">
        <v>8482</v>
      </c>
      <c r="C1750" s="0" t="str">
        <f aca="false">LEFT(A1750,2)&amp;B1750</f>
        <v>GBNewport [Casnewydd GB-CNW]</v>
      </c>
    </row>
    <row r="1751" customFormat="false" ht="12.75" hidden="false" customHeight="false" outlineLevel="0" collapsed="false">
      <c r="A1751" s="0" t="s">
        <v>8483</v>
      </c>
      <c r="B1751" s="0" t="s">
        <v>8484</v>
      </c>
      <c r="C1751" s="0" t="str">
        <f aca="false">LEFT(A1751,2)&amp;B1751</f>
        <v>GBPembrokeshire [Sir Benfro GB-BNF]</v>
      </c>
    </row>
    <row r="1752" customFormat="false" ht="12.75" hidden="false" customHeight="false" outlineLevel="0" collapsed="false">
      <c r="A1752" s="0" t="s">
        <v>8485</v>
      </c>
      <c r="B1752" s="0" t="s">
        <v>8486</v>
      </c>
      <c r="C1752" s="0" t="str">
        <f aca="false">LEFT(A1752,2)&amp;B1752</f>
        <v>GBPlymouth</v>
      </c>
    </row>
    <row r="1753" customFormat="false" ht="12.75" hidden="false" customHeight="false" outlineLevel="0" collapsed="false">
      <c r="A1753" s="0" t="s">
        <v>8487</v>
      </c>
      <c r="B1753" s="0" t="s">
        <v>8488</v>
      </c>
      <c r="C1753" s="0" t="str">
        <f aca="false">LEFT(A1753,2)&amp;B1753</f>
        <v>GBPoole</v>
      </c>
    </row>
    <row r="1754" customFormat="false" ht="12.75" hidden="false" customHeight="false" outlineLevel="0" collapsed="false">
      <c r="A1754" s="0" t="s">
        <v>8489</v>
      </c>
      <c r="B1754" s="0" t="s">
        <v>8490</v>
      </c>
      <c r="C1754" s="0" t="str">
        <f aca="false">LEFT(A1754,2)&amp;B1754</f>
        <v>GBPortsmouth</v>
      </c>
    </row>
    <row r="1755" customFormat="false" ht="12.75" hidden="false" customHeight="false" outlineLevel="0" collapsed="false">
      <c r="A1755" s="0" t="s">
        <v>8491</v>
      </c>
      <c r="B1755" s="0" t="s">
        <v>8492</v>
      </c>
      <c r="C1755" s="0" t="str">
        <f aca="false">LEFT(A1755,2)&amp;B1755</f>
        <v>GBPowys</v>
      </c>
    </row>
    <row r="1756" customFormat="false" ht="12.75" hidden="false" customHeight="false" outlineLevel="0" collapsed="false">
      <c r="A1756" s="0" t="s">
        <v>8493</v>
      </c>
      <c r="B1756" s="0" t="s">
        <v>8494</v>
      </c>
      <c r="C1756" s="0" t="str">
        <f aca="false">LEFT(A1756,2)&amp;B1756</f>
        <v>GBPeterborough</v>
      </c>
    </row>
    <row r="1757" customFormat="false" ht="12.75" hidden="false" customHeight="false" outlineLevel="0" collapsed="false">
      <c r="A1757" s="0" t="s">
        <v>8495</v>
      </c>
      <c r="B1757" s="0" t="s">
        <v>8496</v>
      </c>
      <c r="C1757" s="0" t="str">
        <f aca="false">LEFT(A1757,2)&amp;B1757</f>
        <v>GBRedcar and Cleveland</v>
      </c>
    </row>
    <row r="1758" customFormat="false" ht="12.75" hidden="false" customHeight="false" outlineLevel="0" collapsed="false">
      <c r="A1758" s="0" t="s">
        <v>8497</v>
      </c>
      <c r="B1758" s="0" t="s">
        <v>8498</v>
      </c>
      <c r="C1758" s="0" t="str">
        <f aca="false">LEFT(A1758,2)&amp;B1758</f>
        <v>GBRhondda, Cynon, Taff [Rhondda, Cynon,Taf]</v>
      </c>
    </row>
    <row r="1759" customFormat="false" ht="12.75" hidden="false" customHeight="false" outlineLevel="0" collapsed="false">
      <c r="A1759" s="0" t="s">
        <v>8499</v>
      </c>
      <c r="B1759" s="0" t="s">
        <v>8500</v>
      </c>
      <c r="C1759" s="0" t="str">
        <f aca="false">LEFT(A1759,2)&amp;B1759</f>
        <v>GBReading</v>
      </c>
    </row>
    <row r="1760" customFormat="false" ht="12.75" hidden="false" customHeight="false" outlineLevel="0" collapsed="false">
      <c r="A1760" s="0" t="s">
        <v>8501</v>
      </c>
      <c r="B1760" s="0" t="s">
        <v>8502</v>
      </c>
      <c r="C1760" s="0" t="str">
        <f aca="false">LEFT(A1760,2)&amp;B1760</f>
        <v>GBRutland</v>
      </c>
    </row>
    <row r="1761" customFormat="false" ht="12.75" hidden="false" customHeight="false" outlineLevel="0" collapsed="false">
      <c r="A1761" s="0" t="s">
        <v>8503</v>
      </c>
      <c r="B1761" s="0" t="s">
        <v>8504</v>
      </c>
      <c r="C1761" s="0" t="str">
        <f aca="false">LEFT(A1761,2)&amp;B1761</f>
        <v>GBSouth Gloucestershire</v>
      </c>
    </row>
    <row r="1762" customFormat="false" ht="12.75" hidden="false" customHeight="false" outlineLevel="0" collapsed="false">
      <c r="A1762" s="0" t="s">
        <v>8505</v>
      </c>
      <c r="B1762" s="0" t="s">
        <v>8506</v>
      </c>
      <c r="C1762" s="0" t="str">
        <f aca="false">LEFT(A1762,2)&amp;B1762</f>
        <v>GBShropshire</v>
      </c>
    </row>
    <row r="1763" customFormat="false" ht="12.75" hidden="false" customHeight="false" outlineLevel="0" collapsed="false">
      <c r="A1763" s="0" t="s">
        <v>8507</v>
      </c>
      <c r="B1763" s="0" t="s">
        <v>8508</v>
      </c>
      <c r="C1763" s="0" t="str">
        <f aca="false">LEFT(A1763,2)&amp;B1763</f>
        <v>GBSlough</v>
      </c>
    </row>
    <row r="1764" customFormat="false" ht="12.75" hidden="false" customHeight="false" outlineLevel="0" collapsed="false">
      <c r="A1764" s="0" t="s">
        <v>8509</v>
      </c>
      <c r="B1764" s="0" t="s">
        <v>8510</v>
      </c>
      <c r="C1764" s="0" t="str">
        <f aca="false">LEFT(A1764,2)&amp;B1764</f>
        <v>GBSouthend-on-Sea</v>
      </c>
    </row>
    <row r="1765" customFormat="false" ht="12.75" hidden="false" customHeight="false" outlineLevel="0" collapsed="false">
      <c r="A1765" s="0" t="s">
        <v>8511</v>
      </c>
      <c r="B1765" s="0" t="s">
        <v>8512</v>
      </c>
      <c r="C1765" s="0" t="str">
        <f aca="false">LEFT(A1765,2)&amp;B1765</f>
        <v>GBStoke-on-Trent</v>
      </c>
    </row>
    <row r="1766" customFormat="false" ht="12.75" hidden="false" customHeight="false" outlineLevel="0" collapsed="false">
      <c r="A1766" s="0" t="s">
        <v>8513</v>
      </c>
      <c r="B1766" s="0" t="s">
        <v>8514</v>
      </c>
      <c r="C1766" s="0" t="str">
        <f aca="false">LEFT(A1766,2)&amp;B1766</f>
        <v>GBSouthampton</v>
      </c>
    </row>
    <row r="1767" customFormat="false" ht="12.75" hidden="false" customHeight="false" outlineLevel="0" collapsed="false">
      <c r="A1767" s="0" t="s">
        <v>8515</v>
      </c>
      <c r="B1767" s="0" t="s">
        <v>8516</v>
      </c>
      <c r="C1767" s="0" t="str">
        <f aca="false">LEFT(A1767,2)&amp;B1767</f>
        <v>GBStockton-on-Tees</v>
      </c>
    </row>
    <row r="1768" customFormat="false" ht="12.75" hidden="false" customHeight="false" outlineLevel="0" collapsed="false">
      <c r="A1768" s="0" t="s">
        <v>8517</v>
      </c>
      <c r="B1768" s="0" t="s">
        <v>8518</v>
      </c>
      <c r="C1768" s="0" t="str">
        <f aca="false">LEFT(A1768,2)&amp;B1768</f>
        <v>GBSwansea [Abertawe GB-ATA]</v>
      </c>
    </row>
    <row r="1769" customFormat="false" ht="12.75" hidden="false" customHeight="false" outlineLevel="0" collapsed="false">
      <c r="A1769" s="0" t="s">
        <v>8519</v>
      </c>
      <c r="B1769" s="0" t="s">
        <v>8520</v>
      </c>
      <c r="C1769" s="0" t="str">
        <f aca="false">LEFT(A1769,2)&amp;B1769</f>
        <v>GBSwindon</v>
      </c>
    </row>
    <row r="1770" customFormat="false" ht="12.75" hidden="false" customHeight="false" outlineLevel="0" collapsed="false">
      <c r="A1770" s="0" t="s">
        <v>8521</v>
      </c>
      <c r="B1770" s="0" t="s">
        <v>8522</v>
      </c>
      <c r="C1770" s="0" t="str">
        <f aca="false">LEFT(A1770,2)&amp;B1770</f>
        <v>GBTelford and Wrekin</v>
      </c>
    </row>
    <row r="1771" customFormat="false" ht="12.75" hidden="false" customHeight="false" outlineLevel="0" collapsed="false">
      <c r="A1771" s="0" t="s">
        <v>8523</v>
      </c>
      <c r="B1771" s="0" t="s">
        <v>8524</v>
      </c>
      <c r="C1771" s="0" t="str">
        <f aca="false">LEFT(A1771,2)&amp;B1771</f>
        <v>GBThurrock</v>
      </c>
    </row>
    <row r="1772" customFormat="false" ht="12.75" hidden="false" customHeight="false" outlineLevel="0" collapsed="false">
      <c r="A1772" s="0" t="s">
        <v>8525</v>
      </c>
      <c r="B1772" s="0" t="s">
        <v>8526</v>
      </c>
      <c r="C1772" s="0" t="str">
        <f aca="false">LEFT(A1772,2)&amp;B1772</f>
        <v>GBTorbay</v>
      </c>
    </row>
    <row r="1773" customFormat="false" ht="12.75" hidden="false" customHeight="false" outlineLevel="0" collapsed="false">
      <c r="A1773" s="0" t="s">
        <v>8527</v>
      </c>
      <c r="B1773" s="0" t="s">
        <v>8528</v>
      </c>
      <c r="C1773" s="0" t="str">
        <f aca="false">LEFT(A1773,2)&amp;B1773</f>
        <v>GBTorfaen [Tor-faen]</v>
      </c>
    </row>
    <row r="1774" customFormat="false" ht="12.75" hidden="false" customHeight="false" outlineLevel="0" collapsed="false">
      <c r="A1774" s="0" t="s">
        <v>8529</v>
      </c>
      <c r="B1774" s="0" t="s">
        <v>8530</v>
      </c>
      <c r="C1774" s="0" t="str">
        <f aca="false">LEFT(A1774,2)&amp;B1774</f>
        <v>GBVale of Glamorgan, The [Bro Morgannwg GB-BMG]</v>
      </c>
    </row>
    <row r="1775" customFormat="false" ht="12.75" hidden="false" customHeight="false" outlineLevel="0" collapsed="false">
      <c r="A1775" s="0" t="s">
        <v>8531</v>
      </c>
      <c r="B1775" s="0" t="s">
        <v>8532</v>
      </c>
      <c r="C1775" s="0" t="str">
        <f aca="false">LEFT(A1775,2)&amp;B1775</f>
        <v>GBWest Berkshire</v>
      </c>
    </row>
    <row r="1776" customFormat="false" ht="12.75" hidden="false" customHeight="false" outlineLevel="0" collapsed="false">
      <c r="A1776" s="0" t="s">
        <v>8533</v>
      </c>
      <c r="B1776" s="0" t="s">
        <v>8534</v>
      </c>
      <c r="C1776" s="0" t="str">
        <f aca="false">LEFT(A1776,2)&amp;B1776</f>
        <v>GBWiltshire</v>
      </c>
    </row>
    <row r="1777" customFormat="false" ht="12.75" hidden="false" customHeight="false" outlineLevel="0" collapsed="false">
      <c r="A1777" s="0" t="s">
        <v>8535</v>
      </c>
      <c r="B1777" s="0" t="s">
        <v>8536</v>
      </c>
      <c r="C1777" s="0" t="str">
        <f aca="false">LEFT(A1777,2)&amp;B1777</f>
        <v>GBWindsor and Maidenhead</v>
      </c>
    </row>
    <row r="1778" customFormat="false" ht="12.75" hidden="false" customHeight="false" outlineLevel="0" collapsed="false">
      <c r="A1778" s="0" t="s">
        <v>8537</v>
      </c>
      <c r="B1778" s="0" t="s">
        <v>8538</v>
      </c>
      <c r="C1778" s="0" t="str">
        <f aca="false">LEFT(A1778,2)&amp;B1778</f>
        <v>GBWokingham</v>
      </c>
    </row>
    <row r="1779" customFormat="false" ht="12.75" hidden="false" customHeight="false" outlineLevel="0" collapsed="false">
      <c r="A1779" s="0" t="s">
        <v>8539</v>
      </c>
      <c r="B1779" s="0" t="s">
        <v>8540</v>
      </c>
      <c r="C1779" s="0" t="str">
        <f aca="false">LEFT(A1779,2)&amp;B1779</f>
        <v>GBWarrington</v>
      </c>
    </row>
    <row r="1780" customFormat="false" ht="12.75" hidden="false" customHeight="false" outlineLevel="0" collapsed="false">
      <c r="A1780" s="0" t="s">
        <v>8541</v>
      </c>
      <c r="B1780" s="0" t="s">
        <v>8542</v>
      </c>
      <c r="C1780" s="0" t="str">
        <f aca="false">LEFT(A1780,2)&amp;B1780</f>
        <v>GBWrexham [Wrecsam GB-WRC]</v>
      </c>
    </row>
    <row r="1781" customFormat="false" ht="12.75" hidden="false" customHeight="false" outlineLevel="0" collapsed="false">
      <c r="A1781" s="0" t="s">
        <v>8543</v>
      </c>
      <c r="B1781" s="0" t="s">
        <v>8544</v>
      </c>
      <c r="C1781" s="0" t="str">
        <f aca="false">LEFT(A1781,2)&amp;B1781</f>
        <v>GBYork</v>
      </c>
    </row>
    <row r="1782" customFormat="false" ht="12.75" hidden="false" customHeight="false" outlineLevel="0" collapsed="false">
      <c r="A1782" s="0" t="s">
        <v>8545</v>
      </c>
      <c r="B1782" s="0" t="s">
        <v>8546</v>
      </c>
      <c r="C1782" s="0" t="str">
        <f aca="false">LEFT(A1782,2)&amp;B1782</f>
        <v>GBBirmingham</v>
      </c>
    </row>
    <row r="1783" customFormat="false" ht="12.75" hidden="false" customHeight="false" outlineLevel="0" collapsed="false">
      <c r="A1783" s="0" t="s">
        <v>8547</v>
      </c>
      <c r="B1783" s="0" t="s">
        <v>8548</v>
      </c>
      <c r="C1783" s="0" t="str">
        <f aca="false">LEFT(A1783,2)&amp;B1783</f>
        <v>GBBarnsley</v>
      </c>
    </row>
    <row r="1784" customFormat="false" ht="12.75" hidden="false" customHeight="false" outlineLevel="0" collapsed="false">
      <c r="A1784" s="0" t="s">
        <v>8549</v>
      </c>
      <c r="B1784" s="0" t="s">
        <v>8550</v>
      </c>
      <c r="C1784" s="0" t="str">
        <f aca="false">LEFT(A1784,2)&amp;B1784</f>
        <v>GBBolton</v>
      </c>
    </row>
    <row r="1785" customFormat="false" ht="12.75" hidden="false" customHeight="false" outlineLevel="0" collapsed="false">
      <c r="A1785" s="0" t="s">
        <v>8551</v>
      </c>
      <c r="B1785" s="0" t="s">
        <v>8552</v>
      </c>
      <c r="C1785" s="0" t="str">
        <f aca="false">LEFT(A1785,2)&amp;B1785</f>
        <v>GBBradford</v>
      </c>
    </row>
    <row r="1786" customFormat="false" ht="12.75" hidden="false" customHeight="false" outlineLevel="0" collapsed="false">
      <c r="A1786" s="0" t="s">
        <v>8553</v>
      </c>
      <c r="B1786" s="0" t="s">
        <v>8554</v>
      </c>
      <c r="C1786" s="0" t="str">
        <f aca="false">LEFT(A1786,2)&amp;B1786</f>
        <v>GBBury</v>
      </c>
    </row>
    <row r="1787" customFormat="false" ht="12.75" hidden="false" customHeight="false" outlineLevel="0" collapsed="false">
      <c r="A1787" s="0" t="s">
        <v>8555</v>
      </c>
      <c r="B1787" s="0" t="s">
        <v>8556</v>
      </c>
      <c r="C1787" s="0" t="str">
        <f aca="false">LEFT(A1787,2)&amp;B1787</f>
        <v>GBCalderdale</v>
      </c>
    </row>
    <row r="1788" customFormat="false" ht="12.75" hidden="false" customHeight="false" outlineLevel="0" collapsed="false">
      <c r="A1788" s="0" t="s">
        <v>8557</v>
      </c>
      <c r="B1788" s="0" t="s">
        <v>8558</v>
      </c>
      <c r="C1788" s="0" t="str">
        <f aca="false">LEFT(A1788,2)&amp;B1788</f>
        <v>GBCoventry</v>
      </c>
    </row>
    <row r="1789" customFormat="false" ht="12.75" hidden="false" customHeight="false" outlineLevel="0" collapsed="false">
      <c r="A1789" s="0" t="s">
        <v>8559</v>
      </c>
      <c r="B1789" s="0" t="s">
        <v>8560</v>
      </c>
      <c r="C1789" s="0" t="str">
        <f aca="false">LEFT(A1789,2)&amp;B1789</f>
        <v>GBDoncaster</v>
      </c>
    </row>
    <row r="1790" customFormat="false" ht="12.75" hidden="false" customHeight="false" outlineLevel="0" collapsed="false">
      <c r="A1790" s="0" t="s">
        <v>8561</v>
      </c>
      <c r="B1790" s="0" t="s">
        <v>8562</v>
      </c>
      <c r="C1790" s="0" t="str">
        <f aca="false">LEFT(A1790,2)&amp;B1790</f>
        <v>GBDudley</v>
      </c>
    </row>
    <row r="1791" customFormat="false" ht="12.75" hidden="false" customHeight="false" outlineLevel="0" collapsed="false">
      <c r="A1791" s="0" t="s">
        <v>8563</v>
      </c>
      <c r="B1791" s="0" t="s">
        <v>8564</v>
      </c>
      <c r="C1791" s="0" t="str">
        <f aca="false">LEFT(A1791,2)&amp;B1791</f>
        <v>GBGateshead</v>
      </c>
    </row>
    <row r="1792" customFormat="false" ht="12.75" hidden="false" customHeight="false" outlineLevel="0" collapsed="false">
      <c r="A1792" s="0" t="s">
        <v>8565</v>
      </c>
      <c r="B1792" s="0" t="s">
        <v>8566</v>
      </c>
      <c r="C1792" s="0" t="str">
        <f aca="false">LEFT(A1792,2)&amp;B1792</f>
        <v>GBKirklees</v>
      </c>
    </row>
    <row r="1793" customFormat="false" ht="12.75" hidden="false" customHeight="false" outlineLevel="0" collapsed="false">
      <c r="A1793" s="0" t="s">
        <v>8567</v>
      </c>
      <c r="B1793" s="0" t="s">
        <v>8568</v>
      </c>
      <c r="C1793" s="0" t="str">
        <f aca="false">LEFT(A1793,2)&amp;B1793</f>
        <v>GBKnowsley</v>
      </c>
    </row>
    <row r="1794" customFormat="false" ht="12.75" hidden="false" customHeight="false" outlineLevel="0" collapsed="false">
      <c r="A1794" s="0" t="s">
        <v>8569</v>
      </c>
      <c r="B1794" s="0" t="s">
        <v>8570</v>
      </c>
      <c r="C1794" s="0" t="str">
        <f aca="false">LEFT(A1794,2)&amp;B1794</f>
        <v>GBLeeds</v>
      </c>
    </row>
    <row r="1795" customFormat="false" ht="12.75" hidden="false" customHeight="false" outlineLevel="0" collapsed="false">
      <c r="A1795" s="0" t="s">
        <v>8571</v>
      </c>
      <c r="B1795" s="0" t="s">
        <v>8572</v>
      </c>
      <c r="C1795" s="0" t="str">
        <f aca="false">LEFT(A1795,2)&amp;B1795</f>
        <v>GBLiverpool</v>
      </c>
    </row>
    <row r="1796" customFormat="false" ht="12.75" hidden="false" customHeight="false" outlineLevel="0" collapsed="false">
      <c r="A1796" s="0" t="s">
        <v>8573</v>
      </c>
      <c r="B1796" s="0" t="s">
        <v>8574</v>
      </c>
      <c r="C1796" s="0" t="str">
        <f aca="false">LEFT(A1796,2)&amp;B1796</f>
        <v>GBManchester</v>
      </c>
    </row>
    <row r="1797" customFormat="false" ht="12.75" hidden="false" customHeight="false" outlineLevel="0" collapsed="false">
      <c r="A1797" s="0" t="s">
        <v>8575</v>
      </c>
      <c r="B1797" s="0" t="s">
        <v>8576</v>
      </c>
      <c r="C1797" s="0" t="str">
        <f aca="false">LEFT(A1797,2)&amp;B1797</f>
        <v>GBNewcastle upon Tyne</v>
      </c>
    </row>
    <row r="1798" customFormat="false" ht="12.75" hidden="false" customHeight="false" outlineLevel="0" collapsed="false">
      <c r="A1798" s="0" t="s">
        <v>8577</v>
      </c>
      <c r="B1798" s="0" t="s">
        <v>8578</v>
      </c>
      <c r="C1798" s="0" t="str">
        <f aca="false">LEFT(A1798,2)&amp;B1798</f>
        <v>GBNorth Tyneside</v>
      </c>
    </row>
    <row r="1799" customFormat="false" ht="12.75" hidden="false" customHeight="false" outlineLevel="0" collapsed="false">
      <c r="A1799" s="0" t="s">
        <v>8579</v>
      </c>
      <c r="B1799" s="0" t="s">
        <v>8580</v>
      </c>
      <c r="C1799" s="0" t="str">
        <f aca="false">LEFT(A1799,2)&amp;B1799</f>
        <v>GBOldham</v>
      </c>
    </row>
    <row r="1800" customFormat="false" ht="12.75" hidden="false" customHeight="false" outlineLevel="0" collapsed="false">
      <c r="A1800" s="0" t="s">
        <v>8581</v>
      </c>
      <c r="B1800" s="0" t="s">
        <v>8582</v>
      </c>
      <c r="C1800" s="0" t="str">
        <f aca="false">LEFT(A1800,2)&amp;B1800</f>
        <v>GBRochdale</v>
      </c>
    </row>
    <row r="1801" customFormat="false" ht="12.75" hidden="false" customHeight="false" outlineLevel="0" collapsed="false">
      <c r="A1801" s="0" t="s">
        <v>8583</v>
      </c>
      <c r="B1801" s="0" t="s">
        <v>8584</v>
      </c>
      <c r="C1801" s="0" t="str">
        <f aca="false">LEFT(A1801,2)&amp;B1801</f>
        <v>GBRotherham</v>
      </c>
    </row>
    <row r="1802" customFormat="false" ht="12.75" hidden="false" customHeight="false" outlineLevel="0" collapsed="false">
      <c r="A1802" s="0" t="s">
        <v>8585</v>
      </c>
      <c r="B1802" s="0" t="s">
        <v>8586</v>
      </c>
      <c r="C1802" s="0" t="str">
        <f aca="false">LEFT(A1802,2)&amp;B1802</f>
        <v>GBSandwell</v>
      </c>
    </row>
    <row r="1803" customFormat="false" ht="12.75" hidden="false" customHeight="false" outlineLevel="0" collapsed="false">
      <c r="A1803" s="0" t="s">
        <v>8587</v>
      </c>
      <c r="B1803" s="0" t="s">
        <v>8588</v>
      </c>
      <c r="C1803" s="0" t="str">
        <f aca="false">LEFT(A1803,2)&amp;B1803</f>
        <v>GBSefton</v>
      </c>
    </row>
    <row r="1804" customFormat="false" ht="12.75" hidden="false" customHeight="false" outlineLevel="0" collapsed="false">
      <c r="A1804" s="0" t="s">
        <v>8589</v>
      </c>
      <c r="B1804" s="0" t="s">
        <v>8590</v>
      </c>
      <c r="C1804" s="0" t="str">
        <f aca="false">LEFT(A1804,2)&amp;B1804</f>
        <v>GBSheffield</v>
      </c>
    </row>
    <row r="1805" customFormat="false" ht="12.75" hidden="false" customHeight="false" outlineLevel="0" collapsed="false">
      <c r="A1805" s="0" t="s">
        <v>8591</v>
      </c>
      <c r="B1805" s="0" t="s">
        <v>8592</v>
      </c>
      <c r="C1805" s="0" t="str">
        <f aca="false">LEFT(A1805,2)&amp;B1805</f>
        <v>GBSt. Helens</v>
      </c>
    </row>
    <row r="1806" customFormat="false" ht="12.75" hidden="false" customHeight="false" outlineLevel="0" collapsed="false">
      <c r="A1806" s="0" t="s">
        <v>8593</v>
      </c>
      <c r="B1806" s="0" t="s">
        <v>8594</v>
      </c>
      <c r="C1806" s="0" t="str">
        <f aca="false">LEFT(A1806,2)&amp;B1806</f>
        <v>GBStockport</v>
      </c>
    </row>
    <row r="1807" customFormat="false" ht="12.75" hidden="false" customHeight="false" outlineLevel="0" collapsed="false">
      <c r="A1807" s="0" t="s">
        <v>8595</v>
      </c>
      <c r="B1807" s="0" t="s">
        <v>8596</v>
      </c>
      <c r="C1807" s="0" t="str">
        <f aca="false">LEFT(A1807,2)&amp;B1807</f>
        <v>GBSalford</v>
      </c>
    </row>
    <row r="1808" customFormat="false" ht="12.75" hidden="false" customHeight="false" outlineLevel="0" collapsed="false">
      <c r="A1808" s="0" t="s">
        <v>8597</v>
      </c>
      <c r="B1808" s="0" t="s">
        <v>8598</v>
      </c>
      <c r="C1808" s="0" t="str">
        <f aca="false">LEFT(A1808,2)&amp;B1808</f>
        <v>GBSunderland</v>
      </c>
    </row>
    <row r="1809" customFormat="false" ht="12.75" hidden="false" customHeight="false" outlineLevel="0" collapsed="false">
      <c r="A1809" s="0" t="s">
        <v>8599</v>
      </c>
      <c r="B1809" s="0" t="s">
        <v>8600</v>
      </c>
      <c r="C1809" s="0" t="str">
        <f aca="false">LEFT(A1809,2)&amp;B1809</f>
        <v>GBSolihull</v>
      </c>
    </row>
    <row r="1810" customFormat="false" ht="12.75" hidden="false" customHeight="false" outlineLevel="0" collapsed="false">
      <c r="A1810" s="0" t="s">
        <v>8601</v>
      </c>
      <c r="B1810" s="0" t="s">
        <v>8602</v>
      </c>
      <c r="C1810" s="0" t="str">
        <f aca="false">LEFT(A1810,2)&amp;B1810</f>
        <v>GBSouth Tyneside</v>
      </c>
    </row>
    <row r="1811" customFormat="false" ht="12.75" hidden="false" customHeight="false" outlineLevel="0" collapsed="false">
      <c r="A1811" s="0" t="s">
        <v>8603</v>
      </c>
      <c r="B1811" s="0" t="s">
        <v>8604</v>
      </c>
      <c r="C1811" s="0" t="str">
        <f aca="false">LEFT(A1811,2)&amp;B1811</f>
        <v>GBTameside</v>
      </c>
    </row>
    <row r="1812" customFormat="false" ht="12.75" hidden="false" customHeight="false" outlineLevel="0" collapsed="false">
      <c r="A1812" s="0" t="s">
        <v>8605</v>
      </c>
      <c r="B1812" s="0" t="s">
        <v>8606</v>
      </c>
      <c r="C1812" s="0" t="str">
        <f aca="false">LEFT(A1812,2)&amp;B1812</f>
        <v>GBTrafford</v>
      </c>
    </row>
    <row r="1813" customFormat="false" ht="12.75" hidden="false" customHeight="false" outlineLevel="0" collapsed="false">
      <c r="A1813" s="0" t="s">
        <v>8607</v>
      </c>
      <c r="B1813" s="0" t="s">
        <v>8608</v>
      </c>
      <c r="C1813" s="0" t="str">
        <f aca="false">LEFT(A1813,2)&amp;B1813</f>
        <v>GBWigan</v>
      </c>
    </row>
    <row r="1814" customFormat="false" ht="12.75" hidden="false" customHeight="false" outlineLevel="0" collapsed="false">
      <c r="A1814" s="0" t="s">
        <v>8609</v>
      </c>
      <c r="B1814" s="0" t="s">
        <v>8610</v>
      </c>
      <c r="C1814" s="0" t="str">
        <f aca="false">LEFT(A1814,2)&amp;B1814</f>
        <v>GBWakefield</v>
      </c>
    </row>
    <row r="1815" customFormat="false" ht="12.75" hidden="false" customHeight="false" outlineLevel="0" collapsed="false">
      <c r="A1815" s="0" t="s">
        <v>8611</v>
      </c>
      <c r="B1815" s="0" t="s">
        <v>8612</v>
      </c>
      <c r="C1815" s="0" t="str">
        <f aca="false">LEFT(A1815,2)&amp;B1815</f>
        <v>GBWalsall</v>
      </c>
    </row>
    <row r="1816" customFormat="false" ht="12.75" hidden="false" customHeight="false" outlineLevel="0" collapsed="false">
      <c r="A1816" s="0" t="s">
        <v>8613</v>
      </c>
      <c r="B1816" s="0" t="s">
        <v>8614</v>
      </c>
      <c r="C1816" s="0" t="str">
        <f aca="false">LEFT(A1816,2)&amp;B1816</f>
        <v>GBWolverhampton</v>
      </c>
    </row>
    <row r="1817" customFormat="false" ht="12.75" hidden="false" customHeight="false" outlineLevel="0" collapsed="false">
      <c r="A1817" s="0" t="s">
        <v>8615</v>
      </c>
      <c r="B1817" s="0" t="s">
        <v>8616</v>
      </c>
      <c r="C1817" s="0" t="str">
        <f aca="false">LEFT(A1817,2)&amp;B1817</f>
        <v>GBWirral</v>
      </c>
    </row>
    <row r="1818" customFormat="false" ht="12.75" hidden="false" customHeight="false" outlineLevel="0" collapsed="false">
      <c r="A1818" s="0" t="s">
        <v>8617</v>
      </c>
      <c r="B1818" s="0" t="s">
        <v>8618</v>
      </c>
      <c r="C1818" s="0" t="str">
        <f aca="false">LEFT(A1818,2)&amp;B1818</f>
        <v>GBBarking and Dagenham</v>
      </c>
    </row>
    <row r="1819" customFormat="false" ht="12.75" hidden="false" customHeight="false" outlineLevel="0" collapsed="false">
      <c r="A1819" s="0" t="s">
        <v>8619</v>
      </c>
      <c r="B1819" s="0" t="s">
        <v>8620</v>
      </c>
      <c r="C1819" s="0" t="str">
        <f aca="false">LEFT(A1819,2)&amp;B1819</f>
        <v>GBBrent</v>
      </c>
    </row>
    <row r="1820" customFormat="false" ht="12.75" hidden="false" customHeight="false" outlineLevel="0" collapsed="false">
      <c r="A1820" s="0" t="s">
        <v>8621</v>
      </c>
      <c r="B1820" s="0" t="s">
        <v>8622</v>
      </c>
      <c r="C1820" s="0" t="str">
        <f aca="false">LEFT(A1820,2)&amp;B1820</f>
        <v>GBBexley</v>
      </c>
    </row>
    <row r="1821" customFormat="false" ht="12.75" hidden="false" customHeight="false" outlineLevel="0" collapsed="false">
      <c r="A1821" s="0" t="s">
        <v>8623</v>
      </c>
      <c r="B1821" s="0" t="s">
        <v>8624</v>
      </c>
      <c r="C1821" s="0" t="str">
        <f aca="false">LEFT(A1821,2)&amp;B1821</f>
        <v>GBBarnet</v>
      </c>
    </row>
    <row r="1822" customFormat="false" ht="12.75" hidden="false" customHeight="false" outlineLevel="0" collapsed="false">
      <c r="A1822" s="0" t="s">
        <v>8625</v>
      </c>
      <c r="B1822" s="0" t="s">
        <v>8626</v>
      </c>
      <c r="C1822" s="0" t="str">
        <f aca="false">LEFT(A1822,2)&amp;B1822</f>
        <v>GBBromley</v>
      </c>
    </row>
    <row r="1823" customFormat="false" ht="12.75" hidden="false" customHeight="false" outlineLevel="0" collapsed="false">
      <c r="A1823" s="0" t="s">
        <v>8627</v>
      </c>
      <c r="B1823" s="0" t="s">
        <v>8628</v>
      </c>
      <c r="C1823" s="0" t="str">
        <f aca="false">LEFT(A1823,2)&amp;B1823</f>
        <v>GBCamden</v>
      </c>
    </row>
    <row r="1824" customFormat="false" ht="12.75" hidden="false" customHeight="false" outlineLevel="0" collapsed="false">
      <c r="A1824" s="0" t="s">
        <v>8629</v>
      </c>
      <c r="B1824" s="0" t="s">
        <v>1337</v>
      </c>
      <c r="C1824" s="0" t="str">
        <f aca="false">LEFT(A1824,2)&amp;B1824</f>
        <v>GBCroydon</v>
      </c>
    </row>
    <row r="1825" customFormat="false" ht="12.75" hidden="false" customHeight="false" outlineLevel="0" collapsed="false">
      <c r="A1825" s="0" t="s">
        <v>8630</v>
      </c>
      <c r="B1825" s="0" t="s">
        <v>8631</v>
      </c>
      <c r="C1825" s="0" t="str">
        <f aca="false">LEFT(A1825,2)&amp;B1825</f>
        <v>GBEaling</v>
      </c>
    </row>
    <row r="1826" customFormat="false" ht="12.75" hidden="false" customHeight="false" outlineLevel="0" collapsed="false">
      <c r="A1826" s="0" t="s">
        <v>8632</v>
      </c>
      <c r="B1826" s="0" t="s">
        <v>8633</v>
      </c>
      <c r="C1826" s="0" t="str">
        <f aca="false">LEFT(A1826,2)&amp;B1826</f>
        <v>GBEnfield</v>
      </c>
    </row>
    <row r="1827" customFormat="false" ht="12.75" hidden="false" customHeight="false" outlineLevel="0" collapsed="false">
      <c r="A1827" s="0" t="s">
        <v>8634</v>
      </c>
      <c r="B1827" s="0" t="s">
        <v>8635</v>
      </c>
      <c r="C1827" s="0" t="str">
        <f aca="false">LEFT(A1827,2)&amp;B1827</f>
        <v>GBGreenwich</v>
      </c>
    </row>
    <row r="1828" customFormat="false" ht="12.75" hidden="false" customHeight="false" outlineLevel="0" collapsed="false">
      <c r="A1828" s="0" t="s">
        <v>8636</v>
      </c>
      <c r="B1828" s="0" t="s">
        <v>8637</v>
      </c>
      <c r="C1828" s="0" t="str">
        <f aca="false">LEFT(A1828,2)&amp;B1828</f>
        <v>GBHavering</v>
      </c>
    </row>
    <row r="1829" customFormat="false" ht="12.75" hidden="false" customHeight="false" outlineLevel="0" collapsed="false">
      <c r="A1829" s="0" t="s">
        <v>8638</v>
      </c>
      <c r="B1829" s="0" t="s">
        <v>8639</v>
      </c>
      <c r="C1829" s="0" t="str">
        <f aca="false">LEFT(A1829,2)&amp;B1829</f>
        <v>GBHackney</v>
      </c>
    </row>
    <row r="1830" customFormat="false" ht="12.75" hidden="false" customHeight="false" outlineLevel="0" collapsed="false">
      <c r="A1830" s="0" t="s">
        <v>8640</v>
      </c>
      <c r="B1830" s="0" t="s">
        <v>8641</v>
      </c>
      <c r="C1830" s="0" t="str">
        <f aca="false">LEFT(A1830,2)&amp;B1830</f>
        <v>GBHillingdon</v>
      </c>
    </row>
    <row r="1831" customFormat="false" ht="12.75" hidden="false" customHeight="false" outlineLevel="0" collapsed="false">
      <c r="A1831" s="0" t="s">
        <v>8642</v>
      </c>
      <c r="B1831" s="0" t="s">
        <v>8643</v>
      </c>
      <c r="C1831" s="0" t="str">
        <f aca="false">LEFT(A1831,2)&amp;B1831</f>
        <v>GBHammersmith and Fulham</v>
      </c>
    </row>
    <row r="1832" customFormat="false" ht="12.75" hidden="false" customHeight="false" outlineLevel="0" collapsed="false">
      <c r="A1832" s="0" t="s">
        <v>8644</v>
      </c>
      <c r="B1832" s="0" t="s">
        <v>8645</v>
      </c>
      <c r="C1832" s="0" t="str">
        <f aca="false">LEFT(A1832,2)&amp;B1832</f>
        <v>GBHounslow</v>
      </c>
    </row>
    <row r="1833" customFormat="false" ht="12.75" hidden="false" customHeight="false" outlineLevel="0" collapsed="false">
      <c r="A1833" s="0" t="s">
        <v>8646</v>
      </c>
      <c r="B1833" s="0" t="s">
        <v>8647</v>
      </c>
      <c r="C1833" s="0" t="str">
        <f aca="false">LEFT(A1833,2)&amp;B1833</f>
        <v>GBHarrow</v>
      </c>
    </row>
    <row r="1834" customFormat="false" ht="12.75" hidden="false" customHeight="false" outlineLevel="0" collapsed="false">
      <c r="A1834" s="0" t="s">
        <v>8648</v>
      </c>
      <c r="B1834" s="0" t="s">
        <v>8649</v>
      </c>
      <c r="C1834" s="0" t="str">
        <f aca="false">LEFT(A1834,2)&amp;B1834</f>
        <v>GBHaringey</v>
      </c>
    </row>
    <row r="1835" customFormat="false" ht="12.75" hidden="false" customHeight="false" outlineLevel="0" collapsed="false">
      <c r="A1835" s="0" t="s">
        <v>8650</v>
      </c>
      <c r="B1835" s="0" t="s">
        <v>8651</v>
      </c>
      <c r="C1835" s="0" t="str">
        <f aca="false">LEFT(A1835,2)&amp;B1835</f>
        <v>GBIslington</v>
      </c>
    </row>
    <row r="1836" customFormat="false" ht="12.75" hidden="false" customHeight="false" outlineLevel="0" collapsed="false">
      <c r="A1836" s="0" t="s">
        <v>8652</v>
      </c>
      <c r="B1836" s="0" t="s">
        <v>8653</v>
      </c>
      <c r="C1836" s="0" t="str">
        <f aca="false">LEFT(A1836,2)&amp;B1836</f>
        <v>GBKensington and Chelsea</v>
      </c>
    </row>
    <row r="1837" customFormat="false" ht="12.75" hidden="false" customHeight="false" outlineLevel="0" collapsed="false">
      <c r="A1837" s="0" t="s">
        <v>8654</v>
      </c>
      <c r="B1837" s="0" t="s">
        <v>8655</v>
      </c>
      <c r="C1837" s="0" t="str">
        <f aca="false">LEFT(A1837,2)&amp;B1837</f>
        <v>GBKingston upon Thames</v>
      </c>
    </row>
    <row r="1838" customFormat="false" ht="12.75" hidden="false" customHeight="false" outlineLevel="0" collapsed="false">
      <c r="A1838" s="0" t="s">
        <v>8656</v>
      </c>
      <c r="B1838" s="0" t="s">
        <v>8657</v>
      </c>
      <c r="C1838" s="0" t="str">
        <f aca="false">LEFT(A1838,2)&amp;B1838</f>
        <v>GBLambeth</v>
      </c>
    </row>
    <row r="1839" customFormat="false" ht="12.75" hidden="false" customHeight="false" outlineLevel="0" collapsed="false">
      <c r="A1839" s="0" t="s">
        <v>8658</v>
      </c>
      <c r="B1839" s="0" t="s">
        <v>8659</v>
      </c>
      <c r="C1839" s="0" t="str">
        <f aca="false">LEFT(A1839,2)&amp;B1839</f>
        <v>GBLewisham</v>
      </c>
    </row>
    <row r="1840" customFormat="false" ht="12.75" hidden="false" customHeight="false" outlineLevel="0" collapsed="false">
      <c r="A1840" s="0" t="s">
        <v>8660</v>
      </c>
      <c r="B1840" s="0" t="s">
        <v>8661</v>
      </c>
      <c r="C1840" s="0" t="str">
        <f aca="false">LEFT(A1840,2)&amp;B1840</f>
        <v>GBMerton</v>
      </c>
    </row>
    <row r="1841" customFormat="false" ht="12.75" hidden="false" customHeight="false" outlineLevel="0" collapsed="false">
      <c r="A1841" s="0" t="s">
        <v>8662</v>
      </c>
      <c r="B1841" s="0" t="s">
        <v>8663</v>
      </c>
      <c r="C1841" s="0" t="str">
        <f aca="false">LEFT(A1841,2)&amp;B1841</f>
        <v>GBNewham</v>
      </c>
    </row>
    <row r="1842" customFormat="false" ht="12.75" hidden="false" customHeight="false" outlineLevel="0" collapsed="false">
      <c r="A1842" s="0" t="s">
        <v>8664</v>
      </c>
      <c r="B1842" s="0" t="s">
        <v>8665</v>
      </c>
      <c r="C1842" s="0" t="str">
        <f aca="false">LEFT(A1842,2)&amp;B1842</f>
        <v>GBRedbridge</v>
      </c>
    </row>
    <row r="1843" customFormat="false" ht="12.75" hidden="false" customHeight="false" outlineLevel="0" collapsed="false">
      <c r="A1843" s="0" t="s">
        <v>8666</v>
      </c>
      <c r="B1843" s="0" t="s">
        <v>8667</v>
      </c>
      <c r="C1843" s="0" t="str">
        <f aca="false">LEFT(A1843,2)&amp;B1843</f>
        <v>GBRichmond upon Thames</v>
      </c>
    </row>
    <row r="1844" customFormat="false" ht="12.75" hidden="false" customHeight="false" outlineLevel="0" collapsed="false">
      <c r="A1844" s="0" t="s">
        <v>8668</v>
      </c>
      <c r="B1844" s="0" t="s">
        <v>8669</v>
      </c>
      <c r="C1844" s="0" t="str">
        <f aca="false">LEFT(A1844,2)&amp;B1844</f>
        <v>GBSutton</v>
      </c>
    </row>
    <row r="1845" customFormat="false" ht="12.75" hidden="false" customHeight="false" outlineLevel="0" collapsed="false">
      <c r="A1845" s="0" t="s">
        <v>8670</v>
      </c>
      <c r="B1845" s="0" t="s">
        <v>8671</v>
      </c>
      <c r="C1845" s="0" t="str">
        <f aca="false">LEFT(A1845,2)&amp;B1845</f>
        <v>GBSouthwark</v>
      </c>
    </row>
    <row r="1846" customFormat="false" ht="12.75" hidden="false" customHeight="false" outlineLevel="0" collapsed="false">
      <c r="A1846" s="0" t="s">
        <v>8672</v>
      </c>
      <c r="B1846" s="0" t="s">
        <v>8673</v>
      </c>
      <c r="C1846" s="0" t="str">
        <f aca="false">LEFT(A1846,2)&amp;B1846</f>
        <v>GBTower Hamlets</v>
      </c>
    </row>
    <row r="1847" customFormat="false" ht="12.75" hidden="false" customHeight="false" outlineLevel="0" collapsed="false">
      <c r="A1847" s="0" t="s">
        <v>8674</v>
      </c>
      <c r="B1847" s="0" t="s">
        <v>8675</v>
      </c>
      <c r="C1847" s="0" t="str">
        <f aca="false">LEFT(A1847,2)&amp;B1847</f>
        <v>GBWaltham Forest</v>
      </c>
    </row>
    <row r="1848" customFormat="false" ht="12.75" hidden="false" customHeight="false" outlineLevel="0" collapsed="false">
      <c r="A1848" s="0" t="s">
        <v>8676</v>
      </c>
      <c r="B1848" s="0" t="s">
        <v>8677</v>
      </c>
      <c r="C1848" s="0" t="str">
        <f aca="false">LEFT(A1848,2)&amp;B1848</f>
        <v>GBWandsworth</v>
      </c>
    </row>
    <row r="1849" customFormat="false" ht="12.75" hidden="false" customHeight="false" outlineLevel="0" collapsed="false">
      <c r="A1849" s="0" t="s">
        <v>8678</v>
      </c>
      <c r="B1849" s="0" t="s">
        <v>8679</v>
      </c>
      <c r="C1849" s="0" t="str">
        <f aca="false">LEFT(A1849,2)&amp;B1849</f>
        <v>GBWestminster</v>
      </c>
    </row>
    <row r="1850" customFormat="false" ht="12.75" hidden="false" customHeight="false" outlineLevel="0" collapsed="false">
      <c r="A1850" s="0" t="s">
        <v>8680</v>
      </c>
      <c r="B1850" s="0" t="s">
        <v>8681</v>
      </c>
      <c r="C1850" s="0" t="str">
        <f aca="false">LEFT(A1850,2)&amp;B1850</f>
        <v>GBLondon, City of</v>
      </c>
    </row>
    <row r="1851" customFormat="false" ht="12.75" hidden="false" customHeight="false" outlineLevel="0" collapsed="false">
      <c r="A1851" s="0" t="s">
        <v>8682</v>
      </c>
      <c r="B1851" s="0" t="s">
        <v>5797</v>
      </c>
      <c r="C1851" s="0" t="str">
        <f aca="false">LEFT(A1851,2)&amp;B1851</f>
        <v>GDSaint Andrew</v>
      </c>
    </row>
    <row r="1852" customFormat="false" ht="12.75" hidden="false" customHeight="false" outlineLevel="0" collapsed="false">
      <c r="A1852" s="0" t="s">
        <v>8683</v>
      </c>
      <c r="B1852" s="0" t="s">
        <v>7225</v>
      </c>
      <c r="C1852" s="0" t="str">
        <f aca="false">LEFT(A1852,2)&amp;B1852</f>
        <v>GDSaint David</v>
      </c>
    </row>
    <row r="1853" customFormat="false" ht="12.75" hidden="false" customHeight="false" outlineLevel="0" collapsed="false">
      <c r="A1853" s="0" t="s">
        <v>8684</v>
      </c>
      <c r="B1853" s="0" t="s">
        <v>5465</v>
      </c>
      <c r="C1853" s="0" t="str">
        <f aca="false">LEFT(A1853,2)&amp;B1853</f>
        <v>GDSaint George</v>
      </c>
    </row>
    <row r="1854" customFormat="false" ht="12.75" hidden="false" customHeight="false" outlineLevel="0" collapsed="false">
      <c r="A1854" s="0" t="s">
        <v>8685</v>
      </c>
      <c r="B1854" s="0" t="s">
        <v>5467</v>
      </c>
      <c r="C1854" s="0" t="str">
        <f aca="false">LEFT(A1854,2)&amp;B1854</f>
        <v>GDSaint John</v>
      </c>
    </row>
    <row r="1855" customFormat="false" ht="12.75" hidden="false" customHeight="false" outlineLevel="0" collapsed="false">
      <c r="A1855" s="0" t="s">
        <v>8686</v>
      </c>
      <c r="B1855" s="0" t="s">
        <v>7232</v>
      </c>
      <c r="C1855" s="0" t="str">
        <f aca="false">LEFT(A1855,2)&amp;B1855</f>
        <v>GDSaint Mark</v>
      </c>
    </row>
    <row r="1856" customFormat="false" ht="12.75" hidden="false" customHeight="false" outlineLevel="0" collapsed="false">
      <c r="A1856" s="0" t="s">
        <v>8687</v>
      </c>
      <c r="B1856" s="0" t="s">
        <v>7234</v>
      </c>
      <c r="C1856" s="0" t="str">
        <f aca="false">LEFT(A1856,2)&amp;B1856</f>
        <v>GDSaint Patrick</v>
      </c>
    </row>
    <row r="1857" customFormat="false" ht="12.75" hidden="false" customHeight="false" outlineLevel="0" collapsed="false">
      <c r="A1857" s="0" t="s">
        <v>8688</v>
      </c>
      <c r="B1857" s="0" t="s">
        <v>8689</v>
      </c>
      <c r="C1857" s="0" t="str">
        <f aca="false">LEFT(A1857,2)&amp;B1857</f>
        <v>GDSouthern Grenadine Islands</v>
      </c>
    </row>
    <row r="1858" customFormat="false" ht="12.75" hidden="false" customHeight="false" outlineLevel="0" collapsed="false">
      <c r="A1858" s="0" t="s">
        <v>8690</v>
      </c>
      <c r="B1858" s="0" t="s">
        <v>8691</v>
      </c>
      <c r="C1858" s="0" t="str">
        <f aca="false">LEFT(A1858,2)&amp;B1858</f>
        <v>GEGuria</v>
      </c>
    </row>
    <row r="1859" customFormat="false" ht="12.75" hidden="false" customHeight="false" outlineLevel="0" collapsed="false">
      <c r="A1859" s="0" t="s">
        <v>8692</v>
      </c>
      <c r="B1859" s="0" t="s">
        <v>8693</v>
      </c>
      <c r="C1859" s="0" t="str">
        <f aca="false">LEFT(A1859,2)&amp;B1859</f>
        <v>GEImereti</v>
      </c>
    </row>
    <row r="1860" customFormat="false" ht="12.75" hidden="false" customHeight="false" outlineLevel="0" collapsed="false">
      <c r="A1860" s="0" t="s">
        <v>8694</v>
      </c>
      <c r="B1860" s="0" t="s">
        <v>8695</v>
      </c>
      <c r="C1860" s="0" t="str">
        <f aca="false">LEFT(A1860,2)&amp;B1860</f>
        <v>GEK'akheti</v>
      </c>
    </row>
    <row r="1861" customFormat="false" ht="12.75" hidden="false" customHeight="false" outlineLevel="0" collapsed="false">
      <c r="A1861" s="0" t="s">
        <v>8696</v>
      </c>
      <c r="B1861" s="0" t="s">
        <v>8697</v>
      </c>
      <c r="C1861" s="0" t="str">
        <f aca="false">LEFT(A1861,2)&amp;B1861</f>
        <v>GEKvemo Kartli</v>
      </c>
    </row>
    <row r="1862" customFormat="false" ht="12.75" hidden="false" customHeight="false" outlineLevel="0" collapsed="false">
      <c r="A1862" s="0" t="s">
        <v>8698</v>
      </c>
      <c r="B1862" s="0" t="s">
        <v>8699</v>
      </c>
      <c r="C1862" s="0" t="str">
        <f aca="false">LEFT(A1862,2)&amp;B1862</f>
        <v>GEMtskheta-Mtianeti</v>
      </c>
    </row>
    <row r="1863" customFormat="false" ht="12.75" hidden="false" customHeight="false" outlineLevel="0" collapsed="false">
      <c r="A1863" s="0" t="s">
        <v>8700</v>
      </c>
      <c r="B1863" s="0" t="s">
        <v>8701</v>
      </c>
      <c r="C1863" s="0" t="str">
        <f aca="false">LEFT(A1863,2)&amp;B1863</f>
        <v>GERach'a-Lechkhumi-Kvemo Svaneti</v>
      </c>
    </row>
    <row r="1864" customFormat="false" ht="12.75" hidden="false" customHeight="false" outlineLevel="0" collapsed="false">
      <c r="A1864" s="0" t="s">
        <v>8702</v>
      </c>
      <c r="B1864" s="0" t="s">
        <v>8703</v>
      </c>
      <c r="C1864" s="0" t="str">
        <f aca="false">LEFT(A1864,2)&amp;B1864</f>
        <v>GESamtskhe-Javakheti</v>
      </c>
    </row>
    <row r="1865" customFormat="false" ht="12.75" hidden="false" customHeight="false" outlineLevel="0" collapsed="false">
      <c r="A1865" s="0" t="s">
        <v>8704</v>
      </c>
      <c r="B1865" s="0" t="s">
        <v>8705</v>
      </c>
      <c r="C1865" s="0" t="str">
        <f aca="false">LEFT(A1865,2)&amp;B1865</f>
        <v>GEShida Kartli</v>
      </c>
    </row>
    <row r="1866" customFormat="false" ht="12.75" hidden="false" customHeight="false" outlineLevel="0" collapsed="false">
      <c r="A1866" s="0" t="s">
        <v>8706</v>
      </c>
      <c r="B1866" s="0" t="s">
        <v>8707</v>
      </c>
      <c r="C1866" s="0" t="str">
        <f aca="false">LEFT(A1866,2)&amp;B1866</f>
        <v>GESamegrelo-Zemo Svaneti</v>
      </c>
    </row>
    <row r="1867" customFormat="false" ht="12.75" hidden="false" customHeight="false" outlineLevel="0" collapsed="false">
      <c r="A1867" s="0" t="s">
        <v>8708</v>
      </c>
      <c r="B1867" s="0" t="s">
        <v>8709</v>
      </c>
      <c r="C1867" s="0" t="str">
        <f aca="false">LEFT(A1867,2)&amp;B1867</f>
        <v>GEAbkhazia</v>
      </c>
    </row>
    <row r="1868" customFormat="false" ht="12.75" hidden="false" customHeight="false" outlineLevel="0" collapsed="false">
      <c r="A1868" s="0" t="s">
        <v>8710</v>
      </c>
      <c r="B1868" s="0" t="s">
        <v>8711</v>
      </c>
      <c r="C1868" s="0" t="str">
        <f aca="false">LEFT(A1868,2)&amp;B1868</f>
        <v>GEAjaria</v>
      </c>
    </row>
    <row r="1869" customFormat="false" ht="12.75" hidden="false" customHeight="false" outlineLevel="0" collapsed="false">
      <c r="A1869" s="0" t="s">
        <v>8712</v>
      </c>
      <c r="B1869" s="0" t="s">
        <v>8713</v>
      </c>
      <c r="C1869" s="0" t="str">
        <f aca="false">LEFT(A1869,2)&amp;B1869</f>
        <v>GETbilisi</v>
      </c>
    </row>
    <row r="1870" customFormat="false" ht="12.75" hidden="false" customHeight="false" outlineLevel="0" collapsed="false">
      <c r="A1870" s="0" t="s">
        <v>8714</v>
      </c>
      <c r="B1870" s="0" t="s">
        <v>797</v>
      </c>
      <c r="C1870" s="0" t="str">
        <f aca="false">LEFT(A1870,2)&amp;B1870</f>
        <v>GHGreater Accra</v>
      </c>
    </row>
    <row r="1871" customFormat="false" ht="12.75" hidden="false" customHeight="false" outlineLevel="0" collapsed="false">
      <c r="A1871" s="0" t="s">
        <v>8715</v>
      </c>
      <c r="B1871" s="0" t="s">
        <v>8716</v>
      </c>
      <c r="C1871" s="0" t="str">
        <f aca="false">LEFT(A1871,2)&amp;B1871</f>
        <v>GHAhafo</v>
      </c>
    </row>
    <row r="1872" customFormat="false" ht="12.75" hidden="false" customHeight="false" outlineLevel="0" collapsed="false">
      <c r="A1872" s="0" t="s">
        <v>8717</v>
      </c>
      <c r="B1872" s="0" t="s">
        <v>8718</v>
      </c>
      <c r="C1872" s="0" t="str">
        <f aca="false">LEFT(A1872,2)&amp;B1872</f>
        <v>GHAshanti</v>
      </c>
    </row>
    <row r="1873" customFormat="false" ht="12.75" hidden="false" customHeight="false" outlineLevel="0" collapsed="false">
      <c r="A1873" s="0" t="s">
        <v>8719</v>
      </c>
      <c r="B1873" s="0" t="s">
        <v>8720</v>
      </c>
      <c r="C1873" s="0" t="str">
        <f aca="false">LEFT(A1873,2)&amp;B1873</f>
        <v>GHBono East</v>
      </c>
    </row>
    <row r="1874" customFormat="false" ht="12.75" hidden="false" customHeight="false" outlineLevel="0" collapsed="false">
      <c r="A1874" s="0" t="s">
        <v>8721</v>
      </c>
      <c r="B1874" s="0" t="s">
        <v>8722</v>
      </c>
      <c r="C1874" s="0" t="str">
        <f aca="false">LEFT(A1874,2)&amp;B1874</f>
        <v>GHBono</v>
      </c>
    </row>
    <row r="1875" customFormat="false" ht="12.75" hidden="false" customHeight="false" outlineLevel="0" collapsed="false">
      <c r="A1875" s="0" t="s">
        <v>8723</v>
      </c>
      <c r="B1875" s="0" t="s">
        <v>6400</v>
      </c>
      <c r="C1875" s="0" t="str">
        <f aca="false">LEFT(A1875,2)&amp;B1875</f>
        <v>GHCentral</v>
      </c>
    </row>
    <row r="1876" customFormat="false" ht="12.75" hidden="false" customHeight="false" outlineLevel="0" collapsed="false">
      <c r="A1876" s="0" t="s">
        <v>8724</v>
      </c>
      <c r="B1876" s="0" t="s">
        <v>7955</v>
      </c>
      <c r="C1876" s="0" t="str">
        <f aca="false">LEFT(A1876,2)&amp;B1876</f>
        <v>GHEastern</v>
      </c>
    </row>
    <row r="1877" customFormat="false" ht="12.75" hidden="false" customHeight="false" outlineLevel="0" collapsed="false">
      <c r="A1877" s="0" t="s">
        <v>8725</v>
      </c>
      <c r="B1877" s="0" t="s">
        <v>6412</v>
      </c>
      <c r="C1877" s="0" t="str">
        <f aca="false">LEFT(A1877,2)&amp;B1877</f>
        <v>GHNorth East</v>
      </c>
    </row>
    <row r="1878" customFormat="false" ht="12.75" hidden="false" customHeight="false" outlineLevel="0" collapsed="false">
      <c r="A1878" s="0" t="s">
        <v>8726</v>
      </c>
      <c r="B1878" s="0" t="s">
        <v>7963</v>
      </c>
      <c r="C1878" s="0" t="str">
        <f aca="false">LEFT(A1878,2)&amp;B1878</f>
        <v>GHNorthern</v>
      </c>
    </row>
    <row r="1879" customFormat="false" ht="12.75" hidden="false" customHeight="false" outlineLevel="0" collapsed="false">
      <c r="A1879" s="0" t="s">
        <v>8727</v>
      </c>
      <c r="B1879" s="0" t="s">
        <v>8728</v>
      </c>
      <c r="C1879" s="0" t="str">
        <f aca="false">LEFT(A1879,2)&amp;B1879</f>
        <v>GHOti</v>
      </c>
    </row>
    <row r="1880" customFormat="false" ht="12.75" hidden="false" customHeight="false" outlineLevel="0" collapsed="false">
      <c r="A1880" s="0" t="s">
        <v>8729</v>
      </c>
      <c r="B1880" s="0" t="s">
        <v>8730</v>
      </c>
      <c r="C1880" s="0" t="str">
        <f aca="false">LEFT(A1880,2)&amp;B1880</f>
        <v>GHSavannah</v>
      </c>
    </row>
    <row r="1881" customFormat="false" ht="12.75" hidden="false" customHeight="false" outlineLevel="0" collapsed="false">
      <c r="A1881" s="0" t="s">
        <v>8731</v>
      </c>
      <c r="B1881" s="0" t="s">
        <v>8732</v>
      </c>
      <c r="C1881" s="0" t="str">
        <f aca="false">LEFT(A1881,2)&amp;B1881</f>
        <v>GHVolta</v>
      </c>
    </row>
    <row r="1882" customFormat="false" ht="12.75" hidden="false" customHeight="false" outlineLevel="0" collapsed="false">
      <c r="A1882" s="0" t="s">
        <v>8733</v>
      </c>
      <c r="B1882" s="0" t="s">
        <v>8734</v>
      </c>
      <c r="C1882" s="0" t="str">
        <f aca="false">LEFT(A1882,2)&amp;B1882</f>
        <v>GHUpper East</v>
      </c>
    </row>
    <row r="1883" customFormat="false" ht="12.75" hidden="false" customHeight="false" outlineLevel="0" collapsed="false">
      <c r="A1883" s="0" t="s">
        <v>8735</v>
      </c>
      <c r="B1883" s="0" t="s">
        <v>8736</v>
      </c>
      <c r="C1883" s="0" t="str">
        <f aca="false">LEFT(A1883,2)&amp;B1883</f>
        <v>GHUpper West</v>
      </c>
    </row>
    <row r="1884" customFormat="false" ht="12.75" hidden="false" customHeight="false" outlineLevel="0" collapsed="false">
      <c r="A1884" s="0" t="s">
        <v>8737</v>
      </c>
      <c r="B1884" s="0" t="s">
        <v>8738</v>
      </c>
      <c r="C1884" s="0" t="str">
        <f aca="false">LEFT(A1884,2)&amp;B1884</f>
        <v>GHWestern North</v>
      </c>
    </row>
    <row r="1885" customFormat="false" ht="12.75" hidden="false" customHeight="false" outlineLevel="0" collapsed="false">
      <c r="A1885" s="0" t="s">
        <v>8739</v>
      </c>
      <c r="B1885" s="0" t="s">
        <v>7971</v>
      </c>
      <c r="C1885" s="0" t="str">
        <f aca="false">LEFT(A1885,2)&amp;B1885</f>
        <v>GHWestern</v>
      </c>
    </row>
    <row r="1886" customFormat="false" ht="12.75" hidden="false" customHeight="false" outlineLevel="0" collapsed="false">
      <c r="A1886" s="0" t="s">
        <v>8740</v>
      </c>
      <c r="B1886" s="0" t="s">
        <v>8741</v>
      </c>
      <c r="C1886" s="0" t="str">
        <f aca="false">LEFT(A1886,2)&amp;B1886</f>
        <v>GLAvannaata Kommunia</v>
      </c>
    </row>
    <row r="1887" customFormat="false" ht="12.75" hidden="false" customHeight="false" outlineLevel="0" collapsed="false">
      <c r="A1887" s="0" t="s">
        <v>8742</v>
      </c>
      <c r="B1887" s="0" t="s">
        <v>8743</v>
      </c>
      <c r="C1887" s="0" t="str">
        <f aca="false">LEFT(A1887,2)&amp;B1887</f>
        <v>GLKommune Kujalleq</v>
      </c>
    </row>
    <row r="1888" customFormat="false" ht="12.75" hidden="false" customHeight="false" outlineLevel="0" collapsed="false">
      <c r="A1888" s="0" t="s">
        <v>8744</v>
      </c>
      <c r="B1888" s="0" t="s">
        <v>8745</v>
      </c>
      <c r="C1888" s="0" t="str">
        <f aca="false">LEFT(A1888,2)&amp;B1888</f>
        <v>GLQeqqata Kommunia</v>
      </c>
    </row>
    <row r="1889" customFormat="false" ht="12.75" hidden="false" customHeight="false" outlineLevel="0" collapsed="false">
      <c r="A1889" s="0" t="s">
        <v>8746</v>
      </c>
      <c r="B1889" s="0" t="s">
        <v>8747</v>
      </c>
      <c r="C1889" s="0" t="str">
        <f aca="false">LEFT(A1889,2)&amp;B1889</f>
        <v>GLKommune Qeqertalik</v>
      </c>
    </row>
    <row r="1890" customFormat="false" ht="12.75" hidden="false" customHeight="false" outlineLevel="0" collapsed="false">
      <c r="A1890" s="0" t="s">
        <v>8748</v>
      </c>
      <c r="B1890" s="0" t="s">
        <v>8749</v>
      </c>
      <c r="C1890" s="0" t="str">
        <f aca="false">LEFT(A1890,2)&amp;B1890</f>
        <v>GLKommuneqarfik Sermersooq</v>
      </c>
    </row>
    <row r="1891" customFormat="false" ht="12.75" hidden="false" customHeight="false" outlineLevel="0" collapsed="false">
      <c r="A1891" s="0" t="s">
        <v>8750</v>
      </c>
      <c r="B1891" s="0" t="s">
        <v>8751</v>
      </c>
      <c r="C1891" s="0" t="str">
        <f aca="false">LEFT(A1891,2)&amp;B1891</f>
        <v>GMLower River</v>
      </c>
    </row>
    <row r="1892" customFormat="false" ht="12.75" hidden="false" customHeight="false" outlineLevel="0" collapsed="false">
      <c r="A1892" s="0" t="s">
        <v>8752</v>
      </c>
      <c r="B1892" s="0" t="s">
        <v>8753</v>
      </c>
      <c r="C1892" s="0" t="str">
        <f aca="false">LEFT(A1892,2)&amp;B1892</f>
        <v>GMCentral River</v>
      </c>
    </row>
    <row r="1893" customFormat="false" ht="12.75" hidden="false" customHeight="false" outlineLevel="0" collapsed="false">
      <c r="A1893" s="0" t="s">
        <v>8754</v>
      </c>
      <c r="B1893" s="0" t="s">
        <v>8755</v>
      </c>
      <c r="C1893" s="0" t="str">
        <f aca="false">LEFT(A1893,2)&amp;B1893</f>
        <v>GMNorth Bank</v>
      </c>
    </row>
    <row r="1894" customFormat="false" ht="12.75" hidden="false" customHeight="false" outlineLevel="0" collapsed="false">
      <c r="A1894" s="0" t="s">
        <v>8756</v>
      </c>
      <c r="B1894" s="0" t="s">
        <v>8757</v>
      </c>
      <c r="C1894" s="0" t="str">
        <f aca="false">LEFT(A1894,2)&amp;B1894</f>
        <v>GMUpper River</v>
      </c>
    </row>
    <row r="1895" customFormat="false" ht="12.75" hidden="false" customHeight="false" outlineLevel="0" collapsed="false">
      <c r="A1895" s="0" t="s">
        <v>8758</v>
      </c>
      <c r="B1895" s="0" t="s">
        <v>7971</v>
      </c>
      <c r="C1895" s="0" t="str">
        <f aca="false">LEFT(A1895,2)&amp;B1895</f>
        <v>GMWestern</v>
      </c>
    </row>
    <row r="1896" customFormat="false" ht="12.75" hidden="false" customHeight="false" outlineLevel="0" collapsed="false">
      <c r="A1896" s="0" t="s">
        <v>8759</v>
      </c>
      <c r="B1896" s="0" t="s">
        <v>8760</v>
      </c>
      <c r="C1896" s="0" t="str">
        <f aca="false">LEFT(A1896,2)&amp;B1896</f>
        <v>GMBanjul</v>
      </c>
    </row>
    <row r="1897" customFormat="false" ht="12.75" hidden="false" customHeight="false" outlineLevel="0" collapsed="false">
      <c r="A1897" s="0" t="s">
        <v>8761</v>
      </c>
      <c r="B1897" s="0" t="s">
        <v>8762</v>
      </c>
      <c r="C1897" s="0" t="str">
        <f aca="false">LEFT(A1897,2)&amp;B1897</f>
        <v>GNConakry</v>
      </c>
    </row>
    <row r="1898" customFormat="false" ht="12.75" hidden="false" customHeight="false" outlineLevel="0" collapsed="false">
      <c r="A1898" s="0" t="s">
        <v>8763</v>
      </c>
      <c r="B1898" s="0" t="s">
        <v>8764</v>
      </c>
      <c r="C1898" s="0" t="str">
        <f aca="false">LEFT(A1898,2)&amp;B1898</f>
        <v>GNBoké</v>
      </c>
    </row>
    <row r="1899" customFormat="false" ht="12.75" hidden="false" customHeight="false" outlineLevel="0" collapsed="false">
      <c r="A1899" s="0" t="s">
        <v>8765</v>
      </c>
      <c r="B1899" s="0" t="s">
        <v>8766</v>
      </c>
      <c r="C1899" s="0" t="str">
        <f aca="false">LEFT(A1899,2)&amp;B1899</f>
        <v>GNBoffa</v>
      </c>
    </row>
    <row r="1900" customFormat="false" ht="12.75" hidden="false" customHeight="false" outlineLevel="0" collapsed="false">
      <c r="A1900" s="0" t="s">
        <v>8767</v>
      </c>
      <c r="B1900" s="0" t="s">
        <v>8764</v>
      </c>
      <c r="C1900" s="0" t="str">
        <f aca="false">LEFT(A1900,2)&amp;B1900</f>
        <v>GNBoké</v>
      </c>
    </row>
    <row r="1901" customFormat="false" ht="12.75" hidden="false" customHeight="false" outlineLevel="0" collapsed="false">
      <c r="A1901" s="0" t="s">
        <v>8768</v>
      </c>
      <c r="B1901" s="0" t="s">
        <v>8769</v>
      </c>
      <c r="C1901" s="0" t="str">
        <f aca="false">LEFT(A1901,2)&amp;B1901</f>
        <v>GNFria</v>
      </c>
    </row>
    <row r="1902" customFormat="false" ht="12.75" hidden="false" customHeight="false" outlineLevel="0" collapsed="false">
      <c r="A1902" s="0" t="s">
        <v>8770</v>
      </c>
      <c r="B1902" s="0" t="s">
        <v>8771</v>
      </c>
      <c r="C1902" s="0" t="str">
        <f aca="false">LEFT(A1902,2)&amp;B1902</f>
        <v>GNGaoual</v>
      </c>
    </row>
    <row r="1903" customFormat="false" ht="12.75" hidden="false" customHeight="false" outlineLevel="0" collapsed="false">
      <c r="A1903" s="0" t="s">
        <v>8772</v>
      </c>
      <c r="B1903" s="0" t="s">
        <v>8773</v>
      </c>
      <c r="C1903" s="0" t="str">
        <f aca="false">LEFT(A1903,2)&amp;B1903</f>
        <v>GNKoundara</v>
      </c>
    </row>
    <row r="1904" customFormat="false" ht="12.75" hidden="false" customHeight="false" outlineLevel="0" collapsed="false">
      <c r="A1904" s="0" t="s">
        <v>8774</v>
      </c>
      <c r="B1904" s="0" t="s">
        <v>8775</v>
      </c>
      <c r="C1904" s="0" t="str">
        <f aca="false">LEFT(A1904,2)&amp;B1904</f>
        <v>GNKindia</v>
      </c>
    </row>
    <row r="1905" customFormat="false" ht="12.75" hidden="false" customHeight="false" outlineLevel="0" collapsed="false">
      <c r="A1905" s="0" t="s">
        <v>8776</v>
      </c>
      <c r="B1905" s="0" t="s">
        <v>8777</v>
      </c>
      <c r="C1905" s="0" t="str">
        <f aca="false">LEFT(A1905,2)&amp;B1905</f>
        <v>GNCoyah</v>
      </c>
    </row>
    <row r="1906" customFormat="false" ht="12.75" hidden="false" customHeight="false" outlineLevel="0" collapsed="false">
      <c r="A1906" s="0" t="s">
        <v>8778</v>
      </c>
      <c r="B1906" s="0" t="s">
        <v>8779</v>
      </c>
      <c r="C1906" s="0" t="str">
        <f aca="false">LEFT(A1906,2)&amp;B1906</f>
        <v>GNDubréka</v>
      </c>
    </row>
    <row r="1907" customFormat="false" ht="12.75" hidden="false" customHeight="false" outlineLevel="0" collapsed="false">
      <c r="A1907" s="0" t="s">
        <v>8780</v>
      </c>
      <c r="B1907" s="0" t="s">
        <v>8781</v>
      </c>
      <c r="C1907" s="0" t="str">
        <f aca="false">LEFT(A1907,2)&amp;B1907</f>
        <v>GNForécariah</v>
      </c>
    </row>
    <row r="1908" customFormat="false" ht="12.75" hidden="false" customHeight="false" outlineLevel="0" collapsed="false">
      <c r="A1908" s="0" t="s">
        <v>8782</v>
      </c>
      <c r="B1908" s="0" t="s">
        <v>8775</v>
      </c>
      <c r="C1908" s="0" t="str">
        <f aca="false">LEFT(A1908,2)&amp;B1908</f>
        <v>GNKindia</v>
      </c>
    </row>
    <row r="1909" customFormat="false" ht="12.75" hidden="false" customHeight="false" outlineLevel="0" collapsed="false">
      <c r="A1909" s="0" t="s">
        <v>8783</v>
      </c>
      <c r="B1909" s="0" t="s">
        <v>8784</v>
      </c>
      <c r="C1909" s="0" t="str">
        <f aca="false">LEFT(A1909,2)&amp;B1909</f>
        <v>GNTélimélé</v>
      </c>
    </row>
    <row r="1910" customFormat="false" ht="12.75" hidden="false" customHeight="false" outlineLevel="0" collapsed="false">
      <c r="A1910" s="0" t="s">
        <v>8785</v>
      </c>
      <c r="B1910" s="0" t="s">
        <v>8786</v>
      </c>
      <c r="C1910" s="0" t="str">
        <f aca="false">LEFT(A1910,2)&amp;B1910</f>
        <v>GNFaranah</v>
      </c>
    </row>
    <row r="1911" customFormat="false" ht="12.75" hidden="false" customHeight="false" outlineLevel="0" collapsed="false">
      <c r="A1911" s="0" t="s">
        <v>8787</v>
      </c>
      <c r="B1911" s="0" t="s">
        <v>8788</v>
      </c>
      <c r="C1911" s="0" t="str">
        <f aca="false">LEFT(A1911,2)&amp;B1911</f>
        <v>GNDabola</v>
      </c>
    </row>
    <row r="1912" customFormat="false" ht="12.75" hidden="false" customHeight="false" outlineLevel="0" collapsed="false">
      <c r="A1912" s="0" t="s">
        <v>8789</v>
      </c>
      <c r="B1912" s="0" t="s">
        <v>8790</v>
      </c>
      <c r="C1912" s="0" t="str">
        <f aca="false">LEFT(A1912,2)&amp;B1912</f>
        <v>GNDinguiraye</v>
      </c>
    </row>
    <row r="1913" customFormat="false" ht="12.75" hidden="false" customHeight="false" outlineLevel="0" collapsed="false">
      <c r="A1913" s="0" t="s">
        <v>8791</v>
      </c>
      <c r="B1913" s="0" t="s">
        <v>8786</v>
      </c>
      <c r="C1913" s="0" t="str">
        <f aca="false">LEFT(A1913,2)&amp;B1913</f>
        <v>GNFaranah</v>
      </c>
    </row>
    <row r="1914" customFormat="false" ht="12.75" hidden="false" customHeight="false" outlineLevel="0" collapsed="false">
      <c r="A1914" s="0" t="s">
        <v>8792</v>
      </c>
      <c r="B1914" s="0" t="s">
        <v>8793</v>
      </c>
      <c r="C1914" s="0" t="str">
        <f aca="false">LEFT(A1914,2)&amp;B1914</f>
        <v>GNKissidougou</v>
      </c>
    </row>
    <row r="1915" customFormat="false" ht="12.75" hidden="false" customHeight="false" outlineLevel="0" collapsed="false">
      <c r="A1915" s="0" t="s">
        <v>8794</v>
      </c>
      <c r="B1915" s="0" t="s">
        <v>8795</v>
      </c>
      <c r="C1915" s="0" t="str">
        <f aca="false">LEFT(A1915,2)&amp;B1915</f>
        <v>GNKankan</v>
      </c>
    </row>
    <row r="1916" customFormat="false" ht="12.75" hidden="false" customHeight="false" outlineLevel="0" collapsed="false">
      <c r="A1916" s="0" t="s">
        <v>8796</v>
      </c>
      <c r="B1916" s="0" t="s">
        <v>8795</v>
      </c>
      <c r="C1916" s="0" t="str">
        <f aca="false">LEFT(A1916,2)&amp;B1916</f>
        <v>GNKankan</v>
      </c>
    </row>
    <row r="1917" customFormat="false" ht="12.75" hidden="false" customHeight="false" outlineLevel="0" collapsed="false">
      <c r="A1917" s="0" t="s">
        <v>8797</v>
      </c>
      <c r="B1917" s="0" t="s">
        <v>8798</v>
      </c>
      <c r="C1917" s="0" t="str">
        <f aca="false">LEFT(A1917,2)&amp;B1917</f>
        <v>GNKérouané</v>
      </c>
    </row>
    <row r="1918" customFormat="false" ht="12.75" hidden="false" customHeight="false" outlineLevel="0" collapsed="false">
      <c r="A1918" s="0" t="s">
        <v>8799</v>
      </c>
      <c r="B1918" s="0" t="s">
        <v>8800</v>
      </c>
      <c r="C1918" s="0" t="str">
        <f aca="false">LEFT(A1918,2)&amp;B1918</f>
        <v>GNKouroussa</v>
      </c>
    </row>
    <row r="1919" customFormat="false" ht="12.75" hidden="false" customHeight="false" outlineLevel="0" collapsed="false">
      <c r="A1919" s="0" t="s">
        <v>8801</v>
      </c>
      <c r="B1919" s="0" t="s">
        <v>8802</v>
      </c>
      <c r="C1919" s="0" t="str">
        <f aca="false">LEFT(A1919,2)&amp;B1919</f>
        <v>GNMandiana</v>
      </c>
    </row>
    <row r="1920" customFormat="false" ht="12.75" hidden="false" customHeight="false" outlineLevel="0" collapsed="false">
      <c r="A1920" s="0" t="s">
        <v>8803</v>
      </c>
      <c r="B1920" s="0" t="s">
        <v>8804</v>
      </c>
      <c r="C1920" s="0" t="str">
        <f aca="false">LEFT(A1920,2)&amp;B1920</f>
        <v>GNSiguiri</v>
      </c>
    </row>
    <row r="1921" customFormat="false" ht="12.75" hidden="false" customHeight="false" outlineLevel="0" collapsed="false">
      <c r="A1921" s="0" t="s">
        <v>8805</v>
      </c>
      <c r="B1921" s="0" t="s">
        <v>8806</v>
      </c>
      <c r="C1921" s="0" t="str">
        <f aca="false">LEFT(A1921,2)&amp;B1921</f>
        <v>GNLabé</v>
      </c>
    </row>
    <row r="1922" customFormat="false" ht="12.75" hidden="false" customHeight="false" outlineLevel="0" collapsed="false">
      <c r="A1922" s="0" t="s">
        <v>8807</v>
      </c>
      <c r="B1922" s="0" t="s">
        <v>8808</v>
      </c>
      <c r="C1922" s="0" t="str">
        <f aca="false">LEFT(A1922,2)&amp;B1922</f>
        <v>GNKoubia</v>
      </c>
    </row>
    <row r="1923" customFormat="false" ht="12.75" hidden="false" customHeight="false" outlineLevel="0" collapsed="false">
      <c r="A1923" s="0" t="s">
        <v>8809</v>
      </c>
      <c r="B1923" s="0" t="s">
        <v>8806</v>
      </c>
      <c r="C1923" s="0" t="str">
        <f aca="false">LEFT(A1923,2)&amp;B1923</f>
        <v>GNLabé</v>
      </c>
    </row>
    <row r="1924" customFormat="false" ht="12.75" hidden="false" customHeight="false" outlineLevel="0" collapsed="false">
      <c r="A1924" s="0" t="s">
        <v>8810</v>
      </c>
      <c r="B1924" s="0" t="s">
        <v>8811</v>
      </c>
      <c r="C1924" s="0" t="str">
        <f aca="false">LEFT(A1924,2)&amp;B1924</f>
        <v>GNLélouma</v>
      </c>
    </row>
    <row r="1925" customFormat="false" ht="12.75" hidden="false" customHeight="false" outlineLevel="0" collapsed="false">
      <c r="A1925" s="0" t="s">
        <v>8812</v>
      </c>
      <c r="B1925" s="0" t="s">
        <v>8813</v>
      </c>
      <c r="C1925" s="0" t="str">
        <f aca="false">LEFT(A1925,2)&amp;B1925</f>
        <v>GNMali</v>
      </c>
    </row>
    <row r="1926" customFormat="false" ht="12.75" hidden="false" customHeight="false" outlineLevel="0" collapsed="false">
      <c r="A1926" s="0" t="s">
        <v>8814</v>
      </c>
      <c r="B1926" s="0" t="s">
        <v>8815</v>
      </c>
      <c r="C1926" s="0" t="str">
        <f aca="false">LEFT(A1926,2)&amp;B1926</f>
        <v>GNTougué</v>
      </c>
    </row>
    <row r="1927" customFormat="false" ht="12.75" hidden="false" customHeight="false" outlineLevel="0" collapsed="false">
      <c r="A1927" s="0" t="s">
        <v>8816</v>
      </c>
      <c r="B1927" s="0" t="s">
        <v>8817</v>
      </c>
      <c r="C1927" s="0" t="str">
        <f aca="false">LEFT(A1927,2)&amp;B1927</f>
        <v>GNMamou</v>
      </c>
    </row>
    <row r="1928" customFormat="false" ht="12.75" hidden="false" customHeight="false" outlineLevel="0" collapsed="false">
      <c r="A1928" s="0" t="s">
        <v>8818</v>
      </c>
      <c r="B1928" s="0" t="s">
        <v>8819</v>
      </c>
      <c r="C1928" s="0" t="str">
        <f aca="false">LEFT(A1928,2)&amp;B1928</f>
        <v>GNDalaba</v>
      </c>
    </row>
    <row r="1929" customFormat="false" ht="12.75" hidden="false" customHeight="false" outlineLevel="0" collapsed="false">
      <c r="A1929" s="0" t="s">
        <v>8820</v>
      </c>
      <c r="B1929" s="0" t="s">
        <v>8817</v>
      </c>
      <c r="C1929" s="0" t="str">
        <f aca="false">LEFT(A1929,2)&amp;B1929</f>
        <v>GNMamou</v>
      </c>
    </row>
    <row r="1930" customFormat="false" ht="12.75" hidden="false" customHeight="false" outlineLevel="0" collapsed="false">
      <c r="A1930" s="0" t="s">
        <v>8821</v>
      </c>
      <c r="B1930" s="0" t="s">
        <v>8822</v>
      </c>
      <c r="C1930" s="0" t="str">
        <f aca="false">LEFT(A1930,2)&amp;B1930</f>
        <v>GNPita</v>
      </c>
    </row>
    <row r="1931" customFormat="false" ht="12.75" hidden="false" customHeight="false" outlineLevel="0" collapsed="false">
      <c r="A1931" s="0" t="s">
        <v>8823</v>
      </c>
      <c r="B1931" s="0" t="s">
        <v>8824</v>
      </c>
      <c r="C1931" s="0" t="str">
        <f aca="false">LEFT(A1931,2)&amp;B1931</f>
        <v>GNNzérékoré</v>
      </c>
    </row>
    <row r="1932" customFormat="false" ht="12.75" hidden="false" customHeight="false" outlineLevel="0" collapsed="false">
      <c r="A1932" s="0" t="s">
        <v>8825</v>
      </c>
      <c r="B1932" s="0" t="s">
        <v>8826</v>
      </c>
      <c r="C1932" s="0" t="str">
        <f aca="false">LEFT(A1932,2)&amp;B1932</f>
        <v>GNBeyla</v>
      </c>
    </row>
    <row r="1933" customFormat="false" ht="12.75" hidden="false" customHeight="false" outlineLevel="0" collapsed="false">
      <c r="A1933" s="0" t="s">
        <v>8827</v>
      </c>
      <c r="B1933" s="0" t="s">
        <v>8828</v>
      </c>
      <c r="C1933" s="0" t="str">
        <f aca="false">LEFT(A1933,2)&amp;B1933</f>
        <v>GNGuékédou</v>
      </c>
    </row>
    <row r="1934" customFormat="false" ht="12.75" hidden="false" customHeight="false" outlineLevel="0" collapsed="false">
      <c r="A1934" s="0" t="s">
        <v>8829</v>
      </c>
      <c r="B1934" s="0" t="s">
        <v>8830</v>
      </c>
      <c r="C1934" s="0" t="str">
        <f aca="false">LEFT(A1934,2)&amp;B1934</f>
        <v>GNLola</v>
      </c>
    </row>
    <row r="1935" customFormat="false" ht="12.75" hidden="false" customHeight="false" outlineLevel="0" collapsed="false">
      <c r="A1935" s="0" t="s">
        <v>8831</v>
      </c>
      <c r="B1935" s="0" t="s">
        <v>8832</v>
      </c>
      <c r="C1935" s="0" t="str">
        <f aca="false">LEFT(A1935,2)&amp;B1935</f>
        <v>GNMacenta</v>
      </c>
    </row>
    <row r="1936" customFormat="false" ht="12.75" hidden="false" customHeight="false" outlineLevel="0" collapsed="false">
      <c r="A1936" s="0" t="s">
        <v>8833</v>
      </c>
      <c r="B1936" s="0" t="s">
        <v>8824</v>
      </c>
      <c r="C1936" s="0" t="str">
        <f aca="false">LEFT(A1936,2)&amp;B1936</f>
        <v>GNNzérékoré</v>
      </c>
    </row>
    <row r="1937" customFormat="false" ht="12.75" hidden="false" customHeight="false" outlineLevel="0" collapsed="false">
      <c r="A1937" s="0" t="s">
        <v>8834</v>
      </c>
      <c r="B1937" s="0" t="s">
        <v>8835</v>
      </c>
      <c r="C1937" s="0" t="str">
        <f aca="false">LEFT(A1937,2)&amp;B1937</f>
        <v>GNYomou</v>
      </c>
    </row>
    <row r="1938" customFormat="false" ht="12.75" hidden="false" customHeight="false" outlineLevel="0" collapsed="false">
      <c r="A1938" s="0" t="s">
        <v>8836</v>
      </c>
      <c r="B1938" s="0" t="s">
        <v>8837</v>
      </c>
      <c r="C1938" s="0" t="str">
        <f aca="false">LEFT(A1938,2)&amp;B1938</f>
        <v>GQRégion Continentale</v>
      </c>
    </row>
    <row r="1939" customFormat="false" ht="12.75" hidden="false" customHeight="false" outlineLevel="0" collapsed="false">
      <c r="A1939" s="0" t="s">
        <v>8836</v>
      </c>
      <c r="B1939" s="0" t="s">
        <v>8838</v>
      </c>
      <c r="C1939" s="0" t="str">
        <f aca="false">LEFT(A1939,2)&amp;B1939</f>
        <v>GQRegião Continental</v>
      </c>
    </row>
    <row r="1940" customFormat="false" ht="12.75" hidden="false" customHeight="false" outlineLevel="0" collapsed="false">
      <c r="A1940" s="0" t="s">
        <v>8836</v>
      </c>
      <c r="B1940" s="0" t="s">
        <v>8839</v>
      </c>
      <c r="C1940" s="0" t="str">
        <f aca="false">LEFT(A1940,2)&amp;B1940</f>
        <v>GQRegión Continental</v>
      </c>
    </row>
    <row r="1941" customFormat="false" ht="12.75" hidden="false" customHeight="false" outlineLevel="0" collapsed="false">
      <c r="A1941" s="0" t="s">
        <v>8840</v>
      </c>
      <c r="B1941" s="0" t="s">
        <v>8841</v>
      </c>
      <c r="C1941" s="0" t="str">
        <f aca="false">LEFT(A1941,2)&amp;B1941</f>
        <v>GQCentro Sud</v>
      </c>
    </row>
    <row r="1942" customFormat="false" ht="12.75" hidden="false" customHeight="false" outlineLevel="0" collapsed="false">
      <c r="A1942" s="0" t="s">
        <v>8840</v>
      </c>
      <c r="B1942" s="0" t="s">
        <v>8842</v>
      </c>
      <c r="C1942" s="0" t="str">
        <f aca="false">LEFT(A1942,2)&amp;B1942</f>
        <v>GQCentro Sul</v>
      </c>
    </row>
    <row r="1943" customFormat="false" ht="12.75" hidden="false" customHeight="false" outlineLevel="0" collapsed="false">
      <c r="A1943" s="0" t="s">
        <v>8840</v>
      </c>
      <c r="B1943" s="0" t="s">
        <v>8843</v>
      </c>
      <c r="C1943" s="0" t="str">
        <f aca="false">LEFT(A1943,2)&amp;B1943</f>
        <v>GQCentro Sur</v>
      </c>
    </row>
    <row r="1944" customFormat="false" ht="12.75" hidden="false" customHeight="false" outlineLevel="0" collapsed="false">
      <c r="A1944" s="0" t="s">
        <v>8844</v>
      </c>
      <c r="B1944" s="0" t="s">
        <v>8845</v>
      </c>
      <c r="C1944" s="0" t="str">
        <f aca="false">LEFT(A1944,2)&amp;B1944</f>
        <v>GQKié-Ntem</v>
      </c>
    </row>
    <row r="1945" customFormat="false" ht="12.75" hidden="false" customHeight="false" outlineLevel="0" collapsed="false">
      <c r="A1945" s="0" t="s">
        <v>8844</v>
      </c>
      <c r="B1945" s="0" t="s">
        <v>8845</v>
      </c>
      <c r="C1945" s="0" t="str">
        <f aca="false">LEFT(A1945,2)&amp;B1945</f>
        <v>GQKié-Ntem</v>
      </c>
    </row>
    <row r="1946" customFormat="false" ht="12.75" hidden="false" customHeight="false" outlineLevel="0" collapsed="false">
      <c r="A1946" s="0" t="s">
        <v>8844</v>
      </c>
      <c r="B1946" s="0" t="s">
        <v>8845</v>
      </c>
      <c r="C1946" s="0" t="str">
        <f aca="false">LEFT(A1946,2)&amp;B1946</f>
        <v>GQKié-Ntem</v>
      </c>
    </row>
    <row r="1947" customFormat="false" ht="12.75" hidden="false" customHeight="false" outlineLevel="0" collapsed="false">
      <c r="A1947" s="0" t="s">
        <v>8846</v>
      </c>
      <c r="B1947" s="0" t="s">
        <v>6205</v>
      </c>
      <c r="C1947" s="0" t="str">
        <f aca="false">LEFT(A1947,2)&amp;B1947</f>
        <v>GQLittoral</v>
      </c>
    </row>
    <row r="1948" customFormat="false" ht="12.75" hidden="false" customHeight="false" outlineLevel="0" collapsed="false">
      <c r="A1948" s="0" t="s">
        <v>8846</v>
      </c>
      <c r="B1948" s="0" t="s">
        <v>8847</v>
      </c>
      <c r="C1948" s="0" t="str">
        <f aca="false">LEFT(A1948,2)&amp;B1948</f>
        <v>GQLitoral</v>
      </c>
    </row>
    <row r="1949" customFormat="false" ht="12.75" hidden="false" customHeight="false" outlineLevel="0" collapsed="false">
      <c r="A1949" s="0" t="s">
        <v>8846</v>
      </c>
      <c r="B1949" s="0" t="s">
        <v>8847</v>
      </c>
      <c r="C1949" s="0" t="str">
        <f aca="false">LEFT(A1949,2)&amp;B1949</f>
        <v>GQLitoral</v>
      </c>
    </row>
    <row r="1950" customFormat="false" ht="12.75" hidden="false" customHeight="false" outlineLevel="0" collapsed="false">
      <c r="A1950" s="0" t="s">
        <v>8848</v>
      </c>
      <c r="B1950" s="0" t="s">
        <v>8849</v>
      </c>
      <c r="C1950" s="0" t="str">
        <f aca="false">LEFT(A1950,2)&amp;B1950</f>
        <v>GQWele-Nzas</v>
      </c>
    </row>
    <row r="1951" customFormat="false" ht="12.75" hidden="false" customHeight="false" outlineLevel="0" collapsed="false">
      <c r="A1951" s="0" t="s">
        <v>8848</v>
      </c>
      <c r="B1951" s="0" t="s">
        <v>8849</v>
      </c>
      <c r="C1951" s="0" t="str">
        <f aca="false">LEFT(A1951,2)&amp;B1951</f>
        <v>GQWele-Nzas</v>
      </c>
    </row>
    <row r="1952" customFormat="false" ht="12.75" hidden="false" customHeight="false" outlineLevel="0" collapsed="false">
      <c r="A1952" s="0" t="s">
        <v>8848</v>
      </c>
      <c r="B1952" s="0" t="s">
        <v>8849</v>
      </c>
      <c r="C1952" s="0" t="str">
        <f aca="false">LEFT(A1952,2)&amp;B1952</f>
        <v>GQWele-Nzas</v>
      </c>
    </row>
    <row r="1953" customFormat="false" ht="12.75" hidden="false" customHeight="false" outlineLevel="0" collapsed="false">
      <c r="A1953" s="0" t="s">
        <v>8850</v>
      </c>
      <c r="B1953" s="0" t="s">
        <v>8851</v>
      </c>
      <c r="C1953" s="0" t="str">
        <f aca="false">LEFT(A1953,2)&amp;B1953</f>
        <v>GQRégion Insulaire</v>
      </c>
    </row>
    <row r="1954" customFormat="false" ht="12.75" hidden="false" customHeight="false" outlineLevel="0" collapsed="false">
      <c r="A1954" s="0" t="s">
        <v>8850</v>
      </c>
      <c r="B1954" s="0" t="s">
        <v>8852</v>
      </c>
      <c r="C1954" s="0" t="str">
        <f aca="false">LEFT(A1954,2)&amp;B1954</f>
        <v>GQRegião Insular</v>
      </c>
    </row>
    <row r="1955" customFormat="false" ht="12.75" hidden="false" customHeight="false" outlineLevel="0" collapsed="false">
      <c r="A1955" s="0" t="s">
        <v>8850</v>
      </c>
      <c r="B1955" s="0" t="s">
        <v>8853</v>
      </c>
      <c r="C1955" s="0" t="str">
        <f aca="false">LEFT(A1955,2)&amp;B1955</f>
        <v>GQRegión Insular</v>
      </c>
    </row>
    <row r="1956" customFormat="false" ht="12.75" hidden="false" customHeight="false" outlineLevel="0" collapsed="false">
      <c r="A1956" s="0" t="s">
        <v>8854</v>
      </c>
      <c r="B1956" s="0" t="s">
        <v>8855</v>
      </c>
      <c r="C1956" s="0" t="str">
        <f aca="false">LEFT(A1956,2)&amp;B1956</f>
        <v>GQAnnobon</v>
      </c>
    </row>
    <row r="1957" customFormat="false" ht="12.75" hidden="false" customHeight="false" outlineLevel="0" collapsed="false">
      <c r="A1957" s="0" t="s">
        <v>8854</v>
      </c>
      <c r="B1957" s="0" t="s">
        <v>8856</v>
      </c>
      <c r="C1957" s="0" t="str">
        <f aca="false">LEFT(A1957,2)&amp;B1957</f>
        <v>GQAno Bom</v>
      </c>
    </row>
    <row r="1958" customFormat="false" ht="12.75" hidden="false" customHeight="false" outlineLevel="0" collapsed="false">
      <c r="A1958" s="0" t="s">
        <v>8854</v>
      </c>
      <c r="B1958" s="0" t="s">
        <v>8857</v>
      </c>
      <c r="C1958" s="0" t="str">
        <f aca="false">LEFT(A1958,2)&amp;B1958</f>
        <v>GQAnnobón</v>
      </c>
    </row>
    <row r="1959" customFormat="false" ht="12.75" hidden="false" customHeight="false" outlineLevel="0" collapsed="false">
      <c r="A1959" s="0" t="s">
        <v>8858</v>
      </c>
      <c r="B1959" s="0" t="s">
        <v>8859</v>
      </c>
      <c r="C1959" s="0" t="str">
        <f aca="false">LEFT(A1959,2)&amp;B1959</f>
        <v>GQBioko Nord</v>
      </c>
    </row>
    <row r="1960" customFormat="false" ht="12.75" hidden="false" customHeight="false" outlineLevel="0" collapsed="false">
      <c r="A1960" s="0" t="s">
        <v>8858</v>
      </c>
      <c r="B1960" s="0" t="s">
        <v>8860</v>
      </c>
      <c r="C1960" s="0" t="str">
        <f aca="false">LEFT(A1960,2)&amp;B1960</f>
        <v>GQBioko Norte</v>
      </c>
    </row>
    <row r="1961" customFormat="false" ht="12.75" hidden="false" customHeight="false" outlineLevel="0" collapsed="false">
      <c r="A1961" s="0" t="s">
        <v>8858</v>
      </c>
      <c r="B1961" s="0" t="s">
        <v>8860</v>
      </c>
      <c r="C1961" s="0" t="str">
        <f aca="false">LEFT(A1961,2)&amp;B1961</f>
        <v>GQBioko Norte</v>
      </c>
    </row>
    <row r="1962" customFormat="false" ht="12.75" hidden="false" customHeight="false" outlineLevel="0" collapsed="false">
      <c r="A1962" s="0" t="s">
        <v>8861</v>
      </c>
      <c r="B1962" s="0" t="s">
        <v>8862</v>
      </c>
      <c r="C1962" s="0" t="str">
        <f aca="false">LEFT(A1962,2)&amp;B1962</f>
        <v>GQBioko Sud</v>
      </c>
    </row>
    <row r="1963" customFormat="false" ht="12.75" hidden="false" customHeight="false" outlineLevel="0" collapsed="false">
      <c r="A1963" s="0" t="s">
        <v>8861</v>
      </c>
      <c r="B1963" s="0" t="s">
        <v>8863</v>
      </c>
      <c r="C1963" s="0" t="str">
        <f aca="false">LEFT(A1963,2)&amp;B1963</f>
        <v>GQBioko Sul</v>
      </c>
    </row>
    <row r="1964" customFormat="false" ht="12.75" hidden="false" customHeight="false" outlineLevel="0" collapsed="false">
      <c r="A1964" s="0" t="s">
        <v>8861</v>
      </c>
      <c r="B1964" s="0" t="s">
        <v>8864</v>
      </c>
      <c r="C1964" s="0" t="str">
        <f aca="false">LEFT(A1964,2)&amp;B1964</f>
        <v>GQBioko Sur</v>
      </c>
    </row>
    <row r="1965" customFormat="false" ht="12.75" hidden="false" customHeight="false" outlineLevel="0" collapsed="false">
      <c r="A1965" s="0" t="s">
        <v>8865</v>
      </c>
      <c r="B1965" s="0" t="s">
        <v>8866</v>
      </c>
      <c r="C1965" s="0" t="str">
        <f aca="false">LEFT(A1965,2)&amp;B1965</f>
        <v>GRÁgion Óros</v>
      </c>
    </row>
    <row r="1966" customFormat="false" ht="12.75" hidden="false" customHeight="false" outlineLevel="0" collapsed="false">
      <c r="A1966" s="0" t="s">
        <v>8867</v>
      </c>
      <c r="B1966" s="0" t="s">
        <v>8868</v>
      </c>
      <c r="C1966" s="0" t="str">
        <f aca="false">LEFT(A1966,2)&amp;B1966</f>
        <v>GRAnatolikí Makedonía kai Thráki</v>
      </c>
    </row>
    <row r="1967" customFormat="false" ht="12.75" hidden="false" customHeight="false" outlineLevel="0" collapsed="false">
      <c r="A1967" s="0" t="s">
        <v>8869</v>
      </c>
      <c r="B1967" s="0" t="s">
        <v>8870</v>
      </c>
      <c r="C1967" s="0" t="str">
        <f aca="false">LEFT(A1967,2)&amp;B1967</f>
        <v>GRKentrikí Makedonía</v>
      </c>
    </row>
    <row r="1968" customFormat="false" ht="12.75" hidden="false" customHeight="false" outlineLevel="0" collapsed="false">
      <c r="A1968" s="0" t="s">
        <v>8871</v>
      </c>
      <c r="B1968" s="0" t="s">
        <v>8872</v>
      </c>
      <c r="C1968" s="0" t="str">
        <f aca="false">LEFT(A1968,2)&amp;B1968</f>
        <v>GRDytikí Makedonía</v>
      </c>
    </row>
    <row r="1969" customFormat="false" ht="12.75" hidden="false" customHeight="false" outlineLevel="0" collapsed="false">
      <c r="A1969" s="0" t="s">
        <v>8873</v>
      </c>
      <c r="B1969" s="0" t="s">
        <v>8874</v>
      </c>
      <c r="C1969" s="0" t="str">
        <f aca="false">LEFT(A1969,2)&amp;B1969</f>
        <v>GRÍpeiros</v>
      </c>
    </row>
    <row r="1970" customFormat="false" ht="12.75" hidden="false" customHeight="false" outlineLevel="0" collapsed="false">
      <c r="A1970" s="0" t="s">
        <v>8875</v>
      </c>
      <c r="B1970" s="0" t="s">
        <v>8876</v>
      </c>
      <c r="C1970" s="0" t="str">
        <f aca="false">LEFT(A1970,2)&amp;B1970</f>
        <v>GRThessalía</v>
      </c>
    </row>
    <row r="1971" customFormat="false" ht="12.75" hidden="false" customHeight="false" outlineLevel="0" collapsed="false">
      <c r="A1971" s="0" t="s">
        <v>8877</v>
      </c>
      <c r="B1971" s="0" t="s">
        <v>8878</v>
      </c>
      <c r="C1971" s="0" t="str">
        <f aca="false">LEFT(A1971,2)&amp;B1971</f>
        <v>GRIonía Nísia</v>
      </c>
    </row>
    <row r="1972" customFormat="false" ht="12.75" hidden="false" customHeight="false" outlineLevel="0" collapsed="false">
      <c r="A1972" s="0" t="s">
        <v>8879</v>
      </c>
      <c r="B1972" s="0" t="s">
        <v>8880</v>
      </c>
      <c r="C1972" s="0" t="str">
        <f aca="false">LEFT(A1972,2)&amp;B1972</f>
        <v>GRDytikí Elláda</v>
      </c>
    </row>
    <row r="1973" customFormat="false" ht="12.75" hidden="false" customHeight="false" outlineLevel="0" collapsed="false">
      <c r="A1973" s="0" t="s">
        <v>8881</v>
      </c>
      <c r="B1973" s="0" t="s">
        <v>8882</v>
      </c>
      <c r="C1973" s="0" t="str">
        <f aca="false">LEFT(A1973,2)&amp;B1973</f>
        <v>GRStereá Elláda</v>
      </c>
    </row>
    <row r="1974" customFormat="false" ht="12.75" hidden="false" customHeight="false" outlineLevel="0" collapsed="false">
      <c r="A1974" s="0" t="s">
        <v>8883</v>
      </c>
      <c r="B1974" s="0" t="s">
        <v>8884</v>
      </c>
      <c r="C1974" s="0" t="str">
        <f aca="false">LEFT(A1974,2)&amp;B1974</f>
        <v>GRAttikí</v>
      </c>
    </row>
    <row r="1975" customFormat="false" ht="12.75" hidden="false" customHeight="false" outlineLevel="0" collapsed="false">
      <c r="A1975" s="0" t="s">
        <v>8885</v>
      </c>
      <c r="B1975" s="0" t="s">
        <v>8886</v>
      </c>
      <c r="C1975" s="0" t="str">
        <f aca="false">LEFT(A1975,2)&amp;B1975</f>
        <v>GRPelopónnisos</v>
      </c>
    </row>
    <row r="1976" customFormat="false" ht="12.75" hidden="false" customHeight="false" outlineLevel="0" collapsed="false">
      <c r="A1976" s="0" t="s">
        <v>8887</v>
      </c>
      <c r="B1976" s="0" t="s">
        <v>8888</v>
      </c>
      <c r="C1976" s="0" t="str">
        <f aca="false">LEFT(A1976,2)&amp;B1976</f>
        <v>GRVóreio Aigaío</v>
      </c>
    </row>
    <row r="1977" customFormat="false" ht="12.75" hidden="false" customHeight="false" outlineLevel="0" collapsed="false">
      <c r="A1977" s="0" t="s">
        <v>8889</v>
      </c>
      <c r="B1977" s="0" t="s">
        <v>8890</v>
      </c>
      <c r="C1977" s="0" t="str">
        <f aca="false">LEFT(A1977,2)&amp;B1977</f>
        <v>GRNótio Aigaío</v>
      </c>
    </row>
    <row r="1978" customFormat="false" ht="12.75" hidden="false" customHeight="false" outlineLevel="0" collapsed="false">
      <c r="A1978" s="0" t="s">
        <v>8891</v>
      </c>
      <c r="B1978" s="0" t="s">
        <v>8892</v>
      </c>
      <c r="C1978" s="0" t="str">
        <f aca="false">LEFT(A1978,2)&amp;B1978</f>
        <v>GRKríti</v>
      </c>
    </row>
    <row r="1979" customFormat="false" ht="12.75" hidden="false" customHeight="false" outlineLevel="0" collapsed="false">
      <c r="A1979" s="0" t="s">
        <v>8893</v>
      </c>
      <c r="B1979" s="0" t="s">
        <v>8894</v>
      </c>
      <c r="C1979" s="0" t="str">
        <f aca="false">LEFT(A1979,2)&amp;B1979</f>
        <v>GTAlta Verapaz</v>
      </c>
    </row>
    <row r="1980" customFormat="false" ht="12.75" hidden="false" customHeight="false" outlineLevel="0" collapsed="false">
      <c r="A1980" s="0" t="s">
        <v>8895</v>
      </c>
      <c r="B1980" s="0" t="s">
        <v>8896</v>
      </c>
      <c r="C1980" s="0" t="str">
        <f aca="false">LEFT(A1980,2)&amp;B1980</f>
        <v>GTBaja Verapaz</v>
      </c>
    </row>
    <row r="1981" customFormat="false" ht="12.75" hidden="false" customHeight="false" outlineLevel="0" collapsed="false">
      <c r="A1981" s="0" t="s">
        <v>8897</v>
      </c>
      <c r="B1981" s="0" t="s">
        <v>8898</v>
      </c>
      <c r="C1981" s="0" t="str">
        <f aca="false">LEFT(A1981,2)&amp;B1981</f>
        <v>GTChimaltenango</v>
      </c>
    </row>
    <row r="1982" customFormat="false" ht="12.75" hidden="false" customHeight="false" outlineLevel="0" collapsed="false">
      <c r="A1982" s="0" t="s">
        <v>8899</v>
      </c>
      <c r="B1982" s="0" t="s">
        <v>8900</v>
      </c>
      <c r="C1982" s="0" t="str">
        <f aca="false">LEFT(A1982,2)&amp;B1982</f>
        <v>GTChiquimula</v>
      </c>
    </row>
    <row r="1983" customFormat="false" ht="12.75" hidden="false" customHeight="false" outlineLevel="0" collapsed="false">
      <c r="A1983" s="0" t="s">
        <v>8901</v>
      </c>
      <c r="B1983" s="0" t="s">
        <v>8902</v>
      </c>
      <c r="C1983" s="0" t="str">
        <f aca="false">LEFT(A1983,2)&amp;B1983</f>
        <v>GTEscuintla</v>
      </c>
    </row>
    <row r="1984" customFormat="false" ht="12.75" hidden="false" customHeight="false" outlineLevel="0" collapsed="false">
      <c r="A1984" s="0" t="s">
        <v>8903</v>
      </c>
      <c r="B1984" s="0" t="s">
        <v>8904</v>
      </c>
      <c r="C1984" s="0" t="str">
        <f aca="false">LEFT(A1984,2)&amp;B1984</f>
        <v>GTGuatemala</v>
      </c>
    </row>
    <row r="1985" customFormat="false" ht="12.75" hidden="false" customHeight="false" outlineLevel="0" collapsed="false">
      <c r="A1985" s="0" t="s">
        <v>8905</v>
      </c>
      <c r="B1985" s="0" t="s">
        <v>8906</v>
      </c>
      <c r="C1985" s="0" t="str">
        <f aca="false">LEFT(A1985,2)&amp;B1985</f>
        <v>GTHuehuetenango</v>
      </c>
    </row>
    <row r="1986" customFormat="false" ht="12.75" hidden="false" customHeight="false" outlineLevel="0" collapsed="false">
      <c r="A1986" s="0" t="s">
        <v>8907</v>
      </c>
      <c r="B1986" s="0" t="s">
        <v>8908</v>
      </c>
      <c r="C1986" s="0" t="str">
        <f aca="false">LEFT(A1986,2)&amp;B1986</f>
        <v>GTIzabal</v>
      </c>
    </row>
    <row r="1987" customFormat="false" ht="12.75" hidden="false" customHeight="false" outlineLevel="0" collapsed="false">
      <c r="A1987" s="0" t="s">
        <v>8909</v>
      </c>
      <c r="B1987" s="0" t="s">
        <v>8910</v>
      </c>
      <c r="C1987" s="0" t="str">
        <f aca="false">LEFT(A1987,2)&amp;B1987</f>
        <v>GTJalapa</v>
      </c>
    </row>
    <row r="1988" customFormat="false" ht="12.75" hidden="false" customHeight="false" outlineLevel="0" collapsed="false">
      <c r="A1988" s="0" t="s">
        <v>8911</v>
      </c>
      <c r="B1988" s="0" t="s">
        <v>8912</v>
      </c>
      <c r="C1988" s="0" t="str">
        <f aca="false">LEFT(A1988,2)&amp;B1988</f>
        <v>GTJutiapa</v>
      </c>
    </row>
    <row r="1989" customFormat="false" ht="12.75" hidden="false" customHeight="false" outlineLevel="0" collapsed="false">
      <c r="A1989" s="0" t="s">
        <v>8913</v>
      </c>
      <c r="B1989" s="0" t="s">
        <v>8914</v>
      </c>
      <c r="C1989" s="0" t="str">
        <f aca="false">LEFT(A1989,2)&amp;B1989</f>
        <v>GTPetén</v>
      </c>
    </row>
    <row r="1990" customFormat="false" ht="12.75" hidden="false" customHeight="false" outlineLevel="0" collapsed="false">
      <c r="A1990" s="0" t="s">
        <v>8915</v>
      </c>
      <c r="B1990" s="0" t="s">
        <v>8916</v>
      </c>
      <c r="C1990" s="0" t="str">
        <f aca="false">LEFT(A1990,2)&amp;B1990</f>
        <v>GTEl Progreso</v>
      </c>
    </row>
    <row r="1991" customFormat="false" ht="12.75" hidden="false" customHeight="false" outlineLevel="0" collapsed="false">
      <c r="A1991" s="0" t="s">
        <v>8917</v>
      </c>
      <c r="B1991" s="0" t="s">
        <v>8918</v>
      </c>
      <c r="C1991" s="0" t="str">
        <f aca="false">LEFT(A1991,2)&amp;B1991</f>
        <v>GTQuiché</v>
      </c>
    </row>
    <row r="1992" customFormat="false" ht="12.75" hidden="false" customHeight="false" outlineLevel="0" collapsed="false">
      <c r="A1992" s="0" t="s">
        <v>8919</v>
      </c>
      <c r="B1992" s="0" t="s">
        <v>8920</v>
      </c>
      <c r="C1992" s="0" t="str">
        <f aca="false">LEFT(A1992,2)&amp;B1992</f>
        <v>GTQuetzaltenango</v>
      </c>
    </row>
    <row r="1993" customFormat="false" ht="12.75" hidden="false" customHeight="false" outlineLevel="0" collapsed="false">
      <c r="A1993" s="0" t="s">
        <v>8921</v>
      </c>
      <c r="B1993" s="0" t="s">
        <v>8922</v>
      </c>
      <c r="C1993" s="0" t="str">
        <f aca="false">LEFT(A1993,2)&amp;B1993</f>
        <v>GTRetalhuleu</v>
      </c>
    </row>
    <row r="1994" customFormat="false" ht="12.75" hidden="false" customHeight="false" outlineLevel="0" collapsed="false">
      <c r="A1994" s="0" t="s">
        <v>8923</v>
      </c>
      <c r="B1994" s="0" t="s">
        <v>8924</v>
      </c>
      <c r="C1994" s="0" t="str">
        <f aca="false">LEFT(A1994,2)&amp;B1994</f>
        <v>GTSacatepéquez</v>
      </c>
    </row>
    <row r="1995" customFormat="false" ht="12.75" hidden="false" customHeight="false" outlineLevel="0" collapsed="false">
      <c r="A1995" s="0" t="s">
        <v>8925</v>
      </c>
      <c r="B1995" s="0" t="s">
        <v>8926</v>
      </c>
      <c r="C1995" s="0" t="str">
        <f aca="false">LEFT(A1995,2)&amp;B1995</f>
        <v>GTSan Marcos</v>
      </c>
    </row>
    <row r="1996" customFormat="false" ht="12.75" hidden="false" customHeight="false" outlineLevel="0" collapsed="false">
      <c r="A1996" s="0" t="s">
        <v>8927</v>
      </c>
      <c r="B1996" s="0" t="s">
        <v>8928</v>
      </c>
      <c r="C1996" s="0" t="str">
        <f aca="false">LEFT(A1996,2)&amp;B1996</f>
        <v>GTSololá</v>
      </c>
    </row>
    <row r="1997" customFormat="false" ht="12.75" hidden="false" customHeight="false" outlineLevel="0" collapsed="false">
      <c r="A1997" s="0" t="s">
        <v>8929</v>
      </c>
      <c r="B1997" s="0" t="s">
        <v>8930</v>
      </c>
      <c r="C1997" s="0" t="str">
        <f aca="false">LEFT(A1997,2)&amp;B1997</f>
        <v>GTSanta Rosa</v>
      </c>
    </row>
    <row r="1998" customFormat="false" ht="12.75" hidden="false" customHeight="false" outlineLevel="0" collapsed="false">
      <c r="A1998" s="0" t="s">
        <v>8931</v>
      </c>
      <c r="B1998" s="0" t="s">
        <v>8932</v>
      </c>
      <c r="C1998" s="0" t="str">
        <f aca="false">LEFT(A1998,2)&amp;B1998</f>
        <v>GTSuchitepéquez</v>
      </c>
    </row>
    <row r="1999" customFormat="false" ht="12.75" hidden="false" customHeight="false" outlineLevel="0" collapsed="false">
      <c r="A1999" s="0" t="s">
        <v>8933</v>
      </c>
      <c r="B1999" s="0" t="s">
        <v>8934</v>
      </c>
      <c r="C1999" s="0" t="str">
        <f aca="false">LEFT(A1999,2)&amp;B1999</f>
        <v>GTTotonicapán</v>
      </c>
    </row>
    <row r="2000" customFormat="false" ht="12.75" hidden="false" customHeight="false" outlineLevel="0" collapsed="false">
      <c r="A2000" s="0" t="s">
        <v>8935</v>
      </c>
      <c r="B2000" s="0" t="s">
        <v>8936</v>
      </c>
      <c r="C2000" s="0" t="str">
        <f aca="false">LEFT(A2000,2)&amp;B2000</f>
        <v>GTZacapa</v>
      </c>
    </row>
    <row r="2001" customFormat="false" ht="12.75" hidden="false" customHeight="false" outlineLevel="0" collapsed="false">
      <c r="A2001" s="0" t="s">
        <v>8937</v>
      </c>
      <c r="B2001" s="0" t="s">
        <v>8938</v>
      </c>
      <c r="C2001" s="0" t="str">
        <f aca="false">LEFT(A2001,2)&amp;B2001</f>
        <v>GWBissau</v>
      </c>
    </row>
    <row r="2002" customFormat="false" ht="12.75" hidden="false" customHeight="false" outlineLevel="0" collapsed="false">
      <c r="A2002" s="0" t="s">
        <v>8939</v>
      </c>
      <c r="B2002" s="0" t="s">
        <v>8940</v>
      </c>
      <c r="C2002" s="0" t="str">
        <f aca="false">LEFT(A2002,2)&amp;B2002</f>
        <v>GWLeste</v>
      </c>
    </row>
    <row r="2003" customFormat="false" ht="12.75" hidden="false" customHeight="false" outlineLevel="0" collapsed="false">
      <c r="A2003" s="0" t="s">
        <v>8941</v>
      </c>
      <c r="B2003" s="0" t="s">
        <v>8942</v>
      </c>
      <c r="C2003" s="0" t="str">
        <f aca="false">LEFT(A2003,2)&amp;B2003</f>
        <v>GWBafatá</v>
      </c>
    </row>
    <row r="2004" customFormat="false" ht="12.75" hidden="false" customHeight="false" outlineLevel="0" collapsed="false">
      <c r="A2004" s="0" t="s">
        <v>8943</v>
      </c>
      <c r="B2004" s="0" t="s">
        <v>8944</v>
      </c>
      <c r="C2004" s="0" t="str">
        <f aca="false">LEFT(A2004,2)&amp;B2004</f>
        <v>GWGabú</v>
      </c>
    </row>
    <row r="2005" customFormat="false" ht="12.75" hidden="false" customHeight="false" outlineLevel="0" collapsed="false">
      <c r="A2005" s="0" t="s">
        <v>8945</v>
      </c>
      <c r="B2005" s="0" t="s">
        <v>8946</v>
      </c>
      <c r="C2005" s="0" t="str">
        <f aca="false">LEFT(A2005,2)&amp;B2005</f>
        <v>GWNorte</v>
      </c>
    </row>
    <row r="2006" customFormat="false" ht="12.75" hidden="false" customHeight="false" outlineLevel="0" collapsed="false">
      <c r="A2006" s="0" t="s">
        <v>8947</v>
      </c>
      <c r="B2006" s="0" t="s">
        <v>8948</v>
      </c>
      <c r="C2006" s="0" t="str">
        <f aca="false">LEFT(A2006,2)&amp;B2006</f>
        <v>GWBiombo</v>
      </c>
    </row>
    <row r="2007" customFormat="false" ht="12.75" hidden="false" customHeight="false" outlineLevel="0" collapsed="false">
      <c r="A2007" s="0" t="s">
        <v>8949</v>
      </c>
      <c r="B2007" s="0" t="s">
        <v>8950</v>
      </c>
      <c r="C2007" s="0" t="str">
        <f aca="false">LEFT(A2007,2)&amp;B2007</f>
        <v>GWCacheu</v>
      </c>
    </row>
    <row r="2008" customFormat="false" ht="12.75" hidden="false" customHeight="false" outlineLevel="0" collapsed="false">
      <c r="A2008" s="0" t="s">
        <v>8951</v>
      </c>
      <c r="B2008" s="0" t="s">
        <v>8952</v>
      </c>
      <c r="C2008" s="0" t="str">
        <f aca="false">LEFT(A2008,2)&amp;B2008</f>
        <v>GWOio</v>
      </c>
    </row>
    <row r="2009" customFormat="false" ht="12.75" hidden="false" customHeight="false" outlineLevel="0" collapsed="false">
      <c r="A2009" s="0" t="s">
        <v>8953</v>
      </c>
      <c r="B2009" s="0" t="s">
        <v>8954</v>
      </c>
      <c r="C2009" s="0" t="str">
        <f aca="false">LEFT(A2009,2)&amp;B2009</f>
        <v>GWSul</v>
      </c>
    </row>
    <row r="2010" customFormat="false" ht="12.75" hidden="false" customHeight="false" outlineLevel="0" collapsed="false">
      <c r="A2010" s="0" t="s">
        <v>8955</v>
      </c>
      <c r="B2010" s="0" t="s">
        <v>8956</v>
      </c>
      <c r="C2010" s="0" t="str">
        <f aca="false">LEFT(A2010,2)&amp;B2010</f>
        <v>GWBolama</v>
      </c>
    </row>
    <row r="2011" customFormat="false" ht="12.75" hidden="false" customHeight="false" outlineLevel="0" collapsed="false">
      <c r="A2011" s="0" t="s">
        <v>8957</v>
      </c>
      <c r="B2011" s="0" t="s">
        <v>8958</v>
      </c>
      <c r="C2011" s="0" t="str">
        <f aca="false">LEFT(A2011,2)&amp;B2011</f>
        <v>GWQuinara</v>
      </c>
    </row>
    <row r="2012" customFormat="false" ht="12.75" hidden="false" customHeight="false" outlineLevel="0" collapsed="false">
      <c r="A2012" s="0" t="s">
        <v>8959</v>
      </c>
      <c r="B2012" s="0" t="s">
        <v>8960</v>
      </c>
      <c r="C2012" s="0" t="str">
        <f aca="false">LEFT(A2012,2)&amp;B2012</f>
        <v>GWTombali</v>
      </c>
    </row>
    <row r="2013" customFormat="false" ht="12.75" hidden="false" customHeight="false" outlineLevel="0" collapsed="false">
      <c r="A2013" s="0" t="s">
        <v>8961</v>
      </c>
      <c r="B2013" s="0" t="s">
        <v>8962</v>
      </c>
      <c r="C2013" s="0" t="str">
        <f aca="false">LEFT(A2013,2)&amp;B2013</f>
        <v>GYBarima-Waini</v>
      </c>
    </row>
    <row r="2014" customFormat="false" ht="12.75" hidden="false" customHeight="false" outlineLevel="0" collapsed="false">
      <c r="A2014" s="0" t="s">
        <v>8963</v>
      </c>
      <c r="B2014" s="0" t="s">
        <v>8964</v>
      </c>
      <c r="C2014" s="0" t="str">
        <f aca="false">LEFT(A2014,2)&amp;B2014</f>
        <v>GYCuyuni-Mazaruni</v>
      </c>
    </row>
    <row r="2015" customFormat="false" ht="12.75" hidden="false" customHeight="false" outlineLevel="0" collapsed="false">
      <c r="A2015" s="0" t="s">
        <v>8965</v>
      </c>
      <c r="B2015" s="0" t="s">
        <v>8966</v>
      </c>
      <c r="C2015" s="0" t="str">
        <f aca="false">LEFT(A2015,2)&amp;B2015</f>
        <v>GYDemerara-Mahaica</v>
      </c>
    </row>
    <row r="2016" customFormat="false" ht="12.75" hidden="false" customHeight="false" outlineLevel="0" collapsed="false">
      <c r="A2016" s="0" t="s">
        <v>8967</v>
      </c>
      <c r="B2016" s="0" t="s">
        <v>8968</v>
      </c>
      <c r="C2016" s="0" t="str">
        <f aca="false">LEFT(A2016,2)&amp;B2016</f>
        <v>GYEast Berbice-Corentyne</v>
      </c>
    </row>
    <row r="2017" customFormat="false" ht="12.75" hidden="false" customHeight="false" outlineLevel="0" collapsed="false">
      <c r="A2017" s="0" t="s">
        <v>8969</v>
      </c>
      <c r="B2017" s="0" t="s">
        <v>8970</v>
      </c>
      <c r="C2017" s="0" t="str">
        <f aca="false">LEFT(A2017,2)&amp;B2017</f>
        <v>GYEssequibo Islands-West Demerara</v>
      </c>
    </row>
    <row r="2018" customFormat="false" ht="12.75" hidden="false" customHeight="false" outlineLevel="0" collapsed="false">
      <c r="A2018" s="0" t="s">
        <v>8971</v>
      </c>
      <c r="B2018" s="0" t="s">
        <v>8972</v>
      </c>
      <c r="C2018" s="0" t="str">
        <f aca="false">LEFT(A2018,2)&amp;B2018</f>
        <v>GYMahaica-Berbice</v>
      </c>
    </row>
    <row r="2019" customFormat="false" ht="12.75" hidden="false" customHeight="false" outlineLevel="0" collapsed="false">
      <c r="A2019" s="0" t="s">
        <v>8973</v>
      </c>
      <c r="B2019" s="0" t="s">
        <v>8974</v>
      </c>
      <c r="C2019" s="0" t="str">
        <f aca="false">LEFT(A2019,2)&amp;B2019</f>
        <v>GYPomeroon-Supenaam</v>
      </c>
    </row>
    <row r="2020" customFormat="false" ht="12.75" hidden="false" customHeight="false" outlineLevel="0" collapsed="false">
      <c r="A2020" s="0" t="s">
        <v>8975</v>
      </c>
      <c r="B2020" s="0" t="s">
        <v>8976</v>
      </c>
      <c r="C2020" s="0" t="str">
        <f aca="false">LEFT(A2020,2)&amp;B2020</f>
        <v>GYPotaro-Siparuni</v>
      </c>
    </row>
    <row r="2021" customFormat="false" ht="12.75" hidden="false" customHeight="false" outlineLevel="0" collapsed="false">
      <c r="A2021" s="0" t="s">
        <v>8977</v>
      </c>
      <c r="B2021" s="0" t="s">
        <v>8978</v>
      </c>
      <c r="C2021" s="0" t="str">
        <f aca="false">LEFT(A2021,2)&amp;B2021</f>
        <v>GYUpper Demerara-Berbice</v>
      </c>
    </row>
    <row r="2022" customFormat="false" ht="12.75" hidden="false" customHeight="false" outlineLevel="0" collapsed="false">
      <c r="A2022" s="0" t="s">
        <v>8979</v>
      </c>
      <c r="B2022" s="0" t="s">
        <v>8980</v>
      </c>
      <c r="C2022" s="0" t="str">
        <f aca="false">LEFT(A2022,2)&amp;B2022</f>
        <v>GYUpper Takutu-Upper Essequibo</v>
      </c>
    </row>
    <row r="2023" customFormat="false" ht="12.75" hidden="false" customHeight="false" outlineLevel="0" collapsed="false">
      <c r="A2023" s="0" t="s">
        <v>8981</v>
      </c>
      <c r="B2023" s="0" t="s">
        <v>8982</v>
      </c>
      <c r="C2023" s="0" t="str">
        <f aca="false">LEFT(A2023,2)&amp;B2023</f>
        <v>HNAtlántida</v>
      </c>
    </row>
    <row r="2024" customFormat="false" ht="12.75" hidden="false" customHeight="false" outlineLevel="0" collapsed="false">
      <c r="A2024" s="0" t="s">
        <v>8983</v>
      </c>
      <c r="B2024" s="0" t="s">
        <v>8984</v>
      </c>
      <c r="C2024" s="0" t="str">
        <f aca="false">LEFT(A2024,2)&amp;B2024</f>
        <v>HNCholuteca</v>
      </c>
    </row>
    <row r="2025" customFormat="false" ht="12.75" hidden="false" customHeight="false" outlineLevel="0" collapsed="false">
      <c r="A2025" s="0" t="s">
        <v>8985</v>
      </c>
      <c r="B2025" s="0" t="s">
        <v>8986</v>
      </c>
      <c r="C2025" s="0" t="str">
        <f aca="false">LEFT(A2025,2)&amp;B2025</f>
        <v>HNColón</v>
      </c>
    </row>
    <row r="2026" customFormat="false" ht="12.75" hidden="false" customHeight="false" outlineLevel="0" collapsed="false">
      <c r="A2026" s="0" t="s">
        <v>8987</v>
      </c>
      <c r="B2026" s="0" t="s">
        <v>8988</v>
      </c>
      <c r="C2026" s="0" t="str">
        <f aca="false">LEFT(A2026,2)&amp;B2026</f>
        <v>HNComayagua</v>
      </c>
    </row>
    <row r="2027" customFormat="false" ht="12.75" hidden="false" customHeight="false" outlineLevel="0" collapsed="false">
      <c r="A2027" s="0" t="s">
        <v>8989</v>
      </c>
      <c r="B2027" s="0" t="s">
        <v>8990</v>
      </c>
      <c r="C2027" s="0" t="str">
        <f aca="false">LEFT(A2027,2)&amp;B2027</f>
        <v>HNCopán</v>
      </c>
    </row>
    <row r="2028" customFormat="false" ht="12.75" hidden="false" customHeight="false" outlineLevel="0" collapsed="false">
      <c r="A2028" s="0" t="s">
        <v>8991</v>
      </c>
      <c r="B2028" s="0" t="s">
        <v>8992</v>
      </c>
      <c r="C2028" s="0" t="str">
        <f aca="false">LEFT(A2028,2)&amp;B2028</f>
        <v>HNCortés</v>
      </c>
    </row>
    <row r="2029" customFormat="false" ht="12.75" hidden="false" customHeight="false" outlineLevel="0" collapsed="false">
      <c r="A2029" s="0" t="s">
        <v>8993</v>
      </c>
      <c r="B2029" s="0" t="s">
        <v>8994</v>
      </c>
      <c r="C2029" s="0" t="str">
        <f aca="false">LEFT(A2029,2)&amp;B2029</f>
        <v>HNEl Paraíso</v>
      </c>
    </row>
    <row r="2030" customFormat="false" ht="12.75" hidden="false" customHeight="false" outlineLevel="0" collapsed="false">
      <c r="A2030" s="0" t="s">
        <v>8995</v>
      </c>
      <c r="B2030" s="0" t="s">
        <v>8996</v>
      </c>
      <c r="C2030" s="0" t="str">
        <f aca="false">LEFT(A2030,2)&amp;B2030</f>
        <v>HNFrancisco Morazán</v>
      </c>
    </row>
    <row r="2031" customFormat="false" ht="12.75" hidden="false" customHeight="false" outlineLevel="0" collapsed="false">
      <c r="A2031" s="0" t="s">
        <v>8997</v>
      </c>
      <c r="B2031" s="0" t="s">
        <v>8998</v>
      </c>
      <c r="C2031" s="0" t="str">
        <f aca="false">LEFT(A2031,2)&amp;B2031</f>
        <v>HNGracias a Dios</v>
      </c>
    </row>
    <row r="2032" customFormat="false" ht="12.75" hidden="false" customHeight="false" outlineLevel="0" collapsed="false">
      <c r="A2032" s="0" t="s">
        <v>8999</v>
      </c>
      <c r="B2032" s="0" t="s">
        <v>9000</v>
      </c>
      <c r="C2032" s="0" t="str">
        <f aca="false">LEFT(A2032,2)&amp;B2032</f>
        <v>HNIslas de la Bahía</v>
      </c>
    </row>
    <row r="2033" customFormat="false" ht="12.75" hidden="false" customHeight="false" outlineLevel="0" collapsed="false">
      <c r="A2033" s="0" t="s">
        <v>9001</v>
      </c>
      <c r="B2033" s="0" t="s">
        <v>9002</v>
      </c>
      <c r="C2033" s="0" t="str">
        <f aca="false">LEFT(A2033,2)&amp;B2033</f>
        <v>HNIntibucá</v>
      </c>
    </row>
    <row r="2034" customFormat="false" ht="12.75" hidden="false" customHeight="false" outlineLevel="0" collapsed="false">
      <c r="A2034" s="0" t="s">
        <v>9003</v>
      </c>
      <c r="B2034" s="0" t="s">
        <v>9004</v>
      </c>
      <c r="C2034" s="0" t="str">
        <f aca="false">LEFT(A2034,2)&amp;B2034</f>
        <v>HNLempira</v>
      </c>
    </row>
    <row r="2035" customFormat="false" ht="12.75" hidden="false" customHeight="false" outlineLevel="0" collapsed="false">
      <c r="A2035" s="0" t="s">
        <v>9005</v>
      </c>
      <c r="B2035" s="0" t="s">
        <v>6230</v>
      </c>
      <c r="C2035" s="0" t="str">
        <f aca="false">LEFT(A2035,2)&amp;B2035</f>
        <v>HNLa Paz</v>
      </c>
    </row>
    <row r="2036" customFormat="false" ht="12.75" hidden="false" customHeight="false" outlineLevel="0" collapsed="false">
      <c r="A2036" s="0" t="s">
        <v>9006</v>
      </c>
      <c r="B2036" s="0" t="s">
        <v>9007</v>
      </c>
      <c r="C2036" s="0" t="str">
        <f aca="false">LEFT(A2036,2)&amp;B2036</f>
        <v>HNOcotepeque</v>
      </c>
    </row>
    <row r="2037" customFormat="false" ht="12.75" hidden="false" customHeight="false" outlineLevel="0" collapsed="false">
      <c r="A2037" s="0" t="s">
        <v>9008</v>
      </c>
      <c r="B2037" s="0" t="s">
        <v>9009</v>
      </c>
      <c r="C2037" s="0" t="str">
        <f aca="false">LEFT(A2037,2)&amp;B2037</f>
        <v>HNOlancho</v>
      </c>
    </row>
    <row r="2038" customFormat="false" ht="12.75" hidden="false" customHeight="false" outlineLevel="0" collapsed="false">
      <c r="A2038" s="0" t="s">
        <v>9010</v>
      </c>
      <c r="B2038" s="0" t="s">
        <v>9011</v>
      </c>
      <c r="C2038" s="0" t="str">
        <f aca="false">LEFT(A2038,2)&amp;B2038</f>
        <v>HNSanta Bárbara</v>
      </c>
    </row>
    <row r="2039" customFormat="false" ht="12.75" hidden="false" customHeight="false" outlineLevel="0" collapsed="false">
      <c r="A2039" s="0" t="s">
        <v>9012</v>
      </c>
      <c r="B2039" s="0" t="s">
        <v>9013</v>
      </c>
      <c r="C2039" s="0" t="str">
        <f aca="false">LEFT(A2039,2)&amp;B2039</f>
        <v>HNValle</v>
      </c>
    </row>
    <row r="2040" customFormat="false" ht="12.75" hidden="false" customHeight="false" outlineLevel="0" collapsed="false">
      <c r="A2040" s="0" t="s">
        <v>9014</v>
      </c>
      <c r="B2040" s="0" t="s">
        <v>9015</v>
      </c>
      <c r="C2040" s="0" t="str">
        <f aca="false">LEFT(A2040,2)&amp;B2040</f>
        <v>HNYoro</v>
      </c>
    </row>
    <row r="2041" customFormat="false" ht="12.75" hidden="false" customHeight="false" outlineLevel="0" collapsed="false">
      <c r="A2041" s="0" t="s">
        <v>9016</v>
      </c>
      <c r="B2041" s="0" t="s">
        <v>9017</v>
      </c>
      <c r="C2041" s="0" t="str">
        <f aca="false">LEFT(A2041,2)&amp;B2041</f>
        <v>HRZagrebačka županija</v>
      </c>
    </row>
    <row r="2042" customFormat="false" ht="12.75" hidden="false" customHeight="false" outlineLevel="0" collapsed="false">
      <c r="A2042" s="0" t="s">
        <v>9018</v>
      </c>
      <c r="B2042" s="0" t="s">
        <v>9019</v>
      </c>
      <c r="C2042" s="0" t="str">
        <f aca="false">LEFT(A2042,2)&amp;B2042</f>
        <v>HRKrapinsko-zagorska županija</v>
      </c>
    </row>
    <row r="2043" customFormat="false" ht="12.75" hidden="false" customHeight="false" outlineLevel="0" collapsed="false">
      <c r="A2043" s="0" t="s">
        <v>9020</v>
      </c>
      <c r="B2043" s="0" t="s">
        <v>9021</v>
      </c>
      <c r="C2043" s="0" t="str">
        <f aca="false">LEFT(A2043,2)&amp;B2043</f>
        <v>HRSisačko-moslavačka županija</v>
      </c>
    </row>
    <row r="2044" customFormat="false" ht="12.75" hidden="false" customHeight="false" outlineLevel="0" collapsed="false">
      <c r="A2044" s="0" t="s">
        <v>9022</v>
      </c>
      <c r="B2044" s="0" t="s">
        <v>9023</v>
      </c>
      <c r="C2044" s="0" t="str">
        <f aca="false">LEFT(A2044,2)&amp;B2044</f>
        <v>HRKarlovačka županija</v>
      </c>
    </row>
    <row r="2045" customFormat="false" ht="12.75" hidden="false" customHeight="false" outlineLevel="0" collapsed="false">
      <c r="A2045" s="0" t="s">
        <v>9024</v>
      </c>
      <c r="B2045" s="0" t="s">
        <v>9025</v>
      </c>
      <c r="C2045" s="0" t="str">
        <f aca="false">LEFT(A2045,2)&amp;B2045</f>
        <v>HRVaraždinska županija</v>
      </c>
    </row>
    <row r="2046" customFormat="false" ht="12.75" hidden="false" customHeight="false" outlineLevel="0" collapsed="false">
      <c r="A2046" s="0" t="s">
        <v>9026</v>
      </c>
      <c r="B2046" s="0" t="s">
        <v>9027</v>
      </c>
      <c r="C2046" s="0" t="str">
        <f aca="false">LEFT(A2046,2)&amp;B2046</f>
        <v>HRKoprivničko-križevačka županija</v>
      </c>
    </row>
    <row r="2047" customFormat="false" ht="12.75" hidden="false" customHeight="false" outlineLevel="0" collapsed="false">
      <c r="A2047" s="0" t="s">
        <v>9028</v>
      </c>
      <c r="B2047" s="0" t="s">
        <v>9029</v>
      </c>
      <c r="C2047" s="0" t="str">
        <f aca="false">LEFT(A2047,2)&amp;B2047</f>
        <v>HRBjelovarsko-bilogorska županija</v>
      </c>
    </row>
    <row r="2048" customFormat="false" ht="12.75" hidden="false" customHeight="false" outlineLevel="0" collapsed="false">
      <c r="A2048" s="0" t="s">
        <v>9030</v>
      </c>
      <c r="B2048" s="0" t="s">
        <v>9031</v>
      </c>
      <c r="C2048" s="0" t="str">
        <f aca="false">LEFT(A2048,2)&amp;B2048</f>
        <v>HRPrimorsko-goranska županija</v>
      </c>
    </row>
    <row r="2049" customFormat="false" ht="12.75" hidden="false" customHeight="false" outlineLevel="0" collapsed="false">
      <c r="A2049" s="0" t="s">
        <v>9032</v>
      </c>
      <c r="B2049" s="0" t="s">
        <v>9033</v>
      </c>
      <c r="C2049" s="0" t="str">
        <f aca="false">LEFT(A2049,2)&amp;B2049</f>
        <v>HRLičko-senjska županija</v>
      </c>
    </row>
    <row r="2050" customFormat="false" ht="12.75" hidden="false" customHeight="false" outlineLevel="0" collapsed="false">
      <c r="A2050" s="0" t="s">
        <v>9034</v>
      </c>
      <c r="B2050" s="0" t="s">
        <v>9035</v>
      </c>
      <c r="C2050" s="0" t="str">
        <f aca="false">LEFT(A2050,2)&amp;B2050</f>
        <v>HRVirovitičko-podravska županija</v>
      </c>
    </row>
    <row r="2051" customFormat="false" ht="12.75" hidden="false" customHeight="false" outlineLevel="0" collapsed="false">
      <c r="A2051" s="0" t="s">
        <v>9036</v>
      </c>
      <c r="B2051" s="0" t="s">
        <v>9037</v>
      </c>
      <c r="C2051" s="0" t="str">
        <f aca="false">LEFT(A2051,2)&amp;B2051</f>
        <v>HRPožeško-slavonska županija</v>
      </c>
    </row>
    <row r="2052" customFormat="false" ht="12.75" hidden="false" customHeight="false" outlineLevel="0" collapsed="false">
      <c r="A2052" s="0" t="s">
        <v>9038</v>
      </c>
      <c r="B2052" s="0" t="s">
        <v>9039</v>
      </c>
      <c r="C2052" s="0" t="str">
        <f aca="false">LEFT(A2052,2)&amp;B2052</f>
        <v>HRBrodsko-posavska županija</v>
      </c>
    </row>
    <row r="2053" customFormat="false" ht="12.75" hidden="false" customHeight="false" outlineLevel="0" collapsed="false">
      <c r="A2053" s="0" t="s">
        <v>9040</v>
      </c>
      <c r="B2053" s="0" t="s">
        <v>9041</v>
      </c>
      <c r="C2053" s="0" t="str">
        <f aca="false">LEFT(A2053,2)&amp;B2053</f>
        <v>HRZadarska županija</v>
      </c>
    </row>
    <row r="2054" customFormat="false" ht="12.75" hidden="false" customHeight="false" outlineLevel="0" collapsed="false">
      <c r="A2054" s="0" t="s">
        <v>9042</v>
      </c>
      <c r="B2054" s="0" t="s">
        <v>9043</v>
      </c>
      <c r="C2054" s="0" t="str">
        <f aca="false">LEFT(A2054,2)&amp;B2054</f>
        <v>HROsječko-baranjska županija</v>
      </c>
    </row>
    <row r="2055" customFormat="false" ht="12.75" hidden="false" customHeight="false" outlineLevel="0" collapsed="false">
      <c r="A2055" s="0" t="s">
        <v>9044</v>
      </c>
      <c r="B2055" s="0" t="s">
        <v>9045</v>
      </c>
      <c r="C2055" s="0" t="str">
        <f aca="false">LEFT(A2055,2)&amp;B2055</f>
        <v>HRŠibensko-kninska županija</v>
      </c>
    </row>
    <row r="2056" customFormat="false" ht="12.75" hidden="false" customHeight="false" outlineLevel="0" collapsed="false">
      <c r="A2056" s="0" t="s">
        <v>9046</v>
      </c>
      <c r="B2056" s="0" t="s">
        <v>9047</v>
      </c>
      <c r="C2056" s="0" t="str">
        <f aca="false">LEFT(A2056,2)&amp;B2056</f>
        <v>HRVukovarsko-srijemska županija</v>
      </c>
    </row>
    <row r="2057" customFormat="false" ht="12.75" hidden="false" customHeight="false" outlineLevel="0" collapsed="false">
      <c r="A2057" s="0" t="s">
        <v>9048</v>
      </c>
      <c r="B2057" s="0" t="s">
        <v>9049</v>
      </c>
      <c r="C2057" s="0" t="str">
        <f aca="false">LEFT(A2057,2)&amp;B2057</f>
        <v>HRSplitsko-dalmatinska županija</v>
      </c>
    </row>
    <row r="2058" customFormat="false" ht="12.75" hidden="false" customHeight="false" outlineLevel="0" collapsed="false">
      <c r="A2058" s="0" t="s">
        <v>9050</v>
      </c>
      <c r="B2058" s="0" t="s">
        <v>9051</v>
      </c>
      <c r="C2058" s="0" t="str">
        <f aca="false">LEFT(A2058,2)&amp;B2058</f>
        <v>HRIstarska županija</v>
      </c>
    </row>
    <row r="2059" customFormat="false" ht="12.75" hidden="false" customHeight="false" outlineLevel="0" collapsed="false">
      <c r="A2059" s="0" t="s">
        <v>9052</v>
      </c>
      <c r="B2059" s="0" t="s">
        <v>9053</v>
      </c>
      <c r="C2059" s="0" t="str">
        <f aca="false">LEFT(A2059,2)&amp;B2059</f>
        <v>HRDubrovačko-neretvanska županija</v>
      </c>
    </row>
    <row r="2060" customFormat="false" ht="12.75" hidden="false" customHeight="false" outlineLevel="0" collapsed="false">
      <c r="A2060" s="0" t="s">
        <v>9054</v>
      </c>
      <c r="B2060" s="0" t="s">
        <v>9055</v>
      </c>
      <c r="C2060" s="0" t="str">
        <f aca="false">LEFT(A2060,2)&amp;B2060</f>
        <v>HRMeđimurska županija</v>
      </c>
    </row>
    <row r="2061" customFormat="false" ht="12.75" hidden="false" customHeight="false" outlineLevel="0" collapsed="false">
      <c r="A2061" s="0" t="s">
        <v>9056</v>
      </c>
      <c r="B2061" s="0" t="s">
        <v>9057</v>
      </c>
      <c r="C2061" s="0" t="str">
        <f aca="false">LEFT(A2061,2)&amp;B2061</f>
        <v>HRGrad Zagreb</v>
      </c>
    </row>
    <row r="2062" customFormat="false" ht="12.75" hidden="false" customHeight="false" outlineLevel="0" collapsed="false">
      <c r="A2062" s="0" t="s">
        <v>9058</v>
      </c>
      <c r="B2062" s="0" t="s">
        <v>9059</v>
      </c>
      <c r="C2062" s="0" t="str">
        <f aca="false">LEFT(A2062,2)&amp;B2062</f>
        <v>HTArtibonite</v>
      </c>
    </row>
    <row r="2063" customFormat="false" ht="12.75" hidden="false" customHeight="false" outlineLevel="0" collapsed="false">
      <c r="A2063" s="0" t="s">
        <v>9058</v>
      </c>
      <c r="B2063" s="0" t="s">
        <v>9060</v>
      </c>
      <c r="C2063" s="0" t="str">
        <f aca="false">LEFT(A2063,2)&amp;B2063</f>
        <v>HTLatibonit</v>
      </c>
    </row>
    <row r="2064" customFormat="false" ht="12.75" hidden="false" customHeight="false" outlineLevel="0" collapsed="false">
      <c r="A2064" s="0" t="s">
        <v>9061</v>
      </c>
      <c r="B2064" s="0" t="s">
        <v>5995</v>
      </c>
      <c r="C2064" s="0" t="str">
        <f aca="false">LEFT(A2064,2)&amp;B2064</f>
        <v>HTCentre</v>
      </c>
    </row>
    <row r="2065" customFormat="false" ht="12.75" hidden="false" customHeight="false" outlineLevel="0" collapsed="false">
      <c r="A2065" s="0" t="s">
        <v>9061</v>
      </c>
      <c r="B2065" s="0" t="s">
        <v>9062</v>
      </c>
      <c r="C2065" s="0" t="str">
        <f aca="false">LEFT(A2065,2)&amp;B2065</f>
        <v>HTSant</v>
      </c>
    </row>
    <row r="2066" customFormat="false" ht="12.75" hidden="false" customHeight="false" outlineLevel="0" collapsed="false">
      <c r="A2066" s="0" t="s">
        <v>9063</v>
      </c>
      <c r="B2066" s="0" t="s">
        <v>9064</v>
      </c>
      <c r="C2066" s="0" t="str">
        <f aca="false">LEFT(A2066,2)&amp;B2066</f>
        <v>HTGrande’Anse</v>
      </c>
    </row>
    <row r="2067" customFormat="false" ht="12.75" hidden="false" customHeight="false" outlineLevel="0" collapsed="false">
      <c r="A2067" s="0" t="s">
        <v>9063</v>
      </c>
      <c r="B2067" s="0" t="s">
        <v>9065</v>
      </c>
      <c r="C2067" s="0" t="str">
        <f aca="false">LEFT(A2067,2)&amp;B2067</f>
        <v>HTGrandans</v>
      </c>
    </row>
    <row r="2068" customFormat="false" ht="12.75" hidden="false" customHeight="false" outlineLevel="0" collapsed="false">
      <c r="A2068" s="0" t="s">
        <v>9066</v>
      </c>
      <c r="B2068" s="0" t="s">
        <v>6053</v>
      </c>
      <c r="C2068" s="0" t="str">
        <f aca="false">LEFT(A2068,2)&amp;B2068</f>
        <v>HTNord</v>
      </c>
    </row>
    <row r="2069" customFormat="false" ht="12.75" hidden="false" customHeight="false" outlineLevel="0" collapsed="false">
      <c r="A2069" s="0" t="s">
        <v>9066</v>
      </c>
      <c r="B2069" s="0" t="s">
        <v>9067</v>
      </c>
      <c r="C2069" s="0" t="str">
        <f aca="false">LEFT(A2069,2)&amp;B2069</f>
        <v>HTNò</v>
      </c>
    </row>
    <row r="2070" customFormat="false" ht="12.75" hidden="false" customHeight="false" outlineLevel="0" collapsed="false">
      <c r="A2070" s="0" t="s">
        <v>9068</v>
      </c>
      <c r="B2070" s="0" t="s">
        <v>9069</v>
      </c>
      <c r="C2070" s="0" t="str">
        <f aca="false">LEFT(A2070,2)&amp;B2070</f>
        <v>HTNord-Est</v>
      </c>
    </row>
    <row r="2071" customFormat="false" ht="12.75" hidden="false" customHeight="false" outlineLevel="0" collapsed="false">
      <c r="A2071" s="0" t="s">
        <v>9068</v>
      </c>
      <c r="B2071" s="0" t="s">
        <v>9070</v>
      </c>
      <c r="C2071" s="0" t="str">
        <f aca="false">LEFT(A2071,2)&amp;B2071</f>
        <v>HTNòdès</v>
      </c>
    </row>
    <row r="2072" customFormat="false" ht="12.75" hidden="false" customHeight="false" outlineLevel="0" collapsed="false">
      <c r="A2072" s="0" t="s">
        <v>9071</v>
      </c>
      <c r="B2072" s="0" t="s">
        <v>9072</v>
      </c>
      <c r="C2072" s="0" t="str">
        <f aca="false">LEFT(A2072,2)&amp;B2072</f>
        <v>HTNippes</v>
      </c>
    </row>
    <row r="2073" customFormat="false" ht="12.75" hidden="false" customHeight="false" outlineLevel="0" collapsed="false">
      <c r="A2073" s="0" t="s">
        <v>9071</v>
      </c>
      <c r="B2073" s="0" t="s">
        <v>9073</v>
      </c>
      <c r="C2073" s="0" t="str">
        <f aca="false">LEFT(A2073,2)&amp;B2073</f>
        <v>HTNip</v>
      </c>
    </row>
    <row r="2074" customFormat="false" ht="12.75" hidden="false" customHeight="false" outlineLevel="0" collapsed="false">
      <c r="A2074" s="0" t="s">
        <v>9074</v>
      </c>
      <c r="B2074" s="0" t="s">
        <v>6755</v>
      </c>
      <c r="C2074" s="0" t="str">
        <f aca="false">LEFT(A2074,2)&amp;B2074</f>
        <v>HTNord-Ouest</v>
      </c>
    </row>
    <row r="2075" customFormat="false" ht="12.75" hidden="false" customHeight="false" outlineLevel="0" collapsed="false">
      <c r="A2075" s="0" t="s">
        <v>9074</v>
      </c>
      <c r="B2075" s="0" t="s">
        <v>9075</v>
      </c>
      <c r="C2075" s="0" t="str">
        <f aca="false">LEFT(A2075,2)&amp;B2075</f>
        <v>HTNòdwès</v>
      </c>
    </row>
    <row r="2076" customFormat="false" ht="12.75" hidden="false" customHeight="false" outlineLevel="0" collapsed="false">
      <c r="A2076" s="0" t="s">
        <v>9076</v>
      </c>
      <c r="B2076" s="0" t="s">
        <v>6758</v>
      </c>
      <c r="C2076" s="0" t="str">
        <f aca="false">LEFT(A2076,2)&amp;B2076</f>
        <v>HTOuest</v>
      </c>
    </row>
    <row r="2077" customFormat="false" ht="12.75" hidden="false" customHeight="false" outlineLevel="0" collapsed="false">
      <c r="A2077" s="0" t="s">
        <v>9076</v>
      </c>
      <c r="B2077" s="0" t="s">
        <v>9077</v>
      </c>
      <c r="C2077" s="0" t="str">
        <f aca="false">LEFT(A2077,2)&amp;B2077</f>
        <v>HTLwès</v>
      </c>
    </row>
    <row r="2078" customFormat="false" ht="12.75" hidden="false" customHeight="false" outlineLevel="0" collapsed="false">
      <c r="A2078" s="0" t="s">
        <v>9078</v>
      </c>
      <c r="B2078" s="0" t="s">
        <v>6761</v>
      </c>
      <c r="C2078" s="0" t="str">
        <f aca="false">LEFT(A2078,2)&amp;B2078</f>
        <v>HTSud</v>
      </c>
    </row>
    <row r="2079" customFormat="false" ht="12.75" hidden="false" customHeight="false" outlineLevel="0" collapsed="false">
      <c r="A2079" s="0" t="s">
        <v>9078</v>
      </c>
      <c r="B2079" s="0" t="s">
        <v>9079</v>
      </c>
      <c r="C2079" s="0" t="str">
        <f aca="false">LEFT(A2079,2)&amp;B2079</f>
        <v>HTSid</v>
      </c>
    </row>
    <row r="2080" customFormat="false" ht="12.75" hidden="false" customHeight="false" outlineLevel="0" collapsed="false">
      <c r="A2080" s="0" t="s">
        <v>9080</v>
      </c>
      <c r="B2080" s="0" t="s">
        <v>9081</v>
      </c>
      <c r="C2080" s="0" t="str">
        <f aca="false">LEFT(A2080,2)&amp;B2080</f>
        <v>HTSud-Est</v>
      </c>
    </row>
    <row r="2081" customFormat="false" ht="12.75" hidden="false" customHeight="false" outlineLevel="0" collapsed="false">
      <c r="A2081" s="0" t="s">
        <v>9080</v>
      </c>
      <c r="B2081" s="0" t="s">
        <v>9082</v>
      </c>
      <c r="C2081" s="0" t="str">
        <f aca="false">LEFT(A2081,2)&amp;B2081</f>
        <v>HTSidès</v>
      </c>
    </row>
    <row r="2082" customFormat="false" ht="12.75" hidden="false" customHeight="false" outlineLevel="0" collapsed="false">
      <c r="A2082" s="0" t="s">
        <v>9083</v>
      </c>
      <c r="B2082" s="0" t="s">
        <v>9084</v>
      </c>
      <c r="C2082" s="0" t="str">
        <f aca="false">LEFT(A2082,2)&amp;B2082</f>
        <v>HUBaranya</v>
      </c>
    </row>
    <row r="2083" customFormat="false" ht="12.75" hidden="false" customHeight="false" outlineLevel="0" collapsed="false">
      <c r="A2083" s="0" t="s">
        <v>9085</v>
      </c>
      <c r="B2083" s="0" t="s">
        <v>9086</v>
      </c>
      <c r="C2083" s="0" t="str">
        <f aca="false">LEFT(A2083,2)&amp;B2083</f>
        <v>HUBékés</v>
      </c>
    </row>
    <row r="2084" customFormat="false" ht="12.75" hidden="false" customHeight="false" outlineLevel="0" collapsed="false">
      <c r="A2084" s="0" t="s">
        <v>9087</v>
      </c>
      <c r="B2084" s="0" t="s">
        <v>9088</v>
      </c>
      <c r="C2084" s="0" t="str">
        <f aca="false">LEFT(A2084,2)&amp;B2084</f>
        <v>HUBács-Kiskun</v>
      </c>
    </row>
    <row r="2085" customFormat="false" ht="12.75" hidden="false" customHeight="false" outlineLevel="0" collapsed="false">
      <c r="A2085" s="0" t="s">
        <v>9089</v>
      </c>
      <c r="B2085" s="0" t="s">
        <v>9090</v>
      </c>
      <c r="C2085" s="0" t="str">
        <f aca="false">LEFT(A2085,2)&amp;B2085</f>
        <v>HUBorsod-Abaúj-Zemplén</v>
      </c>
    </row>
    <row r="2086" customFormat="false" ht="12.75" hidden="false" customHeight="false" outlineLevel="0" collapsed="false">
      <c r="A2086" s="0" t="s">
        <v>9091</v>
      </c>
      <c r="B2086" s="0" t="s">
        <v>9092</v>
      </c>
      <c r="C2086" s="0" t="str">
        <f aca="false">LEFT(A2086,2)&amp;B2086</f>
        <v>HUCsongrád</v>
      </c>
    </row>
    <row r="2087" customFormat="false" ht="12.75" hidden="false" customHeight="false" outlineLevel="0" collapsed="false">
      <c r="A2087" s="0" t="s">
        <v>9093</v>
      </c>
      <c r="B2087" s="0" t="s">
        <v>9094</v>
      </c>
      <c r="C2087" s="0" t="str">
        <f aca="false">LEFT(A2087,2)&amp;B2087</f>
        <v>HUFejér</v>
      </c>
    </row>
    <row r="2088" customFormat="false" ht="12.75" hidden="false" customHeight="false" outlineLevel="0" collapsed="false">
      <c r="A2088" s="0" t="s">
        <v>9095</v>
      </c>
      <c r="B2088" s="0" t="s">
        <v>9096</v>
      </c>
      <c r="C2088" s="0" t="str">
        <f aca="false">LEFT(A2088,2)&amp;B2088</f>
        <v>HUGyőr-Moson-Sopron</v>
      </c>
    </row>
    <row r="2089" customFormat="false" ht="12.75" hidden="false" customHeight="false" outlineLevel="0" collapsed="false">
      <c r="A2089" s="0" t="s">
        <v>9097</v>
      </c>
      <c r="B2089" s="0" t="s">
        <v>9098</v>
      </c>
      <c r="C2089" s="0" t="str">
        <f aca="false">LEFT(A2089,2)&amp;B2089</f>
        <v>HUHajdú-Bihar</v>
      </c>
    </row>
    <row r="2090" customFormat="false" ht="12.75" hidden="false" customHeight="false" outlineLevel="0" collapsed="false">
      <c r="A2090" s="0" t="s">
        <v>9099</v>
      </c>
      <c r="B2090" s="0" t="s">
        <v>9100</v>
      </c>
      <c r="C2090" s="0" t="str">
        <f aca="false">LEFT(A2090,2)&amp;B2090</f>
        <v>HUHeves</v>
      </c>
    </row>
    <row r="2091" customFormat="false" ht="12.75" hidden="false" customHeight="false" outlineLevel="0" collapsed="false">
      <c r="A2091" s="0" t="s">
        <v>9101</v>
      </c>
      <c r="B2091" s="0" t="s">
        <v>9102</v>
      </c>
      <c r="C2091" s="0" t="str">
        <f aca="false">LEFT(A2091,2)&amp;B2091</f>
        <v>HUJász-Nagykun-Szolnok</v>
      </c>
    </row>
    <row r="2092" customFormat="false" ht="12.75" hidden="false" customHeight="false" outlineLevel="0" collapsed="false">
      <c r="A2092" s="0" t="s">
        <v>9103</v>
      </c>
      <c r="B2092" s="0" t="s">
        <v>9104</v>
      </c>
      <c r="C2092" s="0" t="str">
        <f aca="false">LEFT(A2092,2)&amp;B2092</f>
        <v>HUKomárom-Esztergom</v>
      </c>
    </row>
    <row r="2093" customFormat="false" ht="12.75" hidden="false" customHeight="false" outlineLevel="0" collapsed="false">
      <c r="A2093" s="0" t="s">
        <v>9105</v>
      </c>
      <c r="B2093" s="0" t="s">
        <v>9106</v>
      </c>
      <c r="C2093" s="0" t="str">
        <f aca="false">LEFT(A2093,2)&amp;B2093</f>
        <v>HUNógrád</v>
      </c>
    </row>
    <row r="2094" customFormat="false" ht="12.75" hidden="false" customHeight="false" outlineLevel="0" collapsed="false">
      <c r="A2094" s="0" t="s">
        <v>9107</v>
      </c>
      <c r="B2094" s="0" t="s">
        <v>9108</v>
      </c>
      <c r="C2094" s="0" t="str">
        <f aca="false">LEFT(A2094,2)&amp;B2094</f>
        <v>HUPest</v>
      </c>
    </row>
    <row r="2095" customFormat="false" ht="12.75" hidden="false" customHeight="false" outlineLevel="0" collapsed="false">
      <c r="A2095" s="0" t="s">
        <v>9109</v>
      </c>
      <c r="B2095" s="0" t="s">
        <v>9110</v>
      </c>
      <c r="C2095" s="0" t="str">
        <f aca="false">LEFT(A2095,2)&amp;B2095</f>
        <v>HUSomogy</v>
      </c>
    </row>
    <row r="2096" customFormat="false" ht="12.75" hidden="false" customHeight="false" outlineLevel="0" collapsed="false">
      <c r="A2096" s="0" t="s">
        <v>9111</v>
      </c>
      <c r="B2096" s="0" t="s">
        <v>9112</v>
      </c>
      <c r="C2096" s="0" t="str">
        <f aca="false">LEFT(A2096,2)&amp;B2096</f>
        <v>HUSzabolcs-Szatmár-Bereg</v>
      </c>
    </row>
    <row r="2097" customFormat="false" ht="12.75" hidden="false" customHeight="false" outlineLevel="0" collapsed="false">
      <c r="A2097" s="0" t="s">
        <v>9113</v>
      </c>
      <c r="B2097" s="0" t="s">
        <v>9114</v>
      </c>
      <c r="C2097" s="0" t="str">
        <f aca="false">LEFT(A2097,2)&amp;B2097</f>
        <v>HUTolna</v>
      </c>
    </row>
    <row r="2098" customFormat="false" ht="12.75" hidden="false" customHeight="false" outlineLevel="0" collapsed="false">
      <c r="A2098" s="0" t="s">
        <v>9115</v>
      </c>
      <c r="B2098" s="0" t="s">
        <v>9116</v>
      </c>
      <c r="C2098" s="0" t="str">
        <f aca="false">LEFT(A2098,2)&amp;B2098</f>
        <v>HUVas</v>
      </c>
    </row>
    <row r="2099" customFormat="false" ht="12.75" hidden="false" customHeight="false" outlineLevel="0" collapsed="false">
      <c r="A2099" s="0" t="s">
        <v>9117</v>
      </c>
      <c r="B2099" s="0" t="s">
        <v>9118</v>
      </c>
      <c r="C2099" s="0" t="str">
        <f aca="false">LEFT(A2099,2)&amp;B2099</f>
        <v>HUVeszprém</v>
      </c>
    </row>
    <row r="2100" customFormat="false" ht="12.75" hidden="false" customHeight="false" outlineLevel="0" collapsed="false">
      <c r="A2100" s="0" t="s">
        <v>9119</v>
      </c>
      <c r="B2100" s="0" t="s">
        <v>9120</v>
      </c>
      <c r="C2100" s="0" t="str">
        <f aca="false">LEFT(A2100,2)&amp;B2100</f>
        <v>HUZala</v>
      </c>
    </row>
    <row r="2101" customFormat="false" ht="12.75" hidden="false" customHeight="false" outlineLevel="0" collapsed="false">
      <c r="A2101" s="0" t="s">
        <v>9121</v>
      </c>
      <c r="B2101" s="0" t="s">
        <v>9122</v>
      </c>
      <c r="C2101" s="0" t="str">
        <f aca="false">LEFT(A2101,2)&amp;B2101</f>
        <v>HUBékéscsaba</v>
      </c>
    </row>
    <row r="2102" customFormat="false" ht="12.75" hidden="false" customHeight="false" outlineLevel="0" collapsed="false">
      <c r="A2102" s="0" t="s">
        <v>9123</v>
      </c>
      <c r="B2102" s="0" t="s">
        <v>9124</v>
      </c>
      <c r="C2102" s="0" t="str">
        <f aca="false">LEFT(A2102,2)&amp;B2102</f>
        <v>HUDebrecen</v>
      </c>
    </row>
    <row r="2103" customFormat="false" ht="12.75" hidden="false" customHeight="false" outlineLevel="0" collapsed="false">
      <c r="A2103" s="0" t="s">
        <v>9125</v>
      </c>
      <c r="B2103" s="0" t="s">
        <v>9126</v>
      </c>
      <c r="C2103" s="0" t="str">
        <f aca="false">LEFT(A2103,2)&amp;B2103</f>
        <v>HUDunaújváros</v>
      </c>
    </row>
    <row r="2104" customFormat="false" ht="12.75" hidden="false" customHeight="false" outlineLevel="0" collapsed="false">
      <c r="A2104" s="0" t="s">
        <v>9127</v>
      </c>
      <c r="B2104" s="0" t="s">
        <v>9128</v>
      </c>
      <c r="C2104" s="0" t="str">
        <f aca="false">LEFT(A2104,2)&amp;B2104</f>
        <v>HUEger</v>
      </c>
    </row>
    <row r="2105" customFormat="false" ht="12.75" hidden="false" customHeight="false" outlineLevel="0" collapsed="false">
      <c r="A2105" s="0" t="s">
        <v>9129</v>
      </c>
      <c r="B2105" s="0" t="s">
        <v>9130</v>
      </c>
      <c r="C2105" s="0" t="str">
        <f aca="false">LEFT(A2105,2)&amp;B2105</f>
        <v>HUÉrd</v>
      </c>
    </row>
    <row r="2106" customFormat="false" ht="12.75" hidden="false" customHeight="false" outlineLevel="0" collapsed="false">
      <c r="A2106" s="0" t="s">
        <v>9131</v>
      </c>
      <c r="B2106" s="0" t="s">
        <v>9132</v>
      </c>
      <c r="C2106" s="0" t="str">
        <f aca="false">LEFT(A2106,2)&amp;B2106</f>
        <v>HUGyőr</v>
      </c>
    </row>
    <row r="2107" customFormat="false" ht="12.75" hidden="false" customHeight="false" outlineLevel="0" collapsed="false">
      <c r="A2107" s="0" t="s">
        <v>9133</v>
      </c>
      <c r="B2107" s="0" t="s">
        <v>9134</v>
      </c>
      <c r="C2107" s="0" t="str">
        <f aca="false">LEFT(A2107,2)&amp;B2107</f>
        <v>HUHódmezővásárhely</v>
      </c>
    </row>
    <row r="2108" customFormat="false" ht="12.75" hidden="false" customHeight="false" outlineLevel="0" collapsed="false">
      <c r="A2108" s="0" t="s">
        <v>9135</v>
      </c>
      <c r="B2108" s="0" t="s">
        <v>9136</v>
      </c>
      <c r="C2108" s="0" t="str">
        <f aca="false">LEFT(A2108,2)&amp;B2108</f>
        <v>HUKecskemét</v>
      </c>
    </row>
    <row r="2109" customFormat="false" ht="12.75" hidden="false" customHeight="false" outlineLevel="0" collapsed="false">
      <c r="A2109" s="0" t="s">
        <v>9137</v>
      </c>
      <c r="B2109" s="0" t="s">
        <v>9138</v>
      </c>
      <c r="C2109" s="0" t="str">
        <f aca="false">LEFT(A2109,2)&amp;B2109</f>
        <v>HUKaposvár</v>
      </c>
    </row>
    <row r="2110" customFormat="false" ht="12.75" hidden="false" customHeight="false" outlineLevel="0" collapsed="false">
      <c r="A2110" s="0" t="s">
        <v>9139</v>
      </c>
      <c r="B2110" s="0" t="s">
        <v>9140</v>
      </c>
      <c r="C2110" s="0" t="str">
        <f aca="false">LEFT(A2110,2)&amp;B2110</f>
        <v>HUMiskolc</v>
      </c>
    </row>
    <row r="2111" customFormat="false" ht="12.75" hidden="false" customHeight="false" outlineLevel="0" collapsed="false">
      <c r="A2111" s="0" t="s">
        <v>9141</v>
      </c>
      <c r="B2111" s="0" t="s">
        <v>9142</v>
      </c>
      <c r="C2111" s="0" t="str">
        <f aca="false">LEFT(A2111,2)&amp;B2111</f>
        <v>HUNagykanizsa</v>
      </c>
    </row>
    <row r="2112" customFormat="false" ht="12.75" hidden="false" customHeight="false" outlineLevel="0" collapsed="false">
      <c r="A2112" s="0" t="s">
        <v>9143</v>
      </c>
      <c r="B2112" s="0" t="s">
        <v>9144</v>
      </c>
      <c r="C2112" s="0" t="str">
        <f aca="false">LEFT(A2112,2)&amp;B2112</f>
        <v>HUNyíregyháza</v>
      </c>
    </row>
    <row r="2113" customFormat="false" ht="12.75" hidden="false" customHeight="false" outlineLevel="0" collapsed="false">
      <c r="A2113" s="0" t="s">
        <v>9145</v>
      </c>
      <c r="B2113" s="0" t="s">
        <v>9146</v>
      </c>
      <c r="C2113" s="0" t="str">
        <f aca="false">LEFT(A2113,2)&amp;B2113</f>
        <v>HUPécs</v>
      </c>
    </row>
    <row r="2114" customFormat="false" ht="12.75" hidden="false" customHeight="false" outlineLevel="0" collapsed="false">
      <c r="A2114" s="0" t="s">
        <v>9147</v>
      </c>
      <c r="B2114" s="0" t="s">
        <v>9148</v>
      </c>
      <c r="C2114" s="0" t="str">
        <f aca="false">LEFT(A2114,2)&amp;B2114</f>
        <v>HUSzeged</v>
      </c>
    </row>
    <row r="2115" customFormat="false" ht="12.75" hidden="false" customHeight="false" outlineLevel="0" collapsed="false">
      <c r="A2115" s="0" t="s">
        <v>9149</v>
      </c>
      <c r="B2115" s="0" t="s">
        <v>9150</v>
      </c>
      <c r="C2115" s="0" t="str">
        <f aca="false">LEFT(A2115,2)&amp;B2115</f>
        <v>HUSzékesfehérvár</v>
      </c>
    </row>
    <row r="2116" customFormat="false" ht="12.75" hidden="false" customHeight="false" outlineLevel="0" collapsed="false">
      <c r="A2116" s="0" t="s">
        <v>9151</v>
      </c>
      <c r="B2116" s="0" t="s">
        <v>9152</v>
      </c>
      <c r="C2116" s="0" t="str">
        <f aca="false">LEFT(A2116,2)&amp;B2116</f>
        <v>HUSzombathely</v>
      </c>
    </row>
    <row r="2117" customFormat="false" ht="12.75" hidden="false" customHeight="false" outlineLevel="0" collapsed="false">
      <c r="A2117" s="0" t="s">
        <v>9153</v>
      </c>
      <c r="B2117" s="0" t="s">
        <v>9154</v>
      </c>
      <c r="C2117" s="0" t="str">
        <f aca="false">LEFT(A2117,2)&amp;B2117</f>
        <v>HUSzolnok</v>
      </c>
    </row>
    <row r="2118" customFormat="false" ht="12.75" hidden="false" customHeight="false" outlineLevel="0" collapsed="false">
      <c r="A2118" s="0" t="s">
        <v>9155</v>
      </c>
      <c r="B2118" s="0" t="s">
        <v>9156</v>
      </c>
      <c r="C2118" s="0" t="str">
        <f aca="false">LEFT(A2118,2)&amp;B2118</f>
        <v>HUSopron</v>
      </c>
    </row>
    <row r="2119" customFormat="false" ht="12.75" hidden="false" customHeight="false" outlineLevel="0" collapsed="false">
      <c r="A2119" s="0" t="s">
        <v>9157</v>
      </c>
      <c r="B2119" s="0" t="s">
        <v>9158</v>
      </c>
      <c r="C2119" s="0" t="str">
        <f aca="false">LEFT(A2119,2)&amp;B2119</f>
        <v>HUSzekszárd</v>
      </c>
    </row>
    <row r="2120" customFormat="false" ht="12.75" hidden="false" customHeight="false" outlineLevel="0" collapsed="false">
      <c r="A2120" s="0" t="s">
        <v>9159</v>
      </c>
      <c r="B2120" s="0" t="s">
        <v>9160</v>
      </c>
      <c r="C2120" s="0" t="str">
        <f aca="false">LEFT(A2120,2)&amp;B2120</f>
        <v>HUSalgótarján</v>
      </c>
    </row>
    <row r="2121" customFormat="false" ht="12.75" hidden="false" customHeight="false" outlineLevel="0" collapsed="false">
      <c r="A2121" s="0" t="s">
        <v>9161</v>
      </c>
      <c r="B2121" s="0" t="s">
        <v>9162</v>
      </c>
      <c r="C2121" s="0" t="str">
        <f aca="false">LEFT(A2121,2)&amp;B2121</f>
        <v>HUTatabánya</v>
      </c>
    </row>
    <row r="2122" customFormat="false" ht="12.75" hidden="false" customHeight="false" outlineLevel="0" collapsed="false">
      <c r="A2122" s="0" t="s">
        <v>9163</v>
      </c>
      <c r="B2122" s="0" t="s">
        <v>9118</v>
      </c>
      <c r="C2122" s="0" t="str">
        <f aca="false">LEFT(A2122,2)&amp;B2122</f>
        <v>HUVeszprém</v>
      </c>
    </row>
    <row r="2123" customFormat="false" ht="12.75" hidden="false" customHeight="false" outlineLevel="0" collapsed="false">
      <c r="A2123" s="0" t="s">
        <v>9164</v>
      </c>
      <c r="B2123" s="0" t="s">
        <v>9165</v>
      </c>
      <c r="C2123" s="0" t="str">
        <f aca="false">LEFT(A2123,2)&amp;B2123</f>
        <v>HUZalaegerszeg</v>
      </c>
    </row>
    <row r="2124" customFormat="false" ht="12.75" hidden="false" customHeight="false" outlineLevel="0" collapsed="false">
      <c r="A2124" s="0" t="s">
        <v>9166</v>
      </c>
      <c r="B2124" s="0" t="s">
        <v>9167</v>
      </c>
      <c r="C2124" s="0" t="str">
        <f aca="false">LEFT(A2124,2)&amp;B2124</f>
        <v>HUBudapest</v>
      </c>
    </row>
    <row r="2125" customFormat="false" ht="12.75" hidden="false" customHeight="false" outlineLevel="0" collapsed="false">
      <c r="A2125" s="0" t="s">
        <v>9168</v>
      </c>
      <c r="B2125" s="0" t="s">
        <v>9169</v>
      </c>
      <c r="C2125" s="0" t="str">
        <f aca="false">LEFT(A2125,2)&amp;B2125</f>
        <v>IDJawa</v>
      </c>
    </row>
    <row r="2126" customFormat="false" ht="12.75" hidden="false" customHeight="false" outlineLevel="0" collapsed="false">
      <c r="A2126" s="0" t="s">
        <v>9170</v>
      </c>
      <c r="B2126" s="0" t="s">
        <v>9171</v>
      </c>
      <c r="C2126" s="0" t="str">
        <f aca="false">LEFT(A2126,2)&amp;B2126</f>
        <v>IDBanten</v>
      </c>
    </row>
    <row r="2127" customFormat="false" ht="12.75" hidden="false" customHeight="false" outlineLevel="0" collapsed="false">
      <c r="A2127" s="0" t="s">
        <v>9172</v>
      </c>
      <c r="B2127" s="0" t="s">
        <v>1546</v>
      </c>
      <c r="C2127" s="0" t="str">
        <f aca="false">LEFT(A2127,2)&amp;B2127</f>
        <v>IDJawa Barat</v>
      </c>
    </row>
    <row r="2128" customFormat="false" ht="12.75" hidden="false" customHeight="false" outlineLevel="0" collapsed="false">
      <c r="A2128" s="0" t="s">
        <v>9173</v>
      </c>
      <c r="B2128" s="0" t="s">
        <v>9174</v>
      </c>
      <c r="C2128" s="0" t="str">
        <f aca="false">LEFT(A2128,2)&amp;B2128</f>
        <v>IDJawa Timur</v>
      </c>
    </row>
    <row r="2129" customFormat="false" ht="12.75" hidden="false" customHeight="false" outlineLevel="0" collapsed="false">
      <c r="A2129" s="0" t="s">
        <v>9175</v>
      </c>
      <c r="B2129" s="0" t="s">
        <v>9176</v>
      </c>
      <c r="C2129" s="0" t="str">
        <f aca="false">LEFT(A2129,2)&amp;B2129</f>
        <v>IDJawa Tengah</v>
      </c>
    </row>
    <row r="2130" customFormat="false" ht="12.75" hidden="false" customHeight="false" outlineLevel="0" collapsed="false">
      <c r="A2130" s="0" t="s">
        <v>9177</v>
      </c>
      <c r="B2130" s="0" t="s">
        <v>9178</v>
      </c>
      <c r="C2130" s="0" t="str">
        <f aca="false">LEFT(A2130,2)&amp;B2130</f>
        <v>IDYogyakarta</v>
      </c>
    </row>
    <row r="2131" customFormat="false" ht="12.75" hidden="false" customHeight="false" outlineLevel="0" collapsed="false">
      <c r="A2131" s="0" t="s">
        <v>9179</v>
      </c>
      <c r="B2131" s="0" t="s">
        <v>1052</v>
      </c>
      <c r="C2131" s="0" t="str">
        <f aca="false">LEFT(A2131,2)&amp;B2131</f>
        <v>IDJakarta Raya</v>
      </c>
    </row>
    <row r="2132" customFormat="false" ht="12.75" hidden="false" customHeight="false" outlineLevel="0" collapsed="false">
      <c r="A2132" s="0" t="s">
        <v>9180</v>
      </c>
      <c r="B2132" s="0" t="s">
        <v>9181</v>
      </c>
      <c r="C2132" s="0" t="str">
        <f aca="false">LEFT(A2132,2)&amp;B2132</f>
        <v>IDKalimantan</v>
      </c>
    </row>
    <row r="2133" customFormat="false" ht="12.75" hidden="false" customHeight="false" outlineLevel="0" collapsed="false">
      <c r="A2133" s="0" t="s">
        <v>9182</v>
      </c>
      <c r="B2133" s="0" t="s">
        <v>9183</v>
      </c>
      <c r="C2133" s="0" t="str">
        <f aca="false">LEFT(A2133,2)&amp;B2133</f>
        <v>IDKalimantan Barat</v>
      </c>
    </row>
    <row r="2134" customFormat="false" ht="12.75" hidden="false" customHeight="false" outlineLevel="0" collapsed="false">
      <c r="A2134" s="0" t="s">
        <v>9184</v>
      </c>
      <c r="B2134" s="0" t="s">
        <v>9185</v>
      </c>
      <c r="C2134" s="0" t="str">
        <f aca="false">LEFT(A2134,2)&amp;B2134</f>
        <v>IDKalimantan Timur</v>
      </c>
    </row>
    <row r="2135" customFormat="false" ht="12.75" hidden="false" customHeight="false" outlineLevel="0" collapsed="false">
      <c r="A2135" s="0" t="s">
        <v>9186</v>
      </c>
      <c r="B2135" s="0" t="s">
        <v>9187</v>
      </c>
      <c r="C2135" s="0" t="str">
        <f aca="false">LEFT(A2135,2)&amp;B2135</f>
        <v>IDKalimantan Selatan</v>
      </c>
    </row>
    <row r="2136" customFormat="false" ht="12.75" hidden="false" customHeight="false" outlineLevel="0" collapsed="false">
      <c r="A2136" s="0" t="s">
        <v>9188</v>
      </c>
      <c r="B2136" s="0" t="s">
        <v>9189</v>
      </c>
      <c r="C2136" s="0" t="str">
        <f aca="false">LEFT(A2136,2)&amp;B2136</f>
        <v>IDKalimantan Tengah</v>
      </c>
    </row>
    <row r="2137" customFormat="false" ht="12.75" hidden="false" customHeight="false" outlineLevel="0" collapsed="false">
      <c r="A2137" s="0" t="s">
        <v>9190</v>
      </c>
      <c r="B2137" s="0" t="s">
        <v>9191</v>
      </c>
      <c r="C2137" s="0" t="str">
        <f aca="false">LEFT(A2137,2)&amp;B2137</f>
        <v>IDKalimantan Utara</v>
      </c>
    </row>
    <row r="2138" customFormat="false" ht="12.75" hidden="false" customHeight="false" outlineLevel="0" collapsed="false">
      <c r="A2138" s="0" t="s">
        <v>9192</v>
      </c>
      <c r="B2138" s="0" t="s">
        <v>9193</v>
      </c>
      <c r="C2138" s="0" t="str">
        <f aca="false">LEFT(A2138,2)&amp;B2138</f>
        <v>IDMaluku</v>
      </c>
    </row>
    <row r="2139" customFormat="false" ht="12.75" hidden="false" customHeight="false" outlineLevel="0" collapsed="false">
      <c r="A2139" s="0" t="s">
        <v>9194</v>
      </c>
      <c r="B2139" s="0" t="s">
        <v>9193</v>
      </c>
      <c r="C2139" s="0" t="str">
        <f aca="false">LEFT(A2139,2)&amp;B2139</f>
        <v>IDMaluku</v>
      </c>
    </row>
    <row r="2140" customFormat="false" ht="12.75" hidden="false" customHeight="false" outlineLevel="0" collapsed="false">
      <c r="A2140" s="0" t="s">
        <v>9195</v>
      </c>
      <c r="B2140" s="0" t="s">
        <v>9196</v>
      </c>
      <c r="C2140" s="0" t="str">
        <f aca="false">LEFT(A2140,2)&amp;B2140</f>
        <v>IDMaluku Utara</v>
      </c>
    </row>
    <row r="2141" customFormat="false" ht="12.75" hidden="false" customHeight="false" outlineLevel="0" collapsed="false">
      <c r="A2141" s="0" t="s">
        <v>9197</v>
      </c>
      <c r="B2141" s="0" t="s">
        <v>9198</v>
      </c>
      <c r="C2141" s="0" t="str">
        <f aca="false">LEFT(A2141,2)&amp;B2141</f>
        <v>IDNusa Tenggara</v>
      </c>
    </row>
    <row r="2142" customFormat="false" ht="12.75" hidden="false" customHeight="false" outlineLevel="0" collapsed="false">
      <c r="A2142" s="0" t="s">
        <v>9199</v>
      </c>
      <c r="B2142" s="0" t="s">
        <v>9200</v>
      </c>
      <c r="C2142" s="0" t="str">
        <f aca="false">LEFT(A2142,2)&amp;B2142</f>
        <v>IDBali</v>
      </c>
    </row>
    <row r="2143" customFormat="false" ht="12.75" hidden="false" customHeight="false" outlineLevel="0" collapsed="false">
      <c r="A2143" s="0" t="s">
        <v>9201</v>
      </c>
      <c r="B2143" s="0" t="s">
        <v>9202</v>
      </c>
      <c r="C2143" s="0" t="str">
        <f aca="false">LEFT(A2143,2)&amp;B2143</f>
        <v>IDNusa Tenggara Barat</v>
      </c>
    </row>
    <row r="2144" customFormat="false" ht="12.75" hidden="false" customHeight="false" outlineLevel="0" collapsed="false">
      <c r="A2144" s="0" t="s">
        <v>9203</v>
      </c>
      <c r="B2144" s="0" t="s">
        <v>9204</v>
      </c>
      <c r="C2144" s="0" t="str">
        <f aca="false">LEFT(A2144,2)&amp;B2144</f>
        <v>IDNusa Tenggara Timur</v>
      </c>
    </row>
    <row r="2145" customFormat="false" ht="12.75" hidden="false" customHeight="false" outlineLevel="0" collapsed="false">
      <c r="A2145" s="0" t="s">
        <v>9205</v>
      </c>
      <c r="B2145" s="0" t="s">
        <v>9206</v>
      </c>
      <c r="C2145" s="0" t="str">
        <f aca="false">LEFT(A2145,2)&amp;B2145</f>
        <v>IDPapua</v>
      </c>
    </row>
    <row r="2146" customFormat="false" ht="12.75" hidden="false" customHeight="false" outlineLevel="0" collapsed="false">
      <c r="A2146" s="0" t="s">
        <v>9207</v>
      </c>
      <c r="B2146" s="0" t="s">
        <v>9206</v>
      </c>
      <c r="C2146" s="0" t="str">
        <f aca="false">LEFT(A2146,2)&amp;B2146</f>
        <v>IDPapua</v>
      </c>
    </row>
    <row r="2147" customFormat="false" ht="12.75" hidden="false" customHeight="false" outlineLevel="0" collapsed="false">
      <c r="A2147" s="0" t="s">
        <v>9208</v>
      </c>
      <c r="B2147" s="0" t="s">
        <v>9209</v>
      </c>
      <c r="C2147" s="0" t="str">
        <f aca="false">LEFT(A2147,2)&amp;B2147</f>
        <v>IDPapua Barat</v>
      </c>
    </row>
    <row r="2148" customFormat="false" ht="12.75" hidden="false" customHeight="false" outlineLevel="0" collapsed="false">
      <c r="A2148" s="0" t="s">
        <v>9210</v>
      </c>
      <c r="B2148" s="0" t="s">
        <v>9211</v>
      </c>
      <c r="C2148" s="0" t="str">
        <f aca="false">LEFT(A2148,2)&amp;B2148</f>
        <v>IDSulawesi</v>
      </c>
    </row>
    <row r="2149" customFormat="false" ht="12.75" hidden="false" customHeight="false" outlineLevel="0" collapsed="false">
      <c r="A2149" s="0" t="s">
        <v>9212</v>
      </c>
      <c r="B2149" s="0" t="s">
        <v>9213</v>
      </c>
      <c r="C2149" s="0" t="str">
        <f aca="false">LEFT(A2149,2)&amp;B2149</f>
        <v>IDGorontalo</v>
      </c>
    </row>
    <row r="2150" customFormat="false" ht="12.75" hidden="false" customHeight="false" outlineLevel="0" collapsed="false">
      <c r="A2150" s="0" t="s">
        <v>9214</v>
      </c>
      <c r="B2150" s="0" t="s">
        <v>9215</v>
      </c>
      <c r="C2150" s="0" t="str">
        <f aca="false">LEFT(A2150,2)&amp;B2150</f>
        <v>IDSulawesi Utara</v>
      </c>
    </row>
    <row r="2151" customFormat="false" ht="12.75" hidden="false" customHeight="false" outlineLevel="0" collapsed="false">
      <c r="A2151" s="0" t="s">
        <v>9216</v>
      </c>
      <c r="B2151" s="0" t="s">
        <v>9217</v>
      </c>
      <c r="C2151" s="0" t="str">
        <f aca="false">LEFT(A2151,2)&amp;B2151</f>
        <v>IDSulawesi Tenggara</v>
      </c>
    </row>
    <row r="2152" customFormat="false" ht="12.75" hidden="false" customHeight="false" outlineLevel="0" collapsed="false">
      <c r="A2152" s="0" t="s">
        <v>9218</v>
      </c>
      <c r="B2152" s="0" t="s">
        <v>9219</v>
      </c>
      <c r="C2152" s="0" t="str">
        <f aca="false">LEFT(A2152,2)&amp;B2152</f>
        <v>IDSulawesi Selatan</v>
      </c>
    </row>
    <row r="2153" customFormat="false" ht="12.75" hidden="false" customHeight="false" outlineLevel="0" collapsed="false">
      <c r="A2153" s="0" t="s">
        <v>9220</v>
      </c>
      <c r="B2153" s="0" t="s">
        <v>9221</v>
      </c>
      <c r="C2153" s="0" t="str">
        <f aca="false">LEFT(A2153,2)&amp;B2153</f>
        <v>IDSulawesi Barat</v>
      </c>
    </row>
    <row r="2154" customFormat="false" ht="12.75" hidden="false" customHeight="false" outlineLevel="0" collapsed="false">
      <c r="A2154" s="0" t="s">
        <v>9222</v>
      </c>
      <c r="B2154" s="0" t="s">
        <v>9223</v>
      </c>
      <c r="C2154" s="0" t="str">
        <f aca="false">LEFT(A2154,2)&amp;B2154</f>
        <v>IDSulawesi Tengah</v>
      </c>
    </row>
    <row r="2155" customFormat="false" ht="12.75" hidden="false" customHeight="false" outlineLevel="0" collapsed="false">
      <c r="A2155" s="0" t="s">
        <v>9224</v>
      </c>
      <c r="B2155" s="0" t="s">
        <v>9225</v>
      </c>
      <c r="C2155" s="0" t="str">
        <f aca="false">LEFT(A2155,2)&amp;B2155</f>
        <v>IDSumatera</v>
      </c>
    </row>
    <row r="2156" customFormat="false" ht="12.75" hidden="false" customHeight="false" outlineLevel="0" collapsed="false">
      <c r="A2156" s="0" t="s">
        <v>9226</v>
      </c>
      <c r="B2156" s="0" t="s">
        <v>9227</v>
      </c>
      <c r="C2156" s="0" t="str">
        <f aca="false">LEFT(A2156,2)&amp;B2156</f>
        <v>IDAceh</v>
      </c>
    </row>
    <row r="2157" customFormat="false" ht="12.75" hidden="false" customHeight="false" outlineLevel="0" collapsed="false">
      <c r="A2157" s="0" t="s">
        <v>9228</v>
      </c>
      <c r="B2157" s="0" t="s">
        <v>1364</v>
      </c>
      <c r="C2157" s="0" t="str">
        <f aca="false">LEFT(A2157,2)&amp;B2157</f>
        <v>IDKepulauan Bangka Belitung</v>
      </c>
    </row>
    <row r="2158" customFormat="false" ht="12.75" hidden="false" customHeight="false" outlineLevel="0" collapsed="false">
      <c r="A2158" s="0" t="s">
        <v>9229</v>
      </c>
      <c r="B2158" s="0" t="s">
        <v>9230</v>
      </c>
      <c r="C2158" s="0" t="str">
        <f aca="false">LEFT(A2158,2)&amp;B2158</f>
        <v>IDBengkulu</v>
      </c>
    </row>
    <row r="2159" customFormat="false" ht="12.75" hidden="false" customHeight="false" outlineLevel="0" collapsed="false">
      <c r="A2159" s="0" t="s">
        <v>9231</v>
      </c>
      <c r="B2159" s="0" t="s">
        <v>9232</v>
      </c>
      <c r="C2159" s="0" t="str">
        <f aca="false">LEFT(A2159,2)&amp;B2159</f>
        <v>IDJambi</v>
      </c>
    </row>
    <row r="2160" customFormat="false" ht="12.75" hidden="false" customHeight="false" outlineLevel="0" collapsed="false">
      <c r="A2160" s="0" t="s">
        <v>9233</v>
      </c>
      <c r="B2160" s="0" t="s">
        <v>1525</v>
      </c>
      <c r="C2160" s="0" t="str">
        <f aca="false">LEFT(A2160,2)&amp;B2160</f>
        <v>IDKepulauan Riau</v>
      </c>
    </row>
    <row r="2161" customFormat="false" ht="12.75" hidden="false" customHeight="false" outlineLevel="0" collapsed="false">
      <c r="A2161" s="0" t="s">
        <v>9234</v>
      </c>
      <c r="B2161" s="0" t="s">
        <v>9235</v>
      </c>
      <c r="C2161" s="0" t="str">
        <f aca="false">LEFT(A2161,2)&amp;B2161</f>
        <v>IDLampung</v>
      </c>
    </row>
    <row r="2162" customFormat="false" ht="12.75" hidden="false" customHeight="false" outlineLevel="0" collapsed="false">
      <c r="A2162" s="0" t="s">
        <v>9236</v>
      </c>
      <c r="B2162" s="0" t="s">
        <v>1465</v>
      </c>
      <c r="C2162" s="0" t="str">
        <f aca="false">LEFT(A2162,2)&amp;B2162</f>
        <v>IDRiau</v>
      </c>
    </row>
    <row r="2163" customFormat="false" ht="12.75" hidden="false" customHeight="false" outlineLevel="0" collapsed="false">
      <c r="A2163" s="0" t="s">
        <v>9237</v>
      </c>
      <c r="B2163" s="0" t="s">
        <v>9238</v>
      </c>
      <c r="C2163" s="0" t="str">
        <f aca="false">LEFT(A2163,2)&amp;B2163</f>
        <v>IDSumatera Barat</v>
      </c>
    </row>
    <row r="2164" customFormat="false" ht="12.75" hidden="false" customHeight="false" outlineLevel="0" collapsed="false">
      <c r="A2164" s="0" t="s">
        <v>9239</v>
      </c>
      <c r="B2164" s="0" t="s">
        <v>9240</v>
      </c>
      <c r="C2164" s="0" t="str">
        <f aca="false">LEFT(A2164,2)&amp;B2164</f>
        <v>IDSumatera Selatan</v>
      </c>
    </row>
    <row r="2165" customFormat="false" ht="12.75" hidden="false" customHeight="false" outlineLevel="0" collapsed="false">
      <c r="A2165" s="0" t="s">
        <v>9241</v>
      </c>
      <c r="B2165" s="0" t="s">
        <v>9242</v>
      </c>
      <c r="C2165" s="0" t="str">
        <f aca="false">LEFT(A2165,2)&amp;B2165</f>
        <v>IDSumatera Utara</v>
      </c>
    </row>
    <row r="2166" customFormat="false" ht="12.75" hidden="false" customHeight="false" outlineLevel="0" collapsed="false">
      <c r="A2166" s="0" t="s">
        <v>9243</v>
      </c>
      <c r="B2166" s="0" t="s">
        <v>9244</v>
      </c>
      <c r="C2166" s="0" t="str">
        <f aca="false">LEFT(A2166,2)&amp;B2166</f>
        <v>IEConnaught</v>
      </c>
    </row>
    <row r="2167" customFormat="false" ht="12.75" hidden="false" customHeight="false" outlineLevel="0" collapsed="false">
      <c r="A2167" s="0" t="s">
        <v>9243</v>
      </c>
      <c r="B2167" s="0" t="s">
        <v>9245</v>
      </c>
      <c r="C2167" s="0" t="str">
        <f aca="false">LEFT(A2167,2)&amp;B2167</f>
        <v>IEConnacht</v>
      </c>
    </row>
    <row r="2168" customFormat="false" ht="12.75" hidden="false" customHeight="false" outlineLevel="0" collapsed="false">
      <c r="A2168" s="0" t="s">
        <v>9246</v>
      </c>
      <c r="B2168" s="0" t="s">
        <v>9247</v>
      </c>
      <c r="C2168" s="0" t="str">
        <f aca="false">LEFT(A2168,2)&amp;B2168</f>
        <v>IEGalway</v>
      </c>
    </row>
    <row r="2169" customFormat="false" ht="12.75" hidden="false" customHeight="false" outlineLevel="0" collapsed="false">
      <c r="A2169" s="0" t="s">
        <v>9246</v>
      </c>
      <c r="B2169" s="0" t="s">
        <v>9248</v>
      </c>
      <c r="C2169" s="0" t="str">
        <f aca="false">LEFT(A2169,2)&amp;B2169</f>
        <v>IEGaillimh</v>
      </c>
    </row>
    <row r="2170" customFormat="false" ht="12.75" hidden="false" customHeight="false" outlineLevel="0" collapsed="false">
      <c r="A2170" s="0" t="s">
        <v>9249</v>
      </c>
      <c r="B2170" s="0" t="s">
        <v>9250</v>
      </c>
      <c r="C2170" s="0" t="str">
        <f aca="false">LEFT(A2170,2)&amp;B2170</f>
        <v>IELeitrim</v>
      </c>
    </row>
    <row r="2171" customFormat="false" ht="12.75" hidden="false" customHeight="false" outlineLevel="0" collapsed="false">
      <c r="A2171" s="0" t="s">
        <v>9249</v>
      </c>
      <c r="B2171" s="0" t="s">
        <v>9251</v>
      </c>
      <c r="C2171" s="0" t="str">
        <f aca="false">LEFT(A2171,2)&amp;B2171</f>
        <v>IELiatroim</v>
      </c>
    </row>
    <row r="2172" customFormat="false" ht="12.75" hidden="false" customHeight="false" outlineLevel="0" collapsed="false">
      <c r="A2172" s="0" t="s">
        <v>9252</v>
      </c>
      <c r="B2172" s="0" t="s">
        <v>9253</v>
      </c>
      <c r="C2172" s="0" t="str">
        <f aca="false">LEFT(A2172,2)&amp;B2172</f>
        <v>IEMayo</v>
      </c>
    </row>
    <row r="2173" customFormat="false" ht="12.75" hidden="false" customHeight="false" outlineLevel="0" collapsed="false">
      <c r="A2173" s="0" t="s">
        <v>9252</v>
      </c>
      <c r="B2173" s="0" t="s">
        <v>9254</v>
      </c>
      <c r="C2173" s="0" t="str">
        <f aca="false">LEFT(A2173,2)&amp;B2173</f>
        <v>IEMaigh Eo</v>
      </c>
    </row>
    <row r="2174" customFormat="false" ht="12.75" hidden="false" customHeight="false" outlineLevel="0" collapsed="false">
      <c r="A2174" s="0" t="s">
        <v>9255</v>
      </c>
      <c r="B2174" s="0" t="s">
        <v>9256</v>
      </c>
      <c r="C2174" s="0" t="str">
        <f aca="false">LEFT(A2174,2)&amp;B2174</f>
        <v>IERoscommon</v>
      </c>
    </row>
    <row r="2175" customFormat="false" ht="12.75" hidden="false" customHeight="false" outlineLevel="0" collapsed="false">
      <c r="A2175" s="0" t="s">
        <v>9255</v>
      </c>
      <c r="B2175" s="0" t="s">
        <v>9257</v>
      </c>
      <c r="C2175" s="0" t="str">
        <f aca="false">LEFT(A2175,2)&amp;B2175</f>
        <v>IERos Comáin</v>
      </c>
    </row>
    <row r="2176" customFormat="false" ht="12.75" hidden="false" customHeight="false" outlineLevel="0" collapsed="false">
      <c r="A2176" s="0" t="s">
        <v>9258</v>
      </c>
      <c r="B2176" s="0" t="s">
        <v>9259</v>
      </c>
      <c r="C2176" s="0" t="str">
        <f aca="false">LEFT(A2176,2)&amp;B2176</f>
        <v>IESligo</v>
      </c>
    </row>
    <row r="2177" customFormat="false" ht="12.75" hidden="false" customHeight="false" outlineLevel="0" collapsed="false">
      <c r="A2177" s="0" t="s">
        <v>9258</v>
      </c>
      <c r="B2177" s="0" t="s">
        <v>9260</v>
      </c>
      <c r="C2177" s="0" t="str">
        <f aca="false">LEFT(A2177,2)&amp;B2177</f>
        <v>IESligeach</v>
      </c>
    </row>
    <row r="2178" customFormat="false" ht="12.75" hidden="false" customHeight="false" outlineLevel="0" collapsed="false">
      <c r="A2178" s="0" t="s">
        <v>9261</v>
      </c>
      <c r="B2178" s="0" t="s">
        <v>9262</v>
      </c>
      <c r="C2178" s="0" t="str">
        <f aca="false">LEFT(A2178,2)&amp;B2178</f>
        <v>IELeinster</v>
      </c>
    </row>
    <row r="2179" customFormat="false" ht="12.75" hidden="false" customHeight="false" outlineLevel="0" collapsed="false">
      <c r="A2179" s="0" t="s">
        <v>9261</v>
      </c>
      <c r="B2179" s="0" t="s">
        <v>9263</v>
      </c>
      <c r="C2179" s="0" t="str">
        <f aca="false">LEFT(A2179,2)&amp;B2179</f>
        <v>IELaighin</v>
      </c>
    </row>
    <row r="2180" customFormat="false" ht="12.75" hidden="false" customHeight="false" outlineLevel="0" collapsed="false">
      <c r="A2180" s="0" t="s">
        <v>9264</v>
      </c>
      <c r="B2180" s="0" t="s">
        <v>9265</v>
      </c>
      <c r="C2180" s="0" t="str">
        <f aca="false">LEFT(A2180,2)&amp;B2180</f>
        <v>IECarlow</v>
      </c>
    </row>
    <row r="2181" customFormat="false" ht="12.75" hidden="false" customHeight="false" outlineLevel="0" collapsed="false">
      <c r="A2181" s="0" t="s">
        <v>9264</v>
      </c>
      <c r="B2181" s="0" t="s">
        <v>9266</v>
      </c>
      <c r="C2181" s="0" t="str">
        <f aca="false">LEFT(A2181,2)&amp;B2181</f>
        <v>IECeatharlach</v>
      </c>
    </row>
    <row r="2182" customFormat="false" ht="12.75" hidden="false" customHeight="false" outlineLevel="0" collapsed="false">
      <c r="A2182" s="0" t="s">
        <v>9267</v>
      </c>
      <c r="B2182" s="0" t="s">
        <v>9268</v>
      </c>
      <c r="C2182" s="0" t="str">
        <f aca="false">LEFT(A2182,2)&amp;B2182</f>
        <v>IEDublin</v>
      </c>
    </row>
    <row r="2183" customFormat="false" ht="12.75" hidden="false" customHeight="false" outlineLevel="0" collapsed="false">
      <c r="A2183" s="0" t="s">
        <v>9267</v>
      </c>
      <c r="B2183" s="0" t="s">
        <v>9269</v>
      </c>
      <c r="C2183" s="0" t="str">
        <f aca="false">LEFT(A2183,2)&amp;B2183</f>
        <v>IEBaile Átha Cliath</v>
      </c>
    </row>
    <row r="2184" customFormat="false" ht="12.75" hidden="false" customHeight="false" outlineLevel="0" collapsed="false">
      <c r="A2184" s="0" t="s">
        <v>9270</v>
      </c>
      <c r="B2184" s="0" t="s">
        <v>9271</v>
      </c>
      <c r="C2184" s="0" t="str">
        <f aca="false">LEFT(A2184,2)&amp;B2184</f>
        <v>IEKildare</v>
      </c>
    </row>
    <row r="2185" customFormat="false" ht="12.75" hidden="false" customHeight="false" outlineLevel="0" collapsed="false">
      <c r="A2185" s="0" t="s">
        <v>9270</v>
      </c>
      <c r="B2185" s="0" t="s">
        <v>9272</v>
      </c>
      <c r="C2185" s="0" t="str">
        <f aca="false">LEFT(A2185,2)&amp;B2185</f>
        <v>IECill Dara</v>
      </c>
    </row>
    <row r="2186" customFormat="false" ht="12.75" hidden="false" customHeight="false" outlineLevel="0" collapsed="false">
      <c r="A2186" s="0" t="s">
        <v>9273</v>
      </c>
      <c r="B2186" s="0" t="s">
        <v>9274</v>
      </c>
      <c r="C2186" s="0" t="str">
        <f aca="false">LEFT(A2186,2)&amp;B2186</f>
        <v>IEKilkenny</v>
      </c>
    </row>
    <row r="2187" customFormat="false" ht="12.75" hidden="false" customHeight="false" outlineLevel="0" collapsed="false">
      <c r="A2187" s="0" t="s">
        <v>9273</v>
      </c>
      <c r="B2187" s="0" t="s">
        <v>9275</v>
      </c>
      <c r="C2187" s="0" t="str">
        <f aca="false">LEFT(A2187,2)&amp;B2187</f>
        <v>IECill Chainnigh</v>
      </c>
    </row>
    <row r="2188" customFormat="false" ht="12.75" hidden="false" customHeight="false" outlineLevel="0" collapsed="false">
      <c r="A2188" s="0" t="s">
        <v>9276</v>
      </c>
      <c r="B2188" s="0" t="s">
        <v>9277</v>
      </c>
      <c r="C2188" s="0" t="str">
        <f aca="false">LEFT(A2188,2)&amp;B2188</f>
        <v>IELongford</v>
      </c>
    </row>
    <row r="2189" customFormat="false" ht="12.75" hidden="false" customHeight="false" outlineLevel="0" collapsed="false">
      <c r="A2189" s="0" t="s">
        <v>9276</v>
      </c>
      <c r="B2189" s="0" t="s">
        <v>9278</v>
      </c>
      <c r="C2189" s="0" t="str">
        <f aca="false">LEFT(A2189,2)&amp;B2189</f>
        <v>IEAn Longfort</v>
      </c>
    </row>
    <row r="2190" customFormat="false" ht="12.75" hidden="false" customHeight="false" outlineLevel="0" collapsed="false">
      <c r="A2190" s="0" t="s">
        <v>9279</v>
      </c>
      <c r="B2190" s="0" t="s">
        <v>9280</v>
      </c>
      <c r="C2190" s="0" t="str">
        <f aca="false">LEFT(A2190,2)&amp;B2190</f>
        <v>IELouth</v>
      </c>
    </row>
    <row r="2191" customFormat="false" ht="12.75" hidden="false" customHeight="false" outlineLevel="0" collapsed="false">
      <c r="A2191" s="0" t="s">
        <v>9279</v>
      </c>
      <c r="B2191" s="0" t="s">
        <v>9281</v>
      </c>
      <c r="C2191" s="0" t="str">
        <f aca="false">LEFT(A2191,2)&amp;B2191</f>
        <v>IELú</v>
      </c>
    </row>
    <row r="2192" customFormat="false" ht="12.75" hidden="false" customHeight="false" outlineLevel="0" collapsed="false">
      <c r="A2192" s="0" t="s">
        <v>9282</v>
      </c>
      <c r="B2192" s="0" t="s">
        <v>9283</v>
      </c>
      <c r="C2192" s="0" t="str">
        <f aca="false">LEFT(A2192,2)&amp;B2192</f>
        <v>IELaois</v>
      </c>
    </row>
    <row r="2193" customFormat="false" ht="12.75" hidden="false" customHeight="false" outlineLevel="0" collapsed="false">
      <c r="A2193" s="0" t="s">
        <v>9282</v>
      </c>
      <c r="B2193" s="0" t="s">
        <v>9283</v>
      </c>
      <c r="C2193" s="0" t="str">
        <f aca="false">LEFT(A2193,2)&amp;B2193</f>
        <v>IELaois</v>
      </c>
    </row>
    <row r="2194" customFormat="false" ht="12.75" hidden="false" customHeight="false" outlineLevel="0" collapsed="false">
      <c r="A2194" s="0" t="s">
        <v>9284</v>
      </c>
      <c r="B2194" s="0" t="s">
        <v>9285</v>
      </c>
      <c r="C2194" s="0" t="str">
        <f aca="false">LEFT(A2194,2)&amp;B2194</f>
        <v>IEMeath</v>
      </c>
    </row>
    <row r="2195" customFormat="false" ht="12.75" hidden="false" customHeight="false" outlineLevel="0" collapsed="false">
      <c r="A2195" s="0" t="s">
        <v>9284</v>
      </c>
      <c r="B2195" s="0" t="s">
        <v>9286</v>
      </c>
      <c r="C2195" s="0" t="str">
        <f aca="false">LEFT(A2195,2)&amp;B2195</f>
        <v>IEAn Mhí</v>
      </c>
    </row>
    <row r="2196" customFormat="false" ht="12.75" hidden="false" customHeight="false" outlineLevel="0" collapsed="false">
      <c r="A2196" s="0" t="s">
        <v>9287</v>
      </c>
      <c r="B2196" s="0" t="s">
        <v>9288</v>
      </c>
      <c r="C2196" s="0" t="str">
        <f aca="false">LEFT(A2196,2)&amp;B2196</f>
        <v>IEOffaly</v>
      </c>
    </row>
    <row r="2197" customFormat="false" ht="12.75" hidden="false" customHeight="false" outlineLevel="0" collapsed="false">
      <c r="A2197" s="0" t="s">
        <v>9287</v>
      </c>
      <c r="B2197" s="0" t="s">
        <v>9289</v>
      </c>
      <c r="C2197" s="0" t="str">
        <f aca="false">LEFT(A2197,2)&amp;B2197</f>
        <v>IEUíbh Fhailí</v>
      </c>
    </row>
    <row r="2198" customFormat="false" ht="12.75" hidden="false" customHeight="false" outlineLevel="0" collapsed="false">
      <c r="A2198" s="0" t="s">
        <v>9290</v>
      </c>
      <c r="B2198" s="0" t="s">
        <v>9291</v>
      </c>
      <c r="C2198" s="0" t="str">
        <f aca="false">LEFT(A2198,2)&amp;B2198</f>
        <v>IEWestmeath</v>
      </c>
    </row>
    <row r="2199" customFormat="false" ht="12.75" hidden="false" customHeight="false" outlineLevel="0" collapsed="false">
      <c r="A2199" s="0" t="s">
        <v>9290</v>
      </c>
      <c r="B2199" s="0" t="s">
        <v>9292</v>
      </c>
      <c r="C2199" s="0" t="str">
        <f aca="false">LEFT(A2199,2)&amp;B2199</f>
        <v>IEAn Iarmhí</v>
      </c>
    </row>
    <row r="2200" customFormat="false" ht="12.75" hidden="false" customHeight="false" outlineLevel="0" collapsed="false">
      <c r="A2200" s="0" t="s">
        <v>9293</v>
      </c>
      <c r="B2200" s="0" t="s">
        <v>9294</v>
      </c>
      <c r="C2200" s="0" t="str">
        <f aca="false">LEFT(A2200,2)&amp;B2200</f>
        <v>IEWicklow</v>
      </c>
    </row>
    <row r="2201" customFormat="false" ht="12.75" hidden="false" customHeight="false" outlineLevel="0" collapsed="false">
      <c r="A2201" s="0" t="s">
        <v>9293</v>
      </c>
      <c r="B2201" s="0" t="s">
        <v>9295</v>
      </c>
      <c r="C2201" s="0" t="str">
        <f aca="false">LEFT(A2201,2)&amp;B2201</f>
        <v>IECill Mhantáin</v>
      </c>
    </row>
    <row r="2202" customFormat="false" ht="12.75" hidden="false" customHeight="false" outlineLevel="0" collapsed="false">
      <c r="A2202" s="0" t="s">
        <v>9296</v>
      </c>
      <c r="B2202" s="0" t="s">
        <v>9297</v>
      </c>
      <c r="C2202" s="0" t="str">
        <f aca="false">LEFT(A2202,2)&amp;B2202</f>
        <v>IEWexford</v>
      </c>
    </row>
    <row r="2203" customFormat="false" ht="12.75" hidden="false" customHeight="false" outlineLevel="0" collapsed="false">
      <c r="A2203" s="0" t="s">
        <v>9296</v>
      </c>
      <c r="B2203" s="0" t="s">
        <v>9298</v>
      </c>
      <c r="C2203" s="0" t="str">
        <f aca="false">LEFT(A2203,2)&amp;B2203</f>
        <v>IELoch Garman</v>
      </c>
    </row>
    <row r="2204" customFormat="false" ht="12.75" hidden="false" customHeight="false" outlineLevel="0" collapsed="false">
      <c r="A2204" s="0" t="s">
        <v>9299</v>
      </c>
      <c r="B2204" s="0" t="s">
        <v>9300</v>
      </c>
      <c r="C2204" s="0" t="str">
        <f aca="false">LEFT(A2204,2)&amp;B2204</f>
        <v>IEMunster</v>
      </c>
    </row>
    <row r="2205" customFormat="false" ht="12.75" hidden="false" customHeight="false" outlineLevel="0" collapsed="false">
      <c r="A2205" s="0" t="s">
        <v>9299</v>
      </c>
      <c r="B2205" s="0" t="s">
        <v>9301</v>
      </c>
      <c r="C2205" s="0" t="str">
        <f aca="false">LEFT(A2205,2)&amp;B2205</f>
        <v>IEAn Mhumhain</v>
      </c>
    </row>
    <row r="2206" customFormat="false" ht="12.75" hidden="false" customHeight="false" outlineLevel="0" collapsed="false">
      <c r="A2206" s="0" t="s">
        <v>9302</v>
      </c>
      <c r="B2206" s="0" t="s">
        <v>9303</v>
      </c>
      <c r="C2206" s="0" t="str">
        <f aca="false">LEFT(A2206,2)&amp;B2206</f>
        <v>IEClare</v>
      </c>
    </row>
    <row r="2207" customFormat="false" ht="12.75" hidden="false" customHeight="false" outlineLevel="0" collapsed="false">
      <c r="A2207" s="0" t="s">
        <v>9302</v>
      </c>
      <c r="B2207" s="0" t="s">
        <v>9304</v>
      </c>
      <c r="C2207" s="0" t="str">
        <f aca="false">LEFT(A2207,2)&amp;B2207</f>
        <v>IEAn Clár</v>
      </c>
    </row>
    <row r="2208" customFormat="false" ht="12.75" hidden="false" customHeight="false" outlineLevel="0" collapsed="false">
      <c r="A2208" s="0" t="s">
        <v>9305</v>
      </c>
      <c r="B2208" s="0" t="s">
        <v>9306</v>
      </c>
      <c r="C2208" s="0" t="str">
        <f aca="false">LEFT(A2208,2)&amp;B2208</f>
        <v>IECork</v>
      </c>
    </row>
    <row r="2209" customFormat="false" ht="12.75" hidden="false" customHeight="false" outlineLevel="0" collapsed="false">
      <c r="A2209" s="0" t="s">
        <v>9305</v>
      </c>
      <c r="B2209" s="0" t="s">
        <v>9307</v>
      </c>
      <c r="C2209" s="0" t="str">
        <f aca="false">LEFT(A2209,2)&amp;B2209</f>
        <v>IECorcaigh</v>
      </c>
    </row>
    <row r="2210" customFormat="false" ht="12.75" hidden="false" customHeight="false" outlineLevel="0" collapsed="false">
      <c r="A2210" s="0" t="s">
        <v>9308</v>
      </c>
      <c r="B2210" s="0" t="s">
        <v>9309</v>
      </c>
      <c r="C2210" s="0" t="str">
        <f aca="false">LEFT(A2210,2)&amp;B2210</f>
        <v>IEKerry</v>
      </c>
    </row>
    <row r="2211" customFormat="false" ht="12.75" hidden="false" customHeight="false" outlineLevel="0" collapsed="false">
      <c r="A2211" s="0" t="s">
        <v>9308</v>
      </c>
      <c r="B2211" s="0" t="s">
        <v>9310</v>
      </c>
      <c r="C2211" s="0" t="str">
        <f aca="false">LEFT(A2211,2)&amp;B2211</f>
        <v>IECiarraí</v>
      </c>
    </row>
    <row r="2212" customFormat="false" ht="12.75" hidden="false" customHeight="false" outlineLevel="0" collapsed="false">
      <c r="A2212" s="0" t="s">
        <v>9311</v>
      </c>
      <c r="B2212" s="0" t="s">
        <v>9312</v>
      </c>
      <c r="C2212" s="0" t="str">
        <f aca="false">LEFT(A2212,2)&amp;B2212</f>
        <v>IELimerick</v>
      </c>
    </row>
    <row r="2213" customFormat="false" ht="12.75" hidden="false" customHeight="false" outlineLevel="0" collapsed="false">
      <c r="A2213" s="0" t="s">
        <v>9311</v>
      </c>
      <c r="B2213" s="0" t="s">
        <v>9313</v>
      </c>
      <c r="C2213" s="0" t="str">
        <f aca="false">LEFT(A2213,2)&amp;B2213</f>
        <v>IELuimneach</v>
      </c>
    </row>
    <row r="2214" customFormat="false" ht="12.75" hidden="false" customHeight="false" outlineLevel="0" collapsed="false">
      <c r="A2214" s="0" t="s">
        <v>9314</v>
      </c>
      <c r="B2214" s="0" t="s">
        <v>9315</v>
      </c>
      <c r="C2214" s="0" t="str">
        <f aca="false">LEFT(A2214,2)&amp;B2214</f>
        <v>IETipperary</v>
      </c>
    </row>
    <row r="2215" customFormat="false" ht="12.75" hidden="false" customHeight="false" outlineLevel="0" collapsed="false">
      <c r="A2215" s="0" t="s">
        <v>9314</v>
      </c>
      <c r="B2215" s="0" t="s">
        <v>9316</v>
      </c>
      <c r="C2215" s="0" t="str">
        <f aca="false">LEFT(A2215,2)&amp;B2215</f>
        <v>IETiobraid Árann</v>
      </c>
    </row>
    <row r="2216" customFormat="false" ht="12.75" hidden="false" customHeight="false" outlineLevel="0" collapsed="false">
      <c r="A2216" s="0" t="s">
        <v>9317</v>
      </c>
      <c r="B2216" s="0" t="s">
        <v>9318</v>
      </c>
      <c r="C2216" s="0" t="str">
        <f aca="false">LEFT(A2216,2)&amp;B2216</f>
        <v>IEWaterford</v>
      </c>
    </row>
    <row r="2217" customFormat="false" ht="12.75" hidden="false" customHeight="false" outlineLevel="0" collapsed="false">
      <c r="A2217" s="0" t="s">
        <v>9317</v>
      </c>
      <c r="B2217" s="0" t="s">
        <v>9319</v>
      </c>
      <c r="C2217" s="0" t="str">
        <f aca="false">LEFT(A2217,2)&amp;B2217</f>
        <v>IEPort Láirge</v>
      </c>
    </row>
    <row r="2218" customFormat="false" ht="12.75" hidden="false" customHeight="false" outlineLevel="0" collapsed="false">
      <c r="A2218" s="0" t="s">
        <v>9320</v>
      </c>
      <c r="B2218" s="0" t="s">
        <v>9321</v>
      </c>
      <c r="C2218" s="0" t="str">
        <f aca="false">LEFT(A2218,2)&amp;B2218</f>
        <v>IEUlster</v>
      </c>
    </row>
    <row r="2219" customFormat="false" ht="12.75" hidden="false" customHeight="false" outlineLevel="0" collapsed="false">
      <c r="A2219" s="0" t="s">
        <v>9320</v>
      </c>
      <c r="B2219" s="0" t="s">
        <v>9322</v>
      </c>
      <c r="C2219" s="0" t="str">
        <f aca="false">LEFT(A2219,2)&amp;B2219</f>
        <v>IEUlaidh</v>
      </c>
    </row>
    <row r="2220" customFormat="false" ht="12.75" hidden="false" customHeight="false" outlineLevel="0" collapsed="false">
      <c r="A2220" s="0" t="s">
        <v>9323</v>
      </c>
      <c r="B2220" s="0" t="s">
        <v>9324</v>
      </c>
      <c r="C2220" s="0" t="str">
        <f aca="false">LEFT(A2220,2)&amp;B2220</f>
        <v>IECavan</v>
      </c>
    </row>
    <row r="2221" customFormat="false" ht="12.75" hidden="false" customHeight="false" outlineLevel="0" collapsed="false">
      <c r="A2221" s="0" t="s">
        <v>9323</v>
      </c>
      <c r="B2221" s="0" t="s">
        <v>9325</v>
      </c>
      <c r="C2221" s="0" t="str">
        <f aca="false">LEFT(A2221,2)&amp;B2221</f>
        <v>IEAn Cabhán</v>
      </c>
    </row>
    <row r="2222" customFormat="false" ht="12.75" hidden="false" customHeight="false" outlineLevel="0" collapsed="false">
      <c r="A2222" s="0" t="s">
        <v>9326</v>
      </c>
      <c r="B2222" s="0" t="s">
        <v>9327</v>
      </c>
      <c r="C2222" s="0" t="str">
        <f aca="false">LEFT(A2222,2)&amp;B2222</f>
        <v>IEDonegal</v>
      </c>
    </row>
    <row r="2223" customFormat="false" ht="12.75" hidden="false" customHeight="false" outlineLevel="0" collapsed="false">
      <c r="A2223" s="0" t="s">
        <v>9326</v>
      </c>
      <c r="B2223" s="0" t="s">
        <v>9328</v>
      </c>
      <c r="C2223" s="0" t="str">
        <f aca="false">LEFT(A2223,2)&amp;B2223</f>
        <v>IEDún na nGall</v>
      </c>
    </row>
    <row r="2224" customFormat="false" ht="12.75" hidden="false" customHeight="false" outlineLevel="0" collapsed="false">
      <c r="A2224" s="0" t="s">
        <v>9329</v>
      </c>
      <c r="B2224" s="0" t="s">
        <v>9330</v>
      </c>
      <c r="C2224" s="0" t="str">
        <f aca="false">LEFT(A2224,2)&amp;B2224</f>
        <v>IEMonaghan</v>
      </c>
    </row>
    <row r="2225" customFormat="false" ht="12.75" hidden="false" customHeight="false" outlineLevel="0" collapsed="false">
      <c r="A2225" s="0" t="s">
        <v>9329</v>
      </c>
      <c r="B2225" s="0" t="s">
        <v>9331</v>
      </c>
      <c r="C2225" s="0" t="str">
        <f aca="false">LEFT(A2225,2)&amp;B2225</f>
        <v>IEMuineachán</v>
      </c>
    </row>
    <row r="2226" customFormat="false" ht="12.75" hidden="false" customHeight="false" outlineLevel="0" collapsed="false">
      <c r="A2226" s="0" t="s">
        <v>9332</v>
      </c>
      <c r="B2226" s="0" t="s">
        <v>7702</v>
      </c>
      <c r="C2226" s="0" t="str">
        <f aca="false">LEFT(A2226,2)&amp;B2226</f>
        <v>ILAl Janūbī</v>
      </c>
    </row>
    <row r="2227" customFormat="false" ht="12.75" hidden="false" customHeight="false" outlineLevel="0" collapsed="false">
      <c r="A2227" s="0" t="s">
        <v>9332</v>
      </c>
      <c r="B2227" s="0" t="s">
        <v>9333</v>
      </c>
      <c r="C2227" s="0" t="str">
        <f aca="false">LEFT(A2227,2)&amp;B2227</f>
        <v>ILHaDarom</v>
      </c>
    </row>
    <row r="2228" customFormat="false" ht="12.75" hidden="false" customHeight="false" outlineLevel="0" collapsed="false">
      <c r="A2228" s="0" t="s">
        <v>9334</v>
      </c>
      <c r="B2228" s="0" t="s">
        <v>9335</v>
      </c>
      <c r="C2228" s="0" t="str">
        <f aca="false">LEFT(A2228,2)&amp;B2228</f>
        <v>ILḨayfā</v>
      </c>
    </row>
    <row r="2229" customFormat="false" ht="12.75" hidden="false" customHeight="false" outlineLevel="0" collapsed="false">
      <c r="A2229" s="0" t="s">
        <v>9334</v>
      </c>
      <c r="B2229" s="0" t="s">
        <v>9336</v>
      </c>
      <c r="C2229" s="0" t="str">
        <f aca="false">LEFT(A2229,2)&amp;B2229</f>
        <v>ILH̱efa</v>
      </c>
    </row>
    <row r="2230" customFormat="false" ht="12.75" hidden="false" customHeight="false" outlineLevel="0" collapsed="false">
      <c r="A2230" s="0" t="s">
        <v>9337</v>
      </c>
      <c r="B2230" s="0" t="s">
        <v>9338</v>
      </c>
      <c r="C2230" s="0" t="str">
        <f aca="false">LEFT(A2230,2)&amp;B2230</f>
        <v>ILAl Quds</v>
      </c>
    </row>
    <row r="2231" customFormat="false" ht="12.75" hidden="false" customHeight="false" outlineLevel="0" collapsed="false">
      <c r="A2231" s="0" t="s">
        <v>9337</v>
      </c>
      <c r="B2231" s="0" t="s">
        <v>9339</v>
      </c>
      <c r="C2231" s="0" t="str">
        <f aca="false">LEFT(A2231,2)&amp;B2231</f>
        <v>ILYerushalayim</v>
      </c>
    </row>
    <row r="2232" customFormat="false" ht="12.75" hidden="false" customHeight="false" outlineLevel="0" collapsed="false">
      <c r="A2232" s="0" t="s">
        <v>9340</v>
      </c>
      <c r="B2232" s="0" t="s">
        <v>7708</v>
      </c>
      <c r="C2232" s="0" t="str">
        <f aca="false">LEFT(A2232,2)&amp;B2232</f>
        <v>ILAl Awsaţ</v>
      </c>
    </row>
    <row r="2233" customFormat="false" ht="12.75" hidden="false" customHeight="false" outlineLevel="0" collapsed="false">
      <c r="A2233" s="0" t="s">
        <v>9340</v>
      </c>
      <c r="B2233" s="0" t="s">
        <v>9341</v>
      </c>
      <c r="C2233" s="0" t="str">
        <f aca="false">LEFT(A2233,2)&amp;B2233</f>
        <v>ILHaMerkaz</v>
      </c>
    </row>
    <row r="2234" customFormat="false" ht="12.75" hidden="false" customHeight="false" outlineLevel="0" collapsed="false">
      <c r="A2234" s="0" t="s">
        <v>9342</v>
      </c>
      <c r="B2234" s="0" t="s">
        <v>9343</v>
      </c>
      <c r="C2234" s="0" t="str">
        <f aca="false">LEFT(A2234,2)&amp;B2234</f>
        <v>ILTall Abīb</v>
      </c>
    </row>
    <row r="2235" customFormat="false" ht="12.75" hidden="false" customHeight="false" outlineLevel="0" collapsed="false">
      <c r="A2235" s="0" t="s">
        <v>9342</v>
      </c>
      <c r="B2235" s="0" t="s">
        <v>9344</v>
      </c>
      <c r="C2235" s="0" t="str">
        <f aca="false">LEFT(A2235,2)&amp;B2235</f>
        <v>ILTel Aviv</v>
      </c>
    </row>
    <row r="2236" customFormat="false" ht="12.75" hidden="false" customHeight="false" outlineLevel="0" collapsed="false">
      <c r="A2236" s="0" t="s">
        <v>9345</v>
      </c>
      <c r="B2236" s="0" t="s">
        <v>9346</v>
      </c>
      <c r="C2236" s="0" t="str">
        <f aca="false">LEFT(A2236,2)&amp;B2236</f>
        <v>ILAsh Shamālī</v>
      </c>
    </row>
    <row r="2237" customFormat="false" ht="12.75" hidden="false" customHeight="false" outlineLevel="0" collapsed="false">
      <c r="A2237" s="0" t="s">
        <v>9345</v>
      </c>
      <c r="B2237" s="0" t="s">
        <v>9347</v>
      </c>
      <c r="C2237" s="0" t="str">
        <f aca="false">LEFT(A2237,2)&amp;B2237</f>
        <v>ILHaTsafon</v>
      </c>
    </row>
    <row r="2238" customFormat="false" ht="12.75" hidden="false" customHeight="false" outlineLevel="0" collapsed="false">
      <c r="A2238" s="0" t="s">
        <v>9348</v>
      </c>
      <c r="B2238" s="0" t="s">
        <v>9349</v>
      </c>
      <c r="C2238" s="0" t="str">
        <f aca="false">LEFT(A2238,2)&amp;B2238</f>
        <v>INAndaman and Nicobar Islands</v>
      </c>
    </row>
    <row r="2239" customFormat="false" ht="12.75" hidden="false" customHeight="false" outlineLevel="0" collapsed="false">
      <c r="A2239" s="0" t="s">
        <v>9350</v>
      </c>
      <c r="B2239" s="0" t="s">
        <v>9351</v>
      </c>
      <c r="C2239" s="0" t="str">
        <f aca="false">LEFT(A2239,2)&amp;B2239</f>
        <v>INChandīgarh</v>
      </c>
    </row>
    <row r="2240" customFormat="false" ht="12.75" hidden="false" customHeight="false" outlineLevel="0" collapsed="false">
      <c r="A2240" s="0" t="s">
        <v>9352</v>
      </c>
      <c r="B2240" s="0" t="s">
        <v>9353</v>
      </c>
      <c r="C2240" s="0" t="str">
        <f aca="false">LEFT(A2240,2)&amp;B2240</f>
        <v>INDādra and Nagar Haveli and Damān and Diu</v>
      </c>
    </row>
    <row r="2241" customFormat="false" ht="12.75" hidden="false" customHeight="false" outlineLevel="0" collapsed="false">
      <c r="A2241" s="0" t="s">
        <v>9354</v>
      </c>
      <c r="B2241" s="0" t="s">
        <v>857</v>
      </c>
      <c r="C2241" s="0" t="str">
        <f aca="false">LEFT(A2241,2)&amp;B2241</f>
        <v>INDelhi</v>
      </c>
    </row>
    <row r="2242" customFormat="false" ht="12.75" hidden="false" customHeight="false" outlineLevel="0" collapsed="false">
      <c r="A2242" s="0" t="s">
        <v>9355</v>
      </c>
      <c r="B2242" s="0" t="s">
        <v>9356</v>
      </c>
      <c r="C2242" s="0" t="str">
        <f aca="false">LEFT(A2242,2)&amp;B2242</f>
        <v>INJammu and Kashmīr</v>
      </c>
    </row>
    <row r="2243" customFormat="false" ht="12.75" hidden="false" customHeight="false" outlineLevel="0" collapsed="false">
      <c r="A2243" s="0" t="s">
        <v>9357</v>
      </c>
      <c r="B2243" s="0" t="s">
        <v>9358</v>
      </c>
      <c r="C2243" s="0" t="str">
        <f aca="false">LEFT(A2243,2)&amp;B2243</f>
        <v>INLadākh</v>
      </c>
    </row>
    <row r="2244" customFormat="false" ht="12.75" hidden="false" customHeight="false" outlineLevel="0" collapsed="false">
      <c r="A2244" s="0" t="s">
        <v>9359</v>
      </c>
      <c r="B2244" s="0" t="s">
        <v>9360</v>
      </c>
      <c r="C2244" s="0" t="str">
        <f aca="false">LEFT(A2244,2)&amp;B2244</f>
        <v>INLakshadweep</v>
      </c>
    </row>
    <row r="2245" customFormat="false" ht="12.75" hidden="false" customHeight="false" outlineLevel="0" collapsed="false">
      <c r="A2245" s="0" t="s">
        <v>9361</v>
      </c>
      <c r="B2245" s="0" t="s">
        <v>9362</v>
      </c>
      <c r="C2245" s="0" t="str">
        <f aca="false">LEFT(A2245,2)&amp;B2245</f>
        <v>INPuducherry</v>
      </c>
    </row>
    <row r="2246" customFormat="false" ht="12.75" hidden="false" customHeight="false" outlineLevel="0" collapsed="false">
      <c r="A2246" s="0" t="s">
        <v>9363</v>
      </c>
      <c r="B2246" s="0" t="s">
        <v>9364</v>
      </c>
      <c r="C2246" s="0" t="str">
        <f aca="false">LEFT(A2246,2)&amp;B2246</f>
        <v>INAndhra Pradesh</v>
      </c>
    </row>
    <row r="2247" customFormat="false" ht="12.75" hidden="false" customHeight="false" outlineLevel="0" collapsed="false">
      <c r="A2247" s="0" t="s">
        <v>9365</v>
      </c>
      <c r="B2247" s="0" t="s">
        <v>9366</v>
      </c>
      <c r="C2247" s="0" t="str">
        <f aca="false">LEFT(A2247,2)&amp;B2247</f>
        <v>INArunāchal Pradesh</v>
      </c>
    </row>
    <row r="2248" customFormat="false" ht="12.75" hidden="false" customHeight="false" outlineLevel="0" collapsed="false">
      <c r="A2248" s="0" t="s">
        <v>9367</v>
      </c>
      <c r="B2248" s="0" t="s">
        <v>9368</v>
      </c>
      <c r="C2248" s="0" t="str">
        <f aca="false">LEFT(A2248,2)&amp;B2248</f>
        <v>INAssam</v>
      </c>
    </row>
    <row r="2249" customFormat="false" ht="12.75" hidden="false" customHeight="false" outlineLevel="0" collapsed="false">
      <c r="A2249" s="0" t="s">
        <v>9369</v>
      </c>
      <c r="B2249" s="0" t="s">
        <v>9370</v>
      </c>
      <c r="C2249" s="0" t="str">
        <f aca="false">LEFT(A2249,2)&amp;B2249</f>
        <v>INBihār</v>
      </c>
    </row>
    <row r="2250" customFormat="false" ht="12.75" hidden="false" customHeight="false" outlineLevel="0" collapsed="false">
      <c r="A2250" s="0" t="s">
        <v>9371</v>
      </c>
      <c r="B2250" s="0" t="s">
        <v>1509</v>
      </c>
      <c r="C2250" s="0" t="str">
        <f aca="false">LEFT(A2250,2)&amp;B2250</f>
        <v>INChhattīsgarh</v>
      </c>
    </row>
    <row r="2251" customFormat="false" ht="12.75" hidden="false" customHeight="false" outlineLevel="0" collapsed="false">
      <c r="A2251" s="0" t="s">
        <v>9372</v>
      </c>
      <c r="B2251" s="0" t="s">
        <v>9373</v>
      </c>
      <c r="C2251" s="0" t="str">
        <f aca="false">LEFT(A2251,2)&amp;B2251</f>
        <v>INGoa</v>
      </c>
    </row>
    <row r="2252" customFormat="false" ht="12.75" hidden="false" customHeight="false" outlineLevel="0" collapsed="false">
      <c r="A2252" s="0" t="s">
        <v>9374</v>
      </c>
      <c r="B2252" s="0" t="s">
        <v>790</v>
      </c>
      <c r="C2252" s="0" t="str">
        <f aca="false">LEFT(A2252,2)&amp;B2252</f>
        <v>INGujarāt</v>
      </c>
    </row>
    <row r="2253" customFormat="false" ht="12.75" hidden="false" customHeight="false" outlineLevel="0" collapsed="false">
      <c r="A2253" s="0" t="s">
        <v>9375</v>
      </c>
      <c r="B2253" s="0" t="s">
        <v>1089</v>
      </c>
      <c r="C2253" s="0" t="str">
        <f aca="false">LEFT(A2253,2)&amp;B2253</f>
        <v>INHimāchal Pradesh</v>
      </c>
    </row>
    <row r="2254" customFormat="false" ht="12.75" hidden="false" customHeight="false" outlineLevel="0" collapsed="false">
      <c r="A2254" s="0" t="s">
        <v>9376</v>
      </c>
      <c r="B2254" s="0" t="s">
        <v>994</v>
      </c>
      <c r="C2254" s="0" t="str">
        <f aca="false">LEFT(A2254,2)&amp;B2254</f>
        <v>INHaryāna</v>
      </c>
    </row>
    <row r="2255" customFormat="false" ht="12.75" hidden="false" customHeight="false" outlineLevel="0" collapsed="false">
      <c r="A2255" s="0" t="s">
        <v>9377</v>
      </c>
      <c r="B2255" s="0" t="s">
        <v>9378</v>
      </c>
      <c r="C2255" s="0" t="str">
        <f aca="false">LEFT(A2255,2)&amp;B2255</f>
        <v>INJhārkhand</v>
      </c>
    </row>
    <row r="2256" customFormat="false" ht="12.75" hidden="false" customHeight="false" outlineLevel="0" collapsed="false">
      <c r="A2256" s="0" t="s">
        <v>9379</v>
      </c>
      <c r="B2256" s="0" t="s">
        <v>666</v>
      </c>
      <c r="C2256" s="0" t="str">
        <f aca="false">LEFT(A2256,2)&amp;B2256</f>
        <v>INKarnātaka</v>
      </c>
    </row>
    <row r="2257" customFormat="false" ht="12.75" hidden="false" customHeight="false" outlineLevel="0" collapsed="false">
      <c r="A2257" s="0" t="s">
        <v>9380</v>
      </c>
      <c r="B2257" s="0" t="s">
        <v>697</v>
      </c>
      <c r="C2257" s="0" t="str">
        <f aca="false">LEFT(A2257,2)&amp;B2257</f>
        <v>INKerala</v>
      </c>
    </row>
    <row r="2258" customFormat="false" ht="12.75" hidden="false" customHeight="false" outlineLevel="0" collapsed="false">
      <c r="A2258" s="0" t="s">
        <v>9381</v>
      </c>
      <c r="B2258" s="0" t="s">
        <v>660</v>
      </c>
      <c r="C2258" s="0" t="str">
        <f aca="false">LEFT(A2258,2)&amp;B2258</f>
        <v>INMahārāshtra</v>
      </c>
    </row>
    <row r="2259" customFormat="false" ht="12.75" hidden="false" customHeight="false" outlineLevel="0" collapsed="false">
      <c r="A2259" s="0" t="s">
        <v>9382</v>
      </c>
      <c r="B2259" s="0" t="s">
        <v>9383</v>
      </c>
      <c r="C2259" s="0" t="str">
        <f aca="false">LEFT(A2259,2)&amp;B2259</f>
        <v>INMeghālaya</v>
      </c>
    </row>
    <row r="2260" customFormat="false" ht="12.75" hidden="false" customHeight="false" outlineLevel="0" collapsed="false">
      <c r="A2260" s="0" t="s">
        <v>9384</v>
      </c>
      <c r="B2260" s="0" t="s">
        <v>9385</v>
      </c>
      <c r="C2260" s="0" t="str">
        <f aca="false">LEFT(A2260,2)&amp;B2260</f>
        <v>INManipur</v>
      </c>
    </row>
    <row r="2261" customFormat="false" ht="12.75" hidden="false" customHeight="false" outlineLevel="0" collapsed="false">
      <c r="A2261" s="0" t="s">
        <v>9386</v>
      </c>
      <c r="B2261" s="0" t="s">
        <v>9387</v>
      </c>
      <c r="C2261" s="0" t="str">
        <f aca="false">LEFT(A2261,2)&amp;B2261</f>
        <v>INMadhya Pradesh</v>
      </c>
    </row>
    <row r="2262" customFormat="false" ht="12.75" hidden="false" customHeight="false" outlineLevel="0" collapsed="false">
      <c r="A2262" s="0" t="s">
        <v>9388</v>
      </c>
      <c r="B2262" s="0" t="s">
        <v>9389</v>
      </c>
      <c r="C2262" s="0" t="str">
        <f aca="false">LEFT(A2262,2)&amp;B2262</f>
        <v>INMizoram</v>
      </c>
    </row>
    <row r="2263" customFormat="false" ht="12.75" hidden="false" customHeight="false" outlineLevel="0" collapsed="false">
      <c r="A2263" s="0" t="s">
        <v>9390</v>
      </c>
      <c r="B2263" s="0" t="s">
        <v>9391</v>
      </c>
      <c r="C2263" s="0" t="str">
        <f aca="false">LEFT(A2263,2)&amp;B2263</f>
        <v>INNāgāland</v>
      </c>
    </row>
    <row r="2264" customFormat="false" ht="12.75" hidden="false" customHeight="false" outlineLevel="0" collapsed="false">
      <c r="A2264" s="0" t="s">
        <v>9392</v>
      </c>
      <c r="B2264" s="0" t="s">
        <v>9393</v>
      </c>
      <c r="C2264" s="0" t="str">
        <f aca="false">LEFT(A2264,2)&amp;B2264</f>
        <v>INOdisha</v>
      </c>
    </row>
    <row r="2265" customFormat="false" ht="12.75" hidden="false" customHeight="false" outlineLevel="0" collapsed="false">
      <c r="A2265" s="0" t="s">
        <v>9394</v>
      </c>
      <c r="B2265" s="0" t="s">
        <v>9395</v>
      </c>
      <c r="C2265" s="0" t="str">
        <f aca="false">LEFT(A2265,2)&amp;B2265</f>
        <v>INPunjab</v>
      </c>
    </row>
    <row r="2266" customFormat="false" ht="12.75" hidden="false" customHeight="false" outlineLevel="0" collapsed="false">
      <c r="A2266" s="0" t="s">
        <v>9396</v>
      </c>
      <c r="B2266" s="0" t="s">
        <v>9397</v>
      </c>
      <c r="C2266" s="0" t="str">
        <f aca="false">LEFT(A2266,2)&amp;B2266</f>
        <v>INRājasthān</v>
      </c>
    </row>
    <row r="2267" customFormat="false" ht="12.75" hidden="false" customHeight="false" outlineLevel="0" collapsed="false">
      <c r="A2267" s="0" t="s">
        <v>9398</v>
      </c>
      <c r="B2267" s="0" t="s">
        <v>9399</v>
      </c>
      <c r="C2267" s="0" t="str">
        <f aca="false">LEFT(A2267,2)&amp;B2267</f>
        <v>INSikkim</v>
      </c>
    </row>
    <row r="2268" customFormat="false" ht="12.75" hidden="false" customHeight="false" outlineLevel="0" collapsed="false">
      <c r="A2268" s="0" t="s">
        <v>9400</v>
      </c>
      <c r="B2268" s="0" t="s">
        <v>9401</v>
      </c>
      <c r="C2268" s="0" t="str">
        <f aca="false">LEFT(A2268,2)&amp;B2268</f>
        <v>INTelangāna</v>
      </c>
    </row>
    <row r="2269" customFormat="false" ht="12.75" hidden="false" customHeight="false" outlineLevel="0" collapsed="false">
      <c r="A2269" s="0" t="s">
        <v>9402</v>
      </c>
      <c r="B2269" s="0" t="s">
        <v>757</v>
      </c>
      <c r="C2269" s="0" t="str">
        <f aca="false">LEFT(A2269,2)&amp;B2269</f>
        <v>INTamil Nādu</v>
      </c>
    </row>
    <row r="2270" customFormat="false" ht="12.75" hidden="false" customHeight="false" outlineLevel="0" collapsed="false">
      <c r="A2270" s="0" t="s">
        <v>9403</v>
      </c>
      <c r="B2270" s="0" t="s">
        <v>9404</v>
      </c>
      <c r="C2270" s="0" t="str">
        <f aca="false">LEFT(A2270,2)&amp;B2270</f>
        <v>INTripura</v>
      </c>
    </row>
    <row r="2271" customFormat="false" ht="12.75" hidden="false" customHeight="false" outlineLevel="0" collapsed="false">
      <c r="A2271" s="0" t="s">
        <v>9405</v>
      </c>
      <c r="B2271" s="0" t="s">
        <v>9406</v>
      </c>
      <c r="C2271" s="0" t="str">
        <f aca="false">LEFT(A2271,2)&amp;B2271</f>
        <v>INUttar Pradesh</v>
      </c>
    </row>
    <row r="2272" customFormat="false" ht="12.75" hidden="false" customHeight="false" outlineLevel="0" collapsed="false">
      <c r="A2272" s="0" t="s">
        <v>9407</v>
      </c>
      <c r="B2272" s="0" t="s">
        <v>906</v>
      </c>
      <c r="C2272" s="0" t="str">
        <f aca="false">LEFT(A2272,2)&amp;B2272</f>
        <v>INUttarākhand</v>
      </c>
    </row>
    <row r="2273" customFormat="false" ht="12.75" hidden="false" customHeight="false" outlineLevel="0" collapsed="false">
      <c r="A2273" s="0" t="s">
        <v>9408</v>
      </c>
      <c r="B2273" s="0" t="s">
        <v>9409</v>
      </c>
      <c r="C2273" s="0" t="str">
        <f aca="false">LEFT(A2273,2)&amp;B2273</f>
        <v>INWest Bengal</v>
      </c>
    </row>
    <row r="2274" customFormat="false" ht="12.75" hidden="false" customHeight="false" outlineLevel="0" collapsed="false">
      <c r="A2274" s="0" t="s">
        <v>9410</v>
      </c>
      <c r="B2274" s="0" t="s">
        <v>9411</v>
      </c>
      <c r="C2274" s="0" t="str">
        <f aca="false">LEFT(A2274,2)&amp;B2274</f>
        <v>IQAl Anbār</v>
      </c>
    </row>
    <row r="2275" customFormat="false" ht="12.75" hidden="false" customHeight="false" outlineLevel="0" collapsed="false">
      <c r="A2275" s="0" t="s">
        <v>9412</v>
      </c>
      <c r="B2275" s="0" t="s">
        <v>9413</v>
      </c>
      <c r="C2275" s="0" t="str">
        <f aca="false">LEFT(A2275,2)&amp;B2275</f>
        <v>IQArbīl</v>
      </c>
    </row>
    <row r="2276" customFormat="false" ht="12.75" hidden="false" customHeight="false" outlineLevel="0" collapsed="false">
      <c r="A2276" s="0" t="s">
        <v>9412</v>
      </c>
      <c r="B2276" s="0" t="s">
        <v>9414</v>
      </c>
      <c r="C2276" s="0" t="str">
        <f aca="false">LEFT(A2276,2)&amp;B2276</f>
        <v>IQHewlêr</v>
      </c>
    </row>
    <row r="2277" customFormat="false" ht="12.75" hidden="false" customHeight="false" outlineLevel="0" collapsed="false">
      <c r="A2277" s="0" t="s">
        <v>9415</v>
      </c>
      <c r="B2277" s="0" t="s">
        <v>9416</v>
      </c>
      <c r="C2277" s="0" t="str">
        <f aca="false">LEFT(A2277,2)&amp;B2277</f>
        <v>IQAl Başrah</v>
      </c>
    </row>
    <row r="2278" customFormat="false" ht="12.75" hidden="false" customHeight="false" outlineLevel="0" collapsed="false">
      <c r="A2278" s="0" t="s">
        <v>9417</v>
      </c>
      <c r="B2278" s="0" t="s">
        <v>9418</v>
      </c>
      <c r="C2278" s="0" t="str">
        <f aca="false">LEFT(A2278,2)&amp;B2278</f>
        <v>IQBābil</v>
      </c>
    </row>
    <row r="2279" customFormat="false" ht="12.75" hidden="false" customHeight="false" outlineLevel="0" collapsed="false">
      <c r="A2279" s="0" t="s">
        <v>9419</v>
      </c>
      <c r="B2279" s="0" t="s">
        <v>9420</v>
      </c>
      <c r="C2279" s="0" t="str">
        <f aca="false">LEFT(A2279,2)&amp;B2279</f>
        <v>IQBaghdād</v>
      </c>
    </row>
    <row r="2280" customFormat="false" ht="12.75" hidden="false" customHeight="false" outlineLevel="0" collapsed="false">
      <c r="A2280" s="0" t="s">
        <v>9421</v>
      </c>
      <c r="B2280" s="0" t="s">
        <v>9422</v>
      </c>
      <c r="C2280" s="0" t="str">
        <f aca="false">LEFT(A2280,2)&amp;B2280</f>
        <v>IQDahūk</v>
      </c>
    </row>
    <row r="2281" customFormat="false" ht="12.75" hidden="false" customHeight="false" outlineLevel="0" collapsed="false">
      <c r="A2281" s="0" t="s">
        <v>9421</v>
      </c>
      <c r="B2281" s="0" t="s">
        <v>9423</v>
      </c>
      <c r="C2281" s="0" t="str">
        <f aca="false">LEFT(A2281,2)&amp;B2281</f>
        <v>IQDihok</v>
      </c>
    </row>
    <row r="2282" customFormat="false" ht="12.75" hidden="false" customHeight="false" outlineLevel="0" collapsed="false">
      <c r="A2282" s="0" t="s">
        <v>9424</v>
      </c>
      <c r="B2282" s="0" t="s">
        <v>9425</v>
      </c>
      <c r="C2282" s="0" t="str">
        <f aca="false">LEFT(A2282,2)&amp;B2282</f>
        <v>IQDiyālá</v>
      </c>
    </row>
    <row r="2283" customFormat="false" ht="12.75" hidden="false" customHeight="false" outlineLevel="0" collapsed="false">
      <c r="A2283" s="0" t="s">
        <v>9426</v>
      </c>
      <c r="B2283" s="0" t="s">
        <v>9427</v>
      </c>
      <c r="C2283" s="0" t="str">
        <f aca="false">LEFT(A2283,2)&amp;B2283</f>
        <v>IQDhī Qār</v>
      </c>
    </row>
    <row r="2284" customFormat="false" ht="12.75" hidden="false" customHeight="false" outlineLevel="0" collapsed="false">
      <c r="A2284" s="0" t="s">
        <v>9428</v>
      </c>
      <c r="B2284" s="0" t="s">
        <v>9429</v>
      </c>
      <c r="C2284" s="0" t="str">
        <f aca="false">LEFT(A2284,2)&amp;B2284</f>
        <v>IQKarbalā’</v>
      </c>
    </row>
    <row r="2285" customFormat="false" ht="12.75" hidden="false" customHeight="false" outlineLevel="0" collapsed="false">
      <c r="A2285" s="0" t="s">
        <v>9430</v>
      </c>
      <c r="B2285" s="0" t="s">
        <v>9431</v>
      </c>
      <c r="C2285" s="0" t="str">
        <f aca="false">LEFT(A2285,2)&amp;B2285</f>
        <v>IQKirkūk</v>
      </c>
    </row>
    <row r="2286" customFormat="false" ht="12.75" hidden="false" customHeight="false" outlineLevel="0" collapsed="false">
      <c r="A2286" s="0" t="s">
        <v>9432</v>
      </c>
      <c r="B2286" s="0" t="s">
        <v>9433</v>
      </c>
      <c r="C2286" s="0" t="str">
        <f aca="false">LEFT(A2286,2)&amp;B2286</f>
        <v>IQMaysān</v>
      </c>
    </row>
    <row r="2287" customFormat="false" ht="12.75" hidden="false" customHeight="false" outlineLevel="0" collapsed="false">
      <c r="A2287" s="0" t="s">
        <v>9434</v>
      </c>
      <c r="B2287" s="0" t="s">
        <v>9435</v>
      </c>
      <c r="C2287" s="0" t="str">
        <f aca="false">LEFT(A2287,2)&amp;B2287</f>
        <v>IQAl Muthanná</v>
      </c>
    </row>
    <row r="2288" customFormat="false" ht="12.75" hidden="false" customHeight="false" outlineLevel="0" collapsed="false">
      <c r="A2288" s="0" t="s">
        <v>9436</v>
      </c>
      <c r="B2288" s="0" t="s">
        <v>9437</v>
      </c>
      <c r="C2288" s="0" t="str">
        <f aca="false">LEFT(A2288,2)&amp;B2288</f>
        <v>IQAn Najaf</v>
      </c>
    </row>
    <row r="2289" customFormat="false" ht="12.75" hidden="false" customHeight="false" outlineLevel="0" collapsed="false">
      <c r="A2289" s="0" t="s">
        <v>9438</v>
      </c>
      <c r="B2289" s="0" t="s">
        <v>9439</v>
      </c>
      <c r="C2289" s="0" t="str">
        <f aca="false">LEFT(A2289,2)&amp;B2289</f>
        <v>IQNīnawá</v>
      </c>
    </row>
    <row r="2290" customFormat="false" ht="12.75" hidden="false" customHeight="false" outlineLevel="0" collapsed="false">
      <c r="A2290" s="0" t="s">
        <v>9440</v>
      </c>
      <c r="B2290" s="0" t="s">
        <v>9441</v>
      </c>
      <c r="C2290" s="0" t="str">
        <f aca="false">LEFT(A2290,2)&amp;B2290</f>
        <v>IQAl Qādisīyah</v>
      </c>
    </row>
    <row r="2291" customFormat="false" ht="12.75" hidden="false" customHeight="false" outlineLevel="0" collapsed="false">
      <c r="A2291" s="0" t="s">
        <v>9442</v>
      </c>
      <c r="B2291" s="0" t="s">
        <v>9443</v>
      </c>
      <c r="C2291" s="0" t="str">
        <f aca="false">LEFT(A2291,2)&amp;B2291</f>
        <v>IQŞalāḩ ad Dīn</v>
      </c>
    </row>
    <row r="2292" customFormat="false" ht="12.75" hidden="false" customHeight="false" outlineLevel="0" collapsed="false">
      <c r="A2292" s="0" t="s">
        <v>9444</v>
      </c>
      <c r="B2292" s="0" t="s">
        <v>9445</v>
      </c>
      <c r="C2292" s="0" t="str">
        <f aca="false">LEFT(A2292,2)&amp;B2292</f>
        <v>IQAs Sulaymānīyah</v>
      </c>
    </row>
    <row r="2293" customFormat="false" ht="12.75" hidden="false" customHeight="false" outlineLevel="0" collapsed="false">
      <c r="A2293" s="0" t="s">
        <v>9444</v>
      </c>
      <c r="B2293" s="0" t="s">
        <v>9446</v>
      </c>
      <c r="C2293" s="0" t="str">
        <f aca="false">LEFT(A2293,2)&amp;B2293</f>
        <v>IQSlêmanî</v>
      </c>
    </row>
    <row r="2294" customFormat="false" ht="12.75" hidden="false" customHeight="false" outlineLevel="0" collapsed="false">
      <c r="A2294" s="0" t="s">
        <v>9447</v>
      </c>
      <c r="B2294" s="0" t="s">
        <v>9448</v>
      </c>
      <c r="C2294" s="0" t="str">
        <f aca="false">LEFT(A2294,2)&amp;B2294</f>
        <v>IQWāsiţ</v>
      </c>
    </row>
    <row r="2295" customFormat="false" ht="12.75" hidden="false" customHeight="false" outlineLevel="0" collapsed="false">
      <c r="A2295" s="0" t="s">
        <v>9449</v>
      </c>
      <c r="B2295" s="0" t="s">
        <v>9450</v>
      </c>
      <c r="C2295" s="0" t="str">
        <f aca="false">LEFT(A2295,2)&amp;B2295</f>
        <v>IRĀz̄ārbāyjān-e Shārqī</v>
      </c>
    </row>
    <row r="2296" customFormat="false" ht="12.75" hidden="false" customHeight="false" outlineLevel="0" collapsed="false">
      <c r="A2296" s="0" t="s">
        <v>9451</v>
      </c>
      <c r="B2296" s="0" t="s">
        <v>9452</v>
      </c>
      <c r="C2296" s="0" t="str">
        <f aca="false">LEFT(A2296,2)&amp;B2296</f>
        <v>IRĀz̄ārbāyjān-e Ghārbī</v>
      </c>
    </row>
    <row r="2297" customFormat="false" ht="12.75" hidden="false" customHeight="false" outlineLevel="0" collapsed="false">
      <c r="A2297" s="0" t="s">
        <v>9453</v>
      </c>
      <c r="B2297" s="0" t="s">
        <v>9454</v>
      </c>
      <c r="C2297" s="0" t="str">
        <f aca="false">LEFT(A2297,2)&amp;B2297</f>
        <v>IRArdabīl</v>
      </c>
    </row>
    <row r="2298" customFormat="false" ht="12.75" hidden="false" customHeight="false" outlineLevel="0" collapsed="false">
      <c r="A2298" s="0" t="s">
        <v>9455</v>
      </c>
      <c r="B2298" s="0" t="s">
        <v>9456</v>
      </c>
      <c r="C2298" s="0" t="str">
        <f aca="false">LEFT(A2298,2)&amp;B2298</f>
        <v>IREşfahān</v>
      </c>
    </row>
    <row r="2299" customFormat="false" ht="12.75" hidden="false" customHeight="false" outlineLevel="0" collapsed="false">
      <c r="A2299" s="0" t="s">
        <v>9457</v>
      </c>
      <c r="B2299" s="0" t="s">
        <v>9458</v>
      </c>
      <c r="C2299" s="0" t="str">
        <f aca="false">LEFT(A2299,2)&amp;B2299</f>
        <v>IRĪlām</v>
      </c>
    </row>
    <row r="2300" customFormat="false" ht="12.75" hidden="false" customHeight="false" outlineLevel="0" collapsed="false">
      <c r="A2300" s="0" t="s">
        <v>9459</v>
      </c>
      <c r="B2300" s="0" t="s">
        <v>9460</v>
      </c>
      <c r="C2300" s="0" t="str">
        <f aca="false">LEFT(A2300,2)&amp;B2300</f>
        <v>IRBūshehr</v>
      </c>
    </row>
    <row r="2301" customFormat="false" ht="12.75" hidden="false" customHeight="false" outlineLevel="0" collapsed="false">
      <c r="A2301" s="0" t="s">
        <v>9461</v>
      </c>
      <c r="B2301" s="0" t="s">
        <v>9462</v>
      </c>
      <c r="C2301" s="0" t="str">
        <f aca="false">LEFT(A2301,2)&amp;B2301</f>
        <v>IRTehrān</v>
      </c>
    </row>
    <row r="2302" customFormat="false" ht="12.75" hidden="false" customHeight="false" outlineLevel="0" collapsed="false">
      <c r="A2302" s="0" t="s">
        <v>9463</v>
      </c>
      <c r="B2302" s="0" t="s">
        <v>9464</v>
      </c>
      <c r="C2302" s="0" t="str">
        <f aca="false">LEFT(A2302,2)&amp;B2302</f>
        <v>IRChahār Maḩāl va Bakhtīārī</v>
      </c>
    </row>
    <row r="2303" customFormat="false" ht="12.75" hidden="false" customHeight="false" outlineLevel="0" collapsed="false">
      <c r="A2303" s="0" t="s">
        <v>9465</v>
      </c>
      <c r="B2303" s="0" t="s">
        <v>9466</v>
      </c>
      <c r="C2303" s="0" t="str">
        <f aca="false">LEFT(A2303,2)&amp;B2303</f>
        <v>IRKhūzestān</v>
      </c>
    </row>
    <row r="2304" customFormat="false" ht="12.75" hidden="false" customHeight="false" outlineLevel="0" collapsed="false">
      <c r="A2304" s="0" t="s">
        <v>9467</v>
      </c>
      <c r="B2304" s="0" t="s">
        <v>9468</v>
      </c>
      <c r="C2304" s="0" t="str">
        <f aca="false">LEFT(A2304,2)&amp;B2304</f>
        <v>IRZanjān</v>
      </c>
    </row>
    <row r="2305" customFormat="false" ht="12.75" hidden="false" customHeight="false" outlineLevel="0" collapsed="false">
      <c r="A2305" s="0" t="s">
        <v>9469</v>
      </c>
      <c r="B2305" s="0" t="s">
        <v>9470</v>
      </c>
      <c r="C2305" s="0" t="str">
        <f aca="false">LEFT(A2305,2)&amp;B2305</f>
        <v>IRSemnān</v>
      </c>
    </row>
    <row r="2306" customFormat="false" ht="12.75" hidden="false" customHeight="false" outlineLevel="0" collapsed="false">
      <c r="A2306" s="0" t="s">
        <v>9471</v>
      </c>
      <c r="B2306" s="0" t="s">
        <v>9472</v>
      </c>
      <c r="C2306" s="0" t="str">
        <f aca="false">LEFT(A2306,2)&amp;B2306</f>
        <v>IRSīstān va Balūchestān</v>
      </c>
    </row>
    <row r="2307" customFormat="false" ht="12.75" hidden="false" customHeight="false" outlineLevel="0" collapsed="false">
      <c r="A2307" s="0" t="s">
        <v>9473</v>
      </c>
      <c r="B2307" s="0" t="s">
        <v>9474</v>
      </c>
      <c r="C2307" s="0" t="str">
        <f aca="false">LEFT(A2307,2)&amp;B2307</f>
        <v>IRFārs</v>
      </c>
    </row>
    <row r="2308" customFormat="false" ht="12.75" hidden="false" customHeight="false" outlineLevel="0" collapsed="false">
      <c r="A2308" s="0" t="s">
        <v>9475</v>
      </c>
      <c r="B2308" s="0" t="s">
        <v>9476</v>
      </c>
      <c r="C2308" s="0" t="str">
        <f aca="false">LEFT(A2308,2)&amp;B2308</f>
        <v>IRKermān</v>
      </c>
    </row>
    <row r="2309" customFormat="false" ht="12.75" hidden="false" customHeight="false" outlineLevel="0" collapsed="false">
      <c r="A2309" s="0" t="s">
        <v>9477</v>
      </c>
      <c r="B2309" s="0" t="s">
        <v>9478</v>
      </c>
      <c r="C2309" s="0" t="str">
        <f aca="false">LEFT(A2309,2)&amp;B2309</f>
        <v>IRKordestān</v>
      </c>
    </row>
    <row r="2310" customFormat="false" ht="12.75" hidden="false" customHeight="false" outlineLevel="0" collapsed="false">
      <c r="A2310" s="0" t="s">
        <v>9479</v>
      </c>
      <c r="B2310" s="0" t="s">
        <v>9480</v>
      </c>
      <c r="C2310" s="0" t="str">
        <f aca="false">LEFT(A2310,2)&amp;B2310</f>
        <v>IRKermānshāh</v>
      </c>
    </row>
    <row r="2311" customFormat="false" ht="12.75" hidden="false" customHeight="false" outlineLevel="0" collapsed="false">
      <c r="A2311" s="0" t="s">
        <v>9481</v>
      </c>
      <c r="B2311" s="0" t="s">
        <v>9482</v>
      </c>
      <c r="C2311" s="0" t="str">
        <f aca="false">LEFT(A2311,2)&amp;B2311</f>
        <v>IRKohgīlūyeh va Bowyer Aḩmad</v>
      </c>
    </row>
    <row r="2312" customFormat="false" ht="12.75" hidden="false" customHeight="false" outlineLevel="0" collapsed="false">
      <c r="A2312" s="0" t="s">
        <v>9483</v>
      </c>
      <c r="B2312" s="0" t="s">
        <v>9484</v>
      </c>
      <c r="C2312" s="0" t="str">
        <f aca="false">LEFT(A2312,2)&amp;B2312</f>
        <v>IRGīlān</v>
      </c>
    </row>
    <row r="2313" customFormat="false" ht="12.75" hidden="false" customHeight="false" outlineLevel="0" collapsed="false">
      <c r="A2313" s="0" t="s">
        <v>9485</v>
      </c>
      <c r="B2313" s="0" t="s">
        <v>9486</v>
      </c>
      <c r="C2313" s="0" t="str">
        <f aca="false">LEFT(A2313,2)&amp;B2313</f>
        <v>IRLorestān</v>
      </c>
    </row>
    <row r="2314" customFormat="false" ht="12.75" hidden="false" customHeight="false" outlineLevel="0" collapsed="false">
      <c r="A2314" s="0" t="s">
        <v>9487</v>
      </c>
      <c r="B2314" s="0" t="s">
        <v>9488</v>
      </c>
      <c r="C2314" s="0" t="str">
        <f aca="false">LEFT(A2314,2)&amp;B2314</f>
        <v>IRMāzandarān</v>
      </c>
    </row>
    <row r="2315" customFormat="false" ht="12.75" hidden="false" customHeight="false" outlineLevel="0" collapsed="false">
      <c r="A2315" s="0" t="s">
        <v>9489</v>
      </c>
      <c r="B2315" s="0" t="s">
        <v>9490</v>
      </c>
      <c r="C2315" s="0" t="str">
        <f aca="false">LEFT(A2315,2)&amp;B2315</f>
        <v>IRMarkazī</v>
      </c>
    </row>
    <row r="2316" customFormat="false" ht="12.75" hidden="false" customHeight="false" outlineLevel="0" collapsed="false">
      <c r="A2316" s="0" t="s">
        <v>9491</v>
      </c>
      <c r="B2316" s="0" t="s">
        <v>9492</v>
      </c>
      <c r="C2316" s="0" t="str">
        <f aca="false">LEFT(A2316,2)&amp;B2316</f>
        <v>IRHormozgān</v>
      </c>
    </row>
    <row r="2317" customFormat="false" ht="12.75" hidden="false" customHeight="false" outlineLevel="0" collapsed="false">
      <c r="A2317" s="0" t="s">
        <v>9493</v>
      </c>
      <c r="B2317" s="0" t="s">
        <v>9494</v>
      </c>
      <c r="C2317" s="0" t="str">
        <f aca="false">LEFT(A2317,2)&amp;B2317</f>
        <v>IRHamadān</v>
      </c>
    </row>
    <row r="2318" customFormat="false" ht="12.75" hidden="false" customHeight="false" outlineLevel="0" collapsed="false">
      <c r="A2318" s="0" t="s">
        <v>9495</v>
      </c>
      <c r="B2318" s="0" t="s">
        <v>9496</v>
      </c>
      <c r="C2318" s="0" t="str">
        <f aca="false">LEFT(A2318,2)&amp;B2318</f>
        <v>IRYazd</v>
      </c>
    </row>
    <row r="2319" customFormat="false" ht="12.75" hidden="false" customHeight="false" outlineLevel="0" collapsed="false">
      <c r="A2319" s="0" t="s">
        <v>9497</v>
      </c>
      <c r="B2319" s="0" t="s">
        <v>9498</v>
      </c>
      <c r="C2319" s="0" t="str">
        <f aca="false">LEFT(A2319,2)&amp;B2319</f>
        <v>IRQom</v>
      </c>
    </row>
    <row r="2320" customFormat="false" ht="12.75" hidden="false" customHeight="false" outlineLevel="0" collapsed="false">
      <c r="A2320" s="0" t="s">
        <v>9499</v>
      </c>
      <c r="B2320" s="0" t="s">
        <v>9500</v>
      </c>
      <c r="C2320" s="0" t="str">
        <f aca="false">LEFT(A2320,2)&amp;B2320</f>
        <v>IRGolestān</v>
      </c>
    </row>
    <row r="2321" customFormat="false" ht="12.75" hidden="false" customHeight="false" outlineLevel="0" collapsed="false">
      <c r="A2321" s="0" t="s">
        <v>9501</v>
      </c>
      <c r="B2321" s="0" t="s">
        <v>9502</v>
      </c>
      <c r="C2321" s="0" t="str">
        <f aca="false">LEFT(A2321,2)&amp;B2321</f>
        <v>IRQazvīn</v>
      </c>
    </row>
    <row r="2322" customFormat="false" ht="12.75" hidden="false" customHeight="false" outlineLevel="0" collapsed="false">
      <c r="A2322" s="0" t="s">
        <v>9503</v>
      </c>
      <c r="B2322" s="0" t="s">
        <v>9504</v>
      </c>
      <c r="C2322" s="0" t="str">
        <f aca="false">LEFT(A2322,2)&amp;B2322</f>
        <v>IRKhorāsān-e Jonūbī</v>
      </c>
    </row>
    <row r="2323" customFormat="false" ht="12.75" hidden="false" customHeight="false" outlineLevel="0" collapsed="false">
      <c r="A2323" s="0" t="s">
        <v>9505</v>
      </c>
      <c r="B2323" s="0" t="s">
        <v>9506</v>
      </c>
      <c r="C2323" s="0" t="str">
        <f aca="false">LEFT(A2323,2)&amp;B2323</f>
        <v>IRKhorāsān-e Raẕavī</v>
      </c>
    </row>
    <row r="2324" customFormat="false" ht="12.75" hidden="false" customHeight="false" outlineLevel="0" collapsed="false">
      <c r="A2324" s="0" t="s">
        <v>9507</v>
      </c>
      <c r="B2324" s="0" t="s">
        <v>9508</v>
      </c>
      <c r="C2324" s="0" t="str">
        <f aca="false">LEFT(A2324,2)&amp;B2324</f>
        <v>IRKhorāsān-e Shomālī</v>
      </c>
    </row>
    <row r="2325" customFormat="false" ht="12.75" hidden="false" customHeight="false" outlineLevel="0" collapsed="false">
      <c r="A2325" s="0" t="s">
        <v>9509</v>
      </c>
      <c r="B2325" s="0" t="s">
        <v>9510</v>
      </c>
      <c r="C2325" s="0" t="str">
        <f aca="false">LEFT(A2325,2)&amp;B2325</f>
        <v>IRAlborz</v>
      </c>
    </row>
    <row r="2326" customFormat="false" ht="12.75" hidden="false" customHeight="false" outlineLevel="0" collapsed="false">
      <c r="A2326" s="0" t="s">
        <v>9511</v>
      </c>
      <c r="B2326" s="0" t="s">
        <v>9512</v>
      </c>
      <c r="C2326" s="0" t="str">
        <f aca="false">LEFT(A2326,2)&amp;B2326</f>
        <v>ISHöfuðborgarsvæði</v>
      </c>
    </row>
    <row r="2327" customFormat="false" ht="12.75" hidden="false" customHeight="false" outlineLevel="0" collapsed="false">
      <c r="A2327" s="0" t="s">
        <v>9513</v>
      </c>
      <c r="B2327" s="0" t="s">
        <v>9514</v>
      </c>
      <c r="C2327" s="0" t="str">
        <f aca="false">LEFT(A2327,2)&amp;B2327</f>
        <v>ISSuðurnes</v>
      </c>
    </row>
    <row r="2328" customFormat="false" ht="12.75" hidden="false" customHeight="false" outlineLevel="0" collapsed="false">
      <c r="A2328" s="0" t="s">
        <v>9515</v>
      </c>
      <c r="B2328" s="0" t="s">
        <v>9516</v>
      </c>
      <c r="C2328" s="0" t="str">
        <f aca="false">LEFT(A2328,2)&amp;B2328</f>
        <v>ISVesturland</v>
      </c>
    </row>
    <row r="2329" customFormat="false" ht="12.75" hidden="false" customHeight="false" outlineLevel="0" collapsed="false">
      <c r="A2329" s="0" t="s">
        <v>9517</v>
      </c>
      <c r="B2329" s="0" t="s">
        <v>9518</v>
      </c>
      <c r="C2329" s="0" t="str">
        <f aca="false">LEFT(A2329,2)&amp;B2329</f>
        <v>ISVestfirðir</v>
      </c>
    </row>
    <row r="2330" customFormat="false" ht="12.75" hidden="false" customHeight="false" outlineLevel="0" collapsed="false">
      <c r="A2330" s="0" t="s">
        <v>9519</v>
      </c>
      <c r="B2330" s="0" t="s">
        <v>9520</v>
      </c>
      <c r="C2330" s="0" t="str">
        <f aca="false">LEFT(A2330,2)&amp;B2330</f>
        <v>ISNorðurland vestra</v>
      </c>
    </row>
    <row r="2331" customFormat="false" ht="12.75" hidden="false" customHeight="false" outlineLevel="0" collapsed="false">
      <c r="A2331" s="0" t="s">
        <v>9521</v>
      </c>
      <c r="B2331" s="0" t="s">
        <v>9522</v>
      </c>
      <c r="C2331" s="0" t="str">
        <f aca="false">LEFT(A2331,2)&amp;B2331</f>
        <v>ISNorðurland eystra</v>
      </c>
    </row>
    <row r="2332" customFormat="false" ht="12.75" hidden="false" customHeight="false" outlineLevel="0" collapsed="false">
      <c r="A2332" s="0" t="s">
        <v>9523</v>
      </c>
      <c r="B2332" s="0" t="s">
        <v>9524</v>
      </c>
      <c r="C2332" s="0" t="str">
        <f aca="false">LEFT(A2332,2)&amp;B2332</f>
        <v>ISAusturland</v>
      </c>
    </row>
    <row r="2333" customFormat="false" ht="12.75" hidden="false" customHeight="false" outlineLevel="0" collapsed="false">
      <c r="A2333" s="0" t="s">
        <v>9525</v>
      </c>
      <c r="B2333" s="0" t="s">
        <v>9526</v>
      </c>
      <c r="C2333" s="0" t="str">
        <f aca="false">LEFT(A2333,2)&amp;B2333</f>
        <v>ISSuðurland</v>
      </c>
    </row>
    <row r="2334" customFormat="false" ht="12.75" hidden="false" customHeight="false" outlineLevel="0" collapsed="false">
      <c r="A2334" s="0" t="s">
        <v>9527</v>
      </c>
      <c r="B2334" s="0" t="s">
        <v>9528</v>
      </c>
      <c r="C2334" s="0" t="str">
        <f aca="false">LEFT(A2334,2)&amp;B2334</f>
        <v>ITPiemonte</v>
      </c>
    </row>
    <row r="2335" customFormat="false" ht="12.75" hidden="false" customHeight="false" outlineLevel="0" collapsed="false">
      <c r="A2335" s="0" t="s">
        <v>9529</v>
      </c>
      <c r="B2335" s="0" t="s">
        <v>9530</v>
      </c>
      <c r="C2335" s="0" t="str">
        <f aca="false">LEFT(A2335,2)&amp;B2335</f>
        <v>ITAlessandria</v>
      </c>
    </row>
    <row r="2336" customFormat="false" ht="12.75" hidden="false" customHeight="false" outlineLevel="0" collapsed="false">
      <c r="A2336" s="0" t="s">
        <v>9531</v>
      </c>
      <c r="B2336" s="0" t="s">
        <v>9532</v>
      </c>
      <c r="C2336" s="0" t="str">
        <f aca="false">LEFT(A2336,2)&amp;B2336</f>
        <v>ITAsti</v>
      </c>
    </row>
    <row r="2337" customFormat="false" ht="12.75" hidden="false" customHeight="false" outlineLevel="0" collapsed="false">
      <c r="A2337" s="0" t="s">
        <v>9533</v>
      </c>
      <c r="B2337" s="0" t="s">
        <v>9534</v>
      </c>
      <c r="C2337" s="0" t="str">
        <f aca="false">LEFT(A2337,2)&amp;B2337</f>
        <v>ITBiella</v>
      </c>
    </row>
    <row r="2338" customFormat="false" ht="12.75" hidden="false" customHeight="false" outlineLevel="0" collapsed="false">
      <c r="A2338" s="0" t="s">
        <v>9535</v>
      </c>
      <c r="B2338" s="0" t="s">
        <v>9536</v>
      </c>
      <c r="C2338" s="0" t="str">
        <f aca="false">LEFT(A2338,2)&amp;B2338</f>
        <v>ITCuneo</v>
      </c>
    </row>
    <row r="2339" customFormat="false" ht="12.75" hidden="false" customHeight="false" outlineLevel="0" collapsed="false">
      <c r="A2339" s="0" t="s">
        <v>9537</v>
      </c>
      <c r="B2339" s="0" t="s">
        <v>9538</v>
      </c>
      <c r="C2339" s="0" t="str">
        <f aca="false">LEFT(A2339,2)&amp;B2339</f>
        <v>ITNovara</v>
      </c>
    </row>
    <row r="2340" customFormat="false" ht="12.75" hidden="false" customHeight="false" outlineLevel="0" collapsed="false">
      <c r="A2340" s="0" t="s">
        <v>9539</v>
      </c>
      <c r="B2340" s="0" t="s">
        <v>9540</v>
      </c>
      <c r="C2340" s="0" t="str">
        <f aca="false">LEFT(A2340,2)&amp;B2340</f>
        <v>ITVerbano-Cusio-Ossola</v>
      </c>
    </row>
    <row r="2341" customFormat="false" ht="12.75" hidden="false" customHeight="false" outlineLevel="0" collapsed="false">
      <c r="A2341" s="0" t="s">
        <v>9541</v>
      </c>
      <c r="B2341" s="0" t="s">
        <v>9542</v>
      </c>
      <c r="C2341" s="0" t="str">
        <f aca="false">LEFT(A2341,2)&amp;B2341</f>
        <v>ITVercelli</v>
      </c>
    </row>
    <row r="2342" customFormat="false" ht="12.75" hidden="false" customHeight="false" outlineLevel="0" collapsed="false">
      <c r="A2342" s="0" t="s">
        <v>9543</v>
      </c>
      <c r="B2342" s="0" t="s">
        <v>9544</v>
      </c>
      <c r="C2342" s="0" t="str">
        <f aca="false">LEFT(A2342,2)&amp;B2342</f>
        <v>ITTorino</v>
      </c>
    </row>
    <row r="2343" customFormat="false" ht="12.75" hidden="false" customHeight="false" outlineLevel="0" collapsed="false">
      <c r="A2343" s="0" t="s">
        <v>9545</v>
      </c>
      <c r="B2343" s="0" t="s">
        <v>561</v>
      </c>
      <c r="C2343" s="0" t="str">
        <f aca="false">LEFT(A2343,2)&amp;B2343</f>
        <v>ITLombardia</v>
      </c>
    </row>
    <row r="2344" customFormat="false" ht="12.75" hidden="false" customHeight="false" outlineLevel="0" collapsed="false">
      <c r="A2344" s="0" t="s">
        <v>9546</v>
      </c>
      <c r="B2344" s="0" t="s">
        <v>9547</v>
      </c>
      <c r="C2344" s="0" t="str">
        <f aca="false">LEFT(A2344,2)&amp;B2344</f>
        <v>ITBergamo</v>
      </c>
    </row>
    <row r="2345" customFormat="false" ht="12.75" hidden="false" customHeight="false" outlineLevel="0" collapsed="false">
      <c r="A2345" s="0" t="s">
        <v>9548</v>
      </c>
      <c r="B2345" s="0" t="s">
        <v>9549</v>
      </c>
      <c r="C2345" s="0" t="str">
        <f aca="false">LEFT(A2345,2)&amp;B2345</f>
        <v>ITBrescia</v>
      </c>
    </row>
    <row r="2346" customFormat="false" ht="12.75" hidden="false" customHeight="false" outlineLevel="0" collapsed="false">
      <c r="A2346" s="0" t="s">
        <v>9550</v>
      </c>
      <c r="B2346" s="0" t="s">
        <v>9551</v>
      </c>
      <c r="C2346" s="0" t="str">
        <f aca="false">LEFT(A2346,2)&amp;B2346</f>
        <v>ITComo</v>
      </c>
    </row>
    <row r="2347" customFormat="false" ht="12.75" hidden="false" customHeight="false" outlineLevel="0" collapsed="false">
      <c r="A2347" s="0" t="s">
        <v>9552</v>
      </c>
      <c r="B2347" s="0" t="s">
        <v>9553</v>
      </c>
      <c r="C2347" s="0" t="str">
        <f aca="false">LEFT(A2347,2)&amp;B2347</f>
        <v>ITCremona</v>
      </c>
    </row>
    <row r="2348" customFormat="false" ht="12.75" hidden="false" customHeight="false" outlineLevel="0" collapsed="false">
      <c r="A2348" s="0" t="s">
        <v>9554</v>
      </c>
      <c r="B2348" s="0" t="s">
        <v>9555</v>
      </c>
      <c r="C2348" s="0" t="str">
        <f aca="false">LEFT(A2348,2)&amp;B2348</f>
        <v>ITLecco</v>
      </c>
    </row>
    <row r="2349" customFormat="false" ht="12.75" hidden="false" customHeight="false" outlineLevel="0" collapsed="false">
      <c r="A2349" s="0" t="s">
        <v>9556</v>
      </c>
      <c r="B2349" s="0" t="s">
        <v>9557</v>
      </c>
      <c r="C2349" s="0" t="str">
        <f aca="false">LEFT(A2349,2)&amp;B2349</f>
        <v>ITLodi</v>
      </c>
    </row>
    <row r="2350" customFormat="false" ht="12.75" hidden="false" customHeight="false" outlineLevel="0" collapsed="false">
      <c r="A2350" s="0" t="s">
        <v>9558</v>
      </c>
      <c r="B2350" s="0" t="s">
        <v>9559</v>
      </c>
      <c r="C2350" s="0" t="str">
        <f aca="false">LEFT(A2350,2)&amp;B2350</f>
        <v>ITMonza e Brianza</v>
      </c>
    </row>
    <row r="2351" customFormat="false" ht="12.75" hidden="false" customHeight="false" outlineLevel="0" collapsed="false">
      <c r="A2351" s="0" t="s">
        <v>9560</v>
      </c>
      <c r="B2351" s="0" t="s">
        <v>9561</v>
      </c>
      <c r="C2351" s="0" t="str">
        <f aca="false">LEFT(A2351,2)&amp;B2351</f>
        <v>ITMantova</v>
      </c>
    </row>
    <row r="2352" customFormat="false" ht="12.75" hidden="false" customHeight="false" outlineLevel="0" collapsed="false">
      <c r="A2352" s="0" t="s">
        <v>9562</v>
      </c>
      <c r="B2352" s="0" t="s">
        <v>9563</v>
      </c>
      <c r="C2352" s="0" t="str">
        <f aca="false">LEFT(A2352,2)&amp;B2352</f>
        <v>ITPavia</v>
      </c>
    </row>
    <row r="2353" customFormat="false" ht="12.75" hidden="false" customHeight="false" outlineLevel="0" collapsed="false">
      <c r="A2353" s="0" t="s">
        <v>9564</v>
      </c>
      <c r="B2353" s="0" t="s">
        <v>9565</v>
      </c>
      <c r="C2353" s="0" t="str">
        <f aca="false">LEFT(A2353,2)&amp;B2353</f>
        <v>ITSondrio</v>
      </c>
    </row>
    <row r="2354" customFormat="false" ht="12.75" hidden="false" customHeight="false" outlineLevel="0" collapsed="false">
      <c r="A2354" s="0" t="s">
        <v>9566</v>
      </c>
      <c r="B2354" s="0" t="s">
        <v>9567</v>
      </c>
      <c r="C2354" s="0" t="str">
        <f aca="false">LEFT(A2354,2)&amp;B2354</f>
        <v>ITVarese</v>
      </c>
    </row>
    <row r="2355" customFormat="false" ht="12.75" hidden="false" customHeight="false" outlineLevel="0" collapsed="false">
      <c r="A2355" s="0" t="s">
        <v>9568</v>
      </c>
      <c r="B2355" s="0" t="s">
        <v>9569</v>
      </c>
      <c r="C2355" s="0" t="str">
        <f aca="false">LEFT(A2355,2)&amp;B2355</f>
        <v>ITMilano</v>
      </c>
    </row>
    <row r="2356" customFormat="false" ht="12.75" hidden="false" customHeight="false" outlineLevel="0" collapsed="false">
      <c r="A2356" s="0" t="s">
        <v>9570</v>
      </c>
      <c r="B2356" s="0" t="s">
        <v>9571</v>
      </c>
      <c r="C2356" s="0" t="str">
        <f aca="false">LEFT(A2356,2)&amp;B2356</f>
        <v>ITVeneto</v>
      </c>
    </row>
    <row r="2357" customFormat="false" ht="12.75" hidden="false" customHeight="false" outlineLevel="0" collapsed="false">
      <c r="A2357" s="0" t="s">
        <v>9572</v>
      </c>
      <c r="B2357" s="0" t="s">
        <v>9573</v>
      </c>
      <c r="C2357" s="0" t="str">
        <f aca="false">LEFT(A2357,2)&amp;B2357</f>
        <v>ITBelluno</v>
      </c>
    </row>
    <row r="2358" customFormat="false" ht="12.75" hidden="false" customHeight="false" outlineLevel="0" collapsed="false">
      <c r="A2358" s="0" t="s">
        <v>9574</v>
      </c>
      <c r="B2358" s="0" t="s">
        <v>9575</v>
      </c>
      <c r="C2358" s="0" t="str">
        <f aca="false">LEFT(A2358,2)&amp;B2358</f>
        <v>ITPadova</v>
      </c>
    </row>
    <row r="2359" customFormat="false" ht="12.75" hidden="false" customHeight="false" outlineLevel="0" collapsed="false">
      <c r="A2359" s="0" t="s">
        <v>9576</v>
      </c>
      <c r="B2359" s="0" t="s">
        <v>9577</v>
      </c>
      <c r="C2359" s="0" t="str">
        <f aca="false">LEFT(A2359,2)&amp;B2359</f>
        <v>ITRovigo</v>
      </c>
    </row>
    <row r="2360" customFormat="false" ht="12.75" hidden="false" customHeight="false" outlineLevel="0" collapsed="false">
      <c r="A2360" s="0" t="s">
        <v>9578</v>
      </c>
      <c r="B2360" s="0" t="s">
        <v>9579</v>
      </c>
      <c r="C2360" s="0" t="str">
        <f aca="false">LEFT(A2360,2)&amp;B2360</f>
        <v>ITTreviso</v>
      </c>
    </row>
    <row r="2361" customFormat="false" ht="12.75" hidden="false" customHeight="false" outlineLevel="0" collapsed="false">
      <c r="A2361" s="0" t="s">
        <v>9580</v>
      </c>
      <c r="B2361" s="0" t="s">
        <v>9581</v>
      </c>
      <c r="C2361" s="0" t="str">
        <f aca="false">LEFT(A2361,2)&amp;B2361</f>
        <v>ITVicenza</v>
      </c>
    </row>
    <row r="2362" customFormat="false" ht="12.75" hidden="false" customHeight="false" outlineLevel="0" collapsed="false">
      <c r="A2362" s="0" t="s">
        <v>9582</v>
      </c>
      <c r="B2362" s="0" t="s">
        <v>9583</v>
      </c>
      <c r="C2362" s="0" t="str">
        <f aca="false">LEFT(A2362,2)&amp;B2362</f>
        <v>ITVerona</v>
      </c>
    </row>
    <row r="2363" customFormat="false" ht="12.75" hidden="false" customHeight="false" outlineLevel="0" collapsed="false">
      <c r="A2363" s="0" t="s">
        <v>9584</v>
      </c>
      <c r="B2363" s="0" t="s">
        <v>9585</v>
      </c>
      <c r="C2363" s="0" t="str">
        <f aca="false">LEFT(A2363,2)&amp;B2363</f>
        <v>ITVenezia</v>
      </c>
    </row>
    <row r="2364" customFormat="false" ht="12.75" hidden="false" customHeight="false" outlineLevel="0" collapsed="false">
      <c r="A2364" s="0" t="s">
        <v>9586</v>
      </c>
      <c r="B2364" s="0" t="s">
        <v>9587</v>
      </c>
      <c r="C2364" s="0" t="str">
        <f aca="false">LEFT(A2364,2)&amp;B2364</f>
        <v>ITLiguria</v>
      </c>
    </row>
    <row r="2365" customFormat="false" ht="12.75" hidden="false" customHeight="false" outlineLevel="0" collapsed="false">
      <c r="A2365" s="0" t="s">
        <v>9588</v>
      </c>
      <c r="B2365" s="0" t="s">
        <v>9589</v>
      </c>
      <c r="C2365" s="0" t="str">
        <f aca="false">LEFT(A2365,2)&amp;B2365</f>
        <v>ITImperia</v>
      </c>
    </row>
    <row r="2366" customFormat="false" ht="12.75" hidden="false" customHeight="false" outlineLevel="0" collapsed="false">
      <c r="A2366" s="0" t="s">
        <v>9590</v>
      </c>
      <c r="B2366" s="0" t="s">
        <v>9591</v>
      </c>
      <c r="C2366" s="0" t="str">
        <f aca="false">LEFT(A2366,2)&amp;B2366</f>
        <v>ITLa Spezia</v>
      </c>
    </row>
    <row r="2367" customFormat="false" ht="12.75" hidden="false" customHeight="false" outlineLevel="0" collapsed="false">
      <c r="A2367" s="0" t="s">
        <v>9592</v>
      </c>
      <c r="B2367" s="0" t="s">
        <v>9593</v>
      </c>
      <c r="C2367" s="0" t="str">
        <f aca="false">LEFT(A2367,2)&amp;B2367</f>
        <v>ITSavona</v>
      </c>
    </row>
    <row r="2368" customFormat="false" ht="12.75" hidden="false" customHeight="false" outlineLevel="0" collapsed="false">
      <c r="A2368" s="0" t="s">
        <v>9594</v>
      </c>
      <c r="B2368" s="0" t="s">
        <v>9595</v>
      </c>
      <c r="C2368" s="0" t="str">
        <f aca="false">LEFT(A2368,2)&amp;B2368</f>
        <v>ITGenova</v>
      </c>
    </row>
    <row r="2369" customFormat="false" ht="12.75" hidden="false" customHeight="false" outlineLevel="0" collapsed="false">
      <c r="A2369" s="0" t="s">
        <v>9596</v>
      </c>
      <c r="B2369" s="0" t="s">
        <v>9597</v>
      </c>
      <c r="C2369" s="0" t="str">
        <f aca="false">LEFT(A2369,2)&amp;B2369</f>
        <v>ITEmilia-Romagna</v>
      </c>
    </row>
    <row r="2370" customFormat="false" ht="12.75" hidden="false" customHeight="false" outlineLevel="0" collapsed="false">
      <c r="A2370" s="0" t="s">
        <v>9598</v>
      </c>
      <c r="B2370" s="0" t="s">
        <v>9599</v>
      </c>
      <c r="C2370" s="0" t="str">
        <f aca="false">LEFT(A2370,2)&amp;B2370</f>
        <v>ITForlì-Cesena</v>
      </c>
    </row>
    <row r="2371" customFormat="false" ht="12.75" hidden="false" customHeight="false" outlineLevel="0" collapsed="false">
      <c r="A2371" s="0" t="s">
        <v>9600</v>
      </c>
      <c r="B2371" s="0" t="s">
        <v>9601</v>
      </c>
      <c r="C2371" s="0" t="str">
        <f aca="false">LEFT(A2371,2)&amp;B2371</f>
        <v>ITFerrara</v>
      </c>
    </row>
    <row r="2372" customFormat="false" ht="12.75" hidden="false" customHeight="false" outlineLevel="0" collapsed="false">
      <c r="A2372" s="0" t="s">
        <v>9602</v>
      </c>
      <c r="B2372" s="0" t="s">
        <v>9603</v>
      </c>
      <c r="C2372" s="0" t="str">
        <f aca="false">LEFT(A2372,2)&amp;B2372</f>
        <v>ITModena</v>
      </c>
    </row>
    <row r="2373" customFormat="false" ht="12.75" hidden="false" customHeight="false" outlineLevel="0" collapsed="false">
      <c r="A2373" s="0" t="s">
        <v>9604</v>
      </c>
      <c r="B2373" s="0" t="s">
        <v>9605</v>
      </c>
      <c r="C2373" s="0" t="str">
        <f aca="false">LEFT(A2373,2)&amp;B2373</f>
        <v>ITPiacenza</v>
      </c>
    </row>
    <row r="2374" customFormat="false" ht="12.75" hidden="false" customHeight="false" outlineLevel="0" collapsed="false">
      <c r="A2374" s="0" t="s">
        <v>9606</v>
      </c>
      <c r="B2374" s="0" t="s">
        <v>9607</v>
      </c>
      <c r="C2374" s="0" t="str">
        <f aca="false">LEFT(A2374,2)&amp;B2374</f>
        <v>ITParma</v>
      </c>
    </row>
    <row r="2375" customFormat="false" ht="12.75" hidden="false" customHeight="false" outlineLevel="0" collapsed="false">
      <c r="A2375" s="0" t="s">
        <v>9608</v>
      </c>
      <c r="B2375" s="0" t="s">
        <v>9609</v>
      </c>
      <c r="C2375" s="0" t="str">
        <f aca="false">LEFT(A2375,2)&amp;B2375</f>
        <v>ITRavenna</v>
      </c>
    </row>
    <row r="2376" customFormat="false" ht="12.75" hidden="false" customHeight="false" outlineLevel="0" collapsed="false">
      <c r="A2376" s="0" t="s">
        <v>9610</v>
      </c>
      <c r="B2376" s="0" t="s">
        <v>9611</v>
      </c>
      <c r="C2376" s="0" t="str">
        <f aca="false">LEFT(A2376,2)&amp;B2376</f>
        <v>ITReggio Emilia</v>
      </c>
    </row>
    <row r="2377" customFormat="false" ht="12.75" hidden="false" customHeight="false" outlineLevel="0" collapsed="false">
      <c r="A2377" s="0" t="s">
        <v>9612</v>
      </c>
      <c r="B2377" s="0" t="s">
        <v>9613</v>
      </c>
      <c r="C2377" s="0" t="str">
        <f aca="false">LEFT(A2377,2)&amp;B2377</f>
        <v>ITRimini</v>
      </c>
    </row>
    <row r="2378" customFormat="false" ht="12.75" hidden="false" customHeight="false" outlineLevel="0" collapsed="false">
      <c r="A2378" s="0" t="s">
        <v>9614</v>
      </c>
      <c r="B2378" s="0" t="s">
        <v>9615</v>
      </c>
      <c r="C2378" s="0" t="str">
        <f aca="false">LEFT(A2378,2)&amp;B2378</f>
        <v>ITBologna</v>
      </c>
    </row>
    <row r="2379" customFormat="false" ht="12.75" hidden="false" customHeight="false" outlineLevel="0" collapsed="false">
      <c r="A2379" s="0" t="s">
        <v>9616</v>
      </c>
      <c r="B2379" s="0" t="s">
        <v>705</v>
      </c>
      <c r="C2379" s="0" t="str">
        <f aca="false">LEFT(A2379,2)&amp;B2379</f>
        <v>ITToscana</v>
      </c>
    </row>
    <row r="2380" customFormat="false" ht="12.75" hidden="false" customHeight="false" outlineLevel="0" collapsed="false">
      <c r="A2380" s="0" t="s">
        <v>9617</v>
      </c>
      <c r="B2380" s="0" t="s">
        <v>704</v>
      </c>
      <c r="C2380" s="0" t="str">
        <f aca="false">LEFT(A2380,2)&amp;B2380</f>
        <v>ITArezzo</v>
      </c>
    </row>
    <row r="2381" customFormat="false" ht="12.75" hidden="false" customHeight="false" outlineLevel="0" collapsed="false">
      <c r="A2381" s="0" t="s">
        <v>9618</v>
      </c>
      <c r="B2381" s="0" t="s">
        <v>9619</v>
      </c>
      <c r="C2381" s="0" t="str">
        <f aca="false">LEFT(A2381,2)&amp;B2381</f>
        <v>ITGrosseto</v>
      </c>
    </row>
    <row r="2382" customFormat="false" ht="12.75" hidden="false" customHeight="false" outlineLevel="0" collapsed="false">
      <c r="A2382" s="0" t="s">
        <v>9620</v>
      </c>
      <c r="B2382" s="0" t="s">
        <v>9621</v>
      </c>
      <c r="C2382" s="0" t="str">
        <f aca="false">LEFT(A2382,2)&amp;B2382</f>
        <v>ITLivorno</v>
      </c>
    </row>
    <row r="2383" customFormat="false" ht="12.75" hidden="false" customHeight="false" outlineLevel="0" collapsed="false">
      <c r="A2383" s="0" t="s">
        <v>9622</v>
      </c>
      <c r="B2383" s="0" t="s">
        <v>9623</v>
      </c>
      <c r="C2383" s="0" t="str">
        <f aca="false">LEFT(A2383,2)&amp;B2383</f>
        <v>ITLucca</v>
      </c>
    </row>
    <row r="2384" customFormat="false" ht="12.75" hidden="false" customHeight="false" outlineLevel="0" collapsed="false">
      <c r="A2384" s="0" t="s">
        <v>9624</v>
      </c>
      <c r="B2384" s="0" t="s">
        <v>9625</v>
      </c>
      <c r="C2384" s="0" t="str">
        <f aca="false">LEFT(A2384,2)&amp;B2384</f>
        <v>ITMassa-Carrara</v>
      </c>
    </row>
    <row r="2385" customFormat="false" ht="12.75" hidden="false" customHeight="false" outlineLevel="0" collapsed="false">
      <c r="A2385" s="0" t="s">
        <v>9626</v>
      </c>
      <c r="B2385" s="0" t="s">
        <v>9627</v>
      </c>
      <c r="C2385" s="0" t="str">
        <f aca="false">LEFT(A2385,2)&amp;B2385</f>
        <v>ITPisa</v>
      </c>
    </row>
    <row r="2386" customFormat="false" ht="12.75" hidden="false" customHeight="false" outlineLevel="0" collapsed="false">
      <c r="A2386" s="0" t="s">
        <v>9628</v>
      </c>
      <c r="B2386" s="0" t="s">
        <v>9629</v>
      </c>
      <c r="C2386" s="0" t="str">
        <f aca="false">LEFT(A2386,2)&amp;B2386</f>
        <v>ITPrato</v>
      </c>
    </row>
    <row r="2387" customFormat="false" ht="12.75" hidden="false" customHeight="false" outlineLevel="0" collapsed="false">
      <c r="A2387" s="0" t="s">
        <v>9630</v>
      </c>
      <c r="B2387" s="0" t="s">
        <v>9631</v>
      </c>
      <c r="C2387" s="0" t="str">
        <f aca="false">LEFT(A2387,2)&amp;B2387</f>
        <v>ITPistoia</v>
      </c>
    </row>
    <row r="2388" customFormat="false" ht="12.75" hidden="false" customHeight="false" outlineLevel="0" collapsed="false">
      <c r="A2388" s="0" t="s">
        <v>9632</v>
      </c>
      <c r="B2388" s="0" t="s">
        <v>9633</v>
      </c>
      <c r="C2388" s="0" t="str">
        <f aca="false">LEFT(A2388,2)&amp;B2388</f>
        <v>ITSiena</v>
      </c>
    </row>
    <row r="2389" customFormat="false" ht="12.75" hidden="false" customHeight="false" outlineLevel="0" collapsed="false">
      <c r="A2389" s="0" t="s">
        <v>9634</v>
      </c>
      <c r="B2389" s="0" t="s">
        <v>9635</v>
      </c>
      <c r="C2389" s="0" t="str">
        <f aca="false">LEFT(A2389,2)&amp;B2389</f>
        <v>ITFirenze</v>
      </c>
    </row>
    <row r="2390" customFormat="false" ht="12.75" hidden="false" customHeight="false" outlineLevel="0" collapsed="false">
      <c r="A2390" s="0" t="s">
        <v>9636</v>
      </c>
      <c r="B2390" s="0" t="s">
        <v>9637</v>
      </c>
      <c r="C2390" s="0" t="str">
        <f aca="false">LEFT(A2390,2)&amp;B2390</f>
        <v>ITUmbria</v>
      </c>
    </row>
    <row r="2391" customFormat="false" ht="12.75" hidden="false" customHeight="false" outlineLevel="0" collapsed="false">
      <c r="A2391" s="0" t="s">
        <v>9638</v>
      </c>
      <c r="B2391" s="0" t="s">
        <v>9639</v>
      </c>
      <c r="C2391" s="0" t="str">
        <f aca="false">LEFT(A2391,2)&amp;B2391</f>
        <v>ITPerugia</v>
      </c>
    </row>
    <row r="2392" customFormat="false" ht="12.75" hidden="false" customHeight="false" outlineLevel="0" collapsed="false">
      <c r="A2392" s="0" t="s">
        <v>9640</v>
      </c>
      <c r="B2392" s="0" t="s">
        <v>9641</v>
      </c>
      <c r="C2392" s="0" t="str">
        <f aca="false">LEFT(A2392,2)&amp;B2392</f>
        <v>ITTerni</v>
      </c>
    </row>
    <row r="2393" customFormat="false" ht="12.75" hidden="false" customHeight="false" outlineLevel="0" collapsed="false">
      <c r="A2393" s="0" t="s">
        <v>9642</v>
      </c>
      <c r="B2393" s="0" t="s">
        <v>9643</v>
      </c>
      <c r="C2393" s="0" t="str">
        <f aca="false">LEFT(A2393,2)&amp;B2393</f>
        <v>ITMarche</v>
      </c>
    </row>
    <row r="2394" customFormat="false" ht="12.75" hidden="false" customHeight="false" outlineLevel="0" collapsed="false">
      <c r="A2394" s="0" t="s">
        <v>9644</v>
      </c>
      <c r="B2394" s="0" t="s">
        <v>9645</v>
      </c>
      <c r="C2394" s="0" t="str">
        <f aca="false">LEFT(A2394,2)&amp;B2394</f>
        <v>ITAncona</v>
      </c>
    </row>
    <row r="2395" customFormat="false" ht="12.75" hidden="false" customHeight="false" outlineLevel="0" collapsed="false">
      <c r="A2395" s="0" t="s">
        <v>9646</v>
      </c>
      <c r="B2395" s="0" t="s">
        <v>9647</v>
      </c>
      <c r="C2395" s="0" t="str">
        <f aca="false">LEFT(A2395,2)&amp;B2395</f>
        <v>ITAscoli Piceno</v>
      </c>
    </row>
    <row r="2396" customFormat="false" ht="12.75" hidden="false" customHeight="false" outlineLevel="0" collapsed="false">
      <c r="A2396" s="0" t="s">
        <v>9648</v>
      </c>
      <c r="B2396" s="0" t="s">
        <v>9649</v>
      </c>
      <c r="C2396" s="0" t="str">
        <f aca="false">LEFT(A2396,2)&amp;B2396</f>
        <v>ITFermo</v>
      </c>
    </row>
    <row r="2397" customFormat="false" ht="12.75" hidden="false" customHeight="false" outlineLevel="0" collapsed="false">
      <c r="A2397" s="0" t="s">
        <v>9650</v>
      </c>
      <c r="B2397" s="0" t="s">
        <v>9651</v>
      </c>
      <c r="C2397" s="0" t="str">
        <f aca="false">LEFT(A2397,2)&amp;B2397</f>
        <v>ITMacerata</v>
      </c>
    </row>
    <row r="2398" customFormat="false" ht="12.75" hidden="false" customHeight="false" outlineLevel="0" collapsed="false">
      <c r="A2398" s="0" t="s">
        <v>9652</v>
      </c>
      <c r="B2398" s="0" t="s">
        <v>9653</v>
      </c>
      <c r="C2398" s="0" t="str">
        <f aca="false">LEFT(A2398,2)&amp;B2398</f>
        <v>ITPesaro e Urbino</v>
      </c>
    </row>
    <row r="2399" customFormat="false" ht="12.75" hidden="false" customHeight="false" outlineLevel="0" collapsed="false">
      <c r="A2399" s="0" t="s">
        <v>9654</v>
      </c>
      <c r="B2399" s="0" t="s">
        <v>9655</v>
      </c>
      <c r="C2399" s="0" t="str">
        <f aca="false">LEFT(A2399,2)&amp;B2399</f>
        <v>ITLazio</v>
      </c>
    </row>
    <row r="2400" customFormat="false" ht="12.75" hidden="false" customHeight="false" outlineLevel="0" collapsed="false">
      <c r="A2400" s="0" t="s">
        <v>9656</v>
      </c>
      <c r="B2400" s="0" t="s">
        <v>9657</v>
      </c>
      <c r="C2400" s="0" t="str">
        <f aca="false">LEFT(A2400,2)&amp;B2400</f>
        <v>ITFrosinone</v>
      </c>
    </row>
    <row r="2401" customFormat="false" ht="12.75" hidden="false" customHeight="false" outlineLevel="0" collapsed="false">
      <c r="A2401" s="0" t="s">
        <v>9658</v>
      </c>
      <c r="B2401" s="0" t="s">
        <v>9659</v>
      </c>
      <c r="C2401" s="0" t="str">
        <f aca="false">LEFT(A2401,2)&amp;B2401</f>
        <v>ITLatina</v>
      </c>
    </row>
    <row r="2402" customFormat="false" ht="12.75" hidden="false" customHeight="false" outlineLevel="0" collapsed="false">
      <c r="A2402" s="0" t="s">
        <v>9660</v>
      </c>
      <c r="B2402" s="0" t="s">
        <v>9661</v>
      </c>
      <c r="C2402" s="0" t="str">
        <f aca="false">LEFT(A2402,2)&amp;B2402</f>
        <v>ITRieti</v>
      </c>
    </row>
    <row r="2403" customFormat="false" ht="12.75" hidden="false" customHeight="false" outlineLevel="0" collapsed="false">
      <c r="A2403" s="0" t="s">
        <v>9662</v>
      </c>
      <c r="B2403" s="0" t="s">
        <v>9663</v>
      </c>
      <c r="C2403" s="0" t="str">
        <f aca="false">LEFT(A2403,2)&amp;B2403</f>
        <v>ITViterbo</v>
      </c>
    </row>
    <row r="2404" customFormat="false" ht="12.75" hidden="false" customHeight="false" outlineLevel="0" collapsed="false">
      <c r="A2404" s="0" t="s">
        <v>9664</v>
      </c>
      <c r="B2404" s="0" t="s">
        <v>9665</v>
      </c>
      <c r="C2404" s="0" t="str">
        <f aca="false">LEFT(A2404,2)&amp;B2404</f>
        <v>ITRoma</v>
      </c>
    </row>
    <row r="2405" customFormat="false" ht="12.75" hidden="false" customHeight="false" outlineLevel="0" collapsed="false">
      <c r="A2405" s="0" t="s">
        <v>9666</v>
      </c>
      <c r="B2405" s="0" t="s">
        <v>9667</v>
      </c>
      <c r="C2405" s="0" t="str">
        <f aca="false">LEFT(A2405,2)&amp;B2405</f>
        <v>ITAbruzzo</v>
      </c>
    </row>
    <row r="2406" customFormat="false" ht="12.75" hidden="false" customHeight="false" outlineLevel="0" collapsed="false">
      <c r="A2406" s="0" t="s">
        <v>9668</v>
      </c>
      <c r="B2406" s="0" t="s">
        <v>9669</v>
      </c>
      <c r="C2406" s="0" t="str">
        <f aca="false">LEFT(A2406,2)&amp;B2406</f>
        <v>ITL'Aquila</v>
      </c>
    </row>
    <row r="2407" customFormat="false" ht="12.75" hidden="false" customHeight="false" outlineLevel="0" collapsed="false">
      <c r="A2407" s="0" t="s">
        <v>9670</v>
      </c>
      <c r="B2407" s="0" t="s">
        <v>9671</v>
      </c>
      <c r="C2407" s="0" t="str">
        <f aca="false">LEFT(A2407,2)&amp;B2407</f>
        <v>ITChieti</v>
      </c>
    </row>
    <row r="2408" customFormat="false" ht="12.75" hidden="false" customHeight="false" outlineLevel="0" collapsed="false">
      <c r="A2408" s="0" t="s">
        <v>9672</v>
      </c>
      <c r="B2408" s="0" t="s">
        <v>9673</v>
      </c>
      <c r="C2408" s="0" t="str">
        <f aca="false">LEFT(A2408,2)&amp;B2408</f>
        <v>ITPescara</v>
      </c>
    </row>
    <row r="2409" customFormat="false" ht="12.75" hidden="false" customHeight="false" outlineLevel="0" collapsed="false">
      <c r="A2409" s="0" t="s">
        <v>9674</v>
      </c>
      <c r="B2409" s="0" t="s">
        <v>9675</v>
      </c>
      <c r="C2409" s="0" t="str">
        <f aca="false">LEFT(A2409,2)&amp;B2409</f>
        <v>ITTeramo</v>
      </c>
    </row>
    <row r="2410" customFormat="false" ht="12.75" hidden="false" customHeight="false" outlineLevel="0" collapsed="false">
      <c r="A2410" s="0" t="s">
        <v>9676</v>
      </c>
      <c r="B2410" s="0" t="s">
        <v>9677</v>
      </c>
      <c r="C2410" s="0" t="str">
        <f aca="false">LEFT(A2410,2)&amp;B2410</f>
        <v>ITMolise</v>
      </c>
    </row>
    <row r="2411" customFormat="false" ht="12.75" hidden="false" customHeight="false" outlineLevel="0" collapsed="false">
      <c r="A2411" s="0" t="s">
        <v>9678</v>
      </c>
      <c r="B2411" s="0" t="s">
        <v>9679</v>
      </c>
      <c r="C2411" s="0" t="str">
        <f aca="false">LEFT(A2411,2)&amp;B2411</f>
        <v>ITCampobasso</v>
      </c>
    </row>
    <row r="2412" customFormat="false" ht="12.75" hidden="false" customHeight="false" outlineLevel="0" collapsed="false">
      <c r="A2412" s="0" t="s">
        <v>9680</v>
      </c>
      <c r="B2412" s="0" t="s">
        <v>9681</v>
      </c>
      <c r="C2412" s="0" t="str">
        <f aca="false">LEFT(A2412,2)&amp;B2412</f>
        <v>ITIsernia</v>
      </c>
    </row>
    <row r="2413" customFormat="false" ht="12.75" hidden="false" customHeight="false" outlineLevel="0" collapsed="false">
      <c r="A2413" s="0" t="s">
        <v>9682</v>
      </c>
      <c r="B2413" s="0" t="s">
        <v>9683</v>
      </c>
      <c r="C2413" s="0" t="str">
        <f aca="false">LEFT(A2413,2)&amp;B2413</f>
        <v>ITCampania</v>
      </c>
    </row>
    <row r="2414" customFormat="false" ht="12.75" hidden="false" customHeight="false" outlineLevel="0" collapsed="false">
      <c r="A2414" s="0" t="s">
        <v>9684</v>
      </c>
      <c r="B2414" s="0" t="s">
        <v>9685</v>
      </c>
      <c r="C2414" s="0" t="str">
        <f aca="false">LEFT(A2414,2)&amp;B2414</f>
        <v>ITAvellino</v>
      </c>
    </row>
    <row r="2415" customFormat="false" ht="12.75" hidden="false" customHeight="false" outlineLevel="0" collapsed="false">
      <c r="A2415" s="0" t="s">
        <v>9686</v>
      </c>
      <c r="B2415" s="0" t="s">
        <v>9687</v>
      </c>
      <c r="C2415" s="0" t="str">
        <f aca="false">LEFT(A2415,2)&amp;B2415</f>
        <v>ITBenevento</v>
      </c>
    </row>
    <row r="2416" customFormat="false" ht="12.75" hidden="false" customHeight="false" outlineLevel="0" collapsed="false">
      <c r="A2416" s="0" t="s">
        <v>9688</v>
      </c>
      <c r="B2416" s="0" t="s">
        <v>9689</v>
      </c>
      <c r="C2416" s="0" t="str">
        <f aca="false">LEFT(A2416,2)&amp;B2416</f>
        <v>ITCaserta</v>
      </c>
    </row>
    <row r="2417" customFormat="false" ht="12.75" hidden="false" customHeight="false" outlineLevel="0" collapsed="false">
      <c r="A2417" s="0" t="s">
        <v>9690</v>
      </c>
      <c r="B2417" s="0" t="s">
        <v>9691</v>
      </c>
      <c r="C2417" s="0" t="str">
        <f aca="false">LEFT(A2417,2)&amp;B2417</f>
        <v>ITSalerno</v>
      </c>
    </row>
    <row r="2418" customFormat="false" ht="12.75" hidden="false" customHeight="false" outlineLevel="0" collapsed="false">
      <c r="A2418" s="0" t="s">
        <v>9692</v>
      </c>
      <c r="B2418" s="0" t="s">
        <v>9693</v>
      </c>
      <c r="C2418" s="0" t="str">
        <f aca="false">LEFT(A2418,2)&amp;B2418</f>
        <v>ITNapoli</v>
      </c>
    </row>
    <row r="2419" customFormat="false" ht="12.75" hidden="false" customHeight="false" outlineLevel="0" collapsed="false">
      <c r="A2419" s="0" t="s">
        <v>9694</v>
      </c>
      <c r="B2419" s="0" t="s">
        <v>9695</v>
      </c>
      <c r="C2419" s="0" t="str">
        <f aca="false">LEFT(A2419,2)&amp;B2419</f>
        <v>ITPuglia</v>
      </c>
    </row>
    <row r="2420" customFormat="false" ht="12.75" hidden="false" customHeight="false" outlineLevel="0" collapsed="false">
      <c r="A2420" s="0" t="s">
        <v>9696</v>
      </c>
      <c r="B2420" s="0" t="s">
        <v>9697</v>
      </c>
      <c r="C2420" s="0" t="str">
        <f aca="false">LEFT(A2420,2)&amp;B2420</f>
        <v>ITBrindisi</v>
      </c>
    </row>
    <row r="2421" customFormat="false" ht="12.75" hidden="false" customHeight="false" outlineLevel="0" collapsed="false">
      <c r="A2421" s="0" t="s">
        <v>9698</v>
      </c>
      <c r="B2421" s="0" t="s">
        <v>9699</v>
      </c>
      <c r="C2421" s="0" t="str">
        <f aca="false">LEFT(A2421,2)&amp;B2421</f>
        <v>ITBarletta-Andria-Trani</v>
      </c>
    </row>
    <row r="2422" customFormat="false" ht="12.75" hidden="false" customHeight="false" outlineLevel="0" collapsed="false">
      <c r="A2422" s="0" t="s">
        <v>9700</v>
      </c>
      <c r="B2422" s="0" t="s">
        <v>9701</v>
      </c>
      <c r="C2422" s="0" t="str">
        <f aca="false">LEFT(A2422,2)&amp;B2422</f>
        <v>ITFoggia</v>
      </c>
    </row>
    <row r="2423" customFormat="false" ht="12.75" hidden="false" customHeight="false" outlineLevel="0" collapsed="false">
      <c r="A2423" s="0" t="s">
        <v>9702</v>
      </c>
      <c r="B2423" s="0" t="s">
        <v>9703</v>
      </c>
      <c r="C2423" s="0" t="str">
        <f aca="false">LEFT(A2423,2)&amp;B2423</f>
        <v>ITLecce</v>
      </c>
    </row>
    <row r="2424" customFormat="false" ht="12.75" hidden="false" customHeight="false" outlineLevel="0" collapsed="false">
      <c r="A2424" s="0" t="s">
        <v>9704</v>
      </c>
      <c r="B2424" s="0" t="s">
        <v>9705</v>
      </c>
      <c r="C2424" s="0" t="str">
        <f aca="false">LEFT(A2424,2)&amp;B2424</f>
        <v>ITTaranto</v>
      </c>
    </row>
    <row r="2425" customFormat="false" ht="12.75" hidden="false" customHeight="false" outlineLevel="0" collapsed="false">
      <c r="A2425" s="0" t="s">
        <v>9706</v>
      </c>
      <c r="B2425" s="0" t="s">
        <v>9707</v>
      </c>
      <c r="C2425" s="0" t="str">
        <f aca="false">LEFT(A2425,2)&amp;B2425</f>
        <v>ITBari</v>
      </c>
    </row>
    <row r="2426" customFormat="false" ht="12.75" hidden="false" customHeight="false" outlineLevel="0" collapsed="false">
      <c r="A2426" s="0" t="s">
        <v>9708</v>
      </c>
      <c r="B2426" s="0" t="s">
        <v>9709</v>
      </c>
      <c r="C2426" s="0" t="str">
        <f aca="false">LEFT(A2426,2)&amp;B2426</f>
        <v>ITBasilicata</v>
      </c>
    </row>
    <row r="2427" customFormat="false" ht="12.75" hidden="false" customHeight="false" outlineLevel="0" collapsed="false">
      <c r="A2427" s="0" t="s">
        <v>9710</v>
      </c>
      <c r="B2427" s="0" t="s">
        <v>9711</v>
      </c>
      <c r="C2427" s="0" t="str">
        <f aca="false">LEFT(A2427,2)&amp;B2427</f>
        <v>ITMatera</v>
      </c>
    </row>
    <row r="2428" customFormat="false" ht="12.75" hidden="false" customHeight="false" outlineLevel="0" collapsed="false">
      <c r="A2428" s="0" t="s">
        <v>9712</v>
      </c>
      <c r="B2428" s="0" t="s">
        <v>9713</v>
      </c>
      <c r="C2428" s="0" t="str">
        <f aca="false">LEFT(A2428,2)&amp;B2428</f>
        <v>ITPotenza</v>
      </c>
    </row>
    <row r="2429" customFormat="false" ht="12.75" hidden="false" customHeight="false" outlineLevel="0" collapsed="false">
      <c r="A2429" s="0" t="s">
        <v>9714</v>
      </c>
      <c r="B2429" s="0" t="s">
        <v>9715</v>
      </c>
      <c r="C2429" s="0" t="str">
        <f aca="false">LEFT(A2429,2)&amp;B2429</f>
        <v>ITCalabria</v>
      </c>
    </row>
    <row r="2430" customFormat="false" ht="12.75" hidden="false" customHeight="false" outlineLevel="0" collapsed="false">
      <c r="A2430" s="0" t="s">
        <v>9716</v>
      </c>
      <c r="B2430" s="0" t="s">
        <v>9717</v>
      </c>
      <c r="C2430" s="0" t="str">
        <f aca="false">LEFT(A2430,2)&amp;B2430</f>
        <v>ITCosenza</v>
      </c>
    </row>
    <row r="2431" customFormat="false" ht="12.75" hidden="false" customHeight="false" outlineLevel="0" collapsed="false">
      <c r="A2431" s="0" t="s">
        <v>9718</v>
      </c>
      <c r="B2431" s="0" t="s">
        <v>9719</v>
      </c>
      <c r="C2431" s="0" t="str">
        <f aca="false">LEFT(A2431,2)&amp;B2431</f>
        <v>ITCatanzaro</v>
      </c>
    </row>
    <row r="2432" customFormat="false" ht="12.75" hidden="false" customHeight="false" outlineLevel="0" collapsed="false">
      <c r="A2432" s="0" t="s">
        <v>9720</v>
      </c>
      <c r="B2432" s="0" t="s">
        <v>9721</v>
      </c>
      <c r="C2432" s="0" t="str">
        <f aca="false">LEFT(A2432,2)&amp;B2432</f>
        <v>ITCrotone</v>
      </c>
    </row>
    <row r="2433" customFormat="false" ht="12.75" hidden="false" customHeight="false" outlineLevel="0" collapsed="false">
      <c r="A2433" s="0" t="s">
        <v>9722</v>
      </c>
      <c r="B2433" s="0" t="s">
        <v>9723</v>
      </c>
      <c r="C2433" s="0" t="str">
        <f aca="false">LEFT(A2433,2)&amp;B2433</f>
        <v>ITVibo Valentia</v>
      </c>
    </row>
    <row r="2434" customFormat="false" ht="12.75" hidden="false" customHeight="false" outlineLevel="0" collapsed="false">
      <c r="A2434" s="0" t="s">
        <v>9724</v>
      </c>
      <c r="B2434" s="0" t="s">
        <v>9725</v>
      </c>
      <c r="C2434" s="0" t="str">
        <f aca="false">LEFT(A2434,2)&amp;B2434</f>
        <v>ITReggio Calabria</v>
      </c>
    </row>
    <row r="2435" customFormat="false" ht="12.75" hidden="false" customHeight="false" outlineLevel="0" collapsed="false">
      <c r="A2435" s="0" t="s">
        <v>9726</v>
      </c>
      <c r="B2435" s="0" t="s">
        <v>9727</v>
      </c>
      <c r="C2435" s="0" t="str">
        <f aca="false">LEFT(A2435,2)&amp;B2435</f>
        <v>ITVal d'Aoste</v>
      </c>
    </row>
    <row r="2436" customFormat="false" ht="12.75" hidden="false" customHeight="false" outlineLevel="0" collapsed="false">
      <c r="A2436" s="0" t="s">
        <v>9726</v>
      </c>
      <c r="B2436" s="0" t="s">
        <v>9728</v>
      </c>
      <c r="C2436" s="0" t="str">
        <f aca="false">LEFT(A2436,2)&amp;B2436</f>
        <v>ITValle d'Aosta</v>
      </c>
    </row>
    <row r="2437" customFormat="false" ht="12.75" hidden="false" customHeight="false" outlineLevel="0" collapsed="false">
      <c r="A2437" s="0" t="s">
        <v>9729</v>
      </c>
      <c r="B2437" s="0" t="s">
        <v>9730</v>
      </c>
      <c r="C2437" s="0" t="str">
        <f aca="false">LEFT(A2437,2)&amp;B2437</f>
        <v>ITTrentino-Südtirol</v>
      </c>
    </row>
    <row r="2438" customFormat="false" ht="12.75" hidden="false" customHeight="false" outlineLevel="0" collapsed="false">
      <c r="A2438" s="0" t="s">
        <v>9729</v>
      </c>
      <c r="B2438" s="0" t="s">
        <v>9731</v>
      </c>
      <c r="C2438" s="0" t="str">
        <f aca="false">LEFT(A2438,2)&amp;B2438</f>
        <v>ITTrentino-Alto Adige</v>
      </c>
    </row>
    <row r="2439" customFormat="false" ht="12.75" hidden="false" customHeight="false" outlineLevel="0" collapsed="false">
      <c r="A2439" s="0" t="s">
        <v>9732</v>
      </c>
      <c r="B2439" s="0" t="s">
        <v>9733</v>
      </c>
      <c r="C2439" s="0" t="str">
        <f aca="false">LEFT(A2439,2)&amp;B2439</f>
        <v>ITBozen</v>
      </c>
    </row>
    <row r="2440" customFormat="false" ht="12.75" hidden="false" customHeight="false" outlineLevel="0" collapsed="false">
      <c r="A2440" s="0" t="s">
        <v>9732</v>
      </c>
      <c r="B2440" s="0" t="s">
        <v>9734</v>
      </c>
      <c r="C2440" s="0" t="str">
        <f aca="false">LEFT(A2440,2)&amp;B2440</f>
        <v>ITBolzano</v>
      </c>
    </row>
    <row r="2441" customFormat="false" ht="12.75" hidden="false" customHeight="false" outlineLevel="0" collapsed="false">
      <c r="A2441" s="0" t="s">
        <v>9735</v>
      </c>
      <c r="B2441" s="0" t="s">
        <v>9736</v>
      </c>
      <c r="C2441" s="0" t="str">
        <f aca="false">LEFT(A2441,2)&amp;B2441</f>
        <v>ITTrento</v>
      </c>
    </row>
    <row r="2442" customFormat="false" ht="12.75" hidden="false" customHeight="false" outlineLevel="0" collapsed="false">
      <c r="A2442" s="0" t="s">
        <v>9737</v>
      </c>
      <c r="B2442" s="0" t="s">
        <v>9738</v>
      </c>
      <c r="C2442" s="0" t="str">
        <f aca="false">LEFT(A2442,2)&amp;B2442</f>
        <v>ITFriuli Venezia Giulia</v>
      </c>
    </row>
    <row r="2443" customFormat="false" ht="12.75" hidden="false" customHeight="false" outlineLevel="0" collapsed="false">
      <c r="A2443" s="0" t="s">
        <v>9739</v>
      </c>
      <c r="B2443" s="0" t="s">
        <v>9740</v>
      </c>
      <c r="C2443" s="0" t="str">
        <f aca="false">LEFT(A2443,2)&amp;B2443</f>
        <v>ITSicilia</v>
      </c>
    </row>
    <row r="2444" customFormat="false" ht="12.75" hidden="false" customHeight="false" outlineLevel="0" collapsed="false">
      <c r="A2444" s="0" t="s">
        <v>9741</v>
      </c>
      <c r="B2444" s="0" t="s">
        <v>9742</v>
      </c>
      <c r="C2444" s="0" t="str">
        <f aca="false">LEFT(A2444,2)&amp;B2444</f>
        <v>ITAgrigento</v>
      </c>
    </row>
    <row r="2445" customFormat="false" ht="12.75" hidden="false" customHeight="false" outlineLevel="0" collapsed="false">
      <c r="A2445" s="0" t="s">
        <v>9743</v>
      </c>
      <c r="B2445" s="0" t="s">
        <v>9744</v>
      </c>
      <c r="C2445" s="0" t="str">
        <f aca="false">LEFT(A2445,2)&amp;B2445</f>
        <v>ITCaltanissetta</v>
      </c>
    </row>
    <row r="2446" customFormat="false" ht="12.75" hidden="false" customHeight="false" outlineLevel="0" collapsed="false">
      <c r="A2446" s="0" t="s">
        <v>9745</v>
      </c>
      <c r="B2446" s="0" t="s">
        <v>9746</v>
      </c>
      <c r="C2446" s="0" t="str">
        <f aca="false">LEFT(A2446,2)&amp;B2446</f>
        <v>ITEnna</v>
      </c>
    </row>
    <row r="2447" customFormat="false" ht="12.75" hidden="false" customHeight="false" outlineLevel="0" collapsed="false">
      <c r="A2447" s="0" t="s">
        <v>9747</v>
      </c>
      <c r="B2447" s="0" t="s">
        <v>9748</v>
      </c>
      <c r="C2447" s="0" t="str">
        <f aca="false">LEFT(A2447,2)&amp;B2447</f>
        <v>ITRagusa</v>
      </c>
    </row>
    <row r="2448" customFormat="false" ht="12.75" hidden="false" customHeight="false" outlineLevel="0" collapsed="false">
      <c r="A2448" s="0" t="s">
        <v>9749</v>
      </c>
      <c r="B2448" s="0" t="s">
        <v>9750</v>
      </c>
      <c r="C2448" s="0" t="str">
        <f aca="false">LEFT(A2448,2)&amp;B2448</f>
        <v>ITSiracusa</v>
      </c>
    </row>
    <row r="2449" customFormat="false" ht="12.75" hidden="false" customHeight="false" outlineLevel="0" collapsed="false">
      <c r="A2449" s="0" t="s">
        <v>9751</v>
      </c>
      <c r="B2449" s="0" t="s">
        <v>9752</v>
      </c>
      <c r="C2449" s="0" t="str">
        <f aca="false">LEFT(A2449,2)&amp;B2449</f>
        <v>ITTrapani</v>
      </c>
    </row>
    <row r="2450" customFormat="false" ht="12.75" hidden="false" customHeight="false" outlineLevel="0" collapsed="false">
      <c r="A2450" s="0" t="s">
        <v>9753</v>
      </c>
      <c r="B2450" s="0" t="s">
        <v>9754</v>
      </c>
      <c r="C2450" s="0" t="str">
        <f aca="false">LEFT(A2450,2)&amp;B2450</f>
        <v>ITCatania</v>
      </c>
    </row>
    <row r="2451" customFormat="false" ht="12.75" hidden="false" customHeight="false" outlineLevel="0" collapsed="false">
      <c r="A2451" s="0" t="s">
        <v>9755</v>
      </c>
      <c r="B2451" s="0" t="s">
        <v>9756</v>
      </c>
      <c r="C2451" s="0" t="str">
        <f aca="false">LEFT(A2451,2)&amp;B2451</f>
        <v>ITMessina</v>
      </c>
    </row>
    <row r="2452" customFormat="false" ht="12.75" hidden="false" customHeight="false" outlineLevel="0" collapsed="false">
      <c r="A2452" s="0" t="s">
        <v>9757</v>
      </c>
      <c r="B2452" s="0" t="s">
        <v>9758</v>
      </c>
      <c r="C2452" s="0" t="str">
        <f aca="false">LEFT(A2452,2)&amp;B2452</f>
        <v>ITPalermo</v>
      </c>
    </row>
    <row r="2453" customFormat="false" ht="12.75" hidden="false" customHeight="false" outlineLevel="0" collapsed="false">
      <c r="A2453" s="0" t="s">
        <v>9759</v>
      </c>
      <c r="B2453" s="0" t="s">
        <v>9760</v>
      </c>
      <c r="C2453" s="0" t="str">
        <f aca="false">LEFT(A2453,2)&amp;B2453</f>
        <v>ITSardegna</v>
      </c>
    </row>
    <row r="2454" customFormat="false" ht="12.75" hidden="false" customHeight="false" outlineLevel="0" collapsed="false">
      <c r="A2454" s="0" t="s">
        <v>9761</v>
      </c>
      <c r="B2454" s="0" t="s">
        <v>9762</v>
      </c>
      <c r="C2454" s="0" t="str">
        <f aca="false">LEFT(A2454,2)&amp;B2454</f>
        <v>ITNuoro</v>
      </c>
    </row>
    <row r="2455" customFormat="false" ht="12.75" hidden="false" customHeight="false" outlineLevel="0" collapsed="false">
      <c r="A2455" s="0" t="s">
        <v>9763</v>
      </c>
      <c r="B2455" s="0" t="s">
        <v>9764</v>
      </c>
      <c r="C2455" s="0" t="str">
        <f aca="false">LEFT(A2455,2)&amp;B2455</f>
        <v>ITOristano</v>
      </c>
    </row>
    <row r="2456" customFormat="false" ht="12.75" hidden="false" customHeight="false" outlineLevel="0" collapsed="false">
      <c r="A2456" s="0" t="s">
        <v>9765</v>
      </c>
      <c r="B2456" s="0" t="s">
        <v>9766</v>
      </c>
      <c r="C2456" s="0" t="str">
        <f aca="false">LEFT(A2456,2)&amp;B2456</f>
        <v>ITSud Sardegna</v>
      </c>
    </row>
    <row r="2457" customFormat="false" ht="12.75" hidden="false" customHeight="false" outlineLevel="0" collapsed="false">
      <c r="A2457" s="0" t="s">
        <v>9767</v>
      </c>
      <c r="B2457" s="0" t="s">
        <v>9768</v>
      </c>
      <c r="C2457" s="0" t="str">
        <f aca="false">LEFT(A2457,2)&amp;B2457</f>
        <v>ITSassari</v>
      </c>
    </row>
    <row r="2458" customFormat="false" ht="12.75" hidden="false" customHeight="false" outlineLevel="0" collapsed="false">
      <c r="A2458" s="0" t="s">
        <v>9769</v>
      </c>
      <c r="B2458" s="0" t="s">
        <v>9770</v>
      </c>
      <c r="C2458" s="0" t="str">
        <f aca="false">LEFT(A2458,2)&amp;B2458</f>
        <v>ITCagliari</v>
      </c>
    </row>
    <row r="2459" customFormat="false" ht="12.75" hidden="false" customHeight="false" outlineLevel="0" collapsed="false">
      <c r="A2459" s="0" t="s">
        <v>9771</v>
      </c>
      <c r="B2459" s="0" t="s">
        <v>9772</v>
      </c>
      <c r="C2459" s="0" t="str">
        <f aca="false">LEFT(A2459,2)&amp;B2459</f>
        <v>JMKingston</v>
      </c>
    </row>
    <row r="2460" customFormat="false" ht="12.75" hidden="false" customHeight="false" outlineLevel="0" collapsed="false">
      <c r="A2460" s="0" t="s">
        <v>9773</v>
      </c>
      <c r="B2460" s="0" t="s">
        <v>5797</v>
      </c>
      <c r="C2460" s="0" t="str">
        <f aca="false">LEFT(A2460,2)&amp;B2460</f>
        <v>JMSaint Andrew</v>
      </c>
    </row>
    <row r="2461" customFormat="false" ht="12.75" hidden="false" customHeight="false" outlineLevel="0" collapsed="false">
      <c r="A2461" s="0" t="s">
        <v>9774</v>
      </c>
      <c r="B2461" s="0" t="s">
        <v>5811</v>
      </c>
      <c r="C2461" s="0" t="str">
        <f aca="false">LEFT(A2461,2)&amp;B2461</f>
        <v>JMSaint Thomas</v>
      </c>
    </row>
    <row r="2462" customFormat="false" ht="12.75" hidden="false" customHeight="false" outlineLevel="0" collapsed="false">
      <c r="A2462" s="0" t="s">
        <v>9775</v>
      </c>
      <c r="B2462" s="0" t="s">
        <v>9776</v>
      </c>
      <c r="C2462" s="0" t="str">
        <f aca="false">LEFT(A2462,2)&amp;B2462</f>
        <v>JMPortland</v>
      </c>
    </row>
    <row r="2463" customFormat="false" ht="12.75" hidden="false" customHeight="false" outlineLevel="0" collapsed="false">
      <c r="A2463" s="0" t="s">
        <v>9777</v>
      </c>
      <c r="B2463" s="0" t="s">
        <v>5469</v>
      </c>
      <c r="C2463" s="0" t="str">
        <f aca="false">LEFT(A2463,2)&amp;B2463</f>
        <v>JMSaint Mary</v>
      </c>
    </row>
    <row r="2464" customFormat="false" ht="12.75" hidden="false" customHeight="false" outlineLevel="0" collapsed="false">
      <c r="A2464" s="0" t="s">
        <v>9778</v>
      </c>
      <c r="B2464" s="0" t="s">
        <v>9779</v>
      </c>
      <c r="C2464" s="0" t="str">
        <f aca="false">LEFT(A2464,2)&amp;B2464</f>
        <v>JMSaint Ann</v>
      </c>
    </row>
    <row r="2465" customFormat="false" ht="12.75" hidden="false" customHeight="false" outlineLevel="0" collapsed="false">
      <c r="A2465" s="0" t="s">
        <v>9780</v>
      </c>
      <c r="B2465" s="0" t="s">
        <v>9781</v>
      </c>
      <c r="C2465" s="0" t="str">
        <f aca="false">LEFT(A2465,2)&amp;B2465</f>
        <v>JMTrelawny</v>
      </c>
    </row>
    <row r="2466" customFormat="false" ht="12.75" hidden="false" customHeight="false" outlineLevel="0" collapsed="false">
      <c r="A2466" s="0" t="s">
        <v>9782</v>
      </c>
      <c r="B2466" s="0" t="s">
        <v>5800</v>
      </c>
      <c r="C2466" s="0" t="str">
        <f aca="false">LEFT(A2466,2)&amp;B2466</f>
        <v>JMSaint James</v>
      </c>
    </row>
    <row r="2467" customFormat="false" ht="12.75" hidden="false" customHeight="false" outlineLevel="0" collapsed="false">
      <c r="A2467" s="0" t="s">
        <v>9783</v>
      </c>
      <c r="B2467" s="0" t="s">
        <v>9784</v>
      </c>
      <c r="C2467" s="0" t="str">
        <f aca="false">LEFT(A2467,2)&amp;B2467</f>
        <v>JMHanover</v>
      </c>
    </row>
    <row r="2468" customFormat="false" ht="12.75" hidden="false" customHeight="false" outlineLevel="0" collapsed="false">
      <c r="A2468" s="0" t="s">
        <v>9785</v>
      </c>
      <c r="B2468" s="0" t="s">
        <v>9786</v>
      </c>
      <c r="C2468" s="0" t="str">
        <f aca="false">LEFT(A2468,2)&amp;B2468</f>
        <v>JMWestmoreland</v>
      </c>
    </row>
    <row r="2469" customFormat="false" ht="12.75" hidden="false" customHeight="false" outlineLevel="0" collapsed="false">
      <c r="A2469" s="0" t="s">
        <v>9787</v>
      </c>
      <c r="B2469" s="0" t="s">
        <v>9788</v>
      </c>
      <c r="C2469" s="0" t="str">
        <f aca="false">LEFT(A2469,2)&amp;B2469</f>
        <v>JMSaint Elizabeth</v>
      </c>
    </row>
    <row r="2470" customFormat="false" ht="12.75" hidden="false" customHeight="false" outlineLevel="0" collapsed="false">
      <c r="A2470" s="0" t="s">
        <v>9789</v>
      </c>
      <c r="B2470" s="0" t="s">
        <v>8574</v>
      </c>
      <c r="C2470" s="0" t="str">
        <f aca="false">LEFT(A2470,2)&amp;B2470</f>
        <v>JMManchester</v>
      </c>
    </row>
    <row r="2471" customFormat="false" ht="12.75" hidden="false" customHeight="false" outlineLevel="0" collapsed="false">
      <c r="A2471" s="0" t="s">
        <v>9790</v>
      </c>
      <c r="B2471" s="0" t="s">
        <v>9791</v>
      </c>
      <c r="C2471" s="0" t="str">
        <f aca="false">LEFT(A2471,2)&amp;B2471</f>
        <v>JMClarendon</v>
      </c>
    </row>
    <row r="2472" customFormat="false" ht="12.75" hidden="false" customHeight="false" outlineLevel="0" collapsed="false">
      <c r="A2472" s="0" t="s">
        <v>9792</v>
      </c>
      <c r="B2472" s="0" t="s">
        <v>9793</v>
      </c>
      <c r="C2472" s="0" t="str">
        <f aca="false">LEFT(A2472,2)&amp;B2472</f>
        <v>JMSaint Catherine</v>
      </c>
    </row>
    <row r="2473" customFormat="false" ht="12.75" hidden="false" customHeight="false" outlineLevel="0" collapsed="false">
      <c r="A2473" s="0" t="s">
        <v>9794</v>
      </c>
      <c r="B2473" s="0" t="s">
        <v>9795</v>
      </c>
      <c r="C2473" s="0" t="str">
        <f aca="false">LEFT(A2473,2)&amp;B2473</f>
        <v>JO‘Ajlūn</v>
      </c>
    </row>
    <row r="2474" customFormat="false" ht="12.75" hidden="false" customHeight="false" outlineLevel="0" collapsed="false">
      <c r="A2474" s="0" t="s">
        <v>9796</v>
      </c>
      <c r="B2474" s="0" t="s">
        <v>9797</v>
      </c>
      <c r="C2474" s="0" t="str">
        <f aca="false">LEFT(A2474,2)&amp;B2474</f>
        <v>JOAl ‘A̅şimah</v>
      </c>
    </row>
    <row r="2475" customFormat="false" ht="12.75" hidden="false" customHeight="false" outlineLevel="0" collapsed="false">
      <c r="A2475" s="0" t="s">
        <v>9798</v>
      </c>
      <c r="B2475" s="0" t="s">
        <v>9799</v>
      </c>
      <c r="C2475" s="0" t="str">
        <f aca="false">LEFT(A2475,2)&amp;B2475</f>
        <v>JOAl ‘Aqabah</v>
      </c>
    </row>
    <row r="2476" customFormat="false" ht="12.75" hidden="false" customHeight="false" outlineLevel="0" collapsed="false">
      <c r="A2476" s="0" t="s">
        <v>9800</v>
      </c>
      <c r="B2476" s="0" t="s">
        <v>9801</v>
      </c>
      <c r="C2476" s="0" t="str">
        <f aca="false">LEFT(A2476,2)&amp;B2476</f>
        <v>JOAţ Ţafīlah</v>
      </c>
    </row>
    <row r="2477" customFormat="false" ht="12.75" hidden="false" customHeight="false" outlineLevel="0" collapsed="false">
      <c r="A2477" s="0" t="s">
        <v>9802</v>
      </c>
      <c r="B2477" s="0" t="s">
        <v>9803</v>
      </c>
      <c r="C2477" s="0" t="str">
        <f aca="false">LEFT(A2477,2)&amp;B2477</f>
        <v>JOAz Zarqā’</v>
      </c>
    </row>
    <row r="2478" customFormat="false" ht="12.75" hidden="false" customHeight="false" outlineLevel="0" collapsed="false">
      <c r="A2478" s="0" t="s">
        <v>9804</v>
      </c>
      <c r="B2478" s="0" t="s">
        <v>9805</v>
      </c>
      <c r="C2478" s="0" t="str">
        <f aca="false">LEFT(A2478,2)&amp;B2478</f>
        <v>JOAl Balqā’</v>
      </c>
    </row>
    <row r="2479" customFormat="false" ht="12.75" hidden="false" customHeight="false" outlineLevel="0" collapsed="false">
      <c r="A2479" s="0" t="s">
        <v>9806</v>
      </c>
      <c r="B2479" s="0" t="s">
        <v>9807</v>
      </c>
      <c r="C2479" s="0" t="str">
        <f aca="false">LEFT(A2479,2)&amp;B2479</f>
        <v>JOIrbid</v>
      </c>
    </row>
    <row r="2480" customFormat="false" ht="12.75" hidden="false" customHeight="false" outlineLevel="0" collapsed="false">
      <c r="A2480" s="0" t="s">
        <v>9808</v>
      </c>
      <c r="B2480" s="0" t="s">
        <v>9809</v>
      </c>
      <c r="C2480" s="0" t="str">
        <f aca="false">LEFT(A2480,2)&amp;B2480</f>
        <v>JOJarash</v>
      </c>
    </row>
    <row r="2481" customFormat="false" ht="12.75" hidden="false" customHeight="false" outlineLevel="0" collapsed="false">
      <c r="A2481" s="0" t="s">
        <v>9810</v>
      </c>
      <c r="B2481" s="0" t="s">
        <v>9811</v>
      </c>
      <c r="C2481" s="0" t="str">
        <f aca="false">LEFT(A2481,2)&amp;B2481</f>
        <v>JOAl Karak</v>
      </c>
    </row>
    <row r="2482" customFormat="false" ht="12.75" hidden="false" customHeight="false" outlineLevel="0" collapsed="false">
      <c r="A2482" s="0" t="s">
        <v>9812</v>
      </c>
      <c r="B2482" s="0" t="s">
        <v>9813</v>
      </c>
      <c r="C2482" s="0" t="str">
        <f aca="false">LEFT(A2482,2)&amp;B2482</f>
        <v>JOAl Mafraq</v>
      </c>
    </row>
    <row r="2483" customFormat="false" ht="12.75" hidden="false" customHeight="false" outlineLevel="0" collapsed="false">
      <c r="A2483" s="0" t="s">
        <v>9814</v>
      </c>
      <c r="B2483" s="0" t="s">
        <v>9815</v>
      </c>
      <c r="C2483" s="0" t="str">
        <f aca="false">LEFT(A2483,2)&amp;B2483</f>
        <v>JOMādabā</v>
      </c>
    </row>
    <row r="2484" customFormat="false" ht="12.75" hidden="false" customHeight="false" outlineLevel="0" collapsed="false">
      <c r="A2484" s="0" t="s">
        <v>9816</v>
      </c>
      <c r="B2484" s="0" t="s">
        <v>9817</v>
      </c>
      <c r="C2484" s="0" t="str">
        <f aca="false">LEFT(A2484,2)&amp;B2484</f>
        <v>JOMa‘ān</v>
      </c>
    </row>
    <row r="2485" customFormat="false" ht="12.75" hidden="false" customHeight="false" outlineLevel="0" collapsed="false">
      <c r="A2485" s="0" t="s">
        <v>9818</v>
      </c>
      <c r="B2485" s="0" t="s">
        <v>9819</v>
      </c>
      <c r="C2485" s="0" t="str">
        <f aca="false">LEFT(A2485,2)&amp;B2485</f>
        <v>JPHokkaido</v>
      </c>
    </row>
    <row r="2486" customFormat="false" ht="12.75" hidden="false" customHeight="false" outlineLevel="0" collapsed="false">
      <c r="A2486" s="0" t="s">
        <v>9818</v>
      </c>
      <c r="B2486" s="0" t="s">
        <v>9820</v>
      </c>
      <c r="C2486" s="0" t="str">
        <f aca="false">LEFT(A2486,2)&amp;B2486</f>
        <v>JPHokkaidô</v>
      </c>
    </row>
    <row r="2487" customFormat="false" ht="12.75" hidden="false" customHeight="false" outlineLevel="0" collapsed="false">
      <c r="A2487" s="0" t="s">
        <v>9821</v>
      </c>
      <c r="B2487" s="0" t="s">
        <v>9822</v>
      </c>
      <c r="C2487" s="0" t="str">
        <f aca="false">LEFT(A2487,2)&amp;B2487</f>
        <v>JPAomori</v>
      </c>
    </row>
    <row r="2488" customFormat="false" ht="12.75" hidden="false" customHeight="false" outlineLevel="0" collapsed="false">
      <c r="A2488" s="0" t="s">
        <v>9823</v>
      </c>
      <c r="B2488" s="0" t="s">
        <v>9824</v>
      </c>
      <c r="C2488" s="0" t="str">
        <f aca="false">LEFT(A2488,2)&amp;B2488</f>
        <v>JPIwate</v>
      </c>
    </row>
    <row r="2489" customFormat="false" ht="12.75" hidden="false" customHeight="false" outlineLevel="0" collapsed="false">
      <c r="A2489" s="0" t="s">
        <v>9825</v>
      </c>
      <c r="B2489" s="0" t="s">
        <v>9826</v>
      </c>
      <c r="C2489" s="0" t="str">
        <f aca="false">LEFT(A2489,2)&amp;B2489</f>
        <v>JPMiyagi</v>
      </c>
    </row>
    <row r="2490" customFormat="false" ht="12.75" hidden="false" customHeight="false" outlineLevel="0" collapsed="false">
      <c r="A2490" s="0" t="s">
        <v>9827</v>
      </c>
      <c r="B2490" s="0" t="s">
        <v>595</v>
      </c>
      <c r="C2490" s="0" t="str">
        <f aca="false">LEFT(A2490,2)&amp;B2490</f>
        <v>JPAkita</v>
      </c>
    </row>
    <row r="2491" customFormat="false" ht="12.75" hidden="false" customHeight="false" outlineLevel="0" collapsed="false">
      <c r="A2491" s="0" t="s">
        <v>9828</v>
      </c>
      <c r="B2491" s="0" t="s">
        <v>9829</v>
      </c>
      <c r="C2491" s="0" t="str">
        <f aca="false">LEFT(A2491,2)&amp;B2491</f>
        <v>JPYamagata</v>
      </c>
    </row>
    <row r="2492" customFormat="false" ht="12.75" hidden="false" customHeight="false" outlineLevel="0" collapsed="false">
      <c r="A2492" s="0" t="s">
        <v>9830</v>
      </c>
      <c r="B2492" s="0" t="s">
        <v>646</v>
      </c>
      <c r="C2492" s="0" t="str">
        <f aca="false">LEFT(A2492,2)&amp;B2492</f>
        <v>JPFukushima</v>
      </c>
    </row>
    <row r="2493" customFormat="false" ht="12.75" hidden="false" customHeight="false" outlineLevel="0" collapsed="false">
      <c r="A2493" s="0" t="s">
        <v>9830</v>
      </c>
      <c r="B2493" s="0" t="s">
        <v>9831</v>
      </c>
      <c r="C2493" s="0" t="str">
        <f aca="false">LEFT(A2493,2)&amp;B2493</f>
        <v>JPHukusima</v>
      </c>
    </row>
    <row r="2494" customFormat="false" ht="12.75" hidden="false" customHeight="false" outlineLevel="0" collapsed="false">
      <c r="A2494" s="0" t="s">
        <v>9832</v>
      </c>
      <c r="B2494" s="0" t="s">
        <v>1266</v>
      </c>
      <c r="C2494" s="0" t="str">
        <f aca="false">LEFT(A2494,2)&amp;B2494</f>
        <v>JPIbaraki</v>
      </c>
    </row>
    <row r="2495" customFormat="false" ht="12.75" hidden="false" customHeight="false" outlineLevel="0" collapsed="false">
      <c r="A2495" s="0" t="s">
        <v>9833</v>
      </c>
      <c r="B2495" s="0" t="s">
        <v>9834</v>
      </c>
      <c r="C2495" s="0" t="str">
        <f aca="false">LEFT(A2495,2)&amp;B2495</f>
        <v>JPTochigi</v>
      </c>
    </row>
    <row r="2496" customFormat="false" ht="12.75" hidden="false" customHeight="false" outlineLevel="0" collapsed="false">
      <c r="A2496" s="0" t="s">
        <v>9833</v>
      </c>
      <c r="B2496" s="0" t="s">
        <v>9835</v>
      </c>
      <c r="C2496" s="0" t="str">
        <f aca="false">LEFT(A2496,2)&amp;B2496</f>
        <v>JPTotigi</v>
      </c>
    </row>
    <row r="2497" customFormat="false" ht="12.75" hidden="false" customHeight="false" outlineLevel="0" collapsed="false">
      <c r="A2497" s="0" t="s">
        <v>9836</v>
      </c>
      <c r="B2497" s="0" t="s">
        <v>9837</v>
      </c>
      <c r="C2497" s="0" t="str">
        <f aca="false">LEFT(A2497,2)&amp;B2497</f>
        <v>JPGunma</v>
      </c>
    </row>
    <row r="2498" customFormat="false" ht="12.75" hidden="false" customHeight="false" outlineLevel="0" collapsed="false">
      <c r="A2498" s="0" t="s">
        <v>9838</v>
      </c>
      <c r="B2498" s="0" t="s">
        <v>744</v>
      </c>
      <c r="C2498" s="0" t="str">
        <f aca="false">LEFT(A2498,2)&amp;B2498</f>
        <v>JPSaitama</v>
      </c>
    </row>
    <row r="2499" customFormat="false" ht="12.75" hidden="false" customHeight="false" outlineLevel="0" collapsed="false">
      <c r="A2499" s="0" t="s">
        <v>9839</v>
      </c>
      <c r="B2499" s="0" t="s">
        <v>1015</v>
      </c>
      <c r="C2499" s="0" t="str">
        <f aca="false">LEFT(A2499,2)&amp;B2499</f>
        <v>JPChiba</v>
      </c>
    </row>
    <row r="2500" customFormat="false" ht="12.75" hidden="false" customHeight="false" outlineLevel="0" collapsed="false">
      <c r="A2500" s="0" t="s">
        <v>9839</v>
      </c>
      <c r="B2500" s="0" t="s">
        <v>9840</v>
      </c>
      <c r="C2500" s="0" t="str">
        <f aca="false">LEFT(A2500,2)&amp;B2500</f>
        <v>JPTiba</v>
      </c>
    </row>
    <row r="2501" customFormat="false" ht="12.75" hidden="false" customHeight="false" outlineLevel="0" collapsed="false">
      <c r="A2501" s="0" t="s">
        <v>9841</v>
      </c>
      <c r="B2501" s="0" t="s">
        <v>591</v>
      </c>
      <c r="C2501" s="0" t="str">
        <f aca="false">LEFT(A2501,2)&amp;B2501</f>
        <v>JPTokyo</v>
      </c>
    </row>
    <row r="2502" customFormat="false" ht="12.75" hidden="false" customHeight="false" outlineLevel="0" collapsed="false">
      <c r="A2502" s="0" t="s">
        <v>9841</v>
      </c>
      <c r="B2502" s="0" t="s">
        <v>9842</v>
      </c>
      <c r="C2502" s="0" t="str">
        <f aca="false">LEFT(A2502,2)&amp;B2502</f>
        <v>JPTôkyô</v>
      </c>
    </row>
    <row r="2503" customFormat="false" ht="12.75" hidden="false" customHeight="false" outlineLevel="0" collapsed="false">
      <c r="A2503" s="0" t="s">
        <v>9843</v>
      </c>
      <c r="B2503" s="0" t="s">
        <v>1131</v>
      </c>
      <c r="C2503" s="0" t="str">
        <f aca="false">LEFT(A2503,2)&amp;B2503</f>
        <v>JPKanagawa</v>
      </c>
    </row>
    <row r="2504" customFormat="false" ht="12.75" hidden="false" customHeight="false" outlineLevel="0" collapsed="false">
      <c r="A2504" s="0" t="s">
        <v>9844</v>
      </c>
      <c r="B2504" s="0" t="s">
        <v>9845</v>
      </c>
      <c r="C2504" s="0" t="str">
        <f aca="false">LEFT(A2504,2)&amp;B2504</f>
        <v>JPNiigata</v>
      </c>
    </row>
    <row r="2505" customFormat="false" ht="12.75" hidden="false" customHeight="false" outlineLevel="0" collapsed="false">
      <c r="A2505" s="0" t="s">
        <v>9846</v>
      </c>
      <c r="B2505" s="0" t="s">
        <v>1592</v>
      </c>
      <c r="C2505" s="0" t="str">
        <f aca="false">LEFT(A2505,2)&amp;B2505</f>
        <v>JPToyama</v>
      </c>
    </row>
    <row r="2506" customFormat="false" ht="12.75" hidden="false" customHeight="false" outlineLevel="0" collapsed="false">
      <c r="A2506" s="0" t="s">
        <v>9847</v>
      </c>
      <c r="B2506" s="0" t="s">
        <v>9848</v>
      </c>
      <c r="C2506" s="0" t="str">
        <f aca="false">LEFT(A2506,2)&amp;B2506</f>
        <v>JPIshikawa</v>
      </c>
    </row>
    <row r="2507" customFormat="false" ht="12.75" hidden="false" customHeight="false" outlineLevel="0" collapsed="false">
      <c r="A2507" s="0" t="s">
        <v>9847</v>
      </c>
      <c r="B2507" s="0" t="s">
        <v>9849</v>
      </c>
      <c r="C2507" s="0" t="str">
        <f aca="false">LEFT(A2507,2)&amp;B2507</f>
        <v>JPIsikawa</v>
      </c>
    </row>
    <row r="2508" customFormat="false" ht="12.75" hidden="false" customHeight="false" outlineLevel="0" collapsed="false">
      <c r="A2508" s="0" t="s">
        <v>9850</v>
      </c>
      <c r="B2508" s="0" t="s">
        <v>9851</v>
      </c>
      <c r="C2508" s="0" t="str">
        <f aca="false">LEFT(A2508,2)&amp;B2508</f>
        <v>JPFukui</v>
      </c>
    </row>
    <row r="2509" customFormat="false" ht="12.75" hidden="false" customHeight="false" outlineLevel="0" collapsed="false">
      <c r="A2509" s="0" t="s">
        <v>9850</v>
      </c>
      <c r="B2509" s="0" t="s">
        <v>9852</v>
      </c>
      <c r="C2509" s="0" t="str">
        <f aca="false">LEFT(A2509,2)&amp;B2509</f>
        <v>JPHukui</v>
      </c>
    </row>
    <row r="2510" customFormat="false" ht="12.75" hidden="false" customHeight="false" outlineLevel="0" collapsed="false">
      <c r="A2510" s="0" t="s">
        <v>9853</v>
      </c>
      <c r="B2510" s="0" t="s">
        <v>9854</v>
      </c>
      <c r="C2510" s="0" t="str">
        <f aca="false">LEFT(A2510,2)&amp;B2510</f>
        <v>JPYamanashi</v>
      </c>
    </row>
    <row r="2511" customFormat="false" ht="12.75" hidden="false" customHeight="false" outlineLevel="0" collapsed="false">
      <c r="A2511" s="0" t="s">
        <v>9853</v>
      </c>
      <c r="B2511" s="0" t="s">
        <v>9855</v>
      </c>
      <c r="C2511" s="0" t="str">
        <f aca="false">LEFT(A2511,2)&amp;B2511</f>
        <v>JPYamanasi</v>
      </c>
    </row>
    <row r="2512" customFormat="false" ht="12.75" hidden="false" customHeight="false" outlineLevel="0" collapsed="false">
      <c r="A2512" s="0" t="s">
        <v>9856</v>
      </c>
      <c r="B2512" s="0" t="s">
        <v>9857</v>
      </c>
      <c r="C2512" s="0" t="str">
        <f aca="false">LEFT(A2512,2)&amp;B2512</f>
        <v>JPNagano</v>
      </c>
    </row>
    <row r="2513" customFormat="false" ht="12.75" hidden="false" customHeight="false" outlineLevel="0" collapsed="false">
      <c r="A2513" s="0" t="s">
        <v>9858</v>
      </c>
      <c r="B2513" s="0" t="s">
        <v>9859</v>
      </c>
      <c r="C2513" s="0" t="str">
        <f aca="false">LEFT(A2513,2)&amp;B2513</f>
        <v>JPGifu</v>
      </c>
    </row>
    <row r="2514" customFormat="false" ht="12.75" hidden="false" customHeight="false" outlineLevel="0" collapsed="false">
      <c r="A2514" s="0" t="s">
        <v>9858</v>
      </c>
      <c r="B2514" s="0" t="s">
        <v>9860</v>
      </c>
      <c r="C2514" s="0" t="str">
        <f aca="false">LEFT(A2514,2)&amp;B2514</f>
        <v>JPGihu</v>
      </c>
    </row>
    <row r="2515" customFormat="false" ht="12.75" hidden="false" customHeight="false" outlineLevel="0" collapsed="false">
      <c r="A2515" s="0" t="s">
        <v>9861</v>
      </c>
      <c r="B2515" s="0" t="s">
        <v>9862</v>
      </c>
      <c r="C2515" s="0" t="str">
        <f aca="false">LEFT(A2515,2)&amp;B2515</f>
        <v>JPShizuoka</v>
      </c>
    </row>
    <row r="2516" customFormat="false" ht="12.75" hidden="false" customHeight="false" outlineLevel="0" collapsed="false">
      <c r="A2516" s="0" t="s">
        <v>9861</v>
      </c>
      <c r="B2516" s="0" t="s">
        <v>9863</v>
      </c>
      <c r="C2516" s="0" t="str">
        <f aca="false">LEFT(A2516,2)&amp;B2516</f>
        <v>JPSizuoka</v>
      </c>
    </row>
    <row r="2517" customFormat="false" ht="12.75" hidden="false" customHeight="false" outlineLevel="0" collapsed="false">
      <c r="A2517" s="0" t="s">
        <v>9864</v>
      </c>
      <c r="B2517" s="0" t="s">
        <v>9865</v>
      </c>
      <c r="C2517" s="0" t="str">
        <f aca="false">LEFT(A2517,2)&amp;B2517</f>
        <v>JPAichi</v>
      </c>
    </row>
    <row r="2518" customFormat="false" ht="12.75" hidden="false" customHeight="false" outlineLevel="0" collapsed="false">
      <c r="A2518" s="0" t="s">
        <v>9864</v>
      </c>
      <c r="B2518" s="0" t="s">
        <v>9866</v>
      </c>
      <c r="C2518" s="0" t="str">
        <f aca="false">LEFT(A2518,2)&amp;B2518</f>
        <v>JPAiti</v>
      </c>
    </row>
    <row r="2519" customFormat="false" ht="12.75" hidden="false" customHeight="false" outlineLevel="0" collapsed="false">
      <c r="A2519" s="0" t="s">
        <v>9867</v>
      </c>
      <c r="B2519" s="0" t="s">
        <v>9868</v>
      </c>
      <c r="C2519" s="0" t="str">
        <f aca="false">LEFT(A2519,2)&amp;B2519</f>
        <v>JPMie</v>
      </c>
    </row>
    <row r="2520" customFormat="false" ht="12.75" hidden="false" customHeight="false" outlineLevel="0" collapsed="false">
      <c r="A2520" s="0" t="s">
        <v>9869</v>
      </c>
      <c r="B2520" s="0" t="s">
        <v>9870</v>
      </c>
      <c r="C2520" s="0" t="str">
        <f aca="false">LEFT(A2520,2)&amp;B2520</f>
        <v>JPShiga</v>
      </c>
    </row>
    <row r="2521" customFormat="false" ht="12.75" hidden="false" customHeight="false" outlineLevel="0" collapsed="false">
      <c r="A2521" s="0" t="s">
        <v>9869</v>
      </c>
      <c r="B2521" s="0" t="s">
        <v>9871</v>
      </c>
      <c r="C2521" s="0" t="str">
        <f aca="false">LEFT(A2521,2)&amp;B2521</f>
        <v>JPSiga</v>
      </c>
    </row>
    <row r="2522" customFormat="false" ht="12.75" hidden="false" customHeight="false" outlineLevel="0" collapsed="false">
      <c r="A2522" s="0" t="s">
        <v>9872</v>
      </c>
      <c r="B2522" s="0" t="s">
        <v>9873</v>
      </c>
      <c r="C2522" s="0" t="str">
        <f aca="false">LEFT(A2522,2)&amp;B2522</f>
        <v>JPKyoto</v>
      </c>
    </row>
    <row r="2523" customFormat="false" ht="12.75" hidden="false" customHeight="false" outlineLevel="0" collapsed="false">
      <c r="A2523" s="0" t="s">
        <v>9872</v>
      </c>
      <c r="B2523" s="0" t="s">
        <v>9874</v>
      </c>
      <c r="C2523" s="0" t="str">
        <f aca="false">LEFT(A2523,2)&amp;B2523</f>
        <v>JPKyôto</v>
      </c>
    </row>
    <row r="2524" customFormat="false" ht="12.75" hidden="false" customHeight="false" outlineLevel="0" collapsed="false">
      <c r="A2524" s="0" t="s">
        <v>9875</v>
      </c>
      <c r="B2524" s="0" t="s">
        <v>859</v>
      </c>
      <c r="C2524" s="0" t="str">
        <f aca="false">LEFT(A2524,2)&amp;B2524</f>
        <v>JPOsaka</v>
      </c>
    </row>
    <row r="2525" customFormat="false" ht="12.75" hidden="false" customHeight="false" outlineLevel="0" collapsed="false">
      <c r="A2525" s="0" t="s">
        <v>9875</v>
      </c>
      <c r="B2525" s="0" t="s">
        <v>9876</v>
      </c>
      <c r="C2525" s="0" t="str">
        <f aca="false">LEFT(A2525,2)&amp;B2525</f>
        <v>JPÔsaka</v>
      </c>
    </row>
    <row r="2526" customFormat="false" ht="12.75" hidden="false" customHeight="false" outlineLevel="0" collapsed="false">
      <c r="A2526" s="0" t="s">
        <v>9877</v>
      </c>
      <c r="B2526" s="0" t="s">
        <v>618</v>
      </c>
      <c r="C2526" s="0" t="str">
        <f aca="false">LEFT(A2526,2)&amp;B2526</f>
        <v>JPHyogo</v>
      </c>
    </row>
    <row r="2527" customFormat="false" ht="12.75" hidden="false" customHeight="false" outlineLevel="0" collapsed="false">
      <c r="A2527" s="0" t="s">
        <v>9877</v>
      </c>
      <c r="B2527" s="0" t="s">
        <v>9878</v>
      </c>
      <c r="C2527" s="0" t="str">
        <f aca="false">LEFT(A2527,2)&amp;B2527</f>
        <v>JPHyôgo</v>
      </c>
    </row>
    <row r="2528" customFormat="false" ht="12.75" hidden="false" customHeight="false" outlineLevel="0" collapsed="false">
      <c r="A2528" s="0" t="s">
        <v>9879</v>
      </c>
      <c r="B2528" s="0" t="s">
        <v>1025</v>
      </c>
      <c r="C2528" s="0" t="str">
        <f aca="false">LEFT(A2528,2)&amp;B2528</f>
        <v>JPNara</v>
      </c>
    </row>
    <row r="2529" customFormat="false" ht="12.75" hidden="false" customHeight="false" outlineLevel="0" collapsed="false">
      <c r="A2529" s="0" t="s">
        <v>9880</v>
      </c>
      <c r="B2529" s="0" t="s">
        <v>9881</v>
      </c>
      <c r="C2529" s="0" t="str">
        <f aca="false">LEFT(A2529,2)&amp;B2529</f>
        <v>JPWakayama</v>
      </c>
    </row>
    <row r="2530" customFormat="false" ht="12.75" hidden="false" customHeight="false" outlineLevel="0" collapsed="false">
      <c r="A2530" s="0" t="s">
        <v>9882</v>
      </c>
      <c r="B2530" s="0" t="s">
        <v>9883</v>
      </c>
      <c r="C2530" s="0" t="str">
        <f aca="false">LEFT(A2530,2)&amp;B2530</f>
        <v>JPTottori</v>
      </c>
    </row>
    <row r="2531" customFormat="false" ht="12.75" hidden="false" customHeight="false" outlineLevel="0" collapsed="false">
      <c r="A2531" s="0" t="s">
        <v>9884</v>
      </c>
      <c r="B2531" s="0" t="s">
        <v>9885</v>
      </c>
      <c r="C2531" s="0" t="str">
        <f aca="false">LEFT(A2531,2)&amp;B2531</f>
        <v>JPShimane</v>
      </c>
    </row>
    <row r="2532" customFormat="false" ht="12.75" hidden="false" customHeight="false" outlineLevel="0" collapsed="false">
      <c r="A2532" s="0" t="s">
        <v>9884</v>
      </c>
      <c r="B2532" s="0" t="s">
        <v>9886</v>
      </c>
      <c r="C2532" s="0" t="str">
        <f aca="false">LEFT(A2532,2)&amp;B2532</f>
        <v>JPSimane</v>
      </c>
    </row>
    <row r="2533" customFormat="false" ht="12.75" hidden="false" customHeight="false" outlineLevel="0" collapsed="false">
      <c r="A2533" s="0" t="s">
        <v>9887</v>
      </c>
      <c r="B2533" s="0" t="s">
        <v>748</v>
      </c>
      <c r="C2533" s="0" t="str">
        <f aca="false">LEFT(A2533,2)&amp;B2533</f>
        <v>JPOkayama</v>
      </c>
    </row>
    <row r="2534" customFormat="false" ht="12.75" hidden="false" customHeight="false" outlineLevel="0" collapsed="false">
      <c r="A2534" s="0" t="s">
        <v>9888</v>
      </c>
      <c r="B2534" s="0" t="s">
        <v>988</v>
      </c>
      <c r="C2534" s="0" t="str">
        <f aca="false">LEFT(A2534,2)&amp;B2534</f>
        <v>JPHiroshima</v>
      </c>
    </row>
    <row r="2535" customFormat="false" ht="12.75" hidden="false" customHeight="false" outlineLevel="0" collapsed="false">
      <c r="A2535" s="0" t="s">
        <v>9888</v>
      </c>
      <c r="B2535" s="0" t="s">
        <v>9889</v>
      </c>
      <c r="C2535" s="0" t="str">
        <f aca="false">LEFT(A2535,2)&amp;B2535</f>
        <v>JPHirosima</v>
      </c>
    </row>
    <row r="2536" customFormat="false" ht="12.75" hidden="false" customHeight="false" outlineLevel="0" collapsed="false">
      <c r="A2536" s="0" t="s">
        <v>9890</v>
      </c>
      <c r="B2536" s="0" t="s">
        <v>9891</v>
      </c>
      <c r="C2536" s="0" t="str">
        <f aca="false">LEFT(A2536,2)&amp;B2536</f>
        <v>JPYamaguchi</v>
      </c>
    </row>
    <row r="2537" customFormat="false" ht="12.75" hidden="false" customHeight="false" outlineLevel="0" collapsed="false">
      <c r="A2537" s="0" t="s">
        <v>9890</v>
      </c>
      <c r="B2537" s="0" t="s">
        <v>9892</v>
      </c>
      <c r="C2537" s="0" t="str">
        <f aca="false">LEFT(A2537,2)&amp;B2537</f>
        <v>JPYamaguti</v>
      </c>
    </row>
    <row r="2538" customFormat="false" ht="12.75" hidden="false" customHeight="false" outlineLevel="0" collapsed="false">
      <c r="A2538" s="0" t="s">
        <v>9893</v>
      </c>
      <c r="B2538" s="0" t="s">
        <v>9894</v>
      </c>
      <c r="C2538" s="0" t="str">
        <f aca="false">LEFT(A2538,2)&amp;B2538</f>
        <v>JPTokushima</v>
      </c>
    </row>
    <row r="2539" customFormat="false" ht="12.75" hidden="false" customHeight="false" outlineLevel="0" collapsed="false">
      <c r="A2539" s="0" t="s">
        <v>9893</v>
      </c>
      <c r="B2539" s="0" t="s">
        <v>9895</v>
      </c>
      <c r="C2539" s="0" t="str">
        <f aca="false">LEFT(A2539,2)&amp;B2539</f>
        <v>JPTokusima</v>
      </c>
    </row>
    <row r="2540" customFormat="false" ht="12.75" hidden="false" customHeight="false" outlineLevel="0" collapsed="false">
      <c r="A2540" s="0" t="s">
        <v>9896</v>
      </c>
      <c r="B2540" s="0" t="s">
        <v>9897</v>
      </c>
      <c r="C2540" s="0" t="str">
        <f aca="false">LEFT(A2540,2)&amp;B2540</f>
        <v>JPKagawa</v>
      </c>
    </row>
    <row r="2541" customFormat="false" ht="12.75" hidden="false" customHeight="false" outlineLevel="0" collapsed="false">
      <c r="A2541" s="0" t="s">
        <v>9898</v>
      </c>
      <c r="B2541" s="0" t="s">
        <v>951</v>
      </c>
      <c r="C2541" s="0" t="str">
        <f aca="false">LEFT(A2541,2)&amp;B2541</f>
        <v>JPEhime</v>
      </c>
    </row>
    <row r="2542" customFormat="false" ht="12.75" hidden="false" customHeight="false" outlineLevel="0" collapsed="false">
      <c r="A2542" s="0" t="s">
        <v>9899</v>
      </c>
      <c r="B2542" s="0" t="s">
        <v>1212</v>
      </c>
      <c r="C2542" s="0" t="str">
        <f aca="false">LEFT(A2542,2)&amp;B2542</f>
        <v>JPKochi</v>
      </c>
    </row>
    <row r="2543" customFormat="false" ht="12.75" hidden="false" customHeight="false" outlineLevel="0" collapsed="false">
      <c r="A2543" s="0" t="s">
        <v>9899</v>
      </c>
      <c r="B2543" s="0" t="s">
        <v>9900</v>
      </c>
      <c r="C2543" s="0" t="str">
        <f aca="false">LEFT(A2543,2)&amp;B2543</f>
        <v>JPKôti</v>
      </c>
    </row>
    <row r="2544" customFormat="false" ht="12.75" hidden="false" customHeight="false" outlineLevel="0" collapsed="false">
      <c r="A2544" s="0" t="s">
        <v>9901</v>
      </c>
      <c r="B2544" s="0" t="s">
        <v>1300</v>
      </c>
      <c r="C2544" s="0" t="str">
        <f aca="false">LEFT(A2544,2)&amp;B2544</f>
        <v>JPFukuoka</v>
      </c>
    </row>
    <row r="2545" customFormat="false" ht="12.75" hidden="false" customHeight="false" outlineLevel="0" collapsed="false">
      <c r="A2545" s="0" t="s">
        <v>9901</v>
      </c>
      <c r="B2545" s="0" t="s">
        <v>9902</v>
      </c>
      <c r="C2545" s="0" t="str">
        <f aca="false">LEFT(A2545,2)&amp;B2545</f>
        <v>JPHukuoka</v>
      </c>
    </row>
    <row r="2546" customFormat="false" ht="12.75" hidden="false" customHeight="false" outlineLevel="0" collapsed="false">
      <c r="A2546" s="0" t="s">
        <v>9903</v>
      </c>
      <c r="B2546" s="0" t="s">
        <v>9904</v>
      </c>
      <c r="C2546" s="0" t="str">
        <f aca="false">LEFT(A2546,2)&amp;B2546</f>
        <v>JPSaga</v>
      </c>
    </row>
    <row r="2547" customFormat="false" ht="12.75" hidden="false" customHeight="false" outlineLevel="0" collapsed="false">
      <c r="A2547" s="0" t="s">
        <v>9905</v>
      </c>
      <c r="B2547" s="0" t="s">
        <v>9906</v>
      </c>
      <c r="C2547" s="0" t="str">
        <f aca="false">LEFT(A2547,2)&amp;B2547</f>
        <v>JPNagasaki</v>
      </c>
    </row>
    <row r="2548" customFormat="false" ht="12.75" hidden="false" customHeight="false" outlineLevel="0" collapsed="false">
      <c r="A2548" s="0" t="s">
        <v>9907</v>
      </c>
      <c r="B2548" s="0" t="s">
        <v>9908</v>
      </c>
      <c r="C2548" s="0" t="str">
        <f aca="false">LEFT(A2548,2)&amp;B2548</f>
        <v>JPKumamoto</v>
      </c>
    </row>
    <row r="2549" customFormat="false" ht="12.75" hidden="false" customHeight="false" outlineLevel="0" collapsed="false">
      <c r="A2549" s="0" t="s">
        <v>9909</v>
      </c>
      <c r="B2549" s="0" t="s">
        <v>9910</v>
      </c>
      <c r="C2549" s="0" t="str">
        <f aca="false">LEFT(A2549,2)&amp;B2549</f>
        <v>JPOita</v>
      </c>
    </row>
    <row r="2550" customFormat="false" ht="12.75" hidden="false" customHeight="false" outlineLevel="0" collapsed="false">
      <c r="A2550" s="0" t="s">
        <v>9909</v>
      </c>
      <c r="B2550" s="0" t="s">
        <v>872</v>
      </c>
      <c r="C2550" s="0" t="str">
        <f aca="false">LEFT(A2550,2)&amp;B2550</f>
        <v>JPÔita</v>
      </c>
    </row>
    <row r="2551" customFormat="false" ht="12.75" hidden="false" customHeight="false" outlineLevel="0" collapsed="false">
      <c r="A2551" s="0" t="s">
        <v>9911</v>
      </c>
      <c r="B2551" s="0" t="s">
        <v>9912</v>
      </c>
      <c r="C2551" s="0" t="str">
        <f aca="false">LEFT(A2551,2)&amp;B2551</f>
        <v>JPMiyazaki</v>
      </c>
    </row>
    <row r="2552" customFormat="false" ht="12.75" hidden="false" customHeight="false" outlineLevel="0" collapsed="false">
      <c r="A2552" s="0" t="s">
        <v>9913</v>
      </c>
      <c r="B2552" s="0" t="s">
        <v>9914</v>
      </c>
      <c r="C2552" s="0" t="str">
        <f aca="false">LEFT(A2552,2)&amp;B2552</f>
        <v>JPKagoshima</v>
      </c>
    </row>
    <row r="2553" customFormat="false" ht="12.75" hidden="false" customHeight="false" outlineLevel="0" collapsed="false">
      <c r="A2553" s="0" t="s">
        <v>9913</v>
      </c>
      <c r="B2553" s="0" t="s">
        <v>9915</v>
      </c>
      <c r="C2553" s="0" t="str">
        <f aca="false">LEFT(A2553,2)&amp;B2553</f>
        <v>JPKagosima</v>
      </c>
    </row>
    <row r="2554" customFormat="false" ht="12.75" hidden="false" customHeight="false" outlineLevel="0" collapsed="false">
      <c r="A2554" s="0" t="s">
        <v>9916</v>
      </c>
      <c r="B2554" s="0" t="s">
        <v>9917</v>
      </c>
      <c r="C2554" s="0" t="str">
        <f aca="false">LEFT(A2554,2)&amp;B2554</f>
        <v>JPOkinawa</v>
      </c>
    </row>
    <row r="2555" customFormat="false" ht="12.75" hidden="false" customHeight="false" outlineLevel="0" collapsed="false">
      <c r="A2555" s="0" t="s">
        <v>9918</v>
      </c>
      <c r="B2555" s="0" t="s">
        <v>9919</v>
      </c>
      <c r="C2555" s="0" t="str">
        <f aca="false">LEFT(A2555,2)&amp;B2555</f>
        <v>KEBaringo</v>
      </c>
    </row>
    <row r="2556" customFormat="false" ht="12.75" hidden="false" customHeight="false" outlineLevel="0" collapsed="false">
      <c r="A2556" s="0" t="s">
        <v>9920</v>
      </c>
      <c r="B2556" s="0" t="s">
        <v>9921</v>
      </c>
      <c r="C2556" s="0" t="str">
        <f aca="false">LEFT(A2556,2)&amp;B2556</f>
        <v>KEBomet</v>
      </c>
    </row>
    <row r="2557" customFormat="false" ht="12.75" hidden="false" customHeight="false" outlineLevel="0" collapsed="false">
      <c r="A2557" s="0" t="s">
        <v>9922</v>
      </c>
      <c r="B2557" s="0" t="s">
        <v>9923</v>
      </c>
      <c r="C2557" s="0" t="str">
        <f aca="false">LEFT(A2557,2)&amp;B2557</f>
        <v>KEBungoma</v>
      </c>
    </row>
    <row r="2558" customFormat="false" ht="12.75" hidden="false" customHeight="false" outlineLevel="0" collapsed="false">
      <c r="A2558" s="0" t="s">
        <v>9924</v>
      </c>
      <c r="B2558" s="0" t="s">
        <v>9925</v>
      </c>
      <c r="C2558" s="0" t="str">
        <f aca="false">LEFT(A2558,2)&amp;B2558</f>
        <v>KEBusia</v>
      </c>
    </row>
    <row r="2559" customFormat="false" ht="12.75" hidden="false" customHeight="false" outlineLevel="0" collapsed="false">
      <c r="A2559" s="0" t="s">
        <v>9926</v>
      </c>
      <c r="B2559" s="0" t="s">
        <v>9927</v>
      </c>
      <c r="C2559" s="0" t="str">
        <f aca="false">LEFT(A2559,2)&amp;B2559</f>
        <v>KEElgeyo/Marakwet</v>
      </c>
    </row>
    <row r="2560" customFormat="false" ht="12.75" hidden="false" customHeight="false" outlineLevel="0" collapsed="false">
      <c r="A2560" s="0" t="s">
        <v>9928</v>
      </c>
      <c r="B2560" s="0" t="s">
        <v>9929</v>
      </c>
      <c r="C2560" s="0" t="str">
        <f aca="false">LEFT(A2560,2)&amp;B2560</f>
        <v>KEEmbu</v>
      </c>
    </row>
    <row r="2561" customFormat="false" ht="12.75" hidden="false" customHeight="false" outlineLevel="0" collapsed="false">
      <c r="A2561" s="0" t="s">
        <v>9930</v>
      </c>
      <c r="B2561" s="0" t="s">
        <v>9931</v>
      </c>
      <c r="C2561" s="0" t="str">
        <f aca="false">LEFT(A2561,2)&amp;B2561</f>
        <v>KEGarissa</v>
      </c>
    </row>
    <row r="2562" customFormat="false" ht="12.75" hidden="false" customHeight="false" outlineLevel="0" collapsed="false">
      <c r="A2562" s="0" t="s">
        <v>9932</v>
      </c>
      <c r="B2562" s="0" t="s">
        <v>9933</v>
      </c>
      <c r="C2562" s="0" t="str">
        <f aca="false">LEFT(A2562,2)&amp;B2562</f>
        <v>KEHoma Bay</v>
      </c>
    </row>
    <row r="2563" customFormat="false" ht="12.75" hidden="false" customHeight="false" outlineLevel="0" collapsed="false">
      <c r="A2563" s="0" t="s">
        <v>9934</v>
      </c>
      <c r="B2563" s="0" t="s">
        <v>9935</v>
      </c>
      <c r="C2563" s="0" t="str">
        <f aca="false">LEFT(A2563,2)&amp;B2563</f>
        <v>KEIsiolo</v>
      </c>
    </row>
    <row r="2564" customFormat="false" ht="12.75" hidden="false" customHeight="false" outlineLevel="0" collapsed="false">
      <c r="A2564" s="0" t="s">
        <v>9936</v>
      </c>
      <c r="B2564" s="0" t="s">
        <v>9937</v>
      </c>
      <c r="C2564" s="0" t="str">
        <f aca="false">LEFT(A2564,2)&amp;B2564</f>
        <v>KEKajiado</v>
      </c>
    </row>
    <row r="2565" customFormat="false" ht="12.75" hidden="false" customHeight="false" outlineLevel="0" collapsed="false">
      <c r="A2565" s="0" t="s">
        <v>9938</v>
      </c>
      <c r="B2565" s="0" t="s">
        <v>9939</v>
      </c>
      <c r="C2565" s="0" t="str">
        <f aca="false">LEFT(A2565,2)&amp;B2565</f>
        <v>KEKakamega</v>
      </c>
    </row>
    <row r="2566" customFormat="false" ht="12.75" hidden="false" customHeight="false" outlineLevel="0" collapsed="false">
      <c r="A2566" s="0" t="s">
        <v>9940</v>
      </c>
      <c r="B2566" s="0" t="s">
        <v>9941</v>
      </c>
      <c r="C2566" s="0" t="str">
        <f aca="false">LEFT(A2566,2)&amp;B2566</f>
        <v>KEKericho</v>
      </c>
    </row>
    <row r="2567" customFormat="false" ht="12.75" hidden="false" customHeight="false" outlineLevel="0" collapsed="false">
      <c r="A2567" s="0" t="s">
        <v>9942</v>
      </c>
      <c r="B2567" s="0" t="s">
        <v>9943</v>
      </c>
      <c r="C2567" s="0" t="str">
        <f aca="false">LEFT(A2567,2)&amp;B2567</f>
        <v>KEKiambu</v>
      </c>
    </row>
    <row r="2568" customFormat="false" ht="12.75" hidden="false" customHeight="false" outlineLevel="0" collapsed="false">
      <c r="A2568" s="0" t="s">
        <v>9944</v>
      </c>
      <c r="B2568" s="0" t="s">
        <v>9945</v>
      </c>
      <c r="C2568" s="0" t="str">
        <f aca="false">LEFT(A2568,2)&amp;B2568</f>
        <v>KEKilifi</v>
      </c>
    </row>
    <row r="2569" customFormat="false" ht="12.75" hidden="false" customHeight="false" outlineLevel="0" collapsed="false">
      <c r="A2569" s="0" t="s">
        <v>9946</v>
      </c>
      <c r="B2569" s="0" t="s">
        <v>9947</v>
      </c>
      <c r="C2569" s="0" t="str">
        <f aca="false">LEFT(A2569,2)&amp;B2569</f>
        <v>KEKirinyaga</v>
      </c>
    </row>
    <row r="2570" customFormat="false" ht="12.75" hidden="false" customHeight="false" outlineLevel="0" collapsed="false">
      <c r="A2570" s="0" t="s">
        <v>9948</v>
      </c>
      <c r="B2570" s="0" t="s">
        <v>9949</v>
      </c>
      <c r="C2570" s="0" t="str">
        <f aca="false">LEFT(A2570,2)&amp;B2570</f>
        <v>KEKisii</v>
      </c>
    </row>
    <row r="2571" customFormat="false" ht="12.75" hidden="false" customHeight="false" outlineLevel="0" collapsed="false">
      <c r="A2571" s="0" t="s">
        <v>9950</v>
      </c>
      <c r="B2571" s="0" t="s">
        <v>9951</v>
      </c>
      <c r="C2571" s="0" t="str">
        <f aca="false">LEFT(A2571,2)&amp;B2571</f>
        <v>KEKisumu</v>
      </c>
    </row>
    <row r="2572" customFormat="false" ht="12.75" hidden="false" customHeight="false" outlineLevel="0" collapsed="false">
      <c r="A2572" s="0" t="s">
        <v>9952</v>
      </c>
      <c r="B2572" s="0" t="s">
        <v>9953</v>
      </c>
      <c r="C2572" s="0" t="str">
        <f aca="false">LEFT(A2572,2)&amp;B2572</f>
        <v>KEKitui</v>
      </c>
    </row>
    <row r="2573" customFormat="false" ht="12.75" hidden="false" customHeight="false" outlineLevel="0" collapsed="false">
      <c r="A2573" s="0" t="s">
        <v>9954</v>
      </c>
      <c r="B2573" s="0" t="s">
        <v>9955</v>
      </c>
      <c r="C2573" s="0" t="str">
        <f aca="false">LEFT(A2573,2)&amp;B2573</f>
        <v>KEKwale</v>
      </c>
    </row>
    <row r="2574" customFormat="false" ht="12.75" hidden="false" customHeight="false" outlineLevel="0" collapsed="false">
      <c r="A2574" s="0" t="s">
        <v>9956</v>
      </c>
      <c r="B2574" s="0" t="s">
        <v>9957</v>
      </c>
      <c r="C2574" s="0" t="str">
        <f aca="false">LEFT(A2574,2)&amp;B2574</f>
        <v>KELaikipia</v>
      </c>
    </row>
    <row r="2575" customFormat="false" ht="12.75" hidden="false" customHeight="false" outlineLevel="0" collapsed="false">
      <c r="A2575" s="0" t="s">
        <v>9958</v>
      </c>
      <c r="B2575" s="0" t="s">
        <v>9959</v>
      </c>
      <c r="C2575" s="0" t="str">
        <f aca="false">LEFT(A2575,2)&amp;B2575</f>
        <v>KELamu</v>
      </c>
    </row>
    <row r="2576" customFormat="false" ht="12.75" hidden="false" customHeight="false" outlineLevel="0" collapsed="false">
      <c r="A2576" s="0" t="s">
        <v>9960</v>
      </c>
      <c r="B2576" s="0" t="s">
        <v>9961</v>
      </c>
      <c r="C2576" s="0" t="str">
        <f aca="false">LEFT(A2576,2)&amp;B2576</f>
        <v>KEMachakos</v>
      </c>
    </row>
    <row r="2577" customFormat="false" ht="12.75" hidden="false" customHeight="false" outlineLevel="0" collapsed="false">
      <c r="A2577" s="0" t="s">
        <v>9962</v>
      </c>
      <c r="B2577" s="0" t="s">
        <v>9963</v>
      </c>
      <c r="C2577" s="0" t="str">
        <f aca="false">LEFT(A2577,2)&amp;B2577</f>
        <v>KEMakueni</v>
      </c>
    </row>
    <row r="2578" customFormat="false" ht="12.75" hidden="false" customHeight="false" outlineLevel="0" collapsed="false">
      <c r="A2578" s="0" t="s">
        <v>9964</v>
      </c>
      <c r="B2578" s="0" t="s">
        <v>9965</v>
      </c>
      <c r="C2578" s="0" t="str">
        <f aca="false">LEFT(A2578,2)&amp;B2578</f>
        <v>KEMandera</v>
      </c>
    </row>
    <row r="2579" customFormat="false" ht="12.75" hidden="false" customHeight="false" outlineLevel="0" collapsed="false">
      <c r="A2579" s="0" t="s">
        <v>9966</v>
      </c>
      <c r="B2579" s="0" t="s">
        <v>9967</v>
      </c>
      <c r="C2579" s="0" t="str">
        <f aca="false">LEFT(A2579,2)&amp;B2579</f>
        <v>KEMarsabit</v>
      </c>
    </row>
    <row r="2580" customFormat="false" ht="12.75" hidden="false" customHeight="false" outlineLevel="0" collapsed="false">
      <c r="A2580" s="0" t="s">
        <v>9968</v>
      </c>
      <c r="B2580" s="0" t="s">
        <v>9969</v>
      </c>
      <c r="C2580" s="0" t="str">
        <f aca="false">LEFT(A2580,2)&amp;B2580</f>
        <v>KEMeru</v>
      </c>
    </row>
    <row r="2581" customFormat="false" ht="12.75" hidden="false" customHeight="false" outlineLevel="0" collapsed="false">
      <c r="A2581" s="0" t="s">
        <v>9970</v>
      </c>
      <c r="B2581" s="0" t="s">
        <v>9971</v>
      </c>
      <c r="C2581" s="0" t="str">
        <f aca="false">LEFT(A2581,2)&amp;B2581</f>
        <v>KEMigori</v>
      </c>
    </row>
    <row r="2582" customFormat="false" ht="12.75" hidden="false" customHeight="false" outlineLevel="0" collapsed="false">
      <c r="A2582" s="0" t="s">
        <v>9972</v>
      </c>
      <c r="B2582" s="0" t="s">
        <v>9973</v>
      </c>
      <c r="C2582" s="0" t="str">
        <f aca="false">LEFT(A2582,2)&amp;B2582</f>
        <v>KEMombasa</v>
      </c>
    </row>
    <row r="2583" customFormat="false" ht="12.75" hidden="false" customHeight="false" outlineLevel="0" collapsed="false">
      <c r="A2583" s="0" t="s">
        <v>9974</v>
      </c>
      <c r="B2583" s="0" t="s">
        <v>9975</v>
      </c>
      <c r="C2583" s="0" t="str">
        <f aca="false">LEFT(A2583,2)&amp;B2583</f>
        <v>KEMurang'a</v>
      </c>
    </row>
    <row r="2584" customFormat="false" ht="12.75" hidden="false" customHeight="false" outlineLevel="0" collapsed="false">
      <c r="A2584" s="0" t="s">
        <v>9976</v>
      </c>
      <c r="B2584" s="0" t="s">
        <v>9977</v>
      </c>
      <c r="C2584" s="0" t="str">
        <f aca="false">LEFT(A2584,2)&amp;B2584</f>
        <v>KENairobi City</v>
      </c>
    </row>
    <row r="2585" customFormat="false" ht="12.75" hidden="false" customHeight="false" outlineLevel="0" collapsed="false">
      <c r="A2585" s="0" t="s">
        <v>9978</v>
      </c>
      <c r="B2585" s="0" t="s">
        <v>9979</v>
      </c>
      <c r="C2585" s="0" t="str">
        <f aca="false">LEFT(A2585,2)&amp;B2585</f>
        <v>KENakuru</v>
      </c>
    </row>
    <row r="2586" customFormat="false" ht="12.75" hidden="false" customHeight="false" outlineLevel="0" collapsed="false">
      <c r="A2586" s="0" t="s">
        <v>9980</v>
      </c>
      <c r="B2586" s="0" t="s">
        <v>9981</v>
      </c>
      <c r="C2586" s="0" t="str">
        <f aca="false">LEFT(A2586,2)&amp;B2586</f>
        <v>KENandi</v>
      </c>
    </row>
    <row r="2587" customFormat="false" ht="12.75" hidden="false" customHeight="false" outlineLevel="0" collapsed="false">
      <c r="A2587" s="0" t="s">
        <v>9982</v>
      </c>
      <c r="B2587" s="0" t="s">
        <v>9983</v>
      </c>
      <c r="C2587" s="0" t="str">
        <f aca="false">LEFT(A2587,2)&amp;B2587</f>
        <v>KENarok</v>
      </c>
    </row>
    <row r="2588" customFormat="false" ht="12.75" hidden="false" customHeight="false" outlineLevel="0" collapsed="false">
      <c r="A2588" s="0" t="s">
        <v>9984</v>
      </c>
      <c r="B2588" s="0" t="s">
        <v>9985</v>
      </c>
      <c r="C2588" s="0" t="str">
        <f aca="false">LEFT(A2588,2)&amp;B2588</f>
        <v>KENyamira</v>
      </c>
    </row>
    <row r="2589" customFormat="false" ht="12.75" hidden="false" customHeight="false" outlineLevel="0" collapsed="false">
      <c r="A2589" s="0" t="s">
        <v>9986</v>
      </c>
      <c r="B2589" s="0" t="s">
        <v>9987</v>
      </c>
      <c r="C2589" s="0" t="str">
        <f aca="false">LEFT(A2589,2)&amp;B2589</f>
        <v>KENyandarua</v>
      </c>
    </row>
    <row r="2590" customFormat="false" ht="12.75" hidden="false" customHeight="false" outlineLevel="0" collapsed="false">
      <c r="A2590" s="0" t="s">
        <v>9988</v>
      </c>
      <c r="B2590" s="0" t="s">
        <v>9989</v>
      </c>
      <c r="C2590" s="0" t="str">
        <f aca="false">LEFT(A2590,2)&amp;B2590</f>
        <v>KENyeri</v>
      </c>
    </row>
    <row r="2591" customFormat="false" ht="12.75" hidden="false" customHeight="false" outlineLevel="0" collapsed="false">
      <c r="A2591" s="0" t="s">
        <v>9990</v>
      </c>
      <c r="B2591" s="0" t="s">
        <v>9991</v>
      </c>
      <c r="C2591" s="0" t="str">
        <f aca="false">LEFT(A2591,2)&amp;B2591</f>
        <v>KESamburu</v>
      </c>
    </row>
    <row r="2592" customFormat="false" ht="12.75" hidden="false" customHeight="false" outlineLevel="0" collapsed="false">
      <c r="A2592" s="0" t="s">
        <v>9992</v>
      </c>
      <c r="B2592" s="0" t="s">
        <v>9993</v>
      </c>
      <c r="C2592" s="0" t="str">
        <f aca="false">LEFT(A2592,2)&amp;B2592</f>
        <v>KESiaya</v>
      </c>
    </row>
    <row r="2593" customFormat="false" ht="12.75" hidden="false" customHeight="false" outlineLevel="0" collapsed="false">
      <c r="A2593" s="0" t="s">
        <v>9994</v>
      </c>
      <c r="B2593" s="0" t="s">
        <v>9995</v>
      </c>
      <c r="C2593" s="0" t="str">
        <f aca="false">LEFT(A2593,2)&amp;B2593</f>
        <v>KETaita/Taveta</v>
      </c>
    </row>
    <row r="2594" customFormat="false" ht="12.75" hidden="false" customHeight="false" outlineLevel="0" collapsed="false">
      <c r="A2594" s="0" t="s">
        <v>9996</v>
      </c>
      <c r="B2594" s="0" t="s">
        <v>9997</v>
      </c>
      <c r="C2594" s="0" t="str">
        <f aca="false">LEFT(A2594,2)&amp;B2594</f>
        <v>KETana River</v>
      </c>
    </row>
    <row r="2595" customFormat="false" ht="12.75" hidden="false" customHeight="false" outlineLevel="0" collapsed="false">
      <c r="A2595" s="0" t="s">
        <v>9998</v>
      </c>
      <c r="B2595" s="0" t="s">
        <v>9999</v>
      </c>
      <c r="C2595" s="0" t="str">
        <f aca="false">LEFT(A2595,2)&amp;B2595</f>
        <v>KETharaka-Nithi</v>
      </c>
    </row>
    <row r="2596" customFormat="false" ht="12.75" hidden="false" customHeight="false" outlineLevel="0" collapsed="false">
      <c r="A2596" s="0" t="s">
        <v>10000</v>
      </c>
      <c r="B2596" s="0" t="s">
        <v>10001</v>
      </c>
      <c r="C2596" s="0" t="str">
        <f aca="false">LEFT(A2596,2)&amp;B2596</f>
        <v>KETrans Nzoia</v>
      </c>
    </row>
    <row r="2597" customFormat="false" ht="12.75" hidden="false" customHeight="false" outlineLevel="0" collapsed="false">
      <c r="A2597" s="0" t="s">
        <v>10002</v>
      </c>
      <c r="B2597" s="0" t="s">
        <v>10003</v>
      </c>
      <c r="C2597" s="0" t="str">
        <f aca="false">LEFT(A2597,2)&amp;B2597</f>
        <v>KETurkana</v>
      </c>
    </row>
    <row r="2598" customFormat="false" ht="12.75" hidden="false" customHeight="false" outlineLevel="0" collapsed="false">
      <c r="A2598" s="0" t="s">
        <v>10004</v>
      </c>
      <c r="B2598" s="0" t="s">
        <v>10005</v>
      </c>
      <c r="C2598" s="0" t="str">
        <f aca="false">LEFT(A2598,2)&amp;B2598</f>
        <v>KEUasin Gishu</v>
      </c>
    </row>
    <row r="2599" customFormat="false" ht="12.75" hidden="false" customHeight="false" outlineLevel="0" collapsed="false">
      <c r="A2599" s="0" t="s">
        <v>10006</v>
      </c>
      <c r="B2599" s="0" t="s">
        <v>10007</v>
      </c>
      <c r="C2599" s="0" t="str">
        <f aca="false">LEFT(A2599,2)&amp;B2599</f>
        <v>KEVihiga</v>
      </c>
    </row>
    <row r="2600" customFormat="false" ht="12.75" hidden="false" customHeight="false" outlineLevel="0" collapsed="false">
      <c r="A2600" s="0" t="s">
        <v>10008</v>
      </c>
      <c r="B2600" s="0" t="s">
        <v>10009</v>
      </c>
      <c r="C2600" s="0" t="str">
        <f aca="false">LEFT(A2600,2)&amp;B2600</f>
        <v>KEWajir</v>
      </c>
    </row>
    <row r="2601" customFormat="false" ht="12.75" hidden="false" customHeight="false" outlineLevel="0" collapsed="false">
      <c r="A2601" s="0" t="s">
        <v>10010</v>
      </c>
      <c r="B2601" s="0" t="s">
        <v>10011</v>
      </c>
      <c r="C2601" s="0" t="str">
        <f aca="false">LEFT(A2601,2)&amp;B2601</f>
        <v>KEWest Pokot</v>
      </c>
    </row>
    <row r="2602" customFormat="false" ht="12.75" hidden="false" customHeight="false" outlineLevel="0" collapsed="false">
      <c r="A2602" s="0" t="s">
        <v>10012</v>
      </c>
      <c r="B2602" s="0" t="s">
        <v>909</v>
      </c>
      <c r="C2602" s="0" t="str">
        <f aca="false">LEFT(A2602,2)&amp;B2602</f>
        <v>KGBishkek</v>
      </c>
    </row>
    <row r="2603" customFormat="false" ht="12.75" hidden="false" customHeight="false" outlineLevel="0" collapsed="false">
      <c r="A2603" s="0" t="s">
        <v>10012</v>
      </c>
      <c r="B2603" s="0" t="s">
        <v>10013</v>
      </c>
      <c r="C2603" s="0" t="str">
        <f aca="false">LEFT(A2603,2)&amp;B2603</f>
        <v>KGGorod Biškek</v>
      </c>
    </row>
    <row r="2604" customFormat="false" ht="12.75" hidden="false" customHeight="false" outlineLevel="0" collapsed="false">
      <c r="A2604" s="0" t="s">
        <v>10012</v>
      </c>
      <c r="B2604" s="0" t="s">
        <v>10014</v>
      </c>
      <c r="C2604" s="0" t="str">
        <f aca="false">LEFT(A2604,2)&amp;B2604</f>
        <v>KGGorod Bishkek</v>
      </c>
    </row>
    <row r="2605" customFormat="false" ht="12.75" hidden="false" customHeight="false" outlineLevel="0" collapsed="false">
      <c r="A2605" s="0" t="s">
        <v>10015</v>
      </c>
      <c r="B2605" s="0" t="s">
        <v>10016</v>
      </c>
      <c r="C2605" s="0" t="str">
        <f aca="false">LEFT(A2605,2)&amp;B2605</f>
        <v>KGOsh</v>
      </c>
    </row>
    <row r="2606" customFormat="false" ht="12.75" hidden="false" customHeight="false" outlineLevel="0" collapsed="false">
      <c r="A2606" s="0" t="s">
        <v>10015</v>
      </c>
      <c r="B2606" s="0" t="s">
        <v>10017</v>
      </c>
      <c r="C2606" s="0" t="str">
        <f aca="false">LEFT(A2606,2)&amp;B2606</f>
        <v>KGGorod Osh</v>
      </c>
    </row>
    <row r="2607" customFormat="false" ht="12.75" hidden="false" customHeight="false" outlineLevel="0" collapsed="false">
      <c r="A2607" s="0" t="s">
        <v>10015</v>
      </c>
      <c r="B2607" s="0" t="s">
        <v>10018</v>
      </c>
      <c r="C2607" s="0" t="str">
        <f aca="false">LEFT(A2607,2)&amp;B2607</f>
        <v>KGGorod Oš</v>
      </c>
    </row>
    <row r="2608" customFormat="false" ht="12.75" hidden="false" customHeight="false" outlineLevel="0" collapsed="false">
      <c r="A2608" s="0" t="s">
        <v>10019</v>
      </c>
      <c r="B2608" s="0" t="s">
        <v>10020</v>
      </c>
      <c r="C2608" s="0" t="str">
        <f aca="false">LEFT(A2608,2)&amp;B2608</f>
        <v>KGBatken</v>
      </c>
    </row>
    <row r="2609" customFormat="false" ht="12.75" hidden="false" customHeight="false" outlineLevel="0" collapsed="false">
      <c r="A2609" s="0" t="s">
        <v>10019</v>
      </c>
      <c r="B2609" s="0" t="s">
        <v>10021</v>
      </c>
      <c r="C2609" s="0" t="str">
        <f aca="false">LEFT(A2609,2)&amp;B2609</f>
        <v>KGBatkenskaya oblast'</v>
      </c>
    </row>
    <row r="2610" customFormat="false" ht="12.75" hidden="false" customHeight="false" outlineLevel="0" collapsed="false">
      <c r="A2610" s="0" t="s">
        <v>10019</v>
      </c>
      <c r="B2610" s="0" t="s">
        <v>10022</v>
      </c>
      <c r="C2610" s="0" t="str">
        <f aca="false">LEFT(A2610,2)&amp;B2610</f>
        <v>KGBatkenskaja oblast'</v>
      </c>
    </row>
    <row r="2611" customFormat="false" ht="12.75" hidden="false" customHeight="false" outlineLevel="0" collapsed="false">
      <c r="A2611" s="0" t="s">
        <v>10023</v>
      </c>
      <c r="B2611" s="0" t="s">
        <v>910</v>
      </c>
      <c r="C2611" s="0" t="str">
        <f aca="false">LEFT(A2611,2)&amp;B2611</f>
        <v>KGChüy</v>
      </c>
    </row>
    <row r="2612" customFormat="false" ht="12.75" hidden="false" customHeight="false" outlineLevel="0" collapsed="false">
      <c r="A2612" s="0" t="s">
        <v>10023</v>
      </c>
      <c r="B2612" s="0" t="s">
        <v>10024</v>
      </c>
      <c r="C2612" s="0" t="str">
        <f aca="false">LEFT(A2612,2)&amp;B2612</f>
        <v>KGČujskaja oblast'</v>
      </c>
    </row>
    <row r="2613" customFormat="false" ht="12.75" hidden="false" customHeight="false" outlineLevel="0" collapsed="false">
      <c r="A2613" s="0" t="s">
        <v>10023</v>
      </c>
      <c r="B2613" s="0" t="s">
        <v>10025</v>
      </c>
      <c r="C2613" s="0" t="str">
        <f aca="false">LEFT(A2613,2)&amp;B2613</f>
        <v>KGChuyskaya oblast'</v>
      </c>
    </row>
    <row r="2614" customFormat="false" ht="12.75" hidden="false" customHeight="false" outlineLevel="0" collapsed="false">
      <c r="A2614" s="0" t="s">
        <v>10026</v>
      </c>
      <c r="B2614" s="0" t="s">
        <v>10027</v>
      </c>
      <c r="C2614" s="0" t="str">
        <f aca="false">LEFT(A2614,2)&amp;B2614</f>
        <v>KGJalal-Abad</v>
      </c>
    </row>
    <row r="2615" customFormat="false" ht="12.75" hidden="false" customHeight="false" outlineLevel="0" collapsed="false">
      <c r="A2615" s="0" t="s">
        <v>10026</v>
      </c>
      <c r="B2615" s="0" t="s">
        <v>10028</v>
      </c>
      <c r="C2615" s="0" t="str">
        <f aca="false">LEFT(A2615,2)&amp;B2615</f>
        <v>KGDžalal-Abadskaja oblast'</v>
      </c>
    </row>
    <row r="2616" customFormat="false" ht="12.75" hidden="false" customHeight="false" outlineLevel="0" collapsed="false">
      <c r="A2616" s="0" t="s">
        <v>10026</v>
      </c>
      <c r="B2616" s="0" t="s">
        <v>10029</v>
      </c>
      <c r="C2616" s="0" t="str">
        <f aca="false">LEFT(A2616,2)&amp;B2616</f>
        <v>KGDzhalal-Abadskaya oblast'</v>
      </c>
    </row>
    <row r="2617" customFormat="false" ht="12.75" hidden="false" customHeight="false" outlineLevel="0" collapsed="false">
      <c r="A2617" s="0" t="s">
        <v>10030</v>
      </c>
      <c r="B2617" s="0" t="s">
        <v>10031</v>
      </c>
      <c r="C2617" s="0" t="str">
        <f aca="false">LEFT(A2617,2)&amp;B2617</f>
        <v>KGNaryn</v>
      </c>
    </row>
    <row r="2618" customFormat="false" ht="12.75" hidden="false" customHeight="false" outlineLevel="0" collapsed="false">
      <c r="A2618" s="0" t="s">
        <v>10030</v>
      </c>
      <c r="B2618" s="0" t="s">
        <v>10032</v>
      </c>
      <c r="C2618" s="0" t="str">
        <f aca="false">LEFT(A2618,2)&amp;B2618</f>
        <v>KGNarynskaja oblast'</v>
      </c>
    </row>
    <row r="2619" customFormat="false" ht="12.75" hidden="false" customHeight="false" outlineLevel="0" collapsed="false">
      <c r="A2619" s="0" t="s">
        <v>10030</v>
      </c>
      <c r="B2619" s="0" t="s">
        <v>10033</v>
      </c>
      <c r="C2619" s="0" t="str">
        <f aca="false">LEFT(A2619,2)&amp;B2619</f>
        <v>KGNarynskaya oblast'</v>
      </c>
    </row>
    <row r="2620" customFormat="false" ht="12.75" hidden="false" customHeight="false" outlineLevel="0" collapsed="false">
      <c r="A2620" s="0" t="s">
        <v>10034</v>
      </c>
      <c r="B2620" s="0" t="s">
        <v>10016</v>
      </c>
      <c r="C2620" s="0" t="str">
        <f aca="false">LEFT(A2620,2)&amp;B2620</f>
        <v>KGOsh</v>
      </c>
    </row>
    <row r="2621" customFormat="false" ht="12.75" hidden="false" customHeight="false" outlineLevel="0" collapsed="false">
      <c r="A2621" s="0" t="s">
        <v>10034</v>
      </c>
      <c r="B2621" s="0" t="s">
        <v>10035</v>
      </c>
      <c r="C2621" s="0" t="str">
        <f aca="false">LEFT(A2621,2)&amp;B2621</f>
        <v>KGOšskaja oblast'</v>
      </c>
    </row>
    <row r="2622" customFormat="false" ht="12.75" hidden="false" customHeight="false" outlineLevel="0" collapsed="false">
      <c r="A2622" s="0" t="s">
        <v>10034</v>
      </c>
      <c r="B2622" s="0" t="s">
        <v>10036</v>
      </c>
      <c r="C2622" s="0" t="str">
        <f aca="false">LEFT(A2622,2)&amp;B2622</f>
        <v>KGOshskaya oblast'</v>
      </c>
    </row>
    <row r="2623" customFormat="false" ht="12.75" hidden="false" customHeight="false" outlineLevel="0" collapsed="false">
      <c r="A2623" s="0" t="s">
        <v>10037</v>
      </c>
      <c r="B2623" s="0" t="s">
        <v>10038</v>
      </c>
      <c r="C2623" s="0" t="str">
        <f aca="false">LEFT(A2623,2)&amp;B2623</f>
        <v>KGTalas</v>
      </c>
    </row>
    <row r="2624" customFormat="false" ht="12.75" hidden="false" customHeight="false" outlineLevel="0" collapsed="false">
      <c r="A2624" s="0" t="s">
        <v>10037</v>
      </c>
      <c r="B2624" s="0" t="s">
        <v>10039</v>
      </c>
      <c r="C2624" s="0" t="str">
        <f aca="false">LEFT(A2624,2)&amp;B2624</f>
        <v>KGTalasskaja oblast'</v>
      </c>
    </row>
    <row r="2625" customFormat="false" ht="12.75" hidden="false" customHeight="false" outlineLevel="0" collapsed="false">
      <c r="A2625" s="0" t="s">
        <v>10037</v>
      </c>
      <c r="B2625" s="0" t="s">
        <v>10040</v>
      </c>
      <c r="C2625" s="0" t="str">
        <f aca="false">LEFT(A2625,2)&amp;B2625</f>
        <v>KGTalasskaya oblast'</v>
      </c>
    </row>
    <row r="2626" customFormat="false" ht="12.75" hidden="false" customHeight="false" outlineLevel="0" collapsed="false">
      <c r="A2626" s="0" t="s">
        <v>10041</v>
      </c>
      <c r="B2626" s="0" t="s">
        <v>10042</v>
      </c>
      <c r="C2626" s="0" t="str">
        <f aca="false">LEFT(A2626,2)&amp;B2626</f>
        <v>KGYsyk-Köl</v>
      </c>
    </row>
    <row r="2627" customFormat="false" ht="12.75" hidden="false" customHeight="false" outlineLevel="0" collapsed="false">
      <c r="A2627" s="0" t="s">
        <v>10041</v>
      </c>
      <c r="B2627" s="0" t="s">
        <v>10043</v>
      </c>
      <c r="C2627" s="0" t="str">
        <f aca="false">LEFT(A2627,2)&amp;B2627</f>
        <v>KGIssyk-Kul'skaya oblast'</v>
      </c>
    </row>
    <row r="2628" customFormat="false" ht="12.75" hidden="false" customHeight="false" outlineLevel="0" collapsed="false">
      <c r="A2628" s="0" t="s">
        <v>10041</v>
      </c>
      <c r="B2628" s="0" t="s">
        <v>10044</v>
      </c>
      <c r="C2628" s="0" t="str">
        <f aca="false">LEFT(A2628,2)&amp;B2628</f>
        <v>KGIssyk-Kul'skaja oblast'</v>
      </c>
    </row>
    <row r="2629" customFormat="false" ht="12.75" hidden="false" customHeight="false" outlineLevel="0" collapsed="false">
      <c r="A2629" s="0" t="s">
        <v>10045</v>
      </c>
      <c r="B2629" s="0" t="s">
        <v>10046</v>
      </c>
      <c r="C2629" s="0" t="str">
        <f aca="false">LEFT(A2629,2)&amp;B2629</f>
        <v>KHPhnum Pénh</v>
      </c>
    </row>
    <row r="2630" customFormat="false" ht="12.75" hidden="false" customHeight="false" outlineLevel="0" collapsed="false">
      <c r="A2630" s="0" t="s">
        <v>10045</v>
      </c>
      <c r="B2630" s="0" t="s">
        <v>10047</v>
      </c>
      <c r="C2630" s="0" t="str">
        <f aca="false">LEFT(A2630,2)&amp;B2630</f>
        <v>KHPhnom Penh</v>
      </c>
    </row>
    <row r="2631" customFormat="false" ht="12.75" hidden="false" customHeight="false" outlineLevel="0" collapsed="false">
      <c r="A2631" s="0" t="s">
        <v>10048</v>
      </c>
      <c r="B2631" s="0" t="s">
        <v>10049</v>
      </c>
      <c r="C2631" s="0" t="str">
        <f aca="false">LEFT(A2631,2)&amp;B2631</f>
        <v>KHBanteay Mean Chey</v>
      </c>
    </row>
    <row r="2632" customFormat="false" ht="12.75" hidden="false" customHeight="false" outlineLevel="0" collapsed="false">
      <c r="A2632" s="0" t="s">
        <v>10048</v>
      </c>
      <c r="B2632" s="0" t="s">
        <v>10050</v>
      </c>
      <c r="C2632" s="0" t="str">
        <f aca="false">LEFT(A2632,2)&amp;B2632</f>
        <v>KHBântéay Méanchey</v>
      </c>
    </row>
    <row r="2633" customFormat="false" ht="12.75" hidden="false" customHeight="false" outlineLevel="0" collapsed="false">
      <c r="A2633" s="0" t="s">
        <v>10051</v>
      </c>
      <c r="B2633" s="0" t="s">
        <v>10052</v>
      </c>
      <c r="C2633" s="0" t="str">
        <f aca="false">LEFT(A2633,2)&amp;B2633</f>
        <v>KHKrâchéh</v>
      </c>
    </row>
    <row r="2634" customFormat="false" ht="12.75" hidden="false" customHeight="false" outlineLevel="0" collapsed="false">
      <c r="A2634" s="0" t="s">
        <v>10051</v>
      </c>
      <c r="B2634" s="0" t="s">
        <v>10053</v>
      </c>
      <c r="C2634" s="0" t="str">
        <f aca="false">LEFT(A2634,2)&amp;B2634</f>
        <v>KHKracheh</v>
      </c>
    </row>
    <row r="2635" customFormat="false" ht="12.75" hidden="false" customHeight="false" outlineLevel="0" collapsed="false">
      <c r="A2635" s="0" t="s">
        <v>10054</v>
      </c>
      <c r="B2635" s="0" t="s">
        <v>10055</v>
      </c>
      <c r="C2635" s="0" t="str">
        <f aca="false">LEFT(A2635,2)&amp;B2635</f>
        <v>KHMôndól Kiri</v>
      </c>
    </row>
    <row r="2636" customFormat="false" ht="12.75" hidden="false" customHeight="false" outlineLevel="0" collapsed="false">
      <c r="A2636" s="0" t="s">
        <v>10054</v>
      </c>
      <c r="B2636" s="0" t="s">
        <v>10056</v>
      </c>
      <c r="C2636" s="0" t="str">
        <f aca="false">LEFT(A2636,2)&amp;B2636</f>
        <v>KHMondol Kiri</v>
      </c>
    </row>
    <row r="2637" customFormat="false" ht="12.75" hidden="false" customHeight="false" outlineLevel="0" collapsed="false">
      <c r="A2637" s="0" t="s">
        <v>10057</v>
      </c>
      <c r="B2637" s="0" t="s">
        <v>10058</v>
      </c>
      <c r="C2637" s="0" t="str">
        <f aca="false">LEFT(A2637,2)&amp;B2637</f>
        <v>KHPreăh Vihéar</v>
      </c>
    </row>
    <row r="2638" customFormat="false" ht="12.75" hidden="false" customHeight="false" outlineLevel="0" collapsed="false">
      <c r="A2638" s="0" t="s">
        <v>10057</v>
      </c>
      <c r="B2638" s="0" t="s">
        <v>10059</v>
      </c>
      <c r="C2638" s="0" t="str">
        <f aca="false">LEFT(A2638,2)&amp;B2638</f>
        <v>KHPreah Vihear</v>
      </c>
    </row>
    <row r="2639" customFormat="false" ht="12.75" hidden="false" customHeight="false" outlineLevel="0" collapsed="false">
      <c r="A2639" s="0" t="s">
        <v>10060</v>
      </c>
      <c r="B2639" s="0" t="s">
        <v>10061</v>
      </c>
      <c r="C2639" s="0" t="str">
        <f aca="false">LEFT(A2639,2)&amp;B2639</f>
        <v>KHPrey Vêng</v>
      </c>
    </row>
    <row r="2640" customFormat="false" ht="12.75" hidden="false" customHeight="false" outlineLevel="0" collapsed="false">
      <c r="A2640" s="0" t="s">
        <v>10060</v>
      </c>
      <c r="B2640" s="0" t="s">
        <v>10062</v>
      </c>
      <c r="C2640" s="0" t="str">
        <f aca="false">LEFT(A2640,2)&amp;B2640</f>
        <v>KHPrey Veaeng</v>
      </c>
    </row>
    <row r="2641" customFormat="false" ht="12.75" hidden="false" customHeight="false" outlineLevel="0" collapsed="false">
      <c r="A2641" s="0" t="s">
        <v>10063</v>
      </c>
      <c r="B2641" s="0" t="s">
        <v>10064</v>
      </c>
      <c r="C2641" s="0" t="str">
        <f aca="false">LEFT(A2641,2)&amp;B2641</f>
        <v>KHPoŭthĭsăt</v>
      </c>
    </row>
    <row r="2642" customFormat="false" ht="12.75" hidden="false" customHeight="false" outlineLevel="0" collapsed="false">
      <c r="A2642" s="0" t="s">
        <v>10063</v>
      </c>
      <c r="B2642" s="0" t="s">
        <v>10065</v>
      </c>
      <c r="C2642" s="0" t="str">
        <f aca="false">LEFT(A2642,2)&amp;B2642</f>
        <v>KHPousaat</v>
      </c>
    </row>
    <row r="2643" customFormat="false" ht="12.75" hidden="false" customHeight="false" outlineLevel="0" collapsed="false">
      <c r="A2643" s="0" t="s">
        <v>10066</v>
      </c>
      <c r="B2643" s="0" t="s">
        <v>10067</v>
      </c>
      <c r="C2643" s="0" t="str">
        <f aca="false">LEFT(A2643,2)&amp;B2643</f>
        <v>KHRotanak Kiri</v>
      </c>
    </row>
    <row r="2644" customFormat="false" ht="12.75" hidden="false" customHeight="false" outlineLevel="0" collapsed="false">
      <c r="A2644" s="0" t="s">
        <v>10066</v>
      </c>
      <c r="B2644" s="0" t="s">
        <v>10068</v>
      </c>
      <c r="C2644" s="0" t="str">
        <f aca="false">LEFT(A2644,2)&amp;B2644</f>
        <v>KHRôtânôkiri</v>
      </c>
    </row>
    <row r="2645" customFormat="false" ht="12.75" hidden="false" customHeight="false" outlineLevel="0" collapsed="false">
      <c r="A2645" s="0" t="s">
        <v>10069</v>
      </c>
      <c r="B2645" s="0" t="s">
        <v>10070</v>
      </c>
      <c r="C2645" s="0" t="str">
        <f aca="false">LEFT(A2645,2)&amp;B2645</f>
        <v>KHSiem Reab</v>
      </c>
    </row>
    <row r="2646" customFormat="false" ht="12.75" hidden="false" customHeight="false" outlineLevel="0" collapsed="false">
      <c r="A2646" s="0" t="s">
        <v>10069</v>
      </c>
      <c r="B2646" s="0" t="s">
        <v>10071</v>
      </c>
      <c r="C2646" s="0" t="str">
        <f aca="false">LEFT(A2646,2)&amp;B2646</f>
        <v>KHSiĕmréab</v>
      </c>
    </row>
    <row r="2647" customFormat="false" ht="12.75" hidden="false" customHeight="false" outlineLevel="0" collapsed="false">
      <c r="A2647" s="0" t="s">
        <v>10072</v>
      </c>
      <c r="B2647" s="0" t="s">
        <v>10073</v>
      </c>
      <c r="C2647" s="0" t="str">
        <f aca="false">LEFT(A2647,2)&amp;B2647</f>
        <v>KHPreăh Sihanouk</v>
      </c>
    </row>
    <row r="2648" customFormat="false" ht="12.75" hidden="false" customHeight="false" outlineLevel="0" collapsed="false">
      <c r="A2648" s="0" t="s">
        <v>10072</v>
      </c>
      <c r="B2648" s="0" t="s">
        <v>10074</v>
      </c>
      <c r="C2648" s="0" t="str">
        <f aca="false">LEFT(A2648,2)&amp;B2648</f>
        <v>KHPreah Sihanouk</v>
      </c>
    </row>
    <row r="2649" customFormat="false" ht="12.75" hidden="false" customHeight="false" outlineLevel="0" collapsed="false">
      <c r="A2649" s="0" t="s">
        <v>10075</v>
      </c>
      <c r="B2649" s="0" t="s">
        <v>10076</v>
      </c>
      <c r="C2649" s="0" t="str">
        <f aca="false">LEFT(A2649,2)&amp;B2649</f>
        <v>KHStoĕng Trêng</v>
      </c>
    </row>
    <row r="2650" customFormat="false" ht="12.75" hidden="false" customHeight="false" outlineLevel="0" collapsed="false">
      <c r="A2650" s="0" t="s">
        <v>10075</v>
      </c>
      <c r="B2650" s="0" t="s">
        <v>10077</v>
      </c>
      <c r="C2650" s="0" t="str">
        <f aca="false">LEFT(A2650,2)&amp;B2650</f>
        <v>KHStueng Traeng</v>
      </c>
    </row>
    <row r="2651" customFormat="false" ht="12.75" hidden="false" customHeight="false" outlineLevel="0" collapsed="false">
      <c r="A2651" s="0" t="s">
        <v>10078</v>
      </c>
      <c r="B2651" s="0" t="s">
        <v>10079</v>
      </c>
      <c r="C2651" s="0" t="str">
        <f aca="false">LEFT(A2651,2)&amp;B2651</f>
        <v>KHBaat Dambang</v>
      </c>
    </row>
    <row r="2652" customFormat="false" ht="12.75" hidden="false" customHeight="false" outlineLevel="0" collapsed="false">
      <c r="A2652" s="0" t="s">
        <v>10078</v>
      </c>
      <c r="B2652" s="0" t="s">
        <v>10080</v>
      </c>
      <c r="C2652" s="0" t="str">
        <f aca="false">LEFT(A2652,2)&amp;B2652</f>
        <v>KHBătdâmbâng</v>
      </c>
    </row>
    <row r="2653" customFormat="false" ht="12.75" hidden="false" customHeight="false" outlineLevel="0" collapsed="false">
      <c r="A2653" s="0" t="s">
        <v>10081</v>
      </c>
      <c r="B2653" s="0" t="s">
        <v>10082</v>
      </c>
      <c r="C2653" s="0" t="str">
        <f aca="false">LEFT(A2653,2)&amp;B2653</f>
        <v>KHSvay Riĕng</v>
      </c>
    </row>
    <row r="2654" customFormat="false" ht="12.75" hidden="false" customHeight="false" outlineLevel="0" collapsed="false">
      <c r="A2654" s="0" t="s">
        <v>10081</v>
      </c>
      <c r="B2654" s="0" t="s">
        <v>10083</v>
      </c>
      <c r="C2654" s="0" t="str">
        <f aca="false">LEFT(A2654,2)&amp;B2654</f>
        <v>KHSvaay Rieng</v>
      </c>
    </row>
    <row r="2655" customFormat="false" ht="12.75" hidden="false" customHeight="false" outlineLevel="0" collapsed="false">
      <c r="A2655" s="0" t="s">
        <v>10084</v>
      </c>
      <c r="B2655" s="0" t="s">
        <v>10085</v>
      </c>
      <c r="C2655" s="0" t="str">
        <f aca="false">LEFT(A2655,2)&amp;B2655</f>
        <v>KHTaakaev</v>
      </c>
    </row>
    <row r="2656" customFormat="false" ht="12.75" hidden="false" customHeight="false" outlineLevel="0" collapsed="false">
      <c r="A2656" s="0" t="s">
        <v>10084</v>
      </c>
      <c r="B2656" s="0" t="s">
        <v>10086</v>
      </c>
      <c r="C2656" s="0" t="str">
        <f aca="false">LEFT(A2656,2)&amp;B2656</f>
        <v>KHTakêv</v>
      </c>
    </row>
    <row r="2657" customFormat="false" ht="12.75" hidden="false" customHeight="false" outlineLevel="0" collapsed="false">
      <c r="A2657" s="0" t="s">
        <v>10087</v>
      </c>
      <c r="B2657" s="0" t="s">
        <v>10088</v>
      </c>
      <c r="C2657" s="0" t="str">
        <f aca="false">LEFT(A2657,2)&amp;B2657</f>
        <v>KHŎtdâr Méanchey</v>
      </c>
    </row>
    <row r="2658" customFormat="false" ht="12.75" hidden="false" customHeight="false" outlineLevel="0" collapsed="false">
      <c r="A2658" s="0" t="s">
        <v>10087</v>
      </c>
      <c r="B2658" s="0" t="s">
        <v>10089</v>
      </c>
      <c r="C2658" s="0" t="str">
        <f aca="false">LEFT(A2658,2)&amp;B2658</f>
        <v>KHOtdar Mean Chey</v>
      </c>
    </row>
    <row r="2659" customFormat="false" ht="12.75" hidden="false" customHeight="false" outlineLevel="0" collapsed="false">
      <c r="A2659" s="0" t="s">
        <v>10090</v>
      </c>
      <c r="B2659" s="0" t="s">
        <v>10091</v>
      </c>
      <c r="C2659" s="0" t="str">
        <f aca="false">LEFT(A2659,2)&amp;B2659</f>
        <v>KHKaeb</v>
      </c>
    </row>
    <row r="2660" customFormat="false" ht="12.75" hidden="false" customHeight="false" outlineLevel="0" collapsed="false">
      <c r="A2660" s="0" t="s">
        <v>10090</v>
      </c>
      <c r="B2660" s="0" t="s">
        <v>10092</v>
      </c>
      <c r="C2660" s="0" t="str">
        <f aca="false">LEFT(A2660,2)&amp;B2660</f>
        <v>KHKêb</v>
      </c>
    </row>
    <row r="2661" customFormat="false" ht="12.75" hidden="false" customHeight="false" outlineLevel="0" collapsed="false">
      <c r="A2661" s="0" t="s">
        <v>10093</v>
      </c>
      <c r="B2661" s="0" t="s">
        <v>10094</v>
      </c>
      <c r="C2661" s="0" t="str">
        <f aca="false">LEFT(A2661,2)&amp;B2661</f>
        <v>KHPailĭn</v>
      </c>
    </row>
    <row r="2662" customFormat="false" ht="12.75" hidden="false" customHeight="false" outlineLevel="0" collapsed="false">
      <c r="A2662" s="0" t="s">
        <v>10093</v>
      </c>
      <c r="B2662" s="0" t="s">
        <v>10095</v>
      </c>
      <c r="C2662" s="0" t="str">
        <f aca="false">LEFT(A2662,2)&amp;B2662</f>
        <v>KHPailin</v>
      </c>
    </row>
    <row r="2663" customFormat="false" ht="12.75" hidden="false" customHeight="false" outlineLevel="0" collapsed="false">
      <c r="A2663" s="0" t="s">
        <v>10096</v>
      </c>
      <c r="B2663" s="0" t="s">
        <v>10097</v>
      </c>
      <c r="C2663" s="0" t="str">
        <f aca="false">LEFT(A2663,2)&amp;B2663</f>
        <v>KHTbong Khmum</v>
      </c>
    </row>
    <row r="2664" customFormat="false" ht="12.75" hidden="false" customHeight="false" outlineLevel="0" collapsed="false">
      <c r="A2664" s="0" t="s">
        <v>10096</v>
      </c>
      <c r="B2664" s="0" t="s">
        <v>10098</v>
      </c>
      <c r="C2664" s="0" t="str">
        <f aca="false">LEFT(A2664,2)&amp;B2664</f>
        <v>KHTbong Khmŭm</v>
      </c>
    </row>
    <row r="2665" customFormat="false" ht="12.75" hidden="false" customHeight="false" outlineLevel="0" collapsed="false">
      <c r="A2665" s="0" t="s">
        <v>10099</v>
      </c>
      <c r="B2665" s="0" t="s">
        <v>10100</v>
      </c>
      <c r="C2665" s="0" t="str">
        <f aca="false">LEFT(A2665,2)&amp;B2665</f>
        <v>KHKampong Chaam</v>
      </c>
    </row>
    <row r="2666" customFormat="false" ht="12.75" hidden="false" customHeight="false" outlineLevel="0" collapsed="false">
      <c r="A2666" s="0" t="s">
        <v>10099</v>
      </c>
      <c r="B2666" s="0" t="s">
        <v>10101</v>
      </c>
      <c r="C2666" s="0" t="str">
        <f aca="false">LEFT(A2666,2)&amp;B2666</f>
        <v>KHKâmpóng Cham</v>
      </c>
    </row>
    <row r="2667" customFormat="false" ht="12.75" hidden="false" customHeight="false" outlineLevel="0" collapsed="false">
      <c r="A2667" s="0" t="s">
        <v>10102</v>
      </c>
      <c r="B2667" s="0" t="s">
        <v>10103</v>
      </c>
      <c r="C2667" s="0" t="str">
        <f aca="false">LEFT(A2667,2)&amp;B2667</f>
        <v>KHKampong Chhnang</v>
      </c>
    </row>
    <row r="2668" customFormat="false" ht="12.75" hidden="false" customHeight="false" outlineLevel="0" collapsed="false">
      <c r="A2668" s="0" t="s">
        <v>10102</v>
      </c>
      <c r="B2668" s="0" t="s">
        <v>10104</v>
      </c>
      <c r="C2668" s="0" t="str">
        <f aca="false">LEFT(A2668,2)&amp;B2668</f>
        <v>KHKâmpóng Chhnăng</v>
      </c>
    </row>
    <row r="2669" customFormat="false" ht="12.75" hidden="false" customHeight="false" outlineLevel="0" collapsed="false">
      <c r="A2669" s="0" t="s">
        <v>10105</v>
      </c>
      <c r="B2669" s="0" t="s">
        <v>10106</v>
      </c>
      <c r="C2669" s="0" t="str">
        <f aca="false">LEFT(A2669,2)&amp;B2669</f>
        <v>KHKampong Spueu</v>
      </c>
    </row>
    <row r="2670" customFormat="false" ht="12.75" hidden="false" customHeight="false" outlineLevel="0" collapsed="false">
      <c r="A2670" s="0" t="s">
        <v>10105</v>
      </c>
      <c r="B2670" s="0" t="s">
        <v>10107</v>
      </c>
      <c r="C2670" s="0" t="str">
        <f aca="false">LEFT(A2670,2)&amp;B2670</f>
        <v>KHKâmpóng Spœ</v>
      </c>
    </row>
    <row r="2671" customFormat="false" ht="12.75" hidden="false" customHeight="false" outlineLevel="0" collapsed="false">
      <c r="A2671" s="0" t="s">
        <v>10108</v>
      </c>
      <c r="B2671" s="0" t="s">
        <v>10109</v>
      </c>
      <c r="C2671" s="0" t="str">
        <f aca="false">LEFT(A2671,2)&amp;B2671</f>
        <v>KHKâmpóng Thum</v>
      </c>
    </row>
    <row r="2672" customFormat="false" ht="12.75" hidden="false" customHeight="false" outlineLevel="0" collapsed="false">
      <c r="A2672" s="0" t="s">
        <v>10108</v>
      </c>
      <c r="B2672" s="0" t="s">
        <v>10110</v>
      </c>
      <c r="C2672" s="0" t="str">
        <f aca="false">LEFT(A2672,2)&amp;B2672</f>
        <v>KHKampong Thum</v>
      </c>
    </row>
    <row r="2673" customFormat="false" ht="12.75" hidden="false" customHeight="false" outlineLevel="0" collapsed="false">
      <c r="A2673" s="0" t="s">
        <v>10111</v>
      </c>
      <c r="B2673" s="0" t="s">
        <v>10112</v>
      </c>
      <c r="C2673" s="0" t="str">
        <f aca="false">LEFT(A2673,2)&amp;B2673</f>
        <v>KHKampot</v>
      </c>
    </row>
    <row r="2674" customFormat="false" ht="12.75" hidden="false" customHeight="false" outlineLevel="0" collapsed="false">
      <c r="A2674" s="0" t="s">
        <v>10111</v>
      </c>
      <c r="B2674" s="0" t="s">
        <v>10113</v>
      </c>
      <c r="C2674" s="0" t="str">
        <f aca="false">LEFT(A2674,2)&amp;B2674</f>
        <v>KHKâmpôt</v>
      </c>
    </row>
    <row r="2675" customFormat="false" ht="12.75" hidden="false" customHeight="false" outlineLevel="0" collapsed="false">
      <c r="A2675" s="0" t="s">
        <v>10114</v>
      </c>
      <c r="B2675" s="0" t="s">
        <v>10115</v>
      </c>
      <c r="C2675" s="0" t="str">
        <f aca="false">LEFT(A2675,2)&amp;B2675</f>
        <v>KHKandaal</v>
      </c>
    </row>
    <row r="2676" customFormat="false" ht="12.75" hidden="false" customHeight="false" outlineLevel="0" collapsed="false">
      <c r="A2676" s="0" t="s">
        <v>10114</v>
      </c>
      <c r="B2676" s="0" t="s">
        <v>10116</v>
      </c>
      <c r="C2676" s="0" t="str">
        <f aca="false">LEFT(A2676,2)&amp;B2676</f>
        <v>KHKândal</v>
      </c>
    </row>
    <row r="2677" customFormat="false" ht="12.75" hidden="false" customHeight="false" outlineLevel="0" collapsed="false">
      <c r="A2677" s="0" t="s">
        <v>10117</v>
      </c>
      <c r="B2677" s="0" t="s">
        <v>10118</v>
      </c>
      <c r="C2677" s="0" t="str">
        <f aca="false">LEFT(A2677,2)&amp;B2677</f>
        <v>KHKaoh Kong</v>
      </c>
    </row>
    <row r="2678" customFormat="false" ht="12.75" hidden="false" customHeight="false" outlineLevel="0" collapsed="false">
      <c r="A2678" s="0" t="s">
        <v>10117</v>
      </c>
      <c r="B2678" s="0" t="s">
        <v>10119</v>
      </c>
      <c r="C2678" s="0" t="str">
        <f aca="false">LEFT(A2678,2)&amp;B2678</f>
        <v>KHKaôh Kŏng</v>
      </c>
    </row>
    <row r="2679" customFormat="false" ht="12.75" hidden="false" customHeight="false" outlineLevel="0" collapsed="false">
      <c r="A2679" s="0" t="s">
        <v>10120</v>
      </c>
      <c r="B2679" s="0" t="s">
        <v>10121</v>
      </c>
      <c r="C2679" s="0" t="str">
        <f aca="false">LEFT(A2679,2)&amp;B2679</f>
        <v>KIGilbert Islands</v>
      </c>
    </row>
    <row r="2680" customFormat="false" ht="12.75" hidden="false" customHeight="false" outlineLevel="0" collapsed="false">
      <c r="A2680" s="0" t="s">
        <v>10122</v>
      </c>
      <c r="B2680" s="0" t="s">
        <v>10123</v>
      </c>
      <c r="C2680" s="0" t="str">
        <f aca="false">LEFT(A2680,2)&amp;B2680</f>
        <v>KILine Islands</v>
      </c>
    </row>
    <row r="2681" customFormat="false" ht="12.75" hidden="false" customHeight="false" outlineLevel="0" collapsed="false">
      <c r="A2681" s="0" t="s">
        <v>10124</v>
      </c>
      <c r="B2681" s="0" t="s">
        <v>10125</v>
      </c>
      <c r="C2681" s="0" t="str">
        <f aca="false">LEFT(A2681,2)&amp;B2681</f>
        <v>KIPhoenix Islands</v>
      </c>
    </row>
    <row r="2682" customFormat="false" ht="12.75" hidden="false" customHeight="false" outlineLevel="0" collapsed="false">
      <c r="A2682" s="0" t="s">
        <v>10126</v>
      </c>
      <c r="B2682" s="0" t="s">
        <v>10127</v>
      </c>
      <c r="C2682" s="0" t="str">
        <f aca="false">LEFT(A2682,2)&amp;B2682</f>
        <v>KMNdzuwani</v>
      </c>
    </row>
    <row r="2683" customFormat="false" ht="12.75" hidden="false" customHeight="false" outlineLevel="0" collapsed="false">
      <c r="A2683" s="0" t="s">
        <v>10126</v>
      </c>
      <c r="B2683" s="0" t="s">
        <v>10128</v>
      </c>
      <c r="C2683" s="0" t="str">
        <f aca="false">LEFT(A2683,2)&amp;B2683</f>
        <v>KMAnjwān</v>
      </c>
    </row>
    <row r="2684" customFormat="false" ht="12.75" hidden="false" customHeight="false" outlineLevel="0" collapsed="false">
      <c r="A2684" s="0" t="s">
        <v>10126</v>
      </c>
      <c r="B2684" s="0" t="s">
        <v>10129</v>
      </c>
      <c r="C2684" s="0" t="str">
        <f aca="false">LEFT(A2684,2)&amp;B2684</f>
        <v>KMAndjouân</v>
      </c>
    </row>
    <row r="2685" customFormat="false" ht="12.75" hidden="false" customHeight="false" outlineLevel="0" collapsed="false">
      <c r="A2685" s="0" t="s">
        <v>10126</v>
      </c>
      <c r="B2685" s="0" t="s">
        <v>10130</v>
      </c>
      <c r="C2685" s="0" t="str">
        <f aca="false">LEFT(A2685,2)&amp;B2685</f>
        <v>KMAnjouan</v>
      </c>
    </row>
    <row r="2686" customFormat="false" ht="12.75" hidden="false" customHeight="false" outlineLevel="0" collapsed="false">
      <c r="A2686" s="0" t="s">
        <v>10131</v>
      </c>
      <c r="B2686" s="0" t="s">
        <v>10132</v>
      </c>
      <c r="C2686" s="0" t="str">
        <f aca="false">LEFT(A2686,2)&amp;B2686</f>
        <v>KMNgazidja</v>
      </c>
    </row>
    <row r="2687" customFormat="false" ht="12.75" hidden="false" customHeight="false" outlineLevel="0" collapsed="false">
      <c r="A2687" s="0" t="s">
        <v>10131</v>
      </c>
      <c r="B2687" s="0" t="s">
        <v>10133</v>
      </c>
      <c r="C2687" s="0" t="str">
        <f aca="false">LEFT(A2687,2)&amp;B2687</f>
        <v>KMAnjazījah</v>
      </c>
    </row>
    <row r="2688" customFormat="false" ht="12.75" hidden="false" customHeight="false" outlineLevel="0" collapsed="false">
      <c r="A2688" s="0" t="s">
        <v>10131</v>
      </c>
      <c r="B2688" s="0" t="s">
        <v>10134</v>
      </c>
      <c r="C2688" s="0" t="str">
        <f aca="false">LEFT(A2688,2)&amp;B2688</f>
        <v>KMAndjazîdja</v>
      </c>
    </row>
    <row r="2689" customFormat="false" ht="12.75" hidden="false" customHeight="false" outlineLevel="0" collapsed="false">
      <c r="A2689" s="0" t="s">
        <v>10131</v>
      </c>
      <c r="B2689" s="0" t="s">
        <v>10135</v>
      </c>
      <c r="C2689" s="0" t="str">
        <f aca="false">LEFT(A2689,2)&amp;B2689</f>
        <v>KMGrande Comore</v>
      </c>
    </row>
    <row r="2690" customFormat="false" ht="12.75" hidden="false" customHeight="false" outlineLevel="0" collapsed="false">
      <c r="A2690" s="0" t="s">
        <v>10136</v>
      </c>
      <c r="B2690" s="0" t="s">
        <v>10137</v>
      </c>
      <c r="C2690" s="0" t="str">
        <f aca="false">LEFT(A2690,2)&amp;B2690</f>
        <v>KMMwali</v>
      </c>
    </row>
    <row r="2691" customFormat="false" ht="12.75" hidden="false" customHeight="false" outlineLevel="0" collapsed="false">
      <c r="A2691" s="0" t="s">
        <v>10136</v>
      </c>
      <c r="B2691" s="0" t="s">
        <v>10138</v>
      </c>
      <c r="C2691" s="0" t="str">
        <f aca="false">LEFT(A2691,2)&amp;B2691</f>
        <v>KMMūhīlī</v>
      </c>
    </row>
    <row r="2692" customFormat="false" ht="12.75" hidden="false" customHeight="false" outlineLevel="0" collapsed="false">
      <c r="A2692" s="0" t="s">
        <v>10136</v>
      </c>
      <c r="B2692" s="0" t="s">
        <v>10139</v>
      </c>
      <c r="C2692" s="0" t="str">
        <f aca="false">LEFT(A2692,2)&amp;B2692</f>
        <v>KMMoûhîlî</v>
      </c>
    </row>
    <row r="2693" customFormat="false" ht="12.75" hidden="false" customHeight="false" outlineLevel="0" collapsed="false">
      <c r="A2693" s="0" t="s">
        <v>10136</v>
      </c>
      <c r="B2693" s="0" t="s">
        <v>10140</v>
      </c>
      <c r="C2693" s="0" t="str">
        <f aca="false">LEFT(A2693,2)&amp;B2693</f>
        <v>KMMohéli</v>
      </c>
    </row>
    <row r="2694" customFormat="false" ht="12.75" hidden="false" customHeight="false" outlineLevel="0" collapsed="false">
      <c r="A2694" s="0" t="s">
        <v>10141</v>
      </c>
      <c r="B2694" s="0" t="s">
        <v>10142</v>
      </c>
      <c r="C2694" s="0" t="str">
        <f aca="false">LEFT(A2694,2)&amp;B2694</f>
        <v>KNSaint Kitts</v>
      </c>
    </row>
    <row r="2695" customFormat="false" ht="12.75" hidden="false" customHeight="false" outlineLevel="0" collapsed="false">
      <c r="A2695" s="0" t="s">
        <v>10143</v>
      </c>
      <c r="B2695" s="0" t="s">
        <v>10144</v>
      </c>
      <c r="C2695" s="0" t="str">
        <f aca="false">LEFT(A2695,2)&amp;B2695</f>
        <v>KNChrist Church Nichola Town</v>
      </c>
    </row>
    <row r="2696" customFormat="false" ht="12.75" hidden="false" customHeight="false" outlineLevel="0" collapsed="false">
      <c r="A2696" s="0" t="s">
        <v>10145</v>
      </c>
      <c r="B2696" s="0" t="s">
        <v>10146</v>
      </c>
      <c r="C2696" s="0" t="str">
        <f aca="false">LEFT(A2696,2)&amp;B2696</f>
        <v>KNSaint Anne Sandy Point</v>
      </c>
    </row>
    <row r="2697" customFormat="false" ht="12.75" hidden="false" customHeight="false" outlineLevel="0" collapsed="false">
      <c r="A2697" s="0" t="s">
        <v>10147</v>
      </c>
      <c r="B2697" s="0" t="s">
        <v>10148</v>
      </c>
      <c r="C2697" s="0" t="str">
        <f aca="false">LEFT(A2697,2)&amp;B2697</f>
        <v>KNSaint George Basseterre</v>
      </c>
    </row>
    <row r="2698" customFormat="false" ht="12.75" hidden="false" customHeight="false" outlineLevel="0" collapsed="false">
      <c r="A2698" s="0" t="s">
        <v>10149</v>
      </c>
      <c r="B2698" s="0" t="s">
        <v>10150</v>
      </c>
      <c r="C2698" s="0" t="str">
        <f aca="false">LEFT(A2698,2)&amp;B2698</f>
        <v>KNSaint John Capisterre</v>
      </c>
    </row>
    <row r="2699" customFormat="false" ht="12.75" hidden="false" customHeight="false" outlineLevel="0" collapsed="false">
      <c r="A2699" s="0" t="s">
        <v>10151</v>
      </c>
      <c r="B2699" s="0" t="s">
        <v>10152</v>
      </c>
      <c r="C2699" s="0" t="str">
        <f aca="false">LEFT(A2699,2)&amp;B2699</f>
        <v>KNSaint Mary Cayon</v>
      </c>
    </row>
    <row r="2700" customFormat="false" ht="12.75" hidden="false" customHeight="false" outlineLevel="0" collapsed="false">
      <c r="A2700" s="0" t="s">
        <v>10153</v>
      </c>
      <c r="B2700" s="0" t="s">
        <v>10154</v>
      </c>
      <c r="C2700" s="0" t="str">
        <f aca="false">LEFT(A2700,2)&amp;B2700</f>
        <v>KNSaint Paul Capisterre</v>
      </c>
    </row>
    <row r="2701" customFormat="false" ht="12.75" hidden="false" customHeight="false" outlineLevel="0" collapsed="false">
      <c r="A2701" s="0" t="s">
        <v>10155</v>
      </c>
      <c r="B2701" s="0" t="s">
        <v>10156</v>
      </c>
      <c r="C2701" s="0" t="str">
        <f aca="false">LEFT(A2701,2)&amp;B2701</f>
        <v>KNSaint Peter Basseterre</v>
      </c>
    </row>
    <row r="2702" customFormat="false" ht="12.75" hidden="false" customHeight="false" outlineLevel="0" collapsed="false">
      <c r="A2702" s="0" t="s">
        <v>10157</v>
      </c>
      <c r="B2702" s="0" t="s">
        <v>10158</v>
      </c>
      <c r="C2702" s="0" t="str">
        <f aca="false">LEFT(A2702,2)&amp;B2702</f>
        <v>KNSaint Thomas Middle Island</v>
      </c>
    </row>
    <row r="2703" customFormat="false" ht="12.75" hidden="false" customHeight="false" outlineLevel="0" collapsed="false">
      <c r="A2703" s="0" t="s">
        <v>10159</v>
      </c>
      <c r="B2703" s="0" t="s">
        <v>10160</v>
      </c>
      <c r="C2703" s="0" t="str">
        <f aca="false">LEFT(A2703,2)&amp;B2703</f>
        <v>KNTrinity Palmetto Point</v>
      </c>
    </row>
    <row r="2704" customFormat="false" ht="12.75" hidden="false" customHeight="false" outlineLevel="0" collapsed="false">
      <c r="A2704" s="0" t="s">
        <v>10161</v>
      </c>
      <c r="B2704" s="0" t="s">
        <v>10162</v>
      </c>
      <c r="C2704" s="0" t="str">
        <f aca="false">LEFT(A2704,2)&amp;B2704</f>
        <v>KNNevis</v>
      </c>
    </row>
    <row r="2705" customFormat="false" ht="12.75" hidden="false" customHeight="false" outlineLevel="0" collapsed="false">
      <c r="A2705" s="0" t="s">
        <v>10163</v>
      </c>
      <c r="B2705" s="0" t="s">
        <v>10164</v>
      </c>
      <c r="C2705" s="0" t="str">
        <f aca="false">LEFT(A2705,2)&amp;B2705</f>
        <v>KNSaint George Gingerland</v>
      </c>
    </row>
    <row r="2706" customFormat="false" ht="12.75" hidden="false" customHeight="false" outlineLevel="0" collapsed="false">
      <c r="A2706" s="0" t="s">
        <v>10165</v>
      </c>
      <c r="B2706" s="0" t="s">
        <v>10166</v>
      </c>
      <c r="C2706" s="0" t="str">
        <f aca="false">LEFT(A2706,2)&amp;B2706</f>
        <v>KNSaint James Windward</v>
      </c>
    </row>
    <row r="2707" customFormat="false" ht="12.75" hidden="false" customHeight="false" outlineLevel="0" collapsed="false">
      <c r="A2707" s="0" t="s">
        <v>10167</v>
      </c>
      <c r="B2707" s="0" t="s">
        <v>10168</v>
      </c>
      <c r="C2707" s="0" t="str">
        <f aca="false">LEFT(A2707,2)&amp;B2707</f>
        <v>KNSaint John Figtree</v>
      </c>
    </row>
    <row r="2708" customFormat="false" ht="12.75" hidden="false" customHeight="false" outlineLevel="0" collapsed="false">
      <c r="A2708" s="0" t="s">
        <v>10169</v>
      </c>
      <c r="B2708" s="0" t="s">
        <v>10170</v>
      </c>
      <c r="C2708" s="0" t="str">
        <f aca="false">LEFT(A2708,2)&amp;B2708</f>
        <v>KNSaint Paul Charlestown</v>
      </c>
    </row>
    <row r="2709" customFormat="false" ht="12.75" hidden="false" customHeight="false" outlineLevel="0" collapsed="false">
      <c r="A2709" s="0" t="s">
        <v>10171</v>
      </c>
      <c r="B2709" s="0" t="s">
        <v>10172</v>
      </c>
      <c r="C2709" s="0" t="str">
        <f aca="false">LEFT(A2709,2)&amp;B2709</f>
        <v>KNSaint Thomas Lowland</v>
      </c>
    </row>
    <row r="2710" customFormat="false" ht="12.75" hidden="false" customHeight="false" outlineLevel="0" collapsed="false">
      <c r="A2710" s="0" t="s">
        <v>10173</v>
      </c>
      <c r="B2710" s="0" t="s">
        <v>10174</v>
      </c>
      <c r="C2710" s="0" t="str">
        <f aca="false">LEFT(A2710,2)&amp;B2710</f>
        <v>KPRaseon</v>
      </c>
    </row>
    <row r="2711" customFormat="false" ht="12.75" hidden="false" customHeight="false" outlineLevel="0" collapsed="false">
      <c r="A2711" s="0" t="s">
        <v>10173</v>
      </c>
      <c r="B2711" s="0" t="s">
        <v>10175</v>
      </c>
      <c r="C2711" s="0" t="str">
        <f aca="false">LEFT(A2711,2)&amp;B2711</f>
        <v>KPRasǒn</v>
      </c>
    </row>
    <row r="2712" customFormat="false" ht="12.75" hidden="false" customHeight="false" outlineLevel="0" collapsed="false">
      <c r="A2712" s="0" t="s">
        <v>10176</v>
      </c>
      <c r="B2712" s="0" t="s">
        <v>10177</v>
      </c>
      <c r="C2712" s="0" t="str">
        <f aca="false">LEFT(A2712,2)&amp;B2712</f>
        <v>KPPhyeongannamto</v>
      </c>
    </row>
    <row r="2713" customFormat="false" ht="12.75" hidden="false" customHeight="false" outlineLevel="0" collapsed="false">
      <c r="A2713" s="0" t="s">
        <v>10176</v>
      </c>
      <c r="B2713" s="0" t="s">
        <v>10178</v>
      </c>
      <c r="C2713" s="0" t="str">
        <f aca="false">LEFT(A2713,2)&amp;B2713</f>
        <v>KPP'yǒngan-namdo</v>
      </c>
    </row>
    <row r="2714" customFormat="false" ht="12.75" hidden="false" customHeight="false" outlineLevel="0" collapsed="false">
      <c r="A2714" s="0" t="s">
        <v>10179</v>
      </c>
      <c r="B2714" s="0" t="s">
        <v>10180</v>
      </c>
      <c r="C2714" s="0" t="str">
        <f aca="false">LEFT(A2714,2)&amp;B2714</f>
        <v>KPP'yǒngan-bukto</v>
      </c>
    </row>
    <row r="2715" customFormat="false" ht="12.75" hidden="false" customHeight="false" outlineLevel="0" collapsed="false">
      <c r="A2715" s="0" t="s">
        <v>10179</v>
      </c>
      <c r="B2715" s="0" t="s">
        <v>10181</v>
      </c>
      <c r="C2715" s="0" t="str">
        <f aca="false">LEFT(A2715,2)&amp;B2715</f>
        <v>KPPhyeonganpukto</v>
      </c>
    </row>
    <row r="2716" customFormat="false" ht="12.75" hidden="false" customHeight="false" outlineLevel="0" collapsed="false">
      <c r="A2716" s="0" t="s">
        <v>10182</v>
      </c>
      <c r="B2716" s="0" t="s">
        <v>10183</v>
      </c>
      <c r="C2716" s="0" t="str">
        <f aca="false">LEFT(A2716,2)&amp;B2716</f>
        <v>KPChagang-do</v>
      </c>
    </row>
    <row r="2717" customFormat="false" ht="12.75" hidden="false" customHeight="false" outlineLevel="0" collapsed="false">
      <c r="A2717" s="0" t="s">
        <v>10182</v>
      </c>
      <c r="B2717" s="0" t="s">
        <v>10184</v>
      </c>
      <c r="C2717" s="0" t="str">
        <f aca="false">LEFT(A2717,2)&amp;B2717</f>
        <v>KPJakangto</v>
      </c>
    </row>
    <row r="2718" customFormat="false" ht="12.75" hidden="false" customHeight="false" outlineLevel="0" collapsed="false">
      <c r="A2718" s="0" t="s">
        <v>10185</v>
      </c>
      <c r="B2718" s="0" t="s">
        <v>10186</v>
      </c>
      <c r="C2718" s="0" t="str">
        <f aca="false">LEFT(A2718,2)&amp;B2718</f>
        <v>KPHwanghae-namdo</v>
      </c>
    </row>
    <row r="2719" customFormat="false" ht="12.75" hidden="false" customHeight="false" outlineLevel="0" collapsed="false">
      <c r="A2719" s="0" t="s">
        <v>10185</v>
      </c>
      <c r="B2719" s="0" t="s">
        <v>10187</v>
      </c>
      <c r="C2719" s="0" t="str">
        <f aca="false">LEFT(A2719,2)&amp;B2719</f>
        <v>KPHwanghainamto</v>
      </c>
    </row>
    <row r="2720" customFormat="false" ht="12.75" hidden="false" customHeight="false" outlineLevel="0" collapsed="false">
      <c r="A2720" s="0" t="s">
        <v>10188</v>
      </c>
      <c r="B2720" s="0" t="s">
        <v>10189</v>
      </c>
      <c r="C2720" s="0" t="str">
        <f aca="false">LEFT(A2720,2)&amp;B2720</f>
        <v>KPHwanghae-bukto</v>
      </c>
    </row>
    <row r="2721" customFormat="false" ht="12.75" hidden="false" customHeight="false" outlineLevel="0" collapsed="false">
      <c r="A2721" s="0" t="s">
        <v>10188</v>
      </c>
      <c r="B2721" s="0" t="s">
        <v>10190</v>
      </c>
      <c r="C2721" s="0" t="str">
        <f aca="false">LEFT(A2721,2)&amp;B2721</f>
        <v>KPHwanghaipukto</v>
      </c>
    </row>
    <row r="2722" customFormat="false" ht="12.75" hidden="false" customHeight="false" outlineLevel="0" collapsed="false">
      <c r="A2722" s="0" t="s">
        <v>10191</v>
      </c>
      <c r="B2722" s="0" t="s">
        <v>10192</v>
      </c>
      <c r="C2722" s="0" t="str">
        <f aca="false">LEFT(A2722,2)&amp;B2722</f>
        <v>KPKangweonto</v>
      </c>
    </row>
    <row r="2723" customFormat="false" ht="12.75" hidden="false" customHeight="false" outlineLevel="0" collapsed="false">
      <c r="A2723" s="0" t="s">
        <v>10191</v>
      </c>
      <c r="B2723" s="0" t="s">
        <v>10193</v>
      </c>
      <c r="C2723" s="0" t="str">
        <f aca="false">LEFT(A2723,2)&amp;B2723</f>
        <v>KPKangwǒn-do</v>
      </c>
    </row>
    <row r="2724" customFormat="false" ht="12.75" hidden="false" customHeight="false" outlineLevel="0" collapsed="false">
      <c r="A2724" s="0" t="s">
        <v>10194</v>
      </c>
      <c r="B2724" s="0" t="s">
        <v>10195</v>
      </c>
      <c r="C2724" s="0" t="str">
        <f aca="false">LEFT(A2724,2)&amp;B2724</f>
        <v>KPHamgyǒng-namdo</v>
      </c>
    </row>
    <row r="2725" customFormat="false" ht="12.75" hidden="false" customHeight="false" outlineLevel="0" collapsed="false">
      <c r="A2725" s="0" t="s">
        <v>10194</v>
      </c>
      <c r="B2725" s="0" t="s">
        <v>10196</v>
      </c>
      <c r="C2725" s="0" t="str">
        <f aca="false">LEFT(A2725,2)&amp;B2725</f>
        <v>KPHamkyeongnamto</v>
      </c>
    </row>
    <row r="2726" customFormat="false" ht="12.75" hidden="false" customHeight="false" outlineLevel="0" collapsed="false">
      <c r="A2726" s="0" t="s">
        <v>10197</v>
      </c>
      <c r="B2726" s="0" t="s">
        <v>10198</v>
      </c>
      <c r="C2726" s="0" t="str">
        <f aca="false">LEFT(A2726,2)&amp;B2726</f>
        <v>KPHamkyeongpukto</v>
      </c>
    </row>
    <row r="2727" customFormat="false" ht="12.75" hidden="false" customHeight="false" outlineLevel="0" collapsed="false">
      <c r="A2727" s="0" t="s">
        <v>10197</v>
      </c>
      <c r="B2727" s="0" t="s">
        <v>10199</v>
      </c>
      <c r="C2727" s="0" t="str">
        <f aca="false">LEFT(A2727,2)&amp;B2727</f>
        <v>KPHamgyǒng-bukto</v>
      </c>
    </row>
    <row r="2728" customFormat="false" ht="12.75" hidden="false" customHeight="false" outlineLevel="0" collapsed="false">
      <c r="A2728" s="0" t="s">
        <v>10200</v>
      </c>
      <c r="B2728" s="0" t="s">
        <v>10201</v>
      </c>
      <c r="C2728" s="0" t="str">
        <f aca="false">LEFT(A2728,2)&amp;B2728</f>
        <v>KPRyangkangto</v>
      </c>
    </row>
    <row r="2729" customFormat="false" ht="12.75" hidden="false" customHeight="false" outlineLevel="0" collapsed="false">
      <c r="A2729" s="0" t="s">
        <v>10200</v>
      </c>
      <c r="B2729" s="0" t="s">
        <v>10202</v>
      </c>
      <c r="C2729" s="0" t="str">
        <f aca="false">LEFT(A2729,2)&amp;B2729</f>
        <v>KPRyanggang-do</v>
      </c>
    </row>
    <row r="2730" customFormat="false" ht="12.75" hidden="false" customHeight="false" outlineLevel="0" collapsed="false">
      <c r="A2730" s="0" t="s">
        <v>10203</v>
      </c>
      <c r="B2730" s="0" t="s">
        <v>10204</v>
      </c>
      <c r="C2730" s="0" t="str">
        <f aca="false">LEFT(A2730,2)&amp;B2730</f>
        <v>KPP'yǒngyang</v>
      </c>
    </row>
    <row r="2731" customFormat="false" ht="12.75" hidden="false" customHeight="false" outlineLevel="0" collapsed="false">
      <c r="A2731" s="0" t="s">
        <v>10203</v>
      </c>
      <c r="B2731" s="0" t="s">
        <v>10205</v>
      </c>
      <c r="C2731" s="0" t="str">
        <f aca="false">LEFT(A2731,2)&amp;B2731</f>
        <v>KPPhyeongyang</v>
      </c>
    </row>
    <row r="2732" customFormat="false" ht="12.75" hidden="false" customHeight="false" outlineLevel="0" collapsed="false">
      <c r="A2732" s="0" t="s">
        <v>10206</v>
      </c>
      <c r="B2732" s="0" t="s">
        <v>10207</v>
      </c>
      <c r="C2732" s="0" t="str">
        <f aca="false">LEFT(A2732,2)&amp;B2732</f>
        <v>KPNamp’o</v>
      </c>
    </row>
    <row r="2733" customFormat="false" ht="12.75" hidden="false" customHeight="false" outlineLevel="0" collapsed="false">
      <c r="A2733" s="0" t="s">
        <v>10206</v>
      </c>
      <c r="B2733" s="0" t="s">
        <v>10208</v>
      </c>
      <c r="C2733" s="0" t="str">
        <f aca="false">LEFT(A2733,2)&amp;B2733</f>
        <v>KPNampho</v>
      </c>
    </row>
    <row r="2734" customFormat="false" ht="12.75" hidden="false" customHeight="false" outlineLevel="0" collapsed="false">
      <c r="A2734" s="0" t="s">
        <v>10209</v>
      </c>
      <c r="B2734" s="0" t="s">
        <v>901</v>
      </c>
      <c r="C2734" s="0" t="str">
        <f aca="false">LEFT(A2734,2)&amp;B2734</f>
        <v>KRSeoul-teukbyeolsi</v>
      </c>
    </row>
    <row r="2735" customFormat="false" ht="12.75" hidden="false" customHeight="false" outlineLevel="0" collapsed="false">
      <c r="A2735" s="0" t="s">
        <v>10210</v>
      </c>
      <c r="B2735" s="0" t="s">
        <v>10211</v>
      </c>
      <c r="C2735" s="0" t="str">
        <f aca="false">LEFT(A2735,2)&amp;B2735</f>
        <v>KRBusan-gwangyeoksi</v>
      </c>
    </row>
    <row r="2736" customFormat="false" ht="12.75" hidden="false" customHeight="false" outlineLevel="0" collapsed="false">
      <c r="A2736" s="0" t="s">
        <v>10212</v>
      </c>
      <c r="B2736" s="0" t="s">
        <v>10213</v>
      </c>
      <c r="C2736" s="0" t="str">
        <f aca="false">LEFT(A2736,2)&amp;B2736</f>
        <v>KRDaegu-gwangyeoksi</v>
      </c>
    </row>
    <row r="2737" customFormat="false" ht="12.75" hidden="false" customHeight="false" outlineLevel="0" collapsed="false">
      <c r="A2737" s="0" t="s">
        <v>10214</v>
      </c>
      <c r="B2737" s="0" t="s">
        <v>817</v>
      </c>
      <c r="C2737" s="0" t="str">
        <f aca="false">LEFT(A2737,2)&amp;B2737</f>
        <v>KRIncheon-gwangyeoksi</v>
      </c>
    </row>
    <row r="2738" customFormat="false" ht="12.75" hidden="false" customHeight="false" outlineLevel="0" collapsed="false">
      <c r="A2738" s="0" t="s">
        <v>10215</v>
      </c>
      <c r="B2738" s="0" t="s">
        <v>10216</v>
      </c>
      <c r="C2738" s="0" t="str">
        <f aca="false">LEFT(A2738,2)&amp;B2738</f>
        <v>KRGwangju-gwangyeoksi</v>
      </c>
    </row>
    <row r="2739" customFormat="false" ht="12.75" hidden="false" customHeight="false" outlineLevel="0" collapsed="false">
      <c r="A2739" s="0" t="s">
        <v>10217</v>
      </c>
      <c r="B2739" s="0" t="s">
        <v>10218</v>
      </c>
      <c r="C2739" s="0" t="str">
        <f aca="false">LEFT(A2739,2)&amp;B2739</f>
        <v>KRDaejeon-gwangyeoksi</v>
      </c>
    </row>
    <row r="2740" customFormat="false" ht="12.75" hidden="false" customHeight="false" outlineLevel="0" collapsed="false">
      <c r="A2740" s="0" t="s">
        <v>10219</v>
      </c>
      <c r="B2740" s="0" t="s">
        <v>932</v>
      </c>
      <c r="C2740" s="0" t="str">
        <f aca="false">LEFT(A2740,2)&amp;B2740</f>
        <v>KRUlsan-gwangyeoksi</v>
      </c>
    </row>
    <row r="2741" customFormat="false" ht="12.75" hidden="false" customHeight="false" outlineLevel="0" collapsed="false">
      <c r="A2741" s="0" t="s">
        <v>10220</v>
      </c>
      <c r="B2741" s="0" t="s">
        <v>734</v>
      </c>
      <c r="C2741" s="0" t="str">
        <f aca="false">LEFT(A2741,2)&amp;B2741</f>
        <v>KRGyeonggi-do</v>
      </c>
    </row>
    <row r="2742" customFormat="false" ht="12.75" hidden="false" customHeight="false" outlineLevel="0" collapsed="false">
      <c r="A2742" s="0" t="s">
        <v>10221</v>
      </c>
      <c r="B2742" s="0" t="s">
        <v>10222</v>
      </c>
      <c r="C2742" s="0" t="str">
        <f aca="false">LEFT(A2742,2)&amp;B2742</f>
        <v>KRGangwon-do</v>
      </c>
    </row>
    <row r="2743" customFormat="false" ht="12.75" hidden="false" customHeight="false" outlineLevel="0" collapsed="false">
      <c r="A2743" s="0" t="s">
        <v>10223</v>
      </c>
      <c r="B2743" s="0" t="s">
        <v>10224</v>
      </c>
      <c r="C2743" s="0" t="str">
        <f aca="false">LEFT(A2743,2)&amp;B2743</f>
        <v>KRChungcheongbuk-do</v>
      </c>
    </row>
    <row r="2744" customFormat="false" ht="12.75" hidden="false" customHeight="false" outlineLevel="0" collapsed="false">
      <c r="A2744" s="0" t="s">
        <v>10225</v>
      </c>
      <c r="B2744" s="0" t="s">
        <v>1191</v>
      </c>
      <c r="C2744" s="0" t="str">
        <f aca="false">LEFT(A2744,2)&amp;B2744</f>
        <v>KRChungcheongnam-do</v>
      </c>
    </row>
    <row r="2745" customFormat="false" ht="12.75" hidden="false" customHeight="false" outlineLevel="0" collapsed="false">
      <c r="A2745" s="0" t="s">
        <v>10226</v>
      </c>
      <c r="B2745" s="0" t="s">
        <v>1163</v>
      </c>
      <c r="C2745" s="0" t="str">
        <f aca="false">LEFT(A2745,2)&amp;B2745</f>
        <v>KRJeollabuk-do</v>
      </c>
    </row>
    <row r="2746" customFormat="false" ht="12.75" hidden="false" customHeight="false" outlineLevel="0" collapsed="false">
      <c r="A2746" s="0" t="s">
        <v>10227</v>
      </c>
      <c r="B2746" s="0" t="s">
        <v>10228</v>
      </c>
      <c r="C2746" s="0" t="str">
        <f aca="false">LEFT(A2746,2)&amp;B2746</f>
        <v>KRJeollanam-do</v>
      </c>
    </row>
    <row r="2747" customFormat="false" ht="12.75" hidden="false" customHeight="false" outlineLevel="0" collapsed="false">
      <c r="A2747" s="0" t="s">
        <v>10229</v>
      </c>
      <c r="B2747" s="0" t="s">
        <v>1627</v>
      </c>
      <c r="C2747" s="0" t="str">
        <f aca="false">LEFT(A2747,2)&amp;B2747</f>
        <v>KRGyeongsangbuk-do</v>
      </c>
    </row>
    <row r="2748" customFormat="false" ht="12.75" hidden="false" customHeight="false" outlineLevel="0" collapsed="false">
      <c r="A2748" s="0" t="s">
        <v>10230</v>
      </c>
      <c r="B2748" s="0" t="s">
        <v>1099</v>
      </c>
      <c r="C2748" s="0" t="str">
        <f aca="false">LEFT(A2748,2)&amp;B2748</f>
        <v>KRGyeongsangnam-do</v>
      </c>
    </row>
    <row r="2749" customFormat="false" ht="12.75" hidden="false" customHeight="false" outlineLevel="0" collapsed="false">
      <c r="A2749" s="0" t="s">
        <v>10231</v>
      </c>
      <c r="B2749" s="0" t="s">
        <v>10232</v>
      </c>
      <c r="C2749" s="0" t="str">
        <f aca="false">LEFT(A2749,2)&amp;B2749</f>
        <v>KRJeju-teukbyeoljachido</v>
      </c>
    </row>
    <row r="2750" customFormat="false" ht="12.75" hidden="false" customHeight="false" outlineLevel="0" collapsed="false">
      <c r="A2750" s="0" t="s">
        <v>10233</v>
      </c>
      <c r="B2750" s="0" t="s">
        <v>10234</v>
      </c>
      <c r="C2750" s="0" t="str">
        <f aca="false">LEFT(A2750,2)&amp;B2750</f>
        <v>KRSejong</v>
      </c>
    </row>
    <row r="2751" customFormat="false" ht="12.75" hidden="false" customHeight="false" outlineLevel="0" collapsed="false">
      <c r="A2751" s="0" t="s">
        <v>10235</v>
      </c>
      <c r="B2751" s="0" t="s">
        <v>10236</v>
      </c>
      <c r="C2751" s="0" t="str">
        <f aca="false">LEFT(A2751,2)&amp;B2751</f>
        <v>KWAl Aḩmadī</v>
      </c>
    </row>
    <row r="2752" customFormat="false" ht="12.75" hidden="false" customHeight="false" outlineLevel="0" collapsed="false">
      <c r="A2752" s="0" t="s">
        <v>10237</v>
      </c>
      <c r="B2752" s="0" t="s">
        <v>10238</v>
      </c>
      <c r="C2752" s="0" t="str">
        <f aca="false">LEFT(A2752,2)&amp;B2752</f>
        <v>KWAl Farwānīyah</v>
      </c>
    </row>
    <row r="2753" customFormat="false" ht="12.75" hidden="false" customHeight="false" outlineLevel="0" collapsed="false">
      <c r="A2753" s="0" t="s">
        <v>10239</v>
      </c>
      <c r="B2753" s="0" t="s">
        <v>10240</v>
      </c>
      <c r="C2753" s="0" t="str">
        <f aca="false">LEFT(A2753,2)&amp;B2753</f>
        <v>KWḨawallī</v>
      </c>
    </row>
    <row r="2754" customFormat="false" ht="12.75" hidden="false" customHeight="false" outlineLevel="0" collapsed="false">
      <c r="A2754" s="0" t="s">
        <v>10241</v>
      </c>
      <c r="B2754" s="0" t="s">
        <v>10242</v>
      </c>
      <c r="C2754" s="0" t="str">
        <f aca="false">LEFT(A2754,2)&amp;B2754</f>
        <v>KWAl Jahrā’</v>
      </c>
    </row>
    <row r="2755" customFormat="false" ht="12.75" hidden="false" customHeight="false" outlineLevel="0" collapsed="false">
      <c r="A2755" s="0" t="s">
        <v>10243</v>
      </c>
      <c r="B2755" s="0" t="s">
        <v>6147</v>
      </c>
      <c r="C2755" s="0" t="str">
        <f aca="false">LEFT(A2755,2)&amp;B2755</f>
        <v>KWAl ‘Āşimah</v>
      </c>
    </row>
    <row r="2756" customFormat="false" ht="12.75" hidden="false" customHeight="false" outlineLevel="0" collapsed="false">
      <c r="A2756" s="0" t="s">
        <v>10244</v>
      </c>
      <c r="B2756" s="0" t="s">
        <v>10245</v>
      </c>
      <c r="C2756" s="0" t="str">
        <f aca="false">LEFT(A2756,2)&amp;B2756</f>
        <v>KWMubārak al Kabīr</v>
      </c>
    </row>
    <row r="2757" customFormat="false" ht="12.75" hidden="false" customHeight="false" outlineLevel="0" collapsed="false">
      <c r="A2757" s="0" t="s">
        <v>10246</v>
      </c>
      <c r="B2757" s="0" t="s">
        <v>10247</v>
      </c>
      <c r="C2757" s="0" t="str">
        <f aca="false">LEFT(A2757,2)&amp;B2757</f>
        <v>KZAqmola oblysy</v>
      </c>
    </row>
    <row r="2758" customFormat="false" ht="12.75" hidden="false" customHeight="false" outlineLevel="0" collapsed="false">
      <c r="A2758" s="0" t="s">
        <v>10246</v>
      </c>
      <c r="B2758" s="0" t="s">
        <v>10248</v>
      </c>
      <c r="C2758" s="0" t="str">
        <f aca="false">LEFT(A2758,2)&amp;B2758</f>
        <v>KZAkmolinskaja oblast'</v>
      </c>
    </row>
    <row r="2759" customFormat="false" ht="12.75" hidden="false" customHeight="false" outlineLevel="0" collapsed="false">
      <c r="A2759" s="0" t="s">
        <v>10246</v>
      </c>
      <c r="B2759" s="0" t="s">
        <v>10249</v>
      </c>
      <c r="C2759" s="0" t="str">
        <f aca="false">LEFT(A2759,2)&amp;B2759</f>
        <v>KZAkmolinskaya oblast'</v>
      </c>
    </row>
    <row r="2760" customFormat="false" ht="12.75" hidden="false" customHeight="false" outlineLevel="0" collapsed="false">
      <c r="A2760" s="0" t="s">
        <v>10250</v>
      </c>
      <c r="B2760" s="0" t="s">
        <v>10251</v>
      </c>
      <c r="C2760" s="0" t="str">
        <f aca="false">LEFT(A2760,2)&amp;B2760</f>
        <v>KZAqtöbe oblysy</v>
      </c>
    </row>
    <row r="2761" customFormat="false" ht="12.75" hidden="false" customHeight="false" outlineLevel="0" collapsed="false">
      <c r="A2761" s="0" t="s">
        <v>10250</v>
      </c>
      <c r="B2761" s="0" t="s">
        <v>10252</v>
      </c>
      <c r="C2761" s="0" t="str">
        <f aca="false">LEFT(A2761,2)&amp;B2761</f>
        <v>KZAktjubinskaja oblast'</v>
      </c>
    </row>
    <row r="2762" customFormat="false" ht="12.75" hidden="false" customHeight="false" outlineLevel="0" collapsed="false">
      <c r="A2762" s="0" t="s">
        <v>10250</v>
      </c>
      <c r="B2762" s="0" t="s">
        <v>10253</v>
      </c>
      <c r="C2762" s="0" t="str">
        <f aca="false">LEFT(A2762,2)&amp;B2762</f>
        <v>KZAktyubinskaya oblast'</v>
      </c>
    </row>
    <row r="2763" customFormat="false" ht="12.75" hidden="false" customHeight="false" outlineLevel="0" collapsed="false">
      <c r="A2763" s="0" t="s">
        <v>10254</v>
      </c>
      <c r="B2763" s="0" t="s">
        <v>10255</v>
      </c>
      <c r="C2763" s="0" t="str">
        <f aca="false">LEFT(A2763,2)&amp;B2763</f>
        <v>KZAlmaty oblysy</v>
      </c>
    </row>
    <row r="2764" customFormat="false" ht="12.75" hidden="false" customHeight="false" outlineLevel="0" collapsed="false">
      <c r="A2764" s="0" t="s">
        <v>10254</v>
      </c>
      <c r="B2764" s="0" t="s">
        <v>10256</v>
      </c>
      <c r="C2764" s="0" t="str">
        <f aca="false">LEFT(A2764,2)&amp;B2764</f>
        <v>KZAlmatinskaja oblast'</v>
      </c>
    </row>
    <row r="2765" customFormat="false" ht="12.75" hidden="false" customHeight="false" outlineLevel="0" collapsed="false">
      <c r="A2765" s="0" t="s">
        <v>10254</v>
      </c>
      <c r="B2765" s="0" t="s">
        <v>10257</v>
      </c>
      <c r="C2765" s="0" t="str">
        <f aca="false">LEFT(A2765,2)&amp;B2765</f>
        <v>KZAlmatinskaya oblast'</v>
      </c>
    </row>
    <row r="2766" customFormat="false" ht="12.75" hidden="false" customHeight="false" outlineLevel="0" collapsed="false">
      <c r="A2766" s="0" t="s">
        <v>10258</v>
      </c>
      <c r="B2766" s="0" t="s">
        <v>10259</v>
      </c>
      <c r="C2766" s="0" t="str">
        <f aca="false">LEFT(A2766,2)&amp;B2766</f>
        <v>KZAtyraū oblysy</v>
      </c>
    </row>
    <row r="2767" customFormat="false" ht="12.75" hidden="false" customHeight="false" outlineLevel="0" collapsed="false">
      <c r="A2767" s="0" t="s">
        <v>10258</v>
      </c>
      <c r="B2767" s="0" t="s">
        <v>10260</v>
      </c>
      <c r="C2767" s="0" t="str">
        <f aca="false">LEFT(A2767,2)&amp;B2767</f>
        <v>KZAtyrauskaja oblast'</v>
      </c>
    </row>
    <row r="2768" customFormat="false" ht="12.75" hidden="false" customHeight="false" outlineLevel="0" collapsed="false">
      <c r="A2768" s="0" t="s">
        <v>10258</v>
      </c>
      <c r="B2768" s="0" t="s">
        <v>10261</v>
      </c>
      <c r="C2768" s="0" t="str">
        <f aca="false">LEFT(A2768,2)&amp;B2768</f>
        <v>KZAtyrauskaya oblast'</v>
      </c>
    </row>
    <row r="2769" customFormat="false" ht="12.75" hidden="false" customHeight="false" outlineLevel="0" collapsed="false">
      <c r="A2769" s="0" t="s">
        <v>10262</v>
      </c>
      <c r="B2769" s="0" t="s">
        <v>882</v>
      </c>
      <c r="C2769" s="0" t="str">
        <f aca="false">LEFT(A2769,2)&amp;B2769</f>
        <v>KZQaraghandy oblysy</v>
      </c>
    </row>
    <row r="2770" customFormat="false" ht="12.75" hidden="false" customHeight="false" outlineLevel="0" collapsed="false">
      <c r="A2770" s="0" t="s">
        <v>10262</v>
      </c>
      <c r="B2770" s="0" t="s">
        <v>10263</v>
      </c>
      <c r="C2770" s="0" t="str">
        <f aca="false">LEFT(A2770,2)&amp;B2770</f>
        <v>KZKaragandinskaja oblast'</v>
      </c>
    </row>
    <row r="2771" customFormat="false" ht="12.75" hidden="false" customHeight="false" outlineLevel="0" collapsed="false">
      <c r="A2771" s="0" t="s">
        <v>10262</v>
      </c>
      <c r="B2771" s="0" t="s">
        <v>10264</v>
      </c>
      <c r="C2771" s="0" t="str">
        <f aca="false">LEFT(A2771,2)&amp;B2771</f>
        <v>KZKaragandinskaya oblast'</v>
      </c>
    </row>
    <row r="2772" customFormat="false" ht="12.75" hidden="false" customHeight="false" outlineLevel="0" collapsed="false">
      <c r="A2772" s="0" t="s">
        <v>10265</v>
      </c>
      <c r="B2772" s="0" t="s">
        <v>10266</v>
      </c>
      <c r="C2772" s="0" t="str">
        <f aca="false">LEFT(A2772,2)&amp;B2772</f>
        <v>KZQostanay oblysy</v>
      </c>
    </row>
    <row r="2773" customFormat="false" ht="12.75" hidden="false" customHeight="false" outlineLevel="0" collapsed="false">
      <c r="A2773" s="0" t="s">
        <v>10265</v>
      </c>
      <c r="B2773" s="0" t="s">
        <v>10267</v>
      </c>
      <c r="C2773" s="0" t="str">
        <f aca="false">LEFT(A2773,2)&amp;B2773</f>
        <v>KZKostanayskaya oblast'</v>
      </c>
    </row>
    <row r="2774" customFormat="false" ht="12.75" hidden="false" customHeight="false" outlineLevel="0" collapsed="false">
      <c r="A2774" s="0" t="s">
        <v>10265</v>
      </c>
      <c r="B2774" s="0" t="s">
        <v>10268</v>
      </c>
      <c r="C2774" s="0" t="str">
        <f aca="false">LEFT(A2774,2)&amp;B2774</f>
        <v>KZKostanajskaja oblast'</v>
      </c>
    </row>
    <row r="2775" customFormat="false" ht="12.75" hidden="false" customHeight="false" outlineLevel="0" collapsed="false">
      <c r="A2775" s="0" t="s">
        <v>10269</v>
      </c>
      <c r="B2775" s="0" t="s">
        <v>10270</v>
      </c>
      <c r="C2775" s="0" t="str">
        <f aca="false">LEFT(A2775,2)&amp;B2775</f>
        <v>KZQyzylorda oblysy</v>
      </c>
    </row>
    <row r="2776" customFormat="false" ht="12.75" hidden="false" customHeight="false" outlineLevel="0" collapsed="false">
      <c r="A2776" s="0" t="s">
        <v>10269</v>
      </c>
      <c r="B2776" s="0" t="s">
        <v>10271</v>
      </c>
      <c r="C2776" s="0" t="str">
        <f aca="false">LEFT(A2776,2)&amp;B2776</f>
        <v>KZKyzylordinskaja oblast'</v>
      </c>
    </row>
    <row r="2777" customFormat="false" ht="12.75" hidden="false" customHeight="false" outlineLevel="0" collapsed="false">
      <c r="A2777" s="0" t="s">
        <v>10269</v>
      </c>
      <c r="B2777" s="0" t="s">
        <v>10272</v>
      </c>
      <c r="C2777" s="0" t="str">
        <f aca="false">LEFT(A2777,2)&amp;B2777</f>
        <v>KZKyzylordinskaya oblast'</v>
      </c>
    </row>
    <row r="2778" customFormat="false" ht="12.75" hidden="false" customHeight="false" outlineLevel="0" collapsed="false">
      <c r="A2778" s="0" t="s">
        <v>10273</v>
      </c>
      <c r="B2778" s="0" t="s">
        <v>10274</v>
      </c>
      <c r="C2778" s="0" t="str">
        <f aca="false">LEFT(A2778,2)&amp;B2778</f>
        <v>KZMangghystaū oblysy</v>
      </c>
    </row>
    <row r="2779" customFormat="false" ht="12.75" hidden="false" customHeight="false" outlineLevel="0" collapsed="false">
      <c r="A2779" s="0" t="s">
        <v>10273</v>
      </c>
      <c r="B2779" s="0" t="s">
        <v>10275</v>
      </c>
      <c r="C2779" s="0" t="str">
        <f aca="false">LEFT(A2779,2)&amp;B2779</f>
        <v>KZMangistauskaya oblast'</v>
      </c>
    </row>
    <row r="2780" customFormat="false" ht="12.75" hidden="false" customHeight="false" outlineLevel="0" collapsed="false">
      <c r="A2780" s="0" t="s">
        <v>10273</v>
      </c>
      <c r="B2780" s="0" t="s">
        <v>10276</v>
      </c>
      <c r="C2780" s="0" t="str">
        <f aca="false">LEFT(A2780,2)&amp;B2780</f>
        <v>KZMangystauskaja oblast'</v>
      </c>
    </row>
    <row r="2781" customFormat="false" ht="12.75" hidden="false" customHeight="false" outlineLevel="0" collapsed="false">
      <c r="A2781" s="0" t="s">
        <v>10277</v>
      </c>
      <c r="B2781" s="0" t="s">
        <v>10278</v>
      </c>
      <c r="C2781" s="0" t="str">
        <f aca="false">LEFT(A2781,2)&amp;B2781</f>
        <v>KZPavlodar oblysy</v>
      </c>
    </row>
    <row r="2782" customFormat="false" ht="12.75" hidden="false" customHeight="false" outlineLevel="0" collapsed="false">
      <c r="A2782" s="0" t="s">
        <v>10277</v>
      </c>
      <c r="B2782" s="0" t="s">
        <v>10279</v>
      </c>
      <c r="C2782" s="0" t="str">
        <f aca="false">LEFT(A2782,2)&amp;B2782</f>
        <v>KZPavlodarskaja oblast'</v>
      </c>
    </row>
    <row r="2783" customFormat="false" ht="12.75" hidden="false" customHeight="false" outlineLevel="0" collapsed="false">
      <c r="A2783" s="0" t="s">
        <v>10277</v>
      </c>
      <c r="B2783" s="0" t="s">
        <v>10280</v>
      </c>
      <c r="C2783" s="0" t="str">
        <f aca="false">LEFT(A2783,2)&amp;B2783</f>
        <v>KZPavlodarskaya oblast'</v>
      </c>
    </row>
    <row r="2784" customFormat="false" ht="12.75" hidden="false" customHeight="false" outlineLevel="0" collapsed="false">
      <c r="A2784" s="0" t="s">
        <v>10281</v>
      </c>
      <c r="B2784" s="0" t="s">
        <v>10282</v>
      </c>
      <c r="C2784" s="0" t="str">
        <f aca="false">LEFT(A2784,2)&amp;B2784</f>
        <v>KZSoltüstik Qazaqstan oblysy</v>
      </c>
    </row>
    <row r="2785" customFormat="false" ht="12.75" hidden="false" customHeight="false" outlineLevel="0" collapsed="false">
      <c r="A2785" s="0" t="s">
        <v>10281</v>
      </c>
      <c r="B2785" s="0" t="s">
        <v>10283</v>
      </c>
      <c r="C2785" s="0" t="str">
        <f aca="false">LEFT(A2785,2)&amp;B2785</f>
        <v>KZSevero-Kazakhstanskaya oblast'</v>
      </c>
    </row>
    <row r="2786" customFormat="false" ht="12.75" hidden="false" customHeight="false" outlineLevel="0" collapsed="false">
      <c r="A2786" s="0" t="s">
        <v>10281</v>
      </c>
      <c r="B2786" s="0" t="s">
        <v>10284</v>
      </c>
      <c r="C2786" s="0" t="str">
        <f aca="false">LEFT(A2786,2)&amp;B2786</f>
        <v>KZSevero-Kazahstanskaja oblast'</v>
      </c>
    </row>
    <row r="2787" customFormat="false" ht="12.75" hidden="false" customHeight="false" outlineLevel="0" collapsed="false">
      <c r="A2787" s="0" t="s">
        <v>10285</v>
      </c>
      <c r="B2787" s="0" t="s">
        <v>10286</v>
      </c>
      <c r="C2787" s="0" t="str">
        <f aca="false">LEFT(A2787,2)&amp;B2787</f>
        <v>KZShyghys Qazaqstan oblysy</v>
      </c>
    </row>
    <row r="2788" customFormat="false" ht="12.75" hidden="false" customHeight="false" outlineLevel="0" collapsed="false">
      <c r="A2788" s="0" t="s">
        <v>10285</v>
      </c>
      <c r="B2788" s="0" t="s">
        <v>10287</v>
      </c>
      <c r="C2788" s="0" t="str">
        <f aca="false">LEFT(A2788,2)&amp;B2788</f>
        <v>KZVostočno-Kazahstanskaja oblast'</v>
      </c>
    </row>
    <row r="2789" customFormat="false" ht="12.75" hidden="false" customHeight="false" outlineLevel="0" collapsed="false">
      <c r="A2789" s="0" t="s">
        <v>10285</v>
      </c>
      <c r="B2789" s="0" t="s">
        <v>10288</v>
      </c>
      <c r="C2789" s="0" t="str">
        <f aca="false">LEFT(A2789,2)&amp;B2789</f>
        <v>KZVostochno-Kazakhstanskaya oblast'</v>
      </c>
    </row>
    <row r="2790" customFormat="false" ht="12.75" hidden="false" customHeight="false" outlineLevel="0" collapsed="false">
      <c r="A2790" s="0" t="s">
        <v>10289</v>
      </c>
      <c r="B2790" s="0" t="s">
        <v>10290</v>
      </c>
      <c r="C2790" s="0" t="str">
        <f aca="false">LEFT(A2790,2)&amp;B2790</f>
        <v>KZTürkistan oblysy</v>
      </c>
    </row>
    <row r="2791" customFormat="false" ht="12.75" hidden="false" customHeight="false" outlineLevel="0" collapsed="false">
      <c r="A2791" s="0" t="s">
        <v>10289</v>
      </c>
      <c r="B2791" s="0" t="s">
        <v>10291</v>
      </c>
      <c r="C2791" s="0" t="str">
        <f aca="false">LEFT(A2791,2)&amp;B2791</f>
        <v>KZTurkestanskaja oblast'</v>
      </c>
    </row>
    <row r="2792" customFormat="false" ht="12.75" hidden="false" customHeight="false" outlineLevel="0" collapsed="false">
      <c r="A2792" s="0" t="s">
        <v>10289</v>
      </c>
      <c r="B2792" s="0" t="s">
        <v>10292</v>
      </c>
      <c r="C2792" s="0" t="str">
        <f aca="false">LEFT(A2792,2)&amp;B2792</f>
        <v>KZTurkestankaya oblast'</v>
      </c>
    </row>
    <row r="2793" customFormat="false" ht="12.75" hidden="false" customHeight="false" outlineLevel="0" collapsed="false">
      <c r="A2793" s="0" t="s">
        <v>10293</v>
      </c>
      <c r="B2793" s="0" t="s">
        <v>10294</v>
      </c>
      <c r="C2793" s="0" t="str">
        <f aca="false">LEFT(A2793,2)&amp;B2793</f>
        <v>KZBatys Qazaqstan oblysy</v>
      </c>
    </row>
    <row r="2794" customFormat="false" ht="12.75" hidden="false" customHeight="false" outlineLevel="0" collapsed="false">
      <c r="A2794" s="0" t="s">
        <v>10293</v>
      </c>
      <c r="B2794" s="0" t="s">
        <v>10295</v>
      </c>
      <c r="C2794" s="0" t="str">
        <f aca="false">LEFT(A2794,2)&amp;B2794</f>
        <v>KZZapadno-Kazahstanskaja oblast'</v>
      </c>
    </row>
    <row r="2795" customFormat="false" ht="12.75" hidden="false" customHeight="false" outlineLevel="0" collapsed="false">
      <c r="A2795" s="0" t="s">
        <v>10293</v>
      </c>
      <c r="B2795" s="0" t="s">
        <v>10296</v>
      </c>
      <c r="C2795" s="0" t="str">
        <f aca="false">LEFT(A2795,2)&amp;B2795</f>
        <v>KZZapadno-Kazakhstanskaya oblast'</v>
      </c>
    </row>
    <row r="2796" customFormat="false" ht="12.75" hidden="false" customHeight="false" outlineLevel="0" collapsed="false">
      <c r="A2796" s="0" t="s">
        <v>10297</v>
      </c>
      <c r="B2796" s="0" t="s">
        <v>10298</v>
      </c>
      <c r="C2796" s="0" t="str">
        <f aca="false">LEFT(A2796,2)&amp;B2796</f>
        <v>KZZhambyl oblysy</v>
      </c>
    </row>
    <row r="2797" customFormat="false" ht="12.75" hidden="false" customHeight="false" outlineLevel="0" collapsed="false">
      <c r="A2797" s="0" t="s">
        <v>10297</v>
      </c>
      <c r="B2797" s="0" t="s">
        <v>10299</v>
      </c>
      <c r="C2797" s="0" t="str">
        <f aca="false">LEFT(A2797,2)&amp;B2797</f>
        <v>KZŽambylskaja oblast'</v>
      </c>
    </row>
    <row r="2798" customFormat="false" ht="12.75" hidden="false" customHeight="false" outlineLevel="0" collapsed="false">
      <c r="A2798" s="0" t="s">
        <v>10297</v>
      </c>
      <c r="B2798" s="0" t="s">
        <v>10300</v>
      </c>
      <c r="C2798" s="0" t="str">
        <f aca="false">LEFT(A2798,2)&amp;B2798</f>
        <v>KZZhambylskaya oblast'</v>
      </c>
    </row>
    <row r="2799" customFormat="false" ht="12.75" hidden="false" customHeight="false" outlineLevel="0" collapsed="false">
      <c r="A2799" s="0" t="s">
        <v>10301</v>
      </c>
      <c r="B2799" s="0" t="s">
        <v>1187</v>
      </c>
      <c r="C2799" s="0" t="str">
        <f aca="false">LEFT(A2799,2)&amp;B2799</f>
        <v>KZAlmaty</v>
      </c>
    </row>
    <row r="2800" customFormat="false" ht="12.75" hidden="false" customHeight="false" outlineLevel="0" collapsed="false">
      <c r="A2800" s="0" t="s">
        <v>10301</v>
      </c>
      <c r="B2800" s="0" t="s">
        <v>1187</v>
      </c>
      <c r="C2800" s="0" t="str">
        <f aca="false">LEFT(A2800,2)&amp;B2800</f>
        <v>KZAlmaty</v>
      </c>
    </row>
    <row r="2801" customFormat="false" ht="12.75" hidden="false" customHeight="false" outlineLevel="0" collapsed="false">
      <c r="A2801" s="0" t="s">
        <v>10301</v>
      </c>
      <c r="B2801" s="0" t="s">
        <v>1187</v>
      </c>
      <c r="C2801" s="0" t="str">
        <f aca="false">LEFT(A2801,2)&amp;B2801</f>
        <v>KZAlmaty</v>
      </c>
    </row>
    <row r="2802" customFormat="false" ht="12.75" hidden="false" customHeight="false" outlineLevel="0" collapsed="false">
      <c r="A2802" s="0" t="s">
        <v>10302</v>
      </c>
      <c r="B2802" s="0" t="s">
        <v>1186</v>
      </c>
      <c r="C2802" s="0" t="str">
        <f aca="false">LEFT(A2802,2)&amp;B2802</f>
        <v>KZAstana</v>
      </c>
    </row>
    <row r="2803" customFormat="false" ht="12.75" hidden="false" customHeight="false" outlineLevel="0" collapsed="false">
      <c r="A2803" s="0" t="s">
        <v>10302</v>
      </c>
      <c r="B2803" s="0" t="s">
        <v>1186</v>
      </c>
      <c r="C2803" s="0" t="str">
        <f aca="false">LEFT(A2803,2)&amp;B2803</f>
        <v>KZAstana</v>
      </c>
    </row>
    <row r="2804" customFormat="false" ht="12.75" hidden="false" customHeight="false" outlineLevel="0" collapsed="false">
      <c r="A2804" s="0" t="s">
        <v>10302</v>
      </c>
      <c r="B2804" s="0" t="s">
        <v>1186</v>
      </c>
      <c r="C2804" s="0" t="str">
        <f aca="false">LEFT(A2804,2)&amp;B2804</f>
        <v>KZAstana</v>
      </c>
    </row>
    <row r="2805" customFormat="false" ht="12.75" hidden="false" customHeight="false" outlineLevel="0" collapsed="false">
      <c r="A2805" s="0" t="s">
        <v>10303</v>
      </c>
      <c r="B2805" s="0" t="s">
        <v>10304</v>
      </c>
      <c r="C2805" s="0" t="str">
        <f aca="false">LEFT(A2805,2)&amp;B2805</f>
        <v>KZBayqongyr</v>
      </c>
    </row>
    <row r="2806" customFormat="false" ht="12.75" hidden="false" customHeight="false" outlineLevel="0" collapsed="false">
      <c r="A2806" s="0" t="s">
        <v>10303</v>
      </c>
      <c r="B2806" s="0" t="s">
        <v>10305</v>
      </c>
      <c r="C2806" s="0" t="str">
        <f aca="false">LEFT(A2806,2)&amp;B2806</f>
        <v>KZBajkonyr</v>
      </c>
    </row>
    <row r="2807" customFormat="false" ht="12.75" hidden="false" customHeight="false" outlineLevel="0" collapsed="false">
      <c r="A2807" s="0" t="s">
        <v>10303</v>
      </c>
      <c r="B2807" s="0" t="s">
        <v>10306</v>
      </c>
      <c r="C2807" s="0" t="str">
        <f aca="false">LEFT(A2807,2)&amp;B2807</f>
        <v>KZBaykonyr</v>
      </c>
    </row>
    <row r="2808" customFormat="false" ht="12.75" hidden="false" customHeight="false" outlineLevel="0" collapsed="false">
      <c r="A2808" s="0" t="s">
        <v>10307</v>
      </c>
      <c r="B2808" s="0" t="s">
        <v>10308</v>
      </c>
      <c r="C2808" s="0" t="str">
        <f aca="false">LEFT(A2808,2)&amp;B2808</f>
        <v>KZShymkent</v>
      </c>
    </row>
    <row r="2809" customFormat="false" ht="12.75" hidden="false" customHeight="false" outlineLevel="0" collapsed="false">
      <c r="A2809" s="0" t="s">
        <v>10307</v>
      </c>
      <c r="B2809" s="0" t="s">
        <v>10309</v>
      </c>
      <c r="C2809" s="0" t="str">
        <f aca="false">LEFT(A2809,2)&amp;B2809</f>
        <v>KZŠimkent</v>
      </c>
    </row>
    <row r="2810" customFormat="false" ht="12.75" hidden="false" customHeight="false" outlineLevel="0" collapsed="false">
      <c r="A2810" s="0" t="s">
        <v>10307</v>
      </c>
      <c r="B2810" s="0" t="s">
        <v>10308</v>
      </c>
      <c r="C2810" s="0" t="str">
        <f aca="false">LEFT(A2810,2)&amp;B2810</f>
        <v>KZShymkent</v>
      </c>
    </row>
    <row r="2811" customFormat="false" ht="12.75" hidden="false" customHeight="false" outlineLevel="0" collapsed="false">
      <c r="A2811" s="0" t="s">
        <v>10310</v>
      </c>
      <c r="B2811" s="0" t="s">
        <v>10311</v>
      </c>
      <c r="C2811" s="0" t="str">
        <f aca="false">LEFT(A2811,2)&amp;B2811</f>
        <v>LAViangchan</v>
      </c>
    </row>
    <row r="2812" customFormat="false" ht="12.75" hidden="false" customHeight="false" outlineLevel="0" collapsed="false">
      <c r="A2812" s="0" t="s">
        <v>10312</v>
      </c>
      <c r="B2812" s="0" t="s">
        <v>10313</v>
      </c>
      <c r="C2812" s="0" t="str">
        <f aca="false">LEFT(A2812,2)&amp;B2812</f>
        <v>LAAttapu</v>
      </c>
    </row>
    <row r="2813" customFormat="false" ht="12.75" hidden="false" customHeight="false" outlineLevel="0" collapsed="false">
      <c r="A2813" s="0" t="s">
        <v>10314</v>
      </c>
      <c r="B2813" s="0" t="s">
        <v>10315</v>
      </c>
      <c r="C2813" s="0" t="str">
        <f aca="false">LEFT(A2813,2)&amp;B2813</f>
        <v>LABokèo</v>
      </c>
    </row>
    <row r="2814" customFormat="false" ht="12.75" hidden="false" customHeight="false" outlineLevel="0" collapsed="false">
      <c r="A2814" s="0" t="s">
        <v>10316</v>
      </c>
      <c r="B2814" s="0" t="s">
        <v>10317</v>
      </c>
      <c r="C2814" s="0" t="str">
        <f aca="false">LEFT(A2814,2)&amp;B2814</f>
        <v>LABolikhamxai</v>
      </c>
    </row>
    <row r="2815" customFormat="false" ht="12.75" hidden="false" customHeight="false" outlineLevel="0" collapsed="false">
      <c r="A2815" s="0" t="s">
        <v>10318</v>
      </c>
      <c r="B2815" s="0" t="s">
        <v>10319</v>
      </c>
      <c r="C2815" s="0" t="str">
        <f aca="false">LEFT(A2815,2)&amp;B2815</f>
        <v>LAChampasak</v>
      </c>
    </row>
    <row r="2816" customFormat="false" ht="12.75" hidden="false" customHeight="false" outlineLevel="0" collapsed="false">
      <c r="A2816" s="0" t="s">
        <v>10320</v>
      </c>
      <c r="B2816" s="0" t="s">
        <v>10321</v>
      </c>
      <c r="C2816" s="0" t="str">
        <f aca="false">LEFT(A2816,2)&amp;B2816</f>
        <v>LAHouaphan</v>
      </c>
    </row>
    <row r="2817" customFormat="false" ht="12.75" hidden="false" customHeight="false" outlineLevel="0" collapsed="false">
      <c r="A2817" s="0" t="s">
        <v>10322</v>
      </c>
      <c r="B2817" s="0" t="s">
        <v>10323</v>
      </c>
      <c r="C2817" s="0" t="str">
        <f aca="false">LEFT(A2817,2)&amp;B2817</f>
        <v>LAKhammouan</v>
      </c>
    </row>
    <row r="2818" customFormat="false" ht="12.75" hidden="false" customHeight="false" outlineLevel="0" collapsed="false">
      <c r="A2818" s="0" t="s">
        <v>10324</v>
      </c>
      <c r="B2818" s="0" t="s">
        <v>10325</v>
      </c>
      <c r="C2818" s="0" t="str">
        <f aca="false">LEFT(A2818,2)&amp;B2818</f>
        <v>LALouang Namtha</v>
      </c>
    </row>
    <row r="2819" customFormat="false" ht="12.75" hidden="false" customHeight="false" outlineLevel="0" collapsed="false">
      <c r="A2819" s="0" t="s">
        <v>10326</v>
      </c>
      <c r="B2819" s="0" t="s">
        <v>10327</v>
      </c>
      <c r="C2819" s="0" t="str">
        <f aca="false">LEFT(A2819,2)&amp;B2819</f>
        <v>LALouangphabang</v>
      </c>
    </row>
    <row r="2820" customFormat="false" ht="12.75" hidden="false" customHeight="false" outlineLevel="0" collapsed="false">
      <c r="A2820" s="0" t="s">
        <v>10328</v>
      </c>
      <c r="B2820" s="0" t="s">
        <v>10329</v>
      </c>
      <c r="C2820" s="0" t="str">
        <f aca="false">LEFT(A2820,2)&amp;B2820</f>
        <v>LAOudômxai</v>
      </c>
    </row>
    <row r="2821" customFormat="false" ht="12.75" hidden="false" customHeight="false" outlineLevel="0" collapsed="false">
      <c r="A2821" s="0" t="s">
        <v>10330</v>
      </c>
      <c r="B2821" s="0" t="s">
        <v>10331</v>
      </c>
      <c r="C2821" s="0" t="str">
        <f aca="false">LEFT(A2821,2)&amp;B2821</f>
        <v>LAPhôngsali</v>
      </c>
    </row>
    <row r="2822" customFormat="false" ht="12.75" hidden="false" customHeight="false" outlineLevel="0" collapsed="false">
      <c r="A2822" s="0" t="s">
        <v>10332</v>
      </c>
      <c r="B2822" s="0" t="s">
        <v>10333</v>
      </c>
      <c r="C2822" s="0" t="str">
        <f aca="false">LEFT(A2822,2)&amp;B2822</f>
        <v>LASalavan</v>
      </c>
    </row>
    <row r="2823" customFormat="false" ht="12.75" hidden="false" customHeight="false" outlineLevel="0" collapsed="false">
      <c r="A2823" s="0" t="s">
        <v>10334</v>
      </c>
      <c r="B2823" s="0" t="s">
        <v>10335</v>
      </c>
      <c r="C2823" s="0" t="str">
        <f aca="false">LEFT(A2823,2)&amp;B2823</f>
        <v>LASavannakhét</v>
      </c>
    </row>
    <row r="2824" customFormat="false" ht="12.75" hidden="false" customHeight="false" outlineLevel="0" collapsed="false">
      <c r="A2824" s="0" t="s">
        <v>10336</v>
      </c>
      <c r="B2824" s="0" t="s">
        <v>10311</v>
      </c>
      <c r="C2824" s="0" t="str">
        <f aca="false">LEFT(A2824,2)&amp;B2824</f>
        <v>LAViangchan</v>
      </c>
    </row>
    <row r="2825" customFormat="false" ht="12.75" hidden="false" customHeight="false" outlineLevel="0" collapsed="false">
      <c r="A2825" s="0" t="s">
        <v>10337</v>
      </c>
      <c r="B2825" s="0" t="s">
        <v>10338</v>
      </c>
      <c r="C2825" s="0" t="str">
        <f aca="false">LEFT(A2825,2)&amp;B2825</f>
        <v>LAXaignabouli</v>
      </c>
    </row>
    <row r="2826" customFormat="false" ht="12.75" hidden="false" customHeight="false" outlineLevel="0" collapsed="false">
      <c r="A2826" s="0" t="s">
        <v>10339</v>
      </c>
      <c r="B2826" s="0" t="s">
        <v>10340</v>
      </c>
      <c r="C2826" s="0" t="str">
        <f aca="false">LEFT(A2826,2)&amp;B2826</f>
        <v>LAXékong</v>
      </c>
    </row>
    <row r="2827" customFormat="false" ht="12.75" hidden="false" customHeight="false" outlineLevel="0" collapsed="false">
      <c r="A2827" s="0" t="s">
        <v>10341</v>
      </c>
      <c r="B2827" s="0" t="s">
        <v>10342</v>
      </c>
      <c r="C2827" s="0" t="str">
        <f aca="false">LEFT(A2827,2)&amp;B2827</f>
        <v>LAXiangkhouang</v>
      </c>
    </row>
    <row r="2828" customFormat="false" ht="12.75" hidden="false" customHeight="false" outlineLevel="0" collapsed="false">
      <c r="A2828" s="0" t="s">
        <v>10343</v>
      </c>
      <c r="B2828" s="0" t="s">
        <v>10344</v>
      </c>
      <c r="C2828" s="0" t="str">
        <f aca="false">LEFT(A2828,2)&amp;B2828</f>
        <v>LAXaisômboun</v>
      </c>
    </row>
    <row r="2829" customFormat="false" ht="12.75" hidden="false" customHeight="false" outlineLevel="0" collapsed="false">
      <c r="A2829" s="0" t="s">
        <v>10345</v>
      </c>
      <c r="B2829" s="0" t="s">
        <v>10346</v>
      </c>
      <c r="C2829" s="0" t="str">
        <f aca="false">LEFT(A2829,2)&amp;B2829</f>
        <v>LB‘Akkār</v>
      </c>
    </row>
    <row r="2830" customFormat="false" ht="12.75" hidden="false" customHeight="false" outlineLevel="0" collapsed="false">
      <c r="A2830" s="0" t="s">
        <v>10345</v>
      </c>
      <c r="B2830" s="0" t="s">
        <v>10347</v>
      </c>
      <c r="C2830" s="0" t="str">
        <f aca="false">LEFT(A2830,2)&amp;B2830</f>
        <v>LBAakkâr</v>
      </c>
    </row>
    <row r="2831" customFormat="false" ht="12.75" hidden="false" customHeight="false" outlineLevel="0" collapsed="false">
      <c r="A2831" s="0" t="s">
        <v>10348</v>
      </c>
      <c r="B2831" s="0" t="s">
        <v>10349</v>
      </c>
      <c r="C2831" s="0" t="str">
        <f aca="false">LEFT(A2831,2)&amp;B2831</f>
        <v>LBAsh Shimāl</v>
      </c>
    </row>
    <row r="2832" customFormat="false" ht="12.75" hidden="false" customHeight="false" outlineLevel="0" collapsed="false">
      <c r="A2832" s="0" t="s">
        <v>10348</v>
      </c>
      <c r="B2832" s="0" t="s">
        <v>10350</v>
      </c>
      <c r="C2832" s="0" t="str">
        <f aca="false">LEFT(A2832,2)&amp;B2832</f>
        <v>LBLiban-Nord</v>
      </c>
    </row>
    <row r="2833" customFormat="false" ht="12.75" hidden="false" customHeight="false" outlineLevel="0" collapsed="false">
      <c r="A2833" s="0" t="s">
        <v>10351</v>
      </c>
      <c r="B2833" s="0" t="s">
        <v>10352</v>
      </c>
      <c r="C2833" s="0" t="str">
        <f aca="false">LEFT(A2833,2)&amp;B2833</f>
        <v>LBBayrūt</v>
      </c>
    </row>
    <row r="2834" customFormat="false" ht="12.75" hidden="false" customHeight="false" outlineLevel="0" collapsed="false">
      <c r="A2834" s="0" t="s">
        <v>10351</v>
      </c>
      <c r="B2834" s="0" t="s">
        <v>10353</v>
      </c>
      <c r="C2834" s="0" t="str">
        <f aca="false">LEFT(A2834,2)&amp;B2834</f>
        <v>LBBeyrouth</v>
      </c>
    </row>
    <row r="2835" customFormat="false" ht="12.75" hidden="false" customHeight="false" outlineLevel="0" collapsed="false">
      <c r="A2835" s="0" t="s">
        <v>10354</v>
      </c>
      <c r="B2835" s="0" t="s">
        <v>10355</v>
      </c>
      <c r="C2835" s="0" t="str">
        <f aca="false">LEFT(A2835,2)&amp;B2835</f>
        <v>LBB‘alabak-Al Hirmil</v>
      </c>
    </row>
    <row r="2836" customFormat="false" ht="12.75" hidden="false" customHeight="false" outlineLevel="0" collapsed="false">
      <c r="A2836" s="0" t="s">
        <v>10354</v>
      </c>
      <c r="B2836" s="0" t="s">
        <v>10356</v>
      </c>
      <c r="C2836" s="0" t="str">
        <f aca="false">LEFT(A2836,2)&amp;B2836</f>
        <v>LBBaalbek-Hermel</v>
      </c>
    </row>
    <row r="2837" customFormat="false" ht="12.75" hidden="false" customHeight="false" outlineLevel="0" collapsed="false">
      <c r="A2837" s="0" t="s">
        <v>10357</v>
      </c>
      <c r="B2837" s="0" t="s">
        <v>10358</v>
      </c>
      <c r="C2837" s="0" t="str">
        <f aca="false">LEFT(A2837,2)&amp;B2837</f>
        <v>LBBéqaa</v>
      </c>
    </row>
    <row r="2838" customFormat="false" ht="12.75" hidden="false" customHeight="false" outlineLevel="0" collapsed="false">
      <c r="A2838" s="0" t="s">
        <v>10357</v>
      </c>
      <c r="B2838" s="0" t="s">
        <v>10359</v>
      </c>
      <c r="C2838" s="0" t="str">
        <f aca="false">LEFT(A2838,2)&amp;B2838</f>
        <v>LBAl Biqā‘</v>
      </c>
    </row>
    <row r="2839" customFormat="false" ht="12.75" hidden="false" customHeight="false" outlineLevel="0" collapsed="false">
      <c r="A2839" s="0" t="s">
        <v>10360</v>
      </c>
      <c r="B2839" s="0" t="s">
        <v>10361</v>
      </c>
      <c r="C2839" s="0" t="str">
        <f aca="false">LEFT(A2839,2)&amp;B2839</f>
        <v>LBAl Janūb</v>
      </c>
    </row>
    <row r="2840" customFormat="false" ht="12.75" hidden="false" customHeight="false" outlineLevel="0" collapsed="false">
      <c r="A2840" s="0" t="s">
        <v>10360</v>
      </c>
      <c r="B2840" s="0" t="s">
        <v>10362</v>
      </c>
      <c r="C2840" s="0" t="str">
        <f aca="false">LEFT(A2840,2)&amp;B2840</f>
        <v>LBLiban-Sud</v>
      </c>
    </row>
    <row r="2841" customFormat="false" ht="12.75" hidden="false" customHeight="false" outlineLevel="0" collapsed="false">
      <c r="A2841" s="0" t="s">
        <v>10363</v>
      </c>
      <c r="B2841" s="0" t="s">
        <v>10364</v>
      </c>
      <c r="C2841" s="0" t="str">
        <f aca="false">LEFT(A2841,2)&amp;B2841</f>
        <v>LBMont-Liban</v>
      </c>
    </row>
    <row r="2842" customFormat="false" ht="12.75" hidden="false" customHeight="false" outlineLevel="0" collapsed="false">
      <c r="A2842" s="0" t="s">
        <v>10363</v>
      </c>
      <c r="B2842" s="0" t="s">
        <v>10365</v>
      </c>
      <c r="C2842" s="0" t="str">
        <f aca="false">LEFT(A2842,2)&amp;B2842</f>
        <v>LBJabal Lubnān</v>
      </c>
    </row>
    <row r="2843" customFormat="false" ht="12.75" hidden="false" customHeight="false" outlineLevel="0" collapsed="false">
      <c r="A2843" s="0" t="s">
        <v>10366</v>
      </c>
      <c r="B2843" s="0" t="s">
        <v>10367</v>
      </c>
      <c r="C2843" s="0" t="str">
        <f aca="false">LEFT(A2843,2)&amp;B2843</f>
        <v>LBNabatîyé</v>
      </c>
    </row>
    <row r="2844" customFormat="false" ht="12.75" hidden="false" customHeight="false" outlineLevel="0" collapsed="false">
      <c r="A2844" s="0" t="s">
        <v>10366</v>
      </c>
      <c r="B2844" s="0" t="s">
        <v>10368</v>
      </c>
      <c r="C2844" s="0" t="str">
        <f aca="false">LEFT(A2844,2)&amp;B2844</f>
        <v>LBAn Nabaţīyah</v>
      </c>
    </row>
    <row r="2845" customFormat="false" ht="12.75" hidden="false" customHeight="false" outlineLevel="0" collapsed="false">
      <c r="A2845" s="0" t="s">
        <v>10369</v>
      </c>
      <c r="B2845" s="0" t="s">
        <v>10370</v>
      </c>
      <c r="C2845" s="0" t="str">
        <f aca="false">LEFT(A2845,2)&amp;B2845</f>
        <v>LCAnse la Raye</v>
      </c>
    </row>
    <row r="2846" customFormat="false" ht="12.75" hidden="false" customHeight="false" outlineLevel="0" collapsed="false">
      <c r="A2846" s="0" t="s">
        <v>10371</v>
      </c>
      <c r="B2846" s="0" t="s">
        <v>10372</v>
      </c>
      <c r="C2846" s="0" t="str">
        <f aca="false">LEFT(A2846,2)&amp;B2846</f>
        <v>LCCastries</v>
      </c>
    </row>
    <row r="2847" customFormat="false" ht="12.75" hidden="false" customHeight="false" outlineLevel="0" collapsed="false">
      <c r="A2847" s="0" t="s">
        <v>10373</v>
      </c>
      <c r="B2847" s="0" t="s">
        <v>10374</v>
      </c>
      <c r="C2847" s="0" t="str">
        <f aca="false">LEFT(A2847,2)&amp;B2847</f>
        <v>LCChoiseul</v>
      </c>
    </row>
    <row r="2848" customFormat="false" ht="12.75" hidden="false" customHeight="false" outlineLevel="0" collapsed="false">
      <c r="A2848" s="0" t="s">
        <v>10375</v>
      </c>
      <c r="B2848" s="0" t="s">
        <v>10376</v>
      </c>
      <c r="C2848" s="0" t="str">
        <f aca="false">LEFT(A2848,2)&amp;B2848</f>
        <v>LCDennery</v>
      </c>
    </row>
    <row r="2849" customFormat="false" ht="12.75" hidden="false" customHeight="false" outlineLevel="0" collapsed="false">
      <c r="A2849" s="0" t="s">
        <v>10377</v>
      </c>
      <c r="B2849" s="0" t="s">
        <v>10378</v>
      </c>
      <c r="C2849" s="0" t="str">
        <f aca="false">LEFT(A2849,2)&amp;B2849</f>
        <v>LCGros Islet</v>
      </c>
    </row>
    <row r="2850" customFormat="false" ht="12.75" hidden="false" customHeight="false" outlineLevel="0" collapsed="false">
      <c r="A2850" s="0" t="s">
        <v>10379</v>
      </c>
      <c r="B2850" s="0" t="s">
        <v>10380</v>
      </c>
      <c r="C2850" s="0" t="str">
        <f aca="false">LEFT(A2850,2)&amp;B2850</f>
        <v>LCLaborie</v>
      </c>
    </row>
    <row r="2851" customFormat="false" ht="12.75" hidden="false" customHeight="false" outlineLevel="0" collapsed="false">
      <c r="A2851" s="0" t="s">
        <v>10381</v>
      </c>
      <c r="B2851" s="0" t="s">
        <v>10382</v>
      </c>
      <c r="C2851" s="0" t="str">
        <f aca="false">LEFT(A2851,2)&amp;B2851</f>
        <v>LCMicoud</v>
      </c>
    </row>
    <row r="2852" customFormat="false" ht="12.75" hidden="false" customHeight="false" outlineLevel="0" collapsed="false">
      <c r="A2852" s="0" t="s">
        <v>10383</v>
      </c>
      <c r="B2852" s="0" t="s">
        <v>10384</v>
      </c>
      <c r="C2852" s="0" t="str">
        <f aca="false">LEFT(A2852,2)&amp;B2852</f>
        <v>LCSoufrière</v>
      </c>
    </row>
    <row r="2853" customFormat="false" ht="12.75" hidden="false" customHeight="false" outlineLevel="0" collapsed="false">
      <c r="A2853" s="0" t="s">
        <v>10385</v>
      </c>
      <c r="B2853" s="0" t="s">
        <v>10386</v>
      </c>
      <c r="C2853" s="0" t="str">
        <f aca="false">LEFT(A2853,2)&amp;B2853</f>
        <v>LCVieux Fort</v>
      </c>
    </row>
    <row r="2854" customFormat="false" ht="12.75" hidden="false" customHeight="false" outlineLevel="0" collapsed="false">
      <c r="A2854" s="0" t="s">
        <v>10387</v>
      </c>
      <c r="B2854" s="0" t="s">
        <v>10388</v>
      </c>
      <c r="C2854" s="0" t="str">
        <f aca="false">LEFT(A2854,2)&amp;B2854</f>
        <v>LCCanaries</v>
      </c>
    </row>
    <row r="2855" customFormat="false" ht="12.75" hidden="false" customHeight="false" outlineLevel="0" collapsed="false">
      <c r="A2855" s="0" t="s">
        <v>10389</v>
      </c>
      <c r="B2855" s="0" t="s">
        <v>10390</v>
      </c>
      <c r="C2855" s="0" t="str">
        <f aca="false">LEFT(A2855,2)&amp;B2855</f>
        <v>LIBalzers</v>
      </c>
    </row>
    <row r="2856" customFormat="false" ht="12.75" hidden="false" customHeight="false" outlineLevel="0" collapsed="false">
      <c r="A2856" s="0" t="s">
        <v>10391</v>
      </c>
      <c r="B2856" s="0" t="s">
        <v>10392</v>
      </c>
      <c r="C2856" s="0" t="str">
        <f aca="false">LEFT(A2856,2)&amp;B2856</f>
        <v>LIEschen</v>
      </c>
    </row>
    <row r="2857" customFormat="false" ht="12.75" hidden="false" customHeight="false" outlineLevel="0" collapsed="false">
      <c r="A2857" s="0" t="s">
        <v>10393</v>
      </c>
      <c r="B2857" s="0" t="s">
        <v>10394</v>
      </c>
      <c r="C2857" s="0" t="str">
        <f aca="false">LEFT(A2857,2)&amp;B2857</f>
        <v>LIGamprin</v>
      </c>
    </row>
    <row r="2858" customFormat="false" ht="12.75" hidden="false" customHeight="false" outlineLevel="0" collapsed="false">
      <c r="A2858" s="0" t="s">
        <v>10395</v>
      </c>
      <c r="B2858" s="0" t="s">
        <v>10396</v>
      </c>
      <c r="C2858" s="0" t="str">
        <f aca="false">LEFT(A2858,2)&amp;B2858</f>
        <v>LIMauren</v>
      </c>
    </row>
    <row r="2859" customFormat="false" ht="12.75" hidden="false" customHeight="false" outlineLevel="0" collapsed="false">
      <c r="A2859" s="0" t="s">
        <v>10397</v>
      </c>
      <c r="B2859" s="0" t="s">
        <v>10398</v>
      </c>
      <c r="C2859" s="0" t="str">
        <f aca="false">LEFT(A2859,2)&amp;B2859</f>
        <v>LIPlanken</v>
      </c>
    </row>
    <row r="2860" customFormat="false" ht="12.75" hidden="false" customHeight="false" outlineLevel="0" collapsed="false">
      <c r="A2860" s="0" t="s">
        <v>10399</v>
      </c>
      <c r="B2860" s="0" t="s">
        <v>10400</v>
      </c>
      <c r="C2860" s="0" t="str">
        <f aca="false">LEFT(A2860,2)&amp;B2860</f>
        <v>LIRuggell</v>
      </c>
    </row>
    <row r="2861" customFormat="false" ht="12.75" hidden="false" customHeight="false" outlineLevel="0" collapsed="false">
      <c r="A2861" s="0" t="s">
        <v>10401</v>
      </c>
      <c r="B2861" s="0" t="s">
        <v>10402</v>
      </c>
      <c r="C2861" s="0" t="str">
        <f aca="false">LEFT(A2861,2)&amp;B2861</f>
        <v>LISchaan</v>
      </c>
    </row>
    <row r="2862" customFormat="false" ht="12.75" hidden="false" customHeight="false" outlineLevel="0" collapsed="false">
      <c r="A2862" s="0" t="s">
        <v>10403</v>
      </c>
      <c r="B2862" s="0" t="s">
        <v>10404</v>
      </c>
      <c r="C2862" s="0" t="str">
        <f aca="false">LEFT(A2862,2)&amp;B2862</f>
        <v>LISchellenberg</v>
      </c>
    </row>
    <row r="2863" customFormat="false" ht="12.75" hidden="false" customHeight="false" outlineLevel="0" collapsed="false">
      <c r="A2863" s="0" t="s">
        <v>10405</v>
      </c>
      <c r="B2863" s="0" t="s">
        <v>10406</v>
      </c>
      <c r="C2863" s="0" t="str">
        <f aca="false">LEFT(A2863,2)&amp;B2863</f>
        <v>LITriesen</v>
      </c>
    </row>
    <row r="2864" customFormat="false" ht="12.75" hidden="false" customHeight="false" outlineLevel="0" collapsed="false">
      <c r="A2864" s="0" t="s">
        <v>10407</v>
      </c>
      <c r="B2864" s="0" t="s">
        <v>10408</v>
      </c>
      <c r="C2864" s="0" t="str">
        <f aca="false">LEFT(A2864,2)&amp;B2864</f>
        <v>LITriesenberg</v>
      </c>
    </row>
    <row r="2865" customFormat="false" ht="12.75" hidden="false" customHeight="false" outlineLevel="0" collapsed="false">
      <c r="A2865" s="0" t="s">
        <v>10409</v>
      </c>
      <c r="B2865" s="0" t="s">
        <v>10410</v>
      </c>
      <c r="C2865" s="0" t="str">
        <f aca="false">LEFT(A2865,2)&amp;B2865</f>
        <v>LIVaduz</v>
      </c>
    </row>
    <row r="2866" customFormat="false" ht="12.75" hidden="false" customHeight="false" outlineLevel="0" collapsed="false">
      <c r="A2866" s="0" t="s">
        <v>10411</v>
      </c>
      <c r="B2866" s="0" t="s">
        <v>10412</v>
      </c>
      <c r="C2866" s="0" t="str">
        <f aca="false">LEFT(A2866,2)&amp;B2866</f>
        <v>LKWestern Province</v>
      </c>
    </row>
    <row r="2867" customFormat="false" ht="12.75" hidden="false" customHeight="false" outlineLevel="0" collapsed="false">
      <c r="A2867" s="0" t="s">
        <v>10411</v>
      </c>
      <c r="B2867" s="0" t="s">
        <v>10413</v>
      </c>
      <c r="C2867" s="0" t="str">
        <f aca="false">LEFT(A2867,2)&amp;B2867</f>
        <v>LKBasnāhira paḷāta</v>
      </c>
    </row>
    <row r="2868" customFormat="false" ht="12.75" hidden="false" customHeight="false" outlineLevel="0" collapsed="false">
      <c r="A2868" s="0" t="s">
        <v>10411</v>
      </c>
      <c r="B2868" s="0" t="s">
        <v>10414</v>
      </c>
      <c r="C2868" s="0" t="str">
        <f aca="false">LEFT(A2868,2)&amp;B2868</f>
        <v>LKMel mākāṇam</v>
      </c>
    </row>
    <row r="2869" customFormat="false" ht="12.75" hidden="false" customHeight="false" outlineLevel="0" collapsed="false">
      <c r="A2869" s="0" t="s">
        <v>10415</v>
      </c>
      <c r="B2869" s="0" t="s">
        <v>10416</v>
      </c>
      <c r="C2869" s="0" t="str">
        <f aca="false">LEFT(A2869,2)&amp;B2869</f>
        <v>LKColombo</v>
      </c>
    </row>
    <row r="2870" customFormat="false" ht="12.75" hidden="false" customHeight="false" outlineLevel="0" collapsed="false">
      <c r="A2870" s="0" t="s">
        <v>10415</v>
      </c>
      <c r="B2870" s="0" t="s">
        <v>10417</v>
      </c>
      <c r="C2870" s="0" t="str">
        <f aca="false">LEFT(A2870,2)&amp;B2870</f>
        <v>LKKŏḷamba</v>
      </c>
    </row>
    <row r="2871" customFormat="false" ht="12.75" hidden="false" customHeight="false" outlineLevel="0" collapsed="false">
      <c r="A2871" s="0" t="s">
        <v>10415</v>
      </c>
      <c r="B2871" s="0" t="s">
        <v>10418</v>
      </c>
      <c r="C2871" s="0" t="str">
        <f aca="false">LEFT(A2871,2)&amp;B2871</f>
        <v>LKKŏl̮umpu</v>
      </c>
    </row>
    <row r="2872" customFormat="false" ht="12.75" hidden="false" customHeight="false" outlineLevel="0" collapsed="false">
      <c r="A2872" s="0" t="s">
        <v>10419</v>
      </c>
      <c r="B2872" s="0" t="s">
        <v>10420</v>
      </c>
      <c r="C2872" s="0" t="str">
        <f aca="false">LEFT(A2872,2)&amp;B2872</f>
        <v>LKGampaha</v>
      </c>
    </row>
    <row r="2873" customFormat="false" ht="12.75" hidden="false" customHeight="false" outlineLevel="0" collapsed="false">
      <c r="A2873" s="0" t="s">
        <v>10419</v>
      </c>
      <c r="B2873" s="0" t="s">
        <v>10420</v>
      </c>
      <c r="C2873" s="0" t="str">
        <f aca="false">LEFT(A2873,2)&amp;B2873</f>
        <v>LKGampaha</v>
      </c>
    </row>
    <row r="2874" customFormat="false" ht="12.75" hidden="false" customHeight="false" outlineLevel="0" collapsed="false">
      <c r="A2874" s="0" t="s">
        <v>10419</v>
      </c>
      <c r="B2874" s="0" t="s">
        <v>10421</v>
      </c>
      <c r="C2874" s="0" t="str">
        <f aca="false">LEFT(A2874,2)&amp;B2874</f>
        <v>LKKampahā</v>
      </c>
    </row>
    <row r="2875" customFormat="false" ht="12.75" hidden="false" customHeight="false" outlineLevel="0" collapsed="false">
      <c r="A2875" s="0" t="s">
        <v>10422</v>
      </c>
      <c r="B2875" s="0" t="s">
        <v>10423</v>
      </c>
      <c r="C2875" s="0" t="str">
        <f aca="false">LEFT(A2875,2)&amp;B2875</f>
        <v>LKKalutara</v>
      </c>
    </row>
    <row r="2876" customFormat="false" ht="12.75" hidden="false" customHeight="false" outlineLevel="0" collapsed="false">
      <c r="A2876" s="0" t="s">
        <v>10422</v>
      </c>
      <c r="B2876" s="0" t="s">
        <v>10424</v>
      </c>
      <c r="C2876" s="0" t="str">
        <f aca="false">LEFT(A2876,2)&amp;B2876</f>
        <v>LKKaḷutara</v>
      </c>
    </row>
    <row r="2877" customFormat="false" ht="12.75" hidden="false" customHeight="false" outlineLevel="0" collapsed="false">
      <c r="A2877" s="0" t="s">
        <v>10422</v>
      </c>
      <c r="B2877" s="0" t="s">
        <v>10425</v>
      </c>
      <c r="C2877" s="0" t="str">
        <f aca="false">LEFT(A2877,2)&amp;B2877</f>
        <v>LKKaḷuttuṟai</v>
      </c>
    </row>
    <row r="2878" customFormat="false" ht="12.75" hidden="false" customHeight="false" outlineLevel="0" collapsed="false">
      <c r="A2878" s="0" t="s">
        <v>10426</v>
      </c>
      <c r="B2878" s="0" t="s">
        <v>10427</v>
      </c>
      <c r="C2878" s="0" t="str">
        <f aca="false">LEFT(A2878,2)&amp;B2878</f>
        <v>LKCentral Province</v>
      </c>
    </row>
    <row r="2879" customFormat="false" ht="12.75" hidden="false" customHeight="false" outlineLevel="0" collapsed="false">
      <c r="A2879" s="0" t="s">
        <v>10426</v>
      </c>
      <c r="B2879" s="0" t="s">
        <v>10428</v>
      </c>
      <c r="C2879" s="0" t="str">
        <f aca="false">LEFT(A2879,2)&amp;B2879</f>
        <v>LKMadhyama paḷāta</v>
      </c>
    </row>
    <row r="2880" customFormat="false" ht="12.75" hidden="false" customHeight="false" outlineLevel="0" collapsed="false">
      <c r="A2880" s="0" t="s">
        <v>10426</v>
      </c>
      <c r="B2880" s="0" t="s">
        <v>10429</v>
      </c>
      <c r="C2880" s="0" t="str">
        <f aca="false">LEFT(A2880,2)&amp;B2880</f>
        <v>LKMattiya mākāṇam</v>
      </c>
    </row>
    <row r="2881" customFormat="false" ht="12.75" hidden="false" customHeight="false" outlineLevel="0" collapsed="false">
      <c r="A2881" s="0" t="s">
        <v>10430</v>
      </c>
      <c r="B2881" s="0" t="s">
        <v>10431</v>
      </c>
      <c r="C2881" s="0" t="str">
        <f aca="false">LEFT(A2881,2)&amp;B2881</f>
        <v>LKKandy</v>
      </c>
    </row>
    <row r="2882" customFormat="false" ht="12.75" hidden="false" customHeight="false" outlineLevel="0" collapsed="false">
      <c r="A2882" s="0" t="s">
        <v>10430</v>
      </c>
      <c r="B2882" s="0" t="s">
        <v>10432</v>
      </c>
      <c r="C2882" s="0" t="str">
        <f aca="false">LEFT(A2882,2)&amp;B2882</f>
        <v>LKMahanuvara</v>
      </c>
    </row>
    <row r="2883" customFormat="false" ht="12.75" hidden="false" customHeight="false" outlineLevel="0" collapsed="false">
      <c r="A2883" s="0" t="s">
        <v>10430</v>
      </c>
      <c r="B2883" s="0" t="s">
        <v>10433</v>
      </c>
      <c r="C2883" s="0" t="str">
        <f aca="false">LEFT(A2883,2)&amp;B2883</f>
        <v>LKKaṇṭi</v>
      </c>
    </row>
    <row r="2884" customFormat="false" ht="12.75" hidden="false" customHeight="false" outlineLevel="0" collapsed="false">
      <c r="A2884" s="0" t="s">
        <v>10434</v>
      </c>
      <c r="B2884" s="0" t="s">
        <v>10435</v>
      </c>
      <c r="C2884" s="0" t="str">
        <f aca="false">LEFT(A2884,2)&amp;B2884</f>
        <v>LKMatale</v>
      </c>
    </row>
    <row r="2885" customFormat="false" ht="12.75" hidden="false" customHeight="false" outlineLevel="0" collapsed="false">
      <c r="A2885" s="0" t="s">
        <v>10434</v>
      </c>
      <c r="B2885" s="0" t="s">
        <v>10436</v>
      </c>
      <c r="C2885" s="0" t="str">
        <f aca="false">LEFT(A2885,2)&amp;B2885</f>
        <v>LKMātale</v>
      </c>
    </row>
    <row r="2886" customFormat="false" ht="12.75" hidden="false" customHeight="false" outlineLevel="0" collapsed="false">
      <c r="A2886" s="0" t="s">
        <v>10434</v>
      </c>
      <c r="B2886" s="0" t="s">
        <v>10437</v>
      </c>
      <c r="C2886" s="0" t="str">
        <f aca="false">LEFT(A2886,2)&amp;B2886</f>
        <v>LKMāttaḷai</v>
      </c>
    </row>
    <row r="2887" customFormat="false" ht="12.75" hidden="false" customHeight="false" outlineLevel="0" collapsed="false">
      <c r="A2887" s="0" t="s">
        <v>10438</v>
      </c>
      <c r="B2887" s="0" t="s">
        <v>10439</v>
      </c>
      <c r="C2887" s="0" t="str">
        <f aca="false">LEFT(A2887,2)&amp;B2887</f>
        <v>LKNuwara Eliya</v>
      </c>
    </row>
    <row r="2888" customFormat="false" ht="12.75" hidden="false" customHeight="false" outlineLevel="0" collapsed="false">
      <c r="A2888" s="0" t="s">
        <v>10438</v>
      </c>
      <c r="B2888" s="0" t="s">
        <v>10440</v>
      </c>
      <c r="C2888" s="0" t="str">
        <f aca="false">LEFT(A2888,2)&amp;B2888</f>
        <v>LKNuvara Ĕliya</v>
      </c>
    </row>
    <row r="2889" customFormat="false" ht="12.75" hidden="false" customHeight="false" outlineLevel="0" collapsed="false">
      <c r="A2889" s="0" t="s">
        <v>10438</v>
      </c>
      <c r="B2889" s="0" t="s">
        <v>10441</v>
      </c>
      <c r="C2889" s="0" t="str">
        <f aca="false">LEFT(A2889,2)&amp;B2889</f>
        <v>LKNuvarĕliyā</v>
      </c>
    </row>
    <row r="2890" customFormat="false" ht="12.75" hidden="false" customHeight="false" outlineLevel="0" collapsed="false">
      <c r="A2890" s="0" t="s">
        <v>10442</v>
      </c>
      <c r="B2890" s="0" t="s">
        <v>10443</v>
      </c>
      <c r="C2890" s="0" t="str">
        <f aca="false">LEFT(A2890,2)&amp;B2890</f>
        <v>LKSouthern Province</v>
      </c>
    </row>
    <row r="2891" customFormat="false" ht="12.75" hidden="false" customHeight="false" outlineLevel="0" collapsed="false">
      <c r="A2891" s="0" t="s">
        <v>10442</v>
      </c>
      <c r="B2891" s="0" t="s">
        <v>10444</v>
      </c>
      <c r="C2891" s="0" t="str">
        <f aca="false">LEFT(A2891,2)&amp;B2891</f>
        <v>LKDakuṇu paḷāta</v>
      </c>
    </row>
    <row r="2892" customFormat="false" ht="12.75" hidden="false" customHeight="false" outlineLevel="0" collapsed="false">
      <c r="A2892" s="0" t="s">
        <v>10442</v>
      </c>
      <c r="B2892" s="0" t="s">
        <v>10445</v>
      </c>
      <c r="C2892" s="0" t="str">
        <f aca="false">LEFT(A2892,2)&amp;B2892</f>
        <v>LKTĕṉ mākāṇam</v>
      </c>
    </row>
    <row r="2893" customFormat="false" ht="12.75" hidden="false" customHeight="false" outlineLevel="0" collapsed="false">
      <c r="A2893" s="0" t="s">
        <v>10446</v>
      </c>
      <c r="B2893" s="0" t="s">
        <v>10447</v>
      </c>
      <c r="C2893" s="0" t="str">
        <f aca="false">LEFT(A2893,2)&amp;B2893</f>
        <v>LKGalle</v>
      </c>
    </row>
    <row r="2894" customFormat="false" ht="12.75" hidden="false" customHeight="false" outlineLevel="0" collapsed="false">
      <c r="A2894" s="0" t="s">
        <v>10446</v>
      </c>
      <c r="B2894" s="0" t="s">
        <v>10448</v>
      </c>
      <c r="C2894" s="0" t="str">
        <f aca="false">LEFT(A2894,2)&amp;B2894</f>
        <v>LKGālla</v>
      </c>
    </row>
    <row r="2895" customFormat="false" ht="12.75" hidden="false" customHeight="false" outlineLevel="0" collapsed="false">
      <c r="A2895" s="0" t="s">
        <v>10446</v>
      </c>
      <c r="B2895" s="0" t="s">
        <v>10449</v>
      </c>
      <c r="C2895" s="0" t="str">
        <f aca="false">LEFT(A2895,2)&amp;B2895</f>
        <v>LKKāli</v>
      </c>
    </row>
    <row r="2896" customFormat="false" ht="12.75" hidden="false" customHeight="false" outlineLevel="0" collapsed="false">
      <c r="A2896" s="0" t="s">
        <v>10450</v>
      </c>
      <c r="B2896" s="0" t="s">
        <v>10451</v>
      </c>
      <c r="C2896" s="0" t="str">
        <f aca="false">LEFT(A2896,2)&amp;B2896</f>
        <v>LKMatara</v>
      </c>
    </row>
    <row r="2897" customFormat="false" ht="12.75" hidden="false" customHeight="false" outlineLevel="0" collapsed="false">
      <c r="A2897" s="0" t="s">
        <v>10450</v>
      </c>
      <c r="B2897" s="0" t="s">
        <v>10452</v>
      </c>
      <c r="C2897" s="0" t="str">
        <f aca="false">LEFT(A2897,2)&amp;B2897</f>
        <v>LKMātara</v>
      </c>
    </row>
    <row r="2898" customFormat="false" ht="12.75" hidden="false" customHeight="false" outlineLevel="0" collapsed="false">
      <c r="A2898" s="0" t="s">
        <v>10450</v>
      </c>
      <c r="B2898" s="0" t="s">
        <v>10453</v>
      </c>
      <c r="C2898" s="0" t="str">
        <f aca="false">LEFT(A2898,2)&amp;B2898</f>
        <v>LKMāttaṛai</v>
      </c>
    </row>
    <row r="2899" customFormat="false" ht="12.75" hidden="false" customHeight="false" outlineLevel="0" collapsed="false">
      <c r="A2899" s="0" t="s">
        <v>10454</v>
      </c>
      <c r="B2899" s="0" t="s">
        <v>10455</v>
      </c>
      <c r="C2899" s="0" t="str">
        <f aca="false">LEFT(A2899,2)&amp;B2899</f>
        <v>LKHambantota</v>
      </c>
    </row>
    <row r="2900" customFormat="false" ht="12.75" hidden="false" customHeight="false" outlineLevel="0" collapsed="false">
      <c r="A2900" s="0" t="s">
        <v>10454</v>
      </c>
      <c r="B2900" s="0" t="s">
        <v>10456</v>
      </c>
      <c r="C2900" s="0" t="str">
        <f aca="false">LEFT(A2900,2)&amp;B2900</f>
        <v>LKHambantŏṭa</v>
      </c>
    </row>
    <row r="2901" customFormat="false" ht="12.75" hidden="false" customHeight="false" outlineLevel="0" collapsed="false">
      <c r="A2901" s="0" t="s">
        <v>10454</v>
      </c>
      <c r="B2901" s="0" t="s">
        <v>10457</v>
      </c>
      <c r="C2901" s="0" t="str">
        <f aca="false">LEFT(A2901,2)&amp;B2901</f>
        <v>LKAmpāntōṭṭai</v>
      </c>
    </row>
    <row r="2902" customFormat="false" ht="12.75" hidden="false" customHeight="false" outlineLevel="0" collapsed="false">
      <c r="A2902" s="0" t="s">
        <v>10458</v>
      </c>
      <c r="B2902" s="0" t="s">
        <v>10459</v>
      </c>
      <c r="C2902" s="0" t="str">
        <f aca="false">LEFT(A2902,2)&amp;B2902</f>
        <v>LKNorthern Province</v>
      </c>
    </row>
    <row r="2903" customFormat="false" ht="12.75" hidden="false" customHeight="false" outlineLevel="0" collapsed="false">
      <c r="A2903" s="0" t="s">
        <v>10458</v>
      </c>
      <c r="B2903" s="0" t="s">
        <v>10460</v>
      </c>
      <c r="C2903" s="0" t="str">
        <f aca="false">LEFT(A2903,2)&amp;B2903</f>
        <v>LKUturu paḷāta</v>
      </c>
    </row>
    <row r="2904" customFormat="false" ht="12.75" hidden="false" customHeight="false" outlineLevel="0" collapsed="false">
      <c r="A2904" s="0" t="s">
        <v>10458</v>
      </c>
      <c r="B2904" s="0" t="s">
        <v>10461</v>
      </c>
      <c r="C2904" s="0" t="str">
        <f aca="false">LEFT(A2904,2)&amp;B2904</f>
        <v>LKVaṭakku mākāṇam</v>
      </c>
    </row>
    <row r="2905" customFormat="false" ht="12.75" hidden="false" customHeight="false" outlineLevel="0" collapsed="false">
      <c r="A2905" s="0" t="s">
        <v>10462</v>
      </c>
      <c r="B2905" s="0" t="s">
        <v>10463</v>
      </c>
      <c r="C2905" s="0" t="str">
        <f aca="false">LEFT(A2905,2)&amp;B2905</f>
        <v>LKJaffna</v>
      </c>
    </row>
    <row r="2906" customFormat="false" ht="12.75" hidden="false" customHeight="false" outlineLevel="0" collapsed="false">
      <c r="A2906" s="0" t="s">
        <v>10462</v>
      </c>
      <c r="B2906" s="0" t="s">
        <v>10464</v>
      </c>
      <c r="C2906" s="0" t="str">
        <f aca="false">LEFT(A2906,2)&amp;B2906</f>
        <v>LKYāpanaya</v>
      </c>
    </row>
    <row r="2907" customFormat="false" ht="12.75" hidden="false" customHeight="false" outlineLevel="0" collapsed="false">
      <c r="A2907" s="0" t="s">
        <v>10462</v>
      </c>
      <c r="B2907" s="0" t="s">
        <v>10465</v>
      </c>
      <c r="C2907" s="0" t="str">
        <f aca="false">LEFT(A2907,2)&amp;B2907</f>
        <v>LKYāl̮ppāṇam</v>
      </c>
    </row>
    <row r="2908" customFormat="false" ht="12.75" hidden="false" customHeight="false" outlineLevel="0" collapsed="false">
      <c r="A2908" s="0" t="s">
        <v>10466</v>
      </c>
      <c r="B2908" s="0" t="s">
        <v>10467</v>
      </c>
      <c r="C2908" s="0" t="str">
        <f aca="false">LEFT(A2908,2)&amp;B2908</f>
        <v>LKKilinochchi</v>
      </c>
    </row>
    <row r="2909" customFormat="false" ht="12.75" hidden="false" customHeight="false" outlineLevel="0" collapsed="false">
      <c r="A2909" s="0" t="s">
        <v>10466</v>
      </c>
      <c r="B2909" s="0" t="s">
        <v>10468</v>
      </c>
      <c r="C2909" s="0" t="str">
        <f aca="false">LEFT(A2909,2)&amp;B2909</f>
        <v>LKKilinŏchchi</v>
      </c>
    </row>
    <row r="2910" customFormat="false" ht="12.75" hidden="false" customHeight="false" outlineLevel="0" collapsed="false">
      <c r="A2910" s="0" t="s">
        <v>10466</v>
      </c>
      <c r="B2910" s="0" t="s">
        <v>10469</v>
      </c>
      <c r="C2910" s="0" t="str">
        <f aca="false">LEFT(A2910,2)&amp;B2910</f>
        <v>LKKiḷinochchi</v>
      </c>
    </row>
    <row r="2911" customFormat="false" ht="12.75" hidden="false" customHeight="false" outlineLevel="0" collapsed="false">
      <c r="A2911" s="0" t="s">
        <v>10470</v>
      </c>
      <c r="B2911" s="0" t="s">
        <v>10471</v>
      </c>
      <c r="C2911" s="0" t="str">
        <f aca="false">LEFT(A2911,2)&amp;B2911</f>
        <v>LKMannar</v>
      </c>
    </row>
    <row r="2912" customFormat="false" ht="12.75" hidden="false" customHeight="false" outlineLevel="0" collapsed="false">
      <c r="A2912" s="0" t="s">
        <v>10470</v>
      </c>
      <c r="B2912" s="0" t="s">
        <v>10472</v>
      </c>
      <c r="C2912" s="0" t="str">
        <f aca="false">LEFT(A2912,2)&amp;B2912</f>
        <v>LKMannārama</v>
      </c>
    </row>
    <row r="2913" customFormat="false" ht="12.75" hidden="false" customHeight="false" outlineLevel="0" collapsed="false">
      <c r="A2913" s="0" t="s">
        <v>10470</v>
      </c>
      <c r="B2913" s="0" t="s">
        <v>10473</v>
      </c>
      <c r="C2913" s="0" t="str">
        <f aca="false">LEFT(A2913,2)&amp;B2913</f>
        <v>LKMaṉṉār</v>
      </c>
    </row>
    <row r="2914" customFormat="false" ht="12.75" hidden="false" customHeight="false" outlineLevel="0" collapsed="false">
      <c r="A2914" s="0" t="s">
        <v>10474</v>
      </c>
      <c r="B2914" s="0" t="s">
        <v>10475</v>
      </c>
      <c r="C2914" s="0" t="str">
        <f aca="false">LEFT(A2914,2)&amp;B2914</f>
        <v>LKVavuniya</v>
      </c>
    </row>
    <row r="2915" customFormat="false" ht="12.75" hidden="false" customHeight="false" outlineLevel="0" collapsed="false">
      <c r="A2915" s="0" t="s">
        <v>10474</v>
      </c>
      <c r="B2915" s="0" t="s">
        <v>10476</v>
      </c>
      <c r="C2915" s="0" t="str">
        <f aca="false">LEFT(A2915,2)&amp;B2915</f>
        <v>LKVavuniyāva</v>
      </c>
    </row>
    <row r="2916" customFormat="false" ht="12.75" hidden="false" customHeight="false" outlineLevel="0" collapsed="false">
      <c r="A2916" s="0" t="s">
        <v>10474</v>
      </c>
      <c r="B2916" s="0" t="s">
        <v>10477</v>
      </c>
      <c r="C2916" s="0" t="str">
        <f aca="false">LEFT(A2916,2)&amp;B2916</f>
        <v>LKVavuṉiyā</v>
      </c>
    </row>
    <row r="2917" customFormat="false" ht="12.75" hidden="false" customHeight="false" outlineLevel="0" collapsed="false">
      <c r="A2917" s="0" t="s">
        <v>10478</v>
      </c>
      <c r="B2917" s="0" t="s">
        <v>10479</v>
      </c>
      <c r="C2917" s="0" t="str">
        <f aca="false">LEFT(A2917,2)&amp;B2917</f>
        <v>LKMullaittivu</v>
      </c>
    </row>
    <row r="2918" customFormat="false" ht="12.75" hidden="false" customHeight="false" outlineLevel="0" collapsed="false">
      <c r="A2918" s="0" t="s">
        <v>10478</v>
      </c>
      <c r="B2918" s="0" t="s">
        <v>10480</v>
      </c>
      <c r="C2918" s="0" t="str">
        <f aca="false">LEFT(A2918,2)&amp;B2918</f>
        <v>LKMulativ</v>
      </c>
    </row>
    <row r="2919" customFormat="false" ht="12.75" hidden="false" customHeight="false" outlineLevel="0" collapsed="false">
      <c r="A2919" s="0" t="s">
        <v>10478</v>
      </c>
      <c r="B2919" s="0" t="s">
        <v>10481</v>
      </c>
      <c r="C2919" s="0" t="str">
        <f aca="false">LEFT(A2919,2)&amp;B2919</f>
        <v>LKMullaittīvu</v>
      </c>
    </row>
    <row r="2920" customFormat="false" ht="12.75" hidden="false" customHeight="false" outlineLevel="0" collapsed="false">
      <c r="A2920" s="0" t="s">
        <v>10482</v>
      </c>
      <c r="B2920" s="0" t="s">
        <v>10483</v>
      </c>
      <c r="C2920" s="0" t="str">
        <f aca="false">LEFT(A2920,2)&amp;B2920</f>
        <v>LKEastern Province</v>
      </c>
    </row>
    <row r="2921" customFormat="false" ht="12.75" hidden="false" customHeight="false" outlineLevel="0" collapsed="false">
      <c r="A2921" s="0" t="s">
        <v>10482</v>
      </c>
      <c r="B2921" s="0" t="s">
        <v>10484</v>
      </c>
      <c r="C2921" s="0" t="str">
        <f aca="false">LEFT(A2921,2)&amp;B2921</f>
        <v>LKNæ̆gĕnahira paḷāta</v>
      </c>
    </row>
    <row r="2922" customFormat="false" ht="12.75" hidden="false" customHeight="false" outlineLevel="0" collapsed="false">
      <c r="A2922" s="0" t="s">
        <v>10482</v>
      </c>
      <c r="B2922" s="0" t="s">
        <v>10485</v>
      </c>
      <c r="C2922" s="0" t="str">
        <f aca="false">LEFT(A2922,2)&amp;B2922</f>
        <v>LKKil̮akku mākāṇam</v>
      </c>
    </row>
    <row r="2923" customFormat="false" ht="12.75" hidden="false" customHeight="false" outlineLevel="0" collapsed="false">
      <c r="A2923" s="0" t="s">
        <v>10486</v>
      </c>
      <c r="B2923" s="0" t="s">
        <v>10487</v>
      </c>
      <c r="C2923" s="0" t="str">
        <f aca="false">LEFT(A2923,2)&amp;B2923</f>
        <v>LKBatticaloa</v>
      </c>
    </row>
    <row r="2924" customFormat="false" ht="12.75" hidden="false" customHeight="false" outlineLevel="0" collapsed="false">
      <c r="A2924" s="0" t="s">
        <v>10486</v>
      </c>
      <c r="B2924" s="0" t="s">
        <v>10488</v>
      </c>
      <c r="C2924" s="0" t="str">
        <f aca="false">LEFT(A2924,2)&amp;B2924</f>
        <v>LKMaḍakalapuva</v>
      </c>
    </row>
    <row r="2925" customFormat="false" ht="12.75" hidden="false" customHeight="false" outlineLevel="0" collapsed="false">
      <c r="A2925" s="0" t="s">
        <v>10486</v>
      </c>
      <c r="B2925" s="0" t="s">
        <v>10489</v>
      </c>
      <c r="C2925" s="0" t="str">
        <f aca="false">LEFT(A2925,2)&amp;B2925</f>
        <v>LKMaṭṭakkaḷappu</v>
      </c>
    </row>
    <row r="2926" customFormat="false" ht="12.75" hidden="false" customHeight="false" outlineLevel="0" collapsed="false">
      <c r="A2926" s="0" t="s">
        <v>10490</v>
      </c>
      <c r="B2926" s="0" t="s">
        <v>10491</v>
      </c>
      <c r="C2926" s="0" t="str">
        <f aca="false">LEFT(A2926,2)&amp;B2926</f>
        <v>LKAmpara</v>
      </c>
    </row>
    <row r="2927" customFormat="false" ht="12.75" hidden="false" customHeight="false" outlineLevel="0" collapsed="false">
      <c r="A2927" s="0" t="s">
        <v>10490</v>
      </c>
      <c r="B2927" s="0" t="s">
        <v>10492</v>
      </c>
      <c r="C2927" s="0" t="str">
        <f aca="false">LEFT(A2927,2)&amp;B2927</f>
        <v>LKAmpāra</v>
      </c>
    </row>
    <row r="2928" customFormat="false" ht="12.75" hidden="false" customHeight="false" outlineLevel="0" collapsed="false">
      <c r="A2928" s="0" t="s">
        <v>10490</v>
      </c>
      <c r="B2928" s="0" t="s">
        <v>10493</v>
      </c>
      <c r="C2928" s="0" t="str">
        <f aca="false">LEFT(A2928,2)&amp;B2928</f>
        <v>LKAmpāṟai</v>
      </c>
    </row>
    <row r="2929" customFormat="false" ht="12.75" hidden="false" customHeight="false" outlineLevel="0" collapsed="false">
      <c r="A2929" s="0" t="s">
        <v>10494</v>
      </c>
      <c r="B2929" s="0" t="s">
        <v>10495</v>
      </c>
      <c r="C2929" s="0" t="str">
        <f aca="false">LEFT(A2929,2)&amp;B2929</f>
        <v>LKTrincomalee</v>
      </c>
    </row>
    <row r="2930" customFormat="false" ht="12.75" hidden="false" customHeight="false" outlineLevel="0" collapsed="false">
      <c r="A2930" s="0" t="s">
        <v>10494</v>
      </c>
      <c r="B2930" s="0" t="s">
        <v>10496</v>
      </c>
      <c r="C2930" s="0" t="str">
        <f aca="false">LEFT(A2930,2)&amp;B2930</f>
        <v>LKTrikuṇāmalaya</v>
      </c>
    </row>
    <row r="2931" customFormat="false" ht="12.75" hidden="false" customHeight="false" outlineLevel="0" collapsed="false">
      <c r="A2931" s="0" t="s">
        <v>10494</v>
      </c>
      <c r="B2931" s="0" t="s">
        <v>10497</v>
      </c>
      <c r="C2931" s="0" t="str">
        <f aca="false">LEFT(A2931,2)&amp;B2931</f>
        <v>LKTirukŏṇamalai</v>
      </c>
    </row>
    <row r="2932" customFormat="false" ht="12.75" hidden="false" customHeight="false" outlineLevel="0" collapsed="false">
      <c r="A2932" s="0" t="s">
        <v>10498</v>
      </c>
      <c r="B2932" s="0" t="s">
        <v>10499</v>
      </c>
      <c r="C2932" s="0" t="str">
        <f aca="false">LEFT(A2932,2)&amp;B2932</f>
        <v>LKNorth Western Province</v>
      </c>
    </row>
    <row r="2933" customFormat="false" ht="12.75" hidden="false" customHeight="false" outlineLevel="0" collapsed="false">
      <c r="A2933" s="0" t="s">
        <v>10498</v>
      </c>
      <c r="B2933" s="0" t="s">
        <v>10500</v>
      </c>
      <c r="C2933" s="0" t="str">
        <f aca="false">LEFT(A2933,2)&amp;B2933</f>
        <v>LKVayamba paḷāta</v>
      </c>
    </row>
    <row r="2934" customFormat="false" ht="12.75" hidden="false" customHeight="false" outlineLevel="0" collapsed="false">
      <c r="A2934" s="0" t="s">
        <v>10498</v>
      </c>
      <c r="B2934" s="0" t="s">
        <v>10501</v>
      </c>
      <c r="C2934" s="0" t="str">
        <f aca="false">LEFT(A2934,2)&amp;B2934</f>
        <v>LKVaṭamel mākāṇam</v>
      </c>
    </row>
    <row r="2935" customFormat="false" ht="12.75" hidden="false" customHeight="false" outlineLevel="0" collapsed="false">
      <c r="A2935" s="0" t="s">
        <v>10502</v>
      </c>
      <c r="B2935" s="0" t="s">
        <v>10503</v>
      </c>
      <c r="C2935" s="0" t="str">
        <f aca="false">LEFT(A2935,2)&amp;B2935</f>
        <v>LKKurunegala</v>
      </c>
    </row>
    <row r="2936" customFormat="false" ht="12.75" hidden="false" customHeight="false" outlineLevel="0" collapsed="false">
      <c r="A2936" s="0" t="s">
        <v>10502</v>
      </c>
      <c r="B2936" s="0" t="s">
        <v>10504</v>
      </c>
      <c r="C2936" s="0" t="str">
        <f aca="false">LEFT(A2936,2)&amp;B2936</f>
        <v>LKKuruṇægala</v>
      </c>
    </row>
    <row r="2937" customFormat="false" ht="12.75" hidden="false" customHeight="false" outlineLevel="0" collapsed="false">
      <c r="A2937" s="0" t="s">
        <v>10502</v>
      </c>
      <c r="B2937" s="0" t="s">
        <v>10505</v>
      </c>
      <c r="C2937" s="0" t="str">
        <f aca="false">LEFT(A2937,2)&amp;B2937</f>
        <v>LKKurunākal</v>
      </c>
    </row>
    <row r="2938" customFormat="false" ht="12.75" hidden="false" customHeight="false" outlineLevel="0" collapsed="false">
      <c r="A2938" s="0" t="s">
        <v>10506</v>
      </c>
      <c r="B2938" s="0" t="s">
        <v>10507</v>
      </c>
      <c r="C2938" s="0" t="str">
        <f aca="false">LEFT(A2938,2)&amp;B2938</f>
        <v>LKPuttalam</v>
      </c>
    </row>
    <row r="2939" customFormat="false" ht="12.75" hidden="false" customHeight="false" outlineLevel="0" collapsed="false">
      <c r="A2939" s="0" t="s">
        <v>10506</v>
      </c>
      <c r="B2939" s="0" t="s">
        <v>10508</v>
      </c>
      <c r="C2939" s="0" t="str">
        <f aca="false">LEFT(A2939,2)&amp;B2939</f>
        <v>LKPuttalama</v>
      </c>
    </row>
    <row r="2940" customFormat="false" ht="12.75" hidden="false" customHeight="false" outlineLevel="0" collapsed="false">
      <c r="A2940" s="0" t="s">
        <v>10506</v>
      </c>
      <c r="B2940" s="0" t="s">
        <v>10509</v>
      </c>
      <c r="C2940" s="0" t="str">
        <f aca="false">LEFT(A2940,2)&amp;B2940</f>
        <v>LKPuttaḷam</v>
      </c>
    </row>
    <row r="2941" customFormat="false" ht="12.75" hidden="false" customHeight="false" outlineLevel="0" collapsed="false">
      <c r="A2941" s="0" t="s">
        <v>10510</v>
      </c>
      <c r="B2941" s="0" t="s">
        <v>10511</v>
      </c>
      <c r="C2941" s="0" t="str">
        <f aca="false">LEFT(A2941,2)&amp;B2941</f>
        <v>LKNorth Central Province</v>
      </c>
    </row>
    <row r="2942" customFormat="false" ht="12.75" hidden="false" customHeight="false" outlineLevel="0" collapsed="false">
      <c r="A2942" s="0" t="s">
        <v>10510</v>
      </c>
      <c r="B2942" s="0" t="s">
        <v>10512</v>
      </c>
      <c r="C2942" s="0" t="str">
        <f aca="false">LEFT(A2942,2)&amp;B2942</f>
        <v>LKUturumæ̆da paḷāta</v>
      </c>
    </row>
    <row r="2943" customFormat="false" ht="12.75" hidden="false" customHeight="false" outlineLevel="0" collapsed="false">
      <c r="A2943" s="0" t="s">
        <v>10510</v>
      </c>
      <c r="B2943" s="0" t="s">
        <v>10513</v>
      </c>
      <c r="C2943" s="0" t="str">
        <f aca="false">LEFT(A2943,2)&amp;B2943</f>
        <v>LKVaṭamattiya mākāṇam</v>
      </c>
    </row>
    <row r="2944" customFormat="false" ht="12.75" hidden="false" customHeight="false" outlineLevel="0" collapsed="false">
      <c r="A2944" s="0" t="s">
        <v>10514</v>
      </c>
      <c r="B2944" s="0" t="s">
        <v>10515</v>
      </c>
      <c r="C2944" s="0" t="str">
        <f aca="false">LEFT(A2944,2)&amp;B2944</f>
        <v>LKAnuradhapura</v>
      </c>
    </row>
    <row r="2945" customFormat="false" ht="12.75" hidden="false" customHeight="false" outlineLevel="0" collapsed="false">
      <c r="A2945" s="0" t="s">
        <v>10514</v>
      </c>
      <c r="B2945" s="0" t="s">
        <v>10516</v>
      </c>
      <c r="C2945" s="0" t="str">
        <f aca="false">LEFT(A2945,2)&amp;B2945</f>
        <v>LKAnurādhapura</v>
      </c>
    </row>
    <row r="2946" customFormat="false" ht="12.75" hidden="false" customHeight="false" outlineLevel="0" collapsed="false">
      <c r="A2946" s="0" t="s">
        <v>10514</v>
      </c>
      <c r="B2946" s="0" t="s">
        <v>10517</v>
      </c>
      <c r="C2946" s="0" t="str">
        <f aca="false">LEFT(A2946,2)&amp;B2946</f>
        <v>LKAnurātapuram</v>
      </c>
    </row>
    <row r="2947" customFormat="false" ht="12.75" hidden="false" customHeight="false" outlineLevel="0" collapsed="false">
      <c r="A2947" s="0" t="s">
        <v>10518</v>
      </c>
      <c r="B2947" s="0" t="s">
        <v>10519</v>
      </c>
      <c r="C2947" s="0" t="str">
        <f aca="false">LEFT(A2947,2)&amp;B2947</f>
        <v>LKPolonnaruwa</v>
      </c>
    </row>
    <row r="2948" customFormat="false" ht="12.75" hidden="false" customHeight="false" outlineLevel="0" collapsed="false">
      <c r="A2948" s="0" t="s">
        <v>10518</v>
      </c>
      <c r="B2948" s="0" t="s">
        <v>10520</v>
      </c>
      <c r="C2948" s="0" t="str">
        <f aca="false">LEFT(A2948,2)&amp;B2948</f>
        <v>LKPŏḷŏnnaruva</v>
      </c>
    </row>
    <row r="2949" customFormat="false" ht="12.75" hidden="false" customHeight="false" outlineLevel="0" collapsed="false">
      <c r="A2949" s="0" t="s">
        <v>10518</v>
      </c>
      <c r="B2949" s="0" t="s">
        <v>10521</v>
      </c>
      <c r="C2949" s="0" t="str">
        <f aca="false">LEFT(A2949,2)&amp;B2949</f>
        <v>LKPŏlaṉṉaṛuvai</v>
      </c>
    </row>
    <row r="2950" customFormat="false" ht="12.75" hidden="false" customHeight="false" outlineLevel="0" collapsed="false">
      <c r="A2950" s="0" t="s">
        <v>10522</v>
      </c>
      <c r="B2950" s="0" t="s">
        <v>10523</v>
      </c>
      <c r="C2950" s="0" t="str">
        <f aca="false">LEFT(A2950,2)&amp;B2950</f>
        <v>LKUva Province</v>
      </c>
    </row>
    <row r="2951" customFormat="false" ht="12.75" hidden="false" customHeight="false" outlineLevel="0" collapsed="false">
      <c r="A2951" s="0" t="s">
        <v>10522</v>
      </c>
      <c r="B2951" s="0" t="s">
        <v>10524</v>
      </c>
      <c r="C2951" s="0" t="str">
        <f aca="false">LEFT(A2951,2)&amp;B2951</f>
        <v>LKŪva paḷāta</v>
      </c>
    </row>
    <row r="2952" customFormat="false" ht="12.75" hidden="false" customHeight="false" outlineLevel="0" collapsed="false">
      <c r="A2952" s="0" t="s">
        <v>10522</v>
      </c>
      <c r="B2952" s="0" t="s">
        <v>10525</v>
      </c>
      <c r="C2952" s="0" t="str">
        <f aca="false">LEFT(A2952,2)&amp;B2952</f>
        <v>LKŪvā mākāṇam</v>
      </c>
    </row>
    <row r="2953" customFormat="false" ht="12.75" hidden="false" customHeight="false" outlineLevel="0" collapsed="false">
      <c r="A2953" s="0" t="s">
        <v>10526</v>
      </c>
      <c r="B2953" s="0" t="s">
        <v>10527</v>
      </c>
      <c r="C2953" s="0" t="str">
        <f aca="false">LEFT(A2953,2)&amp;B2953</f>
        <v>LKBadulla</v>
      </c>
    </row>
    <row r="2954" customFormat="false" ht="12.75" hidden="false" customHeight="false" outlineLevel="0" collapsed="false">
      <c r="A2954" s="0" t="s">
        <v>10526</v>
      </c>
      <c r="B2954" s="0" t="s">
        <v>10527</v>
      </c>
      <c r="C2954" s="0" t="str">
        <f aca="false">LEFT(A2954,2)&amp;B2954</f>
        <v>LKBadulla</v>
      </c>
    </row>
    <row r="2955" customFormat="false" ht="12.75" hidden="false" customHeight="false" outlineLevel="0" collapsed="false">
      <c r="A2955" s="0" t="s">
        <v>10526</v>
      </c>
      <c r="B2955" s="0" t="s">
        <v>10528</v>
      </c>
      <c r="C2955" s="0" t="str">
        <f aca="false">LEFT(A2955,2)&amp;B2955</f>
        <v>LKPatuḷai</v>
      </c>
    </row>
    <row r="2956" customFormat="false" ht="12.75" hidden="false" customHeight="false" outlineLevel="0" collapsed="false">
      <c r="A2956" s="0" t="s">
        <v>10529</v>
      </c>
      <c r="B2956" s="0" t="s">
        <v>10530</v>
      </c>
      <c r="C2956" s="0" t="str">
        <f aca="false">LEFT(A2956,2)&amp;B2956</f>
        <v>LKMonaragala</v>
      </c>
    </row>
    <row r="2957" customFormat="false" ht="12.75" hidden="false" customHeight="false" outlineLevel="0" collapsed="false">
      <c r="A2957" s="0" t="s">
        <v>10529</v>
      </c>
      <c r="B2957" s="0" t="s">
        <v>10531</v>
      </c>
      <c r="C2957" s="0" t="str">
        <f aca="false">LEFT(A2957,2)&amp;B2957</f>
        <v>LKMŏṇarāgala</v>
      </c>
    </row>
    <row r="2958" customFormat="false" ht="12.75" hidden="false" customHeight="false" outlineLevel="0" collapsed="false">
      <c r="A2958" s="0" t="s">
        <v>10529</v>
      </c>
      <c r="B2958" s="0" t="s">
        <v>10532</v>
      </c>
      <c r="C2958" s="0" t="str">
        <f aca="false">LEFT(A2958,2)&amp;B2958</f>
        <v>LKMŏṉarākalai</v>
      </c>
    </row>
    <row r="2959" customFormat="false" ht="12.75" hidden="false" customHeight="false" outlineLevel="0" collapsed="false">
      <c r="A2959" s="0" t="s">
        <v>10533</v>
      </c>
      <c r="B2959" s="0" t="s">
        <v>10534</v>
      </c>
      <c r="C2959" s="0" t="str">
        <f aca="false">LEFT(A2959,2)&amp;B2959</f>
        <v>LKSabaragamuwa Province</v>
      </c>
    </row>
    <row r="2960" customFormat="false" ht="12.75" hidden="false" customHeight="false" outlineLevel="0" collapsed="false">
      <c r="A2960" s="0" t="s">
        <v>10533</v>
      </c>
      <c r="B2960" s="0" t="s">
        <v>10535</v>
      </c>
      <c r="C2960" s="0" t="str">
        <f aca="false">LEFT(A2960,2)&amp;B2960</f>
        <v>LKSabaragamuva paḷāta</v>
      </c>
    </row>
    <row r="2961" customFormat="false" ht="12.75" hidden="false" customHeight="false" outlineLevel="0" collapsed="false">
      <c r="A2961" s="0" t="s">
        <v>10533</v>
      </c>
      <c r="B2961" s="0" t="s">
        <v>10536</v>
      </c>
      <c r="C2961" s="0" t="str">
        <f aca="false">LEFT(A2961,2)&amp;B2961</f>
        <v>LKChappirakamuva mākāṇam</v>
      </c>
    </row>
    <row r="2962" customFormat="false" ht="12.75" hidden="false" customHeight="false" outlineLevel="0" collapsed="false">
      <c r="A2962" s="0" t="s">
        <v>10537</v>
      </c>
      <c r="B2962" s="0" t="s">
        <v>10538</v>
      </c>
      <c r="C2962" s="0" t="str">
        <f aca="false">LEFT(A2962,2)&amp;B2962</f>
        <v>LKRatnapura</v>
      </c>
    </row>
    <row r="2963" customFormat="false" ht="12.75" hidden="false" customHeight="false" outlineLevel="0" collapsed="false">
      <c r="A2963" s="0" t="s">
        <v>10537</v>
      </c>
      <c r="B2963" s="0" t="s">
        <v>10538</v>
      </c>
      <c r="C2963" s="0" t="str">
        <f aca="false">LEFT(A2963,2)&amp;B2963</f>
        <v>LKRatnapura</v>
      </c>
    </row>
    <row r="2964" customFormat="false" ht="12.75" hidden="false" customHeight="false" outlineLevel="0" collapsed="false">
      <c r="A2964" s="0" t="s">
        <v>10537</v>
      </c>
      <c r="B2964" s="0" t="s">
        <v>10539</v>
      </c>
      <c r="C2964" s="0" t="str">
        <f aca="false">LEFT(A2964,2)&amp;B2964</f>
        <v>LKIrattiṉapuri</v>
      </c>
    </row>
    <row r="2965" customFormat="false" ht="12.75" hidden="false" customHeight="false" outlineLevel="0" collapsed="false">
      <c r="A2965" s="0" t="s">
        <v>10540</v>
      </c>
      <c r="B2965" s="0" t="s">
        <v>10541</v>
      </c>
      <c r="C2965" s="0" t="str">
        <f aca="false">LEFT(A2965,2)&amp;B2965</f>
        <v>LKKegalla</v>
      </c>
    </row>
    <row r="2966" customFormat="false" ht="12.75" hidden="false" customHeight="false" outlineLevel="0" collapsed="false">
      <c r="A2966" s="0" t="s">
        <v>10540</v>
      </c>
      <c r="B2966" s="0" t="s">
        <v>10542</v>
      </c>
      <c r="C2966" s="0" t="str">
        <f aca="false">LEFT(A2966,2)&amp;B2966</f>
        <v>LKKægalla</v>
      </c>
    </row>
    <row r="2967" customFormat="false" ht="12.75" hidden="false" customHeight="false" outlineLevel="0" collapsed="false">
      <c r="A2967" s="0" t="s">
        <v>10540</v>
      </c>
      <c r="B2967" s="0" t="s">
        <v>10543</v>
      </c>
      <c r="C2967" s="0" t="str">
        <f aca="false">LEFT(A2967,2)&amp;B2967</f>
        <v>LKKekālai</v>
      </c>
    </row>
    <row r="2968" customFormat="false" ht="12.75" hidden="false" customHeight="false" outlineLevel="0" collapsed="false">
      <c r="A2968" s="0" t="s">
        <v>10544</v>
      </c>
      <c r="B2968" s="0" t="s">
        <v>10545</v>
      </c>
      <c r="C2968" s="0" t="str">
        <f aca="false">LEFT(A2968,2)&amp;B2968</f>
        <v>LRBong</v>
      </c>
    </row>
    <row r="2969" customFormat="false" ht="12.75" hidden="false" customHeight="false" outlineLevel="0" collapsed="false">
      <c r="A2969" s="0" t="s">
        <v>10546</v>
      </c>
      <c r="B2969" s="0" t="s">
        <v>10547</v>
      </c>
      <c r="C2969" s="0" t="str">
        <f aca="false">LEFT(A2969,2)&amp;B2969</f>
        <v>LRBomi</v>
      </c>
    </row>
    <row r="2970" customFormat="false" ht="12.75" hidden="false" customHeight="false" outlineLevel="0" collapsed="false">
      <c r="A2970" s="0" t="s">
        <v>10548</v>
      </c>
      <c r="B2970" s="0" t="s">
        <v>10549</v>
      </c>
      <c r="C2970" s="0" t="str">
        <f aca="false">LEFT(A2970,2)&amp;B2970</f>
        <v>LRGrand Cape Mount</v>
      </c>
    </row>
    <row r="2971" customFormat="false" ht="12.75" hidden="false" customHeight="false" outlineLevel="0" collapsed="false">
      <c r="A2971" s="0" t="s">
        <v>10550</v>
      </c>
      <c r="B2971" s="0" t="s">
        <v>10551</v>
      </c>
      <c r="C2971" s="0" t="str">
        <f aca="false">LEFT(A2971,2)&amp;B2971</f>
        <v>LRGrand Bassa</v>
      </c>
    </row>
    <row r="2972" customFormat="false" ht="12.75" hidden="false" customHeight="false" outlineLevel="0" collapsed="false">
      <c r="A2972" s="0" t="s">
        <v>10552</v>
      </c>
      <c r="B2972" s="0" t="s">
        <v>10553</v>
      </c>
      <c r="C2972" s="0" t="str">
        <f aca="false">LEFT(A2972,2)&amp;B2972</f>
        <v>LRGrand Gedeh</v>
      </c>
    </row>
    <row r="2973" customFormat="false" ht="12.75" hidden="false" customHeight="false" outlineLevel="0" collapsed="false">
      <c r="A2973" s="0" t="s">
        <v>10554</v>
      </c>
      <c r="B2973" s="0" t="s">
        <v>10555</v>
      </c>
      <c r="C2973" s="0" t="str">
        <f aca="false">LEFT(A2973,2)&amp;B2973</f>
        <v>LRGrand Kru</v>
      </c>
    </row>
    <row r="2974" customFormat="false" ht="12.75" hidden="false" customHeight="false" outlineLevel="0" collapsed="false">
      <c r="A2974" s="0" t="s">
        <v>10556</v>
      </c>
      <c r="B2974" s="0" t="s">
        <v>10557</v>
      </c>
      <c r="C2974" s="0" t="str">
        <f aca="false">LEFT(A2974,2)&amp;B2974</f>
        <v>LRGbarpolu</v>
      </c>
    </row>
    <row r="2975" customFormat="false" ht="12.75" hidden="false" customHeight="false" outlineLevel="0" collapsed="false">
      <c r="A2975" s="0" t="s">
        <v>10558</v>
      </c>
      <c r="B2975" s="0" t="s">
        <v>10559</v>
      </c>
      <c r="C2975" s="0" t="str">
        <f aca="false">LEFT(A2975,2)&amp;B2975</f>
        <v>LRLofa</v>
      </c>
    </row>
    <row r="2976" customFormat="false" ht="12.75" hidden="false" customHeight="false" outlineLevel="0" collapsed="false">
      <c r="A2976" s="0" t="s">
        <v>10560</v>
      </c>
      <c r="B2976" s="0" t="s">
        <v>10561</v>
      </c>
      <c r="C2976" s="0" t="str">
        <f aca="false">LEFT(A2976,2)&amp;B2976</f>
        <v>LRMargibi</v>
      </c>
    </row>
    <row r="2977" customFormat="false" ht="12.75" hidden="false" customHeight="false" outlineLevel="0" collapsed="false">
      <c r="A2977" s="0" t="s">
        <v>10562</v>
      </c>
      <c r="B2977" s="0" t="s">
        <v>10563</v>
      </c>
      <c r="C2977" s="0" t="str">
        <f aca="false">LEFT(A2977,2)&amp;B2977</f>
        <v>LRMontserrado</v>
      </c>
    </row>
    <row r="2978" customFormat="false" ht="12.75" hidden="false" customHeight="false" outlineLevel="0" collapsed="false">
      <c r="A2978" s="0" t="s">
        <v>10564</v>
      </c>
      <c r="B2978" s="0" t="s">
        <v>10565</v>
      </c>
      <c r="C2978" s="0" t="str">
        <f aca="false">LEFT(A2978,2)&amp;B2978</f>
        <v>LRMaryland</v>
      </c>
    </row>
    <row r="2979" customFormat="false" ht="12.75" hidden="false" customHeight="false" outlineLevel="0" collapsed="false">
      <c r="A2979" s="0" t="s">
        <v>10566</v>
      </c>
      <c r="B2979" s="0" t="s">
        <v>10567</v>
      </c>
      <c r="C2979" s="0" t="str">
        <f aca="false">LEFT(A2979,2)&amp;B2979</f>
        <v>LRNimba</v>
      </c>
    </row>
    <row r="2980" customFormat="false" ht="12.75" hidden="false" customHeight="false" outlineLevel="0" collapsed="false">
      <c r="A2980" s="0" t="s">
        <v>10568</v>
      </c>
      <c r="B2980" s="0" t="s">
        <v>10569</v>
      </c>
      <c r="C2980" s="0" t="str">
        <f aca="false">LEFT(A2980,2)&amp;B2980</f>
        <v>LRRiver Gee</v>
      </c>
    </row>
    <row r="2981" customFormat="false" ht="12.75" hidden="false" customHeight="false" outlineLevel="0" collapsed="false">
      <c r="A2981" s="0" t="s">
        <v>10570</v>
      </c>
      <c r="B2981" s="0" t="s">
        <v>10571</v>
      </c>
      <c r="C2981" s="0" t="str">
        <f aca="false">LEFT(A2981,2)&amp;B2981</f>
        <v>LRRiver Cess</v>
      </c>
    </row>
    <row r="2982" customFormat="false" ht="12.75" hidden="false" customHeight="false" outlineLevel="0" collapsed="false">
      <c r="A2982" s="0" t="s">
        <v>10572</v>
      </c>
      <c r="B2982" s="0" t="s">
        <v>10573</v>
      </c>
      <c r="C2982" s="0" t="str">
        <f aca="false">LEFT(A2982,2)&amp;B2982</f>
        <v>LRSinoe</v>
      </c>
    </row>
    <row r="2983" customFormat="false" ht="12.75" hidden="false" customHeight="false" outlineLevel="0" collapsed="false">
      <c r="A2983" s="0" t="s">
        <v>10574</v>
      </c>
      <c r="B2983" s="0" t="s">
        <v>10575</v>
      </c>
      <c r="C2983" s="0" t="str">
        <f aca="false">LEFT(A2983,2)&amp;B2983</f>
        <v>LSMaseru</v>
      </c>
    </row>
    <row r="2984" customFormat="false" ht="12.75" hidden="false" customHeight="false" outlineLevel="0" collapsed="false">
      <c r="A2984" s="0" t="s">
        <v>10574</v>
      </c>
      <c r="B2984" s="0" t="s">
        <v>10575</v>
      </c>
      <c r="C2984" s="0" t="str">
        <f aca="false">LEFT(A2984,2)&amp;B2984</f>
        <v>LSMaseru</v>
      </c>
    </row>
    <row r="2985" customFormat="false" ht="12.75" hidden="false" customHeight="false" outlineLevel="0" collapsed="false">
      <c r="A2985" s="0" t="s">
        <v>10576</v>
      </c>
      <c r="B2985" s="0" t="s">
        <v>10577</v>
      </c>
      <c r="C2985" s="0" t="str">
        <f aca="false">LEFT(A2985,2)&amp;B2985</f>
        <v>LSButha-Buthe</v>
      </c>
    </row>
    <row r="2986" customFormat="false" ht="12.75" hidden="false" customHeight="false" outlineLevel="0" collapsed="false">
      <c r="A2986" s="0" t="s">
        <v>10576</v>
      </c>
      <c r="B2986" s="0" t="s">
        <v>10577</v>
      </c>
      <c r="C2986" s="0" t="str">
        <f aca="false">LEFT(A2986,2)&amp;B2986</f>
        <v>LSButha-Buthe</v>
      </c>
    </row>
    <row r="2987" customFormat="false" ht="12.75" hidden="false" customHeight="false" outlineLevel="0" collapsed="false">
      <c r="A2987" s="0" t="s">
        <v>10578</v>
      </c>
      <c r="B2987" s="0" t="s">
        <v>10579</v>
      </c>
      <c r="C2987" s="0" t="str">
        <f aca="false">LEFT(A2987,2)&amp;B2987</f>
        <v>LSLeribe</v>
      </c>
    </row>
    <row r="2988" customFormat="false" ht="12.75" hidden="false" customHeight="false" outlineLevel="0" collapsed="false">
      <c r="A2988" s="0" t="s">
        <v>10578</v>
      </c>
      <c r="B2988" s="0" t="s">
        <v>10579</v>
      </c>
      <c r="C2988" s="0" t="str">
        <f aca="false">LEFT(A2988,2)&amp;B2988</f>
        <v>LSLeribe</v>
      </c>
    </row>
    <row r="2989" customFormat="false" ht="12.75" hidden="false" customHeight="false" outlineLevel="0" collapsed="false">
      <c r="A2989" s="0" t="s">
        <v>10580</v>
      </c>
      <c r="B2989" s="0" t="s">
        <v>10581</v>
      </c>
      <c r="C2989" s="0" t="str">
        <f aca="false">LEFT(A2989,2)&amp;B2989</f>
        <v>LSBerea</v>
      </c>
    </row>
    <row r="2990" customFormat="false" ht="12.75" hidden="false" customHeight="false" outlineLevel="0" collapsed="false">
      <c r="A2990" s="0" t="s">
        <v>10580</v>
      </c>
      <c r="B2990" s="0" t="s">
        <v>10581</v>
      </c>
      <c r="C2990" s="0" t="str">
        <f aca="false">LEFT(A2990,2)&amp;B2990</f>
        <v>LSBerea</v>
      </c>
    </row>
    <row r="2991" customFormat="false" ht="12.75" hidden="false" customHeight="false" outlineLevel="0" collapsed="false">
      <c r="A2991" s="0" t="s">
        <v>10582</v>
      </c>
      <c r="B2991" s="0" t="s">
        <v>10583</v>
      </c>
      <c r="C2991" s="0" t="str">
        <f aca="false">LEFT(A2991,2)&amp;B2991</f>
        <v>LSMafeteng</v>
      </c>
    </row>
    <row r="2992" customFormat="false" ht="12.75" hidden="false" customHeight="false" outlineLevel="0" collapsed="false">
      <c r="A2992" s="0" t="s">
        <v>10582</v>
      </c>
      <c r="B2992" s="0" t="s">
        <v>10583</v>
      </c>
      <c r="C2992" s="0" t="str">
        <f aca="false">LEFT(A2992,2)&amp;B2992</f>
        <v>LSMafeteng</v>
      </c>
    </row>
    <row r="2993" customFormat="false" ht="12.75" hidden="false" customHeight="false" outlineLevel="0" collapsed="false">
      <c r="A2993" s="0" t="s">
        <v>10584</v>
      </c>
      <c r="B2993" s="0" t="s">
        <v>10585</v>
      </c>
      <c r="C2993" s="0" t="str">
        <f aca="false">LEFT(A2993,2)&amp;B2993</f>
        <v>LSMohale's Hoek</v>
      </c>
    </row>
    <row r="2994" customFormat="false" ht="12.75" hidden="false" customHeight="false" outlineLevel="0" collapsed="false">
      <c r="A2994" s="0" t="s">
        <v>10584</v>
      </c>
      <c r="B2994" s="0" t="s">
        <v>10585</v>
      </c>
      <c r="C2994" s="0" t="str">
        <f aca="false">LEFT(A2994,2)&amp;B2994</f>
        <v>LSMohale's Hoek</v>
      </c>
    </row>
    <row r="2995" customFormat="false" ht="12.75" hidden="false" customHeight="false" outlineLevel="0" collapsed="false">
      <c r="A2995" s="0" t="s">
        <v>10586</v>
      </c>
      <c r="B2995" s="0" t="s">
        <v>10587</v>
      </c>
      <c r="C2995" s="0" t="str">
        <f aca="false">LEFT(A2995,2)&amp;B2995</f>
        <v>LSQuthing</v>
      </c>
    </row>
    <row r="2996" customFormat="false" ht="12.75" hidden="false" customHeight="false" outlineLevel="0" collapsed="false">
      <c r="A2996" s="0" t="s">
        <v>10586</v>
      </c>
      <c r="B2996" s="0" t="s">
        <v>10587</v>
      </c>
      <c r="C2996" s="0" t="str">
        <f aca="false">LEFT(A2996,2)&amp;B2996</f>
        <v>LSQuthing</v>
      </c>
    </row>
    <row r="2997" customFormat="false" ht="12.75" hidden="false" customHeight="false" outlineLevel="0" collapsed="false">
      <c r="A2997" s="0" t="s">
        <v>10588</v>
      </c>
      <c r="B2997" s="0" t="s">
        <v>10589</v>
      </c>
      <c r="C2997" s="0" t="str">
        <f aca="false">LEFT(A2997,2)&amp;B2997</f>
        <v>LSQacha's Nek</v>
      </c>
    </row>
    <row r="2998" customFormat="false" ht="12.75" hidden="false" customHeight="false" outlineLevel="0" collapsed="false">
      <c r="A2998" s="0" t="s">
        <v>10588</v>
      </c>
      <c r="B2998" s="0" t="s">
        <v>10589</v>
      </c>
      <c r="C2998" s="0" t="str">
        <f aca="false">LEFT(A2998,2)&amp;B2998</f>
        <v>LSQacha's Nek</v>
      </c>
    </row>
    <row r="2999" customFormat="false" ht="12.75" hidden="false" customHeight="false" outlineLevel="0" collapsed="false">
      <c r="A2999" s="0" t="s">
        <v>10590</v>
      </c>
      <c r="B2999" s="0" t="s">
        <v>10591</v>
      </c>
      <c r="C2999" s="0" t="str">
        <f aca="false">LEFT(A2999,2)&amp;B2999</f>
        <v>LSMokhotlong</v>
      </c>
    </row>
    <row r="3000" customFormat="false" ht="12.75" hidden="false" customHeight="false" outlineLevel="0" collapsed="false">
      <c r="A3000" s="0" t="s">
        <v>10590</v>
      </c>
      <c r="B3000" s="0" t="s">
        <v>10591</v>
      </c>
      <c r="C3000" s="0" t="str">
        <f aca="false">LEFT(A3000,2)&amp;B3000</f>
        <v>LSMokhotlong</v>
      </c>
    </row>
    <row r="3001" customFormat="false" ht="12.75" hidden="false" customHeight="false" outlineLevel="0" collapsed="false">
      <c r="A3001" s="0" t="s">
        <v>10592</v>
      </c>
      <c r="B3001" s="0" t="s">
        <v>10593</v>
      </c>
      <c r="C3001" s="0" t="str">
        <f aca="false">LEFT(A3001,2)&amp;B3001</f>
        <v>LSThaba-Tseka</v>
      </c>
    </row>
    <row r="3002" customFormat="false" ht="12.75" hidden="false" customHeight="false" outlineLevel="0" collapsed="false">
      <c r="A3002" s="0" t="s">
        <v>10592</v>
      </c>
      <c r="B3002" s="0" t="s">
        <v>10593</v>
      </c>
      <c r="C3002" s="0" t="str">
        <f aca="false">LEFT(A3002,2)&amp;B3002</f>
        <v>LSThaba-Tseka</v>
      </c>
    </row>
    <row r="3003" customFormat="false" ht="12.75" hidden="false" customHeight="false" outlineLevel="0" collapsed="false">
      <c r="A3003" s="0" t="s">
        <v>10594</v>
      </c>
      <c r="B3003" s="0" t="s">
        <v>10595</v>
      </c>
      <c r="C3003" s="0" t="str">
        <f aca="false">LEFT(A3003,2)&amp;B3003</f>
        <v>LTAlytaus apskritis</v>
      </c>
    </row>
    <row r="3004" customFormat="false" ht="12.75" hidden="false" customHeight="false" outlineLevel="0" collapsed="false">
      <c r="A3004" s="0" t="s">
        <v>10596</v>
      </c>
      <c r="B3004" s="0" t="s">
        <v>10597</v>
      </c>
      <c r="C3004" s="0" t="str">
        <f aca="false">LEFT(A3004,2)&amp;B3004</f>
        <v>LTKlaipėdos apskritis</v>
      </c>
    </row>
    <row r="3005" customFormat="false" ht="12.75" hidden="false" customHeight="false" outlineLevel="0" collapsed="false">
      <c r="A3005" s="0" t="s">
        <v>10598</v>
      </c>
      <c r="B3005" s="0" t="s">
        <v>10599</v>
      </c>
      <c r="C3005" s="0" t="str">
        <f aca="false">LEFT(A3005,2)&amp;B3005</f>
        <v>LTKauno apskritis</v>
      </c>
    </row>
    <row r="3006" customFormat="false" ht="12.75" hidden="false" customHeight="false" outlineLevel="0" collapsed="false">
      <c r="A3006" s="0" t="s">
        <v>10600</v>
      </c>
      <c r="B3006" s="0" t="s">
        <v>10601</v>
      </c>
      <c r="C3006" s="0" t="str">
        <f aca="false">LEFT(A3006,2)&amp;B3006</f>
        <v>LTMarijampolės apskritis</v>
      </c>
    </row>
    <row r="3007" customFormat="false" ht="12.75" hidden="false" customHeight="false" outlineLevel="0" collapsed="false">
      <c r="A3007" s="0" t="s">
        <v>10602</v>
      </c>
      <c r="B3007" s="0" t="s">
        <v>10603</v>
      </c>
      <c r="C3007" s="0" t="str">
        <f aca="false">LEFT(A3007,2)&amp;B3007</f>
        <v>LTPanevėžio apskritis</v>
      </c>
    </row>
    <row r="3008" customFormat="false" ht="12.75" hidden="false" customHeight="false" outlineLevel="0" collapsed="false">
      <c r="A3008" s="0" t="s">
        <v>10604</v>
      </c>
      <c r="B3008" s="0" t="s">
        <v>10605</v>
      </c>
      <c r="C3008" s="0" t="str">
        <f aca="false">LEFT(A3008,2)&amp;B3008</f>
        <v>LTŠiaulių apskritis</v>
      </c>
    </row>
    <row r="3009" customFormat="false" ht="12.75" hidden="false" customHeight="false" outlineLevel="0" collapsed="false">
      <c r="A3009" s="0" t="s">
        <v>10606</v>
      </c>
      <c r="B3009" s="0" t="s">
        <v>10607</v>
      </c>
      <c r="C3009" s="0" t="str">
        <f aca="false">LEFT(A3009,2)&amp;B3009</f>
        <v>LTTauragės apskritis</v>
      </c>
    </row>
    <row r="3010" customFormat="false" ht="12.75" hidden="false" customHeight="false" outlineLevel="0" collapsed="false">
      <c r="A3010" s="0" t="s">
        <v>10608</v>
      </c>
      <c r="B3010" s="0" t="s">
        <v>10609</v>
      </c>
      <c r="C3010" s="0" t="str">
        <f aca="false">LEFT(A3010,2)&amp;B3010</f>
        <v>LTTelšių apskritis</v>
      </c>
    </row>
    <row r="3011" customFormat="false" ht="12.75" hidden="false" customHeight="false" outlineLevel="0" collapsed="false">
      <c r="A3011" s="0" t="s">
        <v>10610</v>
      </c>
      <c r="B3011" s="0" t="s">
        <v>10611</v>
      </c>
      <c r="C3011" s="0" t="str">
        <f aca="false">LEFT(A3011,2)&amp;B3011</f>
        <v>LTUtenos apskritis</v>
      </c>
    </row>
    <row r="3012" customFormat="false" ht="12.75" hidden="false" customHeight="false" outlineLevel="0" collapsed="false">
      <c r="A3012" s="0" t="s">
        <v>10612</v>
      </c>
      <c r="B3012" s="0" t="s">
        <v>10613</v>
      </c>
      <c r="C3012" s="0" t="str">
        <f aca="false">LEFT(A3012,2)&amp;B3012</f>
        <v>LTVilniaus apskritis</v>
      </c>
    </row>
    <row r="3013" customFormat="false" ht="12.75" hidden="false" customHeight="false" outlineLevel="0" collapsed="false">
      <c r="A3013" s="0" t="s">
        <v>10614</v>
      </c>
      <c r="B3013" s="0" t="s">
        <v>10615</v>
      </c>
      <c r="C3013" s="0" t="str">
        <f aca="false">LEFT(A3013,2)&amp;B3013</f>
        <v>LTAlytaus miestas</v>
      </c>
    </row>
    <row r="3014" customFormat="false" ht="12.75" hidden="false" customHeight="false" outlineLevel="0" collapsed="false">
      <c r="A3014" s="0" t="s">
        <v>10616</v>
      </c>
      <c r="B3014" s="0" t="s">
        <v>10617</v>
      </c>
      <c r="C3014" s="0" t="str">
        <f aca="false">LEFT(A3014,2)&amp;B3014</f>
        <v>LTKauno miestas</v>
      </c>
    </row>
    <row r="3015" customFormat="false" ht="12.75" hidden="false" customHeight="false" outlineLevel="0" collapsed="false">
      <c r="A3015" s="0" t="s">
        <v>10618</v>
      </c>
      <c r="B3015" s="0" t="s">
        <v>10619</v>
      </c>
      <c r="C3015" s="0" t="str">
        <f aca="false">LEFT(A3015,2)&amp;B3015</f>
        <v>LTKlaipėdos miestas</v>
      </c>
    </row>
    <row r="3016" customFormat="false" ht="12.75" hidden="false" customHeight="false" outlineLevel="0" collapsed="false">
      <c r="A3016" s="0" t="s">
        <v>10620</v>
      </c>
      <c r="B3016" s="0" t="s">
        <v>10621</v>
      </c>
      <c r="C3016" s="0" t="str">
        <f aca="false">LEFT(A3016,2)&amp;B3016</f>
        <v>LTPalangos miestas</v>
      </c>
    </row>
    <row r="3017" customFormat="false" ht="12.75" hidden="false" customHeight="false" outlineLevel="0" collapsed="false">
      <c r="A3017" s="0" t="s">
        <v>10622</v>
      </c>
      <c r="B3017" s="0" t="s">
        <v>10623</v>
      </c>
      <c r="C3017" s="0" t="str">
        <f aca="false">LEFT(A3017,2)&amp;B3017</f>
        <v>LTPanevėžio miestas</v>
      </c>
    </row>
    <row r="3018" customFormat="false" ht="12.75" hidden="false" customHeight="false" outlineLevel="0" collapsed="false">
      <c r="A3018" s="0" t="s">
        <v>10624</v>
      </c>
      <c r="B3018" s="0" t="s">
        <v>10625</v>
      </c>
      <c r="C3018" s="0" t="str">
        <f aca="false">LEFT(A3018,2)&amp;B3018</f>
        <v>LTŠiaulių miestas</v>
      </c>
    </row>
    <row r="3019" customFormat="false" ht="12.75" hidden="false" customHeight="false" outlineLevel="0" collapsed="false">
      <c r="A3019" s="0" t="s">
        <v>10626</v>
      </c>
      <c r="B3019" s="0" t="s">
        <v>10627</v>
      </c>
      <c r="C3019" s="0" t="str">
        <f aca="false">LEFT(A3019,2)&amp;B3019</f>
        <v>LTVilniaus miestas</v>
      </c>
    </row>
    <row r="3020" customFormat="false" ht="12.75" hidden="false" customHeight="false" outlineLevel="0" collapsed="false">
      <c r="A3020" s="0" t="s">
        <v>10628</v>
      </c>
      <c r="B3020" s="0" t="s">
        <v>10629</v>
      </c>
      <c r="C3020" s="0" t="str">
        <f aca="false">LEFT(A3020,2)&amp;B3020</f>
        <v>LTAkmenė</v>
      </c>
    </row>
    <row r="3021" customFormat="false" ht="12.75" hidden="false" customHeight="false" outlineLevel="0" collapsed="false">
      <c r="A3021" s="0" t="s">
        <v>10630</v>
      </c>
      <c r="B3021" s="0" t="s">
        <v>10631</v>
      </c>
      <c r="C3021" s="0" t="str">
        <f aca="false">LEFT(A3021,2)&amp;B3021</f>
        <v>LTAlytus</v>
      </c>
    </row>
    <row r="3022" customFormat="false" ht="12.75" hidden="false" customHeight="false" outlineLevel="0" collapsed="false">
      <c r="A3022" s="0" t="s">
        <v>10632</v>
      </c>
      <c r="B3022" s="0" t="s">
        <v>10633</v>
      </c>
      <c r="C3022" s="0" t="str">
        <f aca="false">LEFT(A3022,2)&amp;B3022</f>
        <v>LTAnykščiai</v>
      </c>
    </row>
    <row r="3023" customFormat="false" ht="12.75" hidden="false" customHeight="false" outlineLevel="0" collapsed="false">
      <c r="A3023" s="0" t="s">
        <v>10634</v>
      </c>
      <c r="B3023" s="0" t="s">
        <v>10635</v>
      </c>
      <c r="C3023" s="0" t="str">
        <f aca="false">LEFT(A3023,2)&amp;B3023</f>
        <v>LTBiržai</v>
      </c>
    </row>
    <row r="3024" customFormat="false" ht="12.75" hidden="false" customHeight="false" outlineLevel="0" collapsed="false">
      <c r="A3024" s="0" t="s">
        <v>10636</v>
      </c>
      <c r="B3024" s="0" t="s">
        <v>10637</v>
      </c>
      <c r="C3024" s="0" t="str">
        <f aca="false">LEFT(A3024,2)&amp;B3024</f>
        <v>LTIgnalina</v>
      </c>
    </row>
    <row r="3025" customFormat="false" ht="12.75" hidden="false" customHeight="false" outlineLevel="0" collapsed="false">
      <c r="A3025" s="0" t="s">
        <v>10638</v>
      </c>
      <c r="B3025" s="0" t="s">
        <v>10639</v>
      </c>
      <c r="C3025" s="0" t="str">
        <f aca="false">LEFT(A3025,2)&amp;B3025</f>
        <v>LTJonava</v>
      </c>
    </row>
    <row r="3026" customFormat="false" ht="12.75" hidden="false" customHeight="false" outlineLevel="0" collapsed="false">
      <c r="A3026" s="0" t="s">
        <v>10640</v>
      </c>
      <c r="B3026" s="0" t="s">
        <v>10641</v>
      </c>
      <c r="C3026" s="0" t="str">
        <f aca="false">LEFT(A3026,2)&amp;B3026</f>
        <v>LTJoniškis</v>
      </c>
    </row>
    <row r="3027" customFormat="false" ht="12.75" hidden="false" customHeight="false" outlineLevel="0" collapsed="false">
      <c r="A3027" s="0" t="s">
        <v>10642</v>
      </c>
      <c r="B3027" s="0" t="s">
        <v>10643</v>
      </c>
      <c r="C3027" s="0" t="str">
        <f aca="false">LEFT(A3027,2)&amp;B3027</f>
        <v>LTJurbarkas</v>
      </c>
    </row>
    <row r="3028" customFormat="false" ht="12.75" hidden="false" customHeight="false" outlineLevel="0" collapsed="false">
      <c r="A3028" s="0" t="s">
        <v>10644</v>
      </c>
      <c r="B3028" s="0" t="s">
        <v>10645</v>
      </c>
      <c r="C3028" s="0" t="str">
        <f aca="false">LEFT(A3028,2)&amp;B3028</f>
        <v>LTKaišiadorys</v>
      </c>
    </row>
    <row r="3029" customFormat="false" ht="12.75" hidden="false" customHeight="false" outlineLevel="0" collapsed="false">
      <c r="A3029" s="0" t="s">
        <v>10646</v>
      </c>
      <c r="B3029" s="0" t="s">
        <v>10647</v>
      </c>
      <c r="C3029" s="0" t="str">
        <f aca="false">LEFT(A3029,2)&amp;B3029</f>
        <v>LTKaunas</v>
      </c>
    </row>
    <row r="3030" customFormat="false" ht="12.75" hidden="false" customHeight="false" outlineLevel="0" collapsed="false">
      <c r="A3030" s="0" t="s">
        <v>10648</v>
      </c>
      <c r="B3030" s="0" t="s">
        <v>10649</v>
      </c>
      <c r="C3030" s="0" t="str">
        <f aca="false">LEFT(A3030,2)&amp;B3030</f>
        <v>LTKėdainiai</v>
      </c>
    </row>
    <row r="3031" customFormat="false" ht="12.75" hidden="false" customHeight="false" outlineLevel="0" collapsed="false">
      <c r="A3031" s="0" t="s">
        <v>10650</v>
      </c>
      <c r="B3031" s="0" t="s">
        <v>10651</v>
      </c>
      <c r="C3031" s="0" t="str">
        <f aca="false">LEFT(A3031,2)&amp;B3031</f>
        <v>LTKelmė</v>
      </c>
    </row>
    <row r="3032" customFormat="false" ht="12.75" hidden="false" customHeight="false" outlineLevel="0" collapsed="false">
      <c r="A3032" s="0" t="s">
        <v>10652</v>
      </c>
      <c r="B3032" s="0" t="s">
        <v>10653</v>
      </c>
      <c r="C3032" s="0" t="str">
        <f aca="false">LEFT(A3032,2)&amp;B3032</f>
        <v>LTKlaipėda</v>
      </c>
    </row>
    <row r="3033" customFormat="false" ht="12.75" hidden="false" customHeight="false" outlineLevel="0" collapsed="false">
      <c r="A3033" s="0" t="s">
        <v>10654</v>
      </c>
      <c r="B3033" s="0" t="s">
        <v>10655</v>
      </c>
      <c r="C3033" s="0" t="str">
        <f aca="false">LEFT(A3033,2)&amp;B3033</f>
        <v>LTKretinga</v>
      </c>
    </row>
    <row r="3034" customFormat="false" ht="12.75" hidden="false" customHeight="false" outlineLevel="0" collapsed="false">
      <c r="A3034" s="0" t="s">
        <v>10656</v>
      </c>
      <c r="B3034" s="0" t="s">
        <v>10657</v>
      </c>
      <c r="C3034" s="0" t="str">
        <f aca="false">LEFT(A3034,2)&amp;B3034</f>
        <v>LTKupiškis</v>
      </c>
    </row>
    <row r="3035" customFormat="false" ht="12.75" hidden="false" customHeight="false" outlineLevel="0" collapsed="false">
      <c r="A3035" s="0" t="s">
        <v>10658</v>
      </c>
      <c r="B3035" s="0" t="s">
        <v>10659</v>
      </c>
      <c r="C3035" s="0" t="str">
        <f aca="false">LEFT(A3035,2)&amp;B3035</f>
        <v>LTLazdijai</v>
      </c>
    </row>
    <row r="3036" customFormat="false" ht="12.75" hidden="false" customHeight="false" outlineLevel="0" collapsed="false">
      <c r="A3036" s="0" t="s">
        <v>10660</v>
      </c>
      <c r="B3036" s="0" t="s">
        <v>10661</v>
      </c>
      <c r="C3036" s="0" t="str">
        <f aca="false">LEFT(A3036,2)&amp;B3036</f>
        <v>LTMarijampolė</v>
      </c>
    </row>
    <row r="3037" customFormat="false" ht="12.75" hidden="false" customHeight="false" outlineLevel="0" collapsed="false">
      <c r="A3037" s="0" t="s">
        <v>10662</v>
      </c>
      <c r="B3037" s="0" t="s">
        <v>10663</v>
      </c>
      <c r="C3037" s="0" t="str">
        <f aca="false">LEFT(A3037,2)&amp;B3037</f>
        <v>LTMažeikiai</v>
      </c>
    </row>
    <row r="3038" customFormat="false" ht="12.75" hidden="false" customHeight="false" outlineLevel="0" collapsed="false">
      <c r="A3038" s="0" t="s">
        <v>10664</v>
      </c>
      <c r="B3038" s="0" t="s">
        <v>10665</v>
      </c>
      <c r="C3038" s="0" t="str">
        <f aca="false">LEFT(A3038,2)&amp;B3038</f>
        <v>LTMolėtai</v>
      </c>
    </row>
    <row r="3039" customFormat="false" ht="12.75" hidden="false" customHeight="false" outlineLevel="0" collapsed="false">
      <c r="A3039" s="0" t="s">
        <v>10666</v>
      </c>
      <c r="B3039" s="0" t="s">
        <v>10667</v>
      </c>
      <c r="C3039" s="0" t="str">
        <f aca="false">LEFT(A3039,2)&amp;B3039</f>
        <v>LTPakruojis</v>
      </c>
    </row>
    <row r="3040" customFormat="false" ht="12.75" hidden="false" customHeight="false" outlineLevel="0" collapsed="false">
      <c r="A3040" s="0" t="s">
        <v>10668</v>
      </c>
      <c r="B3040" s="0" t="s">
        <v>10669</v>
      </c>
      <c r="C3040" s="0" t="str">
        <f aca="false">LEFT(A3040,2)&amp;B3040</f>
        <v>LTPanevėžys</v>
      </c>
    </row>
    <row r="3041" customFormat="false" ht="12.75" hidden="false" customHeight="false" outlineLevel="0" collapsed="false">
      <c r="A3041" s="0" t="s">
        <v>10670</v>
      </c>
      <c r="B3041" s="0" t="s">
        <v>10671</v>
      </c>
      <c r="C3041" s="0" t="str">
        <f aca="false">LEFT(A3041,2)&amp;B3041</f>
        <v>LTPasvalys</v>
      </c>
    </row>
    <row r="3042" customFormat="false" ht="12.75" hidden="false" customHeight="false" outlineLevel="0" collapsed="false">
      <c r="A3042" s="0" t="s">
        <v>10672</v>
      </c>
      <c r="B3042" s="0" t="s">
        <v>10673</v>
      </c>
      <c r="C3042" s="0" t="str">
        <f aca="false">LEFT(A3042,2)&amp;B3042</f>
        <v>LTPlungė</v>
      </c>
    </row>
    <row r="3043" customFormat="false" ht="12.75" hidden="false" customHeight="false" outlineLevel="0" collapsed="false">
      <c r="A3043" s="0" t="s">
        <v>10674</v>
      </c>
      <c r="B3043" s="0" t="s">
        <v>10675</v>
      </c>
      <c r="C3043" s="0" t="str">
        <f aca="false">LEFT(A3043,2)&amp;B3043</f>
        <v>LTPrienai</v>
      </c>
    </row>
    <row r="3044" customFormat="false" ht="12.75" hidden="false" customHeight="false" outlineLevel="0" collapsed="false">
      <c r="A3044" s="0" t="s">
        <v>10676</v>
      </c>
      <c r="B3044" s="0" t="s">
        <v>10677</v>
      </c>
      <c r="C3044" s="0" t="str">
        <f aca="false">LEFT(A3044,2)&amp;B3044</f>
        <v>LTRadviliškis</v>
      </c>
    </row>
    <row r="3045" customFormat="false" ht="12.75" hidden="false" customHeight="false" outlineLevel="0" collapsed="false">
      <c r="A3045" s="0" t="s">
        <v>10678</v>
      </c>
      <c r="B3045" s="0" t="s">
        <v>10679</v>
      </c>
      <c r="C3045" s="0" t="str">
        <f aca="false">LEFT(A3045,2)&amp;B3045</f>
        <v>LTRaseiniai</v>
      </c>
    </row>
    <row r="3046" customFormat="false" ht="12.75" hidden="false" customHeight="false" outlineLevel="0" collapsed="false">
      <c r="A3046" s="0" t="s">
        <v>10680</v>
      </c>
      <c r="B3046" s="0" t="s">
        <v>10681</v>
      </c>
      <c r="C3046" s="0" t="str">
        <f aca="false">LEFT(A3046,2)&amp;B3046</f>
        <v>LTRokiškis</v>
      </c>
    </row>
    <row r="3047" customFormat="false" ht="12.75" hidden="false" customHeight="false" outlineLevel="0" collapsed="false">
      <c r="A3047" s="0" t="s">
        <v>10682</v>
      </c>
      <c r="B3047" s="0" t="s">
        <v>10683</v>
      </c>
      <c r="C3047" s="0" t="str">
        <f aca="false">LEFT(A3047,2)&amp;B3047</f>
        <v>LTŠakiai</v>
      </c>
    </row>
    <row r="3048" customFormat="false" ht="12.75" hidden="false" customHeight="false" outlineLevel="0" collapsed="false">
      <c r="A3048" s="0" t="s">
        <v>10684</v>
      </c>
      <c r="B3048" s="0" t="s">
        <v>10685</v>
      </c>
      <c r="C3048" s="0" t="str">
        <f aca="false">LEFT(A3048,2)&amp;B3048</f>
        <v>LTŠalčininkai</v>
      </c>
    </row>
    <row r="3049" customFormat="false" ht="12.75" hidden="false" customHeight="false" outlineLevel="0" collapsed="false">
      <c r="A3049" s="0" t="s">
        <v>10686</v>
      </c>
      <c r="B3049" s="0" t="s">
        <v>10687</v>
      </c>
      <c r="C3049" s="0" t="str">
        <f aca="false">LEFT(A3049,2)&amp;B3049</f>
        <v>LTŠiauliai</v>
      </c>
    </row>
    <row r="3050" customFormat="false" ht="12.75" hidden="false" customHeight="false" outlineLevel="0" collapsed="false">
      <c r="A3050" s="0" t="s">
        <v>10688</v>
      </c>
      <c r="B3050" s="0" t="s">
        <v>10689</v>
      </c>
      <c r="C3050" s="0" t="str">
        <f aca="false">LEFT(A3050,2)&amp;B3050</f>
        <v>LTŠilalė</v>
      </c>
    </row>
    <row r="3051" customFormat="false" ht="12.75" hidden="false" customHeight="false" outlineLevel="0" collapsed="false">
      <c r="A3051" s="0" t="s">
        <v>10690</v>
      </c>
      <c r="B3051" s="0" t="s">
        <v>10691</v>
      </c>
      <c r="C3051" s="0" t="str">
        <f aca="false">LEFT(A3051,2)&amp;B3051</f>
        <v>LTŠilutė</v>
      </c>
    </row>
    <row r="3052" customFormat="false" ht="12.75" hidden="false" customHeight="false" outlineLevel="0" collapsed="false">
      <c r="A3052" s="0" t="s">
        <v>10692</v>
      </c>
      <c r="B3052" s="0" t="s">
        <v>10693</v>
      </c>
      <c r="C3052" s="0" t="str">
        <f aca="false">LEFT(A3052,2)&amp;B3052</f>
        <v>LTŠirvintos</v>
      </c>
    </row>
    <row r="3053" customFormat="false" ht="12.75" hidden="false" customHeight="false" outlineLevel="0" collapsed="false">
      <c r="A3053" s="0" t="s">
        <v>10694</v>
      </c>
      <c r="B3053" s="0" t="s">
        <v>10695</v>
      </c>
      <c r="C3053" s="0" t="str">
        <f aca="false">LEFT(A3053,2)&amp;B3053</f>
        <v>LTSkuodas</v>
      </c>
    </row>
    <row r="3054" customFormat="false" ht="12.75" hidden="false" customHeight="false" outlineLevel="0" collapsed="false">
      <c r="A3054" s="0" t="s">
        <v>10696</v>
      </c>
      <c r="B3054" s="0" t="s">
        <v>10697</v>
      </c>
      <c r="C3054" s="0" t="str">
        <f aca="false">LEFT(A3054,2)&amp;B3054</f>
        <v>LTŠvenčionys</v>
      </c>
    </row>
    <row r="3055" customFormat="false" ht="12.75" hidden="false" customHeight="false" outlineLevel="0" collapsed="false">
      <c r="A3055" s="0" t="s">
        <v>10698</v>
      </c>
      <c r="B3055" s="0" t="s">
        <v>10699</v>
      </c>
      <c r="C3055" s="0" t="str">
        <f aca="false">LEFT(A3055,2)&amp;B3055</f>
        <v>LTTauragė</v>
      </c>
    </row>
    <row r="3056" customFormat="false" ht="12.75" hidden="false" customHeight="false" outlineLevel="0" collapsed="false">
      <c r="A3056" s="0" t="s">
        <v>10700</v>
      </c>
      <c r="B3056" s="0" t="s">
        <v>10701</v>
      </c>
      <c r="C3056" s="0" t="str">
        <f aca="false">LEFT(A3056,2)&amp;B3056</f>
        <v>LTTelšiai</v>
      </c>
    </row>
    <row r="3057" customFormat="false" ht="12.75" hidden="false" customHeight="false" outlineLevel="0" collapsed="false">
      <c r="A3057" s="0" t="s">
        <v>10702</v>
      </c>
      <c r="B3057" s="0" t="s">
        <v>10703</v>
      </c>
      <c r="C3057" s="0" t="str">
        <f aca="false">LEFT(A3057,2)&amp;B3057</f>
        <v>LTTrakai</v>
      </c>
    </row>
    <row r="3058" customFormat="false" ht="12.75" hidden="false" customHeight="false" outlineLevel="0" collapsed="false">
      <c r="A3058" s="0" t="s">
        <v>10704</v>
      </c>
      <c r="B3058" s="0" t="s">
        <v>10705</v>
      </c>
      <c r="C3058" s="0" t="str">
        <f aca="false">LEFT(A3058,2)&amp;B3058</f>
        <v>LTUkmergė</v>
      </c>
    </row>
    <row r="3059" customFormat="false" ht="12.75" hidden="false" customHeight="false" outlineLevel="0" collapsed="false">
      <c r="A3059" s="0" t="s">
        <v>10706</v>
      </c>
      <c r="B3059" s="0" t="s">
        <v>10707</v>
      </c>
      <c r="C3059" s="0" t="str">
        <f aca="false">LEFT(A3059,2)&amp;B3059</f>
        <v>LTUtena</v>
      </c>
    </row>
    <row r="3060" customFormat="false" ht="12.75" hidden="false" customHeight="false" outlineLevel="0" collapsed="false">
      <c r="A3060" s="0" t="s">
        <v>10708</v>
      </c>
      <c r="B3060" s="0" t="s">
        <v>10709</v>
      </c>
      <c r="C3060" s="0" t="str">
        <f aca="false">LEFT(A3060,2)&amp;B3060</f>
        <v>LTVarėna</v>
      </c>
    </row>
    <row r="3061" customFormat="false" ht="12.75" hidden="false" customHeight="false" outlineLevel="0" collapsed="false">
      <c r="A3061" s="0" t="s">
        <v>10710</v>
      </c>
      <c r="B3061" s="0" t="s">
        <v>10711</v>
      </c>
      <c r="C3061" s="0" t="str">
        <f aca="false">LEFT(A3061,2)&amp;B3061</f>
        <v>LTVilkaviškis</v>
      </c>
    </row>
    <row r="3062" customFormat="false" ht="12.75" hidden="false" customHeight="false" outlineLevel="0" collapsed="false">
      <c r="A3062" s="0" t="s">
        <v>10712</v>
      </c>
      <c r="B3062" s="0" t="s">
        <v>1155</v>
      </c>
      <c r="C3062" s="0" t="str">
        <f aca="false">LEFT(A3062,2)&amp;B3062</f>
        <v>LTVilnius</v>
      </c>
    </row>
    <row r="3063" customFormat="false" ht="12.75" hidden="false" customHeight="false" outlineLevel="0" collapsed="false">
      <c r="A3063" s="0" t="s">
        <v>10713</v>
      </c>
      <c r="B3063" s="0" t="s">
        <v>10714</v>
      </c>
      <c r="C3063" s="0" t="str">
        <f aca="false">LEFT(A3063,2)&amp;B3063</f>
        <v>LTZarasai</v>
      </c>
    </row>
    <row r="3064" customFormat="false" ht="12.75" hidden="false" customHeight="false" outlineLevel="0" collapsed="false">
      <c r="A3064" s="0" t="s">
        <v>10715</v>
      </c>
      <c r="B3064" s="0" t="s">
        <v>10716</v>
      </c>
      <c r="C3064" s="0" t="str">
        <f aca="false">LEFT(A3064,2)&amp;B3064</f>
        <v>LTBirštono</v>
      </c>
    </row>
    <row r="3065" customFormat="false" ht="12.75" hidden="false" customHeight="false" outlineLevel="0" collapsed="false">
      <c r="A3065" s="0" t="s">
        <v>10717</v>
      </c>
      <c r="B3065" s="0" t="s">
        <v>10718</v>
      </c>
      <c r="C3065" s="0" t="str">
        <f aca="false">LEFT(A3065,2)&amp;B3065</f>
        <v>LTDruskininkai</v>
      </c>
    </row>
    <row r="3066" customFormat="false" ht="12.75" hidden="false" customHeight="false" outlineLevel="0" collapsed="false">
      <c r="A3066" s="0" t="s">
        <v>10719</v>
      </c>
      <c r="B3066" s="0" t="s">
        <v>10720</v>
      </c>
      <c r="C3066" s="0" t="str">
        <f aca="false">LEFT(A3066,2)&amp;B3066</f>
        <v>LTElektrėnai</v>
      </c>
    </row>
    <row r="3067" customFormat="false" ht="12.75" hidden="false" customHeight="false" outlineLevel="0" collapsed="false">
      <c r="A3067" s="0" t="s">
        <v>10721</v>
      </c>
      <c r="B3067" s="0" t="s">
        <v>10722</v>
      </c>
      <c r="C3067" s="0" t="str">
        <f aca="false">LEFT(A3067,2)&amp;B3067</f>
        <v>LTKalvarijos</v>
      </c>
    </row>
    <row r="3068" customFormat="false" ht="12.75" hidden="false" customHeight="false" outlineLevel="0" collapsed="false">
      <c r="A3068" s="0" t="s">
        <v>10723</v>
      </c>
      <c r="B3068" s="0" t="s">
        <v>10724</v>
      </c>
      <c r="C3068" s="0" t="str">
        <f aca="false">LEFT(A3068,2)&amp;B3068</f>
        <v>LTKazlų Rūdos</v>
      </c>
    </row>
    <row r="3069" customFormat="false" ht="12.75" hidden="false" customHeight="false" outlineLevel="0" collapsed="false">
      <c r="A3069" s="0" t="s">
        <v>10725</v>
      </c>
      <c r="B3069" s="0" t="s">
        <v>10726</v>
      </c>
      <c r="C3069" s="0" t="str">
        <f aca="false">LEFT(A3069,2)&amp;B3069</f>
        <v>LTNeringa</v>
      </c>
    </row>
    <row r="3070" customFormat="false" ht="12.75" hidden="false" customHeight="false" outlineLevel="0" collapsed="false">
      <c r="A3070" s="0" t="s">
        <v>10727</v>
      </c>
      <c r="B3070" s="0" t="s">
        <v>10728</v>
      </c>
      <c r="C3070" s="0" t="str">
        <f aca="false">LEFT(A3070,2)&amp;B3070</f>
        <v>LTPagėgiai</v>
      </c>
    </row>
    <row r="3071" customFormat="false" ht="12.75" hidden="false" customHeight="false" outlineLevel="0" collapsed="false">
      <c r="A3071" s="0" t="s">
        <v>10729</v>
      </c>
      <c r="B3071" s="0" t="s">
        <v>10730</v>
      </c>
      <c r="C3071" s="0" t="str">
        <f aca="false">LEFT(A3071,2)&amp;B3071</f>
        <v>LTRietavo</v>
      </c>
    </row>
    <row r="3072" customFormat="false" ht="12.75" hidden="false" customHeight="false" outlineLevel="0" collapsed="false">
      <c r="A3072" s="0" t="s">
        <v>10731</v>
      </c>
      <c r="B3072" s="0" t="s">
        <v>10732</v>
      </c>
      <c r="C3072" s="0" t="str">
        <f aca="false">LEFT(A3072,2)&amp;B3072</f>
        <v>LTVisaginas</v>
      </c>
    </row>
    <row r="3073" customFormat="false" ht="12.75" hidden="false" customHeight="false" outlineLevel="0" collapsed="false">
      <c r="A3073" s="0" t="s">
        <v>10733</v>
      </c>
      <c r="B3073" s="0" t="s">
        <v>10734</v>
      </c>
      <c r="C3073" s="0" t="str">
        <f aca="false">LEFT(A3073,2)&amp;B3073</f>
        <v>LUCapellen</v>
      </c>
    </row>
    <row r="3074" customFormat="false" ht="12.75" hidden="false" customHeight="false" outlineLevel="0" collapsed="false">
      <c r="A3074" s="0" t="s">
        <v>10733</v>
      </c>
      <c r="B3074" s="0" t="s">
        <v>10734</v>
      </c>
      <c r="C3074" s="0" t="str">
        <f aca="false">LEFT(A3074,2)&amp;B3074</f>
        <v>LUCapellen</v>
      </c>
    </row>
    <row r="3075" customFormat="false" ht="12.75" hidden="false" customHeight="false" outlineLevel="0" collapsed="false">
      <c r="A3075" s="0" t="s">
        <v>10733</v>
      </c>
      <c r="B3075" s="0" t="s">
        <v>10735</v>
      </c>
      <c r="C3075" s="0" t="str">
        <f aca="false">LEFT(A3075,2)&amp;B3075</f>
        <v>LUKapellen</v>
      </c>
    </row>
    <row r="3076" customFormat="false" ht="12.75" hidden="false" customHeight="false" outlineLevel="0" collapsed="false">
      <c r="A3076" s="0" t="s">
        <v>10736</v>
      </c>
      <c r="B3076" s="0" t="s">
        <v>10737</v>
      </c>
      <c r="C3076" s="0" t="str">
        <f aca="false">LEFT(A3076,2)&amp;B3076</f>
        <v>LUClerf</v>
      </c>
    </row>
    <row r="3077" customFormat="false" ht="12.75" hidden="false" customHeight="false" outlineLevel="0" collapsed="false">
      <c r="A3077" s="0" t="s">
        <v>10736</v>
      </c>
      <c r="B3077" s="0" t="s">
        <v>10738</v>
      </c>
      <c r="C3077" s="0" t="str">
        <f aca="false">LEFT(A3077,2)&amp;B3077</f>
        <v>LUClervaux</v>
      </c>
    </row>
    <row r="3078" customFormat="false" ht="12.75" hidden="false" customHeight="false" outlineLevel="0" collapsed="false">
      <c r="A3078" s="0" t="s">
        <v>10736</v>
      </c>
      <c r="B3078" s="0" t="s">
        <v>10739</v>
      </c>
      <c r="C3078" s="0" t="str">
        <f aca="false">LEFT(A3078,2)&amp;B3078</f>
        <v>LUKlierf</v>
      </c>
    </row>
    <row r="3079" customFormat="false" ht="12.75" hidden="false" customHeight="false" outlineLevel="0" collapsed="false">
      <c r="A3079" s="0" t="s">
        <v>10740</v>
      </c>
      <c r="B3079" s="0" t="s">
        <v>10741</v>
      </c>
      <c r="C3079" s="0" t="str">
        <f aca="false">LEFT(A3079,2)&amp;B3079</f>
        <v>LUDiekirch</v>
      </c>
    </row>
    <row r="3080" customFormat="false" ht="12.75" hidden="false" customHeight="false" outlineLevel="0" collapsed="false">
      <c r="A3080" s="0" t="s">
        <v>10740</v>
      </c>
      <c r="B3080" s="0" t="s">
        <v>10741</v>
      </c>
      <c r="C3080" s="0" t="str">
        <f aca="false">LEFT(A3080,2)&amp;B3080</f>
        <v>LUDiekirch</v>
      </c>
    </row>
    <row r="3081" customFormat="false" ht="12.75" hidden="false" customHeight="false" outlineLevel="0" collapsed="false">
      <c r="A3081" s="0" t="s">
        <v>10740</v>
      </c>
      <c r="B3081" s="0" t="s">
        <v>10742</v>
      </c>
      <c r="C3081" s="0" t="str">
        <f aca="false">LEFT(A3081,2)&amp;B3081</f>
        <v>LUDiekrech</v>
      </c>
    </row>
    <row r="3082" customFormat="false" ht="12.75" hidden="false" customHeight="false" outlineLevel="0" collapsed="false">
      <c r="A3082" s="0" t="s">
        <v>10743</v>
      </c>
      <c r="B3082" s="0" t="s">
        <v>10744</v>
      </c>
      <c r="C3082" s="0" t="str">
        <f aca="false">LEFT(A3082,2)&amp;B3082</f>
        <v>LUEchternach</v>
      </c>
    </row>
    <row r="3083" customFormat="false" ht="12.75" hidden="false" customHeight="false" outlineLevel="0" collapsed="false">
      <c r="A3083" s="0" t="s">
        <v>10743</v>
      </c>
      <c r="B3083" s="0" t="s">
        <v>10744</v>
      </c>
      <c r="C3083" s="0" t="str">
        <f aca="false">LEFT(A3083,2)&amp;B3083</f>
        <v>LUEchternach</v>
      </c>
    </row>
    <row r="3084" customFormat="false" ht="12.75" hidden="false" customHeight="false" outlineLevel="0" collapsed="false">
      <c r="A3084" s="0" t="s">
        <v>10743</v>
      </c>
      <c r="B3084" s="0" t="s">
        <v>10745</v>
      </c>
      <c r="C3084" s="0" t="str">
        <f aca="false">LEFT(A3084,2)&amp;B3084</f>
        <v>LUIechternach</v>
      </c>
    </row>
    <row r="3085" customFormat="false" ht="12.75" hidden="false" customHeight="false" outlineLevel="0" collapsed="false">
      <c r="A3085" s="0" t="s">
        <v>10746</v>
      </c>
      <c r="B3085" s="0" t="s">
        <v>10747</v>
      </c>
      <c r="C3085" s="0" t="str">
        <f aca="false">LEFT(A3085,2)&amp;B3085</f>
        <v>LUEsch an der Alzette</v>
      </c>
    </row>
    <row r="3086" customFormat="false" ht="12.75" hidden="false" customHeight="false" outlineLevel="0" collapsed="false">
      <c r="A3086" s="0" t="s">
        <v>10746</v>
      </c>
      <c r="B3086" s="0" t="s">
        <v>10748</v>
      </c>
      <c r="C3086" s="0" t="str">
        <f aca="false">LEFT(A3086,2)&amp;B3086</f>
        <v>LUEsch-sur-Alzette</v>
      </c>
    </row>
    <row r="3087" customFormat="false" ht="12.75" hidden="false" customHeight="false" outlineLevel="0" collapsed="false">
      <c r="A3087" s="0" t="s">
        <v>10746</v>
      </c>
      <c r="B3087" s="0" t="s">
        <v>10749</v>
      </c>
      <c r="C3087" s="0" t="str">
        <f aca="false">LEFT(A3087,2)&amp;B3087</f>
        <v>LUEsch-Uelzecht</v>
      </c>
    </row>
    <row r="3088" customFormat="false" ht="12.75" hidden="false" customHeight="false" outlineLevel="0" collapsed="false">
      <c r="A3088" s="0" t="s">
        <v>10750</v>
      </c>
      <c r="B3088" s="0" t="s">
        <v>10751</v>
      </c>
      <c r="C3088" s="0" t="str">
        <f aca="false">LEFT(A3088,2)&amp;B3088</f>
        <v>LUGrevenmacher</v>
      </c>
    </row>
    <row r="3089" customFormat="false" ht="12.75" hidden="false" customHeight="false" outlineLevel="0" collapsed="false">
      <c r="A3089" s="0" t="s">
        <v>10750</v>
      </c>
      <c r="B3089" s="0" t="s">
        <v>10751</v>
      </c>
      <c r="C3089" s="0" t="str">
        <f aca="false">LEFT(A3089,2)&amp;B3089</f>
        <v>LUGrevenmacher</v>
      </c>
    </row>
    <row r="3090" customFormat="false" ht="12.75" hidden="false" customHeight="false" outlineLevel="0" collapsed="false">
      <c r="A3090" s="0" t="s">
        <v>10750</v>
      </c>
      <c r="B3090" s="0" t="s">
        <v>10752</v>
      </c>
      <c r="C3090" s="0" t="str">
        <f aca="false">LEFT(A3090,2)&amp;B3090</f>
        <v>LUGréivemaacher</v>
      </c>
    </row>
    <row r="3091" customFormat="false" ht="12.75" hidden="false" customHeight="false" outlineLevel="0" collapsed="false">
      <c r="A3091" s="0" t="s">
        <v>10753</v>
      </c>
      <c r="B3091" s="0" t="s">
        <v>10754</v>
      </c>
      <c r="C3091" s="0" t="str">
        <f aca="false">LEFT(A3091,2)&amp;B3091</f>
        <v>LULuxemburg</v>
      </c>
    </row>
    <row r="3092" customFormat="false" ht="12.75" hidden="false" customHeight="false" outlineLevel="0" collapsed="false">
      <c r="A3092" s="0" t="s">
        <v>10753</v>
      </c>
      <c r="B3092" s="0" t="s">
        <v>5971</v>
      </c>
      <c r="C3092" s="0" t="str">
        <f aca="false">LEFT(A3092,2)&amp;B3092</f>
        <v>LULuxembourg</v>
      </c>
    </row>
    <row r="3093" customFormat="false" ht="12.75" hidden="false" customHeight="false" outlineLevel="0" collapsed="false">
      <c r="A3093" s="0" t="s">
        <v>10753</v>
      </c>
      <c r="B3093" s="0" t="s">
        <v>10755</v>
      </c>
      <c r="C3093" s="0" t="str">
        <f aca="false">LEFT(A3093,2)&amp;B3093</f>
        <v>LULëtzebuerg</v>
      </c>
    </row>
    <row r="3094" customFormat="false" ht="12.75" hidden="false" customHeight="false" outlineLevel="0" collapsed="false">
      <c r="A3094" s="0" t="s">
        <v>10756</v>
      </c>
      <c r="B3094" s="0" t="s">
        <v>10757</v>
      </c>
      <c r="C3094" s="0" t="str">
        <f aca="false">LEFT(A3094,2)&amp;B3094</f>
        <v>LUMersch</v>
      </c>
    </row>
    <row r="3095" customFormat="false" ht="12.75" hidden="false" customHeight="false" outlineLevel="0" collapsed="false">
      <c r="A3095" s="0" t="s">
        <v>10756</v>
      </c>
      <c r="B3095" s="0" t="s">
        <v>10757</v>
      </c>
      <c r="C3095" s="0" t="str">
        <f aca="false">LEFT(A3095,2)&amp;B3095</f>
        <v>LUMersch</v>
      </c>
    </row>
    <row r="3096" customFormat="false" ht="12.75" hidden="false" customHeight="false" outlineLevel="0" collapsed="false">
      <c r="A3096" s="0" t="s">
        <v>10756</v>
      </c>
      <c r="B3096" s="0" t="s">
        <v>10758</v>
      </c>
      <c r="C3096" s="0" t="str">
        <f aca="false">LEFT(A3096,2)&amp;B3096</f>
        <v>LUMiersch</v>
      </c>
    </row>
    <row r="3097" customFormat="false" ht="12.75" hidden="false" customHeight="false" outlineLevel="0" collapsed="false">
      <c r="A3097" s="0" t="s">
        <v>10759</v>
      </c>
      <c r="B3097" s="0" t="s">
        <v>10760</v>
      </c>
      <c r="C3097" s="0" t="str">
        <f aca="false">LEFT(A3097,2)&amp;B3097</f>
        <v>LURedingen</v>
      </c>
    </row>
    <row r="3098" customFormat="false" ht="12.75" hidden="false" customHeight="false" outlineLevel="0" collapsed="false">
      <c r="A3098" s="0" t="s">
        <v>10759</v>
      </c>
      <c r="B3098" s="0" t="s">
        <v>10761</v>
      </c>
      <c r="C3098" s="0" t="str">
        <f aca="false">LEFT(A3098,2)&amp;B3098</f>
        <v>LURedange</v>
      </c>
    </row>
    <row r="3099" customFormat="false" ht="12.75" hidden="false" customHeight="false" outlineLevel="0" collapsed="false">
      <c r="A3099" s="0" t="s">
        <v>10759</v>
      </c>
      <c r="B3099" s="0" t="s">
        <v>10762</v>
      </c>
      <c r="C3099" s="0" t="str">
        <f aca="false">LEFT(A3099,2)&amp;B3099</f>
        <v>LURéiden-Atert</v>
      </c>
    </row>
    <row r="3100" customFormat="false" ht="12.75" hidden="false" customHeight="false" outlineLevel="0" collapsed="false">
      <c r="A3100" s="0" t="s">
        <v>10763</v>
      </c>
      <c r="B3100" s="0" t="s">
        <v>10764</v>
      </c>
      <c r="C3100" s="0" t="str">
        <f aca="false">LEFT(A3100,2)&amp;B3100</f>
        <v>LURemich</v>
      </c>
    </row>
    <row r="3101" customFormat="false" ht="12.75" hidden="false" customHeight="false" outlineLevel="0" collapsed="false">
      <c r="A3101" s="0" t="s">
        <v>10763</v>
      </c>
      <c r="B3101" s="0" t="s">
        <v>10764</v>
      </c>
      <c r="C3101" s="0" t="str">
        <f aca="false">LEFT(A3101,2)&amp;B3101</f>
        <v>LURemich</v>
      </c>
    </row>
    <row r="3102" customFormat="false" ht="12.75" hidden="false" customHeight="false" outlineLevel="0" collapsed="false">
      <c r="A3102" s="0" t="s">
        <v>10763</v>
      </c>
      <c r="B3102" s="0" t="s">
        <v>10765</v>
      </c>
      <c r="C3102" s="0" t="str">
        <f aca="false">LEFT(A3102,2)&amp;B3102</f>
        <v>LURéimech</v>
      </c>
    </row>
    <row r="3103" customFormat="false" ht="12.75" hidden="false" customHeight="false" outlineLevel="0" collapsed="false">
      <c r="A3103" s="0" t="s">
        <v>10766</v>
      </c>
      <c r="B3103" s="0" t="s">
        <v>10767</v>
      </c>
      <c r="C3103" s="0" t="str">
        <f aca="false">LEFT(A3103,2)&amp;B3103</f>
        <v>LUVianden</v>
      </c>
    </row>
    <row r="3104" customFormat="false" ht="12.75" hidden="false" customHeight="false" outlineLevel="0" collapsed="false">
      <c r="A3104" s="0" t="s">
        <v>10766</v>
      </c>
      <c r="B3104" s="0" t="s">
        <v>10767</v>
      </c>
      <c r="C3104" s="0" t="str">
        <f aca="false">LEFT(A3104,2)&amp;B3104</f>
        <v>LUVianden</v>
      </c>
    </row>
    <row r="3105" customFormat="false" ht="12.75" hidden="false" customHeight="false" outlineLevel="0" collapsed="false">
      <c r="A3105" s="0" t="s">
        <v>10766</v>
      </c>
      <c r="B3105" s="0" t="s">
        <v>10768</v>
      </c>
      <c r="C3105" s="0" t="str">
        <f aca="false">LEFT(A3105,2)&amp;B3105</f>
        <v>LUVeianen</v>
      </c>
    </row>
    <row r="3106" customFormat="false" ht="12.75" hidden="false" customHeight="false" outlineLevel="0" collapsed="false">
      <c r="A3106" s="0" t="s">
        <v>10769</v>
      </c>
      <c r="B3106" s="0" t="s">
        <v>10770</v>
      </c>
      <c r="C3106" s="0" t="str">
        <f aca="false">LEFT(A3106,2)&amp;B3106</f>
        <v>LUWiltz</v>
      </c>
    </row>
    <row r="3107" customFormat="false" ht="12.75" hidden="false" customHeight="false" outlineLevel="0" collapsed="false">
      <c r="A3107" s="0" t="s">
        <v>10769</v>
      </c>
      <c r="B3107" s="0" t="s">
        <v>10770</v>
      </c>
      <c r="C3107" s="0" t="str">
        <f aca="false">LEFT(A3107,2)&amp;B3107</f>
        <v>LUWiltz</v>
      </c>
    </row>
    <row r="3108" customFormat="false" ht="12.75" hidden="false" customHeight="false" outlineLevel="0" collapsed="false">
      <c r="A3108" s="0" t="s">
        <v>10769</v>
      </c>
      <c r="B3108" s="0" t="s">
        <v>10771</v>
      </c>
      <c r="C3108" s="0" t="str">
        <f aca="false">LEFT(A3108,2)&amp;B3108</f>
        <v>LUWolz</v>
      </c>
    </row>
    <row r="3109" customFormat="false" ht="12.75" hidden="false" customHeight="false" outlineLevel="0" collapsed="false">
      <c r="A3109" s="0" t="s">
        <v>10772</v>
      </c>
      <c r="B3109" s="0" t="s">
        <v>10773</v>
      </c>
      <c r="C3109" s="0" t="str">
        <f aca="false">LEFT(A3109,2)&amp;B3109</f>
        <v>LVAglonas novads</v>
      </c>
    </row>
    <row r="3110" customFormat="false" ht="12.75" hidden="false" customHeight="false" outlineLevel="0" collapsed="false">
      <c r="A3110" s="0" t="s">
        <v>10774</v>
      </c>
      <c r="B3110" s="0" t="s">
        <v>10775</v>
      </c>
      <c r="C3110" s="0" t="str">
        <f aca="false">LEFT(A3110,2)&amp;B3110</f>
        <v>LVAizkraukles novads</v>
      </c>
    </row>
    <row r="3111" customFormat="false" ht="12.75" hidden="false" customHeight="false" outlineLevel="0" collapsed="false">
      <c r="A3111" s="0" t="s">
        <v>10776</v>
      </c>
      <c r="B3111" s="0" t="s">
        <v>10777</v>
      </c>
      <c r="C3111" s="0" t="str">
        <f aca="false">LEFT(A3111,2)&amp;B3111</f>
        <v>LVAizputes novads</v>
      </c>
    </row>
    <row r="3112" customFormat="false" ht="12.75" hidden="false" customHeight="false" outlineLevel="0" collapsed="false">
      <c r="A3112" s="0" t="s">
        <v>10778</v>
      </c>
      <c r="B3112" s="0" t="s">
        <v>10779</v>
      </c>
      <c r="C3112" s="0" t="str">
        <f aca="false">LEFT(A3112,2)&amp;B3112</f>
        <v>LVAknīstes novads</v>
      </c>
    </row>
    <row r="3113" customFormat="false" ht="12.75" hidden="false" customHeight="false" outlineLevel="0" collapsed="false">
      <c r="A3113" s="0" t="s">
        <v>10780</v>
      </c>
      <c r="B3113" s="0" t="s">
        <v>10781</v>
      </c>
      <c r="C3113" s="0" t="str">
        <f aca="false">LEFT(A3113,2)&amp;B3113</f>
        <v>LVAlojas novads</v>
      </c>
    </row>
    <row r="3114" customFormat="false" ht="12.75" hidden="false" customHeight="false" outlineLevel="0" collapsed="false">
      <c r="A3114" s="0" t="s">
        <v>10782</v>
      </c>
      <c r="B3114" s="0" t="s">
        <v>10783</v>
      </c>
      <c r="C3114" s="0" t="str">
        <f aca="false">LEFT(A3114,2)&amp;B3114</f>
        <v>LVAlsungas novads</v>
      </c>
    </row>
    <row r="3115" customFormat="false" ht="12.75" hidden="false" customHeight="false" outlineLevel="0" collapsed="false">
      <c r="A3115" s="0" t="s">
        <v>10784</v>
      </c>
      <c r="B3115" s="0" t="s">
        <v>10785</v>
      </c>
      <c r="C3115" s="0" t="str">
        <f aca="false">LEFT(A3115,2)&amp;B3115</f>
        <v>LVAlūksnes novads</v>
      </c>
    </row>
    <row r="3116" customFormat="false" ht="12.75" hidden="false" customHeight="false" outlineLevel="0" collapsed="false">
      <c r="A3116" s="0" t="s">
        <v>10786</v>
      </c>
      <c r="B3116" s="0" t="s">
        <v>10787</v>
      </c>
      <c r="C3116" s="0" t="str">
        <f aca="false">LEFT(A3116,2)&amp;B3116</f>
        <v>LVAmatas novads</v>
      </c>
    </row>
    <row r="3117" customFormat="false" ht="12.75" hidden="false" customHeight="false" outlineLevel="0" collapsed="false">
      <c r="A3117" s="0" t="s">
        <v>10788</v>
      </c>
      <c r="B3117" s="0" t="s">
        <v>10789</v>
      </c>
      <c r="C3117" s="0" t="str">
        <f aca="false">LEFT(A3117,2)&amp;B3117</f>
        <v>LVApes novads</v>
      </c>
    </row>
    <row r="3118" customFormat="false" ht="12.75" hidden="false" customHeight="false" outlineLevel="0" collapsed="false">
      <c r="A3118" s="0" t="s">
        <v>10790</v>
      </c>
      <c r="B3118" s="0" t="s">
        <v>10791</v>
      </c>
      <c r="C3118" s="0" t="str">
        <f aca="false">LEFT(A3118,2)&amp;B3118</f>
        <v>LVAuces novads</v>
      </c>
    </row>
    <row r="3119" customFormat="false" ht="12.75" hidden="false" customHeight="false" outlineLevel="0" collapsed="false">
      <c r="A3119" s="0" t="s">
        <v>10792</v>
      </c>
      <c r="B3119" s="0" t="s">
        <v>10793</v>
      </c>
      <c r="C3119" s="0" t="str">
        <f aca="false">LEFT(A3119,2)&amp;B3119</f>
        <v>LVĀdažu novads</v>
      </c>
    </row>
    <row r="3120" customFormat="false" ht="12.75" hidden="false" customHeight="false" outlineLevel="0" collapsed="false">
      <c r="A3120" s="0" t="s">
        <v>10794</v>
      </c>
      <c r="B3120" s="0" t="s">
        <v>10795</v>
      </c>
      <c r="C3120" s="0" t="str">
        <f aca="false">LEFT(A3120,2)&amp;B3120</f>
        <v>LVBabītes novads</v>
      </c>
    </row>
    <row r="3121" customFormat="false" ht="12.75" hidden="false" customHeight="false" outlineLevel="0" collapsed="false">
      <c r="A3121" s="0" t="s">
        <v>10796</v>
      </c>
      <c r="B3121" s="0" t="s">
        <v>10797</v>
      </c>
      <c r="C3121" s="0" t="str">
        <f aca="false">LEFT(A3121,2)&amp;B3121</f>
        <v>LVBaldones novads</v>
      </c>
    </row>
    <row r="3122" customFormat="false" ht="12.75" hidden="false" customHeight="false" outlineLevel="0" collapsed="false">
      <c r="A3122" s="0" t="s">
        <v>10798</v>
      </c>
      <c r="B3122" s="0" t="s">
        <v>10799</v>
      </c>
      <c r="C3122" s="0" t="str">
        <f aca="false">LEFT(A3122,2)&amp;B3122</f>
        <v>LVBaltinavas novads</v>
      </c>
    </row>
    <row r="3123" customFormat="false" ht="12.75" hidden="false" customHeight="false" outlineLevel="0" collapsed="false">
      <c r="A3123" s="0" t="s">
        <v>10800</v>
      </c>
      <c r="B3123" s="0" t="s">
        <v>10801</v>
      </c>
      <c r="C3123" s="0" t="str">
        <f aca="false">LEFT(A3123,2)&amp;B3123</f>
        <v>LVBalvu novads</v>
      </c>
    </row>
    <row r="3124" customFormat="false" ht="12.75" hidden="false" customHeight="false" outlineLevel="0" collapsed="false">
      <c r="A3124" s="0" t="s">
        <v>10802</v>
      </c>
      <c r="B3124" s="0" t="s">
        <v>10803</v>
      </c>
      <c r="C3124" s="0" t="str">
        <f aca="false">LEFT(A3124,2)&amp;B3124</f>
        <v>LVBauskas novads</v>
      </c>
    </row>
    <row r="3125" customFormat="false" ht="12.75" hidden="false" customHeight="false" outlineLevel="0" collapsed="false">
      <c r="A3125" s="0" t="s">
        <v>10804</v>
      </c>
      <c r="B3125" s="0" t="s">
        <v>10805</v>
      </c>
      <c r="C3125" s="0" t="str">
        <f aca="false">LEFT(A3125,2)&amp;B3125</f>
        <v>LVBeverīnas novads</v>
      </c>
    </row>
    <row r="3126" customFormat="false" ht="12.75" hidden="false" customHeight="false" outlineLevel="0" collapsed="false">
      <c r="A3126" s="0" t="s">
        <v>10806</v>
      </c>
      <c r="B3126" s="0" t="s">
        <v>10807</v>
      </c>
      <c r="C3126" s="0" t="str">
        <f aca="false">LEFT(A3126,2)&amp;B3126</f>
        <v>LVBrocēnu novads</v>
      </c>
    </row>
    <row r="3127" customFormat="false" ht="12.75" hidden="false" customHeight="false" outlineLevel="0" collapsed="false">
      <c r="A3127" s="0" t="s">
        <v>10808</v>
      </c>
      <c r="B3127" s="0" t="s">
        <v>10809</v>
      </c>
      <c r="C3127" s="0" t="str">
        <f aca="false">LEFT(A3127,2)&amp;B3127</f>
        <v>LVBurtnieku novads</v>
      </c>
    </row>
    <row r="3128" customFormat="false" ht="12.75" hidden="false" customHeight="false" outlineLevel="0" collapsed="false">
      <c r="A3128" s="0" t="s">
        <v>10810</v>
      </c>
      <c r="B3128" s="0" t="s">
        <v>10811</v>
      </c>
      <c r="C3128" s="0" t="str">
        <f aca="false">LEFT(A3128,2)&amp;B3128</f>
        <v>LVCarnikavas novads</v>
      </c>
    </row>
    <row r="3129" customFormat="false" ht="12.75" hidden="false" customHeight="false" outlineLevel="0" collapsed="false">
      <c r="A3129" s="0" t="s">
        <v>10812</v>
      </c>
      <c r="B3129" s="0" t="s">
        <v>10813</v>
      </c>
      <c r="C3129" s="0" t="str">
        <f aca="false">LEFT(A3129,2)&amp;B3129</f>
        <v>LVCesvaines novads</v>
      </c>
    </row>
    <row r="3130" customFormat="false" ht="12.75" hidden="false" customHeight="false" outlineLevel="0" collapsed="false">
      <c r="A3130" s="0" t="s">
        <v>10814</v>
      </c>
      <c r="B3130" s="0" t="s">
        <v>10815</v>
      </c>
      <c r="C3130" s="0" t="str">
        <f aca="false">LEFT(A3130,2)&amp;B3130</f>
        <v>LVCēsu novads</v>
      </c>
    </row>
    <row r="3131" customFormat="false" ht="12.75" hidden="false" customHeight="false" outlineLevel="0" collapsed="false">
      <c r="A3131" s="0" t="s">
        <v>10816</v>
      </c>
      <c r="B3131" s="0" t="s">
        <v>10817</v>
      </c>
      <c r="C3131" s="0" t="str">
        <f aca="false">LEFT(A3131,2)&amp;B3131</f>
        <v>LVCiblas novads</v>
      </c>
    </row>
    <row r="3132" customFormat="false" ht="12.75" hidden="false" customHeight="false" outlineLevel="0" collapsed="false">
      <c r="A3132" s="0" t="s">
        <v>10818</v>
      </c>
      <c r="B3132" s="0" t="s">
        <v>10819</v>
      </c>
      <c r="C3132" s="0" t="str">
        <f aca="false">LEFT(A3132,2)&amp;B3132</f>
        <v>LVDagdas novads</v>
      </c>
    </row>
    <row r="3133" customFormat="false" ht="12.75" hidden="false" customHeight="false" outlineLevel="0" collapsed="false">
      <c r="A3133" s="0" t="s">
        <v>10820</v>
      </c>
      <c r="B3133" s="0" t="s">
        <v>10821</v>
      </c>
      <c r="C3133" s="0" t="str">
        <f aca="false">LEFT(A3133,2)&amp;B3133</f>
        <v>LVDaugavpils novads</v>
      </c>
    </row>
    <row r="3134" customFormat="false" ht="12.75" hidden="false" customHeight="false" outlineLevel="0" collapsed="false">
      <c r="A3134" s="0" t="s">
        <v>10822</v>
      </c>
      <c r="B3134" s="0" t="s">
        <v>10823</v>
      </c>
      <c r="C3134" s="0" t="str">
        <f aca="false">LEFT(A3134,2)&amp;B3134</f>
        <v>LVDobeles novads</v>
      </c>
    </row>
    <row r="3135" customFormat="false" ht="12.75" hidden="false" customHeight="false" outlineLevel="0" collapsed="false">
      <c r="A3135" s="0" t="s">
        <v>10824</v>
      </c>
      <c r="B3135" s="0" t="s">
        <v>10825</v>
      </c>
      <c r="C3135" s="0" t="str">
        <f aca="false">LEFT(A3135,2)&amp;B3135</f>
        <v>LVDundagas novads</v>
      </c>
    </row>
    <row r="3136" customFormat="false" ht="12.75" hidden="false" customHeight="false" outlineLevel="0" collapsed="false">
      <c r="A3136" s="0" t="s">
        <v>10826</v>
      </c>
      <c r="B3136" s="0" t="s">
        <v>10827</v>
      </c>
      <c r="C3136" s="0" t="str">
        <f aca="false">LEFT(A3136,2)&amp;B3136</f>
        <v>LVDurbes novads</v>
      </c>
    </row>
    <row r="3137" customFormat="false" ht="12.75" hidden="false" customHeight="false" outlineLevel="0" collapsed="false">
      <c r="A3137" s="0" t="s">
        <v>10828</v>
      </c>
      <c r="B3137" s="0" t="s">
        <v>10829</v>
      </c>
      <c r="C3137" s="0" t="str">
        <f aca="false">LEFT(A3137,2)&amp;B3137</f>
        <v>LVEngures novads</v>
      </c>
    </row>
    <row r="3138" customFormat="false" ht="12.75" hidden="false" customHeight="false" outlineLevel="0" collapsed="false">
      <c r="A3138" s="0" t="s">
        <v>10830</v>
      </c>
      <c r="B3138" s="0" t="s">
        <v>10831</v>
      </c>
      <c r="C3138" s="0" t="str">
        <f aca="false">LEFT(A3138,2)&amp;B3138</f>
        <v>LVĒrgļu novads</v>
      </c>
    </row>
    <row r="3139" customFormat="false" ht="12.75" hidden="false" customHeight="false" outlineLevel="0" collapsed="false">
      <c r="A3139" s="0" t="s">
        <v>10832</v>
      </c>
      <c r="B3139" s="0" t="s">
        <v>10833</v>
      </c>
      <c r="C3139" s="0" t="str">
        <f aca="false">LEFT(A3139,2)&amp;B3139</f>
        <v>LVGarkalnes novads</v>
      </c>
    </row>
    <row r="3140" customFormat="false" ht="12.75" hidden="false" customHeight="false" outlineLevel="0" collapsed="false">
      <c r="A3140" s="0" t="s">
        <v>10834</v>
      </c>
      <c r="B3140" s="0" t="s">
        <v>10835</v>
      </c>
      <c r="C3140" s="0" t="str">
        <f aca="false">LEFT(A3140,2)&amp;B3140</f>
        <v>LVGrobiņas novads</v>
      </c>
    </row>
    <row r="3141" customFormat="false" ht="12.75" hidden="false" customHeight="false" outlineLevel="0" collapsed="false">
      <c r="A3141" s="0" t="s">
        <v>10836</v>
      </c>
      <c r="B3141" s="0" t="s">
        <v>10837</v>
      </c>
      <c r="C3141" s="0" t="str">
        <f aca="false">LEFT(A3141,2)&amp;B3141</f>
        <v>LVGulbenes novads</v>
      </c>
    </row>
    <row r="3142" customFormat="false" ht="12.75" hidden="false" customHeight="false" outlineLevel="0" collapsed="false">
      <c r="A3142" s="0" t="s">
        <v>10838</v>
      </c>
      <c r="B3142" s="0" t="s">
        <v>10839</v>
      </c>
      <c r="C3142" s="0" t="str">
        <f aca="false">LEFT(A3142,2)&amp;B3142</f>
        <v>LVIecavas novads</v>
      </c>
    </row>
    <row r="3143" customFormat="false" ht="12.75" hidden="false" customHeight="false" outlineLevel="0" collapsed="false">
      <c r="A3143" s="0" t="s">
        <v>10840</v>
      </c>
      <c r="B3143" s="0" t="s">
        <v>10841</v>
      </c>
      <c r="C3143" s="0" t="str">
        <f aca="false">LEFT(A3143,2)&amp;B3143</f>
        <v>LVIkšķiles novads</v>
      </c>
    </row>
    <row r="3144" customFormat="false" ht="12.75" hidden="false" customHeight="false" outlineLevel="0" collapsed="false">
      <c r="A3144" s="0" t="s">
        <v>10842</v>
      </c>
      <c r="B3144" s="0" t="s">
        <v>10843</v>
      </c>
      <c r="C3144" s="0" t="str">
        <f aca="false">LEFT(A3144,2)&amp;B3144</f>
        <v>LVIlūkstes novads</v>
      </c>
    </row>
    <row r="3145" customFormat="false" ht="12.75" hidden="false" customHeight="false" outlineLevel="0" collapsed="false">
      <c r="A3145" s="0" t="s">
        <v>10844</v>
      </c>
      <c r="B3145" s="0" t="s">
        <v>10845</v>
      </c>
      <c r="C3145" s="0" t="str">
        <f aca="false">LEFT(A3145,2)&amp;B3145</f>
        <v>LVInčukalna novads</v>
      </c>
    </row>
    <row r="3146" customFormat="false" ht="12.75" hidden="false" customHeight="false" outlineLevel="0" collapsed="false">
      <c r="A3146" s="0" t="s">
        <v>10846</v>
      </c>
      <c r="B3146" s="0" t="s">
        <v>10847</v>
      </c>
      <c r="C3146" s="0" t="str">
        <f aca="false">LEFT(A3146,2)&amp;B3146</f>
        <v>LVJaunjelgavas novads</v>
      </c>
    </row>
    <row r="3147" customFormat="false" ht="12.75" hidden="false" customHeight="false" outlineLevel="0" collapsed="false">
      <c r="A3147" s="0" t="s">
        <v>10848</v>
      </c>
      <c r="B3147" s="0" t="s">
        <v>10849</v>
      </c>
      <c r="C3147" s="0" t="str">
        <f aca="false">LEFT(A3147,2)&amp;B3147</f>
        <v>LVJaunpiebalgas novads</v>
      </c>
    </row>
    <row r="3148" customFormat="false" ht="12.75" hidden="false" customHeight="false" outlineLevel="0" collapsed="false">
      <c r="A3148" s="0" t="s">
        <v>10850</v>
      </c>
      <c r="B3148" s="0" t="s">
        <v>10851</v>
      </c>
      <c r="C3148" s="0" t="str">
        <f aca="false">LEFT(A3148,2)&amp;B3148</f>
        <v>LVJaunpils novads</v>
      </c>
    </row>
    <row r="3149" customFormat="false" ht="12.75" hidden="false" customHeight="false" outlineLevel="0" collapsed="false">
      <c r="A3149" s="0" t="s">
        <v>10852</v>
      </c>
      <c r="B3149" s="0" t="s">
        <v>10853</v>
      </c>
      <c r="C3149" s="0" t="str">
        <f aca="false">LEFT(A3149,2)&amp;B3149</f>
        <v>LVJelgavas novads</v>
      </c>
    </row>
    <row r="3150" customFormat="false" ht="12.75" hidden="false" customHeight="false" outlineLevel="0" collapsed="false">
      <c r="A3150" s="0" t="s">
        <v>10854</v>
      </c>
      <c r="B3150" s="0" t="s">
        <v>10855</v>
      </c>
      <c r="C3150" s="0" t="str">
        <f aca="false">LEFT(A3150,2)&amp;B3150</f>
        <v>LVJēkabpils novads</v>
      </c>
    </row>
    <row r="3151" customFormat="false" ht="12.75" hidden="false" customHeight="false" outlineLevel="0" collapsed="false">
      <c r="A3151" s="0" t="s">
        <v>10856</v>
      </c>
      <c r="B3151" s="0" t="s">
        <v>10857</v>
      </c>
      <c r="C3151" s="0" t="str">
        <f aca="false">LEFT(A3151,2)&amp;B3151</f>
        <v>LVKandavas novads</v>
      </c>
    </row>
    <row r="3152" customFormat="false" ht="12.75" hidden="false" customHeight="false" outlineLevel="0" collapsed="false">
      <c r="A3152" s="0" t="s">
        <v>10858</v>
      </c>
      <c r="B3152" s="0" t="s">
        <v>10859</v>
      </c>
      <c r="C3152" s="0" t="str">
        <f aca="false">LEFT(A3152,2)&amp;B3152</f>
        <v>LVKārsavas novads</v>
      </c>
    </row>
    <row r="3153" customFormat="false" ht="12.75" hidden="false" customHeight="false" outlineLevel="0" collapsed="false">
      <c r="A3153" s="0" t="s">
        <v>10860</v>
      </c>
      <c r="B3153" s="0" t="s">
        <v>10861</v>
      </c>
      <c r="C3153" s="0" t="str">
        <f aca="false">LEFT(A3153,2)&amp;B3153</f>
        <v>LVKocēnu novads</v>
      </c>
    </row>
    <row r="3154" customFormat="false" ht="12.75" hidden="false" customHeight="false" outlineLevel="0" collapsed="false">
      <c r="A3154" s="0" t="s">
        <v>10862</v>
      </c>
      <c r="B3154" s="0" t="s">
        <v>10863</v>
      </c>
      <c r="C3154" s="0" t="str">
        <f aca="false">LEFT(A3154,2)&amp;B3154</f>
        <v>LVKokneses novads</v>
      </c>
    </row>
    <row r="3155" customFormat="false" ht="12.75" hidden="false" customHeight="false" outlineLevel="0" collapsed="false">
      <c r="A3155" s="0" t="s">
        <v>10864</v>
      </c>
      <c r="B3155" s="0" t="s">
        <v>10865</v>
      </c>
      <c r="C3155" s="0" t="str">
        <f aca="false">LEFT(A3155,2)&amp;B3155</f>
        <v>LVKrāslavas novads</v>
      </c>
    </row>
    <row r="3156" customFormat="false" ht="12.75" hidden="false" customHeight="false" outlineLevel="0" collapsed="false">
      <c r="A3156" s="0" t="s">
        <v>10866</v>
      </c>
      <c r="B3156" s="0" t="s">
        <v>10867</v>
      </c>
      <c r="C3156" s="0" t="str">
        <f aca="false">LEFT(A3156,2)&amp;B3156</f>
        <v>LVKrimuldas novads</v>
      </c>
    </row>
    <row r="3157" customFormat="false" ht="12.75" hidden="false" customHeight="false" outlineLevel="0" collapsed="false">
      <c r="A3157" s="0" t="s">
        <v>10868</v>
      </c>
      <c r="B3157" s="0" t="s">
        <v>10869</v>
      </c>
      <c r="C3157" s="0" t="str">
        <f aca="false">LEFT(A3157,2)&amp;B3157</f>
        <v>LVKrustpils novads</v>
      </c>
    </row>
    <row r="3158" customFormat="false" ht="12.75" hidden="false" customHeight="false" outlineLevel="0" collapsed="false">
      <c r="A3158" s="0" t="s">
        <v>10870</v>
      </c>
      <c r="B3158" s="0" t="s">
        <v>10871</v>
      </c>
      <c r="C3158" s="0" t="str">
        <f aca="false">LEFT(A3158,2)&amp;B3158</f>
        <v>LVKuldīgas novads</v>
      </c>
    </row>
    <row r="3159" customFormat="false" ht="12.75" hidden="false" customHeight="false" outlineLevel="0" collapsed="false">
      <c r="A3159" s="0" t="s">
        <v>10872</v>
      </c>
      <c r="B3159" s="0" t="s">
        <v>10873</v>
      </c>
      <c r="C3159" s="0" t="str">
        <f aca="false">LEFT(A3159,2)&amp;B3159</f>
        <v>LVĶeguma novads</v>
      </c>
    </row>
    <row r="3160" customFormat="false" ht="12.75" hidden="false" customHeight="false" outlineLevel="0" collapsed="false">
      <c r="A3160" s="0" t="s">
        <v>10874</v>
      </c>
      <c r="B3160" s="0" t="s">
        <v>10875</v>
      </c>
      <c r="C3160" s="0" t="str">
        <f aca="false">LEFT(A3160,2)&amp;B3160</f>
        <v>LVĶekavas novads</v>
      </c>
    </row>
    <row r="3161" customFormat="false" ht="12.75" hidden="false" customHeight="false" outlineLevel="0" collapsed="false">
      <c r="A3161" s="0" t="s">
        <v>10876</v>
      </c>
      <c r="B3161" s="0" t="s">
        <v>10877</v>
      </c>
      <c r="C3161" s="0" t="str">
        <f aca="false">LEFT(A3161,2)&amp;B3161</f>
        <v>LVLielvārdes novads</v>
      </c>
    </row>
    <row r="3162" customFormat="false" ht="12.75" hidden="false" customHeight="false" outlineLevel="0" collapsed="false">
      <c r="A3162" s="0" t="s">
        <v>10878</v>
      </c>
      <c r="B3162" s="0" t="s">
        <v>10879</v>
      </c>
      <c r="C3162" s="0" t="str">
        <f aca="false">LEFT(A3162,2)&amp;B3162</f>
        <v>LVLimbažu novads</v>
      </c>
    </row>
    <row r="3163" customFormat="false" ht="12.75" hidden="false" customHeight="false" outlineLevel="0" collapsed="false">
      <c r="A3163" s="0" t="s">
        <v>10880</v>
      </c>
      <c r="B3163" s="0" t="s">
        <v>10881</v>
      </c>
      <c r="C3163" s="0" t="str">
        <f aca="false">LEFT(A3163,2)&amp;B3163</f>
        <v>LVLīgatnes novads</v>
      </c>
    </row>
    <row r="3164" customFormat="false" ht="12.75" hidden="false" customHeight="false" outlineLevel="0" collapsed="false">
      <c r="A3164" s="0" t="s">
        <v>10882</v>
      </c>
      <c r="B3164" s="0" t="s">
        <v>10883</v>
      </c>
      <c r="C3164" s="0" t="str">
        <f aca="false">LEFT(A3164,2)&amp;B3164</f>
        <v>LVLīvānu novads</v>
      </c>
    </row>
    <row r="3165" customFormat="false" ht="12.75" hidden="false" customHeight="false" outlineLevel="0" collapsed="false">
      <c r="A3165" s="0" t="s">
        <v>10884</v>
      </c>
      <c r="B3165" s="0" t="s">
        <v>10885</v>
      </c>
      <c r="C3165" s="0" t="str">
        <f aca="false">LEFT(A3165,2)&amp;B3165</f>
        <v>LVLubānas novads</v>
      </c>
    </row>
    <row r="3166" customFormat="false" ht="12.75" hidden="false" customHeight="false" outlineLevel="0" collapsed="false">
      <c r="A3166" s="0" t="s">
        <v>10886</v>
      </c>
      <c r="B3166" s="0" t="s">
        <v>10887</v>
      </c>
      <c r="C3166" s="0" t="str">
        <f aca="false">LEFT(A3166,2)&amp;B3166</f>
        <v>LVLudzas novads</v>
      </c>
    </row>
    <row r="3167" customFormat="false" ht="12.75" hidden="false" customHeight="false" outlineLevel="0" collapsed="false">
      <c r="A3167" s="0" t="s">
        <v>10888</v>
      </c>
      <c r="B3167" s="0" t="s">
        <v>10889</v>
      </c>
      <c r="C3167" s="0" t="str">
        <f aca="false">LEFT(A3167,2)&amp;B3167</f>
        <v>LVMadonas novads</v>
      </c>
    </row>
    <row r="3168" customFormat="false" ht="12.75" hidden="false" customHeight="false" outlineLevel="0" collapsed="false">
      <c r="A3168" s="0" t="s">
        <v>10890</v>
      </c>
      <c r="B3168" s="0" t="s">
        <v>10891</v>
      </c>
      <c r="C3168" s="0" t="str">
        <f aca="false">LEFT(A3168,2)&amp;B3168</f>
        <v>LVMazsalacas novads</v>
      </c>
    </row>
    <row r="3169" customFormat="false" ht="12.75" hidden="false" customHeight="false" outlineLevel="0" collapsed="false">
      <c r="A3169" s="0" t="s">
        <v>10892</v>
      </c>
      <c r="B3169" s="0" t="s">
        <v>10893</v>
      </c>
      <c r="C3169" s="0" t="str">
        <f aca="false">LEFT(A3169,2)&amp;B3169</f>
        <v>LVMālpils novads</v>
      </c>
    </row>
    <row r="3170" customFormat="false" ht="12.75" hidden="false" customHeight="false" outlineLevel="0" collapsed="false">
      <c r="A3170" s="0" t="s">
        <v>10894</v>
      </c>
      <c r="B3170" s="0" t="s">
        <v>10895</v>
      </c>
      <c r="C3170" s="0" t="str">
        <f aca="false">LEFT(A3170,2)&amp;B3170</f>
        <v>LVMārupes novads</v>
      </c>
    </row>
    <row r="3171" customFormat="false" ht="12.75" hidden="false" customHeight="false" outlineLevel="0" collapsed="false">
      <c r="A3171" s="0" t="s">
        <v>10896</v>
      </c>
      <c r="B3171" s="0" t="s">
        <v>10897</v>
      </c>
      <c r="C3171" s="0" t="str">
        <f aca="false">LEFT(A3171,2)&amp;B3171</f>
        <v>LVMērsraga novads</v>
      </c>
    </row>
    <row r="3172" customFormat="false" ht="12.75" hidden="false" customHeight="false" outlineLevel="0" collapsed="false">
      <c r="A3172" s="0" t="s">
        <v>10898</v>
      </c>
      <c r="B3172" s="0" t="s">
        <v>10899</v>
      </c>
      <c r="C3172" s="0" t="str">
        <f aca="false">LEFT(A3172,2)&amp;B3172</f>
        <v>LVNaukšēnu novads</v>
      </c>
    </row>
    <row r="3173" customFormat="false" ht="12.75" hidden="false" customHeight="false" outlineLevel="0" collapsed="false">
      <c r="A3173" s="0" t="s">
        <v>10900</v>
      </c>
      <c r="B3173" s="0" t="s">
        <v>10901</v>
      </c>
      <c r="C3173" s="0" t="str">
        <f aca="false">LEFT(A3173,2)&amp;B3173</f>
        <v>LVNeretas novads</v>
      </c>
    </row>
    <row r="3174" customFormat="false" ht="12.75" hidden="false" customHeight="false" outlineLevel="0" collapsed="false">
      <c r="A3174" s="0" t="s">
        <v>10902</v>
      </c>
      <c r="B3174" s="0" t="s">
        <v>10903</v>
      </c>
      <c r="C3174" s="0" t="str">
        <f aca="false">LEFT(A3174,2)&amp;B3174</f>
        <v>LVNīcas novads</v>
      </c>
    </row>
    <row r="3175" customFormat="false" ht="12.75" hidden="false" customHeight="false" outlineLevel="0" collapsed="false">
      <c r="A3175" s="0" t="s">
        <v>10904</v>
      </c>
      <c r="B3175" s="0" t="s">
        <v>10905</v>
      </c>
      <c r="C3175" s="0" t="str">
        <f aca="false">LEFT(A3175,2)&amp;B3175</f>
        <v>LVOgres novads</v>
      </c>
    </row>
    <row r="3176" customFormat="false" ht="12.75" hidden="false" customHeight="false" outlineLevel="0" collapsed="false">
      <c r="A3176" s="0" t="s">
        <v>10906</v>
      </c>
      <c r="B3176" s="0" t="s">
        <v>10907</v>
      </c>
      <c r="C3176" s="0" t="str">
        <f aca="false">LEFT(A3176,2)&amp;B3176</f>
        <v>LVOlaines novads</v>
      </c>
    </row>
    <row r="3177" customFormat="false" ht="12.75" hidden="false" customHeight="false" outlineLevel="0" collapsed="false">
      <c r="A3177" s="0" t="s">
        <v>10908</v>
      </c>
      <c r="B3177" s="0" t="s">
        <v>10909</v>
      </c>
      <c r="C3177" s="0" t="str">
        <f aca="false">LEFT(A3177,2)&amp;B3177</f>
        <v>LVOzolnieku novads</v>
      </c>
    </row>
    <row r="3178" customFormat="false" ht="12.75" hidden="false" customHeight="false" outlineLevel="0" collapsed="false">
      <c r="A3178" s="0" t="s">
        <v>10910</v>
      </c>
      <c r="B3178" s="0" t="s">
        <v>10911</v>
      </c>
      <c r="C3178" s="0" t="str">
        <f aca="false">LEFT(A3178,2)&amp;B3178</f>
        <v>LVPārgaujas novads</v>
      </c>
    </row>
    <row r="3179" customFormat="false" ht="12.75" hidden="false" customHeight="false" outlineLevel="0" collapsed="false">
      <c r="A3179" s="0" t="s">
        <v>10912</v>
      </c>
      <c r="B3179" s="0" t="s">
        <v>10913</v>
      </c>
      <c r="C3179" s="0" t="str">
        <f aca="false">LEFT(A3179,2)&amp;B3179</f>
        <v>LVPāvilostas novads</v>
      </c>
    </row>
    <row r="3180" customFormat="false" ht="12.75" hidden="false" customHeight="false" outlineLevel="0" collapsed="false">
      <c r="A3180" s="0" t="s">
        <v>10914</v>
      </c>
      <c r="B3180" s="0" t="s">
        <v>10915</v>
      </c>
      <c r="C3180" s="0" t="str">
        <f aca="false">LEFT(A3180,2)&amp;B3180</f>
        <v>LVPļaviņu novads</v>
      </c>
    </row>
    <row r="3181" customFormat="false" ht="12.75" hidden="false" customHeight="false" outlineLevel="0" collapsed="false">
      <c r="A3181" s="0" t="s">
        <v>10916</v>
      </c>
      <c r="B3181" s="0" t="s">
        <v>10917</v>
      </c>
      <c r="C3181" s="0" t="str">
        <f aca="false">LEFT(A3181,2)&amp;B3181</f>
        <v>LVPreiļu novads</v>
      </c>
    </row>
    <row r="3182" customFormat="false" ht="12.75" hidden="false" customHeight="false" outlineLevel="0" collapsed="false">
      <c r="A3182" s="0" t="s">
        <v>10918</v>
      </c>
      <c r="B3182" s="0" t="s">
        <v>10919</v>
      </c>
      <c r="C3182" s="0" t="str">
        <f aca="false">LEFT(A3182,2)&amp;B3182</f>
        <v>LVPriekules novads</v>
      </c>
    </row>
    <row r="3183" customFormat="false" ht="12.75" hidden="false" customHeight="false" outlineLevel="0" collapsed="false">
      <c r="A3183" s="0" t="s">
        <v>10920</v>
      </c>
      <c r="B3183" s="0" t="s">
        <v>10921</v>
      </c>
      <c r="C3183" s="0" t="str">
        <f aca="false">LEFT(A3183,2)&amp;B3183</f>
        <v>LVPriekuļu novads</v>
      </c>
    </row>
    <row r="3184" customFormat="false" ht="12.75" hidden="false" customHeight="false" outlineLevel="0" collapsed="false">
      <c r="A3184" s="0" t="s">
        <v>10922</v>
      </c>
      <c r="B3184" s="0" t="s">
        <v>10923</v>
      </c>
      <c r="C3184" s="0" t="str">
        <f aca="false">LEFT(A3184,2)&amp;B3184</f>
        <v>LVRaunas novads</v>
      </c>
    </row>
    <row r="3185" customFormat="false" ht="12.75" hidden="false" customHeight="false" outlineLevel="0" collapsed="false">
      <c r="A3185" s="0" t="s">
        <v>10924</v>
      </c>
      <c r="B3185" s="0" t="s">
        <v>10925</v>
      </c>
      <c r="C3185" s="0" t="str">
        <f aca="false">LEFT(A3185,2)&amp;B3185</f>
        <v>LVRēzeknes novads</v>
      </c>
    </row>
    <row r="3186" customFormat="false" ht="12.75" hidden="false" customHeight="false" outlineLevel="0" collapsed="false">
      <c r="A3186" s="0" t="s">
        <v>10926</v>
      </c>
      <c r="B3186" s="0" t="s">
        <v>10927</v>
      </c>
      <c r="C3186" s="0" t="str">
        <f aca="false">LEFT(A3186,2)&amp;B3186</f>
        <v>LVRiebiņu novads</v>
      </c>
    </row>
    <row r="3187" customFormat="false" ht="12.75" hidden="false" customHeight="false" outlineLevel="0" collapsed="false">
      <c r="A3187" s="0" t="s">
        <v>10928</v>
      </c>
      <c r="B3187" s="0" t="s">
        <v>10929</v>
      </c>
      <c r="C3187" s="0" t="str">
        <f aca="false">LEFT(A3187,2)&amp;B3187</f>
        <v>LVRojas novads</v>
      </c>
    </row>
    <row r="3188" customFormat="false" ht="12.75" hidden="false" customHeight="false" outlineLevel="0" collapsed="false">
      <c r="A3188" s="0" t="s">
        <v>10930</v>
      </c>
      <c r="B3188" s="0" t="s">
        <v>10931</v>
      </c>
      <c r="C3188" s="0" t="str">
        <f aca="false">LEFT(A3188,2)&amp;B3188</f>
        <v>LVRopažu novads</v>
      </c>
    </row>
    <row r="3189" customFormat="false" ht="12.75" hidden="false" customHeight="false" outlineLevel="0" collapsed="false">
      <c r="A3189" s="0" t="s">
        <v>10932</v>
      </c>
      <c r="B3189" s="0" t="s">
        <v>10933</v>
      </c>
      <c r="C3189" s="0" t="str">
        <f aca="false">LEFT(A3189,2)&amp;B3189</f>
        <v>LVRucavas novads</v>
      </c>
    </row>
    <row r="3190" customFormat="false" ht="12.75" hidden="false" customHeight="false" outlineLevel="0" collapsed="false">
      <c r="A3190" s="0" t="s">
        <v>10934</v>
      </c>
      <c r="B3190" s="0" t="s">
        <v>10935</v>
      </c>
      <c r="C3190" s="0" t="str">
        <f aca="false">LEFT(A3190,2)&amp;B3190</f>
        <v>LVRugāju novads</v>
      </c>
    </row>
    <row r="3191" customFormat="false" ht="12.75" hidden="false" customHeight="false" outlineLevel="0" collapsed="false">
      <c r="A3191" s="0" t="s">
        <v>10936</v>
      </c>
      <c r="B3191" s="0" t="s">
        <v>10937</v>
      </c>
      <c r="C3191" s="0" t="str">
        <f aca="false">LEFT(A3191,2)&amp;B3191</f>
        <v>LVRundāles novads</v>
      </c>
    </row>
    <row r="3192" customFormat="false" ht="12.75" hidden="false" customHeight="false" outlineLevel="0" collapsed="false">
      <c r="A3192" s="0" t="s">
        <v>10938</v>
      </c>
      <c r="B3192" s="0" t="s">
        <v>10939</v>
      </c>
      <c r="C3192" s="0" t="str">
        <f aca="false">LEFT(A3192,2)&amp;B3192</f>
        <v>LVRūjienas novads</v>
      </c>
    </row>
    <row r="3193" customFormat="false" ht="12.75" hidden="false" customHeight="false" outlineLevel="0" collapsed="false">
      <c r="A3193" s="0" t="s">
        <v>10940</v>
      </c>
      <c r="B3193" s="0" t="s">
        <v>10941</v>
      </c>
      <c r="C3193" s="0" t="str">
        <f aca="false">LEFT(A3193,2)&amp;B3193</f>
        <v>LVSalas novads</v>
      </c>
    </row>
    <row r="3194" customFormat="false" ht="12.75" hidden="false" customHeight="false" outlineLevel="0" collapsed="false">
      <c r="A3194" s="0" t="s">
        <v>10942</v>
      </c>
      <c r="B3194" s="0" t="s">
        <v>10943</v>
      </c>
      <c r="C3194" s="0" t="str">
        <f aca="false">LEFT(A3194,2)&amp;B3194</f>
        <v>LVSalacgrīvas novads</v>
      </c>
    </row>
    <row r="3195" customFormat="false" ht="12.75" hidden="false" customHeight="false" outlineLevel="0" collapsed="false">
      <c r="A3195" s="0" t="s">
        <v>10944</v>
      </c>
      <c r="B3195" s="0" t="s">
        <v>10945</v>
      </c>
      <c r="C3195" s="0" t="str">
        <f aca="false">LEFT(A3195,2)&amp;B3195</f>
        <v>LVSalaspils novads</v>
      </c>
    </row>
    <row r="3196" customFormat="false" ht="12.75" hidden="false" customHeight="false" outlineLevel="0" collapsed="false">
      <c r="A3196" s="0" t="s">
        <v>10946</v>
      </c>
      <c r="B3196" s="0" t="s">
        <v>10947</v>
      </c>
      <c r="C3196" s="0" t="str">
        <f aca="false">LEFT(A3196,2)&amp;B3196</f>
        <v>LVSaldus novads</v>
      </c>
    </row>
    <row r="3197" customFormat="false" ht="12.75" hidden="false" customHeight="false" outlineLevel="0" collapsed="false">
      <c r="A3197" s="0" t="s">
        <v>10948</v>
      </c>
      <c r="B3197" s="0" t="s">
        <v>10949</v>
      </c>
      <c r="C3197" s="0" t="str">
        <f aca="false">LEFT(A3197,2)&amp;B3197</f>
        <v>LVSaulkrastu novads</v>
      </c>
    </row>
    <row r="3198" customFormat="false" ht="12.75" hidden="false" customHeight="false" outlineLevel="0" collapsed="false">
      <c r="A3198" s="0" t="s">
        <v>10950</v>
      </c>
      <c r="B3198" s="0" t="s">
        <v>10951</v>
      </c>
      <c r="C3198" s="0" t="str">
        <f aca="false">LEFT(A3198,2)&amp;B3198</f>
        <v>LVSējas novads</v>
      </c>
    </row>
    <row r="3199" customFormat="false" ht="12.75" hidden="false" customHeight="false" outlineLevel="0" collapsed="false">
      <c r="A3199" s="0" t="s">
        <v>10952</v>
      </c>
      <c r="B3199" s="0" t="s">
        <v>10953</v>
      </c>
      <c r="C3199" s="0" t="str">
        <f aca="false">LEFT(A3199,2)&amp;B3199</f>
        <v>LVSiguldas novads</v>
      </c>
    </row>
    <row r="3200" customFormat="false" ht="12.75" hidden="false" customHeight="false" outlineLevel="0" collapsed="false">
      <c r="A3200" s="0" t="s">
        <v>10954</v>
      </c>
      <c r="B3200" s="0" t="s">
        <v>10955</v>
      </c>
      <c r="C3200" s="0" t="str">
        <f aca="false">LEFT(A3200,2)&amp;B3200</f>
        <v>LVSkrīveru novads</v>
      </c>
    </row>
    <row r="3201" customFormat="false" ht="12.75" hidden="false" customHeight="false" outlineLevel="0" collapsed="false">
      <c r="A3201" s="0" t="s">
        <v>10956</v>
      </c>
      <c r="B3201" s="0" t="s">
        <v>10957</v>
      </c>
      <c r="C3201" s="0" t="str">
        <f aca="false">LEFT(A3201,2)&amp;B3201</f>
        <v>LVSkrundas novads</v>
      </c>
    </row>
    <row r="3202" customFormat="false" ht="12.75" hidden="false" customHeight="false" outlineLevel="0" collapsed="false">
      <c r="A3202" s="0" t="s">
        <v>10958</v>
      </c>
      <c r="B3202" s="0" t="s">
        <v>10959</v>
      </c>
      <c r="C3202" s="0" t="str">
        <f aca="false">LEFT(A3202,2)&amp;B3202</f>
        <v>LVSmiltenes novads</v>
      </c>
    </row>
    <row r="3203" customFormat="false" ht="12.75" hidden="false" customHeight="false" outlineLevel="0" collapsed="false">
      <c r="A3203" s="0" t="s">
        <v>10960</v>
      </c>
      <c r="B3203" s="0" t="s">
        <v>10961</v>
      </c>
      <c r="C3203" s="0" t="str">
        <f aca="false">LEFT(A3203,2)&amp;B3203</f>
        <v>LVStopiņu novads</v>
      </c>
    </row>
    <row r="3204" customFormat="false" ht="12.75" hidden="false" customHeight="false" outlineLevel="0" collapsed="false">
      <c r="A3204" s="0" t="s">
        <v>10962</v>
      </c>
      <c r="B3204" s="0" t="s">
        <v>10963</v>
      </c>
      <c r="C3204" s="0" t="str">
        <f aca="false">LEFT(A3204,2)&amp;B3204</f>
        <v>LVStrenču novads</v>
      </c>
    </row>
    <row r="3205" customFormat="false" ht="12.75" hidden="false" customHeight="false" outlineLevel="0" collapsed="false">
      <c r="A3205" s="0" t="s">
        <v>10964</v>
      </c>
      <c r="B3205" s="0" t="s">
        <v>10965</v>
      </c>
      <c r="C3205" s="0" t="str">
        <f aca="false">LEFT(A3205,2)&amp;B3205</f>
        <v>LVTalsu novads</v>
      </c>
    </row>
    <row r="3206" customFormat="false" ht="12.75" hidden="false" customHeight="false" outlineLevel="0" collapsed="false">
      <c r="A3206" s="0" t="s">
        <v>10966</v>
      </c>
      <c r="B3206" s="0" t="s">
        <v>10967</v>
      </c>
      <c r="C3206" s="0" t="str">
        <f aca="false">LEFT(A3206,2)&amp;B3206</f>
        <v>LVTērvetes novads</v>
      </c>
    </row>
    <row r="3207" customFormat="false" ht="12.75" hidden="false" customHeight="false" outlineLevel="0" collapsed="false">
      <c r="A3207" s="0" t="s">
        <v>10968</v>
      </c>
      <c r="B3207" s="0" t="s">
        <v>10969</v>
      </c>
      <c r="C3207" s="0" t="str">
        <f aca="false">LEFT(A3207,2)&amp;B3207</f>
        <v>LVTukuma novads</v>
      </c>
    </row>
    <row r="3208" customFormat="false" ht="12.75" hidden="false" customHeight="false" outlineLevel="0" collapsed="false">
      <c r="A3208" s="0" t="s">
        <v>10970</v>
      </c>
      <c r="B3208" s="0" t="s">
        <v>10971</v>
      </c>
      <c r="C3208" s="0" t="str">
        <f aca="false">LEFT(A3208,2)&amp;B3208</f>
        <v>LVVaiņodes novads</v>
      </c>
    </row>
    <row r="3209" customFormat="false" ht="12.75" hidden="false" customHeight="false" outlineLevel="0" collapsed="false">
      <c r="A3209" s="0" t="s">
        <v>10972</v>
      </c>
      <c r="B3209" s="0" t="s">
        <v>10973</v>
      </c>
      <c r="C3209" s="0" t="str">
        <f aca="false">LEFT(A3209,2)&amp;B3209</f>
        <v>LVValkas novads</v>
      </c>
    </row>
    <row r="3210" customFormat="false" ht="12.75" hidden="false" customHeight="false" outlineLevel="0" collapsed="false">
      <c r="A3210" s="0" t="s">
        <v>10974</v>
      </c>
      <c r="B3210" s="0" t="s">
        <v>10975</v>
      </c>
      <c r="C3210" s="0" t="str">
        <f aca="false">LEFT(A3210,2)&amp;B3210</f>
        <v>LVVarakļānu novads</v>
      </c>
    </row>
    <row r="3211" customFormat="false" ht="12.75" hidden="false" customHeight="false" outlineLevel="0" collapsed="false">
      <c r="A3211" s="0" t="s">
        <v>10976</v>
      </c>
      <c r="B3211" s="0" t="s">
        <v>10977</v>
      </c>
      <c r="C3211" s="0" t="str">
        <f aca="false">LEFT(A3211,2)&amp;B3211</f>
        <v>LVVārkavas novads</v>
      </c>
    </row>
    <row r="3212" customFormat="false" ht="12.75" hidden="false" customHeight="false" outlineLevel="0" collapsed="false">
      <c r="A3212" s="0" t="s">
        <v>10978</v>
      </c>
      <c r="B3212" s="0" t="s">
        <v>10979</v>
      </c>
      <c r="C3212" s="0" t="str">
        <f aca="false">LEFT(A3212,2)&amp;B3212</f>
        <v>LVVecpiebalgas novads</v>
      </c>
    </row>
    <row r="3213" customFormat="false" ht="12.75" hidden="false" customHeight="false" outlineLevel="0" collapsed="false">
      <c r="A3213" s="0" t="s">
        <v>10980</v>
      </c>
      <c r="B3213" s="0" t="s">
        <v>10981</v>
      </c>
      <c r="C3213" s="0" t="str">
        <f aca="false">LEFT(A3213,2)&amp;B3213</f>
        <v>LVVecumnieku novads</v>
      </c>
    </row>
    <row r="3214" customFormat="false" ht="12.75" hidden="false" customHeight="false" outlineLevel="0" collapsed="false">
      <c r="A3214" s="0" t="s">
        <v>10982</v>
      </c>
      <c r="B3214" s="0" t="s">
        <v>10983</v>
      </c>
      <c r="C3214" s="0" t="str">
        <f aca="false">LEFT(A3214,2)&amp;B3214</f>
        <v>LVVentspils novads</v>
      </c>
    </row>
    <row r="3215" customFormat="false" ht="12.75" hidden="false" customHeight="false" outlineLevel="0" collapsed="false">
      <c r="A3215" s="0" t="s">
        <v>10984</v>
      </c>
      <c r="B3215" s="0" t="s">
        <v>10985</v>
      </c>
      <c r="C3215" s="0" t="str">
        <f aca="false">LEFT(A3215,2)&amp;B3215</f>
        <v>LVViesītes novads</v>
      </c>
    </row>
    <row r="3216" customFormat="false" ht="12.75" hidden="false" customHeight="false" outlineLevel="0" collapsed="false">
      <c r="A3216" s="0" t="s">
        <v>10986</v>
      </c>
      <c r="B3216" s="0" t="s">
        <v>10987</v>
      </c>
      <c r="C3216" s="0" t="str">
        <f aca="false">LEFT(A3216,2)&amp;B3216</f>
        <v>LVViļakas novads</v>
      </c>
    </row>
    <row r="3217" customFormat="false" ht="12.75" hidden="false" customHeight="false" outlineLevel="0" collapsed="false">
      <c r="A3217" s="0" t="s">
        <v>10988</v>
      </c>
      <c r="B3217" s="0" t="s">
        <v>10989</v>
      </c>
      <c r="C3217" s="0" t="str">
        <f aca="false">LEFT(A3217,2)&amp;B3217</f>
        <v>LVViļānu novads</v>
      </c>
    </row>
    <row r="3218" customFormat="false" ht="12.75" hidden="false" customHeight="false" outlineLevel="0" collapsed="false">
      <c r="A3218" s="0" t="s">
        <v>10990</v>
      </c>
      <c r="B3218" s="0" t="s">
        <v>10991</v>
      </c>
      <c r="C3218" s="0" t="str">
        <f aca="false">LEFT(A3218,2)&amp;B3218</f>
        <v>LVZilupes novads</v>
      </c>
    </row>
    <row r="3219" customFormat="false" ht="12.75" hidden="false" customHeight="false" outlineLevel="0" collapsed="false">
      <c r="A3219" s="0" t="s">
        <v>10992</v>
      </c>
      <c r="B3219" s="0" t="s">
        <v>10993</v>
      </c>
      <c r="C3219" s="0" t="str">
        <f aca="false">LEFT(A3219,2)&amp;B3219</f>
        <v>LVDaugavpils</v>
      </c>
    </row>
    <row r="3220" customFormat="false" ht="12.75" hidden="false" customHeight="false" outlineLevel="0" collapsed="false">
      <c r="A3220" s="0" t="s">
        <v>10994</v>
      </c>
      <c r="B3220" s="0" t="s">
        <v>10995</v>
      </c>
      <c r="C3220" s="0" t="str">
        <f aca="false">LEFT(A3220,2)&amp;B3220</f>
        <v>LVJelgava</v>
      </c>
    </row>
    <row r="3221" customFormat="false" ht="12.75" hidden="false" customHeight="false" outlineLevel="0" collapsed="false">
      <c r="A3221" s="0" t="s">
        <v>10996</v>
      </c>
      <c r="B3221" s="0" t="s">
        <v>10997</v>
      </c>
      <c r="C3221" s="0" t="str">
        <f aca="false">LEFT(A3221,2)&amp;B3221</f>
        <v>LVJēkabpils</v>
      </c>
    </row>
    <row r="3222" customFormat="false" ht="12.75" hidden="false" customHeight="false" outlineLevel="0" collapsed="false">
      <c r="A3222" s="0" t="s">
        <v>10998</v>
      </c>
      <c r="B3222" s="0" t="s">
        <v>10999</v>
      </c>
      <c r="C3222" s="0" t="str">
        <f aca="false">LEFT(A3222,2)&amp;B3222</f>
        <v>LVJūrmala</v>
      </c>
    </row>
    <row r="3223" customFormat="false" ht="12.75" hidden="false" customHeight="false" outlineLevel="0" collapsed="false">
      <c r="A3223" s="0" t="s">
        <v>11000</v>
      </c>
      <c r="B3223" s="0" t="s">
        <v>11001</v>
      </c>
      <c r="C3223" s="0" t="str">
        <f aca="false">LEFT(A3223,2)&amp;B3223</f>
        <v>LVLiepāja</v>
      </c>
    </row>
    <row r="3224" customFormat="false" ht="12.75" hidden="false" customHeight="false" outlineLevel="0" collapsed="false">
      <c r="A3224" s="0" t="s">
        <v>11002</v>
      </c>
      <c r="B3224" s="0" t="s">
        <v>11003</v>
      </c>
      <c r="C3224" s="0" t="str">
        <f aca="false">LEFT(A3224,2)&amp;B3224</f>
        <v>LVRēzekne</v>
      </c>
    </row>
    <row r="3225" customFormat="false" ht="12.75" hidden="false" customHeight="false" outlineLevel="0" collapsed="false">
      <c r="A3225" s="0" t="s">
        <v>11004</v>
      </c>
      <c r="B3225" s="0" t="s">
        <v>11005</v>
      </c>
      <c r="C3225" s="0" t="str">
        <f aca="false">LEFT(A3225,2)&amp;B3225</f>
        <v>LVRīga</v>
      </c>
    </row>
    <row r="3226" customFormat="false" ht="12.75" hidden="false" customHeight="false" outlineLevel="0" collapsed="false">
      <c r="A3226" s="0" t="s">
        <v>11006</v>
      </c>
      <c r="B3226" s="0" t="s">
        <v>11007</v>
      </c>
      <c r="C3226" s="0" t="str">
        <f aca="false">LEFT(A3226,2)&amp;B3226</f>
        <v>LVVentspils</v>
      </c>
    </row>
    <row r="3227" customFormat="false" ht="12.75" hidden="false" customHeight="false" outlineLevel="0" collapsed="false">
      <c r="A3227" s="0" t="s">
        <v>11008</v>
      </c>
      <c r="B3227" s="0" t="s">
        <v>11009</v>
      </c>
      <c r="C3227" s="0" t="str">
        <f aca="false">LEFT(A3227,2)&amp;B3227</f>
        <v>LVValmiera</v>
      </c>
    </row>
    <row r="3228" customFormat="false" ht="12.75" hidden="false" customHeight="false" outlineLevel="0" collapsed="false">
      <c r="A3228" s="0" t="s">
        <v>11010</v>
      </c>
      <c r="B3228" s="0" t="s">
        <v>11011</v>
      </c>
      <c r="C3228" s="0" t="str">
        <f aca="false">LEFT(A3228,2)&amp;B3228</f>
        <v>LYBanghāzī</v>
      </c>
    </row>
    <row r="3229" customFormat="false" ht="12.75" hidden="false" customHeight="false" outlineLevel="0" collapsed="false">
      <c r="A3229" s="0" t="s">
        <v>11012</v>
      </c>
      <c r="B3229" s="0" t="s">
        <v>11013</v>
      </c>
      <c r="C3229" s="0" t="str">
        <f aca="false">LEFT(A3229,2)&amp;B3229</f>
        <v>LYAl Buţnān</v>
      </c>
    </row>
    <row r="3230" customFormat="false" ht="12.75" hidden="false" customHeight="false" outlineLevel="0" collapsed="false">
      <c r="A3230" s="0" t="s">
        <v>11014</v>
      </c>
      <c r="B3230" s="0" t="s">
        <v>11015</v>
      </c>
      <c r="C3230" s="0" t="str">
        <f aca="false">LEFT(A3230,2)&amp;B3230</f>
        <v>LYDarnah</v>
      </c>
    </row>
    <row r="3231" customFormat="false" ht="12.75" hidden="false" customHeight="false" outlineLevel="0" collapsed="false">
      <c r="A3231" s="0" t="s">
        <v>11016</v>
      </c>
      <c r="B3231" s="0" t="s">
        <v>11017</v>
      </c>
      <c r="C3231" s="0" t="str">
        <f aca="false">LEFT(A3231,2)&amp;B3231</f>
        <v>LYGhāt</v>
      </c>
    </row>
    <row r="3232" customFormat="false" ht="12.75" hidden="false" customHeight="false" outlineLevel="0" collapsed="false">
      <c r="A3232" s="0" t="s">
        <v>11018</v>
      </c>
      <c r="B3232" s="0" t="s">
        <v>11019</v>
      </c>
      <c r="C3232" s="0" t="str">
        <f aca="false">LEFT(A3232,2)&amp;B3232</f>
        <v>LYAl Jabal al Akhḑar</v>
      </c>
    </row>
    <row r="3233" customFormat="false" ht="12.75" hidden="false" customHeight="false" outlineLevel="0" collapsed="false">
      <c r="A3233" s="0" t="s">
        <v>11020</v>
      </c>
      <c r="B3233" s="0" t="s">
        <v>11021</v>
      </c>
      <c r="C3233" s="0" t="str">
        <f aca="false">LEFT(A3233,2)&amp;B3233</f>
        <v>LYAl Jabal al Gharbī</v>
      </c>
    </row>
    <row r="3234" customFormat="false" ht="12.75" hidden="false" customHeight="false" outlineLevel="0" collapsed="false">
      <c r="A3234" s="0" t="s">
        <v>11022</v>
      </c>
      <c r="B3234" s="0" t="s">
        <v>11023</v>
      </c>
      <c r="C3234" s="0" t="str">
        <f aca="false">LEFT(A3234,2)&amp;B3234</f>
        <v>LYAl Jafārah</v>
      </c>
    </row>
    <row r="3235" customFormat="false" ht="12.75" hidden="false" customHeight="false" outlineLevel="0" collapsed="false">
      <c r="A3235" s="0" t="s">
        <v>11024</v>
      </c>
      <c r="B3235" s="0" t="s">
        <v>11025</v>
      </c>
      <c r="C3235" s="0" t="str">
        <f aca="false">LEFT(A3235,2)&amp;B3235</f>
        <v>LYAl Jufrah</v>
      </c>
    </row>
    <row r="3236" customFormat="false" ht="12.75" hidden="false" customHeight="false" outlineLevel="0" collapsed="false">
      <c r="A3236" s="0" t="s">
        <v>11026</v>
      </c>
      <c r="B3236" s="0" t="s">
        <v>11027</v>
      </c>
      <c r="C3236" s="0" t="str">
        <f aca="false">LEFT(A3236,2)&amp;B3236</f>
        <v>LYAl Kufrah</v>
      </c>
    </row>
    <row r="3237" customFormat="false" ht="12.75" hidden="false" customHeight="false" outlineLevel="0" collapsed="false">
      <c r="A3237" s="0" t="s">
        <v>11028</v>
      </c>
      <c r="B3237" s="0" t="s">
        <v>11029</v>
      </c>
      <c r="C3237" s="0" t="str">
        <f aca="false">LEFT(A3237,2)&amp;B3237</f>
        <v>LYAl Marqab</v>
      </c>
    </row>
    <row r="3238" customFormat="false" ht="12.75" hidden="false" customHeight="false" outlineLevel="0" collapsed="false">
      <c r="A3238" s="0" t="s">
        <v>11030</v>
      </c>
      <c r="B3238" s="0" t="s">
        <v>11031</v>
      </c>
      <c r="C3238" s="0" t="str">
        <f aca="false">LEFT(A3238,2)&amp;B3238</f>
        <v>LYMişrātah</v>
      </c>
    </row>
    <row r="3239" customFormat="false" ht="12.75" hidden="false" customHeight="false" outlineLevel="0" collapsed="false">
      <c r="A3239" s="0" t="s">
        <v>11032</v>
      </c>
      <c r="B3239" s="0" t="s">
        <v>11033</v>
      </c>
      <c r="C3239" s="0" t="str">
        <f aca="false">LEFT(A3239,2)&amp;B3239</f>
        <v>LYAl Marj</v>
      </c>
    </row>
    <row r="3240" customFormat="false" ht="12.75" hidden="false" customHeight="false" outlineLevel="0" collapsed="false">
      <c r="A3240" s="0" t="s">
        <v>11034</v>
      </c>
      <c r="B3240" s="0" t="s">
        <v>11035</v>
      </c>
      <c r="C3240" s="0" t="str">
        <f aca="false">LEFT(A3240,2)&amp;B3240</f>
        <v>LYMurzuq</v>
      </c>
    </row>
    <row r="3241" customFormat="false" ht="12.75" hidden="false" customHeight="false" outlineLevel="0" collapsed="false">
      <c r="A3241" s="0" t="s">
        <v>11036</v>
      </c>
      <c r="B3241" s="0" t="s">
        <v>11037</v>
      </c>
      <c r="C3241" s="0" t="str">
        <f aca="false">LEFT(A3241,2)&amp;B3241</f>
        <v>LYNālūt</v>
      </c>
    </row>
    <row r="3242" customFormat="false" ht="12.75" hidden="false" customHeight="false" outlineLevel="0" collapsed="false">
      <c r="A3242" s="0" t="s">
        <v>11038</v>
      </c>
      <c r="B3242" s="0" t="s">
        <v>11039</v>
      </c>
      <c r="C3242" s="0" t="str">
        <f aca="false">LEFT(A3242,2)&amp;B3242</f>
        <v>LYAn Nuqāţ al Khams</v>
      </c>
    </row>
    <row r="3243" customFormat="false" ht="12.75" hidden="false" customHeight="false" outlineLevel="0" collapsed="false">
      <c r="A3243" s="0" t="s">
        <v>11040</v>
      </c>
      <c r="B3243" s="0" t="s">
        <v>11041</v>
      </c>
      <c r="C3243" s="0" t="str">
        <f aca="false">LEFT(A3243,2)&amp;B3243</f>
        <v>LYSabhā</v>
      </c>
    </row>
    <row r="3244" customFormat="false" ht="12.75" hidden="false" customHeight="false" outlineLevel="0" collapsed="false">
      <c r="A3244" s="0" t="s">
        <v>11042</v>
      </c>
      <c r="B3244" s="0" t="s">
        <v>11043</v>
      </c>
      <c r="C3244" s="0" t="str">
        <f aca="false">LEFT(A3244,2)&amp;B3244</f>
        <v>LYSurt</v>
      </c>
    </row>
    <row r="3245" customFormat="false" ht="12.75" hidden="false" customHeight="false" outlineLevel="0" collapsed="false">
      <c r="A3245" s="0" t="s">
        <v>11044</v>
      </c>
      <c r="B3245" s="0" t="s">
        <v>11045</v>
      </c>
      <c r="C3245" s="0" t="str">
        <f aca="false">LEFT(A3245,2)&amp;B3245</f>
        <v>LYŢarābulus</v>
      </c>
    </row>
    <row r="3246" customFormat="false" ht="12.75" hidden="false" customHeight="false" outlineLevel="0" collapsed="false">
      <c r="A3246" s="0" t="s">
        <v>11046</v>
      </c>
      <c r="B3246" s="0" t="s">
        <v>11047</v>
      </c>
      <c r="C3246" s="0" t="str">
        <f aca="false">LEFT(A3246,2)&amp;B3246</f>
        <v>LYAl Wāḩāt</v>
      </c>
    </row>
    <row r="3247" customFormat="false" ht="12.75" hidden="false" customHeight="false" outlineLevel="0" collapsed="false">
      <c r="A3247" s="0" t="s">
        <v>11048</v>
      </c>
      <c r="B3247" s="0" t="s">
        <v>11049</v>
      </c>
      <c r="C3247" s="0" t="str">
        <f aca="false">LEFT(A3247,2)&amp;B3247</f>
        <v>LYWādī al Ḩayāt</v>
      </c>
    </row>
    <row r="3248" customFormat="false" ht="12.75" hidden="false" customHeight="false" outlineLevel="0" collapsed="false">
      <c r="A3248" s="0" t="s">
        <v>11050</v>
      </c>
      <c r="B3248" s="0" t="s">
        <v>11051</v>
      </c>
      <c r="C3248" s="0" t="str">
        <f aca="false">LEFT(A3248,2)&amp;B3248</f>
        <v>LYWādī ash Shāţi’</v>
      </c>
    </row>
    <row r="3249" customFormat="false" ht="12.75" hidden="false" customHeight="false" outlineLevel="0" collapsed="false">
      <c r="A3249" s="0" t="s">
        <v>11052</v>
      </c>
      <c r="B3249" s="0" t="s">
        <v>11053</v>
      </c>
      <c r="C3249" s="0" t="str">
        <f aca="false">LEFT(A3249,2)&amp;B3249</f>
        <v>LYAz Zāwiyah</v>
      </c>
    </row>
    <row r="3250" customFormat="false" ht="12.75" hidden="false" customHeight="false" outlineLevel="0" collapsed="false">
      <c r="A3250" s="0" t="s">
        <v>11054</v>
      </c>
      <c r="B3250" s="0" t="s">
        <v>11055</v>
      </c>
      <c r="C3250" s="0" t="str">
        <f aca="false">LEFT(A3250,2)&amp;B3250</f>
        <v>MATanger-Tétouan-Al Hoceïma</v>
      </c>
    </row>
    <row r="3251" customFormat="false" ht="12.75" hidden="false" customHeight="false" outlineLevel="0" collapsed="false">
      <c r="A3251" s="0" t="s">
        <v>11056</v>
      </c>
      <c r="B3251" s="0" t="s">
        <v>11057</v>
      </c>
      <c r="C3251" s="0" t="str">
        <f aca="false">LEFT(A3251,2)&amp;B3251</f>
        <v>MAM’diq-Fnideq</v>
      </c>
    </row>
    <row r="3252" customFormat="false" ht="12.75" hidden="false" customHeight="false" outlineLevel="0" collapsed="false">
      <c r="A3252" s="0" t="s">
        <v>11058</v>
      </c>
      <c r="B3252" s="0" t="s">
        <v>11059</v>
      </c>
      <c r="C3252" s="0" t="str">
        <f aca="false">LEFT(A3252,2)&amp;B3252</f>
        <v>MATanger-Assilah</v>
      </c>
    </row>
    <row r="3253" customFormat="false" ht="12.75" hidden="false" customHeight="false" outlineLevel="0" collapsed="false">
      <c r="A3253" s="0" t="s">
        <v>11060</v>
      </c>
      <c r="B3253" s="0" t="s">
        <v>11061</v>
      </c>
      <c r="C3253" s="0" t="str">
        <f aca="false">LEFT(A3253,2)&amp;B3253</f>
        <v>MAChefchaouen</v>
      </c>
    </row>
    <row r="3254" customFormat="false" ht="12.75" hidden="false" customHeight="false" outlineLevel="0" collapsed="false">
      <c r="A3254" s="0" t="s">
        <v>11062</v>
      </c>
      <c r="B3254" s="0" t="s">
        <v>11063</v>
      </c>
      <c r="C3254" s="0" t="str">
        <f aca="false">LEFT(A3254,2)&amp;B3254</f>
        <v>MAFahs-Anjra</v>
      </c>
    </row>
    <row r="3255" customFormat="false" ht="12.75" hidden="false" customHeight="false" outlineLevel="0" collapsed="false">
      <c r="A3255" s="0" t="s">
        <v>11064</v>
      </c>
      <c r="B3255" s="0" t="s">
        <v>11065</v>
      </c>
      <c r="C3255" s="0" t="str">
        <f aca="false">LEFT(A3255,2)&amp;B3255</f>
        <v>MAAl Hoceïma</v>
      </c>
    </row>
    <row r="3256" customFormat="false" ht="12.75" hidden="false" customHeight="false" outlineLevel="0" collapsed="false">
      <c r="A3256" s="0" t="s">
        <v>11066</v>
      </c>
      <c r="B3256" s="0" t="s">
        <v>11067</v>
      </c>
      <c r="C3256" s="0" t="str">
        <f aca="false">LEFT(A3256,2)&amp;B3256</f>
        <v>MALarache</v>
      </c>
    </row>
    <row r="3257" customFormat="false" ht="12.75" hidden="false" customHeight="false" outlineLevel="0" collapsed="false">
      <c r="A3257" s="0" t="s">
        <v>11068</v>
      </c>
      <c r="B3257" s="0" t="s">
        <v>11069</v>
      </c>
      <c r="C3257" s="0" t="str">
        <f aca="false">LEFT(A3257,2)&amp;B3257</f>
        <v>MAOuezzane</v>
      </c>
    </row>
    <row r="3258" customFormat="false" ht="12.75" hidden="false" customHeight="false" outlineLevel="0" collapsed="false">
      <c r="A3258" s="0" t="s">
        <v>11070</v>
      </c>
      <c r="B3258" s="0" t="s">
        <v>11071</v>
      </c>
      <c r="C3258" s="0" t="str">
        <f aca="false">LEFT(A3258,2)&amp;B3258</f>
        <v>MATétouan</v>
      </c>
    </row>
    <row r="3259" customFormat="false" ht="12.75" hidden="false" customHeight="false" outlineLevel="0" collapsed="false">
      <c r="A3259" s="0" t="s">
        <v>11072</v>
      </c>
      <c r="B3259" s="0" t="s">
        <v>11073</v>
      </c>
      <c r="C3259" s="0" t="str">
        <f aca="false">LEFT(A3259,2)&amp;B3259</f>
        <v>MAL'Oriental</v>
      </c>
    </row>
    <row r="3260" customFormat="false" ht="12.75" hidden="false" customHeight="false" outlineLevel="0" collapsed="false">
      <c r="A3260" s="0" t="s">
        <v>11074</v>
      </c>
      <c r="B3260" s="0" t="s">
        <v>11075</v>
      </c>
      <c r="C3260" s="0" t="str">
        <f aca="false">LEFT(A3260,2)&amp;B3260</f>
        <v>MAOujda-Angad</v>
      </c>
    </row>
    <row r="3261" customFormat="false" ht="12.75" hidden="false" customHeight="false" outlineLevel="0" collapsed="false">
      <c r="A3261" s="0" t="s">
        <v>11076</v>
      </c>
      <c r="B3261" s="0" t="s">
        <v>11077</v>
      </c>
      <c r="C3261" s="0" t="str">
        <f aca="false">LEFT(A3261,2)&amp;B3261</f>
        <v>MABerkane</v>
      </c>
    </row>
    <row r="3262" customFormat="false" ht="12.75" hidden="false" customHeight="false" outlineLevel="0" collapsed="false">
      <c r="A3262" s="0" t="s">
        <v>11078</v>
      </c>
      <c r="B3262" s="0" t="s">
        <v>11079</v>
      </c>
      <c r="C3262" s="0" t="str">
        <f aca="false">LEFT(A3262,2)&amp;B3262</f>
        <v>MADriouch</v>
      </c>
    </row>
    <row r="3263" customFormat="false" ht="12.75" hidden="false" customHeight="false" outlineLevel="0" collapsed="false">
      <c r="A3263" s="0" t="s">
        <v>11080</v>
      </c>
      <c r="B3263" s="0" t="s">
        <v>11081</v>
      </c>
      <c r="C3263" s="0" t="str">
        <f aca="false">LEFT(A3263,2)&amp;B3263</f>
        <v>MAFiguig</v>
      </c>
    </row>
    <row r="3264" customFormat="false" ht="12.75" hidden="false" customHeight="false" outlineLevel="0" collapsed="false">
      <c r="A3264" s="0" t="s">
        <v>11082</v>
      </c>
      <c r="B3264" s="0" t="s">
        <v>11083</v>
      </c>
      <c r="C3264" s="0" t="str">
        <f aca="false">LEFT(A3264,2)&amp;B3264</f>
        <v>MAGuercif</v>
      </c>
    </row>
    <row r="3265" customFormat="false" ht="12.75" hidden="false" customHeight="false" outlineLevel="0" collapsed="false">
      <c r="A3265" s="0" t="s">
        <v>11084</v>
      </c>
      <c r="B3265" s="0" t="s">
        <v>11085</v>
      </c>
      <c r="C3265" s="0" t="str">
        <f aca="false">LEFT(A3265,2)&amp;B3265</f>
        <v>MAJerada</v>
      </c>
    </row>
    <row r="3266" customFormat="false" ht="12.75" hidden="false" customHeight="false" outlineLevel="0" collapsed="false">
      <c r="A3266" s="0" t="s">
        <v>11086</v>
      </c>
      <c r="B3266" s="0" t="s">
        <v>11087</v>
      </c>
      <c r="C3266" s="0" t="str">
        <f aca="false">LEFT(A3266,2)&amp;B3266</f>
        <v>MANador</v>
      </c>
    </row>
    <row r="3267" customFormat="false" ht="12.75" hidden="false" customHeight="false" outlineLevel="0" collapsed="false">
      <c r="A3267" s="0" t="s">
        <v>11088</v>
      </c>
      <c r="B3267" s="0" t="s">
        <v>11089</v>
      </c>
      <c r="C3267" s="0" t="str">
        <f aca="false">LEFT(A3267,2)&amp;B3267</f>
        <v>MATaourirt</v>
      </c>
    </row>
    <row r="3268" customFormat="false" ht="12.75" hidden="false" customHeight="false" outlineLevel="0" collapsed="false">
      <c r="A3268" s="0" t="s">
        <v>11090</v>
      </c>
      <c r="B3268" s="0" t="s">
        <v>11091</v>
      </c>
      <c r="C3268" s="0" t="str">
        <f aca="false">LEFT(A3268,2)&amp;B3268</f>
        <v>MAFès-Meknès</v>
      </c>
    </row>
    <row r="3269" customFormat="false" ht="12.75" hidden="false" customHeight="false" outlineLevel="0" collapsed="false">
      <c r="A3269" s="0" t="s">
        <v>11092</v>
      </c>
      <c r="B3269" s="0" t="s">
        <v>11093</v>
      </c>
      <c r="C3269" s="0" t="str">
        <f aca="false">LEFT(A3269,2)&amp;B3269</f>
        <v>MAFès</v>
      </c>
    </row>
    <row r="3270" customFormat="false" ht="12.75" hidden="false" customHeight="false" outlineLevel="0" collapsed="false">
      <c r="A3270" s="0" t="s">
        <v>11094</v>
      </c>
      <c r="B3270" s="0" t="s">
        <v>11095</v>
      </c>
      <c r="C3270" s="0" t="str">
        <f aca="false">LEFT(A3270,2)&amp;B3270</f>
        <v>MAMeknès</v>
      </c>
    </row>
    <row r="3271" customFormat="false" ht="12.75" hidden="false" customHeight="false" outlineLevel="0" collapsed="false">
      <c r="A3271" s="0" t="s">
        <v>11096</v>
      </c>
      <c r="B3271" s="0" t="s">
        <v>11097</v>
      </c>
      <c r="C3271" s="0" t="str">
        <f aca="false">LEFT(A3271,2)&amp;B3271</f>
        <v>MABoulemane</v>
      </c>
    </row>
    <row r="3272" customFormat="false" ht="12.75" hidden="false" customHeight="false" outlineLevel="0" collapsed="false">
      <c r="A3272" s="0" t="s">
        <v>11098</v>
      </c>
      <c r="B3272" s="0" t="s">
        <v>11099</v>
      </c>
      <c r="C3272" s="0" t="str">
        <f aca="false">LEFT(A3272,2)&amp;B3272</f>
        <v>MAEl Hajeb</v>
      </c>
    </row>
    <row r="3273" customFormat="false" ht="12.75" hidden="false" customHeight="false" outlineLevel="0" collapsed="false">
      <c r="A3273" s="0" t="s">
        <v>11100</v>
      </c>
      <c r="B3273" s="0" t="s">
        <v>11101</v>
      </c>
      <c r="C3273" s="0" t="str">
        <f aca="false">LEFT(A3273,2)&amp;B3273</f>
        <v>MAIfrane</v>
      </c>
    </row>
    <row r="3274" customFormat="false" ht="12.75" hidden="false" customHeight="false" outlineLevel="0" collapsed="false">
      <c r="A3274" s="0" t="s">
        <v>11102</v>
      </c>
      <c r="B3274" s="0" t="s">
        <v>11103</v>
      </c>
      <c r="C3274" s="0" t="str">
        <f aca="false">LEFT(A3274,2)&amp;B3274</f>
        <v>MAMoulay Yacoub</v>
      </c>
    </row>
    <row r="3275" customFormat="false" ht="12.75" hidden="false" customHeight="false" outlineLevel="0" collapsed="false">
      <c r="A3275" s="0" t="s">
        <v>11104</v>
      </c>
      <c r="B3275" s="0" t="s">
        <v>11105</v>
      </c>
      <c r="C3275" s="0" t="str">
        <f aca="false">LEFT(A3275,2)&amp;B3275</f>
        <v>MASefrou</v>
      </c>
    </row>
    <row r="3276" customFormat="false" ht="12.75" hidden="false" customHeight="false" outlineLevel="0" collapsed="false">
      <c r="A3276" s="0" t="s">
        <v>11106</v>
      </c>
      <c r="B3276" s="0" t="s">
        <v>11107</v>
      </c>
      <c r="C3276" s="0" t="str">
        <f aca="false">LEFT(A3276,2)&amp;B3276</f>
        <v>MATaounate</v>
      </c>
    </row>
    <row r="3277" customFormat="false" ht="12.75" hidden="false" customHeight="false" outlineLevel="0" collapsed="false">
      <c r="A3277" s="0" t="s">
        <v>11108</v>
      </c>
      <c r="B3277" s="0" t="s">
        <v>11109</v>
      </c>
      <c r="C3277" s="0" t="str">
        <f aca="false">LEFT(A3277,2)&amp;B3277</f>
        <v>MATaza</v>
      </c>
    </row>
    <row r="3278" customFormat="false" ht="12.75" hidden="false" customHeight="false" outlineLevel="0" collapsed="false">
      <c r="A3278" s="0" t="s">
        <v>11110</v>
      </c>
      <c r="B3278" s="0" t="s">
        <v>11111</v>
      </c>
      <c r="C3278" s="0" t="str">
        <f aca="false">LEFT(A3278,2)&amp;B3278</f>
        <v>MARabat-Salé-Kénitra</v>
      </c>
    </row>
    <row r="3279" customFormat="false" ht="12.75" hidden="false" customHeight="false" outlineLevel="0" collapsed="false">
      <c r="A3279" s="0" t="s">
        <v>11112</v>
      </c>
      <c r="B3279" s="0" t="s">
        <v>11113</v>
      </c>
      <c r="C3279" s="0" t="str">
        <f aca="false">LEFT(A3279,2)&amp;B3279</f>
        <v>MARabat</v>
      </c>
    </row>
    <row r="3280" customFormat="false" ht="12.75" hidden="false" customHeight="false" outlineLevel="0" collapsed="false">
      <c r="A3280" s="0" t="s">
        <v>11114</v>
      </c>
      <c r="B3280" s="0" t="s">
        <v>11115</v>
      </c>
      <c r="C3280" s="0" t="str">
        <f aca="false">LEFT(A3280,2)&amp;B3280</f>
        <v>MASalé</v>
      </c>
    </row>
    <row r="3281" customFormat="false" ht="12.75" hidden="false" customHeight="false" outlineLevel="0" collapsed="false">
      <c r="A3281" s="0" t="s">
        <v>11116</v>
      </c>
      <c r="B3281" s="0" t="s">
        <v>11117</v>
      </c>
      <c r="C3281" s="0" t="str">
        <f aca="false">LEFT(A3281,2)&amp;B3281</f>
        <v>MASkhirate-Témara</v>
      </c>
    </row>
    <row r="3282" customFormat="false" ht="12.75" hidden="false" customHeight="false" outlineLevel="0" collapsed="false">
      <c r="A3282" s="0" t="s">
        <v>11118</v>
      </c>
      <c r="B3282" s="0" t="s">
        <v>11119</v>
      </c>
      <c r="C3282" s="0" t="str">
        <f aca="false">LEFT(A3282,2)&amp;B3282</f>
        <v>MAKénitra</v>
      </c>
    </row>
    <row r="3283" customFormat="false" ht="12.75" hidden="false" customHeight="false" outlineLevel="0" collapsed="false">
      <c r="A3283" s="0" t="s">
        <v>11120</v>
      </c>
      <c r="B3283" s="0" t="s">
        <v>11121</v>
      </c>
      <c r="C3283" s="0" t="str">
        <f aca="false">LEFT(A3283,2)&amp;B3283</f>
        <v>MAKhemisset</v>
      </c>
    </row>
    <row r="3284" customFormat="false" ht="12.75" hidden="false" customHeight="false" outlineLevel="0" collapsed="false">
      <c r="A3284" s="0" t="s">
        <v>11122</v>
      </c>
      <c r="B3284" s="0" t="s">
        <v>11123</v>
      </c>
      <c r="C3284" s="0" t="str">
        <f aca="false">LEFT(A3284,2)&amp;B3284</f>
        <v>MANouaceur</v>
      </c>
    </row>
    <row r="3285" customFormat="false" ht="12.75" hidden="false" customHeight="false" outlineLevel="0" collapsed="false">
      <c r="A3285" s="0" t="s">
        <v>11124</v>
      </c>
      <c r="B3285" s="0" t="s">
        <v>11125</v>
      </c>
      <c r="C3285" s="0" t="str">
        <f aca="false">LEFT(A3285,2)&amp;B3285</f>
        <v>MASidi Kacem</v>
      </c>
    </row>
    <row r="3286" customFormat="false" ht="12.75" hidden="false" customHeight="false" outlineLevel="0" collapsed="false">
      <c r="A3286" s="0" t="s">
        <v>11126</v>
      </c>
      <c r="B3286" s="0" t="s">
        <v>11127</v>
      </c>
      <c r="C3286" s="0" t="str">
        <f aca="false">LEFT(A3286,2)&amp;B3286</f>
        <v>MASidi Slimane</v>
      </c>
    </row>
    <row r="3287" customFormat="false" ht="12.75" hidden="false" customHeight="false" outlineLevel="0" collapsed="false">
      <c r="A3287" s="0" t="s">
        <v>11128</v>
      </c>
      <c r="B3287" s="0" t="s">
        <v>11129</v>
      </c>
      <c r="C3287" s="0" t="str">
        <f aca="false">LEFT(A3287,2)&amp;B3287</f>
        <v>MABéni Mellal-Khénifra</v>
      </c>
    </row>
    <row r="3288" customFormat="false" ht="12.75" hidden="false" customHeight="false" outlineLevel="0" collapsed="false">
      <c r="A3288" s="0" t="s">
        <v>11130</v>
      </c>
      <c r="B3288" s="0" t="s">
        <v>11131</v>
      </c>
      <c r="C3288" s="0" t="str">
        <f aca="false">LEFT(A3288,2)&amp;B3288</f>
        <v>MAAzilal</v>
      </c>
    </row>
    <row r="3289" customFormat="false" ht="12.75" hidden="false" customHeight="false" outlineLevel="0" collapsed="false">
      <c r="A3289" s="0" t="s">
        <v>11132</v>
      </c>
      <c r="B3289" s="0" t="s">
        <v>11133</v>
      </c>
      <c r="C3289" s="0" t="str">
        <f aca="false">LEFT(A3289,2)&amp;B3289</f>
        <v>MABéni Mellal</v>
      </c>
    </row>
    <row r="3290" customFormat="false" ht="12.75" hidden="false" customHeight="false" outlineLevel="0" collapsed="false">
      <c r="A3290" s="0" t="s">
        <v>11134</v>
      </c>
      <c r="B3290" s="0" t="s">
        <v>11135</v>
      </c>
      <c r="C3290" s="0" t="str">
        <f aca="false">LEFT(A3290,2)&amp;B3290</f>
        <v>MAFquih Ben Salah</v>
      </c>
    </row>
    <row r="3291" customFormat="false" ht="12.75" hidden="false" customHeight="false" outlineLevel="0" collapsed="false">
      <c r="A3291" s="0" t="s">
        <v>11136</v>
      </c>
      <c r="B3291" s="0" t="s">
        <v>11137</v>
      </c>
      <c r="C3291" s="0" t="str">
        <f aca="false">LEFT(A3291,2)&amp;B3291</f>
        <v>MAKhenifra</v>
      </c>
    </row>
    <row r="3292" customFormat="false" ht="12.75" hidden="false" customHeight="false" outlineLevel="0" collapsed="false">
      <c r="A3292" s="0" t="s">
        <v>11138</v>
      </c>
      <c r="B3292" s="0" t="s">
        <v>11139</v>
      </c>
      <c r="C3292" s="0" t="str">
        <f aca="false">LEFT(A3292,2)&amp;B3292</f>
        <v>MAKhouribga</v>
      </c>
    </row>
    <row r="3293" customFormat="false" ht="12.75" hidden="false" customHeight="false" outlineLevel="0" collapsed="false">
      <c r="A3293" s="0" t="s">
        <v>11140</v>
      </c>
      <c r="B3293" s="0" t="s">
        <v>11141</v>
      </c>
      <c r="C3293" s="0" t="str">
        <f aca="false">LEFT(A3293,2)&amp;B3293</f>
        <v>MACasablanca-Settat</v>
      </c>
    </row>
    <row r="3294" customFormat="false" ht="12.75" hidden="false" customHeight="false" outlineLevel="0" collapsed="false">
      <c r="A3294" s="0" t="s">
        <v>11142</v>
      </c>
      <c r="B3294" s="0" t="s">
        <v>11143</v>
      </c>
      <c r="C3294" s="0" t="str">
        <f aca="false">LEFT(A3294,2)&amp;B3294</f>
        <v>MACasablanca</v>
      </c>
    </row>
    <row r="3295" customFormat="false" ht="12.75" hidden="false" customHeight="false" outlineLevel="0" collapsed="false">
      <c r="A3295" s="0" t="s">
        <v>11144</v>
      </c>
      <c r="B3295" s="0" t="s">
        <v>11145</v>
      </c>
      <c r="C3295" s="0" t="str">
        <f aca="false">LEFT(A3295,2)&amp;B3295</f>
        <v>MAMohammadia</v>
      </c>
    </row>
    <row r="3296" customFormat="false" ht="12.75" hidden="false" customHeight="false" outlineLevel="0" collapsed="false">
      <c r="A3296" s="0" t="s">
        <v>11146</v>
      </c>
      <c r="B3296" s="0" t="s">
        <v>11147</v>
      </c>
      <c r="C3296" s="0" t="str">
        <f aca="false">LEFT(A3296,2)&amp;B3296</f>
        <v>MABenslimane</v>
      </c>
    </row>
    <row r="3297" customFormat="false" ht="12.75" hidden="false" customHeight="false" outlineLevel="0" collapsed="false">
      <c r="A3297" s="0" t="s">
        <v>11148</v>
      </c>
      <c r="B3297" s="0" t="s">
        <v>11149</v>
      </c>
      <c r="C3297" s="0" t="str">
        <f aca="false">LEFT(A3297,2)&amp;B3297</f>
        <v>MABerrechid</v>
      </c>
    </row>
    <row r="3298" customFormat="false" ht="12.75" hidden="false" customHeight="false" outlineLevel="0" collapsed="false">
      <c r="A3298" s="0" t="s">
        <v>11150</v>
      </c>
      <c r="B3298" s="0" t="s">
        <v>11151</v>
      </c>
      <c r="C3298" s="0" t="str">
        <f aca="false">LEFT(A3298,2)&amp;B3298</f>
        <v>MAChtouka-Ait Baha</v>
      </c>
    </row>
    <row r="3299" customFormat="false" ht="12.75" hidden="false" customHeight="false" outlineLevel="0" collapsed="false">
      <c r="A3299" s="0" t="s">
        <v>11152</v>
      </c>
      <c r="B3299" s="0" t="s">
        <v>11153</v>
      </c>
      <c r="C3299" s="0" t="str">
        <f aca="false">LEFT(A3299,2)&amp;B3299</f>
        <v>MAEl Jadida</v>
      </c>
    </row>
    <row r="3300" customFormat="false" ht="12.75" hidden="false" customHeight="false" outlineLevel="0" collapsed="false">
      <c r="A3300" s="0" t="s">
        <v>11154</v>
      </c>
      <c r="B3300" s="0" t="s">
        <v>11155</v>
      </c>
      <c r="C3300" s="0" t="str">
        <f aca="false">LEFT(A3300,2)&amp;B3300</f>
        <v>MAMédiouna</v>
      </c>
    </row>
    <row r="3301" customFormat="false" ht="12.75" hidden="false" customHeight="false" outlineLevel="0" collapsed="false">
      <c r="A3301" s="0" t="s">
        <v>11156</v>
      </c>
      <c r="B3301" s="0" t="s">
        <v>11157</v>
      </c>
      <c r="C3301" s="0" t="str">
        <f aca="false">LEFT(A3301,2)&amp;B3301</f>
        <v>MASettat</v>
      </c>
    </row>
    <row r="3302" customFormat="false" ht="12.75" hidden="false" customHeight="false" outlineLevel="0" collapsed="false">
      <c r="A3302" s="0" t="s">
        <v>11158</v>
      </c>
      <c r="B3302" s="0" t="s">
        <v>11159</v>
      </c>
      <c r="C3302" s="0" t="str">
        <f aca="false">LEFT(A3302,2)&amp;B3302</f>
        <v>MASidi Bennour</v>
      </c>
    </row>
    <row r="3303" customFormat="false" ht="12.75" hidden="false" customHeight="false" outlineLevel="0" collapsed="false">
      <c r="A3303" s="0" t="s">
        <v>11160</v>
      </c>
      <c r="B3303" s="0" t="s">
        <v>11161</v>
      </c>
      <c r="C3303" s="0" t="str">
        <f aca="false">LEFT(A3303,2)&amp;B3303</f>
        <v>MAMarrakech-Safi</v>
      </c>
    </row>
    <row r="3304" customFormat="false" ht="12.75" hidden="false" customHeight="false" outlineLevel="0" collapsed="false">
      <c r="A3304" s="0" t="s">
        <v>11162</v>
      </c>
      <c r="B3304" s="0" t="s">
        <v>11163</v>
      </c>
      <c r="C3304" s="0" t="str">
        <f aca="false">LEFT(A3304,2)&amp;B3304</f>
        <v>MAMarrakech</v>
      </c>
    </row>
    <row r="3305" customFormat="false" ht="12.75" hidden="false" customHeight="false" outlineLevel="0" collapsed="false">
      <c r="A3305" s="0" t="s">
        <v>11164</v>
      </c>
      <c r="B3305" s="0" t="s">
        <v>11165</v>
      </c>
      <c r="C3305" s="0" t="str">
        <f aca="false">LEFT(A3305,2)&amp;B3305</f>
        <v>MAChichaoua</v>
      </c>
    </row>
    <row r="3306" customFormat="false" ht="12.75" hidden="false" customHeight="false" outlineLevel="0" collapsed="false">
      <c r="A3306" s="0" t="s">
        <v>11166</v>
      </c>
      <c r="B3306" s="0" t="s">
        <v>11167</v>
      </c>
      <c r="C3306" s="0" t="str">
        <f aca="false">LEFT(A3306,2)&amp;B3306</f>
        <v>MAEssaouira</v>
      </c>
    </row>
    <row r="3307" customFormat="false" ht="12.75" hidden="false" customHeight="false" outlineLevel="0" collapsed="false">
      <c r="A3307" s="0" t="s">
        <v>11168</v>
      </c>
      <c r="B3307" s="0" t="s">
        <v>11169</v>
      </c>
      <c r="C3307" s="0" t="str">
        <f aca="false">LEFT(A3307,2)&amp;B3307</f>
        <v>MAAl Haouz</v>
      </c>
    </row>
    <row r="3308" customFormat="false" ht="12.75" hidden="false" customHeight="false" outlineLevel="0" collapsed="false">
      <c r="A3308" s="0" t="s">
        <v>11170</v>
      </c>
      <c r="B3308" s="0" t="s">
        <v>11171</v>
      </c>
      <c r="C3308" s="0" t="str">
        <f aca="false">LEFT(A3308,2)&amp;B3308</f>
        <v>MAEl Kelâa des Sraghna</v>
      </c>
    </row>
    <row r="3309" customFormat="false" ht="12.75" hidden="false" customHeight="false" outlineLevel="0" collapsed="false">
      <c r="A3309" s="0" t="s">
        <v>11172</v>
      </c>
      <c r="B3309" s="0" t="s">
        <v>11173</v>
      </c>
      <c r="C3309" s="0" t="str">
        <f aca="false">LEFT(A3309,2)&amp;B3309</f>
        <v>MARehamna</v>
      </c>
    </row>
    <row r="3310" customFormat="false" ht="12.75" hidden="false" customHeight="false" outlineLevel="0" collapsed="false">
      <c r="A3310" s="0" t="s">
        <v>11174</v>
      </c>
      <c r="B3310" s="0" t="s">
        <v>11175</v>
      </c>
      <c r="C3310" s="0" t="str">
        <f aca="false">LEFT(A3310,2)&amp;B3310</f>
        <v>MASafi</v>
      </c>
    </row>
    <row r="3311" customFormat="false" ht="12.75" hidden="false" customHeight="false" outlineLevel="0" collapsed="false">
      <c r="A3311" s="0" t="s">
        <v>11176</v>
      </c>
      <c r="B3311" s="0" t="s">
        <v>11177</v>
      </c>
      <c r="C3311" s="0" t="str">
        <f aca="false">LEFT(A3311,2)&amp;B3311</f>
        <v>MAYoussoufia</v>
      </c>
    </row>
    <row r="3312" customFormat="false" ht="12.75" hidden="false" customHeight="false" outlineLevel="0" collapsed="false">
      <c r="A3312" s="0" t="s">
        <v>11178</v>
      </c>
      <c r="B3312" s="0" t="s">
        <v>11179</v>
      </c>
      <c r="C3312" s="0" t="str">
        <f aca="false">LEFT(A3312,2)&amp;B3312</f>
        <v>MADrâa-Tafilalet</v>
      </c>
    </row>
    <row r="3313" customFormat="false" ht="12.75" hidden="false" customHeight="false" outlineLevel="0" collapsed="false">
      <c r="A3313" s="0" t="s">
        <v>11180</v>
      </c>
      <c r="B3313" s="0" t="s">
        <v>11181</v>
      </c>
      <c r="C3313" s="0" t="str">
        <f aca="false">LEFT(A3313,2)&amp;B3313</f>
        <v>MAErrachidia</v>
      </c>
    </row>
    <row r="3314" customFormat="false" ht="12.75" hidden="false" customHeight="false" outlineLevel="0" collapsed="false">
      <c r="A3314" s="0" t="s">
        <v>11182</v>
      </c>
      <c r="B3314" s="0" t="s">
        <v>11183</v>
      </c>
      <c r="C3314" s="0" t="str">
        <f aca="false">LEFT(A3314,2)&amp;B3314</f>
        <v>MAMidelt</v>
      </c>
    </row>
    <row r="3315" customFormat="false" ht="12.75" hidden="false" customHeight="false" outlineLevel="0" collapsed="false">
      <c r="A3315" s="0" t="s">
        <v>11184</v>
      </c>
      <c r="B3315" s="0" t="s">
        <v>11185</v>
      </c>
      <c r="C3315" s="0" t="str">
        <f aca="false">LEFT(A3315,2)&amp;B3315</f>
        <v>MAOuarzazate</v>
      </c>
    </row>
    <row r="3316" customFormat="false" ht="12.75" hidden="false" customHeight="false" outlineLevel="0" collapsed="false">
      <c r="A3316" s="0" t="s">
        <v>11186</v>
      </c>
      <c r="B3316" s="0" t="s">
        <v>11187</v>
      </c>
      <c r="C3316" s="0" t="str">
        <f aca="false">LEFT(A3316,2)&amp;B3316</f>
        <v>MATinghir</v>
      </c>
    </row>
    <row r="3317" customFormat="false" ht="12.75" hidden="false" customHeight="false" outlineLevel="0" collapsed="false">
      <c r="A3317" s="0" t="s">
        <v>11188</v>
      </c>
      <c r="B3317" s="0" t="s">
        <v>11189</v>
      </c>
      <c r="C3317" s="0" t="str">
        <f aca="false">LEFT(A3317,2)&amp;B3317</f>
        <v>MAZagora</v>
      </c>
    </row>
    <row r="3318" customFormat="false" ht="12.75" hidden="false" customHeight="false" outlineLevel="0" collapsed="false">
      <c r="A3318" s="0" t="s">
        <v>11190</v>
      </c>
      <c r="B3318" s="0" t="s">
        <v>11191</v>
      </c>
      <c r="C3318" s="0" t="str">
        <f aca="false">LEFT(A3318,2)&amp;B3318</f>
        <v>MASouss-Massa</v>
      </c>
    </row>
    <row r="3319" customFormat="false" ht="12.75" hidden="false" customHeight="false" outlineLevel="0" collapsed="false">
      <c r="A3319" s="0" t="s">
        <v>11192</v>
      </c>
      <c r="B3319" s="0" t="s">
        <v>11193</v>
      </c>
      <c r="C3319" s="0" t="str">
        <f aca="false">LEFT(A3319,2)&amp;B3319</f>
        <v>MAAgadir-Ida-Ou-Tanane</v>
      </c>
    </row>
    <row r="3320" customFormat="false" ht="12.75" hidden="false" customHeight="false" outlineLevel="0" collapsed="false">
      <c r="A3320" s="0" t="s">
        <v>11194</v>
      </c>
      <c r="B3320" s="0" t="s">
        <v>11195</v>
      </c>
      <c r="C3320" s="0" t="str">
        <f aca="false">LEFT(A3320,2)&amp;B3320</f>
        <v>MAInezgane-Ait Melloul</v>
      </c>
    </row>
    <row r="3321" customFormat="false" ht="12.75" hidden="false" customHeight="false" outlineLevel="0" collapsed="false">
      <c r="A3321" s="0" t="s">
        <v>11196</v>
      </c>
      <c r="B3321" s="0" t="s">
        <v>11197</v>
      </c>
      <c r="C3321" s="0" t="str">
        <f aca="false">LEFT(A3321,2)&amp;B3321</f>
        <v>MATaroudant</v>
      </c>
    </row>
    <row r="3322" customFormat="false" ht="12.75" hidden="false" customHeight="false" outlineLevel="0" collapsed="false">
      <c r="A3322" s="0" t="s">
        <v>11198</v>
      </c>
      <c r="B3322" s="0" t="s">
        <v>11199</v>
      </c>
      <c r="C3322" s="0" t="str">
        <f aca="false">LEFT(A3322,2)&amp;B3322</f>
        <v>MATata</v>
      </c>
    </row>
    <row r="3323" customFormat="false" ht="12.75" hidden="false" customHeight="false" outlineLevel="0" collapsed="false">
      <c r="A3323" s="0" t="s">
        <v>11200</v>
      </c>
      <c r="B3323" s="0" t="s">
        <v>11201</v>
      </c>
      <c r="C3323" s="0" t="str">
        <f aca="false">LEFT(A3323,2)&amp;B3323</f>
        <v>MATiznit</v>
      </c>
    </row>
    <row r="3324" customFormat="false" ht="12.75" hidden="false" customHeight="false" outlineLevel="0" collapsed="false">
      <c r="A3324" s="0" t="s">
        <v>11202</v>
      </c>
      <c r="B3324" s="0" t="s">
        <v>11203</v>
      </c>
      <c r="C3324" s="0" t="str">
        <f aca="false">LEFT(A3324,2)&amp;B3324</f>
        <v>MAGuelmim-Oued Noun (EH-partial)</v>
      </c>
    </row>
    <row r="3325" customFormat="false" ht="12.75" hidden="false" customHeight="false" outlineLevel="0" collapsed="false">
      <c r="A3325" s="0" t="s">
        <v>11204</v>
      </c>
      <c r="B3325" s="0" t="s">
        <v>11205</v>
      </c>
      <c r="C3325" s="0" t="str">
        <f aca="false">LEFT(A3325,2)&amp;B3325</f>
        <v>MAAssa-Zag (EH-partial)</v>
      </c>
    </row>
    <row r="3326" customFormat="false" ht="12.75" hidden="false" customHeight="false" outlineLevel="0" collapsed="false">
      <c r="A3326" s="0" t="s">
        <v>11206</v>
      </c>
      <c r="B3326" s="0" t="s">
        <v>11207</v>
      </c>
      <c r="C3326" s="0" t="str">
        <f aca="false">LEFT(A3326,2)&amp;B3326</f>
        <v>MAGuelmim</v>
      </c>
    </row>
    <row r="3327" customFormat="false" ht="12.75" hidden="false" customHeight="false" outlineLevel="0" collapsed="false">
      <c r="A3327" s="0" t="s">
        <v>11208</v>
      </c>
      <c r="B3327" s="0" t="s">
        <v>11209</v>
      </c>
      <c r="C3327" s="0" t="str">
        <f aca="false">LEFT(A3327,2)&amp;B3327</f>
        <v>MASidi Ifni</v>
      </c>
    </row>
    <row r="3328" customFormat="false" ht="12.75" hidden="false" customHeight="false" outlineLevel="0" collapsed="false">
      <c r="A3328" s="0" t="s">
        <v>11210</v>
      </c>
      <c r="B3328" s="0" t="s">
        <v>11211</v>
      </c>
      <c r="C3328" s="0" t="str">
        <f aca="false">LEFT(A3328,2)&amp;B3328</f>
        <v>MATan-Tan (EH-partial)</v>
      </c>
    </row>
    <row r="3329" customFormat="false" ht="12.75" hidden="false" customHeight="false" outlineLevel="0" collapsed="false">
      <c r="A3329" s="0" t="s">
        <v>11212</v>
      </c>
      <c r="B3329" s="0" t="s">
        <v>11213</v>
      </c>
      <c r="C3329" s="0" t="str">
        <f aca="false">LEFT(A3329,2)&amp;B3329</f>
        <v>MALaâyoune-Sakia El Hamra (EH-partial)</v>
      </c>
    </row>
    <row r="3330" customFormat="false" ht="12.75" hidden="false" customHeight="false" outlineLevel="0" collapsed="false">
      <c r="A3330" s="0" t="s">
        <v>11214</v>
      </c>
      <c r="B3330" s="0" t="s">
        <v>11215</v>
      </c>
      <c r="C3330" s="0" t="str">
        <f aca="false">LEFT(A3330,2)&amp;B3330</f>
        <v>MABoujdour (EH)</v>
      </c>
    </row>
    <row r="3331" customFormat="false" ht="12.75" hidden="false" customHeight="false" outlineLevel="0" collapsed="false">
      <c r="A3331" s="0" t="s">
        <v>11216</v>
      </c>
      <c r="B3331" s="0" t="s">
        <v>11217</v>
      </c>
      <c r="C3331" s="0" t="str">
        <f aca="false">LEFT(A3331,2)&amp;B3331</f>
        <v>MAEs-Semara (EH-partial)</v>
      </c>
    </row>
    <row r="3332" customFormat="false" ht="12.75" hidden="false" customHeight="false" outlineLevel="0" collapsed="false">
      <c r="A3332" s="0" t="s">
        <v>11218</v>
      </c>
      <c r="B3332" s="0" t="s">
        <v>11219</v>
      </c>
      <c r="C3332" s="0" t="str">
        <f aca="false">LEFT(A3332,2)&amp;B3332</f>
        <v>MALaâyoune (EH)</v>
      </c>
    </row>
    <row r="3333" customFormat="false" ht="12.75" hidden="false" customHeight="false" outlineLevel="0" collapsed="false">
      <c r="A3333" s="0" t="s">
        <v>11220</v>
      </c>
      <c r="B3333" s="0" t="s">
        <v>11221</v>
      </c>
      <c r="C3333" s="0" t="str">
        <f aca="false">LEFT(A3333,2)&amp;B3333</f>
        <v>MATarfaya (EH-partial)</v>
      </c>
    </row>
    <row r="3334" customFormat="false" ht="12.75" hidden="false" customHeight="false" outlineLevel="0" collapsed="false">
      <c r="A3334" s="0" t="s">
        <v>11222</v>
      </c>
      <c r="B3334" s="0" t="s">
        <v>11223</v>
      </c>
      <c r="C3334" s="0" t="str">
        <f aca="false">LEFT(A3334,2)&amp;B3334</f>
        <v>MADakhla-Oued Ed-Dahab (EH)</v>
      </c>
    </row>
    <row r="3335" customFormat="false" ht="12.75" hidden="false" customHeight="false" outlineLevel="0" collapsed="false">
      <c r="A3335" s="0" t="s">
        <v>11224</v>
      </c>
      <c r="B3335" s="0" t="s">
        <v>11225</v>
      </c>
      <c r="C3335" s="0" t="str">
        <f aca="false">LEFT(A3335,2)&amp;B3335</f>
        <v>MAAousserd (EH)</v>
      </c>
    </row>
    <row r="3336" customFormat="false" ht="12.75" hidden="false" customHeight="false" outlineLevel="0" collapsed="false">
      <c r="A3336" s="0" t="s">
        <v>11226</v>
      </c>
      <c r="B3336" s="0" t="s">
        <v>11227</v>
      </c>
      <c r="C3336" s="0" t="str">
        <f aca="false">LEFT(A3336,2)&amp;B3336</f>
        <v>MAOued Ed-Dahab (EH)</v>
      </c>
    </row>
    <row r="3337" customFormat="false" ht="12.75" hidden="false" customHeight="false" outlineLevel="0" collapsed="false">
      <c r="A3337" s="0" t="s">
        <v>11228</v>
      </c>
      <c r="B3337" s="0" t="s">
        <v>11229</v>
      </c>
      <c r="C3337" s="0" t="str">
        <f aca="false">LEFT(A3337,2)&amp;B3337</f>
        <v>MCLa Colle</v>
      </c>
    </row>
    <row r="3338" customFormat="false" ht="12.75" hidden="false" customHeight="false" outlineLevel="0" collapsed="false">
      <c r="A3338" s="0" t="s">
        <v>11230</v>
      </c>
      <c r="B3338" s="0" t="s">
        <v>11231</v>
      </c>
      <c r="C3338" s="0" t="str">
        <f aca="false">LEFT(A3338,2)&amp;B3338</f>
        <v>MCLa Condamine</v>
      </c>
    </row>
    <row r="3339" customFormat="false" ht="12.75" hidden="false" customHeight="false" outlineLevel="0" collapsed="false">
      <c r="A3339" s="0" t="s">
        <v>11232</v>
      </c>
      <c r="B3339" s="0" t="s">
        <v>11233</v>
      </c>
      <c r="C3339" s="0" t="str">
        <f aca="false">LEFT(A3339,2)&amp;B3339</f>
        <v>MCFontvieille</v>
      </c>
    </row>
    <row r="3340" customFormat="false" ht="12.75" hidden="false" customHeight="false" outlineLevel="0" collapsed="false">
      <c r="A3340" s="0" t="s">
        <v>11234</v>
      </c>
      <c r="B3340" s="0" t="s">
        <v>11235</v>
      </c>
      <c r="C3340" s="0" t="str">
        <f aca="false">LEFT(A3340,2)&amp;B3340</f>
        <v>MCLa Gare</v>
      </c>
    </row>
    <row r="3341" customFormat="false" ht="12.75" hidden="false" customHeight="false" outlineLevel="0" collapsed="false">
      <c r="A3341" s="0" t="s">
        <v>11236</v>
      </c>
      <c r="B3341" s="0" t="s">
        <v>11237</v>
      </c>
      <c r="C3341" s="0" t="str">
        <f aca="false">LEFT(A3341,2)&amp;B3341</f>
        <v>MCJardin Exotique</v>
      </c>
    </row>
    <row r="3342" customFormat="false" ht="12.75" hidden="false" customHeight="false" outlineLevel="0" collapsed="false">
      <c r="A3342" s="0" t="s">
        <v>11238</v>
      </c>
      <c r="B3342" s="0" t="s">
        <v>11239</v>
      </c>
      <c r="C3342" s="0" t="str">
        <f aca="false">LEFT(A3342,2)&amp;B3342</f>
        <v>MCLarvotto</v>
      </c>
    </row>
    <row r="3343" customFormat="false" ht="12.75" hidden="false" customHeight="false" outlineLevel="0" collapsed="false">
      <c r="A3343" s="0" t="s">
        <v>11240</v>
      </c>
      <c r="B3343" s="0" t="s">
        <v>11241</v>
      </c>
      <c r="C3343" s="0" t="str">
        <f aca="false">LEFT(A3343,2)&amp;B3343</f>
        <v>MCMalbousquet</v>
      </c>
    </row>
    <row r="3344" customFormat="false" ht="12.75" hidden="false" customHeight="false" outlineLevel="0" collapsed="false">
      <c r="A3344" s="0" t="s">
        <v>11242</v>
      </c>
      <c r="B3344" s="0" t="s">
        <v>11243</v>
      </c>
      <c r="C3344" s="0" t="str">
        <f aca="false">LEFT(A3344,2)&amp;B3344</f>
        <v>MCMonte-Carlo</v>
      </c>
    </row>
    <row r="3345" customFormat="false" ht="12.75" hidden="false" customHeight="false" outlineLevel="0" collapsed="false">
      <c r="A3345" s="0" t="s">
        <v>11244</v>
      </c>
      <c r="B3345" s="0" t="s">
        <v>11245</v>
      </c>
      <c r="C3345" s="0" t="str">
        <f aca="false">LEFT(A3345,2)&amp;B3345</f>
        <v>MCMoneghetti</v>
      </c>
    </row>
    <row r="3346" customFormat="false" ht="12.75" hidden="false" customHeight="false" outlineLevel="0" collapsed="false">
      <c r="A3346" s="0" t="s">
        <v>11246</v>
      </c>
      <c r="B3346" s="0" t="s">
        <v>11247</v>
      </c>
      <c r="C3346" s="0" t="str">
        <f aca="false">LEFT(A3346,2)&amp;B3346</f>
        <v>MCMonaco-Ville</v>
      </c>
    </row>
    <row r="3347" customFormat="false" ht="12.75" hidden="false" customHeight="false" outlineLevel="0" collapsed="false">
      <c r="A3347" s="0" t="s">
        <v>11248</v>
      </c>
      <c r="B3347" s="0" t="s">
        <v>11249</v>
      </c>
      <c r="C3347" s="0" t="str">
        <f aca="false">LEFT(A3347,2)&amp;B3347</f>
        <v>MCMoulins</v>
      </c>
    </row>
    <row r="3348" customFormat="false" ht="12.75" hidden="false" customHeight="false" outlineLevel="0" collapsed="false">
      <c r="A3348" s="0" t="s">
        <v>11250</v>
      </c>
      <c r="B3348" s="0" t="s">
        <v>11251</v>
      </c>
      <c r="C3348" s="0" t="str">
        <f aca="false">LEFT(A3348,2)&amp;B3348</f>
        <v>MCPort-Hercule</v>
      </c>
    </row>
    <row r="3349" customFormat="false" ht="12.75" hidden="false" customHeight="false" outlineLevel="0" collapsed="false">
      <c r="A3349" s="0" t="s">
        <v>11252</v>
      </c>
      <c r="B3349" s="0" t="s">
        <v>11253</v>
      </c>
      <c r="C3349" s="0" t="str">
        <f aca="false">LEFT(A3349,2)&amp;B3349</f>
        <v>MCSainte-Dévote</v>
      </c>
    </row>
    <row r="3350" customFormat="false" ht="12.75" hidden="false" customHeight="false" outlineLevel="0" collapsed="false">
      <c r="A3350" s="0" t="s">
        <v>11254</v>
      </c>
      <c r="B3350" s="0" t="s">
        <v>11255</v>
      </c>
      <c r="C3350" s="0" t="str">
        <f aca="false">LEFT(A3350,2)&amp;B3350</f>
        <v>MCLa Source</v>
      </c>
    </row>
    <row r="3351" customFormat="false" ht="12.75" hidden="false" customHeight="false" outlineLevel="0" collapsed="false">
      <c r="A3351" s="0" t="s">
        <v>11256</v>
      </c>
      <c r="B3351" s="0" t="s">
        <v>11257</v>
      </c>
      <c r="C3351" s="0" t="str">
        <f aca="false">LEFT(A3351,2)&amp;B3351</f>
        <v>MCSpélugues</v>
      </c>
    </row>
    <row r="3352" customFormat="false" ht="12.75" hidden="false" customHeight="false" outlineLevel="0" collapsed="false">
      <c r="A3352" s="0" t="s">
        <v>11258</v>
      </c>
      <c r="B3352" s="0" t="s">
        <v>11259</v>
      </c>
      <c r="C3352" s="0" t="str">
        <f aca="false">LEFT(A3352,2)&amp;B3352</f>
        <v>MCSaint-Roman</v>
      </c>
    </row>
    <row r="3353" customFormat="false" ht="12.75" hidden="false" customHeight="false" outlineLevel="0" collapsed="false">
      <c r="A3353" s="0" t="s">
        <v>11260</v>
      </c>
      <c r="B3353" s="0" t="s">
        <v>11261</v>
      </c>
      <c r="C3353" s="0" t="str">
        <f aca="false">LEFT(A3353,2)&amp;B3353</f>
        <v>MCVallon de la Rousse</v>
      </c>
    </row>
    <row r="3354" customFormat="false" ht="12.75" hidden="false" customHeight="false" outlineLevel="0" collapsed="false">
      <c r="A3354" s="0" t="s">
        <v>11262</v>
      </c>
      <c r="B3354" s="0" t="s">
        <v>11263</v>
      </c>
      <c r="C3354" s="0" t="str">
        <f aca="false">LEFT(A3354,2)&amp;B3354</f>
        <v>MDAnenii Noi</v>
      </c>
    </row>
    <row r="3355" customFormat="false" ht="12.75" hidden="false" customHeight="false" outlineLevel="0" collapsed="false">
      <c r="A3355" s="0" t="s">
        <v>11264</v>
      </c>
      <c r="B3355" s="0" t="s">
        <v>11265</v>
      </c>
      <c r="C3355" s="0" t="str">
        <f aca="false">LEFT(A3355,2)&amp;B3355</f>
        <v>MDBriceni</v>
      </c>
    </row>
    <row r="3356" customFormat="false" ht="12.75" hidden="false" customHeight="false" outlineLevel="0" collapsed="false">
      <c r="A3356" s="0" t="s">
        <v>11266</v>
      </c>
      <c r="B3356" s="0" t="s">
        <v>11267</v>
      </c>
      <c r="C3356" s="0" t="str">
        <f aca="false">LEFT(A3356,2)&amp;B3356</f>
        <v>MDBasarabeasca</v>
      </c>
    </row>
    <row r="3357" customFormat="false" ht="12.75" hidden="false" customHeight="false" outlineLevel="0" collapsed="false">
      <c r="A3357" s="0" t="s">
        <v>11268</v>
      </c>
      <c r="B3357" s="0" t="s">
        <v>11269</v>
      </c>
      <c r="C3357" s="0" t="str">
        <f aca="false">LEFT(A3357,2)&amp;B3357</f>
        <v>MDCahul</v>
      </c>
    </row>
    <row r="3358" customFormat="false" ht="12.75" hidden="false" customHeight="false" outlineLevel="0" collapsed="false">
      <c r="A3358" s="0" t="s">
        <v>11270</v>
      </c>
      <c r="B3358" s="0" t="s">
        <v>11271</v>
      </c>
      <c r="C3358" s="0" t="str">
        <f aca="false">LEFT(A3358,2)&amp;B3358</f>
        <v>MDCălărași</v>
      </c>
    </row>
    <row r="3359" customFormat="false" ht="12.75" hidden="false" customHeight="false" outlineLevel="0" collapsed="false">
      <c r="A3359" s="0" t="s">
        <v>11272</v>
      </c>
      <c r="B3359" s="0" t="s">
        <v>11273</v>
      </c>
      <c r="C3359" s="0" t="str">
        <f aca="false">LEFT(A3359,2)&amp;B3359</f>
        <v>MDCimișlia</v>
      </c>
    </row>
    <row r="3360" customFormat="false" ht="12.75" hidden="false" customHeight="false" outlineLevel="0" collapsed="false">
      <c r="A3360" s="0" t="s">
        <v>11274</v>
      </c>
      <c r="B3360" s="0" t="s">
        <v>11275</v>
      </c>
      <c r="C3360" s="0" t="str">
        <f aca="false">LEFT(A3360,2)&amp;B3360</f>
        <v>MDCriuleni</v>
      </c>
    </row>
    <row r="3361" customFormat="false" ht="12.75" hidden="false" customHeight="false" outlineLevel="0" collapsed="false">
      <c r="A3361" s="0" t="s">
        <v>11276</v>
      </c>
      <c r="B3361" s="0" t="s">
        <v>11277</v>
      </c>
      <c r="C3361" s="0" t="str">
        <f aca="false">LEFT(A3361,2)&amp;B3361</f>
        <v>MDCăușeni</v>
      </c>
    </row>
    <row r="3362" customFormat="false" ht="12.75" hidden="false" customHeight="false" outlineLevel="0" collapsed="false">
      <c r="A3362" s="0" t="s">
        <v>11278</v>
      </c>
      <c r="B3362" s="0" t="s">
        <v>11279</v>
      </c>
      <c r="C3362" s="0" t="str">
        <f aca="false">LEFT(A3362,2)&amp;B3362</f>
        <v>MDCantemir</v>
      </c>
    </row>
    <row r="3363" customFormat="false" ht="12.75" hidden="false" customHeight="false" outlineLevel="0" collapsed="false">
      <c r="A3363" s="0" t="s">
        <v>11280</v>
      </c>
      <c r="B3363" s="0" t="s">
        <v>11281</v>
      </c>
      <c r="C3363" s="0" t="str">
        <f aca="false">LEFT(A3363,2)&amp;B3363</f>
        <v>MDDondușeni</v>
      </c>
    </row>
    <row r="3364" customFormat="false" ht="12.75" hidden="false" customHeight="false" outlineLevel="0" collapsed="false">
      <c r="A3364" s="0" t="s">
        <v>11282</v>
      </c>
      <c r="B3364" s="0" t="s">
        <v>11283</v>
      </c>
      <c r="C3364" s="0" t="str">
        <f aca="false">LEFT(A3364,2)&amp;B3364</f>
        <v>MDDrochia</v>
      </c>
    </row>
    <row r="3365" customFormat="false" ht="12.75" hidden="false" customHeight="false" outlineLevel="0" collapsed="false">
      <c r="A3365" s="0" t="s">
        <v>11284</v>
      </c>
      <c r="B3365" s="0" t="s">
        <v>11285</v>
      </c>
      <c r="C3365" s="0" t="str">
        <f aca="false">LEFT(A3365,2)&amp;B3365</f>
        <v>MDDubăsari</v>
      </c>
    </row>
    <row r="3366" customFormat="false" ht="12.75" hidden="false" customHeight="false" outlineLevel="0" collapsed="false">
      <c r="A3366" s="0" t="s">
        <v>11286</v>
      </c>
      <c r="B3366" s="0" t="s">
        <v>11287</v>
      </c>
      <c r="C3366" s="0" t="str">
        <f aca="false">LEFT(A3366,2)&amp;B3366</f>
        <v>MDEdineț</v>
      </c>
    </row>
    <row r="3367" customFormat="false" ht="12.75" hidden="false" customHeight="false" outlineLevel="0" collapsed="false">
      <c r="A3367" s="0" t="s">
        <v>11288</v>
      </c>
      <c r="B3367" s="0" t="s">
        <v>11289</v>
      </c>
      <c r="C3367" s="0" t="str">
        <f aca="false">LEFT(A3367,2)&amp;B3367</f>
        <v>MDFălești</v>
      </c>
    </row>
    <row r="3368" customFormat="false" ht="12.75" hidden="false" customHeight="false" outlineLevel="0" collapsed="false">
      <c r="A3368" s="0" t="s">
        <v>11290</v>
      </c>
      <c r="B3368" s="0" t="s">
        <v>11291</v>
      </c>
      <c r="C3368" s="0" t="str">
        <f aca="false">LEFT(A3368,2)&amp;B3368</f>
        <v>MDFlorești</v>
      </c>
    </row>
    <row r="3369" customFormat="false" ht="12.75" hidden="false" customHeight="false" outlineLevel="0" collapsed="false">
      <c r="A3369" s="0" t="s">
        <v>11292</v>
      </c>
      <c r="B3369" s="0" t="s">
        <v>11293</v>
      </c>
      <c r="C3369" s="0" t="str">
        <f aca="false">LEFT(A3369,2)&amp;B3369</f>
        <v>MDGlodeni</v>
      </c>
    </row>
    <row r="3370" customFormat="false" ht="12.75" hidden="false" customHeight="false" outlineLevel="0" collapsed="false">
      <c r="A3370" s="0" t="s">
        <v>11294</v>
      </c>
      <c r="B3370" s="0" t="s">
        <v>11295</v>
      </c>
      <c r="C3370" s="0" t="str">
        <f aca="false">LEFT(A3370,2)&amp;B3370</f>
        <v>MDHîncești</v>
      </c>
    </row>
    <row r="3371" customFormat="false" ht="12.75" hidden="false" customHeight="false" outlineLevel="0" collapsed="false">
      <c r="A3371" s="0" t="s">
        <v>11296</v>
      </c>
      <c r="B3371" s="0" t="s">
        <v>11297</v>
      </c>
      <c r="C3371" s="0" t="str">
        <f aca="false">LEFT(A3371,2)&amp;B3371</f>
        <v>MDIaloveni</v>
      </c>
    </row>
    <row r="3372" customFormat="false" ht="12.75" hidden="false" customHeight="false" outlineLevel="0" collapsed="false">
      <c r="A3372" s="0" t="s">
        <v>11298</v>
      </c>
      <c r="B3372" s="0" t="s">
        <v>11299</v>
      </c>
      <c r="C3372" s="0" t="str">
        <f aca="false">LEFT(A3372,2)&amp;B3372</f>
        <v>MDLeova</v>
      </c>
    </row>
    <row r="3373" customFormat="false" ht="12.75" hidden="false" customHeight="false" outlineLevel="0" collapsed="false">
      <c r="A3373" s="0" t="s">
        <v>11300</v>
      </c>
      <c r="B3373" s="0" t="s">
        <v>11301</v>
      </c>
      <c r="C3373" s="0" t="str">
        <f aca="false">LEFT(A3373,2)&amp;B3373</f>
        <v>MDNisporeni</v>
      </c>
    </row>
    <row r="3374" customFormat="false" ht="12.75" hidden="false" customHeight="false" outlineLevel="0" collapsed="false">
      <c r="A3374" s="0" t="s">
        <v>11302</v>
      </c>
      <c r="B3374" s="0" t="s">
        <v>11303</v>
      </c>
      <c r="C3374" s="0" t="str">
        <f aca="false">LEFT(A3374,2)&amp;B3374</f>
        <v>MDOcnița</v>
      </c>
    </row>
    <row r="3375" customFormat="false" ht="12.75" hidden="false" customHeight="false" outlineLevel="0" collapsed="false">
      <c r="A3375" s="0" t="s">
        <v>11304</v>
      </c>
      <c r="B3375" s="0" t="s">
        <v>11305</v>
      </c>
      <c r="C3375" s="0" t="str">
        <f aca="false">LEFT(A3375,2)&amp;B3375</f>
        <v>MDOrhei</v>
      </c>
    </row>
    <row r="3376" customFormat="false" ht="12.75" hidden="false" customHeight="false" outlineLevel="0" collapsed="false">
      <c r="A3376" s="0" t="s">
        <v>11306</v>
      </c>
      <c r="B3376" s="0" t="s">
        <v>11307</v>
      </c>
      <c r="C3376" s="0" t="str">
        <f aca="false">LEFT(A3376,2)&amp;B3376</f>
        <v>MDRezina</v>
      </c>
    </row>
    <row r="3377" customFormat="false" ht="12.75" hidden="false" customHeight="false" outlineLevel="0" collapsed="false">
      <c r="A3377" s="0" t="s">
        <v>11308</v>
      </c>
      <c r="B3377" s="0" t="s">
        <v>11309</v>
      </c>
      <c r="C3377" s="0" t="str">
        <f aca="false">LEFT(A3377,2)&amp;B3377</f>
        <v>MDRîșcani</v>
      </c>
    </row>
    <row r="3378" customFormat="false" ht="12.75" hidden="false" customHeight="false" outlineLevel="0" collapsed="false">
      <c r="A3378" s="0" t="s">
        <v>11310</v>
      </c>
      <c r="B3378" s="0" t="s">
        <v>11311</v>
      </c>
      <c r="C3378" s="0" t="str">
        <f aca="false">LEFT(A3378,2)&amp;B3378</f>
        <v>MDȘoldănești</v>
      </c>
    </row>
    <row r="3379" customFormat="false" ht="12.75" hidden="false" customHeight="false" outlineLevel="0" collapsed="false">
      <c r="A3379" s="0" t="s">
        <v>11312</v>
      </c>
      <c r="B3379" s="0" t="s">
        <v>11313</v>
      </c>
      <c r="C3379" s="0" t="str">
        <f aca="false">LEFT(A3379,2)&amp;B3379</f>
        <v>MDSîngerei</v>
      </c>
    </row>
    <row r="3380" customFormat="false" ht="12.75" hidden="false" customHeight="false" outlineLevel="0" collapsed="false">
      <c r="A3380" s="0" t="s">
        <v>11314</v>
      </c>
      <c r="B3380" s="0" t="s">
        <v>11315</v>
      </c>
      <c r="C3380" s="0" t="str">
        <f aca="false">LEFT(A3380,2)&amp;B3380</f>
        <v>MDSoroca</v>
      </c>
    </row>
    <row r="3381" customFormat="false" ht="12.75" hidden="false" customHeight="false" outlineLevel="0" collapsed="false">
      <c r="A3381" s="0" t="s">
        <v>11316</v>
      </c>
      <c r="B3381" s="0" t="s">
        <v>11317</v>
      </c>
      <c r="C3381" s="0" t="str">
        <f aca="false">LEFT(A3381,2)&amp;B3381</f>
        <v>MDStrășeni</v>
      </c>
    </row>
    <row r="3382" customFormat="false" ht="12.75" hidden="false" customHeight="false" outlineLevel="0" collapsed="false">
      <c r="A3382" s="0" t="s">
        <v>11318</v>
      </c>
      <c r="B3382" s="0" t="s">
        <v>11319</v>
      </c>
      <c r="C3382" s="0" t="str">
        <f aca="false">LEFT(A3382,2)&amp;B3382</f>
        <v>MDȘtefan Vodă</v>
      </c>
    </row>
    <row r="3383" customFormat="false" ht="12.75" hidden="false" customHeight="false" outlineLevel="0" collapsed="false">
      <c r="A3383" s="0" t="s">
        <v>11320</v>
      </c>
      <c r="B3383" s="0" t="s">
        <v>11321</v>
      </c>
      <c r="C3383" s="0" t="str">
        <f aca="false">LEFT(A3383,2)&amp;B3383</f>
        <v>MDTaraclia</v>
      </c>
    </row>
    <row r="3384" customFormat="false" ht="12.75" hidden="false" customHeight="false" outlineLevel="0" collapsed="false">
      <c r="A3384" s="0" t="s">
        <v>11322</v>
      </c>
      <c r="B3384" s="0" t="s">
        <v>11323</v>
      </c>
      <c r="C3384" s="0" t="str">
        <f aca="false">LEFT(A3384,2)&amp;B3384</f>
        <v>MDTelenești</v>
      </c>
    </row>
    <row r="3385" customFormat="false" ht="12.75" hidden="false" customHeight="false" outlineLevel="0" collapsed="false">
      <c r="A3385" s="0" t="s">
        <v>11324</v>
      </c>
      <c r="B3385" s="0" t="s">
        <v>11325</v>
      </c>
      <c r="C3385" s="0" t="str">
        <f aca="false">LEFT(A3385,2)&amp;B3385</f>
        <v>MDUngheni</v>
      </c>
    </row>
    <row r="3386" customFormat="false" ht="12.75" hidden="false" customHeight="false" outlineLevel="0" collapsed="false">
      <c r="A3386" s="0" t="s">
        <v>11326</v>
      </c>
      <c r="B3386" s="0" t="s">
        <v>11327</v>
      </c>
      <c r="C3386" s="0" t="str">
        <f aca="false">LEFT(A3386,2)&amp;B3386</f>
        <v>MDGăgăuzia, Unitatea teritorială autonomă (UTAG)</v>
      </c>
    </row>
    <row r="3387" customFormat="false" ht="12.75" hidden="false" customHeight="false" outlineLevel="0" collapsed="false">
      <c r="A3387" s="0" t="s">
        <v>11328</v>
      </c>
      <c r="B3387" s="0" t="s">
        <v>11329</v>
      </c>
      <c r="C3387" s="0" t="str">
        <f aca="false">LEFT(A3387,2)&amp;B3387</f>
        <v>MDStînga Nistrului, unitatea teritorială din</v>
      </c>
    </row>
    <row r="3388" customFormat="false" ht="12.75" hidden="false" customHeight="false" outlineLevel="0" collapsed="false">
      <c r="A3388" s="0" t="s">
        <v>11330</v>
      </c>
      <c r="B3388" s="0" t="s">
        <v>11331</v>
      </c>
      <c r="C3388" s="0" t="str">
        <f aca="false">LEFT(A3388,2)&amp;B3388</f>
        <v>MDBălți</v>
      </c>
    </row>
    <row r="3389" customFormat="false" ht="12.75" hidden="false" customHeight="false" outlineLevel="0" collapsed="false">
      <c r="A3389" s="0" t="s">
        <v>11332</v>
      </c>
      <c r="B3389" s="0" t="s">
        <v>11333</v>
      </c>
      <c r="C3389" s="0" t="str">
        <f aca="false">LEFT(A3389,2)&amp;B3389</f>
        <v>MDBender [Tighina]</v>
      </c>
    </row>
    <row r="3390" customFormat="false" ht="12.75" hidden="false" customHeight="false" outlineLevel="0" collapsed="false">
      <c r="A3390" s="0" t="s">
        <v>11334</v>
      </c>
      <c r="B3390" s="0" t="s">
        <v>11335</v>
      </c>
      <c r="C3390" s="0" t="str">
        <f aca="false">LEFT(A3390,2)&amp;B3390</f>
        <v>MDChișinău</v>
      </c>
    </row>
    <row r="3391" customFormat="false" ht="12.75" hidden="false" customHeight="false" outlineLevel="0" collapsed="false">
      <c r="A3391" s="0" t="s">
        <v>11336</v>
      </c>
      <c r="B3391" s="0" t="s">
        <v>11337</v>
      </c>
      <c r="C3391" s="0" t="str">
        <f aca="false">LEFT(A3391,2)&amp;B3391</f>
        <v>MEAndrijevica</v>
      </c>
    </row>
    <row r="3392" customFormat="false" ht="12.75" hidden="false" customHeight="false" outlineLevel="0" collapsed="false">
      <c r="A3392" s="0" t="s">
        <v>11338</v>
      </c>
      <c r="B3392" s="0" t="s">
        <v>11339</v>
      </c>
      <c r="C3392" s="0" t="str">
        <f aca="false">LEFT(A3392,2)&amp;B3392</f>
        <v>MEBar</v>
      </c>
    </row>
    <row r="3393" customFormat="false" ht="12.75" hidden="false" customHeight="false" outlineLevel="0" collapsed="false">
      <c r="A3393" s="0" t="s">
        <v>11340</v>
      </c>
      <c r="B3393" s="0" t="s">
        <v>11341</v>
      </c>
      <c r="C3393" s="0" t="str">
        <f aca="false">LEFT(A3393,2)&amp;B3393</f>
        <v>MEBerane</v>
      </c>
    </row>
    <row r="3394" customFormat="false" ht="12.75" hidden="false" customHeight="false" outlineLevel="0" collapsed="false">
      <c r="A3394" s="0" t="s">
        <v>11342</v>
      </c>
      <c r="B3394" s="0" t="s">
        <v>11343</v>
      </c>
      <c r="C3394" s="0" t="str">
        <f aca="false">LEFT(A3394,2)&amp;B3394</f>
        <v>MEBijelo Polje</v>
      </c>
    </row>
    <row r="3395" customFormat="false" ht="12.75" hidden="false" customHeight="false" outlineLevel="0" collapsed="false">
      <c r="A3395" s="0" t="s">
        <v>11344</v>
      </c>
      <c r="B3395" s="0" t="s">
        <v>11345</v>
      </c>
      <c r="C3395" s="0" t="str">
        <f aca="false">LEFT(A3395,2)&amp;B3395</f>
        <v>MEBudva</v>
      </c>
    </row>
    <row r="3396" customFormat="false" ht="12.75" hidden="false" customHeight="false" outlineLevel="0" collapsed="false">
      <c r="A3396" s="0" t="s">
        <v>11346</v>
      </c>
      <c r="B3396" s="0" t="s">
        <v>11347</v>
      </c>
      <c r="C3396" s="0" t="str">
        <f aca="false">LEFT(A3396,2)&amp;B3396</f>
        <v>MECetinje</v>
      </c>
    </row>
    <row r="3397" customFormat="false" ht="12.75" hidden="false" customHeight="false" outlineLevel="0" collapsed="false">
      <c r="A3397" s="0" t="s">
        <v>11348</v>
      </c>
      <c r="B3397" s="0" t="s">
        <v>11349</v>
      </c>
      <c r="C3397" s="0" t="str">
        <f aca="false">LEFT(A3397,2)&amp;B3397</f>
        <v>MEDanilovgrad</v>
      </c>
    </row>
    <row r="3398" customFormat="false" ht="12.75" hidden="false" customHeight="false" outlineLevel="0" collapsed="false">
      <c r="A3398" s="0" t="s">
        <v>11350</v>
      </c>
      <c r="B3398" s="0" t="s">
        <v>11351</v>
      </c>
      <c r="C3398" s="0" t="str">
        <f aca="false">LEFT(A3398,2)&amp;B3398</f>
        <v>MEHerceg-Novi</v>
      </c>
    </row>
    <row r="3399" customFormat="false" ht="12.75" hidden="false" customHeight="false" outlineLevel="0" collapsed="false">
      <c r="A3399" s="0" t="s">
        <v>11352</v>
      </c>
      <c r="B3399" s="0" t="s">
        <v>11353</v>
      </c>
      <c r="C3399" s="0" t="str">
        <f aca="false">LEFT(A3399,2)&amp;B3399</f>
        <v>MEKolašin</v>
      </c>
    </row>
    <row r="3400" customFormat="false" ht="12.75" hidden="false" customHeight="false" outlineLevel="0" collapsed="false">
      <c r="A3400" s="0" t="s">
        <v>11354</v>
      </c>
      <c r="B3400" s="0" t="s">
        <v>11355</v>
      </c>
      <c r="C3400" s="0" t="str">
        <f aca="false">LEFT(A3400,2)&amp;B3400</f>
        <v>MEKotor</v>
      </c>
    </row>
    <row r="3401" customFormat="false" ht="12.75" hidden="false" customHeight="false" outlineLevel="0" collapsed="false">
      <c r="A3401" s="0" t="s">
        <v>11356</v>
      </c>
      <c r="B3401" s="0" t="s">
        <v>11357</v>
      </c>
      <c r="C3401" s="0" t="str">
        <f aca="false">LEFT(A3401,2)&amp;B3401</f>
        <v>MEMojkovac</v>
      </c>
    </row>
    <row r="3402" customFormat="false" ht="12.75" hidden="false" customHeight="false" outlineLevel="0" collapsed="false">
      <c r="A3402" s="0" t="s">
        <v>11358</v>
      </c>
      <c r="B3402" s="0" t="s">
        <v>11359</v>
      </c>
      <c r="C3402" s="0" t="str">
        <f aca="false">LEFT(A3402,2)&amp;B3402</f>
        <v>MENikšić</v>
      </c>
    </row>
    <row r="3403" customFormat="false" ht="12.75" hidden="false" customHeight="false" outlineLevel="0" collapsed="false">
      <c r="A3403" s="0" t="s">
        <v>11360</v>
      </c>
      <c r="B3403" s="0" t="s">
        <v>11361</v>
      </c>
      <c r="C3403" s="0" t="str">
        <f aca="false">LEFT(A3403,2)&amp;B3403</f>
        <v>MEPlav</v>
      </c>
    </row>
    <row r="3404" customFormat="false" ht="12.75" hidden="false" customHeight="false" outlineLevel="0" collapsed="false">
      <c r="A3404" s="0" t="s">
        <v>11362</v>
      </c>
      <c r="B3404" s="0" t="s">
        <v>11363</v>
      </c>
      <c r="C3404" s="0" t="str">
        <f aca="false">LEFT(A3404,2)&amp;B3404</f>
        <v>MEPljevlja</v>
      </c>
    </row>
    <row r="3405" customFormat="false" ht="12.75" hidden="false" customHeight="false" outlineLevel="0" collapsed="false">
      <c r="A3405" s="0" t="s">
        <v>11364</v>
      </c>
      <c r="B3405" s="0" t="s">
        <v>11365</v>
      </c>
      <c r="C3405" s="0" t="str">
        <f aca="false">LEFT(A3405,2)&amp;B3405</f>
        <v>MEPlužine</v>
      </c>
    </row>
    <row r="3406" customFormat="false" ht="12.75" hidden="false" customHeight="false" outlineLevel="0" collapsed="false">
      <c r="A3406" s="0" t="s">
        <v>11366</v>
      </c>
      <c r="B3406" s="0" t="s">
        <v>11367</v>
      </c>
      <c r="C3406" s="0" t="str">
        <f aca="false">LEFT(A3406,2)&amp;B3406</f>
        <v>MEPodgorica</v>
      </c>
    </row>
    <row r="3407" customFormat="false" ht="12.75" hidden="false" customHeight="false" outlineLevel="0" collapsed="false">
      <c r="A3407" s="0" t="s">
        <v>11368</v>
      </c>
      <c r="B3407" s="0" t="s">
        <v>11369</v>
      </c>
      <c r="C3407" s="0" t="str">
        <f aca="false">LEFT(A3407,2)&amp;B3407</f>
        <v>MERožaje</v>
      </c>
    </row>
    <row r="3408" customFormat="false" ht="12.75" hidden="false" customHeight="false" outlineLevel="0" collapsed="false">
      <c r="A3408" s="0" t="s">
        <v>11370</v>
      </c>
      <c r="B3408" s="0" t="s">
        <v>11371</v>
      </c>
      <c r="C3408" s="0" t="str">
        <f aca="false">LEFT(A3408,2)&amp;B3408</f>
        <v>MEŠavnik</v>
      </c>
    </row>
    <row r="3409" customFormat="false" ht="12.75" hidden="false" customHeight="false" outlineLevel="0" collapsed="false">
      <c r="A3409" s="0" t="s">
        <v>11372</v>
      </c>
      <c r="B3409" s="0" t="s">
        <v>11373</v>
      </c>
      <c r="C3409" s="0" t="str">
        <f aca="false">LEFT(A3409,2)&amp;B3409</f>
        <v>METivat</v>
      </c>
    </row>
    <row r="3410" customFormat="false" ht="12.75" hidden="false" customHeight="false" outlineLevel="0" collapsed="false">
      <c r="A3410" s="0" t="s">
        <v>11374</v>
      </c>
      <c r="B3410" s="0" t="s">
        <v>11375</v>
      </c>
      <c r="C3410" s="0" t="str">
        <f aca="false">LEFT(A3410,2)&amp;B3410</f>
        <v>MEUlcinj</v>
      </c>
    </row>
    <row r="3411" customFormat="false" ht="12.75" hidden="false" customHeight="false" outlineLevel="0" collapsed="false">
      <c r="A3411" s="0" t="s">
        <v>11376</v>
      </c>
      <c r="B3411" s="0" t="s">
        <v>11377</v>
      </c>
      <c r="C3411" s="0" t="str">
        <f aca="false">LEFT(A3411,2)&amp;B3411</f>
        <v>MEŽabljak</v>
      </c>
    </row>
    <row r="3412" customFormat="false" ht="12.75" hidden="false" customHeight="false" outlineLevel="0" collapsed="false">
      <c r="A3412" s="0" t="s">
        <v>11378</v>
      </c>
      <c r="B3412" s="0" t="s">
        <v>11379</v>
      </c>
      <c r="C3412" s="0" t="str">
        <f aca="false">LEFT(A3412,2)&amp;B3412</f>
        <v>MEGusinje</v>
      </c>
    </row>
    <row r="3413" customFormat="false" ht="12.75" hidden="false" customHeight="false" outlineLevel="0" collapsed="false">
      <c r="A3413" s="0" t="s">
        <v>11380</v>
      </c>
      <c r="B3413" s="0" t="s">
        <v>11381</v>
      </c>
      <c r="C3413" s="0" t="str">
        <f aca="false">LEFT(A3413,2)&amp;B3413</f>
        <v>MEPetnjica</v>
      </c>
    </row>
    <row r="3414" customFormat="false" ht="12.75" hidden="false" customHeight="false" outlineLevel="0" collapsed="false">
      <c r="A3414" s="0" t="s">
        <v>11382</v>
      </c>
      <c r="B3414" s="0" t="s">
        <v>11383</v>
      </c>
      <c r="C3414" s="0" t="str">
        <f aca="false">LEFT(A3414,2)&amp;B3414</f>
        <v>METuzi</v>
      </c>
    </row>
    <row r="3415" customFormat="false" ht="12.75" hidden="false" customHeight="false" outlineLevel="0" collapsed="false">
      <c r="A3415" s="0" t="s">
        <v>11384</v>
      </c>
      <c r="B3415" s="0" t="s">
        <v>11385</v>
      </c>
      <c r="C3415" s="0" t="str">
        <f aca="false">LEFT(A3415,2)&amp;B3415</f>
        <v>MGToamasina</v>
      </c>
    </row>
    <row r="3416" customFormat="false" ht="12.75" hidden="false" customHeight="false" outlineLevel="0" collapsed="false">
      <c r="A3416" s="0" t="s">
        <v>11386</v>
      </c>
      <c r="B3416" s="0" t="s">
        <v>11387</v>
      </c>
      <c r="C3416" s="0" t="str">
        <f aca="false">LEFT(A3416,2)&amp;B3416</f>
        <v>MGAntsiranana</v>
      </c>
    </row>
    <row r="3417" customFormat="false" ht="12.75" hidden="false" customHeight="false" outlineLevel="0" collapsed="false">
      <c r="A3417" s="0" t="s">
        <v>11388</v>
      </c>
      <c r="B3417" s="0" t="s">
        <v>11389</v>
      </c>
      <c r="C3417" s="0" t="str">
        <f aca="false">LEFT(A3417,2)&amp;B3417</f>
        <v>MGFianarantsoa</v>
      </c>
    </row>
    <row r="3418" customFormat="false" ht="12.75" hidden="false" customHeight="false" outlineLevel="0" collapsed="false">
      <c r="A3418" s="0" t="s">
        <v>11390</v>
      </c>
      <c r="B3418" s="0" t="s">
        <v>11391</v>
      </c>
      <c r="C3418" s="0" t="str">
        <f aca="false">LEFT(A3418,2)&amp;B3418</f>
        <v>MGMahajanga</v>
      </c>
    </row>
    <row r="3419" customFormat="false" ht="12.75" hidden="false" customHeight="false" outlineLevel="0" collapsed="false">
      <c r="A3419" s="0" t="s">
        <v>11392</v>
      </c>
      <c r="B3419" s="0" t="s">
        <v>11393</v>
      </c>
      <c r="C3419" s="0" t="str">
        <f aca="false">LEFT(A3419,2)&amp;B3419</f>
        <v>MGAntananarivo</v>
      </c>
    </row>
    <row r="3420" customFormat="false" ht="12.75" hidden="false" customHeight="false" outlineLevel="0" collapsed="false">
      <c r="A3420" s="0" t="s">
        <v>11394</v>
      </c>
      <c r="B3420" s="0" t="s">
        <v>11395</v>
      </c>
      <c r="C3420" s="0" t="str">
        <f aca="false">LEFT(A3420,2)&amp;B3420</f>
        <v>MGToliara</v>
      </c>
    </row>
    <row r="3421" customFormat="false" ht="12.75" hidden="false" customHeight="false" outlineLevel="0" collapsed="false">
      <c r="A3421" s="0" t="s">
        <v>11396</v>
      </c>
      <c r="B3421" s="0" t="s">
        <v>11397</v>
      </c>
      <c r="C3421" s="0" t="str">
        <f aca="false">LEFT(A3421,2)&amp;B3421</f>
        <v>MHRalik chain</v>
      </c>
    </row>
    <row r="3422" customFormat="false" ht="12.75" hidden="false" customHeight="false" outlineLevel="0" collapsed="false">
      <c r="A3422" s="0" t="s">
        <v>11396</v>
      </c>
      <c r="B3422" s="0" t="s">
        <v>11397</v>
      </c>
      <c r="C3422" s="0" t="str">
        <f aca="false">LEFT(A3422,2)&amp;B3422</f>
        <v>MHRalik chain</v>
      </c>
    </row>
    <row r="3423" customFormat="false" ht="12.75" hidden="false" customHeight="false" outlineLevel="0" collapsed="false">
      <c r="A3423" s="0" t="s">
        <v>11398</v>
      </c>
      <c r="B3423" s="0" t="s">
        <v>11399</v>
      </c>
      <c r="C3423" s="0" t="str">
        <f aca="false">LEFT(A3423,2)&amp;B3423</f>
        <v>MHAilinglaplap</v>
      </c>
    </row>
    <row r="3424" customFormat="false" ht="12.75" hidden="false" customHeight="false" outlineLevel="0" collapsed="false">
      <c r="A3424" s="0" t="s">
        <v>11398</v>
      </c>
      <c r="B3424" s="0" t="s">
        <v>11400</v>
      </c>
      <c r="C3424" s="0" t="str">
        <f aca="false">LEFT(A3424,2)&amp;B3424</f>
        <v>MHAelōn̄ḷapḷap</v>
      </c>
    </row>
    <row r="3425" customFormat="false" ht="12.75" hidden="false" customHeight="false" outlineLevel="0" collapsed="false">
      <c r="A3425" s="0" t="s">
        <v>11401</v>
      </c>
      <c r="B3425" s="0" t="s">
        <v>11402</v>
      </c>
      <c r="C3425" s="0" t="str">
        <f aca="false">LEFT(A3425,2)&amp;B3425</f>
        <v>MHEbon</v>
      </c>
    </row>
    <row r="3426" customFormat="false" ht="12.75" hidden="false" customHeight="false" outlineLevel="0" collapsed="false">
      <c r="A3426" s="0" t="s">
        <v>11401</v>
      </c>
      <c r="B3426" s="0" t="s">
        <v>11403</v>
      </c>
      <c r="C3426" s="0" t="str">
        <f aca="false">LEFT(A3426,2)&amp;B3426</f>
        <v>MHEpoon</v>
      </c>
    </row>
    <row r="3427" customFormat="false" ht="12.75" hidden="false" customHeight="false" outlineLevel="0" collapsed="false">
      <c r="A3427" s="0" t="s">
        <v>11404</v>
      </c>
      <c r="B3427" s="0" t="s">
        <v>11405</v>
      </c>
      <c r="C3427" s="0" t="str">
        <f aca="false">LEFT(A3427,2)&amp;B3427</f>
        <v>MHEnewetak &amp; Ujelang</v>
      </c>
    </row>
    <row r="3428" customFormat="false" ht="12.75" hidden="false" customHeight="false" outlineLevel="0" collapsed="false">
      <c r="A3428" s="0" t="s">
        <v>11404</v>
      </c>
      <c r="B3428" s="0" t="s">
        <v>11406</v>
      </c>
      <c r="C3428" s="0" t="str">
        <f aca="false">LEFT(A3428,2)&amp;B3428</f>
        <v>MHĀnewetak &amp; Wūjlan̄</v>
      </c>
    </row>
    <row r="3429" customFormat="false" ht="12.75" hidden="false" customHeight="false" outlineLevel="0" collapsed="false">
      <c r="A3429" s="0" t="s">
        <v>11407</v>
      </c>
      <c r="B3429" s="0" t="s">
        <v>11408</v>
      </c>
      <c r="C3429" s="0" t="str">
        <f aca="false">LEFT(A3429,2)&amp;B3429</f>
        <v>MHJabat</v>
      </c>
    </row>
    <row r="3430" customFormat="false" ht="12.75" hidden="false" customHeight="false" outlineLevel="0" collapsed="false">
      <c r="A3430" s="0" t="s">
        <v>11407</v>
      </c>
      <c r="B3430" s="0" t="s">
        <v>11409</v>
      </c>
      <c r="C3430" s="0" t="str">
        <f aca="false">LEFT(A3430,2)&amp;B3430</f>
        <v>MHJebat</v>
      </c>
    </row>
    <row r="3431" customFormat="false" ht="12.75" hidden="false" customHeight="false" outlineLevel="0" collapsed="false">
      <c r="A3431" s="0" t="s">
        <v>11410</v>
      </c>
      <c r="B3431" s="0" t="s">
        <v>11411</v>
      </c>
      <c r="C3431" s="0" t="str">
        <f aca="false">LEFT(A3431,2)&amp;B3431</f>
        <v>MHJaluit</v>
      </c>
    </row>
    <row r="3432" customFormat="false" ht="12.75" hidden="false" customHeight="false" outlineLevel="0" collapsed="false">
      <c r="A3432" s="0" t="s">
        <v>11410</v>
      </c>
      <c r="B3432" s="0" t="s">
        <v>11412</v>
      </c>
      <c r="C3432" s="0" t="str">
        <f aca="false">LEFT(A3432,2)&amp;B3432</f>
        <v>MHJālwōj</v>
      </c>
    </row>
    <row r="3433" customFormat="false" ht="12.75" hidden="false" customHeight="false" outlineLevel="0" collapsed="false">
      <c r="A3433" s="0" t="s">
        <v>11413</v>
      </c>
      <c r="B3433" s="0" t="s">
        <v>11414</v>
      </c>
      <c r="C3433" s="0" t="str">
        <f aca="false">LEFT(A3433,2)&amp;B3433</f>
        <v>MHBikini &amp; Kili</v>
      </c>
    </row>
    <row r="3434" customFormat="false" ht="12.75" hidden="false" customHeight="false" outlineLevel="0" collapsed="false">
      <c r="A3434" s="0" t="s">
        <v>11413</v>
      </c>
      <c r="B3434" s="0" t="s">
        <v>11415</v>
      </c>
      <c r="C3434" s="0" t="str">
        <f aca="false">LEFT(A3434,2)&amp;B3434</f>
        <v>MHPikinni &amp; Kōle</v>
      </c>
    </row>
    <row r="3435" customFormat="false" ht="12.75" hidden="false" customHeight="false" outlineLevel="0" collapsed="false">
      <c r="A3435" s="0" t="s">
        <v>11416</v>
      </c>
      <c r="B3435" s="0" t="s">
        <v>11417</v>
      </c>
      <c r="C3435" s="0" t="str">
        <f aca="false">LEFT(A3435,2)&amp;B3435</f>
        <v>MHKwajalein</v>
      </c>
    </row>
    <row r="3436" customFormat="false" ht="12.75" hidden="false" customHeight="false" outlineLevel="0" collapsed="false">
      <c r="A3436" s="0" t="s">
        <v>11416</v>
      </c>
      <c r="B3436" s="0" t="s">
        <v>11418</v>
      </c>
      <c r="C3436" s="0" t="str">
        <f aca="false">LEFT(A3436,2)&amp;B3436</f>
        <v>MHKuwajleen</v>
      </c>
    </row>
    <row r="3437" customFormat="false" ht="12.75" hidden="false" customHeight="false" outlineLevel="0" collapsed="false">
      <c r="A3437" s="0" t="s">
        <v>11419</v>
      </c>
      <c r="B3437" s="0" t="s">
        <v>11420</v>
      </c>
      <c r="C3437" s="0" t="str">
        <f aca="false">LEFT(A3437,2)&amp;B3437</f>
        <v>MHLae</v>
      </c>
    </row>
    <row r="3438" customFormat="false" ht="12.75" hidden="false" customHeight="false" outlineLevel="0" collapsed="false">
      <c r="A3438" s="0" t="s">
        <v>11419</v>
      </c>
      <c r="B3438" s="0" t="s">
        <v>11420</v>
      </c>
      <c r="C3438" s="0" t="str">
        <f aca="false">LEFT(A3438,2)&amp;B3438</f>
        <v>MHLae</v>
      </c>
    </row>
    <row r="3439" customFormat="false" ht="12.75" hidden="false" customHeight="false" outlineLevel="0" collapsed="false">
      <c r="A3439" s="0" t="s">
        <v>11421</v>
      </c>
      <c r="B3439" s="0" t="s">
        <v>11422</v>
      </c>
      <c r="C3439" s="0" t="str">
        <f aca="false">LEFT(A3439,2)&amp;B3439</f>
        <v>MHLib</v>
      </c>
    </row>
    <row r="3440" customFormat="false" ht="12.75" hidden="false" customHeight="false" outlineLevel="0" collapsed="false">
      <c r="A3440" s="0" t="s">
        <v>11421</v>
      </c>
      <c r="B3440" s="0" t="s">
        <v>11423</v>
      </c>
      <c r="C3440" s="0" t="str">
        <f aca="false">LEFT(A3440,2)&amp;B3440</f>
        <v>MHEllep</v>
      </c>
    </row>
    <row r="3441" customFormat="false" ht="12.75" hidden="false" customHeight="false" outlineLevel="0" collapsed="false">
      <c r="A3441" s="0" t="s">
        <v>11424</v>
      </c>
      <c r="B3441" s="0" t="s">
        <v>11425</v>
      </c>
      <c r="C3441" s="0" t="str">
        <f aca="false">LEFT(A3441,2)&amp;B3441</f>
        <v>MHNamdrik</v>
      </c>
    </row>
    <row r="3442" customFormat="false" ht="12.75" hidden="false" customHeight="false" outlineLevel="0" collapsed="false">
      <c r="A3442" s="0" t="s">
        <v>11424</v>
      </c>
      <c r="B3442" s="0" t="s">
        <v>11426</v>
      </c>
      <c r="C3442" s="0" t="str">
        <f aca="false">LEFT(A3442,2)&amp;B3442</f>
        <v>MHNaṃdik</v>
      </c>
    </row>
    <row r="3443" customFormat="false" ht="12.75" hidden="false" customHeight="false" outlineLevel="0" collapsed="false">
      <c r="A3443" s="0" t="s">
        <v>11427</v>
      </c>
      <c r="B3443" s="0" t="s">
        <v>11428</v>
      </c>
      <c r="C3443" s="0" t="str">
        <f aca="false">LEFT(A3443,2)&amp;B3443</f>
        <v>MHNamu</v>
      </c>
    </row>
    <row r="3444" customFormat="false" ht="12.75" hidden="false" customHeight="false" outlineLevel="0" collapsed="false">
      <c r="A3444" s="0" t="s">
        <v>11427</v>
      </c>
      <c r="B3444" s="0" t="s">
        <v>11429</v>
      </c>
      <c r="C3444" s="0" t="str">
        <f aca="false">LEFT(A3444,2)&amp;B3444</f>
        <v>MHNaṃo</v>
      </c>
    </row>
    <row r="3445" customFormat="false" ht="12.75" hidden="false" customHeight="false" outlineLevel="0" collapsed="false">
      <c r="A3445" s="0" t="s">
        <v>11430</v>
      </c>
      <c r="B3445" s="0" t="s">
        <v>11431</v>
      </c>
      <c r="C3445" s="0" t="str">
        <f aca="false">LEFT(A3445,2)&amp;B3445</f>
        <v>MHRongelap</v>
      </c>
    </row>
    <row r="3446" customFormat="false" ht="12.75" hidden="false" customHeight="false" outlineLevel="0" collapsed="false">
      <c r="A3446" s="0" t="s">
        <v>11430</v>
      </c>
      <c r="B3446" s="0" t="s">
        <v>11432</v>
      </c>
      <c r="C3446" s="0" t="str">
        <f aca="false">LEFT(A3446,2)&amp;B3446</f>
        <v>MHRon̄ḷap</v>
      </c>
    </row>
    <row r="3447" customFormat="false" ht="12.75" hidden="false" customHeight="false" outlineLevel="0" collapsed="false">
      <c r="A3447" s="0" t="s">
        <v>11433</v>
      </c>
      <c r="B3447" s="0" t="s">
        <v>11434</v>
      </c>
      <c r="C3447" s="0" t="str">
        <f aca="false">LEFT(A3447,2)&amp;B3447</f>
        <v>MHUjae</v>
      </c>
    </row>
    <row r="3448" customFormat="false" ht="12.75" hidden="false" customHeight="false" outlineLevel="0" collapsed="false">
      <c r="A3448" s="0" t="s">
        <v>11433</v>
      </c>
      <c r="B3448" s="0" t="s">
        <v>11434</v>
      </c>
      <c r="C3448" s="0" t="str">
        <f aca="false">LEFT(A3448,2)&amp;B3448</f>
        <v>MHUjae</v>
      </c>
    </row>
    <row r="3449" customFormat="false" ht="12.75" hidden="false" customHeight="false" outlineLevel="0" collapsed="false">
      <c r="A3449" s="0" t="s">
        <v>11435</v>
      </c>
      <c r="B3449" s="0" t="s">
        <v>11436</v>
      </c>
      <c r="C3449" s="0" t="str">
        <f aca="false">LEFT(A3449,2)&amp;B3449</f>
        <v>MHWotho</v>
      </c>
    </row>
    <row r="3450" customFormat="false" ht="12.75" hidden="false" customHeight="false" outlineLevel="0" collapsed="false">
      <c r="A3450" s="0" t="s">
        <v>11435</v>
      </c>
      <c r="B3450" s="0" t="s">
        <v>11437</v>
      </c>
      <c r="C3450" s="0" t="str">
        <f aca="false">LEFT(A3450,2)&amp;B3450</f>
        <v>MHWōtto</v>
      </c>
    </row>
    <row r="3451" customFormat="false" ht="12.75" hidden="false" customHeight="false" outlineLevel="0" collapsed="false">
      <c r="A3451" s="0" t="s">
        <v>11438</v>
      </c>
      <c r="B3451" s="0" t="s">
        <v>11439</v>
      </c>
      <c r="C3451" s="0" t="str">
        <f aca="false">LEFT(A3451,2)&amp;B3451</f>
        <v>MHRatak chain</v>
      </c>
    </row>
    <row r="3452" customFormat="false" ht="12.75" hidden="false" customHeight="false" outlineLevel="0" collapsed="false">
      <c r="A3452" s="0" t="s">
        <v>11438</v>
      </c>
      <c r="B3452" s="0" t="s">
        <v>11439</v>
      </c>
      <c r="C3452" s="0" t="str">
        <f aca="false">LEFT(A3452,2)&amp;B3452</f>
        <v>MHRatak chain</v>
      </c>
    </row>
    <row r="3453" customFormat="false" ht="12.75" hidden="false" customHeight="false" outlineLevel="0" collapsed="false">
      <c r="A3453" s="0" t="s">
        <v>11440</v>
      </c>
      <c r="B3453" s="0" t="s">
        <v>11441</v>
      </c>
      <c r="C3453" s="0" t="str">
        <f aca="false">LEFT(A3453,2)&amp;B3453</f>
        <v>MHAiluk</v>
      </c>
    </row>
    <row r="3454" customFormat="false" ht="12.75" hidden="false" customHeight="false" outlineLevel="0" collapsed="false">
      <c r="A3454" s="0" t="s">
        <v>11440</v>
      </c>
      <c r="B3454" s="0" t="s">
        <v>11442</v>
      </c>
      <c r="C3454" s="0" t="str">
        <f aca="false">LEFT(A3454,2)&amp;B3454</f>
        <v>MHAelok</v>
      </c>
    </row>
    <row r="3455" customFormat="false" ht="12.75" hidden="false" customHeight="false" outlineLevel="0" collapsed="false">
      <c r="A3455" s="0" t="s">
        <v>11443</v>
      </c>
      <c r="B3455" s="0" t="s">
        <v>11444</v>
      </c>
      <c r="C3455" s="0" t="str">
        <f aca="false">LEFT(A3455,2)&amp;B3455</f>
        <v>MHArno</v>
      </c>
    </row>
    <row r="3456" customFormat="false" ht="12.75" hidden="false" customHeight="false" outlineLevel="0" collapsed="false">
      <c r="A3456" s="0" t="s">
        <v>11443</v>
      </c>
      <c r="B3456" s="0" t="s">
        <v>11445</v>
      </c>
      <c r="C3456" s="0" t="str">
        <f aca="false">LEFT(A3456,2)&amp;B3456</f>
        <v>MHArṇo</v>
      </c>
    </row>
    <row r="3457" customFormat="false" ht="12.75" hidden="false" customHeight="false" outlineLevel="0" collapsed="false">
      <c r="A3457" s="0" t="s">
        <v>11446</v>
      </c>
      <c r="B3457" s="0" t="s">
        <v>11447</v>
      </c>
      <c r="C3457" s="0" t="str">
        <f aca="false">LEFT(A3457,2)&amp;B3457</f>
        <v>MHAur</v>
      </c>
    </row>
    <row r="3458" customFormat="false" ht="12.75" hidden="false" customHeight="false" outlineLevel="0" collapsed="false">
      <c r="A3458" s="0" t="s">
        <v>11446</v>
      </c>
      <c r="B3458" s="0" t="s">
        <v>11447</v>
      </c>
      <c r="C3458" s="0" t="str">
        <f aca="false">LEFT(A3458,2)&amp;B3458</f>
        <v>MHAur</v>
      </c>
    </row>
    <row r="3459" customFormat="false" ht="12.75" hidden="false" customHeight="false" outlineLevel="0" collapsed="false">
      <c r="A3459" s="0" t="s">
        <v>11448</v>
      </c>
      <c r="B3459" s="0" t="s">
        <v>11449</v>
      </c>
      <c r="C3459" s="0" t="str">
        <f aca="false">LEFT(A3459,2)&amp;B3459</f>
        <v>MHLikiep</v>
      </c>
    </row>
    <row r="3460" customFormat="false" ht="12.75" hidden="false" customHeight="false" outlineLevel="0" collapsed="false">
      <c r="A3460" s="0" t="s">
        <v>11448</v>
      </c>
      <c r="B3460" s="0" t="s">
        <v>11449</v>
      </c>
      <c r="C3460" s="0" t="str">
        <f aca="false">LEFT(A3460,2)&amp;B3460</f>
        <v>MHLikiep</v>
      </c>
    </row>
    <row r="3461" customFormat="false" ht="12.75" hidden="false" customHeight="false" outlineLevel="0" collapsed="false">
      <c r="A3461" s="0" t="s">
        <v>11450</v>
      </c>
      <c r="B3461" s="0" t="s">
        <v>11451</v>
      </c>
      <c r="C3461" s="0" t="str">
        <f aca="false">LEFT(A3461,2)&amp;B3461</f>
        <v>MHMajuro</v>
      </c>
    </row>
    <row r="3462" customFormat="false" ht="12.75" hidden="false" customHeight="false" outlineLevel="0" collapsed="false">
      <c r="A3462" s="0" t="s">
        <v>11450</v>
      </c>
      <c r="B3462" s="0" t="s">
        <v>11452</v>
      </c>
      <c r="C3462" s="0" t="str">
        <f aca="false">LEFT(A3462,2)&amp;B3462</f>
        <v>MHMājro</v>
      </c>
    </row>
    <row r="3463" customFormat="false" ht="12.75" hidden="false" customHeight="false" outlineLevel="0" collapsed="false">
      <c r="A3463" s="0" t="s">
        <v>11453</v>
      </c>
      <c r="B3463" s="0" t="s">
        <v>11454</v>
      </c>
      <c r="C3463" s="0" t="str">
        <f aca="false">LEFT(A3463,2)&amp;B3463</f>
        <v>MHMaloelap</v>
      </c>
    </row>
    <row r="3464" customFormat="false" ht="12.75" hidden="false" customHeight="false" outlineLevel="0" collapsed="false">
      <c r="A3464" s="0" t="s">
        <v>11453</v>
      </c>
      <c r="B3464" s="0" t="s">
        <v>11455</v>
      </c>
      <c r="C3464" s="0" t="str">
        <f aca="false">LEFT(A3464,2)&amp;B3464</f>
        <v>MHṂaḷoeḷap</v>
      </c>
    </row>
    <row r="3465" customFormat="false" ht="12.75" hidden="false" customHeight="false" outlineLevel="0" collapsed="false">
      <c r="A3465" s="0" t="s">
        <v>11456</v>
      </c>
      <c r="B3465" s="0" t="s">
        <v>11457</v>
      </c>
      <c r="C3465" s="0" t="str">
        <f aca="false">LEFT(A3465,2)&amp;B3465</f>
        <v>MHMejit</v>
      </c>
    </row>
    <row r="3466" customFormat="false" ht="12.75" hidden="false" customHeight="false" outlineLevel="0" collapsed="false">
      <c r="A3466" s="0" t="s">
        <v>11456</v>
      </c>
      <c r="B3466" s="0" t="s">
        <v>11458</v>
      </c>
      <c r="C3466" s="0" t="str">
        <f aca="false">LEFT(A3466,2)&amp;B3466</f>
        <v>MHMājej</v>
      </c>
    </row>
    <row r="3467" customFormat="false" ht="12.75" hidden="false" customHeight="false" outlineLevel="0" collapsed="false">
      <c r="A3467" s="0" t="s">
        <v>11459</v>
      </c>
      <c r="B3467" s="0" t="s">
        <v>11460</v>
      </c>
      <c r="C3467" s="0" t="str">
        <f aca="false">LEFT(A3467,2)&amp;B3467</f>
        <v>MHMili</v>
      </c>
    </row>
    <row r="3468" customFormat="false" ht="12.75" hidden="false" customHeight="false" outlineLevel="0" collapsed="false">
      <c r="A3468" s="0" t="s">
        <v>11459</v>
      </c>
      <c r="B3468" s="0" t="s">
        <v>11461</v>
      </c>
      <c r="C3468" s="0" t="str">
        <f aca="false">LEFT(A3468,2)&amp;B3468</f>
        <v>MHMile</v>
      </c>
    </row>
    <row r="3469" customFormat="false" ht="12.75" hidden="false" customHeight="false" outlineLevel="0" collapsed="false">
      <c r="A3469" s="0" t="s">
        <v>11462</v>
      </c>
      <c r="B3469" s="0" t="s">
        <v>11463</v>
      </c>
      <c r="C3469" s="0" t="str">
        <f aca="false">LEFT(A3469,2)&amp;B3469</f>
        <v>MHUtrik</v>
      </c>
    </row>
    <row r="3470" customFormat="false" ht="12.75" hidden="false" customHeight="false" outlineLevel="0" collapsed="false">
      <c r="A3470" s="0" t="s">
        <v>11462</v>
      </c>
      <c r="B3470" s="0" t="s">
        <v>11464</v>
      </c>
      <c r="C3470" s="0" t="str">
        <f aca="false">LEFT(A3470,2)&amp;B3470</f>
        <v>MHUtrōk</v>
      </c>
    </row>
    <row r="3471" customFormat="false" ht="12.75" hidden="false" customHeight="false" outlineLevel="0" collapsed="false">
      <c r="A3471" s="0" t="s">
        <v>11465</v>
      </c>
      <c r="B3471" s="0" t="s">
        <v>11466</v>
      </c>
      <c r="C3471" s="0" t="str">
        <f aca="false">LEFT(A3471,2)&amp;B3471</f>
        <v>MHWotje</v>
      </c>
    </row>
    <row r="3472" customFormat="false" ht="12.75" hidden="false" customHeight="false" outlineLevel="0" collapsed="false">
      <c r="A3472" s="0" t="s">
        <v>11465</v>
      </c>
      <c r="B3472" s="0" t="s">
        <v>11467</v>
      </c>
      <c r="C3472" s="0" t="str">
        <f aca="false">LEFT(A3472,2)&amp;B3472</f>
        <v>MHWōjjā</v>
      </c>
    </row>
    <row r="3473" customFormat="false" ht="12.75" hidden="false" customHeight="false" outlineLevel="0" collapsed="false">
      <c r="A3473" s="0" t="s">
        <v>11468</v>
      </c>
      <c r="B3473" s="0" t="s">
        <v>11469</v>
      </c>
      <c r="C3473" s="0" t="str">
        <f aca="false">LEFT(A3473,2)&amp;B3473</f>
        <v>MKVeles</v>
      </c>
    </row>
    <row r="3474" customFormat="false" ht="12.75" hidden="false" customHeight="false" outlineLevel="0" collapsed="false">
      <c r="A3474" s="0" t="s">
        <v>11470</v>
      </c>
      <c r="B3474" s="0" t="s">
        <v>11471</v>
      </c>
      <c r="C3474" s="0" t="str">
        <f aca="false">LEFT(A3474,2)&amp;B3474</f>
        <v>MKGradsko</v>
      </c>
    </row>
    <row r="3475" customFormat="false" ht="12.75" hidden="false" customHeight="false" outlineLevel="0" collapsed="false">
      <c r="A3475" s="0" t="s">
        <v>11472</v>
      </c>
      <c r="B3475" s="0" t="s">
        <v>11473</v>
      </c>
      <c r="C3475" s="0" t="str">
        <f aca="false">LEFT(A3475,2)&amp;B3475</f>
        <v>MKDemir Kapija</v>
      </c>
    </row>
    <row r="3476" customFormat="false" ht="12.75" hidden="false" customHeight="false" outlineLevel="0" collapsed="false">
      <c r="A3476" s="0" t="s">
        <v>11474</v>
      </c>
      <c r="B3476" s="0" t="s">
        <v>11475</v>
      </c>
      <c r="C3476" s="0" t="str">
        <f aca="false">LEFT(A3476,2)&amp;B3476</f>
        <v>MKKavadarci</v>
      </c>
    </row>
    <row r="3477" customFormat="false" ht="12.75" hidden="false" customHeight="false" outlineLevel="0" collapsed="false">
      <c r="A3477" s="0" t="s">
        <v>11476</v>
      </c>
      <c r="B3477" s="0" t="s">
        <v>11477</v>
      </c>
      <c r="C3477" s="0" t="str">
        <f aca="false">LEFT(A3477,2)&amp;B3477</f>
        <v>MKLozovo</v>
      </c>
    </row>
    <row r="3478" customFormat="false" ht="12.75" hidden="false" customHeight="false" outlineLevel="0" collapsed="false">
      <c r="A3478" s="0" t="s">
        <v>11478</v>
      </c>
      <c r="B3478" s="0" t="s">
        <v>11479</v>
      </c>
      <c r="C3478" s="0" t="str">
        <f aca="false">LEFT(A3478,2)&amp;B3478</f>
        <v>MKNegotino</v>
      </c>
    </row>
    <row r="3479" customFormat="false" ht="12.75" hidden="false" customHeight="false" outlineLevel="0" collapsed="false">
      <c r="A3479" s="0" t="s">
        <v>11480</v>
      </c>
      <c r="B3479" s="0" t="s">
        <v>11481</v>
      </c>
      <c r="C3479" s="0" t="str">
        <f aca="false">LEFT(A3479,2)&amp;B3479</f>
        <v>MKRosoman</v>
      </c>
    </row>
    <row r="3480" customFormat="false" ht="12.75" hidden="false" customHeight="false" outlineLevel="0" collapsed="false">
      <c r="A3480" s="0" t="s">
        <v>11482</v>
      </c>
      <c r="B3480" s="0" t="s">
        <v>11483</v>
      </c>
      <c r="C3480" s="0" t="str">
        <f aca="false">LEFT(A3480,2)&amp;B3480</f>
        <v>MKSveti Nikole</v>
      </c>
    </row>
    <row r="3481" customFormat="false" ht="12.75" hidden="false" customHeight="false" outlineLevel="0" collapsed="false">
      <c r="A3481" s="0" t="s">
        <v>11484</v>
      </c>
      <c r="B3481" s="0" t="s">
        <v>11485</v>
      </c>
      <c r="C3481" s="0" t="str">
        <f aca="false">LEFT(A3481,2)&amp;B3481</f>
        <v>MKČaška</v>
      </c>
    </row>
    <row r="3482" customFormat="false" ht="12.75" hidden="false" customHeight="false" outlineLevel="0" collapsed="false">
      <c r="A3482" s="0" t="s">
        <v>11486</v>
      </c>
      <c r="B3482" s="0" t="s">
        <v>11487</v>
      </c>
      <c r="C3482" s="0" t="str">
        <f aca="false">LEFT(A3482,2)&amp;B3482</f>
        <v>MKBerovo</v>
      </c>
    </row>
    <row r="3483" customFormat="false" ht="12.75" hidden="false" customHeight="false" outlineLevel="0" collapsed="false">
      <c r="A3483" s="0" t="s">
        <v>11488</v>
      </c>
      <c r="B3483" s="0" t="s">
        <v>11489</v>
      </c>
      <c r="C3483" s="0" t="str">
        <f aca="false">LEFT(A3483,2)&amp;B3483</f>
        <v>MKVinica</v>
      </c>
    </row>
    <row r="3484" customFormat="false" ht="12.75" hidden="false" customHeight="false" outlineLevel="0" collapsed="false">
      <c r="A3484" s="0" t="s">
        <v>11490</v>
      </c>
      <c r="B3484" s="0" t="s">
        <v>11491</v>
      </c>
      <c r="C3484" s="0" t="str">
        <f aca="false">LEFT(A3484,2)&amp;B3484</f>
        <v>MKDelčevo</v>
      </c>
    </row>
    <row r="3485" customFormat="false" ht="12.75" hidden="false" customHeight="false" outlineLevel="0" collapsed="false">
      <c r="A3485" s="0" t="s">
        <v>11492</v>
      </c>
      <c r="B3485" s="0" t="s">
        <v>11493</v>
      </c>
      <c r="C3485" s="0" t="str">
        <f aca="false">LEFT(A3485,2)&amp;B3485</f>
        <v>MKZrnovci</v>
      </c>
    </row>
    <row r="3486" customFormat="false" ht="12.75" hidden="false" customHeight="false" outlineLevel="0" collapsed="false">
      <c r="A3486" s="0" t="s">
        <v>11494</v>
      </c>
      <c r="B3486" s="0" t="s">
        <v>11495</v>
      </c>
      <c r="C3486" s="0" t="str">
        <f aca="false">LEFT(A3486,2)&amp;B3486</f>
        <v>MKKarbinci</v>
      </c>
    </row>
    <row r="3487" customFormat="false" ht="12.75" hidden="false" customHeight="false" outlineLevel="0" collapsed="false">
      <c r="A3487" s="0" t="s">
        <v>11496</v>
      </c>
      <c r="B3487" s="0" t="s">
        <v>11497</v>
      </c>
      <c r="C3487" s="0" t="str">
        <f aca="false">LEFT(A3487,2)&amp;B3487</f>
        <v>MKKočani</v>
      </c>
    </row>
    <row r="3488" customFormat="false" ht="12.75" hidden="false" customHeight="false" outlineLevel="0" collapsed="false">
      <c r="A3488" s="0" t="s">
        <v>11498</v>
      </c>
      <c r="B3488" s="0" t="s">
        <v>11499</v>
      </c>
      <c r="C3488" s="0" t="str">
        <f aca="false">LEFT(A3488,2)&amp;B3488</f>
        <v>MKMakedonska Kamenica</v>
      </c>
    </row>
    <row r="3489" customFormat="false" ht="12.75" hidden="false" customHeight="false" outlineLevel="0" collapsed="false">
      <c r="A3489" s="0" t="s">
        <v>11500</v>
      </c>
      <c r="B3489" s="0" t="s">
        <v>11501</v>
      </c>
      <c r="C3489" s="0" t="str">
        <f aca="false">LEFT(A3489,2)&amp;B3489</f>
        <v>MKPehčevo</v>
      </c>
    </row>
    <row r="3490" customFormat="false" ht="12.75" hidden="false" customHeight="false" outlineLevel="0" collapsed="false">
      <c r="A3490" s="0" t="s">
        <v>11502</v>
      </c>
      <c r="B3490" s="0" t="s">
        <v>11503</v>
      </c>
      <c r="C3490" s="0" t="str">
        <f aca="false">LEFT(A3490,2)&amp;B3490</f>
        <v>MKProbištip</v>
      </c>
    </row>
    <row r="3491" customFormat="false" ht="12.75" hidden="false" customHeight="false" outlineLevel="0" collapsed="false">
      <c r="A3491" s="0" t="s">
        <v>11504</v>
      </c>
      <c r="B3491" s="0" t="s">
        <v>11505</v>
      </c>
      <c r="C3491" s="0" t="str">
        <f aca="false">LEFT(A3491,2)&amp;B3491</f>
        <v>MKČešinovo-Obleševo</v>
      </c>
    </row>
    <row r="3492" customFormat="false" ht="12.75" hidden="false" customHeight="false" outlineLevel="0" collapsed="false">
      <c r="A3492" s="0" t="s">
        <v>11506</v>
      </c>
      <c r="B3492" s="0" t="s">
        <v>11507</v>
      </c>
      <c r="C3492" s="0" t="str">
        <f aca="false">LEFT(A3492,2)&amp;B3492</f>
        <v>MKŠtip</v>
      </c>
    </row>
    <row r="3493" customFormat="false" ht="12.75" hidden="false" customHeight="false" outlineLevel="0" collapsed="false">
      <c r="A3493" s="0" t="s">
        <v>11508</v>
      </c>
      <c r="B3493" s="0" t="s">
        <v>11509</v>
      </c>
      <c r="C3493" s="0" t="str">
        <f aca="false">LEFT(A3493,2)&amp;B3493</f>
        <v>MKVevčani</v>
      </c>
    </row>
    <row r="3494" customFormat="false" ht="12.75" hidden="false" customHeight="false" outlineLevel="0" collapsed="false">
      <c r="A3494" s="0" t="s">
        <v>11510</v>
      </c>
      <c r="B3494" s="0" t="s">
        <v>11511</v>
      </c>
      <c r="C3494" s="0" t="str">
        <f aca="false">LEFT(A3494,2)&amp;B3494</f>
        <v>MKDebar</v>
      </c>
    </row>
    <row r="3495" customFormat="false" ht="12.75" hidden="false" customHeight="false" outlineLevel="0" collapsed="false">
      <c r="A3495" s="0" t="s">
        <v>11512</v>
      </c>
      <c r="B3495" s="0" t="s">
        <v>11513</v>
      </c>
      <c r="C3495" s="0" t="str">
        <f aca="false">LEFT(A3495,2)&amp;B3495</f>
        <v>MKDebrca</v>
      </c>
    </row>
    <row r="3496" customFormat="false" ht="12.75" hidden="false" customHeight="false" outlineLevel="0" collapsed="false">
      <c r="A3496" s="0" t="s">
        <v>11514</v>
      </c>
      <c r="B3496" s="0" t="s">
        <v>11515</v>
      </c>
      <c r="C3496" s="0" t="str">
        <f aca="false">LEFT(A3496,2)&amp;B3496</f>
        <v>MKKičevo</v>
      </c>
    </row>
    <row r="3497" customFormat="false" ht="12.75" hidden="false" customHeight="false" outlineLevel="0" collapsed="false">
      <c r="A3497" s="0" t="s">
        <v>11516</v>
      </c>
      <c r="B3497" s="0" t="s">
        <v>11517</v>
      </c>
      <c r="C3497" s="0" t="str">
        <f aca="false">LEFT(A3497,2)&amp;B3497</f>
        <v>MKMakedonski Brod</v>
      </c>
    </row>
    <row r="3498" customFormat="false" ht="12.75" hidden="false" customHeight="false" outlineLevel="0" collapsed="false">
      <c r="A3498" s="0" t="s">
        <v>11518</v>
      </c>
      <c r="B3498" s="0" t="s">
        <v>11519</v>
      </c>
      <c r="C3498" s="0" t="str">
        <f aca="false">LEFT(A3498,2)&amp;B3498</f>
        <v>MKOhrid</v>
      </c>
    </row>
    <row r="3499" customFormat="false" ht="12.75" hidden="false" customHeight="false" outlineLevel="0" collapsed="false">
      <c r="A3499" s="0" t="s">
        <v>11520</v>
      </c>
      <c r="B3499" s="0" t="s">
        <v>11521</v>
      </c>
      <c r="C3499" s="0" t="str">
        <f aca="false">LEFT(A3499,2)&amp;B3499</f>
        <v>MKPlasnica</v>
      </c>
    </row>
    <row r="3500" customFormat="false" ht="12.75" hidden="false" customHeight="false" outlineLevel="0" collapsed="false">
      <c r="A3500" s="0" t="s">
        <v>11522</v>
      </c>
      <c r="B3500" s="0" t="s">
        <v>11523</v>
      </c>
      <c r="C3500" s="0" t="str">
        <f aca="false">LEFT(A3500,2)&amp;B3500</f>
        <v>MKStruga</v>
      </c>
    </row>
    <row r="3501" customFormat="false" ht="12.75" hidden="false" customHeight="false" outlineLevel="0" collapsed="false">
      <c r="A3501" s="0" t="s">
        <v>11524</v>
      </c>
      <c r="B3501" s="0" t="s">
        <v>11525</v>
      </c>
      <c r="C3501" s="0" t="str">
        <f aca="false">LEFT(A3501,2)&amp;B3501</f>
        <v>MKCentar Župa</v>
      </c>
    </row>
    <row r="3502" customFormat="false" ht="12.75" hidden="false" customHeight="false" outlineLevel="0" collapsed="false">
      <c r="A3502" s="0" t="s">
        <v>11526</v>
      </c>
      <c r="B3502" s="0" t="s">
        <v>11527</v>
      </c>
      <c r="C3502" s="0" t="str">
        <f aca="false">LEFT(A3502,2)&amp;B3502</f>
        <v>MKBogdanci</v>
      </c>
    </row>
    <row r="3503" customFormat="false" ht="12.75" hidden="false" customHeight="false" outlineLevel="0" collapsed="false">
      <c r="A3503" s="0" t="s">
        <v>11528</v>
      </c>
      <c r="B3503" s="0" t="s">
        <v>11529</v>
      </c>
      <c r="C3503" s="0" t="str">
        <f aca="false">LEFT(A3503,2)&amp;B3503</f>
        <v>MKBosilovo</v>
      </c>
    </row>
    <row r="3504" customFormat="false" ht="12.75" hidden="false" customHeight="false" outlineLevel="0" collapsed="false">
      <c r="A3504" s="0" t="s">
        <v>11530</v>
      </c>
      <c r="B3504" s="0" t="s">
        <v>11531</v>
      </c>
      <c r="C3504" s="0" t="str">
        <f aca="false">LEFT(A3504,2)&amp;B3504</f>
        <v>MKValandovo</v>
      </c>
    </row>
    <row r="3505" customFormat="false" ht="12.75" hidden="false" customHeight="false" outlineLevel="0" collapsed="false">
      <c r="A3505" s="0" t="s">
        <v>11532</v>
      </c>
      <c r="B3505" s="0" t="s">
        <v>11533</v>
      </c>
      <c r="C3505" s="0" t="str">
        <f aca="false">LEFT(A3505,2)&amp;B3505</f>
        <v>MKVasilevo</v>
      </c>
    </row>
    <row r="3506" customFormat="false" ht="12.75" hidden="false" customHeight="false" outlineLevel="0" collapsed="false">
      <c r="A3506" s="0" t="s">
        <v>11534</v>
      </c>
      <c r="B3506" s="0" t="s">
        <v>11535</v>
      </c>
      <c r="C3506" s="0" t="str">
        <f aca="false">LEFT(A3506,2)&amp;B3506</f>
        <v>MKGevgelija</v>
      </c>
    </row>
    <row r="3507" customFormat="false" ht="12.75" hidden="false" customHeight="false" outlineLevel="0" collapsed="false">
      <c r="A3507" s="0" t="s">
        <v>11536</v>
      </c>
      <c r="B3507" s="0" t="s">
        <v>11537</v>
      </c>
      <c r="C3507" s="0" t="str">
        <f aca="false">LEFT(A3507,2)&amp;B3507</f>
        <v>MKDojran</v>
      </c>
    </row>
    <row r="3508" customFormat="false" ht="12.75" hidden="false" customHeight="false" outlineLevel="0" collapsed="false">
      <c r="A3508" s="0" t="s">
        <v>11538</v>
      </c>
      <c r="B3508" s="0" t="s">
        <v>11539</v>
      </c>
      <c r="C3508" s="0" t="str">
        <f aca="false">LEFT(A3508,2)&amp;B3508</f>
        <v>MKKonče</v>
      </c>
    </row>
    <row r="3509" customFormat="false" ht="12.75" hidden="false" customHeight="false" outlineLevel="0" collapsed="false">
      <c r="A3509" s="0" t="s">
        <v>11540</v>
      </c>
      <c r="B3509" s="0" t="s">
        <v>11541</v>
      </c>
      <c r="C3509" s="0" t="str">
        <f aca="false">LEFT(A3509,2)&amp;B3509</f>
        <v>MKNovo Selo</v>
      </c>
    </row>
    <row r="3510" customFormat="false" ht="12.75" hidden="false" customHeight="false" outlineLevel="0" collapsed="false">
      <c r="A3510" s="0" t="s">
        <v>11542</v>
      </c>
      <c r="B3510" s="0" t="s">
        <v>11543</v>
      </c>
      <c r="C3510" s="0" t="str">
        <f aca="false">LEFT(A3510,2)&amp;B3510</f>
        <v>MKRadoviš</v>
      </c>
    </row>
    <row r="3511" customFormat="false" ht="12.75" hidden="false" customHeight="false" outlineLevel="0" collapsed="false">
      <c r="A3511" s="0" t="s">
        <v>11544</v>
      </c>
      <c r="B3511" s="0" t="s">
        <v>11545</v>
      </c>
      <c r="C3511" s="0" t="str">
        <f aca="false">LEFT(A3511,2)&amp;B3511</f>
        <v>MKStrumica</v>
      </c>
    </row>
    <row r="3512" customFormat="false" ht="12.75" hidden="false" customHeight="false" outlineLevel="0" collapsed="false">
      <c r="A3512" s="0" t="s">
        <v>11546</v>
      </c>
      <c r="B3512" s="0" t="s">
        <v>11547</v>
      </c>
      <c r="C3512" s="0" t="str">
        <f aca="false">LEFT(A3512,2)&amp;B3512</f>
        <v>MKBitola</v>
      </c>
    </row>
    <row r="3513" customFormat="false" ht="12.75" hidden="false" customHeight="false" outlineLevel="0" collapsed="false">
      <c r="A3513" s="0" t="s">
        <v>11548</v>
      </c>
      <c r="B3513" s="0" t="s">
        <v>11549</v>
      </c>
      <c r="C3513" s="0" t="str">
        <f aca="false">LEFT(A3513,2)&amp;B3513</f>
        <v>MKDemir Hisar</v>
      </c>
    </row>
    <row r="3514" customFormat="false" ht="12.75" hidden="false" customHeight="false" outlineLevel="0" collapsed="false">
      <c r="A3514" s="0" t="s">
        <v>11550</v>
      </c>
      <c r="B3514" s="0" t="s">
        <v>11551</v>
      </c>
      <c r="C3514" s="0" t="str">
        <f aca="false">LEFT(A3514,2)&amp;B3514</f>
        <v>MKDolneni</v>
      </c>
    </row>
    <row r="3515" customFormat="false" ht="12.75" hidden="false" customHeight="false" outlineLevel="0" collapsed="false">
      <c r="A3515" s="0" t="s">
        <v>11552</v>
      </c>
      <c r="B3515" s="0" t="s">
        <v>11553</v>
      </c>
      <c r="C3515" s="0" t="str">
        <f aca="false">LEFT(A3515,2)&amp;B3515</f>
        <v>MKKrivogaštani</v>
      </c>
    </row>
    <row r="3516" customFormat="false" ht="12.75" hidden="false" customHeight="false" outlineLevel="0" collapsed="false">
      <c r="A3516" s="0" t="s">
        <v>11554</v>
      </c>
      <c r="B3516" s="0" t="s">
        <v>11555</v>
      </c>
      <c r="C3516" s="0" t="str">
        <f aca="false">LEFT(A3516,2)&amp;B3516</f>
        <v>MKKruševo</v>
      </c>
    </row>
    <row r="3517" customFormat="false" ht="12.75" hidden="false" customHeight="false" outlineLevel="0" collapsed="false">
      <c r="A3517" s="0" t="s">
        <v>11556</v>
      </c>
      <c r="B3517" s="0" t="s">
        <v>11557</v>
      </c>
      <c r="C3517" s="0" t="str">
        <f aca="false">LEFT(A3517,2)&amp;B3517</f>
        <v>MKMogila</v>
      </c>
    </row>
    <row r="3518" customFormat="false" ht="12.75" hidden="false" customHeight="false" outlineLevel="0" collapsed="false">
      <c r="A3518" s="0" t="s">
        <v>11558</v>
      </c>
      <c r="B3518" s="0" t="s">
        <v>11559</v>
      </c>
      <c r="C3518" s="0" t="str">
        <f aca="false">LEFT(A3518,2)&amp;B3518</f>
        <v>MKNovaci</v>
      </c>
    </row>
    <row r="3519" customFormat="false" ht="12.75" hidden="false" customHeight="false" outlineLevel="0" collapsed="false">
      <c r="A3519" s="0" t="s">
        <v>11560</v>
      </c>
      <c r="B3519" s="0" t="s">
        <v>11561</v>
      </c>
      <c r="C3519" s="0" t="str">
        <f aca="false">LEFT(A3519,2)&amp;B3519</f>
        <v>MKPrilep</v>
      </c>
    </row>
    <row r="3520" customFormat="false" ht="12.75" hidden="false" customHeight="false" outlineLevel="0" collapsed="false">
      <c r="A3520" s="0" t="s">
        <v>11562</v>
      </c>
      <c r="B3520" s="0" t="s">
        <v>11563</v>
      </c>
      <c r="C3520" s="0" t="str">
        <f aca="false">LEFT(A3520,2)&amp;B3520</f>
        <v>MKResen</v>
      </c>
    </row>
    <row r="3521" customFormat="false" ht="12.75" hidden="false" customHeight="false" outlineLevel="0" collapsed="false">
      <c r="A3521" s="0" t="s">
        <v>11564</v>
      </c>
      <c r="B3521" s="0" t="s">
        <v>11565</v>
      </c>
      <c r="C3521" s="0" t="str">
        <f aca="false">LEFT(A3521,2)&amp;B3521</f>
        <v>MKBogovinje</v>
      </c>
    </row>
    <row r="3522" customFormat="false" ht="12.75" hidden="false" customHeight="false" outlineLevel="0" collapsed="false">
      <c r="A3522" s="0" t="s">
        <v>11566</v>
      </c>
      <c r="B3522" s="0" t="s">
        <v>11567</v>
      </c>
      <c r="C3522" s="0" t="str">
        <f aca="false">LEFT(A3522,2)&amp;B3522</f>
        <v>MKBrvenica</v>
      </c>
    </row>
    <row r="3523" customFormat="false" ht="12.75" hidden="false" customHeight="false" outlineLevel="0" collapsed="false">
      <c r="A3523" s="0" t="s">
        <v>11568</v>
      </c>
      <c r="B3523" s="0" t="s">
        <v>11569</v>
      </c>
      <c r="C3523" s="0" t="str">
        <f aca="false">LEFT(A3523,2)&amp;B3523</f>
        <v>MKVrapčište</v>
      </c>
    </row>
    <row r="3524" customFormat="false" ht="12.75" hidden="false" customHeight="false" outlineLevel="0" collapsed="false">
      <c r="A3524" s="0" t="s">
        <v>11570</v>
      </c>
      <c r="B3524" s="0" t="s">
        <v>11571</v>
      </c>
      <c r="C3524" s="0" t="str">
        <f aca="false">LEFT(A3524,2)&amp;B3524</f>
        <v>MKGostivar</v>
      </c>
    </row>
    <row r="3525" customFormat="false" ht="12.75" hidden="false" customHeight="false" outlineLevel="0" collapsed="false">
      <c r="A3525" s="0" t="s">
        <v>11572</v>
      </c>
      <c r="B3525" s="0" t="s">
        <v>11573</v>
      </c>
      <c r="C3525" s="0" t="str">
        <f aca="false">LEFT(A3525,2)&amp;B3525</f>
        <v>MKŽelino</v>
      </c>
    </row>
    <row r="3526" customFormat="false" ht="12.75" hidden="false" customHeight="false" outlineLevel="0" collapsed="false">
      <c r="A3526" s="0" t="s">
        <v>11574</v>
      </c>
      <c r="B3526" s="0" t="s">
        <v>11575</v>
      </c>
      <c r="C3526" s="0" t="str">
        <f aca="false">LEFT(A3526,2)&amp;B3526</f>
        <v>MKJegunovce</v>
      </c>
    </row>
    <row r="3527" customFormat="false" ht="12.75" hidden="false" customHeight="false" outlineLevel="0" collapsed="false">
      <c r="A3527" s="0" t="s">
        <v>11576</v>
      </c>
      <c r="B3527" s="0" t="s">
        <v>11577</v>
      </c>
      <c r="C3527" s="0" t="str">
        <f aca="false">LEFT(A3527,2)&amp;B3527</f>
        <v>MKMavrovo i Rostuše</v>
      </c>
    </row>
    <row r="3528" customFormat="false" ht="12.75" hidden="false" customHeight="false" outlineLevel="0" collapsed="false">
      <c r="A3528" s="0" t="s">
        <v>11578</v>
      </c>
      <c r="B3528" s="0" t="s">
        <v>11579</v>
      </c>
      <c r="C3528" s="0" t="str">
        <f aca="false">LEFT(A3528,2)&amp;B3528</f>
        <v>MKTearce</v>
      </c>
    </row>
    <row r="3529" customFormat="false" ht="12.75" hidden="false" customHeight="false" outlineLevel="0" collapsed="false">
      <c r="A3529" s="0" t="s">
        <v>11580</v>
      </c>
      <c r="B3529" s="0" t="s">
        <v>11581</v>
      </c>
      <c r="C3529" s="0" t="str">
        <f aca="false">LEFT(A3529,2)&amp;B3529</f>
        <v>MKTetovo</v>
      </c>
    </row>
    <row r="3530" customFormat="false" ht="12.75" hidden="false" customHeight="false" outlineLevel="0" collapsed="false">
      <c r="A3530" s="0" t="s">
        <v>11582</v>
      </c>
      <c r="B3530" s="0" t="s">
        <v>11583</v>
      </c>
      <c r="C3530" s="0" t="str">
        <f aca="false">LEFT(A3530,2)&amp;B3530</f>
        <v>MKKratovo</v>
      </c>
    </row>
    <row r="3531" customFormat="false" ht="12.75" hidden="false" customHeight="false" outlineLevel="0" collapsed="false">
      <c r="A3531" s="0" t="s">
        <v>11584</v>
      </c>
      <c r="B3531" s="0" t="s">
        <v>11585</v>
      </c>
      <c r="C3531" s="0" t="str">
        <f aca="false">LEFT(A3531,2)&amp;B3531</f>
        <v>MKKriva Palanka</v>
      </c>
    </row>
    <row r="3532" customFormat="false" ht="12.75" hidden="false" customHeight="false" outlineLevel="0" collapsed="false">
      <c r="A3532" s="0" t="s">
        <v>11586</v>
      </c>
      <c r="B3532" s="0" t="s">
        <v>11587</v>
      </c>
      <c r="C3532" s="0" t="str">
        <f aca="false">LEFT(A3532,2)&amp;B3532</f>
        <v>MKKumanovo</v>
      </c>
    </row>
    <row r="3533" customFormat="false" ht="12.75" hidden="false" customHeight="false" outlineLevel="0" collapsed="false">
      <c r="A3533" s="0" t="s">
        <v>11588</v>
      </c>
      <c r="B3533" s="0" t="s">
        <v>11589</v>
      </c>
      <c r="C3533" s="0" t="str">
        <f aca="false">LEFT(A3533,2)&amp;B3533</f>
        <v>MKLipkovo</v>
      </c>
    </row>
    <row r="3534" customFormat="false" ht="12.75" hidden="false" customHeight="false" outlineLevel="0" collapsed="false">
      <c r="A3534" s="0" t="s">
        <v>11590</v>
      </c>
      <c r="B3534" s="0" t="s">
        <v>11591</v>
      </c>
      <c r="C3534" s="0" t="str">
        <f aca="false">LEFT(A3534,2)&amp;B3534</f>
        <v>MKRankovce</v>
      </c>
    </row>
    <row r="3535" customFormat="false" ht="12.75" hidden="false" customHeight="false" outlineLevel="0" collapsed="false">
      <c r="A3535" s="0" t="s">
        <v>11592</v>
      </c>
      <c r="B3535" s="0" t="s">
        <v>11593</v>
      </c>
      <c r="C3535" s="0" t="str">
        <f aca="false">LEFT(A3535,2)&amp;B3535</f>
        <v>MKStaro Nagoričane</v>
      </c>
    </row>
    <row r="3536" customFormat="false" ht="12.75" hidden="false" customHeight="false" outlineLevel="0" collapsed="false">
      <c r="A3536" s="0" t="s">
        <v>11594</v>
      </c>
      <c r="B3536" s="0" t="s">
        <v>11595</v>
      </c>
      <c r="C3536" s="0" t="str">
        <f aca="false">LEFT(A3536,2)&amp;B3536</f>
        <v>MKAerodrom †</v>
      </c>
    </row>
    <row r="3537" customFormat="false" ht="12.75" hidden="false" customHeight="false" outlineLevel="0" collapsed="false">
      <c r="A3537" s="0" t="s">
        <v>11596</v>
      </c>
      <c r="B3537" s="0" t="s">
        <v>11597</v>
      </c>
      <c r="C3537" s="0" t="str">
        <f aca="false">LEFT(A3537,2)&amp;B3537</f>
        <v>MKAračinovo</v>
      </c>
    </row>
    <row r="3538" customFormat="false" ht="12.75" hidden="false" customHeight="false" outlineLevel="0" collapsed="false">
      <c r="A3538" s="0" t="s">
        <v>11598</v>
      </c>
      <c r="B3538" s="0" t="s">
        <v>11599</v>
      </c>
      <c r="C3538" s="0" t="str">
        <f aca="false">LEFT(A3538,2)&amp;B3538</f>
        <v>MKButel †</v>
      </c>
    </row>
    <row r="3539" customFormat="false" ht="12.75" hidden="false" customHeight="false" outlineLevel="0" collapsed="false">
      <c r="A3539" s="0" t="s">
        <v>11600</v>
      </c>
      <c r="B3539" s="0" t="s">
        <v>11601</v>
      </c>
      <c r="C3539" s="0" t="str">
        <f aca="false">LEFT(A3539,2)&amp;B3539</f>
        <v>MKGazi Baba †</v>
      </c>
    </row>
    <row r="3540" customFormat="false" ht="12.75" hidden="false" customHeight="false" outlineLevel="0" collapsed="false">
      <c r="A3540" s="0" t="s">
        <v>11602</v>
      </c>
      <c r="B3540" s="0" t="s">
        <v>11603</v>
      </c>
      <c r="C3540" s="0" t="str">
        <f aca="false">LEFT(A3540,2)&amp;B3540</f>
        <v>MKGjorče Petrov †</v>
      </c>
    </row>
    <row r="3541" customFormat="false" ht="12.75" hidden="false" customHeight="false" outlineLevel="0" collapsed="false">
      <c r="A3541" s="0" t="s">
        <v>11604</v>
      </c>
      <c r="B3541" s="0" t="s">
        <v>11605</v>
      </c>
      <c r="C3541" s="0" t="str">
        <f aca="false">LEFT(A3541,2)&amp;B3541</f>
        <v>MKZelenikovo</v>
      </c>
    </row>
    <row r="3542" customFormat="false" ht="12.75" hidden="false" customHeight="false" outlineLevel="0" collapsed="false">
      <c r="A3542" s="0" t="s">
        <v>11606</v>
      </c>
      <c r="B3542" s="0" t="s">
        <v>11607</v>
      </c>
      <c r="C3542" s="0" t="str">
        <f aca="false">LEFT(A3542,2)&amp;B3542</f>
        <v>MKIlinden</v>
      </c>
    </row>
    <row r="3543" customFormat="false" ht="12.75" hidden="false" customHeight="false" outlineLevel="0" collapsed="false">
      <c r="A3543" s="0" t="s">
        <v>11608</v>
      </c>
      <c r="B3543" s="0" t="s">
        <v>11609</v>
      </c>
      <c r="C3543" s="0" t="str">
        <f aca="false">LEFT(A3543,2)&amp;B3543</f>
        <v>MKKarpoš †</v>
      </c>
    </row>
    <row r="3544" customFormat="false" ht="12.75" hidden="false" customHeight="false" outlineLevel="0" collapsed="false">
      <c r="A3544" s="0" t="s">
        <v>11610</v>
      </c>
      <c r="B3544" s="0" t="s">
        <v>11611</v>
      </c>
      <c r="C3544" s="0" t="str">
        <f aca="false">LEFT(A3544,2)&amp;B3544</f>
        <v>MKKisela Voda †</v>
      </c>
    </row>
    <row r="3545" customFormat="false" ht="12.75" hidden="false" customHeight="false" outlineLevel="0" collapsed="false">
      <c r="A3545" s="0" t="s">
        <v>11612</v>
      </c>
      <c r="B3545" s="0" t="s">
        <v>11613</v>
      </c>
      <c r="C3545" s="0" t="str">
        <f aca="false">LEFT(A3545,2)&amp;B3545</f>
        <v>MKPetrovec</v>
      </c>
    </row>
    <row r="3546" customFormat="false" ht="12.75" hidden="false" customHeight="false" outlineLevel="0" collapsed="false">
      <c r="A3546" s="0" t="s">
        <v>11614</v>
      </c>
      <c r="B3546" s="0" t="s">
        <v>11615</v>
      </c>
      <c r="C3546" s="0" t="str">
        <f aca="false">LEFT(A3546,2)&amp;B3546</f>
        <v>MKSaraj †</v>
      </c>
    </row>
    <row r="3547" customFormat="false" ht="12.75" hidden="false" customHeight="false" outlineLevel="0" collapsed="false">
      <c r="A3547" s="0" t="s">
        <v>11616</v>
      </c>
      <c r="B3547" s="0" t="s">
        <v>11617</v>
      </c>
      <c r="C3547" s="0" t="str">
        <f aca="false">LEFT(A3547,2)&amp;B3547</f>
        <v>MKSopište</v>
      </c>
    </row>
    <row r="3548" customFormat="false" ht="12.75" hidden="false" customHeight="false" outlineLevel="0" collapsed="false">
      <c r="A3548" s="0" t="s">
        <v>11618</v>
      </c>
      <c r="B3548" s="0" t="s">
        <v>11619</v>
      </c>
      <c r="C3548" s="0" t="str">
        <f aca="false">LEFT(A3548,2)&amp;B3548</f>
        <v>MKStudeničani</v>
      </c>
    </row>
    <row r="3549" customFormat="false" ht="12.75" hidden="false" customHeight="false" outlineLevel="0" collapsed="false">
      <c r="A3549" s="0" t="s">
        <v>11620</v>
      </c>
      <c r="B3549" s="0" t="s">
        <v>11621</v>
      </c>
      <c r="C3549" s="0" t="str">
        <f aca="false">LEFT(A3549,2)&amp;B3549</f>
        <v>MKCentar †</v>
      </c>
    </row>
    <row r="3550" customFormat="false" ht="12.75" hidden="false" customHeight="false" outlineLevel="0" collapsed="false">
      <c r="A3550" s="0" t="s">
        <v>11622</v>
      </c>
      <c r="B3550" s="0" t="s">
        <v>11623</v>
      </c>
      <c r="C3550" s="0" t="str">
        <f aca="false">LEFT(A3550,2)&amp;B3550</f>
        <v>MKČair †</v>
      </c>
    </row>
    <row r="3551" customFormat="false" ht="12.75" hidden="false" customHeight="false" outlineLevel="0" collapsed="false">
      <c r="A3551" s="0" t="s">
        <v>11624</v>
      </c>
      <c r="B3551" s="0" t="s">
        <v>11625</v>
      </c>
      <c r="C3551" s="0" t="str">
        <f aca="false">LEFT(A3551,2)&amp;B3551</f>
        <v>MKČučer-Sandevo</v>
      </c>
    </row>
    <row r="3552" customFormat="false" ht="12.75" hidden="false" customHeight="false" outlineLevel="0" collapsed="false">
      <c r="A3552" s="0" t="s">
        <v>11626</v>
      </c>
      <c r="B3552" s="0" t="s">
        <v>11627</v>
      </c>
      <c r="C3552" s="0" t="str">
        <f aca="false">LEFT(A3552,2)&amp;B3552</f>
        <v>MKŠuto Orizari †</v>
      </c>
    </row>
    <row r="3553" customFormat="false" ht="12.75" hidden="false" customHeight="false" outlineLevel="0" collapsed="false">
      <c r="A3553" s="0" t="s">
        <v>11628</v>
      </c>
      <c r="B3553" s="0" t="s">
        <v>11629</v>
      </c>
      <c r="C3553" s="0" t="str">
        <f aca="false">LEFT(A3553,2)&amp;B3553</f>
        <v>MLKayes</v>
      </c>
    </row>
    <row r="3554" customFormat="false" ht="12.75" hidden="false" customHeight="false" outlineLevel="0" collapsed="false">
      <c r="A3554" s="0" t="s">
        <v>11630</v>
      </c>
      <c r="B3554" s="0" t="s">
        <v>11631</v>
      </c>
      <c r="C3554" s="0" t="str">
        <f aca="false">LEFT(A3554,2)&amp;B3554</f>
        <v>MLTaoudénit</v>
      </c>
    </row>
    <row r="3555" customFormat="false" ht="12.75" hidden="false" customHeight="false" outlineLevel="0" collapsed="false">
      <c r="A3555" s="0" t="s">
        <v>11632</v>
      </c>
      <c r="B3555" s="0" t="s">
        <v>11633</v>
      </c>
      <c r="C3555" s="0" t="str">
        <f aca="false">LEFT(A3555,2)&amp;B3555</f>
        <v>MLKoulikoro</v>
      </c>
    </row>
    <row r="3556" customFormat="false" ht="12.75" hidden="false" customHeight="false" outlineLevel="0" collapsed="false">
      <c r="A3556" s="0" t="s">
        <v>11634</v>
      </c>
      <c r="B3556" s="0" t="s">
        <v>11635</v>
      </c>
      <c r="C3556" s="0" t="str">
        <f aca="false">LEFT(A3556,2)&amp;B3556</f>
        <v>MLSikasso</v>
      </c>
    </row>
    <row r="3557" customFormat="false" ht="12.75" hidden="false" customHeight="false" outlineLevel="0" collapsed="false">
      <c r="A3557" s="0" t="s">
        <v>11636</v>
      </c>
      <c r="B3557" s="0" t="s">
        <v>11637</v>
      </c>
      <c r="C3557" s="0" t="str">
        <f aca="false">LEFT(A3557,2)&amp;B3557</f>
        <v>MLSégou</v>
      </c>
    </row>
    <row r="3558" customFormat="false" ht="12.75" hidden="false" customHeight="false" outlineLevel="0" collapsed="false">
      <c r="A3558" s="0" t="s">
        <v>11638</v>
      </c>
      <c r="B3558" s="0" t="s">
        <v>11639</v>
      </c>
      <c r="C3558" s="0" t="str">
        <f aca="false">LEFT(A3558,2)&amp;B3558</f>
        <v>MLMopti</v>
      </c>
    </row>
    <row r="3559" customFormat="false" ht="12.75" hidden="false" customHeight="false" outlineLevel="0" collapsed="false">
      <c r="A3559" s="0" t="s">
        <v>11640</v>
      </c>
      <c r="B3559" s="0" t="s">
        <v>11641</v>
      </c>
      <c r="C3559" s="0" t="str">
        <f aca="false">LEFT(A3559,2)&amp;B3559</f>
        <v>MLTombouctou</v>
      </c>
    </row>
    <row r="3560" customFormat="false" ht="12.75" hidden="false" customHeight="false" outlineLevel="0" collapsed="false">
      <c r="A3560" s="0" t="s">
        <v>11642</v>
      </c>
      <c r="B3560" s="0" t="s">
        <v>11643</v>
      </c>
      <c r="C3560" s="0" t="str">
        <f aca="false">LEFT(A3560,2)&amp;B3560</f>
        <v>MLGao</v>
      </c>
    </row>
    <row r="3561" customFormat="false" ht="12.75" hidden="false" customHeight="false" outlineLevel="0" collapsed="false">
      <c r="A3561" s="0" t="s">
        <v>11644</v>
      </c>
      <c r="B3561" s="0" t="s">
        <v>11645</v>
      </c>
      <c r="C3561" s="0" t="str">
        <f aca="false">LEFT(A3561,2)&amp;B3561</f>
        <v>MLKidal</v>
      </c>
    </row>
    <row r="3562" customFormat="false" ht="12.75" hidden="false" customHeight="false" outlineLevel="0" collapsed="false">
      <c r="A3562" s="0" t="s">
        <v>11646</v>
      </c>
      <c r="B3562" s="0" t="s">
        <v>11647</v>
      </c>
      <c r="C3562" s="0" t="str">
        <f aca="false">LEFT(A3562,2)&amp;B3562</f>
        <v>MLMénaka</v>
      </c>
    </row>
    <row r="3563" customFormat="false" ht="12.75" hidden="false" customHeight="false" outlineLevel="0" collapsed="false">
      <c r="A3563" s="0" t="s">
        <v>11648</v>
      </c>
      <c r="B3563" s="0" t="s">
        <v>11649</v>
      </c>
      <c r="C3563" s="0" t="str">
        <f aca="false">LEFT(A3563,2)&amp;B3563</f>
        <v>MLBamako</v>
      </c>
    </row>
    <row r="3564" customFormat="false" ht="12.75" hidden="false" customHeight="false" outlineLevel="0" collapsed="false">
      <c r="A3564" s="0" t="s">
        <v>11650</v>
      </c>
      <c r="B3564" s="0" t="s">
        <v>11651</v>
      </c>
      <c r="C3564" s="0" t="str">
        <f aca="false">LEFT(A3564,2)&amp;B3564</f>
        <v>MMSagaing</v>
      </c>
    </row>
    <row r="3565" customFormat="false" ht="12.75" hidden="false" customHeight="false" outlineLevel="0" collapsed="false">
      <c r="A3565" s="0" t="s">
        <v>11652</v>
      </c>
      <c r="B3565" s="0" t="s">
        <v>11653</v>
      </c>
      <c r="C3565" s="0" t="str">
        <f aca="false">LEFT(A3565,2)&amp;B3565</f>
        <v>MMBago</v>
      </c>
    </row>
    <row r="3566" customFormat="false" ht="12.75" hidden="false" customHeight="false" outlineLevel="0" collapsed="false">
      <c r="A3566" s="0" t="s">
        <v>11654</v>
      </c>
      <c r="B3566" s="0" t="s">
        <v>11655</v>
      </c>
      <c r="C3566" s="0" t="str">
        <f aca="false">LEFT(A3566,2)&amp;B3566</f>
        <v>MMMagway</v>
      </c>
    </row>
    <row r="3567" customFormat="false" ht="12.75" hidden="false" customHeight="false" outlineLevel="0" collapsed="false">
      <c r="A3567" s="0" t="s">
        <v>11656</v>
      </c>
      <c r="B3567" s="0" t="s">
        <v>11657</v>
      </c>
      <c r="C3567" s="0" t="str">
        <f aca="false">LEFT(A3567,2)&amp;B3567</f>
        <v>MMMandalay</v>
      </c>
    </row>
    <row r="3568" customFormat="false" ht="12.75" hidden="false" customHeight="false" outlineLevel="0" collapsed="false">
      <c r="A3568" s="0" t="s">
        <v>11658</v>
      </c>
      <c r="B3568" s="0" t="s">
        <v>11659</v>
      </c>
      <c r="C3568" s="0" t="str">
        <f aca="false">LEFT(A3568,2)&amp;B3568</f>
        <v>MMTanintharyi</v>
      </c>
    </row>
    <row r="3569" customFormat="false" ht="12.75" hidden="false" customHeight="false" outlineLevel="0" collapsed="false">
      <c r="A3569" s="0" t="s">
        <v>11660</v>
      </c>
      <c r="B3569" s="0" t="s">
        <v>1405</v>
      </c>
      <c r="C3569" s="0" t="str">
        <f aca="false">LEFT(A3569,2)&amp;B3569</f>
        <v>MMYangon</v>
      </c>
    </row>
    <row r="3570" customFormat="false" ht="12.75" hidden="false" customHeight="false" outlineLevel="0" collapsed="false">
      <c r="A3570" s="0" t="s">
        <v>11661</v>
      </c>
      <c r="B3570" s="0" t="s">
        <v>11662</v>
      </c>
      <c r="C3570" s="0" t="str">
        <f aca="false">LEFT(A3570,2)&amp;B3570</f>
        <v>MMAyeyarwady</v>
      </c>
    </row>
    <row r="3571" customFormat="false" ht="12.75" hidden="false" customHeight="false" outlineLevel="0" collapsed="false">
      <c r="A3571" s="0" t="s">
        <v>11663</v>
      </c>
      <c r="B3571" s="0" t="s">
        <v>11664</v>
      </c>
      <c r="C3571" s="0" t="str">
        <f aca="false">LEFT(A3571,2)&amp;B3571</f>
        <v>MMKachin</v>
      </c>
    </row>
    <row r="3572" customFormat="false" ht="12.75" hidden="false" customHeight="false" outlineLevel="0" collapsed="false">
      <c r="A3572" s="0" t="s">
        <v>11665</v>
      </c>
      <c r="B3572" s="0" t="s">
        <v>11666</v>
      </c>
      <c r="C3572" s="0" t="str">
        <f aca="false">LEFT(A3572,2)&amp;B3572</f>
        <v>MMKayah</v>
      </c>
    </row>
    <row r="3573" customFormat="false" ht="12.75" hidden="false" customHeight="false" outlineLevel="0" collapsed="false">
      <c r="A3573" s="0" t="s">
        <v>11667</v>
      </c>
      <c r="B3573" s="0" t="s">
        <v>11668</v>
      </c>
      <c r="C3573" s="0" t="str">
        <f aca="false">LEFT(A3573,2)&amp;B3573</f>
        <v>MMKayin</v>
      </c>
    </row>
    <row r="3574" customFormat="false" ht="12.75" hidden="false" customHeight="false" outlineLevel="0" collapsed="false">
      <c r="A3574" s="0" t="s">
        <v>11669</v>
      </c>
      <c r="B3574" s="0" t="s">
        <v>11670</v>
      </c>
      <c r="C3574" s="0" t="str">
        <f aca="false">LEFT(A3574,2)&amp;B3574</f>
        <v>MMChin</v>
      </c>
    </row>
    <row r="3575" customFormat="false" ht="12.75" hidden="false" customHeight="false" outlineLevel="0" collapsed="false">
      <c r="A3575" s="0" t="s">
        <v>11671</v>
      </c>
      <c r="B3575" s="0" t="s">
        <v>11672</v>
      </c>
      <c r="C3575" s="0" t="str">
        <f aca="false">LEFT(A3575,2)&amp;B3575</f>
        <v>MMMon</v>
      </c>
    </row>
    <row r="3576" customFormat="false" ht="12.75" hidden="false" customHeight="false" outlineLevel="0" collapsed="false">
      <c r="A3576" s="0" t="s">
        <v>11673</v>
      </c>
      <c r="B3576" s="0" t="s">
        <v>11674</v>
      </c>
      <c r="C3576" s="0" t="str">
        <f aca="false">LEFT(A3576,2)&amp;B3576</f>
        <v>MMRakhine</v>
      </c>
    </row>
    <row r="3577" customFormat="false" ht="12.75" hidden="false" customHeight="false" outlineLevel="0" collapsed="false">
      <c r="A3577" s="0" t="s">
        <v>11675</v>
      </c>
      <c r="B3577" s="0" t="s">
        <v>11676</v>
      </c>
      <c r="C3577" s="0" t="str">
        <f aca="false">LEFT(A3577,2)&amp;B3577</f>
        <v>MMShan</v>
      </c>
    </row>
    <row r="3578" customFormat="false" ht="12.75" hidden="false" customHeight="false" outlineLevel="0" collapsed="false">
      <c r="A3578" s="0" t="s">
        <v>11677</v>
      </c>
      <c r="B3578" s="0" t="s">
        <v>11678</v>
      </c>
      <c r="C3578" s="0" t="str">
        <f aca="false">LEFT(A3578,2)&amp;B3578</f>
        <v>MMNay Pyi Taw</v>
      </c>
    </row>
    <row r="3579" customFormat="false" ht="12.75" hidden="false" customHeight="false" outlineLevel="0" collapsed="false">
      <c r="A3579" s="0" t="s">
        <v>11679</v>
      </c>
      <c r="B3579" s="0" t="s">
        <v>11680</v>
      </c>
      <c r="C3579" s="0" t="str">
        <f aca="false">LEFT(A3579,2)&amp;B3579</f>
        <v>MNOrhon</v>
      </c>
    </row>
    <row r="3580" customFormat="false" ht="12.75" hidden="false" customHeight="false" outlineLevel="0" collapsed="false">
      <c r="A3580" s="0" t="s">
        <v>11681</v>
      </c>
      <c r="B3580" s="0" t="s">
        <v>11682</v>
      </c>
      <c r="C3580" s="0" t="str">
        <f aca="false">LEFT(A3580,2)&amp;B3580</f>
        <v>MNDarhan uul</v>
      </c>
    </row>
    <row r="3581" customFormat="false" ht="12.75" hidden="false" customHeight="false" outlineLevel="0" collapsed="false">
      <c r="A3581" s="0" t="s">
        <v>11683</v>
      </c>
      <c r="B3581" s="0" t="s">
        <v>11684</v>
      </c>
      <c r="C3581" s="0" t="str">
        <f aca="false">LEFT(A3581,2)&amp;B3581</f>
        <v>MNHentiy</v>
      </c>
    </row>
    <row r="3582" customFormat="false" ht="12.75" hidden="false" customHeight="false" outlineLevel="0" collapsed="false">
      <c r="A3582" s="0" t="s">
        <v>11685</v>
      </c>
      <c r="B3582" s="0" t="s">
        <v>11686</v>
      </c>
      <c r="C3582" s="0" t="str">
        <f aca="false">LEFT(A3582,2)&amp;B3582</f>
        <v>MNHövsgöl</v>
      </c>
    </row>
    <row r="3583" customFormat="false" ht="12.75" hidden="false" customHeight="false" outlineLevel="0" collapsed="false">
      <c r="A3583" s="0" t="s">
        <v>11687</v>
      </c>
      <c r="B3583" s="0" t="s">
        <v>11688</v>
      </c>
      <c r="C3583" s="0" t="str">
        <f aca="false">LEFT(A3583,2)&amp;B3583</f>
        <v>MNHovd</v>
      </c>
    </row>
    <row r="3584" customFormat="false" ht="12.75" hidden="false" customHeight="false" outlineLevel="0" collapsed="false">
      <c r="A3584" s="0" t="s">
        <v>11689</v>
      </c>
      <c r="B3584" s="0" t="s">
        <v>11690</v>
      </c>
      <c r="C3584" s="0" t="str">
        <f aca="false">LEFT(A3584,2)&amp;B3584</f>
        <v>MNUvs</v>
      </c>
    </row>
    <row r="3585" customFormat="false" ht="12.75" hidden="false" customHeight="false" outlineLevel="0" collapsed="false">
      <c r="A3585" s="0" t="s">
        <v>11691</v>
      </c>
      <c r="B3585" s="0" t="s">
        <v>11692</v>
      </c>
      <c r="C3585" s="0" t="str">
        <f aca="false">LEFT(A3585,2)&amp;B3585</f>
        <v>MNTöv</v>
      </c>
    </row>
    <row r="3586" customFormat="false" ht="12.75" hidden="false" customHeight="false" outlineLevel="0" collapsed="false">
      <c r="A3586" s="0" t="s">
        <v>11693</v>
      </c>
      <c r="B3586" s="0" t="s">
        <v>11694</v>
      </c>
      <c r="C3586" s="0" t="str">
        <f aca="false">LEFT(A3586,2)&amp;B3586</f>
        <v>MNSelenge</v>
      </c>
    </row>
    <row r="3587" customFormat="false" ht="12.75" hidden="false" customHeight="false" outlineLevel="0" collapsed="false">
      <c r="A3587" s="0" t="s">
        <v>11695</v>
      </c>
      <c r="B3587" s="0" t="s">
        <v>11696</v>
      </c>
      <c r="C3587" s="0" t="str">
        <f aca="false">LEFT(A3587,2)&amp;B3587</f>
        <v>MNSühbaatar</v>
      </c>
    </row>
    <row r="3588" customFormat="false" ht="12.75" hidden="false" customHeight="false" outlineLevel="0" collapsed="false">
      <c r="A3588" s="0" t="s">
        <v>11697</v>
      </c>
      <c r="B3588" s="0" t="s">
        <v>11698</v>
      </c>
      <c r="C3588" s="0" t="str">
        <f aca="false">LEFT(A3588,2)&amp;B3588</f>
        <v>MNÖmnögovĭ</v>
      </c>
    </row>
    <row r="3589" customFormat="false" ht="12.75" hidden="false" customHeight="false" outlineLevel="0" collapsed="false">
      <c r="A3589" s="0" t="s">
        <v>11699</v>
      </c>
      <c r="B3589" s="0" t="s">
        <v>11700</v>
      </c>
      <c r="C3589" s="0" t="str">
        <f aca="false">LEFT(A3589,2)&amp;B3589</f>
        <v>MNÖvörhangay</v>
      </c>
    </row>
    <row r="3590" customFormat="false" ht="12.75" hidden="false" customHeight="false" outlineLevel="0" collapsed="false">
      <c r="A3590" s="0" t="s">
        <v>11701</v>
      </c>
      <c r="B3590" s="0" t="s">
        <v>11702</v>
      </c>
      <c r="C3590" s="0" t="str">
        <f aca="false">LEFT(A3590,2)&amp;B3590</f>
        <v>MNDzavhan</v>
      </c>
    </row>
    <row r="3591" customFormat="false" ht="12.75" hidden="false" customHeight="false" outlineLevel="0" collapsed="false">
      <c r="A3591" s="0" t="s">
        <v>11703</v>
      </c>
      <c r="B3591" s="0" t="s">
        <v>11704</v>
      </c>
      <c r="C3591" s="0" t="str">
        <f aca="false">LEFT(A3591,2)&amp;B3591</f>
        <v>MNDundgovĭ</v>
      </c>
    </row>
    <row r="3592" customFormat="false" ht="12.75" hidden="false" customHeight="false" outlineLevel="0" collapsed="false">
      <c r="A3592" s="0" t="s">
        <v>11705</v>
      </c>
      <c r="B3592" s="0" t="s">
        <v>11706</v>
      </c>
      <c r="C3592" s="0" t="str">
        <f aca="false">LEFT(A3592,2)&amp;B3592</f>
        <v>MNDornod</v>
      </c>
    </row>
    <row r="3593" customFormat="false" ht="12.75" hidden="false" customHeight="false" outlineLevel="0" collapsed="false">
      <c r="A3593" s="0" t="s">
        <v>11707</v>
      </c>
      <c r="B3593" s="0" t="s">
        <v>11708</v>
      </c>
      <c r="C3593" s="0" t="str">
        <f aca="false">LEFT(A3593,2)&amp;B3593</f>
        <v>MNDornogovĭ</v>
      </c>
    </row>
    <row r="3594" customFormat="false" ht="12.75" hidden="false" customHeight="false" outlineLevel="0" collapsed="false">
      <c r="A3594" s="0" t="s">
        <v>11709</v>
      </c>
      <c r="B3594" s="0" t="s">
        <v>11710</v>
      </c>
      <c r="C3594" s="0" t="str">
        <f aca="false">LEFT(A3594,2)&amp;B3594</f>
        <v>MNGovĭ-Sümber</v>
      </c>
    </row>
    <row r="3595" customFormat="false" ht="12.75" hidden="false" customHeight="false" outlineLevel="0" collapsed="false">
      <c r="A3595" s="0" t="s">
        <v>11711</v>
      </c>
      <c r="B3595" s="0" t="s">
        <v>11712</v>
      </c>
      <c r="C3595" s="0" t="str">
        <f aca="false">LEFT(A3595,2)&amp;B3595</f>
        <v>MNGovĭ-Altay</v>
      </c>
    </row>
    <row r="3596" customFormat="false" ht="12.75" hidden="false" customHeight="false" outlineLevel="0" collapsed="false">
      <c r="A3596" s="0" t="s">
        <v>11713</v>
      </c>
      <c r="B3596" s="0" t="s">
        <v>11714</v>
      </c>
      <c r="C3596" s="0" t="str">
        <f aca="false">LEFT(A3596,2)&amp;B3596</f>
        <v>MNBulgan</v>
      </c>
    </row>
    <row r="3597" customFormat="false" ht="12.75" hidden="false" customHeight="false" outlineLevel="0" collapsed="false">
      <c r="A3597" s="0" t="s">
        <v>11715</v>
      </c>
      <c r="B3597" s="0" t="s">
        <v>11716</v>
      </c>
      <c r="C3597" s="0" t="str">
        <f aca="false">LEFT(A3597,2)&amp;B3597</f>
        <v>MNBayanhongor</v>
      </c>
    </row>
    <row r="3598" customFormat="false" ht="12.75" hidden="false" customHeight="false" outlineLevel="0" collapsed="false">
      <c r="A3598" s="0" t="s">
        <v>11717</v>
      </c>
      <c r="B3598" s="0" t="s">
        <v>11718</v>
      </c>
      <c r="C3598" s="0" t="str">
        <f aca="false">LEFT(A3598,2)&amp;B3598</f>
        <v>MNBayan-Ölgiy</v>
      </c>
    </row>
    <row r="3599" customFormat="false" ht="12.75" hidden="false" customHeight="false" outlineLevel="0" collapsed="false">
      <c r="A3599" s="0" t="s">
        <v>11719</v>
      </c>
      <c r="B3599" s="0" t="s">
        <v>11720</v>
      </c>
      <c r="C3599" s="0" t="str">
        <f aca="false">LEFT(A3599,2)&amp;B3599</f>
        <v>MNArhangay</v>
      </c>
    </row>
    <row r="3600" customFormat="false" ht="12.75" hidden="false" customHeight="false" outlineLevel="0" collapsed="false">
      <c r="A3600" s="0" t="s">
        <v>11721</v>
      </c>
      <c r="B3600" s="0" t="s">
        <v>11722</v>
      </c>
      <c r="C3600" s="0" t="str">
        <f aca="false">LEFT(A3600,2)&amp;B3600</f>
        <v>MNUlaanbaatar</v>
      </c>
    </row>
    <row r="3601" customFormat="false" ht="12.75" hidden="false" customHeight="false" outlineLevel="0" collapsed="false">
      <c r="A3601" s="0" t="s">
        <v>11723</v>
      </c>
      <c r="B3601" s="0" t="s">
        <v>11724</v>
      </c>
      <c r="C3601" s="0" t="str">
        <f aca="false">LEFT(A3601,2)&amp;B3601</f>
        <v>MRHodh ech Chargui</v>
      </c>
    </row>
    <row r="3602" customFormat="false" ht="12.75" hidden="false" customHeight="false" outlineLevel="0" collapsed="false">
      <c r="A3602" s="0" t="s">
        <v>11725</v>
      </c>
      <c r="B3602" s="0" t="s">
        <v>11726</v>
      </c>
      <c r="C3602" s="0" t="str">
        <f aca="false">LEFT(A3602,2)&amp;B3602</f>
        <v>MRHodh el Gharbi</v>
      </c>
    </row>
    <row r="3603" customFormat="false" ht="12.75" hidden="false" customHeight="false" outlineLevel="0" collapsed="false">
      <c r="A3603" s="0" t="s">
        <v>11727</v>
      </c>
      <c r="B3603" s="0" t="s">
        <v>11728</v>
      </c>
      <c r="C3603" s="0" t="str">
        <f aca="false">LEFT(A3603,2)&amp;B3603</f>
        <v>MRAssaba</v>
      </c>
    </row>
    <row r="3604" customFormat="false" ht="12.75" hidden="false" customHeight="false" outlineLevel="0" collapsed="false">
      <c r="A3604" s="0" t="s">
        <v>11729</v>
      </c>
      <c r="B3604" s="0" t="s">
        <v>11730</v>
      </c>
      <c r="C3604" s="0" t="str">
        <f aca="false">LEFT(A3604,2)&amp;B3604</f>
        <v>MRGorgol</v>
      </c>
    </row>
    <row r="3605" customFormat="false" ht="12.75" hidden="false" customHeight="false" outlineLevel="0" collapsed="false">
      <c r="A3605" s="0" t="s">
        <v>11731</v>
      </c>
      <c r="B3605" s="0" t="s">
        <v>11732</v>
      </c>
      <c r="C3605" s="0" t="str">
        <f aca="false">LEFT(A3605,2)&amp;B3605</f>
        <v>MRBrakna</v>
      </c>
    </row>
    <row r="3606" customFormat="false" ht="12.75" hidden="false" customHeight="false" outlineLevel="0" collapsed="false">
      <c r="A3606" s="0" t="s">
        <v>11733</v>
      </c>
      <c r="B3606" s="0" t="s">
        <v>11734</v>
      </c>
      <c r="C3606" s="0" t="str">
        <f aca="false">LEFT(A3606,2)&amp;B3606</f>
        <v>MRTrarza</v>
      </c>
    </row>
    <row r="3607" customFormat="false" ht="12.75" hidden="false" customHeight="false" outlineLevel="0" collapsed="false">
      <c r="A3607" s="0" t="s">
        <v>11735</v>
      </c>
      <c r="B3607" s="0" t="s">
        <v>7321</v>
      </c>
      <c r="C3607" s="0" t="str">
        <f aca="false">LEFT(A3607,2)&amp;B3607</f>
        <v>MRAdrar</v>
      </c>
    </row>
    <row r="3608" customFormat="false" ht="12.75" hidden="false" customHeight="false" outlineLevel="0" collapsed="false">
      <c r="A3608" s="0" t="s">
        <v>11736</v>
      </c>
      <c r="B3608" s="0" t="s">
        <v>11737</v>
      </c>
      <c r="C3608" s="0" t="str">
        <f aca="false">LEFT(A3608,2)&amp;B3608</f>
        <v>MRDakhlet Nouâdhibou</v>
      </c>
    </row>
    <row r="3609" customFormat="false" ht="12.75" hidden="false" customHeight="false" outlineLevel="0" collapsed="false">
      <c r="A3609" s="0" t="s">
        <v>11738</v>
      </c>
      <c r="B3609" s="0" t="s">
        <v>11739</v>
      </c>
      <c r="C3609" s="0" t="str">
        <f aca="false">LEFT(A3609,2)&amp;B3609</f>
        <v>MRTagant</v>
      </c>
    </row>
    <row r="3610" customFormat="false" ht="12.75" hidden="false" customHeight="false" outlineLevel="0" collapsed="false">
      <c r="A3610" s="0" t="s">
        <v>11740</v>
      </c>
      <c r="B3610" s="0" t="s">
        <v>11741</v>
      </c>
      <c r="C3610" s="0" t="str">
        <f aca="false">LEFT(A3610,2)&amp;B3610</f>
        <v>MRGuidimaka</v>
      </c>
    </row>
    <row r="3611" customFormat="false" ht="12.75" hidden="false" customHeight="false" outlineLevel="0" collapsed="false">
      <c r="A3611" s="0" t="s">
        <v>11742</v>
      </c>
      <c r="B3611" s="0" t="s">
        <v>11743</v>
      </c>
      <c r="C3611" s="0" t="str">
        <f aca="false">LEFT(A3611,2)&amp;B3611</f>
        <v>MRTiris Zemmour</v>
      </c>
    </row>
    <row r="3612" customFormat="false" ht="12.75" hidden="false" customHeight="false" outlineLevel="0" collapsed="false">
      <c r="A3612" s="0" t="s">
        <v>11744</v>
      </c>
      <c r="B3612" s="0" t="s">
        <v>11745</v>
      </c>
      <c r="C3612" s="0" t="str">
        <f aca="false">LEFT(A3612,2)&amp;B3612</f>
        <v>MRInchiri</v>
      </c>
    </row>
    <row r="3613" customFormat="false" ht="12.75" hidden="false" customHeight="false" outlineLevel="0" collapsed="false">
      <c r="A3613" s="0" t="s">
        <v>11746</v>
      </c>
      <c r="B3613" s="0" t="s">
        <v>11747</v>
      </c>
      <c r="C3613" s="0" t="str">
        <f aca="false">LEFT(A3613,2)&amp;B3613</f>
        <v>MRNuwākshūţ al Gharbīyah</v>
      </c>
    </row>
    <row r="3614" customFormat="false" ht="12.75" hidden="false" customHeight="false" outlineLevel="0" collapsed="false">
      <c r="A3614" s="0" t="s">
        <v>11746</v>
      </c>
      <c r="B3614" s="0" t="s">
        <v>1107</v>
      </c>
      <c r="C3614" s="0" t="str">
        <f aca="false">LEFT(A3614,2)&amp;B3614</f>
        <v>MRNouakchott Ouest</v>
      </c>
    </row>
    <row r="3615" customFormat="false" ht="12.75" hidden="false" customHeight="false" outlineLevel="0" collapsed="false">
      <c r="A3615" s="0" t="s">
        <v>11748</v>
      </c>
      <c r="B3615" s="0" t="s">
        <v>11749</v>
      </c>
      <c r="C3615" s="0" t="str">
        <f aca="false">LEFT(A3615,2)&amp;B3615</f>
        <v>MRNuwākshūţ ash Shamālīyah</v>
      </c>
    </row>
    <row r="3616" customFormat="false" ht="12.75" hidden="false" customHeight="false" outlineLevel="0" collapsed="false">
      <c r="A3616" s="0" t="s">
        <v>11748</v>
      </c>
      <c r="B3616" s="0" t="s">
        <v>11750</v>
      </c>
      <c r="C3616" s="0" t="str">
        <f aca="false">LEFT(A3616,2)&amp;B3616</f>
        <v>MRNouakchott Nord</v>
      </c>
    </row>
    <row r="3617" customFormat="false" ht="12.75" hidden="false" customHeight="false" outlineLevel="0" collapsed="false">
      <c r="A3617" s="0" t="s">
        <v>11751</v>
      </c>
      <c r="B3617" s="0" t="s">
        <v>11752</v>
      </c>
      <c r="C3617" s="0" t="str">
        <f aca="false">LEFT(A3617,2)&amp;B3617</f>
        <v>MRNuwākshūţ al Janūbīyah</v>
      </c>
    </row>
    <row r="3618" customFormat="false" ht="12.75" hidden="false" customHeight="false" outlineLevel="0" collapsed="false">
      <c r="A3618" s="0" t="s">
        <v>11751</v>
      </c>
      <c r="B3618" s="0" t="s">
        <v>11753</v>
      </c>
      <c r="C3618" s="0" t="str">
        <f aca="false">LEFT(A3618,2)&amp;B3618</f>
        <v>MRNouakchott Sud</v>
      </c>
    </row>
    <row r="3619" customFormat="false" ht="12.75" hidden="false" customHeight="false" outlineLevel="0" collapsed="false">
      <c r="A3619" s="0" t="s">
        <v>11754</v>
      </c>
      <c r="B3619" s="0" t="s">
        <v>11755</v>
      </c>
      <c r="C3619" s="0" t="str">
        <f aca="false">LEFT(A3619,2)&amp;B3619</f>
        <v>MTAttard</v>
      </c>
    </row>
    <row r="3620" customFormat="false" ht="12.75" hidden="false" customHeight="false" outlineLevel="0" collapsed="false">
      <c r="A3620" s="0" t="s">
        <v>11754</v>
      </c>
      <c r="B3620" s="0" t="s">
        <v>11755</v>
      </c>
      <c r="C3620" s="0" t="str">
        <f aca="false">LEFT(A3620,2)&amp;B3620</f>
        <v>MTAttard</v>
      </c>
    </row>
    <row r="3621" customFormat="false" ht="12.75" hidden="false" customHeight="false" outlineLevel="0" collapsed="false">
      <c r="A3621" s="0" t="s">
        <v>11756</v>
      </c>
      <c r="B3621" s="0" t="s">
        <v>11757</v>
      </c>
      <c r="C3621" s="0" t="str">
        <f aca="false">LEFT(A3621,2)&amp;B3621</f>
        <v>MTBalzan</v>
      </c>
    </row>
    <row r="3622" customFormat="false" ht="12.75" hidden="false" customHeight="false" outlineLevel="0" collapsed="false">
      <c r="A3622" s="0" t="s">
        <v>11756</v>
      </c>
      <c r="B3622" s="0" t="s">
        <v>11757</v>
      </c>
      <c r="C3622" s="0" t="str">
        <f aca="false">LEFT(A3622,2)&amp;B3622</f>
        <v>MTBalzan</v>
      </c>
    </row>
    <row r="3623" customFormat="false" ht="12.75" hidden="false" customHeight="false" outlineLevel="0" collapsed="false">
      <c r="A3623" s="0" t="s">
        <v>11758</v>
      </c>
      <c r="B3623" s="0" t="s">
        <v>11759</v>
      </c>
      <c r="C3623" s="0" t="str">
        <f aca="false">LEFT(A3623,2)&amp;B3623</f>
        <v>MTBirgu</v>
      </c>
    </row>
    <row r="3624" customFormat="false" ht="12.75" hidden="false" customHeight="false" outlineLevel="0" collapsed="false">
      <c r="A3624" s="0" t="s">
        <v>11758</v>
      </c>
      <c r="B3624" s="0" t="s">
        <v>11759</v>
      </c>
      <c r="C3624" s="0" t="str">
        <f aca="false">LEFT(A3624,2)&amp;B3624</f>
        <v>MTBirgu</v>
      </c>
    </row>
    <row r="3625" customFormat="false" ht="12.75" hidden="false" customHeight="false" outlineLevel="0" collapsed="false">
      <c r="A3625" s="0" t="s">
        <v>11760</v>
      </c>
      <c r="B3625" s="0" t="s">
        <v>11761</v>
      </c>
      <c r="C3625" s="0" t="str">
        <f aca="false">LEFT(A3625,2)&amp;B3625</f>
        <v>MTBirkirkara</v>
      </c>
    </row>
    <row r="3626" customFormat="false" ht="12.75" hidden="false" customHeight="false" outlineLevel="0" collapsed="false">
      <c r="A3626" s="0" t="s">
        <v>11760</v>
      </c>
      <c r="B3626" s="0" t="s">
        <v>11761</v>
      </c>
      <c r="C3626" s="0" t="str">
        <f aca="false">LEFT(A3626,2)&amp;B3626</f>
        <v>MTBirkirkara</v>
      </c>
    </row>
    <row r="3627" customFormat="false" ht="12.75" hidden="false" customHeight="false" outlineLevel="0" collapsed="false">
      <c r="A3627" s="0" t="s">
        <v>11762</v>
      </c>
      <c r="B3627" s="0" t="s">
        <v>11763</v>
      </c>
      <c r="C3627" s="0" t="str">
        <f aca="false">LEFT(A3627,2)&amp;B3627</f>
        <v>MTBirżebbuġa</v>
      </c>
    </row>
    <row r="3628" customFormat="false" ht="12.75" hidden="false" customHeight="false" outlineLevel="0" collapsed="false">
      <c r="A3628" s="0" t="s">
        <v>11762</v>
      </c>
      <c r="B3628" s="0" t="s">
        <v>11763</v>
      </c>
      <c r="C3628" s="0" t="str">
        <f aca="false">LEFT(A3628,2)&amp;B3628</f>
        <v>MTBirżebbuġa</v>
      </c>
    </row>
    <row r="3629" customFormat="false" ht="12.75" hidden="false" customHeight="false" outlineLevel="0" collapsed="false">
      <c r="A3629" s="0" t="s">
        <v>11764</v>
      </c>
      <c r="B3629" s="0" t="s">
        <v>11765</v>
      </c>
      <c r="C3629" s="0" t="str">
        <f aca="false">LEFT(A3629,2)&amp;B3629</f>
        <v>MTBormla</v>
      </c>
    </row>
    <row r="3630" customFormat="false" ht="12.75" hidden="false" customHeight="false" outlineLevel="0" collapsed="false">
      <c r="A3630" s="0" t="s">
        <v>11764</v>
      </c>
      <c r="B3630" s="0" t="s">
        <v>11765</v>
      </c>
      <c r="C3630" s="0" t="str">
        <f aca="false">LEFT(A3630,2)&amp;B3630</f>
        <v>MTBormla</v>
      </c>
    </row>
    <row r="3631" customFormat="false" ht="12.75" hidden="false" customHeight="false" outlineLevel="0" collapsed="false">
      <c r="A3631" s="0" t="s">
        <v>11766</v>
      </c>
      <c r="B3631" s="0" t="s">
        <v>11767</v>
      </c>
      <c r="C3631" s="0" t="str">
        <f aca="false">LEFT(A3631,2)&amp;B3631</f>
        <v>MTDingli</v>
      </c>
    </row>
    <row r="3632" customFormat="false" ht="12.75" hidden="false" customHeight="false" outlineLevel="0" collapsed="false">
      <c r="A3632" s="0" t="s">
        <v>11766</v>
      </c>
      <c r="B3632" s="0" t="s">
        <v>11767</v>
      </c>
      <c r="C3632" s="0" t="str">
        <f aca="false">LEFT(A3632,2)&amp;B3632</f>
        <v>MTDingli</v>
      </c>
    </row>
    <row r="3633" customFormat="false" ht="12.75" hidden="false" customHeight="false" outlineLevel="0" collapsed="false">
      <c r="A3633" s="0" t="s">
        <v>11768</v>
      </c>
      <c r="B3633" s="0" t="s">
        <v>11769</v>
      </c>
      <c r="C3633" s="0" t="str">
        <f aca="false">LEFT(A3633,2)&amp;B3633</f>
        <v>MTFgura</v>
      </c>
    </row>
    <row r="3634" customFormat="false" ht="12.75" hidden="false" customHeight="false" outlineLevel="0" collapsed="false">
      <c r="A3634" s="0" t="s">
        <v>11768</v>
      </c>
      <c r="B3634" s="0" t="s">
        <v>11769</v>
      </c>
      <c r="C3634" s="0" t="str">
        <f aca="false">LEFT(A3634,2)&amp;B3634</f>
        <v>MTFgura</v>
      </c>
    </row>
    <row r="3635" customFormat="false" ht="12.75" hidden="false" customHeight="false" outlineLevel="0" collapsed="false">
      <c r="A3635" s="0" t="s">
        <v>11770</v>
      </c>
      <c r="B3635" s="0" t="s">
        <v>11771</v>
      </c>
      <c r="C3635" s="0" t="str">
        <f aca="false">LEFT(A3635,2)&amp;B3635</f>
        <v>MTFloriana</v>
      </c>
    </row>
    <row r="3636" customFormat="false" ht="12.75" hidden="false" customHeight="false" outlineLevel="0" collapsed="false">
      <c r="A3636" s="0" t="s">
        <v>11770</v>
      </c>
      <c r="B3636" s="0" t="s">
        <v>11771</v>
      </c>
      <c r="C3636" s="0" t="str">
        <f aca="false">LEFT(A3636,2)&amp;B3636</f>
        <v>MTFloriana</v>
      </c>
    </row>
    <row r="3637" customFormat="false" ht="12.75" hidden="false" customHeight="false" outlineLevel="0" collapsed="false">
      <c r="A3637" s="0" t="s">
        <v>11772</v>
      </c>
      <c r="B3637" s="0" t="s">
        <v>11773</v>
      </c>
      <c r="C3637" s="0" t="str">
        <f aca="false">LEFT(A3637,2)&amp;B3637</f>
        <v>MTFontana</v>
      </c>
    </row>
    <row r="3638" customFormat="false" ht="12.75" hidden="false" customHeight="false" outlineLevel="0" collapsed="false">
      <c r="A3638" s="0" t="s">
        <v>11772</v>
      </c>
      <c r="B3638" s="0" t="s">
        <v>11773</v>
      </c>
      <c r="C3638" s="0" t="str">
        <f aca="false">LEFT(A3638,2)&amp;B3638</f>
        <v>MTFontana</v>
      </c>
    </row>
    <row r="3639" customFormat="false" ht="12.75" hidden="false" customHeight="false" outlineLevel="0" collapsed="false">
      <c r="A3639" s="0" t="s">
        <v>11774</v>
      </c>
      <c r="B3639" s="0" t="s">
        <v>11775</v>
      </c>
      <c r="C3639" s="0" t="str">
        <f aca="false">LEFT(A3639,2)&amp;B3639</f>
        <v>MTGudja</v>
      </c>
    </row>
    <row r="3640" customFormat="false" ht="12.75" hidden="false" customHeight="false" outlineLevel="0" collapsed="false">
      <c r="A3640" s="0" t="s">
        <v>11774</v>
      </c>
      <c r="B3640" s="0" t="s">
        <v>11775</v>
      </c>
      <c r="C3640" s="0" t="str">
        <f aca="false">LEFT(A3640,2)&amp;B3640</f>
        <v>MTGudja</v>
      </c>
    </row>
    <row r="3641" customFormat="false" ht="12.75" hidden="false" customHeight="false" outlineLevel="0" collapsed="false">
      <c r="A3641" s="0" t="s">
        <v>11776</v>
      </c>
      <c r="B3641" s="0" t="s">
        <v>11777</v>
      </c>
      <c r="C3641" s="0" t="str">
        <f aca="false">LEFT(A3641,2)&amp;B3641</f>
        <v>MTGżira</v>
      </c>
    </row>
    <row r="3642" customFormat="false" ht="12.75" hidden="false" customHeight="false" outlineLevel="0" collapsed="false">
      <c r="A3642" s="0" t="s">
        <v>11776</v>
      </c>
      <c r="B3642" s="0" t="s">
        <v>11777</v>
      </c>
      <c r="C3642" s="0" t="str">
        <f aca="false">LEFT(A3642,2)&amp;B3642</f>
        <v>MTGżira</v>
      </c>
    </row>
    <row r="3643" customFormat="false" ht="12.75" hidden="false" customHeight="false" outlineLevel="0" collapsed="false">
      <c r="A3643" s="0" t="s">
        <v>11778</v>
      </c>
      <c r="B3643" s="0" t="s">
        <v>11779</v>
      </c>
      <c r="C3643" s="0" t="str">
        <f aca="false">LEFT(A3643,2)&amp;B3643</f>
        <v>MTGħajnsielem</v>
      </c>
    </row>
    <row r="3644" customFormat="false" ht="12.75" hidden="false" customHeight="false" outlineLevel="0" collapsed="false">
      <c r="A3644" s="0" t="s">
        <v>11778</v>
      </c>
      <c r="B3644" s="0" t="s">
        <v>11779</v>
      </c>
      <c r="C3644" s="0" t="str">
        <f aca="false">LEFT(A3644,2)&amp;B3644</f>
        <v>MTGħajnsielem</v>
      </c>
    </row>
    <row r="3645" customFormat="false" ht="12.75" hidden="false" customHeight="false" outlineLevel="0" collapsed="false">
      <c r="A3645" s="0" t="s">
        <v>11780</v>
      </c>
      <c r="B3645" s="0" t="s">
        <v>11781</v>
      </c>
      <c r="C3645" s="0" t="str">
        <f aca="false">LEFT(A3645,2)&amp;B3645</f>
        <v>MTGħarb</v>
      </c>
    </row>
    <row r="3646" customFormat="false" ht="12.75" hidden="false" customHeight="false" outlineLevel="0" collapsed="false">
      <c r="A3646" s="0" t="s">
        <v>11780</v>
      </c>
      <c r="B3646" s="0" t="s">
        <v>11781</v>
      </c>
      <c r="C3646" s="0" t="str">
        <f aca="false">LEFT(A3646,2)&amp;B3646</f>
        <v>MTGħarb</v>
      </c>
    </row>
    <row r="3647" customFormat="false" ht="12.75" hidden="false" customHeight="false" outlineLevel="0" collapsed="false">
      <c r="A3647" s="0" t="s">
        <v>11782</v>
      </c>
      <c r="B3647" s="0" t="s">
        <v>11783</v>
      </c>
      <c r="C3647" s="0" t="str">
        <f aca="false">LEFT(A3647,2)&amp;B3647</f>
        <v>MTGħargħur</v>
      </c>
    </row>
    <row r="3648" customFormat="false" ht="12.75" hidden="false" customHeight="false" outlineLevel="0" collapsed="false">
      <c r="A3648" s="0" t="s">
        <v>11782</v>
      </c>
      <c r="B3648" s="0" t="s">
        <v>11783</v>
      </c>
      <c r="C3648" s="0" t="str">
        <f aca="false">LEFT(A3648,2)&amp;B3648</f>
        <v>MTGħargħur</v>
      </c>
    </row>
    <row r="3649" customFormat="false" ht="12.75" hidden="false" customHeight="false" outlineLevel="0" collapsed="false">
      <c r="A3649" s="0" t="s">
        <v>11784</v>
      </c>
      <c r="B3649" s="0" t="s">
        <v>11785</v>
      </c>
      <c r="C3649" s="0" t="str">
        <f aca="false">LEFT(A3649,2)&amp;B3649</f>
        <v>MTGħasri</v>
      </c>
    </row>
    <row r="3650" customFormat="false" ht="12.75" hidden="false" customHeight="false" outlineLevel="0" collapsed="false">
      <c r="A3650" s="0" t="s">
        <v>11784</v>
      </c>
      <c r="B3650" s="0" t="s">
        <v>11785</v>
      </c>
      <c r="C3650" s="0" t="str">
        <f aca="false">LEFT(A3650,2)&amp;B3650</f>
        <v>MTGħasri</v>
      </c>
    </row>
    <row r="3651" customFormat="false" ht="12.75" hidden="false" customHeight="false" outlineLevel="0" collapsed="false">
      <c r="A3651" s="0" t="s">
        <v>11786</v>
      </c>
      <c r="B3651" s="0" t="s">
        <v>11787</v>
      </c>
      <c r="C3651" s="0" t="str">
        <f aca="false">LEFT(A3651,2)&amp;B3651</f>
        <v>MTGħaxaq</v>
      </c>
    </row>
    <row r="3652" customFormat="false" ht="12.75" hidden="false" customHeight="false" outlineLevel="0" collapsed="false">
      <c r="A3652" s="0" t="s">
        <v>11786</v>
      </c>
      <c r="B3652" s="0" t="s">
        <v>11787</v>
      </c>
      <c r="C3652" s="0" t="str">
        <f aca="false">LEFT(A3652,2)&amp;B3652</f>
        <v>MTGħaxaq</v>
      </c>
    </row>
    <row r="3653" customFormat="false" ht="12.75" hidden="false" customHeight="false" outlineLevel="0" collapsed="false">
      <c r="A3653" s="0" t="s">
        <v>11788</v>
      </c>
      <c r="B3653" s="0" t="s">
        <v>11789</v>
      </c>
      <c r="C3653" s="0" t="str">
        <f aca="false">LEFT(A3653,2)&amp;B3653</f>
        <v>MTĦamrun</v>
      </c>
    </row>
    <row r="3654" customFormat="false" ht="12.75" hidden="false" customHeight="false" outlineLevel="0" collapsed="false">
      <c r="A3654" s="0" t="s">
        <v>11788</v>
      </c>
      <c r="B3654" s="0" t="s">
        <v>11789</v>
      </c>
      <c r="C3654" s="0" t="str">
        <f aca="false">LEFT(A3654,2)&amp;B3654</f>
        <v>MTĦamrun</v>
      </c>
    </row>
    <row r="3655" customFormat="false" ht="12.75" hidden="false" customHeight="false" outlineLevel="0" collapsed="false">
      <c r="A3655" s="0" t="s">
        <v>11790</v>
      </c>
      <c r="B3655" s="0" t="s">
        <v>11791</v>
      </c>
      <c r="C3655" s="0" t="str">
        <f aca="false">LEFT(A3655,2)&amp;B3655</f>
        <v>MTIklin</v>
      </c>
    </row>
    <row r="3656" customFormat="false" ht="12.75" hidden="false" customHeight="false" outlineLevel="0" collapsed="false">
      <c r="A3656" s="0" t="s">
        <v>11790</v>
      </c>
      <c r="B3656" s="0" t="s">
        <v>11791</v>
      </c>
      <c r="C3656" s="0" t="str">
        <f aca="false">LEFT(A3656,2)&amp;B3656</f>
        <v>MTIklin</v>
      </c>
    </row>
    <row r="3657" customFormat="false" ht="12.75" hidden="false" customHeight="false" outlineLevel="0" collapsed="false">
      <c r="A3657" s="0" t="s">
        <v>11792</v>
      </c>
      <c r="B3657" s="0" t="s">
        <v>11793</v>
      </c>
      <c r="C3657" s="0" t="str">
        <f aca="false">LEFT(A3657,2)&amp;B3657</f>
        <v>MTIsla</v>
      </c>
    </row>
    <row r="3658" customFormat="false" ht="12.75" hidden="false" customHeight="false" outlineLevel="0" collapsed="false">
      <c r="A3658" s="0" t="s">
        <v>11792</v>
      </c>
      <c r="B3658" s="0" t="s">
        <v>11793</v>
      </c>
      <c r="C3658" s="0" t="str">
        <f aca="false">LEFT(A3658,2)&amp;B3658</f>
        <v>MTIsla</v>
      </c>
    </row>
    <row r="3659" customFormat="false" ht="12.75" hidden="false" customHeight="false" outlineLevel="0" collapsed="false">
      <c r="A3659" s="0" t="s">
        <v>11794</v>
      </c>
      <c r="B3659" s="0" t="s">
        <v>11795</v>
      </c>
      <c r="C3659" s="0" t="str">
        <f aca="false">LEFT(A3659,2)&amp;B3659</f>
        <v>MTKalkara</v>
      </c>
    </row>
    <row r="3660" customFormat="false" ht="12.75" hidden="false" customHeight="false" outlineLevel="0" collapsed="false">
      <c r="A3660" s="0" t="s">
        <v>11794</v>
      </c>
      <c r="B3660" s="0" t="s">
        <v>11795</v>
      </c>
      <c r="C3660" s="0" t="str">
        <f aca="false">LEFT(A3660,2)&amp;B3660</f>
        <v>MTKalkara</v>
      </c>
    </row>
    <row r="3661" customFormat="false" ht="12.75" hidden="false" customHeight="false" outlineLevel="0" collapsed="false">
      <c r="A3661" s="0" t="s">
        <v>11796</v>
      </c>
      <c r="B3661" s="0" t="s">
        <v>11797</v>
      </c>
      <c r="C3661" s="0" t="str">
        <f aca="false">LEFT(A3661,2)&amp;B3661</f>
        <v>MTKerċem</v>
      </c>
    </row>
    <row r="3662" customFormat="false" ht="12.75" hidden="false" customHeight="false" outlineLevel="0" collapsed="false">
      <c r="A3662" s="0" t="s">
        <v>11796</v>
      </c>
      <c r="B3662" s="0" t="s">
        <v>11797</v>
      </c>
      <c r="C3662" s="0" t="str">
        <f aca="false">LEFT(A3662,2)&amp;B3662</f>
        <v>MTKerċem</v>
      </c>
    </row>
    <row r="3663" customFormat="false" ht="12.75" hidden="false" customHeight="false" outlineLevel="0" collapsed="false">
      <c r="A3663" s="0" t="s">
        <v>11798</v>
      </c>
      <c r="B3663" s="0" t="s">
        <v>11799</v>
      </c>
      <c r="C3663" s="0" t="str">
        <f aca="false">LEFT(A3663,2)&amp;B3663</f>
        <v>MTKirkop</v>
      </c>
    </row>
    <row r="3664" customFormat="false" ht="12.75" hidden="false" customHeight="false" outlineLevel="0" collapsed="false">
      <c r="A3664" s="0" t="s">
        <v>11798</v>
      </c>
      <c r="B3664" s="0" t="s">
        <v>11799</v>
      </c>
      <c r="C3664" s="0" t="str">
        <f aca="false">LEFT(A3664,2)&amp;B3664</f>
        <v>MTKirkop</v>
      </c>
    </row>
    <row r="3665" customFormat="false" ht="12.75" hidden="false" customHeight="false" outlineLevel="0" collapsed="false">
      <c r="A3665" s="0" t="s">
        <v>11800</v>
      </c>
      <c r="B3665" s="0" t="s">
        <v>11801</v>
      </c>
      <c r="C3665" s="0" t="str">
        <f aca="false">LEFT(A3665,2)&amp;B3665</f>
        <v>MTLija</v>
      </c>
    </row>
    <row r="3666" customFormat="false" ht="12.75" hidden="false" customHeight="false" outlineLevel="0" collapsed="false">
      <c r="A3666" s="0" t="s">
        <v>11800</v>
      </c>
      <c r="B3666" s="0" t="s">
        <v>11801</v>
      </c>
      <c r="C3666" s="0" t="str">
        <f aca="false">LEFT(A3666,2)&amp;B3666</f>
        <v>MTLija</v>
      </c>
    </row>
    <row r="3667" customFormat="false" ht="12.75" hidden="false" customHeight="false" outlineLevel="0" collapsed="false">
      <c r="A3667" s="0" t="s">
        <v>11802</v>
      </c>
      <c r="B3667" s="0" t="s">
        <v>11803</v>
      </c>
      <c r="C3667" s="0" t="str">
        <f aca="false">LEFT(A3667,2)&amp;B3667</f>
        <v>MTLuqa</v>
      </c>
    </row>
    <row r="3668" customFormat="false" ht="12.75" hidden="false" customHeight="false" outlineLevel="0" collapsed="false">
      <c r="A3668" s="0" t="s">
        <v>11802</v>
      </c>
      <c r="B3668" s="0" t="s">
        <v>11803</v>
      </c>
      <c r="C3668" s="0" t="str">
        <f aca="false">LEFT(A3668,2)&amp;B3668</f>
        <v>MTLuqa</v>
      </c>
    </row>
    <row r="3669" customFormat="false" ht="12.75" hidden="false" customHeight="false" outlineLevel="0" collapsed="false">
      <c r="A3669" s="0" t="s">
        <v>11804</v>
      </c>
      <c r="B3669" s="0" t="s">
        <v>11805</v>
      </c>
      <c r="C3669" s="0" t="str">
        <f aca="false">LEFT(A3669,2)&amp;B3669</f>
        <v>MTMarsa</v>
      </c>
    </row>
    <row r="3670" customFormat="false" ht="12.75" hidden="false" customHeight="false" outlineLevel="0" collapsed="false">
      <c r="A3670" s="0" t="s">
        <v>11804</v>
      </c>
      <c r="B3670" s="0" t="s">
        <v>11805</v>
      </c>
      <c r="C3670" s="0" t="str">
        <f aca="false">LEFT(A3670,2)&amp;B3670</f>
        <v>MTMarsa</v>
      </c>
    </row>
    <row r="3671" customFormat="false" ht="12.75" hidden="false" customHeight="false" outlineLevel="0" collapsed="false">
      <c r="A3671" s="0" t="s">
        <v>11806</v>
      </c>
      <c r="B3671" s="0" t="s">
        <v>11807</v>
      </c>
      <c r="C3671" s="0" t="str">
        <f aca="false">LEFT(A3671,2)&amp;B3671</f>
        <v>MTMarsaskala</v>
      </c>
    </row>
    <row r="3672" customFormat="false" ht="12.75" hidden="false" customHeight="false" outlineLevel="0" collapsed="false">
      <c r="A3672" s="0" t="s">
        <v>11806</v>
      </c>
      <c r="B3672" s="0" t="s">
        <v>11807</v>
      </c>
      <c r="C3672" s="0" t="str">
        <f aca="false">LEFT(A3672,2)&amp;B3672</f>
        <v>MTMarsaskala</v>
      </c>
    </row>
    <row r="3673" customFormat="false" ht="12.75" hidden="false" customHeight="false" outlineLevel="0" collapsed="false">
      <c r="A3673" s="0" t="s">
        <v>11808</v>
      </c>
      <c r="B3673" s="0" t="s">
        <v>11809</v>
      </c>
      <c r="C3673" s="0" t="str">
        <f aca="false">LEFT(A3673,2)&amp;B3673</f>
        <v>MTMarsaxlokk</v>
      </c>
    </row>
    <row r="3674" customFormat="false" ht="12.75" hidden="false" customHeight="false" outlineLevel="0" collapsed="false">
      <c r="A3674" s="0" t="s">
        <v>11808</v>
      </c>
      <c r="B3674" s="0" t="s">
        <v>11809</v>
      </c>
      <c r="C3674" s="0" t="str">
        <f aca="false">LEFT(A3674,2)&amp;B3674</f>
        <v>MTMarsaxlokk</v>
      </c>
    </row>
    <row r="3675" customFormat="false" ht="12.75" hidden="false" customHeight="false" outlineLevel="0" collapsed="false">
      <c r="A3675" s="0" t="s">
        <v>11810</v>
      </c>
      <c r="B3675" s="0" t="s">
        <v>11811</v>
      </c>
      <c r="C3675" s="0" t="str">
        <f aca="false">LEFT(A3675,2)&amp;B3675</f>
        <v>MTMdina</v>
      </c>
    </row>
    <row r="3676" customFormat="false" ht="12.75" hidden="false" customHeight="false" outlineLevel="0" collapsed="false">
      <c r="A3676" s="0" t="s">
        <v>11810</v>
      </c>
      <c r="B3676" s="0" t="s">
        <v>11811</v>
      </c>
      <c r="C3676" s="0" t="str">
        <f aca="false">LEFT(A3676,2)&amp;B3676</f>
        <v>MTMdina</v>
      </c>
    </row>
    <row r="3677" customFormat="false" ht="12.75" hidden="false" customHeight="false" outlineLevel="0" collapsed="false">
      <c r="A3677" s="0" t="s">
        <v>11812</v>
      </c>
      <c r="B3677" s="0" t="s">
        <v>11813</v>
      </c>
      <c r="C3677" s="0" t="str">
        <f aca="false">LEFT(A3677,2)&amp;B3677</f>
        <v>MTMellieħa</v>
      </c>
    </row>
    <row r="3678" customFormat="false" ht="12.75" hidden="false" customHeight="false" outlineLevel="0" collapsed="false">
      <c r="A3678" s="0" t="s">
        <v>11812</v>
      </c>
      <c r="B3678" s="0" t="s">
        <v>11813</v>
      </c>
      <c r="C3678" s="0" t="str">
        <f aca="false">LEFT(A3678,2)&amp;B3678</f>
        <v>MTMellieħa</v>
      </c>
    </row>
    <row r="3679" customFormat="false" ht="12.75" hidden="false" customHeight="false" outlineLevel="0" collapsed="false">
      <c r="A3679" s="0" t="s">
        <v>11814</v>
      </c>
      <c r="B3679" s="0" t="s">
        <v>11815</v>
      </c>
      <c r="C3679" s="0" t="str">
        <f aca="false">LEFT(A3679,2)&amp;B3679</f>
        <v>MTMġarr</v>
      </c>
    </row>
    <row r="3680" customFormat="false" ht="12.75" hidden="false" customHeight="false" outlineLevel="0" collapsed="false">
      <c r="A3680" s="0" t="s">
        <v>11814</v>
      </c>
      <c r="B3680" s="0" t="s">
        <v>11815</v>
      </c>
      <c r="C3680" s="0" t="str">
        <f aca="false">LEFT(A3680,2)&amp;B3680</f>
        <v>MTMġarr</v>
      </c>
    </row>
    <row r="3681" customFormat="false" ht="12.75" hidden="false" customHeight="false" outlineLevel="0" collapsed="false">
      <c r="A3681" s="0" t="s">
        <v>11816</v>
      </c>
      <c r="B3681" s="0" t="s">
        <v>11817</v>
      </c>
      <c r="C3681" s="0" t="str">
        <f aca="false">LEFT(A3681,2)&amp;B3681</f>
        <v>MTMosta</v>
      </c>
    </row>
    <row r="3682" customFormat="false" ht="12.75" hidden="false" customHeight="false" outlineLevel="0" collapsed="false">
      <c r="A3682" s="0" t="s">
        <v>11816</v>
      </c>
      <c r="B3682" s="0" t="s">
        <v>11817</v>
      </c>
      <c r="C3682" s="0" t="str">
        <f aca="false">LEFT(A3682,2)&amp;B3682</f>
        <v>MTMosta</v>
      </c>
    </row>
    <row r="3683" customFormat="false" ht="12.75" hidden="false" customHeight="false" outlineLevel="0" collapsed="false">
      <c r="A3683" s="0" t="s">
        <v>11818</v>
      </c>
      <c r="B3683" s="0" t="s">
        <v>11819</v>
      </c>
      <c r="C3683" s="0" t="str">
        <f aca="false">LEFT(A3683,2)&amp;B3683</f>
        <v>MTMqabba</v>
      </c>
    </row>
    <row r="3684" customFormat="false" ht="12.75" hidden="false" customHeight="false" outlineLevel="0" collapsed="false">
      <c r="A3684" s="0" t="s">
        <v>11818</v>
      </c>
      <c r="B3684" s="0" t="s">
        <v>11819</v>
      </c>
      <c r="C3684" s="0" t="str">
        <f aca="false">LEFT(A3684,2)&amp;B3684</f>
        <v>MTMqabba</v>
      </c>
    </row>
    <row r="3685" customFormat="false" ht="12.75" hidden="false" customHeight="false" outlineLevel="0" collapsed="false">
      <c r="A3685" s="0" t="s">
        <v>11820</v>
      </c>
      <c r="B3685" s="0" t="s">
        <v>11821</v>
      </c>
      <c r="C3685" s="0" t="str">
        <f aca="false">LEFT(A3685,2)&amp;B3685</f>
        <v>MTMsida</v>
      </c>
    </row>
    <row r="3686" customFormat="false" ht="12.75" hidden="false" customHeight="false" outlineLevel="0" collapsed="false">
      <c r="A3686" s="0" t="s">
        <v>11820</v>
      </c>
      <c r="B3686" s="0" t="s">
        <v>11821</v>
      </c>
      <c r="C3686" s="0" t="str">
        <f aca="false">LEFT(A3686,2)&amp;B3686</f>
        <v>MTMsida</v>
      </c>
    </row>
    <row r="3687" customFormat="false" ht="12.75" hidden="false" customHeight="false" outlineLevel="0" collapsed="false">
      <c r="A3687" s="0" t="s">
        <v>11822</v>
      </c>
      <c r="B3687" s="0" t="s">
        <v>11823</v>
      </c>
      <c r="C3687" s="0" t="str">
        <f aca="false">LEFT(A3687,2)&amp;B3687</f>
        <v>MTMtarfa</v>
      </c>
    </row>
    <row r="3688" customFormat="false" ht="12.75" hidden="false" customHeight="false" outlineLevel="0" collapsed="false">
      <c r="A3688" s="0" t="s">
        <v>11822</v>
      </c>
      <c r="B3688" s="0" t="s">
        <v>11823</v>
      </c>
      <c r="C3688" s="0" t="str">
        <f aca="false">LEFT(A3688,2)&amp;B3688</f>
        <v>MTMtarfa</v>
      </c>
    </row>
    <row r="3689" customFormat="false" ht="12.75" hidden="false" customHeight="false" outlineLevel="0" collapsed="false">
      <c r="A3689" s="0" t="s">
        <v>11824</v>
      </c>
      <c r="B3689" s="0" t="s">
        <v>11825</v>
      </c>
      <c r="C3689" s="0" t="str">
        <f aca="false">LEFT(A3689,2)&amp;B3689</f>
        <v>MTMunxar</v>
      </c>
    </row>
    <row r="3690" customFormat="false" ht="12.75" hidden="false" customHeight="false" outlineLevel="0" collapsed="false">
      <c r="A3690" s="0" t="s">
        <v>11824</v>
      </c>
      <c r="B3690" s="0" t="s">
        <v>11825</v>
      </c>
      <c r="C3690" s="0" t="str">
        <f aca="false">LEFT(A3690,2)&amp;B3690</f>
        <v>MTMunxar</v>
      </c>
    </row>
    <row r="3691" customFormat="false" ht="12.75" hidden="false" customHeight="false" outlineLevel="0" collapsed="false">
      <c r="A3691" s="0" t="s">
        <v>11826</v>
      </c>
      <c r="B3691" s="0" t="s">
        <v>11827</v>
      </c>
      <c r="C3691" s="0" t="str">
        <f aca="false">LEFT(A3691,2)&amp;B3691</f>
        <v>MTNadur</v>
      </c>
    </row>
    <row r="3692" customFormat="false" ht="12.75" hidden="false" customHeight="false" outlineLevel="0" collapsed="false">
      <c r="A3692" s="0" t="s">
        <v>11826</v>
      </c>
      <c r="B3692" s="0" t="s">
        <v>11827</v>
      </c>
      <c r="C3692" s="0" t="str">
        <f aca="false">LEFT(A3692,2)&amp;B3692</f>
        <v>MTNadur</v>
      </c>
    </row>
    <row r="3693" customFormat="false" ht="12.75" hidden="false" customHeight="false" outlineLevel="0" collapsed="false">
      <c r="A3693" s="0" t="s">
        <v>11828</v>
      </c>
      <c r="B3693" s="0" t="s">
        <v>11829</v>
      </c>
      <c r="C3693" s="0" t="str">
        <f aca="false">LEFT(A3693,2)&amp;B3693</f>
        <v>MTNaxxar</v>
      </c>
    </row>
    <row r="3694" customFormat="false" ht="12.75" hidden="false" customHeight="false" outlineLevel="0" collapsed="false">
      <c r="A3694" s="0" t="s">
        <v>11828</v>
      </c>
      <c r="B3694" s="0" t="s">
        <v>11829</v>
      </c>
      <c r="C3694" s="0" t="str">
        <f aca="false">LEFT(A3694,2)&amp;B3694</f>
        <v>MTNaxxar</v>
      </c>
    </row>
    <row r="3695" customFormat="false" ht="12.75" hidden="false" customHeight="false" outlineLevel="0" collapsed="false">
      <c r="A3695" s="0" t="s">
        <v>11830</v>
      </c>
      <c r="B3695" s="0" t="s">
        <v>11831</v>
      </c>
      <c r="C3695" s="0" t="str">
        <f aca="false">LEFT(A3695,2)&amp;B3695</f>
        <v>MTPaola</v>
      </c>
    </row>
    <row r="3696" customFormat="false" ht="12.75" hidden="false" customHeight="false" outlineLevel="0" collapsed="false">
      <c r="A3696" s="0" t="s">
        <v>11830</v>
      </c>
      <c r="B3696" s="0" t="s">
        <v>11831</v>
      </c>
      <c r="C3696" s="0" t="str">
        <f aca="false">LEFT(A3696,2)&amp;B3696</f>
        <v>MTPaola</v>
      </c>
    </row>
    <row r="3697" customFormat="false" ht="12.75" hidden="false" customHeight="false" outlineLevel="0" collapsed="false">
      <c r="A3697" s="0" t="s">
        <v>11832</v>
      </c>
      <c r="B3697" s="0" t="s">
        <v>11833</v>
      </c>
      <c r="C3697" s="0" t="str">
        <f aca="false">LEFT(A3697,2)&amp;B3697</f>
        <v>MTPembroke</v>
      </c>
    </row>
    <row r="3698" customFormat="false" ht="12.75" hidden="false" customHeight="false" outlineLevel="0" collapsed="false">
      <c r="A3698" s="0" t="s">
        <v>11832</v>
      </c>
      <c r="B3698" s="0" t="s">
        <v>11833</v>
      </c>
      <c r="C3698" s="0" t="str">
        <f aca="false">LEFT(A3698,2)&amp;B3698</f>
        <v>MTPembroke</v>
      </c>
    </row>
    <row r="3699" customFormat="false" ht="12.75" hidden="false" customHeight="false" outlineLevel="0" collapsed="false">
      <c r="A3699" s="0" t="s">
        <v>11834</v>
      </c>
      <c r="B3699" s="0" t="s">
        <v>11835</v>
      </c>
      <c r="C3699" s="0" t="str">
        <f aca="false">LEFT(A3699,2)&amp;B3699</f>
        <v>MTPietà</v>
      </c>
    </row>
    <row r="3700" customFormat="false" ht="12.75" hidden="false" customHeight="false" outlineLevel="0" collapsed="false">
      <c r="A3700" s="0" t="s">
        <v>11834</v>
      </c>
      <c r="B3700" s="0" t="s">
        <v>11835</v>
      </c>
      <c r="C3700" s="0" t="str">
        <f aca="false">LEFT(A3700,2)&amp;B3700</f>
        <v>MTPietà</v>
      </c>
    </row>
    <row r="3701" customFormat="false" ht="12.75" hidden="false" customHeight="false" outlineLevel="0" collapsed="false">
      <c r="A3701" s="0" t="s">
        <v>11836</v>
      </c>
      <c r="B3701" s="0" t="s">
        <v>11837</v>
      </c>
      <c r="C3701" s="0" t="str">
        <f aca="false">LEFT(A3701,2)&amp;B3701</f>
        <v>MTQala</v>
      </c>
    </row>
    <row r="3702" customFormat="false" ht="12.75" hidden="false" customHeight="false" outlineLevel="0" collapsed="false">
      <c r="A3702" s="0" t="s">
        <v>11836</v>
      </c>
      <c r="B3702" s="0" t="s">
        <v>11837</v>
      </c>
      <c r="C3702" s="0" t="str">
        <f aca="false">LEFT(A3702,2)&amp;B3702</f>
        <v>MTQala</v>
      </c>
    </row>
    <row r="3703" customFormat="false" ht="12.75" hidden="false" customHeight="false" outlineLevel="0" collapsed="false">
      <c r="A3703" s="0" t="s">
        <v>11838</v>
      </c>
      <c r="B3703" s="0" t="s">
        <v>11839</v>
      </c>
      <c r="C3703" s="0" t="str">
        <f aca="false">LEFT(A3703,2)&amp;B3703</f>
        <v>MTQormi</v>
      </c>
    </row>
    <row r="3704" customFormat="false" ht="12.75" hidden="false" customHeight="false" outlineLevel="0" collapsed="false">
      <c r="A3704" s="0" t="s">
        <v>11838</v>
      </c>
      <c r="B3704" s="0" t="s">
        <v>11839</v>
      </c>
      <c r="C3704" s="0" t="str">
        <f aca="false">LEFT(A3704,2)&amp;B3704</f>
        <v>MTQormi</v>
      </c>
    </row>
    <row r="3705" customFormat="false" ht="12.75" hidden="false" customHeight="false" outlineLevel="0" collapsed="false">
      <c r="A3705" s="0" t="s">
        <v>11840</v>
      </c>
      <c r="B3705" s="0" t="s">
        <v>11841</v>
      </c>
      <c r="C3705" s="0" t="str">
        <f aca="false">LEFT(A3705,2)&amp;B3705</f>
        <v>MTQrendi</v>
      </c>
    </row>
    <row r="3706" customFormat="false" ht="12.75" hidden="false" customHeight="false" outlineLevel="0" collapsed="false">
      <c r="A3706" s="0" t="s">
        <v>11840</v>
      </c>
      <c r="B3706" s="0" t="s">
        <v>11841</v>
      </c>
      <c r="C3706" s="0" t="str">
        <f aca="false">LEFT(A3706,2)&amp;B3706</f>
        <v>MTQrendi</v>
      </c>
    </row>
    <row r="3707" customFormat="false" ht="12.75" hidden="false" customHeight="false" outlineLevel="0" collapsed="false">
      <c r="A3707" s="0" t="s">
        <v>11842</v>
      </c>
      <c r="B3707" s="0" t="s">
        <v>11843</v>
      </c>
      <c r="C3707" s="0" t="str">
        <f aca="false">LEFT(A3707,2)&amp;B3707</f>
        <v>MTRabat Gozo</v>
      </c>
    </row>
    <row r="3708" customFormat="false" ht="12.75" hidden="false" customHeight="false" outlineLevel="0" collapsed="false">
      <c r="A3708" s="0" t="s">
        <v>11842</v>
      </c>
      <c r="B3708" s="0" t="s">
        <v>11844</v>
      </c>
      <c r="C3708" s="0" t="str">
        <f aca="false">LEFT(A3708,2)&amp;B3708</f>
        <v>MTRabat Għawdex</v>
      </c>
    </row>
    <row r="3709" customFormat="false" ht="12.75" hidden="false" customHeight="false" outlineLevel="0" collapsed="false">
      <c r="A3709" s="0" t="s">
        <v>11845</v>
      </c>
      <c r="B3709" s="0" t="s">
        <v>11846</v>
      </c>
      <c r="C3709" s="0" t="str">
        <f aca="false">LEFT(A3709,2)&amp;B3709</f>
        <v>MTRabat Malta</v>
      </c>
    </row>
    <row r="3710" customFormat="false" ht="12.75" hidden="false" customHeight="false" outlineLevel="0" collapsed="false">
      <c r="A3710" s="0" t="s">
        <v>11845</v>
      </c>
      <c r="B3710" s="0" t="s">
        <v>11846</v>
      </c>
      <c r="C3710" s="0" t="str">
        <f aca="false">LEFT(A3710,2)&amp;B3710</f>
        <v>MTRabat Malta</v>
      </c>
    </row>
    <row r="3711" customFormat="false" ht="12.75" hidden="false" customHeight="false" outlineLevel="0" collapsed="false">
      <c r="A3711" s="0" t="s">
        <v>11847</v>
      </c>
      <c r="B3711" s="0" t="s">
        <v>11175</v>
      </c>
      <c r="C3711" s="0" t="str">
        <f aca="false">LEFT(A3711,2)&amp;B3711</f>
        <v>MTSafi</v>
      </c>
    </row>
    <row r="3712" customFormat="false" ht="12.75" hidden="false" customHeight="false" outlineLevel="0" collapsed="false">
      <c r="A3712" s="0" t="s">
        <v>11847</v>
      </c>
      <c r="B3712" s="0" t="s">
        <v>11175</v>
      </c>
      <c r="C3712" s="0" t="str">
        <f aca="false">LEFT(A3712,2)&amp;B3712</f>
        <v>MTSafi</v>
      </c>
    </row>
    <row r="3713" customFormat="false" ht="12.75" hidden="false" customHeight="false" outlineLevel="0" collapsed="false">
      <c r="A3713" s="0" t="s">
        <v>11848</v>
      </c>
      <c r="B3713" s="0" t="s">
        <v>11849</v>
      </c>
      <c r="C3713" s="0" t="str">
        <f aca="false">LEFT(A3713,2)&amp;B3713</f>
        <v>MTSaint Julian's</v>
      </c>
    </row>
    <row r="3714" customFormat="false" ht="12.75" hidden="false" customHeight="false" outlineLevel="0" collapsed="false">
      <c r="A3714" s="0" t="s">
        <v>11848</v>
      </c>
      <c r="B3714" s="0" t="s">
        <v>11850</v>
      </c>
      <c r="C3714" s="0" t="str">
        <f aca="false">LEFT(A3714,2)&amp;B3714</f>
        <v>MTSan Ġiljan</v>
      </c>
    </row>
    <row r="3715" customFormat="false" ht="12.75" hidden="false" customHeight="false" outlineLevel="0" collapsed="false">
      <c r="A3715" s="0" t="s">
        <v>11851</v>
      </c>
      <c r="B3715" s="0" t="s">
        <v>5467</v>
      </c>
      <c r="C3715" s="0" t="str">
        <f aca="false">LEFT(A3715,2)&amp;B3715</f>
        <v>MTSaint John</v>
      </c>
    </row>
    <row r="3716" customFormat="false" ht="12.75" hidden="false" customHeight="false" outlineLevel="0" collapsed="false">
      <c r="A3716" s="0" t="s">
        <v>11851</v>
      </c>
      <c r="B3716" s="0" t="s">
        <v>11852</v>
      </c>
      <c r="C3716" s="0" t="str">
        <f aca="false">LEFT(A3716,2)&amp;B3716</f>
        <v>MTSan Ġwann</v>
      </c>
    </row>
    <row r="3717" customFormat="false" ht="12.75" hidden="false" customHeight="false" outlineLevel="0" collapsed="false">
      <c r="A3717" s="0" t="s">
        <v>11853</v>
      </c>
      <c r="B3717" s="0" t="s">
        <v>11854</v>
      </c>
      <c r="C3717" s="0" t="str">
        <f aca="false">LEFT(A3717,2)&amp;B3717</f>
        <v>MTSaint Lawrence</v>
      </c>
    </row>
    <row r="3718" customFormat="false" ht="12.75" hidden="false" customHeight="false" outlineLevel="0" collapsed="false">
      <c r="A3718" s="0" t="s">
        <v>11853</v>
      </c>
      <c r="B3718" s="0" t="s">
        <v>11855</v>
      </c>
      <c r="C3718" s="0" t="str">
        <f aca="false">LEFT(A3718,2)&amp;B3718</f>
        <v>MTSan Lawrenz</v>
      </c>
    </row>
    <row r="3719" customFormat="false" ht="12.75" hidden="false" customHeight="false" outlineLevel="0" collapsed="false">
      <c r="A3719" s="0" t="s">
        <v>11856</v>
      </c>
      <c r="B3719" s="0" t="s">
        <v>11857</v>
      </c>
      <c r="C3719" s="0" t="str">
        <f aca="false">LEFT(A3719,2)&amp;B3719</f>
        <v>MTSaint Paul's Bay</v>
      </c>
    </row>
    <row r="3720" customFormat="false" ht="12.75" hidden="false" customHeight="false" outlineLevel="0" collapsed="false">
      <c r="A3720" s="0" t="s">
        <v>11856</v>
      </c>
      <c r="B3720" s="0" t="s">
        <v>11858</v>
      </c>
      <c r="C3720" s="0" t="str">
        <f aca="false">LEFT(A3720,2)&amp;B3720</f>
        <v>MTSan Pawl il-Baħar</v>
      </c>
    </row>
    <row r="3721" customFormat="false" ht="12.75" hidden="false" customHeight="false" outlineLevel="0" collapsed="false">
      <c r="A3721" s="0" t="s">
        <v>11859</v>
      </c>
      <c r="B3721" s="0" t="s">
        <v>11860</v>
      </c>
      <c r="C3721" s="0" t="str">
        <f aca="false">LEFT(A3721,2)&amp;B3721</f>
        <v>MTSannat</v>
      </c>
    </row>
    <row r="3722" customFormat="false" ht="12.75" hidden="false" customHeight="false" outlineLevel="0" collapsed="false">
      <c r="A3722" s="0" t="s">
        <v>11859</v>
      </c>
      <c r="B3722" s="0" t="s">
        <v>11860</v>
      </c>
      <c r="C3722" s="0" t="str">
        <f aca="false">LEFT(A3722,2)&amp;B3722</f>
        <v>MTSannat</v>
      </c>
    </row>
    <row r="3723" customFormat="false" ht="12.75" hidden="false" customHeight="false" outlineLevel="0" collapsed="false">
      <c r="A3723" s="0" t="s">
        <v>11861</v>
      </c>
      <c r="B3723" s="0" t="s">
        <v>11862</v>
      </c>
      <c r="C3723" s="0" t="str">
        <f aca="false">LEFT(A3723,2)&amp;B3723</f>
        <v>MTSaint Lucia's</v>
      </c>
    </row>
    <row r="3724" customFormat="false" ht="12.75" hidden="false" customHeight="false" outlineLevel="0" collapsed="false">
      <c r="A3724" s="0" t="s">
        <v>11861</v>
      </c>
      <c r="B3724" s="0" t="s">
        <v>11863</v>
      </c>
      <c r="C3724" s="0" t="str">
        <f aca="false">LEFT(A3724,2)&amp;B3724</f>
        <v>MTSanta Luċija</v>
      </c>
    </row>
    <row r="3725" customFormat="false" ht="12.75" hidden="false" customHeight="false" outlineLevel="0" collapsed="false">
      <c r="A3725" s="0" t="s">
        <v>11864</v>
      </c>
      <c r="B3725" s="0" t="s">
        <v>11865</v>
      </c>
      <c r="C3725" s="0" t="str">
        <f aca="false">LEFT(A3725,2)&amp;B3725</f>
        <v>MTSanta Venera</v>
      </c>
    </row>
    <row r="3726" customFormat="false" ht="12.75" hidden="false" customHeight="false" outlineLevel="0" collapsed="false">
      <c r="A3726" s="0" t="s">
        <v>11864</v>
      </c>
      <c r="B3726" s="0" t="s">
        <v>11865</v>
      </c>
      <c r="C3726" s="0" t="str">
        <f aca="false">LEFT(A3726,2)&amp;B3726</f>
        <v>MTSanta Venera</v>
      </c>
    </row>
    <row r="3727" customFormat="false" ht="12.75" hidden="false" customHeight="false" outlineLevel="0" collapsed="false">
      <c r="A3727" s="0" t="s">
        <v>11866</v>
      </c>
      <c r="B3727" s="0" t="s">
        <v>11867</v>
      </c>
      <c r="C3727" s="0" t="str">
        <f aca="false">LEFT(A3727,2)&amp;B3727</f>
        <v>MTSiġġiewi</v>
      </c>
    </row>
    <row r="3728" customFormat="false" ht="12.75" hidden="false" customHeight="false" outlineLevel="0" collapsed="false">
      <c r="A3728" s="0" t="s">
        <v>11866</v>
      </c>
      <c r="B3728" s="0" t="s">
        <v>11867</v>
      </c>
      <c r="C3728" s="0" t="str">
        <f aca="false">LEFT(A3728,2)&amp;B3728</f>
        <v>MTSiġġiewi</v>
      </c>
    </row>
    <row r="3729" customFormat="false" ht="12.75" hidden="false" customHeight="false" outlineLevel="0" collapsed="false">
      <c r="A3729" s="0" t="s">
        <v>11868</v>
      </c>
      <c r="B3729" s="0" t="s">
        <v>11869</v>
      </c>
      <c r="C3729" s="0" t="str">
        <f aca="false">LEFT(A3729,2)&amp;B3729</f>
        <v>MTSliema</v>
      </c>
    </row>
    <row r="3730" customFormat="false" ht="12.75" hidden="false" customHeight="false" outlineLevel="0" collapsed="false">
      <c r="A3730" s="0" t="s">
        <v>11868</v>
      </c>
      <c r="B3730" s="0" t="s">
        <v>11869</v>
      </c>
      <c r="C3730" s="0" t="str">
        <f aca="false">LEFT(A3730,2)&amp;B3730</f>
        <v>MTSliema</v>
      </c>
    </row>
    <row r="3731" customFormat="false" ht="12.75" hidden="false" customHeight="false" outlineLevel="0" collapsed="false">
      <c r="A3731" s="0" t="s">
        <v>11870</v>
      </c>
      <c r="B3731" s="0" t="s">
        <v>11871</v>
      </c>
      <c r="C3731" s="0" t="str">
        <f aca="false">LEFT(A3731,2)&amp;B3731</f>
        <v>MTSwieqi</v>
      </c>
    </row>
    <row r="3732" customFormat="false" ht="12.75" hidden="false" customHeight="false" outlineLevel="0" collapsed="false">
      <c r="A3732" s="0" t="s">
        <v>11870</v>
      </c>
      <c r="B3732" s="0" t="s">
        <v>11871</v>
      </c>
      <c r="C3732" s="0" t="str">
        <f aca="false">LEFT(A3732,2)&amp;B3732</f>
        <v>MTSwieqi</v>
      </c>
    </row>
    <row r="3733" customFormat="false" ht="12.75" hidden="false" customHeight="false" outlineLevel="0" collapsed="false">
      <c r="A3733" s="0" t="s">
        <v>11872</v>
      </c>
      <c r="B3733" s="0" t="s">
        <v>11873</v>
      </c>
      <c r="C3733" s="0" t="str">
        <f aca="false">LEFT(A3733,2)&amp;B3733</f>
        <v>MTTa' Xbiex</v>
      </c>
    </row>
    <row r="3734" customFormat="false" ht="12.75" hidden="false" customHeight="false" outlineLevel="0" collapsed="false">
      <c r="A3734" s="0" t="s">
        <v>11872</v>
      </c>
      <c r="B3734" s="0" t="s">
        <v>11873</v>
      </c>
      <c r="C3734" s="0" t="str">
        <f aca="false">LEFT(A3734,2)&amp;B3734</f>
        <v>MTTa' Xbiex</v>
      </c>
    </row>
    <row r="3735" customFormat="false" ht="12.75" hidden="false" customHeight="false" outlineLevel="0" collapsed="false">
      <c r="A3735" s="0" t="s">
        <v>11874</v>
      </c>
      <c r="B3735" s="0" t="s">
        <v>11875</v>
      </c>
      <c r="C3735" s="0" t="str">
        <f aca="false">LEFT(A3735,2)&amp;B3735</f>
        <v>MTTarxien</v>
      </c>
    </row>
    <row r="3736" customFormat="false" ht="12.75" hidden="false" customHeight="false" outlineLevel="0" collapsed="false">
      <c r="A3736" s="0" t="s">
        <v>11874</v>
      </c>
      <c r="B3736" s="0" t="s">
        <v>11875</v>
      </c>
      <c r="C3736" s="0" t="str">
        <f aca="false">LEFT(A3736,2)&amp;B3736</f>
        <v>MTTarxien</v>
      </c>
    </row>
    <row r="3737" customFormat="false" ht="12.75" hidden="false" customHeight="false" outlineLevel="0" collapsed="false">
      <c r="A3737" s="0" t="s">
        <v>11876</v>
      </c>
      <c r="B3737" s="0" t="s">
        <v>11877</v>
      </c>
      <c r="C3737" s="0" t="str">
        <f aca="false">LEFT(A3737,2)&amp;B3737</f>
        <v>MTValletta</v>
      </c>
    </row>
    <row r="3738" customFormat="false" ht="12.75" hidden="false" customHeight="false" outlineLevel="0" collapsed="false">
      <c r="A3738" s="0" t="s">
        <v>11876</v>
      </c>
      <c r="B3738" s="0" t="s">
        <v>11877</v>
      </c>
      <c r="C3738" s="0" t="str">
        <f aca="false">LEFT(A3738,2)&amp;B3738</f>
        <v>MTValletta</v>
      </c>
    </row>
    <row r="3739" customFormat="false" ht="12.75" hidden="false" customHeight="false" outlineLevel="0" collapsed="false">
      <c r="A3739" s="0" t="s">
        <v>11878</v>
      </c>
      <c r="B3739" s="0" t="s">
        <v>11879</v>
      </c>
      <c r="C3739" s="0" t="str">
        <f aca="false">LEFT(A3739,2)&amp;B3739</f>
        <v>MTXagħra</v>
      </c>
    </row>
    <row r="3740" customFormat="false" ht="12.75" hidden="false" customHeight="false" outlineLevel="0" collapsed="false">
      <c r="A3740" s="0" t="s">
        <v>11878</v>
      </c>
      <c r="B3740" s="0" t="s">
        <v>11879</v>
      </c>
      <c r="C3740" s="0" t="str">
        <f aca="false">LEFT(A3740,2)&amp;B3740</f>
        <v>MTXagħra</v>
      </c>
    </row>
    <row r="3741" customFormat="false" ht="12.75" hidden="false" customHeight="false" outlineLevel="0" collapsed="false">
      <c r="A3741" s="0" t="s">
        <v>11880</v>
      </c>
      <c r="B3741" s="0" t="s">
        <v>11881</v>
      </c>
      <c r="C3741" s="0" t="str">
        <f aca="false">LEFT(A3741,2)&amp;B3741</f>
        <v>MTXewkija</v>
      </c>
    </row>
    <row r="3742" customFormat="false" ht="12.75" hidden="false" customHeight="false" outlineLevel="0" collapsed="false">
      <c r="A3742" s="0" t="s">
        <v>11880</v>
      </c>
      <c r="B3742" s="0" t="s">
        <v>11881</v>
      </c>
      <c r="C3742" s="0" t="str">
        <f aca="false">LEFT(A3742,2)&amp;B3742</f>
        <v>MTXewkija</v>
      </c>
    </row>
    <row r="3743" customFormat="false" ht="12.75" hidden="false" customHeight="false" outlineLevel="0" collapsed="false">
      <c r="A3743" s="0" t="s">
        <v>11882</v>
      </c>
      <c r="B3743" s="0" t="s">
        <v>11883</v>
      </c>
      <c r="C3743" s="0" t="str">
        <f aca="false">LEFT(A3743,2)&amp;B3743</f>
        <v>MTXgħajra</v>
      </c>
    </row>
    <row r="3744" customFormat="false" ht="12.75" hidden="false" customHeight="false" outlineLevel="0" collapsed="false">
      <c r="A3744" s="0" t="s">
        <v>11882</v>
      </c>
      <c r="B3744" s="0" t="s">
        <v>11883</v>
      </c>
      <c r="C3744" s="0" t="str">
        <f aca="false">LEFT(A3744,2)&amp;B3744</f>
        <v>MTXgħajra</v>
      </c>
    </row>
    <row r="3745" customFormat="false" ht="12.75" hidden="false" customHeight="false" outlineLevel="0" collapsed="false">
      <c r="A3745" s="0" t="s">
        <v>11884</v>
      </c>
      <c r="B3745" s="0" t="s">
        <v>11885</v>
      </c>
      <c r="C3745" s="0" t="str">
        <f aca="false">LEFT(A3745,2)&amp;B3745</f>
        <v>MTŻabbar</v>
      </c>
    </row>
    <row r="3746" customFormat="false" ht="12.75" hidden="false" customHeight="false" outlineLevel="0" collapsed="false">
      <c r="A3746" s="0" t="s">
        <v>11884</v>
      </c>
      <c r="B3746" s="0" t="s">
        <v>11885</v>
      </c>
      <c r="C3746" s="0" t="str">
        <f aca="false">LEFT(A3746,2)&amp;B3746</f>
        <v>MTŻabbar</v>
      </c>
    </row>
    <row r="3747" customFormat="false" ht="12.75" hidden="false" customHeight="false" outlineLevel="0" collapsed="false">
      <c r="A3747" s="0" t="s">
        <v>11886</v>
      </c>
      <c r="B3747" s="0" t="s">
        <v>11887</v>
      </c>
      <c r="C3747" s="0" t="str">
        <f aca="false">LEFT(A3747,2)&amp;B3747</f>
        <v>MTŻebbuġ Gozo</v>
      </c>
    </row>
    <row r="3748" customFormat="false" ht="12.75" hidden="false" customHeight="false" outlineLevel="0" collapsed="false">
      <c r="A3748" s="0" t="s">
        <v>11886</v>
      </c>
      <c r="B3748" s="0" t="s">
        <v>11888</v>
      </c>
      <c r="C3748" s="0" t="str">
        <f aca="false">LEFT(A3748,2)&amp;B3748</f>
        <v>MTŻebbuġ Għawdex</v>
      </c>
    </row>
    <row r="3749" customFormat="false" ht="12.75" hidden="false" customHeight="false" outlineLevel="0" collapsed="false">
      <c r="A3749" s="0" t="s">
        <v>11889</v>
      </c>
      <c r="B3749" s="0" t="s">
        <v>11890</v>
      </c>
      <c r="C3749" s="0" t="str">
        <f aca="false">LEFT(A3749,2)&amp;B3749</f>
        <v>MTŻebbuġ Malta</v>
      </c>
    </row>
    <row r="3750" customFormat="false" ht="12.75" hidden="false" customHeight="false" outlineLevel="0" collapsed="false">
      <c r="A3750" s="0" t="s">
        <v>11889</v>
      </c>
      <c r="B3750" s="0" t="s">
        <v>11890</v>
      </c>
      <c r="C3750" s="0" t="str">
        <f aca="false">LEFT(A3750,2)&amp;B3750</f>
        <v>MTŻebbuġ Malta</v>
      </c>
    </row>
    <row r="3751" customFormat="false" ht="12.75" hidden="false" customHeight="false" outlineLevel="0" collapsed="false">
      <c r="A3751" s="0" t="s">
        <v>11891</v>
      </c>
      <c r="B3751" s="0" t="s">
        <v>11892</v>
      </c>
      <c r="C3751" s="0" t="str">
        <f aca="false">LEFT(A3751,2)&amp;B3751</f>
        <v>MTŻejtun</v>
      </c>
    </row>
    <row r="3752" customFormat="false" ht="12.75" hidden="false" customHeight="false" outlineLevel="0" collapsed="false">
      <c r="A3752" s="0" t="s">
        <v>11891</v>
      </c>
      <c r="B3752" s="0" t="s">
        <v>11892</v>
      </c>
      <c r="C3752" s="0" t="str">
        <f aca="false">LEFT(A3752,2)&amp;B3752</f>
        <v>MTŻejtun</v>
      </c>
    </row>
    <row r="3753" customFormat="false" ht="12.75" hidden="false" customHeight="false" outlineLevel="0" collapsed="false">
      <c r="A3753" s="0" t="s">
        <v>11893</v>
      </c>
      <c r="B3753" s="0" t="s">
        <v>11894</v>
      </c>
      <c r="C3753" s="0" t="str">
        <f aca="false">LEFT(A3753,2)&amp;B3753</f>
        <v>MTŻurrieq</v>
      </c>
    </row>
    <row r="3754" customFormat="false" ht="12.75" hidden="false" customHeight="false" outlineLevel="0" collapsed="false">
      <c r="A3754" s="0" t="s">
        <v>11893</v>
      </c>
      <c r="B3754" s="0" t="s">
        <v>11894</v>
      </c>
      <c r="C3754" s="0" t="str">
        <f aca="false">LEFT(A3754,2)&amp;B3754</f>
        <v>MTŻurrieq</v>
      </c>
    </row>
    <row r="3755" customFormat="false" ht="12.75" hidden="false" customHeight="false" outlineLevel="0" collapsed="false">
      <c r="A3755" s="0" t="s">
        <v>11895</v>
      </c>
      <c r="B3755" s="0" t="s">
        <v>11896</v>
      </c>
      <c r="C3755" s="0" t="str">
        <f aca="false">LEFT(A3755,2)&amp;B3755</f>
        <v>MUBeau Bassin-Rose Hill</v>
      </c>
    </row>
    <row r="3756" customFormat="false" ht="12.75" hidden="false" customHeight="false" outlineLevel="0" collapsed="false">
      <c r="A3756" s="0" t="s">
        <v>11897</v>
      </c>
      <c r="B3756" s="0" t="s">
        <v>11898</v>
      </c>
      <c r="C3756" s="0" t="str">
        <f aca="false">LEFT(A3756,2)&amp;B3756</f>
        <v>MUCurepipe</v>
      </c>
    </row>
    <row r="3757" customFormat="false" ht="12.75" hidden="false" customHeight="false" outlineLevel="0" collapsed="false">
      <c r="A3757" s="0" t="s">
        <v>11899</v>
      </c>
      <c r="B3757" s="0" t="s">
        <v>11900</v>
      </c>
      <c r="C3757" s="0" t="str">
        <f aca="false">LEFT(A3757,2)&amp;B3757</f>
        <v>MUPort Louis</v>
      </c>
    </row>
    <row r="3758" customFormat="false" ht="12.75" hidden="false" customHeight="false" outlineLevel="0" collapsed="false">
      <c r="A3758" s="0" t="s">
        <v>11901</v>
      </c>
      <c r="B3758" s="0" t="s">
        <v>11902</v>
      </c>
      <c r="C3758" s="0" t="str">
        <f aca="false">LEFT(A3758,2)&amp;B3758</f>
        <v>MUQuatre Bornes</v>
      </c>
    </row>
    <row r="3759" customFormat="false" ht="12.75" hidden="false" customHeight="false" outlineLevel="0" collapsed="false">
      <c r="A3759" s="0" t="s">
        <v>11903</v>
      </c>
      <c r="B3759" s="0" t="s">
        <v>11904</v>
      </c>
      <c r="C3759" s="0" t="str">
        <f aca="false">LEFT(A3759,2)&amp;B3759</f>
        <v>MUVacoas-Phoenix</v>
      </c>
    </row>
    <row r="3760" customFormat="false" ht="12.75" hidden="false" customHeight="false" outlineLevel="0" collapsed="false">
      <c r="A3760" s="0" t="s">
        <v>11905</v>
      </c>
      <c r="B3760" s="0" t="s">
        <v>11906</v>
      </c>
      <c r="C3760" s="0" t="str">
        <f aca="false">LEFT(A3760,2)&amp;B3760</f>
        <v>MUBlack River</v>
      </c>
    </row>
    <row r="3761" customFormat="false" ht="12.75" hidden="false" customHeight="false" outlineLevel="0" collapsed="false">
      <c r="A3761" s="0" t="s">
        <v>11907</v>
      </c>
      <c r="B3761" s="0" t="s">
        <v>11908</v>
      </c>
      <c r="C3761" s="0" t="str">
        <f aca="false">LEFT(A3761,2)&amp;B3761</f>
        <v>MUFlacq</v>
      </c>
    </row>
    <row r="3762" customFormat="false" ht="12.75" hidden="false" customHeight="false" outlineLevel="0" collapsed="false">
      <c r="A3762" s="0" t="s">
        <v>11909</v>
      </c>
      <c r="B3762" s="0" t="s">
        <v>11910</v>
      </c>
      <c r="C3762" s="0" t="str">
        <f aca="false">LEFT(A3762,2)&amp;B3762</f>
        <v>MUGrand Port</v>
      </c>
    </row>
    <row r="3763" customFormat="false" ht="12.75" hidden="false" customHeight="false" outlineLevel="0" collapsed="false">
      <c r="A3763" s="0" t="s">
        <v>11911</v>
      </c>
      <c r="B3763" s="0" t="s">
        <v>11912</v>
      </c>
      <c r="C3763" s="0" t="str">
        <f aca="false">LEFT(A3763,2)&amp;B3763</f>
        <v>MUMoka</v>
      </c>
    </row>
    <row r="3764" customFormat="false" ht="12.75" hidden="false" customHeight="false" outlineLevel="0" collapsed="false">
      <c r="A3764" s="0" t="s">
        <v>11913</v>
      </c>
      <c r="B3764" s="0" t="s">
        <v>11914</v>
      </c>
      <c r="C3764" s="0" t="str">
        <f aca="false">LEFT(A3764,2)&amp;B3764</f>
        <v>MUPamplemousses</v>
      </c>
    </row>
    <row r="3765" customFormat="false" ht="12.75" hidden="false" customHeight="false" outlineLevel="0" collapsed="false">
      <c r="A3765" s="0" t="s">
        <v>11915</v>
      </c>
      <c r="B3765" s="0" t="s">
        <v>11900</v>
      </c>
      <c r="C3765" s="0" t="str">
        <f aca="false">LEFT(A3765,2)&amp;B3765</f>
        <v>MUPort Louis</v>
      </c>
    </row>
    <row r="3766" customFormat="false" ht="12.75" hidden="false" customHeight="false" outlineLevel="0" collapsed="false">
      <c r="A3766" s="0" t="s">
        <v>11916</v>
      </c>
      <c r="B3766" s="0" t="s">
        <v>11917</v>
      </c>
      <c r="C3766" s="0" t="str">
        <f aca="false">LEFT(A3766,2)&amp;B3766</f>
        <v>MUPlaines Wilhems</v>
      </c>
    </row>
    <row r="3767" customFormat="false" ht="12.75" hidden="false" customHeight="false" outlineLevel="0" collapsed="false">
      <c r="A3767" s="0" t="s">
        <v>11918</v>
      </c>
      <c r="B3767" s="0" t="s">
        <v>11919</v>
      </c>
      <c r="C3767" s="0" t="str">
        <f aca="false">LEFT(A3767,2)&amp;B3767</f>
        <v>MURivière du Rempart</v>
      </c>
    </row>
    <row r="3768" customFormat="false" ht="12.75" hidden="false" customHeight="false" outlineLevel="0" collapsed="false">
      <c r="A3768" s="0" t="s">
        <v>11920</v>
      </c>
      <c r="B3768" s="0" t="s">
        <v>11921</v>
      </c>
      <c r="C3768" s="0" t="str">
        <f aca="false">LEFT(A3768,2)&amp;B3768</f>
        <v>MUSavanne</v>
      </c>
    </row>
    <row r="3769" customFormat="false" ht="12.75" hidden="false" customHeight="false" outlineLevel="0" collapsed="false">
      <c r="A3769" s="0" t="s">
        <v>11922</v>
      </c>
      <c r="B3769" s="0" t="s">
        <v>11923</v>
      </c>
      <c r="C3769" s="0" t="str">
        <f aca="false">LEFT(A3769,2)&amp;B3769</f>
        <v>MUAgalega Islands</v>
      </c>
    </row>
    <row r="3770" customFormat="false" ht="12.75" hidden="false" customHeight="false" outlineLevel="0" collapsed="false">
      <c r="A3770" s="0" t="s">
        <v>11924</v>
      </c>
      <c r="B3770" s="0" t="s">
        <v>11925</v>
      </c>
      <c r="C3770" s="0" t="str">
        <f aca="false">LEFT(A3770,2)&amp;B3770</f>
        <v>MUCargados Carajos Shoals</v>
      </c>
    </row>
    <row r="3771" customFormat="false" ht="12.75" hidden="false" customHeight="false" outlineLevel="0" collapsed="false">
      <c r="A3771" s="0" t="s">
        <v>11926</v>
      </c>
      <c r="B3771" s="0" t="s">
        <v>11927</v>
      </c>
      <c r="C3771" s="0" t="str">
        <f aca="false">LEFT(A3771,2)&amp;B3771</f>
        <v>MURodrigues Island</v>
      </c>
    </row>
    <row r="3772" customFormat="false" ht="12.75" hidden="false" customHeight="false" outlineLevel="0" collapsed="false">
      <c r="A3772" s="0" t="s">
        <v>11928</v>
      </c>
      <c r="B3772" s="0" t="s">
        <v>11929</v>
      </c>
      <c r="C3772" s="0" t="str">
        <f aca="false">LEFT(A3772,2)&amp;B3772</f>
        <v>MVAriatholhu Dhekunuburi</v>
      </c>
    </row>
    <row r="3773" customFormat="false" ht="12.75" hidden="false" customHeight="false" outlineLevel="0" collapsed="false">
      <c r="A3773" s="0" t="s">
        <v>11928</v>
      </c>
      <c r="B3773" s="0" t="s">
        <v>11930</v>
      </c>
      <c r="C3773" s="0" t="str">
        <f aca="false">LEFT(A3773,2)&amp;B3773</f>
        <v>MVSouth Ari Atoll</v>
      </c>
    </row>
    <row r="3774" customFormat="false" ht="12.75" hidden="false" customHeight="false" outlineLevel="0" collapsed="false">
      <c r="A3774" s="0" t="s">
        <v>11931</v>
      </c>
      <c r="B3774" s="0" t="s">
        <v>11932</v>
      </c>
      <c r="C3774" s="0" t="str">
        <f aca="false">LEFT(A3774,2)&amp;B3774</f>
        <v>MVAriatholhu Uthuruburi</v>
      </c>
    </row>
    <row r="3775" customFormat="false" ht="12.75" hidden="false" customHeight="false" outlineLevel="0" collapsed="false">
      <c r="A3775" s="0" t="s">
        <v>11931</v>
      </c>
      <c r="B3775" s="0" t="s">
        <v>11933</v>
      </c>
      <c r="C3775" s="0" t="str">
        <f aca="false">LEFT(A3775,2)&amp;B3775</f>
        <v>MVNorth Ari Atoll</v>
      </c>
    </row>
    <row r="3776" customFormat="false" ht="12.75" hidden="false" customHeight="false" outlineLevel="0" collapsed="false">
      <c r="A3776" s="0" t="s">
        <v>11934</v>
      </c>
      <c r="B3776" s="0" t="s">
        <v>11935</v>
      </c>
      <c r="C3776" s="0" t="str">
        <f aca="false">LEFT(A3776,2)&amp;B3776</f>
        <v>MVFaadhippolhu</v>
      </c>
    </row>
    <row r="3777" customFormat="false" ht="12.75" hidden="false" customHeight="false" outlineLevel="0" collapsed="false">
      <c r="A3777" s="0" t="s">
        <v>11934</v>
      </c>
      <c r="B3777" s="0" t="s">
        <v>11935</v>
      </c>
      <c r="C3777" s="0" t="str">
        <f aca="false">LEFT(A3777,2)&amp;B3777</f>
        <v>MVFaadhippolhu</v>
      </c>
    </row>
    <row r="3778" customFormat="false" ht="12.75" hidden="false" customHeight="false" outlineLevel="0" collapsed="false">
      <c r="A3778" s="0" t="s">
        <v>11936</v>
      </c>
      <c r="B3778" s="0" t="s">
        <v>11937</v>
      </c>
      <c r="C3778" s="0" t="str">
        <f aca="false">LEFT(A3778,2)&amp;B3778</f>
        <v>MVFelidheatholhu</v>
      </c>
    </row>
    <row r="3779" customFormat="false" ht="12.75" hidden="false" customHeight="false" outlineLevel="0" collapsed="false">
      <c r="A3779" s="0" t="s">
        <v>11936</v>
      </c>
      <c r="B3779" s="0" t="s">
        <v>11938</v>
      </c>
      <c r="C3779" s="0" t="str">
        <f aca="false">LEFT(A3779,2)&amp;B3779</f>
        <v>MVFelidhu Atoll</v>
      </c>
    </row>
    <row r="3780" customFormat="false" ht="12.75" hidden="false" customHeight="false" outlineLevel="0" collapsed="false">
      <c r="A3780" s="0" t="s">
        <v>11939</v>
      </c>
      <c r="B3780" s="0" t="s">
        <v>11940</v>
      </c>
      <c r="C3780" s="0" t="str">
        <f aca="false">LEFT(A3780,2)&amp;B3780</f>
        <v>MVHahdhunmathi</v>
      </c>
    </row>
    <row r="3781" customFormat="false" ht="12.75" hidden="false" customHeight="false" outlineLevel="0" collapsed="false">
      <c r="A3781" s="0" t="s">
        <v>11939</v>
      </c>
      <c r="B3781" s="0" t="s">
        <v>11940</v>
      </c>
      <c r="C3781" s="0" t="str">
        <f aca="false">LEFT(A3781,2)&amp;B3781</f>
        <v>MVHahdhunmathi</v>
      </c>
    </row>
    <row r="3782" customFormat="false" ht="12.75" hidden="false" customHeight="false" outlineLevel="0" collapsed="false">
      <c r="A3782" s="0" t="s">
        <v>11941</v>
      </c>
      <c r="B3782" s="0" t="s">
        <v>11942</v>
      </c>
      <c r="C3782" s="0" t="str">
        <f aca="false">LEFT(A3782,2)&amp;B3782</f>
        <v>MVThiladhunmathee Uthuruburi</v>
      </c>
    </row>
    <row r="3783" customFormat="false" ht="12.75" hidden="false" customHeight="false" outlineLevel="0" collapsed="false">
      <c r="A3783" s="0" t="s">
        <v>11941</v>
      </c>
      <c r="B3783" s="0" t="s">
        <v>11943</v>
      </c>
      <c r="C3783" s="0" t="str">
        <f aca="false">LEFT(A3783,2)&amp;B3783</f>
        <v>MVNorth Thiladhunmathi</v>
      </c>
    </row>
    <row r="3784" customFormat="false" ht="12.75" hidden="false" customHeight="false" outlineLevel="0" collapsed="false">
      <c r="A3784" s="0" t="s">
        <v>11944</v>
      </c>
      <c r="B3784" s="0" t="s">
        <v>11945</v>
      </c>
      <c r="C3784" s="0" t="str">
        <f aca="false">LEFT(A3784,2)&amp;B3784</f>
        <v>MVKolhumadulu</v>
      </c>
    </row>
    <row r="3785" customFormat="false" ht="12.75" hidden="false" customHeight="false" outlineLevel="0" collapsed="false">
      <c r="A3785" s="0" t="s">
        <v>11944</v>
      </c>
      <c r="B3785" s="0" t="s">
        <v>11945</v>
      </c>
      <c r="C3785" s="0" t="str">
        <f aca="false">LEFT(A3785,2)&amp;B3785</f>
        <v>MVKolhumadulu</v>
      </c>
    </row>
    <row r="3786" customFormat="false" ht="12.75" hidden="false" customHeight="false" outlineLevel="0" collapsed="false">
      <c r="A3786" s="0" t="s">
        <v>11946</v>
      </c>
      <c r="B3786" s="0" t="s">
        <v>11947</v>
      </c>
      <c r="C3786" s="0" t="str">
        <f aca="false">LEFT(A3786,2)&amp;B3786</f>
        <v>MVMulakatholhu</v>
      </c>
    </row>
    <row r="3787" customFormat="false" ht="12.75" hidden="false" customHeight="false" outlineLevel="0" collapsed="false">
      <c r="A3787" s="0" t="s">
        <v>11946</v>
      </c>
      <c r="B3787" s="0" t="s">
        <v>11948</v>
      </c>
      <c r="C3787" s="0" t="str">
        <f aca="false">LEFT(A3787,2)&amp;B3787</f>
        <v>MVMulaku Atoll</v>
      </c>
    </row>
    <row r="3788" customFormat="false" ht="12.75" hidden="false" customHeight="false" outlineLevel="0" collapsed="false">
      <c r="A3788" s="0" t="s">
        <v>11949</v>
      </c>
      <c r="B3788" s="0" t="s">
        <v>11950</v>
      </c>
      <c r="C3788" s="0" t="str">
        <f aca="false">LEFT(A3788,2)&amp;B3788</f>
        <v>MVMaalhosmadulu Uthuruburi</v>
      </c>
    </row>
    <row r="3789" customFormat="false" ht="12.75" hidden="false" customHeight="false" outlineLevel="0" collapsed="false">
      <c r="A3789" s="0" t="s">
        <v>11949</v>
      </c>
      <c r="B3789" s="0" t="s">
        <v>11951</v>
      </c>
      <c r="C3789" s="0" t="str">
        <f aca="false">LEFT(A3789,2)&amp;B3789</f>
        <v>MVNorth Maalhosmadulu</v>
      </c>
    </row>
    <row r="3790" customFormat="false" ht="12.75" hidden="false" customHeight="false" outlineLevel="0" collapsed="false">
      <c r="A3790" s="0" t="s">
        <v>11952</v>
      </c>
      <c r="B3790" s="0" t="s">
        <v>11953</v>
      </c>
      <c r="C3790" s="0" t="str">
        <f aca="false">LEFT(A3790,2)&amp;B3790</f>
        <v>MVNilandheatholhu Uthuruburi</v>
      </c>
    </row>
    <row r="3791" customFormat="false" ht="12.75" hidden="false" customHeight="false" outlineLevel="0" collapsed="false">
      <c r="A3791" s="0" t="s">
        <v>11952</v>
      </c>
      <c r="B3791" s="0" t="s">
        <v>11954</v>
      </c>
      <c r="C3791" s="0" t="str">
        <f aca="false">LEFT(A3791,2)&amp;B3791</f>
        <v>MVNorth Nilandhe Atoll</v>
      </c>
    </row>
    <row r="3792" customFormat="false" ht="12.75" hidden="false" customHeight="false" outlineLevel="0" collapsed="false">
      <c r="A3792" s="0" t="s">
        <v>11955</v>
      </c>
      <c r="B3792" s="0" t="s">
        <v>11956</v>
      </c>
      <c r="C3792" s="0" t="str">
        <f aca="false">LEFT(A3792,2)&amp;B3792</f>
        <v>MVNilandheatholhu Dhekunuburi</v>
      </c>
    </row>
    <row r="3793" customFormat="false" ht="12.75" hidden="false" customHeight="false" outlineLevel="0" collapsed="false">
      <c r="A3793" s="0" t="s">
        <v>11955</v>
      </c>
      <c r="B3793" s="0" t="s">
        <v>11957</v>
      </c>
      <c r="C3793" s="0" t="str">
        <f aca="false">LEFT(A3793,2)&amp;B3793</f>
        <v>MVSouth Nilandhe Atoll</v>
      </c>
    </row>
    <row r="3794" customFormat="false" ht="12.75" hidden="false" customHeight="false" outlineLevel="0" collapsed="false">
      <c r="A3794" s="0" t="s">
        <v>11958</v>
      </c>
      <c r="B3794" s="0" t="s">
        <v>11959</v>
      </c>
      <c r="C3794" s="0" t="str">
        <f aca="false">LEFT(A3794,2)&amp;B3794</f>
        <v>MVMaalhosmadulu Dhekunuburi</v>
      </c>
    </row>
    <row r="3795" customFormat="false" ht="12.75" hidden="false" customHeight="false" outlineLevel="0" collapsed="false">
      <c r="A3795" s="0" t="s">
        <v>11958</v>
      </c>
      <c r="B3795" s="0" t="s">
        <v>11960</v>
      </c>
      <c r="C3795" s="0" t="str">
        <f aca="false">LEFT(A3795,2)&amp;B3795</f>
        <v>MVSouth Maalhosmadulu</v>
      </c>
    </row>
    <row r="3796" customFormat="false" ht="12.75" hidden="false" customHeight="false" outlineLevel="0" collapsed="false">
      <c r="A3796" s="0" t="s">
        <v>11961</v>
      </c>
      <c r="B3796" s="0" t="s">
        <v>11962</v>
      </c>
      <c r="C3796" s="0" t="str">
        <f aca="false">LEFT(A3796,2)&amp;B3796</f>
        <v>MVThiladhunmathee Dhekunuburi</v>
      </c>
    </row>
    <row r="3797" customFormat="false" ht="12.75" hidden="false" customHeight="false" outlineLevel="0" collapsed="false">
      <c r="A3797" s="0" t="s">
        <v>11961</v>
      </c>
      <c r="B3797" s="0" t="s">
        <v>11963</v>
      </c>
      <c r="C3797" s="0" t="str">
        <f aca="false">LEFT(A3797,2)&amp;B3797</f>
        <v>MVSouth Thiladhunmathi</v>
      </c>
    </row>
    <row r="3798" customFormat="false" ht="12.75" hidden="false" customHeight="false" outlineLevel="0" collapsed="false">
      <c r="A3798" s="0" t="s">
        <v>11964</v>
      </c>
      <c r="B3798" s="0" t="s">
        <v>11965</v>
      </c>
      <c r="C3798" s="0" t="str">
        <f aca="false">LEFT(A3798,2)&amp;B3798</f>
        <v>MVMiladhunmadulu Uthuruburi</v>
      </c>
    </row>
    <row r="3799" customFormat="false" ht="12.75" hidden="false" customHeight="false" outlineLevel="0" collapsed="false">
      <c r="A3799" s="0" t="s">
        <v>11964</v>
      </c>
      <c r="B3799" s="0" t="s">
        <v>11966</v>
      </c>
      <c r="C3799" s="0" t="str">
        <f aca="false">LEFT(A3799,2)&amp;B3799</f>
        <v>MVNorth Miladhunmadulu</v>
      </c>
    </row>
    <row r="3800" customFormat="false" ht="12.75" hidden="false" customHeight="false" outlineLevel="0" collapsed="false">
      <c r="A3800" s="0" t="s">
        <v>11967</v>
      </c>
      <c r="B3800" s="0" t="s">
        <v>11968</v>
      </c>
      <c r="C3800" s="0" t="str">
        <f aca="false">LEFT(A3800,2)&amp;B3800</f>
        <v>MVMiladhunmadulu Dhekunuburi</v>
      </c>
    </row>
    <row r="3801" customFormat="false" ht="12.75" hidden="false" customHeight="false" outlineLevel="0" collapsed="false">
      <c r="A3801" s="0" t="s">
        <v>11967</v>
      </c>
      <c r="B3801" s="0" t="s">
        <v>11969</v>
      </c>
      <c r="C3801" s="0" t="str">
        <f aca="false">LEFT(A3801,2)&amp;B3801</f>
        <v>MVSouth Miladhunmadulu</v>
      </c>
    </row>
    <row r="3802" customFormat="false" ht="12.75" hidden="false" customHeight="false" outlineLevel="0" collapsed="false">
      <c r="A3802" s="0" t="s">
        <v>11970</v>
      </c>
      <c r="B3802" s="0" t="s">
        <v>11971</v>
      </c>
      <c r="C3802" s="0" t="str">
        <f aca="false">LEFT(A3802,2)&amp;B3802</f>
        <v>MVMaaleatholhu</v>
      </c>
    </row>
    <row r="3803" customFormat="false" ht="12.75" hidden="false" customHeight="false" outlineLevel="0" collapsed="false">
      <c r="A3803" s="0" t="s">
        <v>11970</v>
      </c>
      <c r="B3803" s="0" t="s">
        <v>11972</v>
      </c>
      <c r="C3803" s="0" t="str">
        <f aca="false">LEFT(A3803,2)&amp;B3803</f>
        <v>MVMale Atoll</v>
      </c>
    </row>
    <row r="3804" customFormat="false" ht="12.75" hidden="false" customHeight="false" outlineLevel="0" collapsed="false">
      <c r="A3804" s="0" t="s">
        <v>11973</v>
      </c>
      <c r="B3804" s="0" t="s">
        <v>11974</v>
      </c>
      <c r="C3804" s="0" t="str">
        <f aca="false">LEFT(A3804,2)&amp;B3804</f>
        <v>MVHuvadhuatholhu Uthuruburi</v>
      </c>
    </row>
    <row r="3805" customFormat="false" ht="12.75" hidden="false" customHeight="false" outlineLevel="0" collapsed="false">
      <c r="A3805" s="0" t="s">
        <v>11973</v>
      </c>
      <c r="B3805" s="0" t="s">
        <v>11975</v>
      </c>
      <c r="C3805" s="0" t="str">
        <f aca="false">LEFT(A3805,2)&amp;B3805</f>
        <v>MVNorth Huvadhu Atoll</v>
      </c>
    </row>
    <row r="3806" customFormat="false" ht="12.75" hidden="false" customHeight="false" outlineLevel="0" collapsed="false">
      <c r="A3806" s="0" t="s">
        <v>11976</v>
      </c>
      <c r="B3806" s="0" t="s">
        <v>11977</v>
      </c>
      <c r="C3806" s="0" t="str">
        <f aca="false">LEFT(A3806,2)&amp;B3806</f>
        <v>MVHuvadhuatholhu Dhekunuburi</v>
      </c>
    </row>
    <row r="3807" customFormat="false" ht="12.75" hidden="false" customHeight="false" outlineLevel="0" collapsed="false">
      <c r="A3807" s="0" t="s">
        <v>11976</v>
      </c>
      <c r="B3807" s="0" t="s">
        <v>11978</v>
      </c>
      <c r="C3807" s="0" t="str">
        <f aca="false">LEFT(A3807,2)&amp;B3807</f>
        <v>MVSouth Huvadhu Atoll</v>
      </c>
    </row>
    <row r="3808" customFormat="false" ht="12.75" hidden="false" customHeight="false" outlineLevel="0" collapsed="false">
      <c r="A3808" s="0" t="s">
        <v>11979</v>
      </c>
      <c r="B3808" s="0" t="s">
        <v>11980</v>
      </c>
      <c r="C3808" s="0" t="str">
        <f aca="false">LEFT(A3808,2)&amp;B3808</f>
        <v>MVFuvammulah</v>
      </c>
    </row>
    <row r="3809" customFormat="false" ht="12.75" hidden="false" customHeight="false" outlineLevel="0" collapsed="false">
      <c r="A3809" s="0" t="s">
        <v>11979</v>
      </c>
      <c r="B3809" s="0" t="s">
        <v>11980</v>
      </c>
      <c r="C3809" s="0" t="str">
        <f aca="false">LEFT(A3809,2)&amp;B3809</f>
        <v>MVFuvammulah</v>
      </c>
    </row>
    <row r="3810" customFormat="false" ht="12.75" hidden="false" customHeight="false" outlineLevel="0" collapsed="false">
      <c r="A3810" s="0" t="s">
        <v>11981</v>
      </c>
      <c r="B3810" s="0" t="s">
        <v>11982</v>
      </c>
      <c r="C3810" s="0" t="str">
        <f aca="false">LEFT(A3810,2)&amp;B3810</f>
        <v>MVAddu</v>
      </c>
    </row>
    <row r="3811" customFormat="false" ht="12.75" hidden="false" customHeight="false" outlineLevel="0" collapsed="false">
      <c r="A3811" s="0" t="s">
        <v>11981</v>
      </c>
      <c r="B3811" s="0" t="s">
        <v>11983</v>
      </c>
      <c r="C3811" s="0" t="str">
        <f aca="false">LEFT(A3811,2)&amp;B3811</f>
        <v>MVAddu City</v>
      </c>
    </row>
    <row r="3812" customFormat="false" ht="12.75" hidden="false" customHeight="false" outlineLevel="0" collapsed="false">
      <c r="A3812" s="0" t="s">
        <v>11984</v>
      </c>
      <c r="B3812" s="0" t="s">
        <v>11985</v>
      </c>
      <c r="C3812" s="0" t="str">
        <f aca="false">LEFT(A3812,2)&amp;B3812</f>
        <v>MVMaale</v>
      </c>
    </row>
    <row r="3813" customFormat="false" ht="12.75" hidden="false" customHeight="false" outlineLevel="0" collapsed="false">
      <c r="A3813" s="0" t="s">
        <v>11984</v>
      </c>
      <c r="B3813" s="0" t="s">
        <v>11986</v>
      </c>
      <c r="C3813" s="0" t="str">
        <f aca="false">LEFT(A3813,2)&amp;B3813</f>
        <v>MVMale</v>
      </c>
    </row>
    <row r="3814" customFormat="false" ht="12.75" hidden="false" customHeight="false" outlineLevel="0" collapsed="false">
      <c r="A3814" s="0" t="s">
        <v>11987</v>
      </c>
      <c r="B3814" s="0" t="s">
        <v>11988</v>
      </c>
      <c r="C3814" s="0" t="str">
        <f aca="false">LEFT(A3814,2)&amp;B3814</f>
        <v>MWCentral Region</v>
      </c>
    </row>
    <row r="3815" customFormat="false" ht="12.75" hidden="false" customHeight="false" outlineLevel="0" collapsed="false">
      <c r="A3815" s="0" t="s">
        <v>11987</v>
      </c>
      <c r="B3815" s="0" t="s">
        <v>11989</v>
      </c>
      <c r="C3815" s="0" t="str">
        <f aca="false">LEFT(A3815,2)&amp;B3815</f>
        <v>MWChapakati</v>
      </c>
    </row>
    <row r="3816" customFormat="false" ht="12.75" hidden="false" customHeight="false" outlineLevel="0" collapsed="false">
      <c r="A3816" s="0" t="s">
        <v>11990</v>
      </c>
      <c r="B3816" s="0" t="s">
        <v>11991</v>
      </c>
      <c r="C3816" s="0" t="str">
        <f aca="false">LEFT(A3816,2)&amp;B3816</f>
        <v>MWDedza</v>
      </c>
    </row>
    <row r="3817" customFormat="false" ht="12.75" hidden="false" customHeight="false" outlineLevel="0" collapsed="false">
      <c r="A3817" s="0" t="s">
        <v>11990</v>
      </c>
      <c r="B3817" s="0" t="s">
        <v>11991</v>
      </c>
      <c r="C3817" s="0" t="str">
        <f aca="false">LEFT(A3817,2)&amp;B3817</f>
        <v>MWDedza</v>
      </c>
    </row>
    <row r="3818" customFormat="false" ht="12.75" hidden="false" customHeight="false" outlineLevel="0" collapsed="false">
      <c r="A3818" s="0" t="s">
        <v>11992</v>
      </c>
      <c r="B3818" s="0" t="s">
        <v>208</v>
      </c>
      <c r="C3818" s="0" t="str">
        <f aca="false">LEFT(A3818,2)&amp;B3818</f>
        <v>MWDowa</v>
      </c>
    </row>
    <row r="3819" customFormat="false" ht="12.75" hidden="false" customHeight="false" outlineLevel="0" collapsed="false">
      <c r="A3819" s="0" t="s">
        <v>11992</v>
      </c>
      <c r="B3819" s="0" t="s">
        <v>208</v>
      </c>
      <c r="C3819" s="0" t="str">
        <f aca="false">LEFT(A3819,2)&amp;B3819</f>
        <v>MWDowa</v>
      </c>
    </row>
    <row r="3820" customFormat="false" ht="12.75" hidden="false" customHeight="false" outlineLevel="0" collapsed="false">
      <c r="A3820" s="0" t="s">
        <v>11993</v>
      </c>
      <c r="B3820" s="0" t="s">
        <v>11994</v>
      </c>
      <c r="C3820" s="0" t="str">
        <f aca="false">LEFT(A3820,2)&amp;B3820</f>
        <v>MWKasungu</v>
      </c>
    </row>
    <row r="3821" customFormat="false" ht="12.75" hidden="false" customHeight="false" outlineLevel="0" collapsed="false">
      <c r="A3821" s="0" t="s">
        <v>11993</v>
      </c>
      <c r="B3821" s="0" t="s">
        <v>11994</v>
      </c>
      <c r="C3821" s="0" t="str">
        <f aca="false">LEFT(A3821,2)&amp;B3821</f>
        <v>MWKasungu</v>
      </c>
    </row>
    <row r="3822" customFormat="false" ht="12.75" hidden="false" customHeight="false" outlineLevel="0" collapsed="false">
      <c r="A3822" s="0" t="s">
        <v>11995</v>
      </c>
      <c r="B3822" s="0" t="s">
        <v>11996</v>
      </c>
      <c r="C3822" s="0" t="str">
        <f aca="false">LEFT(A3822,2)&amp;B3822</f>
        <v>MWLilongwe</v>
      </c>
    </row>
    <row r="3823" customFormat="false" ht="12.75" hidden="false" customHeight="false" outlineLevel="0" collapsed="false">
      <c r="A3823" s="0" t="s">
        <v>11995</v>
      </c>
      <c r="B3823" s="0" t="s">
        <v>11996</v>
      </c>
      <c r="C3823" s="0" t="str">
        <f aca="false">LEFT(A3823,2)&amp;B3823</f>
        <v>MWLilongwe</v>
      </c>
    </row>
    <row r="3824" customFormat="false" ht="12.75" hidden="false" customHeight="false" outlineLevel="0" collapsed="false">
      <c r="A3824" s="0" t="s">
        <v>11997</v>
      </c>
      <c r="B3824" s="0" t="s">
        <v>11998</v>
      </c>
      <c r="C3824" s="0" t="str">
        <f aca="false">LEFT(A3824,2)&amp;B3824</f>
        <v>MWMchinji</v>
      </c>
    </row>
    <row r="3825" customFormat="false" ht="12.75" hidden="false" customHeight="false" outlineLevel="0" collapsed="false">
      <c r="A3825" s="0" t="s">
        <v>11997</v>
      </c>
      <c r="B3825" s="0" t="s">
        <v>11998</v>
      </c>
      <c r="C3825" s="0" t="str">
        <f aca="false">LEFT(A3825,2)&amp;B3825</f>
        <v>MWMchinji</v>
      </c>
    </row>
    <row r="3826" customFormat="false" ht="12.75" hidden="false" customHeight="false" outlineLevel="0" collapsed="false">
      <c r="A3826" s="0" t="s">
        <v>11999</v>
      </c>
      <c r="B3826" s="0" t="s">
        <v>12000</v>
      </c>
      <c r="C3826" s="0" t="str">
        <f aca="false">LEFT(A3826,2)&amp;B3826</f>
        <v>MWNtchisi</v>
      </c>
    </row>
    <row r="3827" customFormat="false" ht="12.75" hidden="false" customHeight="false" outlineLevel="0" collapsed="false">
      <c r="A3827" s="0" t="s">
        <v>11999</v>
      </c>
      <c r="B3827" s="0" t="s">
        <v>12000</v>
      </c>
      <c r="C3827" s="0" t="str">
        <f aca="false">LEFT(A3827,2)&amp;B3827</f>
        <v>MWNtchisi</v>
      </c>
    </row>
    <row r="3828" customFormat="false" ht="12.75" hidden="false" customHeight="false" outlineLevel="0" collapsed="false">
      <c r="A3828" s="0" t="s">
        <v>12001</v>
      </c>
      <c r="B3828" s="0" t="s">
        <v>12002</v>
      </c>
      <c r="C3828" s="0" t="str">
        <f aca="false">LEFT(A3828,2)&amp;B3828</f>
        <v>MWNkhotakota</v>
      </c>
    </row>
    <row r="3829" customFormat="false" ht="12.75" hidden="false" customHeight="false" outlineLevel="0" collapsed="false">
      <c r="A3829" s="0" t="s">
        <v>12001</v>
      </c>
      <c r="B3829" s="0" t="s">
        <v>12002</v>
      </c>
      <c r="C3829" s="0" t="str">
        <f aca="false">LEFT(A3829,2)&amp;B3829</f>
        <v>MWNkhotakota</v>
      </c>
    </row>
    <row r="3830" customFormat="false" ht="12.75" hidden="false" customHeight="false" outlineLevel="0" collapsed="false">
      <c r="A3830" s="0" t="s">
        <v>12003</v>
      </c>
      <c r="B3830" s="0" t="s">
        <v>12004</v>
      </c>
      <c r="C3830" s="0" t="str">
        <f aca="false">LEFT(A3830,2)&amp;B3830</f>
        <v>MWNtcheu</v>
      </c>
    </row>
    <row r="3831" customFormat="false" ht="12.75" hidden="false" customHeight="false" outlineLevel="0" collapsed="false">
      <c r="A3831" s="0" t="s">
        <v>12003</v>
      </c>
      <c r="B3831" s="0" t="s">
        <v>12004</v>
      </c>
      <c r="C3831" s="0" t="str">
        <f aca="false">LEFT(A3831,2)&amp;B3831</f>
        <v>MWNtcheu</v>
      </c>
    </row>
    <row r="3832" customFormat="false" ht="12.75" hidden="false" customHeight="false" outlineLevel="0" collapsed="false">
      <c r="A3832" s="0" t="s">
        <v>12005</v>
      </c>
      <c r="B3832" s="0" t="s">
        <v>12006</v>
      </c>
      <c r="C3832" s="0" t="str">
        <f aca="false">LEFT(A3832,2)&amp;B3832</f>
        <v>MWSalima</v>
      </c>
    </row>
    <row r="3833" customFormat="false" ht="12.75" hidden="false" customHeight="false" outlineLevel="0" collapsed="false">
      <c r="A3833" s="0" t="s">
        <v>12005</v>
      </c>
      <c r="B3833" s="0" t="s">
        <v>12006</v>
      </c>
      <c r="C3833" s="0" t="str">
        <f aca="false">LEFT(A3833,2)&amp;B3833</f>
        <v>MWSalima</v>
      </c>
    </row>
    <row r="3834" customFormat="false" ht="12.75" hidden="false" customHeight="false" outlineLevel="0" collapsed="false">
      <c r="A3834" s="0" t="s">
        <v>12007</v>
      </c>
      <c r="B3834" s="0" t="s">
        <v>12008</v>
      </c>
      <c r="C3834" s="0" t="str">
        <f aca="false">LEFT(A3834,2)&amp;B3834</f>
        <v>MWNorthern Region</v>
      </c>
    </row>
    <row r="3835" customFormat="false" ht="12.75" hidden="false" customHeight="false" outlineLevel="0" collapsed="false">
      <c r="A3835" s="0" t="s">
        <v>12007</v>
      </c>
      <c r="B3835" s="0" t="s">
        <v>12009</v>
      </c>
      <c r="C3835" s="0" t="str">
        <f aca="false">LEFT(A3835,2)&amp;B3835</f>
        <v>MWChakumpoto</v>
      </c>
    </row>
    <row r="3836" customFormat="false" ht="12.75" hidden="false" customHeight="false" outlineLevel="0" collapsed="false">
      <c r="A3836" s="0" t="s">
        <v>12010</v>
      </c>
      <c r="B3836" s="0" t="s">
        <v>12011</v>
      </c>
      <c r="C3836" s="0" t="str">
        <f aca="false">LEFT(A3836,2)&amp;B3836</f>
        <v>MWChitipa</v>
      </c>
    </row>
    <row r="3837" customFormat="false" ht="12.75" hidden="false" customHeight="false" outlineLevel="0" collapsed="false">
      <c r="A3837" s="0" t="s">
        <v>12010</v>
      </c>
      <c r="B3837" s="0" t="s">
        <v>12011</v>
      </c>
      <c r="C3837" s="0" t="str">
        <f aca="false">LEFT(A3837,2)&amp;B3837</f>
        <v>MWChitipa</v>
      </c>
    </row>
    <row r="3838" customFormat="false" ht="12.75" hidden="false" customHeight="false" outlineLevel="0" collapsed="false">
      <c r="A3838" s="0" t="s">
        <v>12012</v>
      </c>
      <c r="B3838" s="0" t="s">
        <v>12013</v>
      </c>
      <c r="C3838" s="0" t="str">
        <f aca="false">LEFT(A3838,2)&amp;B3838</f>
        <v>MWKaronga</v>
      </c>
    </row>
    <row r="3839" customFormat="false" ht="12.75" hidden="false" customHeight="false" outlineLevel="0" collapsed="false">
      <c r="A3839" s="0" t="s">
        <v>12012</v>
      </c>
      <c r="B3839" s="0" t="s">
        <v>12013</v>
      </c>
      <c r="C3839" s="0" t="str">
        <f aca="false">LEFT(A3839,2)&amp;B3839</f>
        <v>MWKaronga</v>
      </c>
    </row>
    <row r="3840" customFormat="false" ht="12.75" hidden="false" customHeight="false" outlineLevel="0" collapsed="false">
      <c r="A3840" s="0" t="s">
        <v>12014</v>
      </c>
      <c r="B3840" s="0" t="s">
        <v>12015</v>
      </c>
      <c r="C3840" s="0" t="str">
        <f aca="false">LEFT(A3840,2)&amp;B3840</f>
        <v>MWLikoma</v>
      </c>
    </row>
    <row r="3841" customFormat="false" ht="12.75" hidden="false" customHeight="false" outlineLevel="0" collapsed="false">
      <c r="A3841" s="0" t="s">
        <v>12014</v>
      </c>
      <c r="B3841" s="0" t="s">
        <v>12015</v>
      </c>
      <c r="C3841" s="0" t="str">
        <f aca="false">LEFT(A3841,2)&amp;B3841</f>
        <v>MWLikoma</v>
      </c>
    </row>
    <row r="3842" customFormat="false" ht="12.75" hidden="false" customHeight="false" outlineLevel="0" collapsed="false">
      <c r="A3842" s="0" t="s">
        <v>12016</v>
      </c>
      <c r="B3842" s="0" t="s">
        <v>12017</v>
      </c>
      <c r="C3842" s="0" t="str">
        <f aca="false">LEFT(A3842,2)&amp;B3842</f>
        <v>MWMzimba</v>
      </c>
    </row>
    <row r="3843" customFormat="false" ht="12.75" hidden="false" customHeight="false" outlineLevel="0" collapsed="false">
      <c r="A3843" s="0" t="s">
        <v>12016</v>
      </c>
      <c r="B3843" s="0" t="s">
        <v>12017</v>
      </c>
      <c r="C3843" s="0" t="str">
        <f aca="false">LEFT(A3843,2)&amp;B3843</f>
        <v>MWMzimba</v>
      </c>
    </row>
    <row r="3844" customFormat="false" ht="12.75" hidden="false" customHeight="false" outlineLevel="0" collapsed="false">
      <c r="A3844" s="0" t="s">
        <v>12018</v>
      </c>
      <c r="B3844" s="0" t="s">
        <v>12019</v>
      </c>
      <c r="C3844" s="0" t="str">
        <f aca="false">LEFT(A3844,2)&amp;B3844</f>
        <v>MWNkhata Bay</v>
      </c>
    </row>
    <row r="3845" customFormat="false" ht="12.75" hidden="false" customHeight="false" outlineLevel="0" collapsed="false">
      <c r="A3845" s="0" t="s">
        <v>12018</v>
      </c>
      <c r="B3845" s="0" t="s">
        <v>12019</v>
      </c>
      <c r="C3845" s="0" t="str">
        <f aca="false">LEFT(A3845,2)&amp;B3845</f>
        <v>MWNkhata Bay</v>
      </c>
    </row>
    <row r="3846" customFormat="false" ht="12.75" hidden="false" customHeight="false" outlineLevel="0" collapsed="false">
      <c r="A3846" s="0" t="s">
        <v>12020</v>
      </c>
      <c r="B3846" s="0" t="s">
        <v>12021</v>
      </c>
      <c r="C3846" s="0" t="str">
        <f aca="false">LEFT(A3846,2)&amp;B3846</f>
        <v>MWRumphi</v>
      </c>
    </row>
    <row r="3847" customFormat="false" ht="12.75" hidden="false" customHeight="false" outlineLevel="0" collapsed="false">
      <c r="A3847" s="0" t="s">
        <v>12020</v>
      </c>
      <c r="B3847" s="0" t="s">
        <v>12021</v>
      </c>
      <c r="C3847" s="0" t="str">
        <f aca="false">LEFT(A3847,2)&amp;B3847</f>
        <v>MWRumphi</v>
      </c>
    </row>
    <row r="3848" customFormat="false" ht="12.75" hidden="false" customHeight="false" outlineLevel="0" collapsed="false">
      <c r="A3848" s="0" t="s">
        <v>12022</v>
      </c>
      <c r="B3848" s="0" t="s">
        <v>12023</v>
      </c>
      <c r="C3848" s="0" t="str">
        <f aca="false">LEFT(A3848,2)&amp;B3848</f>
        <v>MWSouthern Region</v>
      </c>
    </row>
    <row r="3849" customFormat="false" ht="12.75" hidden="false" customHeight="false" outlineLevel="0" collapsed="false">
      <c r="A3849" s="0" t="s">
        <v>12022</v>
      </c>
      <c r="B3849" s="0" t="s">
        <v>12024</v>
      </c>
      <c r="C3849" s="0" t="str">
        <f aca="false">LEFT(A3849,2)&amp;B3849</f>
        <v>MWChakumwera</v>
      </c>
    </row>
    <row r="3850" customFormat="false" ht="12.75" hidden="false" customHeight="false" outlineLevel="0" collapsed="false">
      <c r="A3850" s="0" t="s">
        <v>12025</v>
      </c>
      <c r="B3850" s="0" t="s">
        <v>12026</v>
      </c>
      <c r="C3850" s="0" t="str">
        <f aca="false">LEFT(A3850,2)&amp;B3850</f>
        <v>MWBalaka</v>
      </c>
    </row>
    <row r="3851" customFormat="false" ht="12.75" hidden="false" customHeight="false" outlineLevel="0" collapsed="false">
      <c r="A3851" s="0" t="s">
        <v>12025</v>
      </c>
      <c r="B3851" s="0" t="s">
        <v>12026</v>
      </c>
      <c r="C3851" s="0" t="str">
        <f aca="false">LEFT(A3851,2)&amp;B3851</f>
        <v>MWBalaka</v>
      </c>
    </row>
    <row r="3852" customFormat="false" ht="12.75" hidden="false" customHeight="false" outlineLevel="0" collapsed="false">
      <c r="A3852" s="0" t="s">
        <v>12027</v>
      </c>
      <c r="B3852" s="0" t="s">
        <v>12028</v>
      </c>
      <c r="C3852" s="0" t="str">
        <f aca="false">LEFT(A3852,2)&amp;B3852</f>
        <v>MWBlantyre</v>
      </c>
    </row>
    <row r="3853" customFormat="false" ht="12.75" hidden="false" customHeight="false" outlineLevel="0" collapsed="false">
      <c r="A3853" s="0" t="s">
        <v>12027</v>
      </c>
      <c r="B3853" s="0" t="s">
        <v>12028</v>
      </c>
      <c r="C3853" s="0" t="str">
        <f aca="false">LEFT(A3853,2)&amp;B3853</f>
        <v>MWBlantyre</v>
      </c>
    </row>
    <row r="3854" customFormat="false" ht="12.75" hidden="false" customHeight="false" outlineLevel="0" collapsed="false">
      <c r="A3854" s="0" t="s">
        <v>12029</v>
      </c>
      <c r="B3854" s="0" t="s">
        <v>12030</v>
      </c>
      <c r="C3854" s="0" t="str">
        <f aca="false">LEFT(A3854,2)&amp;B3854</f>
        <v>MWChikwawa</v>
      </c>
    </row>
    <row r="3855" customFormat="false" ht="12.75" hidden="false" customHeight="false" outlineLevel="0" collapsed="false">
      <c r="A3855" s="0" t="s">
        <v>12029</v>
      </c>
      <c r="B3855" s="0" t="s">
        <v>12030</v>
      </c>
      <c r="C3855" s="0" t="str">
        <f aca="false">LEFT(A3855,2)&amp;B3855</f>
        <v>MWChikwawa</v>
      </c>
    </row>
    <row r="3856" customFormat="false" ht="12.75" hidden="false" customHeight="false" outlineLevel="0" collapsed="false">
      <c r="A3856" s="0" t="s">
        <v>12031</v>
      </c>
      <c r="B3856" s="0" t="s">
        <v>12032</v>
      </c>
      <c r="C3856" s="0" t="str">
        <f aca="false">LEFT(A3856,2)&amp;B3856</f>
        <v>MWChiradzulu</v>
      </c>
    </row>
    <row r="3857" customFormat="false" ht="12.75" hidden="false" customHeight="false" outlineLevel="0" collapsed="false">
      <c r="A3857" s="0" t="s">
        <v>12031</v>
      </c>
      <c r="B3857" s="0" t="s">
        <v>12032</v>
      </c>
      <c r="C3857" s="0" t="str">
        <f aca="false">LEFT(A3857,2)&amp;B3857</f>
        <v>MWChiradzulu</v>
      </c>
    </row>
    <row r="3858" customFormat="false" ht="12.75" hidden="false" customHeight="false" outlineLevel="0" collapsed="false">
      <c r="A3858" s="0" t="s">
        <v>12033</v>
      </c>
      <c r="B3858" s="0" t="s">
        <v>12034</v>
      </c>
      <c r="C3858" s="0" t="str">
        <f aca="false">LEFT(A3858,2)&amp;B3858</f>
        <v>MWMangochi</v>
      </c>
    </row>
    <row r="3859" customFormat="false" ht="12.75" hidden="false" customHeight="false" outlineLevel="0" collapsed="false">
      <c r="A3859" s="0" t="s">
        <v>12033</v>
      </c>
      <c r="B3859" s="0" t="s">
        <v>12034</v>
      </c>
      <c r="C3859" s="0" t="str">
        <f aca="false">LEFT(A3859,2)&amp;B3859</f>
        <v>MWMangochi</v>
      </c>
    </row>
    <row r="3860" customFormat="false" ht="12.75" hidden="false" customHeight="false" outlineLevel="0" collapsed="false">
      <c r="A3860" s="0" t="s">
        <v>12035</v>
      </c>
      <c r="B3860" s="0" t="s">
        <v>12036</v>
      </c>
      <c r="C3860" s="0" t="str">
        <f aca="false">LEFT(A3860,2)&amp;B3860</f>
        <v>MWMachinga</v>
      </c>
    </row>
    <row r="3861" customFormat="false" ht="12.75" hidden="false" customHeight="false" outlineLevel="0" collapsed="false">
      <c r="A3861" s="0" t="s">
        <v>12035</v>
      </c>
      <c r="B3861" s="0" t="s">
        <v>12036</v>
      </c>
      <c r="C3861" s="0" t="str">
        <f aca="false">LEFT(A3861,2)&amp;B3861</f>
        <v>MWMachinga</v>
      </c>
    </row>
    <row r="3862" customFormat="false" ht="12.75" hidden="false" customHeight="false" outlineLevel="0" collapsed="false">
      <c r="A3862" s="0" t="s">
        <v>12037</v>
      </c>
      <c r="B3862" s="0" t="s">
        <v>12038</v>
      </c>
      <c r="C3862" s="0" t="str">
        <f aca="false">LEFT(A3862,2)&amp;B3862</f>
        <v>MWMulanje</v>
      </c>
    </row>
    <row r="3863" customFormat="false" ht="12.75" hidden="false" customHeight="false" outlineLevel="0" collapsed="false">
      <c r="A3863" s="0" t="s">
        <v>12037</v>
      </c>
      <c r="B3863" s="0" t="s">
        <v>12038</v>
      </c>
      <c r="C3863" s="0" t="str">
        <f aca="false">LEFT(A3863,2)&amp;B3863</f>
        <v>MWMulanje</v>
      </c>
    </row>
    <row r="3864" customFormat="false" ht="12.75" hidden="false" customHeight="false" outlineLevel="0" collapsed="false">
      <c r="A3864" s="0" t="s">
        <v>12039</v>
      </c>
      <c r="B3864" s="0" t="s">
        <v>12040</v>
      </c>
      <c r="C3864" s="0" t="str">
        <f aca="false">LEFT(A3864,2)&amp;B3864</f>
        <v>MWMwanza</v>
      </c>
    </row>
    <row r="3865" customFormat="false" ht="12.75" hidden="false" customHeight="false" outlineLevel="0" collapsed="false">
      <c r="A3865" s="0" t="s">
        <v>12039</v>
      </c>
      <c r="B3865" s="0" t="s">
        <v>12040</v>
      </c>
      <c r="C3865" s="0" t="str">
        <f aca="false">LEFT(A3865,2)&amp;B3865</f>
        <v>MWMwanza</v>
      </c>
    </row>
    <row r="3866" customFormat="false" ht="12.75" hidden="false" customHeight="false" outlineLevel="0" collapsed="false">
      <c r="A3866" s="0" t="s">
        <v>12041</v>
      </c>
      <c r="B3866" s="0" t="s">
        <v>12042</v>
      </c>
      <c r="C3866" s="0" t="str">
        <f aca="false">LEFT(A3866,2)&amp;B3866</f>
        <v>MWNeno</v>
      </c>
    </row>
    <row r="3867" customFormat="false" ht="12.75" hidden="false" customHeight="false" outlineLevel="0" collapsed="false">
      <c r="A3867" s="0" t="s">
        <v>12041</v>
      </c>
      <c r="B3867" s="0" t="s">
        <v>12042</v>
      </c>
      <c r="C3867" s="0" t="str">
        <f aca="false">LEFT(A3867,2)&amp;B3867</f>
        <v>MWNeno</v>
      </c>
    </row>
    <row r="3868" customFormat="false" ht="12.75" hidden="false" customHeight="false" outlineLevel="0" collapsed="false">
      <c r="A3868" s="0" t="s">
        <v>12043</v>
      </c>
      <c r="B3868" s="0" t="s">
        <v>12044</v>
      </c>
      <c r="C3868" s="0" t="str">
        <f aca="false">LEFT(A3868,2)&amp;B3868</f>
        <v>MWNsanje</v>
      </c>
    </row>
    <row r="3869" customFormat="false" ht="12.75" hidden="false" customHeight="false" outlineLevel="0" collapsed="false">
      <c r="A3869" s="0" t="s">
        <v>12043</v>
      </c>
      <c r="B3869" s="0" t="s">
        <v>12044</v>
      </c>
      <c r="C3869" s="0" t="str">
        <f aca="false">LEFT(A3869,2)&amp;B3869</f>
        <v>MWNsanje</v>
      </c>
    </row>
    <row r="3870" customFormat="false" ht="12.75" hidden="false" customHeight="false" outlineLevel="0" collapsed="false">
      <c r="A3870" s="0" t="s">
        <v>12045</v>
      </c>
      <c r="B3870" s="0" t="s">
        <v>12046</v>
      </c>
      <c r="C3870" s="0" t="str">
        <f aca="false">LEFT(A3870,2)&amp;B3870</f>
        <v>MWPhalombe</v>
      </c>
    </row>
    <row r="3871" customFormat="false" ht="12.75" hidden="false" customHeight="false" outlineLevel="0" collapsed="false">
      <c r="A3871" s="0" t="s">
        <v>12045</v>
      </c>
      <c r="B3871" s="0" t="s">
        <v>12046</v>
      </c>
      <c r="C3871" s="0" t="str">
        <f aca="false">LEFT(A3871,2)&amp;B3871</f>
        <v>MWPhalombe</v>
      </c>
    </row>
    <row r="3872" customFormat="false" ht="12.75" hidden="false" customHeight="false" outlineLevel="0" collapsed="false">
      <c r="A3872" s="0" t="s">
        <v>12047</v>
      </c>
      <c r="B3872" s="0" t="s">
        <v>12048</v>
      </c>
      <c r="C3872" s="0" t="str">
        <f aca="false">LEFT(A3872,2)&amp;B3872</f>
        <v>MWThyolo</v>
      </c>
    </row>
    <row r="3873" customFormat="false" ht="12.75" hidden="false" customHeight="false" outlineLevel="0" collapsed="false">
      <c r="A3873" s="0" t="s">
        <v>12047</v>
      </c>
      <c r="B3873" s="0" t="s">
        <v>12048</v>
      </c>
      <c r="C3873" s="0" t="str">
        <f aca="false">LEFT(A3873,2)&amp;B3873</f>
        <v>MWThyolo</v>
      </c>
    </row>
    <row r="3874" customFormat="false" ht="12.75" hidden="false" customHeight="false" outlineLevel="0" collapsed="false">
      <c r="A3874" s="0" t="s">
        <v>12049</v>
      </c>
      <c r="B3874" s="0" t="s">
        <v>12050</v>
      </c>
      <c r="C3874" s="0" t="str">
        <f aca="false">LEFT(A3874,2)&amp;B3874</f>
        <v>MWZomba</v>
      </c>
    </row>
    <row r="3875" customFormat="false" ht="12.75" hidden="false" customHeight="false" outlineLevel="0" collapsed="false">
      <c r="A3875" s="0" t="s">
        <v>12049</v>
      </c>
      <c r="B3875" s="0" t="s">
        <v>12050</v>
      </c>
      <c r="C3875" s="0" t="str">
        <f aca="false">LEFT(A3875,2)&amp;B3875</f>
        <v>MWZomba</v>
      </c>
    </row>
    <row r="3876" customFormat="false" ht="12.75" hidden="false" customHeight="false" outlineLevel="0" collapsed="false">
      <c r="A3876" s="0" t="s">
        <v>12051</v>
      </c>
      <c r="B3876" s="0" t="s">
        <v>12052</v>
      </c>
      <c r="C3876" s="0" t="str">
        <f aca="false">LEFT(A3876,2)&amp;B3876</f>
        <v>MXAguascalientes</v>
      </c>
    </row>
    <row r="3877" customFormat="false" ht="12.75" hidden="false" customHeight="false" outlineLevel="0" collapsed="false">
      <c r="A3877" s="0" t="s">
        <v>12053</v>
      </c>
      <c r="B3877" s="0" t="s">
        <v>12054</v>
      </c>
      <c r="C3877" s="0" t="str">
        <f aca="false">LEFT(A3877,2)&amp;B3877</f>
        <v>MXBaja California</v>
      </c>
    </row>
    <row r="3878" customFormat="false" ht="12.75" hidden="false" customHeight="false" outlineLevel="0" collapsed="false">
      <c r="A3878" s="0" t="s">
        <v>12055</v>
      </c>
      <c r="B3878" s="0" t="s">
        <v>12056</v>
      </c>
      <c r="C3878" s="0" t="str">
        <f aca="false">LEFT(A3878,2)&amp;B3878</f>
        <v>MXBaja California Sur</v>
      </c>
    </row>
    <row r="3879" customFormat="false" ht="12.75" hidden="false" customHeight="false" outlineLevel="0" collapsed="false">
      <c r="A3879" s="0" t="s">
        <v>12057</v>
      </c>
      <c r="B3879" s="0" t="s">
        <v>12058</v>
      </c>
      <c r="C3879" s="0" t="str">
        <f aca="false">LEFT(A3879,2)&amp;B3879</f>
        <v>MXCampeche</v>
      </c>
    </row>
    <row r="3880" customFormat="false" ht="12.75" hidden="false" customHeight="false" outlineLevel="0" collapsed="false">
      <c r="A3880" s="0" t="s">
        <v>12059</v>
      </c>
      <c r="B3880" s="0" t="s">
        <v>12060</v>
      </c>
      <c r="C3880" s="0" t="str">
        <f aca="false">LEFT(A3880,2)&amp;B3880</f>
        <v>MXChihuahua</v>
      </c>
    </row>
    <row r="3881" customFormat="false" ht="12.75" hidden="false" customHeight="false" outlineLevel="0" collapsed="false">
      <c r="A3881" s="0" t="s">
        <v>12061</v>
      </c>
      <c r="B3881" s="0" t="s">
        <v>12062</v>
      </c>
      <c r="C3881" s="0" t="str">
        <f aca="false">LEFT(A3881,2)&amp;B3881</f>
        <v>MXChiapas</v>
      </c>
    </row>
    <row r="3882" customFormat="false" ht="12.75" hidden="false" customHeight="false" outlineLevel="0" collapsed="false">
      <c r="A3882" s="0" t="s">
        <v>12063</v>
      </c>
      <c r="B3882" s="0" t="s">
        <v>958</v>
      </c>
      <c r="C3882" s="0" t="str">
        <f aca="false">LEFT(A3882,2)&amp;B3882</f>
        <v>MXCoahuila de Zaragoza</v>
      </c>
    </row>
    <row r="3883" customFormat="false" ht="12.75" hidden="false" customHeight="false" outlineLevel="0" collapsed="false">
      <c r="A3883" s="0" t="s">
        <v>12064</v>
      </c>
      <c r="B3883" s="0" t="s">
        <v>12065</v>
      </c>
      <c r="C3883" s="0" t="str">
        <f aca="false">LEFT(A3883,2)&amp;B3883</f>
        <v>MXColima</v>
      </c>
    </row>
    <row r="3884" customFormat="false" ht="12.75" hidden="false" customHeight="false" outlineLevel="0" collapsed="false">
      <c r="A3884" s="0" t="s">
        <v>12066</v>
      </c>
      <c r="B3884" s="0" t="s">
        <v>12067</v>
      </c>
      <c r="C3884" s="0" t="str">
        <f aca="false">LEFT(A3884,2)&amp;B3884</f>
        <v>MXDurango</v>
      </c>
    </row>
    <row r="3885" customFormat="false" ht="12.75" hidden="false" customHeight="false" outlineLevel="0" collapsed="false">
      <c r="A3885" s="0" t="s">
        <v>12068</v>
      </c>
      <c r="B3885" s="0" t="s">
        <v>12069</v>
      </c>
      <c r="C3885" s="0" t="str">
        <f aca="false">LEFT(A3885,2)&amp;B3885</f>
        <v>MXGuerrero</v>
      </c>
    </row>
    <row r="3886" customFormat="false" ht="12.75" hidden="false" customHeight="false" outlineLevel="0" collapsed="false">
      <c r="A3886" s="0" t="s">
        <v>12070</v>
      </c>
      <c r="B3886" s="0" t="s">
        <v>12071</v>
      </c>
      <c r="C3886" s="0" t="str">
        <f aca="false">LEFT(A3886,2)&amp;B3886</f>
        <v>MXGuanajuato</v>
      </c>
    </row>
    <row r="3887" customFormat="false" ht="12.75" hidden="false" customHeight="false" outlineLevel="0" collapsed="false">
      <c r="A3887" s="0" t="s">
        <v>12072</v>
      </c>
      <c r="B3887" s="0" t="s">
        <v>12073</v>
      </c>
      <c r="C3887" s="0" t="str">
        <f aca="false">LEFT(A3887,2)&amp;B3887</f>
        <v>MXHidalgo</v>
      </c>
    </row>
    <row r="3888" customFormat="false" ht="12.75" hidden="false" customHeight="false" outlineLevel="0" collapsed="false">
      <c r="A3888" s="0" t="s">
        <v>12074</v>
      </c>
      <c r="B3888" s="0" t="s">
        <v>12075</v>
      </c>
      <c r="C3888" s="0" t="str">
        <f aca="false">LEFT(A3888,2)&amp;B3888</f>
        <v>MXJalisco</v>
      </c>
    </row>
    <row r="3889" customFormat="false" ht="12.75" hidden="false" customHeight="false" outlineLevel="0" collapsed="false">
      <c r="A3889" s="0" t="s">
        <v>12076</v>
      </c>
      <c r="B3889" s="0" t="s">
        <v>12077</v>
      </c>
      <c r="C3889" s="0" t="str">
        <f aca="false">LEFT(A3889,2)&amp;B3889</f>
        <v>MXMéxico</v>
      </c>
    </row>
    <row r="3890" customFormat="false" ht="12.75" hidden="false" customHeight="false" outlineLevel="0" collapsed="false">
      <c r="A3890" s="0" t="s">
        <v>12078</v>
      </c>
      <c r="B3890" s="0" t="s">
        <v>12079</v>
      </c>
      <c r="C3890" s="0" t="str">
        <f aca="false">LEFT(A3890,2)&amp;B3890</f>
        <v>MXMichoacán de Ocampo</v>
      </c>
    </row>
    <row r="3891" customFormat="false" ht="12.75" hidden="false" customHeight="false" outlineLevel="0" collapsed="false">
      <c r="A3891" s="0" t="s">
        <v>12080</v>
      </c>
      <c r="B3891" s="0" t="s">
        <v>12081</v>
      </c>
      <c r="C3891" s="0" t="str">
        <f aca="false">LEFT(A3891,2)&amp;B3891</f>
        <v>MXMorelos</v>
      </c>
    </row>
    <row r="3892" customFormat="false" ht="12.75" hidden="false" customHeight="false" outlineLevel="0" collapsed="false">
      <c r="A3892" s="0" t="s">
        <v>12082</v>
      </c>
      <c r="B3892" s="0" t="s">
        <v>12083</v>
      </c>
      <c r="C3892" s="0" t="str">
        <f aca="false">LEFT(A3892,2)&amp;B3892</f>
        <v>MXNayarit</v>
      </c>
    </row>
    <row r="3893" customFormat="false" ht="12.75" hidden="false" customHeight="false" outlineLevel="0" collapsed="false">
      <c r="A3893" s="0" t="s">
        <v>12084</v>
      </c>
      <c r="B3893" s="0" t="s">
        <v>12085</v>
      </c>
      <c r="C3893" s="0" t="str">
        <f aca="false">LEFT(A3893,2)&amp;B3893</f>
        <v>MXNuevo León</v>
      </c>
    </row>
    <row r="3894" customFormat="false" ht="12.75" hidden="false" customHeight="false" outlineLevel="0" collapsed="false">
      <c r="A3894" s="0" t="s">
        <v>12086</v>
      </c>
      <c r="B3894" s="0" t="s">
        <v>12087</v>
      </c>
      <c r="C3894" s="0" t="str">
        <f aca="false">LEFT(A3894,2)&amp;B3894</f>
        <v>MXOaxaca</v>
      </c>
    </row>
    <row r="3895" customFormat="false" ht="12.75" hidden="false" customHeight="false" outlineLevel="0" collapsed="false">
      <c r="A3895" s="0" t="s">
        <v>12088</v>
      </c>
      <c r="B3895" s="0" t="s">
        <v>12089</v>
      </c>
      <c r="C3895" s="0" t="str">
        <f aca="false">LEFT(A3895,2)&amp;B3895</f>
        <v>MXPuebla</v>
      </c>
    </row>
    <row r="3896" customFormat="false" ht="12.75" hidden="false" customHeight="false" outlineLevel="0" collapsed="false">
      <c r="A3896" s="0" t="s">
        <v>12090</v>
      </c>
      <c r="B3896" s="0" t="s">
        <v>12091</v>
      </c>
      <c r="C3896" s="0" t="str">
        <f aca="false">LEFT(A3896,2)&amp;B3896</f>
        <v>MXQuerétaro</v>
      </c>
    </row>
    <row r="3897" customFormat="false" ht="12.75" hidden="false" customHeight="false" outlineLevel="0" collapsed="false">
      <c r="A3897" s="0" t="s">
        <v>12092</v>
      </c>
      <c r="B3897" s="0" t="s">
        <v>12093</v>
      </c>
      <c r="C3897" s="0" t="str">
        <f aca="false">LEFT(A3897,2)&amp;B3897</f>
        <v>MXQuintana Roo</v>
      </c>
    </row>
    <row r="3898" customFormat="false" ht="12.75" hidden="false" customHeight="false" outlineLevel="0" collapsed="false">
      <c r="A3898" s="0" t="s">
        <v>12094</v>
      </c>
      <c r="B3898" s="0" t="s">
        <v>12095</v>
      </c>
      <c r="C3898" s="0" t="str">
        <f aca="false">LEFT(A3898,2)&amp;B3898</f>
        <v>MXSinaloa</v>
      </c>
    </row>
    <row r="3899" customFormat="false" ht="12.75" hidden="false" customHeight="false" outlineLevel="0" collapsed="false">
      <c r="A3899" s="0" t="s">
        <v>12096</v>
      </c>
      <c r="B3899" s="0" t="s">
        <v>12097</v>
      </c>
      <c r="C3899" s="0" t="str">
        <f aca="false">LEFT(A3899,2)&amp;B3899</f>
        <v>MXSan Luis Potosí</v>
      </c>
    </row>
    <row r="3900" customFormat="false" ht="12.75" hidden="false" customHeight="false" outlineLevel="0" collapsed="false">
      <c r="A3900" s="0" t="s">
        <v>12098</v>
      </c>
      <c r="B3900" s="0" t="s">
        <v>684</v>
      </c>
      <c r="C3900" s="0" t="str">
        <f aca="false">LEFT(A3900,2)&amp;B3900</f>
        <v>MXSonora</v>
      </c>
    </row>
    <row r="3901" customFormat="false" ht="12.75" hidden="false" customHeight="false" outlineLevel="0" collapsed="false">
      <c r="A3901" s="0" t="s">
        <v>12099</v>
      </c>
      <c r="B3901" s="0" t="s">
        <v>12100</v>
      </c>
      <c r="C3901" s="0" t="str">
        <f aca="false">LEFT(A3901,2)&amp;B3901</f>
        <v>MXTabasco</v>
      </c>
    </row>
    <row r="3902" customFormat="false" ht="12.75" hidden="false" customHeight="false" outlineLevel="0" collapsed="false">
      <c r="A3902" s="0" t="s">
        <v>12101</v>
      </c>
      <c r="B3902" s="0" t="s">
        <v>1288</v>
      </c>
      <c r="C3902" s="0" t="str">
        <f aca="false">LEFT(A3902,2)&amp;B3902</f>
        <v>MXTamaulipas</v>
      </c>
    </row>
    <row r="3903" customFormat="false" ht="12.75" hidden="false" customHeight="false" outlineLevel="0" collapsed="false">
      <c r="A3903" s="0" t="s">
        <v>12102</v>
      </c>
      <c r="B3903" s="0" t="s">
        <v>12103</v>
      </c>
      <c r="C3903" s="0" t="str">
        <f aca="false">LEFT(A3903,2)&amp;B3903</f>
        <v>MXTlaxcala</v>
      </c>
    </row>
    <row r="3904" customFormat="false" ht="12.75" hidden="false" customHeight="false" outlineLevel="0" collapsed="false">
      <c r="A3904" s="0" t="s">
        <v>12104</v>
      </c>
      <c r="B3904" s="0" t="s">
        <v>12105</v>
      </c>
      <c r="C3904" s="0" t="str">
        <f aca="false">LEFT(A3904,2)&amp;B3904</f>
        <v>MXVeracruz de Ignacio de la Llave</v>
      </c>
    </row>
    <row r="3905" customFormat="false" ht="12.75" hidden="false" customHeight="false" outlineLevel="0" collapsed="false">
      <c r="A3905" s="0" t="s">
        <v>12106</v>
      </c>
      <c r="B3905" s="0" t="s">
        <v>12107</v>
      </c>
      <c r="C3905" s="0" t="str">
        <f aca="false">LEFT(A3905,2)&amp;B3905</f>
        <v>MXYucatán</v>
      </c>
    </row>
    <row r="3906" customFormat="false" ht="12.75" hidden="false" customHeight="false" outlineLevel="0" collapsed="false">
      <c r="A3906" s="0" t="s">
        <v>12108</v>
      </c>
      <c r="B3906" s="0" t="s">
        <v>12109</v>
      </c>
      <c r="C3906" s="0" t="str">
        <f aca="false">LEFT(A3906,2)&amp;B3906</f>
        <v>MXZacatecas</v>
      </c>
    </row>
    <row r="3907" customFormat="false" ht="12.75" hidden="false" customHeight="false" outlineLevel="0" collapsed="false">
      <c r="A3907" s="0" t="s">
        <v>12110</v>
      </c>
      <c r="B3907" s="0" t="s">
        <v>12111</v>
      </c>
      <c r="C3907" s="0" t="str">
        <f aca="false">LEFT(A3907,2)&amp;B3907</f>
        <v>MXCiudad de México</v>
      </c>
    </row>
    <row r="3908" customFormat="false" ht="12.75" hidden="false" customHeight="false" outlineLevel="0" collapsed="false">
      <c r="A3908" s="0" t="s">
        <v>12112</v>
      </c>
      <c r="B3908" s="0" t="s">
        <v>12113</v>
      </c>
      <c r="C3908" s="0" t="str">
        <f aca="false">LEFT(A3908,2)&amp;B3908</f>
        <v>MYWilayah Persekutuan Kuala Lumpur</v>
      </c>
    </row>
    <row r="3909" customFormat="false" ht="12.75" hidden="false" customHeight="false" outlineLevel="0" collapsed="false">
      <c r="A3909" s="0" t="s">
        <v>12114</v>
      </c>
      <c r="B3909" s="0" t="s">
        <v>12115</v>
      </c>
      <c r="C3909" s="0" t="str">
        <f aca="false">LEFT(A3909,2)&amp;B3909</f>
        <v>MYWilayah Persekutuan Labuan</v>
      </c>
    </row>
    <row r="3910" customFormat="false" ht="12.75" hidden="false" customHeight="false" outlineLevel="0" collapsed="false">
      <c r="A3910" s="0" t="s">
        <v>12116</v>
      </c>
      <c r="B3910" s="0" t="s">
        <v>12117</v>
      </c>
      <c r="C3910" s="0" t="str">
        <f aca="false">LEFT(A3910,2)&amp;B3910</f>
        <v>MYWilayah Persekutuan Putrajaya</v>
      </c>
    </row>
    <row r="3911" customFormat="false" ht="12.75" hidden="false" customHeight="false" outlineLevel="0" collapsed="false">
      <c r="A3911" s="0" t="s">
        <v>12118</v>
      </c>
      <c r="B3911" s="0" t="s">
        <v>12119</v>
      </c>
      <c r="C3911" s="0" t="str">
        <f aca="false">LEFT(A3911,2)&amp;B3911</f>
        <v>MYJohor</v>
      </c>
    </row>
    <row r="3912" customFormat="false" ht="12.75" hidden="false" customHeight="false" outlineLevel="0" collapsed="false">
      <c r="A3912" s="0" t="s">
        <v>12120</v>
      </c>
      <c r="B3912" s="0" t="s">
        <v>12121</v>
      </c>
      <c r="C3912" s="0" t="str">
        <f aca="false">LEFT(A3912,2)&amp;B3912</f>
        <v>MYKedah</v>
      </c>
    </row>
    <row r="3913" customFormat="false" ht="12.75" hidden="false" customHeight="false" outlineLevel="0" collapsed="false">
      <c r="A3913" s="0" t="s">
        <v>12122</v>
      </c>
      <c r="B3913" s="0" t="s">
        <v>12123</v>
      </c>
      <c r="C3913" s="0" t="str">
        <f aca="false">LEFT(A3913,2)&amp;B3913</f>
        <v>MYKelantan</v>
      </c>
    </row>
    <row r="3914" customFormat="false" ht="12.75" hidden="false" customHeight="false" outlineLevel="0" collapsed="false">
      <c r="A3914" s="0" t="s">
        <v>12124</v>
      </c>
      <c r="B3914" s="0" t="s">
        <v>998</v>
      </c>
      <c r="C3914" s="0" t="str">
        <f aca="false">LEFT(A3914,2)&amp;B3914</f>
        <v>MYMelaka</v>
      </c>
    </row>
    <row r="3915" customFormat="false" ht="12.75" hidden="false" customHeight="false" outlineLevel="0" collapsed="false">
      <c r="A3915" s="0" t="s">
        <v>12125</v>
      </c>
      <c r="B3915" s="0" t="s">
        <v>12126</v>
      </c>
      <c r="C3915" s="0" t="str">
        <f aca="false">LEFT(A3915,2)&amp;B3915</f>
        <v>MYNegeri Sembilan</v>
      </c>
    </row>
    <row r="3916" customFormat="false" ht="12.75" hidden="false" customHeight="false" outlineLevel="0" collapsed="false">
      <c r="A3916" s="0" t="s">
        <v>12127</v>
      </c>
      <c r="B3916" s="0" t="s">
        <v>12128</v>
      </c>
      <c r="C3916" s="0" t="str">
        <f aca="false">LEFT(A3916,2)&amp;B3916</f>
        <v>MYPahang</v>
      </c>
    </row>
    <row r="3917" customFormat="false" ht="12.75" hidden="false" customHeight="false" outlineLevel="0" collapsed="false">
      <c r="A3917" s="0" t="s">
        <v>12129</v>
      </c>
      <c r="B3917" s="0" t="s">
        <v>1449</v>
      </c>
      <c r="C3917" s="0" t="str">
        <f aca="false">LEFT(A3917,2)&amp;B3917</f>
        <v>MYPulau Pinang</v>
      </c>
    </row>
    <row r="3918" customFormat="false" ht="12.75" hidden="false" customHeight="false" outlineLevel="0" collapsed="false">
      <c r="A3918" s="0" t="s">
        <v>12130</v>
      </c>
      <c r="B3918" s="0" t="s">
        <v>12131</v>
      </c>
      <c r="C3918" s="0" t="str">
        <f aca="false">LEFT(A3918,2)&amp;B3918</f>
        <v>MYPerak</v>
      </c>
    </row>
    <row r="3919" customFormat="false" ht="12.75" hidden="false" customHeight="false" outlineLevel="0" collapsed="false">
      <c r="A3919" s="0" t="s">
        <v>12132</v>
      </c>
      <c r="B3919" s="0" t="s">
        <v>12133</v>
      </c>
      <c r="C3919" s="0" t="str">
        <f aca="false">LEFT(A3919,2)&amp;B3919</f>
        <v>MYPerlis</v>
      </c>
    </row>
    <row r="3920" customFormat="false" ht="12.75" hidden="false" customHeight="false" outlineLevel="0" collapsed="false">
      <c r="A3920" s="0" t="s">
        <v>12134</v>
      </c>
      <c r="B3920" s="0" t="s">
        <v>12135</v>
      </c>
      <c r="C3920" s="0" t="str">
        <f aca="false">LEFT(A3920,2)&amp;B3920</f>
        <v>MYSelangor</v>
      </c>
    </row>
    <row r="3921" customFormat="false" ht="12.75" hidden="false" customHeight="false" outlineLevel="0" collapsed="false">
      <c r="A3921" s="0" t="s">
        <v>12136</v>
      </c>
      <c r="B3921" s="0" t="s">
        <v>12137</v>
      </c>
      <c r="C3921" s="0" t="str">
        <f aca="false">LEFT(A3921,2)&amp;B3921</f>
        <v>MYTerengganu</v>
      </c>
    </row>
    <row r="3922" customFormat="false" ht="12.75" hidden="false" customHeight="false" outlineLevel="0" collapsed="false">
      <c r="A3922" s="0" t="s">
        <v>12138</v>
      </c>
      <c r="B3922" s="0" t="s">
        <v>12139</v>
      </c>
      <c r="C3922" s="0" t="str">
        <f aca="false">LEFT(A3922,2)&amp;B3922</f>
        <v>MYSabah</v>
      </c>
    </row>
    <row r="3923" customFormat="false" ht="12.75" hidden="false" customHeight="false" outlineLevel="0" collapsed="false">
      <c r="A3923" s="0" t="s">
        <v>12140</v>
      </c>
      <c r="B3923" s="0" t="s">
        <v>12141</v>
      </c>
      <c r="C3923" s="0" t="str">
        <f aca="false">LEFT(A3923,2)&amp;B3923</f>
        <v>MYSarawak</v>
      </c>
    </row>
    <row r="3924" customFormat="false" ht="12.75" hidden="false" customHeight="false" outlineLevel="0" collapsed="false">
      <c r="A3924" s="0" t="s">
        <v>12142</v>
      </c>
      <c r="B3924" s="0" t="s">
        <v>12143</v>
      </c>
      <c r="C3924" s="0" t="str">
        <f aca="false">LEFT(A3924,2)&amp;B3924</f>
        <v>MZMaputo</v>
      </c>
    </row>
    <row r="3925" customFormat="false" ht="12.75" hidden="false" customHeight="false" outlineLevel="0" collapsed="false">
      <c r="A3925" s="0" t="s">
        <v>12144</v>
      </c>
      <c r="B3925" s="0" t="s">
        <v>12145</v>
      </c>
      <c r="C3925" s="0" t="str">
        <f aca="false">LEFT(A3925,2)&amp;B3925</f>
        <v>MZNiassa</v>
      </c>
    </row>
    <row r="3926" customFormat="false" ht="12.75" hidden="false" customHeight="false" outlineLevel="0" collapsed="false">
      <c r="A3926" s="0" t="s">
        <v>12146</v>
      </c>
      <c r="B3926" s="0" t="s">
        <v>12147</v>
      </c>
      <c r="C3926" s="0" t="str">
        <f aca="false">LEFT(A3926,2)&amp;B3926</f>
        <v>MZManica</v>
      </c>
    </row>
    <row r="3927" customFormat="false" ht="12.75" hidden="false" customHeight="false" outlineLevel="0" collapsed="false">
      <c r="A3927" s="0" t="s">
        <v>12148</v>
      </c>
      <c r="B3927" s="0" t="s">
        <v>12149</v>
      </c>
      <c r="C3927" s="0" t="str">
        <f aca="false">LEFT(A3927,2)&amp;B3927</f>
        <v>MZGaza</v>
      </c>
    </row>
    <row r="3928" customFormat="false" ht="12.75" hidden="false" customHeight="false" outlineLevel="0" collapsed="false">
      <c r="A3928" s="0" t="s">
        <v>12150</v>
      </c>
      <c r="B3928" s="0" t="s">
        <v>12151</v>
      </c>
      <c r="C3928" s="0" t="str">
        <f aca="false">LEFT(A3928,2)&amp;B3928</f>
        <v>MZInhambane</v>
      </c>
    </row>
    <row r="3929" customFormat="false" ht="12.75" hidden="false" customHeight="false" outlineLevel="0" collapsed="false">
      <c r="A3929" s="0" t="s">
        <v>12152</v>
      </c>
      <c r="B3929" s="0" t="s">
        <v>12143</v>
      </c>
      <c r="C3929" s="0" t="str">
        <f aca="false">LEFT(A3929,2)&amp;B3929</f>
        <v>MZMaputo</v>
      </c>
    </row>
    <row r="3930" customFormat="false" ht="12.75" hidden="false" customHeight="false" outlineLevel="0" collapsed="false">
      <c r="A3930" s="0" t="s">
        <v>12153</v>
      </c>
      <c r="B3930" s="0" t="s">
        <v>12154</v>
      </c>
      <c r="C3930" s="0" t="str">
        <f aca="false">LEFT(A3930,2)&amp;B3930</f>
        <v>MZNampula</v>
      </c>
    </row>
    <row r="3931" customFormat="false" ht="12.75" hidden="false" customHeight="false" outlineLevel="0" collapsed="false">
      <c r="A3931" s="0" t="s">
        <v>12155</v>
      </c>
      <c r="B3931" s="0" t="s">
        <v>12156</v>
      </c>
      <c r="C3931" s="0" t="str">
        <f aca="false">LEFT(A3931,2)&amp;B3931</f>
        <v>MZCabo Delgado</v>
      </c>
    </row>
    <row r="3932" customFormat="false" ht="12.75" hidden="false" customHeight="false" outlineLevel="0" collapsed="false">
      <c r="A3932" s="0" t="s">
        <v>12157</v>
      </c>
      <c r="B3932" s="0" t="s">
        <v>12158</v>
      </c>
      <c r="C3932" s="0" t="str">
        <f aca="false">LEFT(A3932,2)&amp;B3932</f>
        <v>MZZambézia</v>
      </c>
    </row>
    <row r="3933" customFormat="false" ht="12.75" hidden="false" customHeight="false" outlineLevel="0" collapsed="false">
      <c r="A3933" s="0" t="s">
        <v>12159</v>
      </c>
      <c r="B3933" s="0" t="s">
        <v>12160</v>
      </c>
      <c r="C3933" s="0" t="str">
        <f aca="false">LEFT(A3933,2)&amp;B3933</f>
        <v>MZSofala</v>
      </c>
    </row>
    <row r="3934" customFormat="false" ht="12.75" hidden="false" customHeight="false" outlineLevel="0" collapsed="false">
      <c r="A3934" s="0" t="s">
        <v>12161</v>
      </c>
      <c r="B3934" s="0" t="s">
        <v>12162</v>
      </c>
      <c r="C3934" s="0" t="str">
        <f aca="false">LEFT(A3934,2)&amp;B3934</f>
        <v>MZTete</v>
      </c>
    </row>
    <row r="3935" customFormat="false" ht="12.75" hidden="false" customHeight="false" outlineLevel="0" collapsed="false">
      <c r="A3935" s="0" t="s">
        <v>12163</v>
      </c>
      <c r="B3935" s="0" t="s">
        <v>12164</v>
      </c>
      <c r="C3935" s="0" t="str">
        <f aca="false">LEFT(A3935,2)&amp;B3935</f>
        <v>NAZambezi</v>
      </c>
    </row>
    <row r="3936" customFormat="false" ht="12.75" hidden="false" customHeight="false" outlineLevel="0" collapsed="false">
      <c r="A3936" s="0" t="s">
        <v>12165</v>
      </c>
      <c r="B3936" s="0" t="s">
        <v>12166</v>
      </c>
      <c r="C3936" s="0" t="str">
        <f aca="false">LEFT(A3936,2)&amp;B3936</f>
        <v>NAErongo</v>
      </c>
    </row>
    <row r="3937" customFormat="false" ht="12.75" hidden="false" customHeight="false" outlineLevel="0" collapsed="false">
      <c r="A3937" s="0" t="s">
        <v>12167</v>
      </c>
      <c r="B3937" s="0" t="s">
        <v>12168</v>
      </c>
      <c r="C3937" s="0" t="str">
        <f aca="false">LEFT(A3937,2)&amp;B3937</f>
        <v>NAHardap</v>
      </c>
    </row>
    <row r="3938" customFormat="false" ht="12.75" hidden="false" customHeight="false" outlineLevel="0" collapsed="false">
      <c r="A3938" s="0" t="s">
        <v>12169</v>
      </c>
      <c r="B3938" s="0" t="s">
        <v>12170</v>
      </c>
      <c r="C3938" s="0" t="str">
        <f aca="false">LEFT(A3938,2)&amp;B3938</f>
        <v>NAKaras</v>
      </c>
    </row>
    <row r="3939" customFormat="false" ht="12.75" hidden="false" customHeight="false" outlineLevel="0" collapsed="false">
      <c r="A3939" s="0" t="s">
        <v>12171</v>
      </c>
      <c r="B3939" s="0" t="s">
        <v>12172</v>
      </c>
      <c r="C3939" s="0" t="str">
        <f aca="false">LEFT(A3939,2)&amp;B3939</f>
        <v>NAKavango East</v>
      </c>
    </row>
    <row r="3940" customFormat="false" ht="12.75" hidden="false" customHeight="false" outlineLevel="0" collapsed="false">
      <c r="A3940" s="0" t="s">
        <v>12173</v>
      </c>
      <c r="B3940" s="0" t="s">
        <v>12174</v>
      </c>
      <c r="C3940" s="0" t="str">
        <f aca="false">LEFT(A3940,2)&amp;B3940</f>
        <v>NAKhomas</v>
      </c>
    </row>
    <row r="3941" customFormat="false" ht="12.75" hidden="false" customHeight="false" outlineLevel="0" collapsed="false">
      <c r="A3941" s="0" t="s">
        <v>12175</v>
      </c>
      <c r="B3941" s="0" t="s">
        <v>12176</v>
      </c>
      <c r="C3941" s="0" t="str">
        <f aca="false">LEFT(A3941,2)&amp;B3941</f>
        <v>NAKunene</v>
      </c>
    </row>
    <row r="3942" customFormat="false" ht="12.75" hidden="false" customHeight="false" outlineLevel="0" collapsed="false">
      <c r="A3942" s="0" t="s">
        <v>12177</v>
      </c>
      <c r="B3942" s="0" t="s">
        <v>12178</v>
      </c>
      <c r="C3942" s="0" t="str">
        <f aca="false">LEFT(A3942,2)&amp;B3942</f>
        <v>NAKavango West</v>
      </c>
    </row>
    <row r="3943" customFormat="false" ht="12.75" hidden="false" customHeight="false" outlineLevel="0" collapsed="false">
      <c r="A3943" s="0" t="s">
        <v>12179</v>
      </c>
      <c r="B3943" s="0" t="s">
        <v>12180</v>
      </c>
      <c r="C3943" s="0" t="str">
        <f aca="false">LEFT(A3943,2)&amp;B3943</f>
        <v>NAOtjozondjupa</v>
      </c>
    </row>
    <row r="3944" customFormat="false" ht="12.75" hidden="false" customHeight="false" outlineLevel="0" collapsed="false">
      <c r="A3944" s="0" t="s">
        <v>12181</v>
      </c>
      <c r="B3944" s="0" t="s">
        <v>12182</v>
      </c>
      <c r="C3944" s="0" t="str">
        <f aca="false">LEFT(A3944,2)&amp;B3944</f>
        <v>NAOmaheke</v>
      </c>
    </row>
    <row r="3945" customFormat="false" ht="12.75" hidden="false" customHeight="false" outlineLevel="0" collapsed="false">
      <c r="A3945" s="0" t="s">
        <v>12183</v>
      </c>
      <c r="B3945" s="0" t="s">
        <v>12184</v>
      </c>
      <c r="C3945" s="0" t="str">
        <f aca="false">LEFT(A3945,2)&amp;B3945</f>
        <v>NAOshana</v>
      </c>
    </row>
    <row r="3946" customFormat="false" ht="12.75" hidden="false" customHeight="false" outlineLevel="0" collapsed="false">
      <c r="A3946" s="0" t="s">
        <v>12185</v>
      </c>
      <c r="B3946" s="0" t="s">
        <v>12186</v>
      </c>
      <c r="C3946" s="0" t="str">
        <f aca="false">LEFT(A3946,2)&amp;B3946</f>
        <v>NAOmusati</v>
      </c>
    </row>
    <row r="3947" customFormat="false" ht="12.75" hidden="false" customHeight="false" outlineLevel="0" collapsed="false">
      <c r="A3947" s="0" t="s">
        <v>12187</v>
      </c>
      <c r="B3947" s="0" t="s">
        <v>12188</v>
      </c>
      <c r="C3947" s="0" t="str">
        <f aca="false">LEFT(A3947,2)&amp;B3947</f>
        <v>NAOshikoto</v>
      </c>
    </row>
    <row r="3948" customFormat="false" ht="12.75" hidden="false" customHeight="false" outlineLevel="0" collapsed="false">
      <c r="A3948" s="0" t="s">
        <v>12189</v>
      </c>
      <c r="B3948" s="0" t="s">
        <v>12190</v>
      </c>
      <c r="C3948" s="0" t="str">
        <f aca="false">LEFT(A3948,2)&amp;B3948</f>
        <v>NAOhangwena</v>
      </c>
    </row>
    <row r="3949" customFormat="false" ht="12.75" hidden="false" customHeight="false" outlineLevel="0" collapsed="false">
      <c r="A3949" s="0" t="s">
        <v>12191</v>
      </c>
      <c r="B3949" s="0" t="s">
        <v>12192</v>
      </c>
      <c r="C3949" s="0" t="str">
        <f aca="false">LEFT(A3949,2)&amp;B3949</f>
        <v>NENiamey</v>
      </c>
    </row>
    <row r="3950" customFormat="false" ht="12.75" hidden="false" customHeight="false" outlineLevel="0" collapsed="false">
      <c r="A3950" s="0" t="s">
        <v>12193</v>
      </c>
      <c r="B3950" s="0" t="s">
        <v>12194</v>
      </c>
      <c r="C3950" s="0" t="str">
        <f aca="false">LEFT(A3950,2)&amp;B3950</f>
        <v>NEAgadez</v>
      </c>
    </row>
    <row r="3951" customFormat="false" ht="12.75" hidden="false" customHeight="false" outlineLevel="0" collapsed="false">
      <c r="A3951" s="0" t="s">
        <v>12195</v>
      </c>
      <c r="B3951" s="0" t="s">
        <v>12196</v>
      </c>
      <c r="C3951" s="0" t="str">
        <f aca="false">LEFT(A3951,2)&amp;B3951</f>
        <v>NEDiffa</v>
      </c>
    </row>
    <row r="3952" customFormat="false" ht="12.75" hidden="false" customHeight="false" outlineLevel="0" collapsed="false">
      <c r="A3952" s="0" t="s">
        <v>12197</v>
      </c>
      <c r="B3952" s="0" t="s">
        <v>12198</v>
      </c>
      <c r="C3952" s="0" t="str">
        <f aca="false">LEFT(A3952,2)&amp;B3952</f>
        <v>NEDosso</v>
      </c>
    </row>
    <row r="3953" customFormat="false" ht="12.75" hidden="false" customHeight="false" outlineLevel="0" collapsed="false">
      <c r="A3953" s="0" t="s">
        <v>12199</v>
      </c>
      <c r="B3953" s="0" t="s">
        <v>12200</v>
      </c>
      <c r="C3953" s="0" t="str">
        <f aca="false">LEFT(A3953,2)&amp;B3953</f>
        <v>NEMaradi</v>
      </c>
    </row>
    <row r="3954" customFormat="false" ht="12.75" hidden="false" customHeight="false" outlineLevel="0" collapsed="false">
      <c r="A3954" s="0" t="s">
        <v>12201</v>
      </c>
      <c r="B3954" s="0" t="s">
        <v>12202</v>
      </c>
      <c r="C3954" s="0" t="str">
        <f aca="false">LEFT(A3954,2)&amp;B3954</f>
        <v>NETahoua</v>
      </c>
    </row>
    <row r="3955" customFormat="false" ht="12.75" hidden="false" customHeight="false" outlineLevel="0" collapsed="false">
      <c r="A3955" s="0" t="s">
        <v>12203</v>
      </c>
      <c r="B3955" s="0" t="s">
        <v>12204</v>
      </c>
      <c r="C3955" s="0" t="str">
        <f aca="false">LEFT(A3955,2)&amp;B3955</f>
        <v>NETillabéri</v>
      </c>
    </row>
    <row r="3956" customFormat="false" ht="12.75" hidden="false" customHeight="false" outlineLevel="0" collapsed="false">
      <c r="A3956" s="0" t="s">
        <v>12205</v>
      </c>
      <c r="B3956" s="0" t="s">
        <v>12206</v>
      </c>
      <c r="C3956" s="0" t="str">
        <f aca="false">LEFT(A3956,2)&amp;B3956</f>
        <v>NEZinder</v>
      </c>
    </row>
    <row r="3957" customFormat="false" ht="12.75" hidden="false" customHeight="false" outlineLevel="0" collapsed="false">
      <c r="A3957" s="0" t="s">
        <v>12207</v>
      </c>
      <c r="B3957" s="0" t="s">
        <v>12208</v>
      </c>
      <c r="C3957" s="0" t="str">
        <f aca="false">LEFT(A3957,2)&amp;B3957</f>
        <v>NGAbia</v>
      </c>
    </row>
    <row r="3958" customFormat="false" ht="12.75" hidden="false" customHeight="false" outlineLevel="0" collapsed="false">
      <c r="A3958" s="0" t="s">
        <v>12209</v>
      </c>
      <c r="B3958" s="0" t="s">
        <v>12210</v>
      </c>
      <c r="C3958" s="0" t="str">
        <f aca="false">LEFT(A3958,2)&amp;B3958</f>
        <v>NGAdamawa</v>
      </c>
    </row>
    <row r="3959" customFormat="false" ht="12.75" hidden="false" customHeight="false" outlineLevel="0" collapsed="false">
      <c r="A3959" s="0" t="s">
        <v>12211</v>
      </c>
      <c r="B3959" s="0" t="s">
        <v>12212</v>
      </c>
      <c r="C3959" s="0" t="str">
        <f aca="false">LEFT(A3959,2)&amp;B3959</f>
        <v>NGAkwa Ibom</v>
      </c>
    </row>
    <row r="3960" customFormat="false" ht="12.75" hidden="false" customHeight="false" outlineLevel="0" collapsed="false">
      <c r="A3960" s="0" t="s">
        <v>12213</v>
      </c>
      <c r="B3960" s="0" t="s">
        <v>12214</v>
      </c>
      <c r="C3960" s="0" t="str">
        <f aca="false">LEFT(A3960,2)&amp;B3960</f>
        <v>NGAnambra</v>
      </c>
    </row>
    <row r="3961" customFormat="false" ht="12.75" hidden="false" customHeight="false" outlineLevel="0" collapsed="false">
      <c r="A3961" s="0" t="s">
        <v>12215</v>
      </c>
      <c r="B3961" s="0" t="s">
        <v>12216</v>
      </c>
      <c r="C3961" s="0" t="str">
        <f aca="false">LEFT(A3961,2)&amp;B3961</f>
        <v>NGBauchi</v>
      </c>
    </row>
    <row r="3962" customFormat="false" ht="12.75" hidden="false" customHeight="false" outlineLevel="0" collapsed="false">
      <c r="A3962" s="0" t="s">
        <v>12217</v>
      </c>
      <c r="B3962" s="0" t="s">
        <v>12218</v>
      </c>
      <c r="C3962" s="0" t="str">
        <f aca="false">LEFT(A3962,2)&amp;B3962</f>
        <v>NGBenue</v>
      </c>
    </row>
    <row r="3963" customFormat="false" ht="12.75" hidden="false" customHeight="false" outlineLevel="0" collapsed="false">
      <c r="A3963" s="0" t="s">
        <v>12219</v>
      </c>
      <c r="B3963" s="0" t="s">
        <v>12220</v>
      </c>
      <c r="C3963" s="0" t="str">
        <f aca="false">LEFT(A3963,2)&amp;B3963</f>
        <v>NGBorno</v>
      </c>
    </row>
    <row r="3964" customFormat="false" ht="12.75" hidden="false" customHeight="false" outlineLevel="0" collapsed="false">
      <c r="A3964" s="0" t="s">
        <v>12221</v>
      </c>
      <c r="B3964" s="0" t="s">
        <v>12222</v>
      </c>
      <c r="C3964" s="0" t="str">
        <f aca="false">LEFT(A3964,2)&amp;B3964</f>
        <v>NGBayelsa</v>
      </c>
    </row>
    <row r="3965" customFormat="false" ht="12.75" hidden="false" customHeight="false" outlineLevel="0" collapsed="false">
      <c r="A3965" s="0" t="s">
        <v>12223</v>
      </c>
      <c r="B3965" s="0" t="s">
        <v>12224</v>
      </c>
      <c r="C3965" s="0" t="str">
        <f aca="false">LEFT(A3965,2)&amp;B3965</f>
        <v>NGCross River</v>
      </c>
    </row>
    <row r="3966" customFormat="false" ht="12.75" hidden="false" customHeight="false" outlineLevel="0" collapsed="false">
      <c r="A3966" s="0" t="s">
        <v>12225</v>
      </c>
      <c r="B3966" s="0" t="s">
        <v>12226</v>
      </c>
      <c r="C3966" s="0" t="str">
        <f aca="false">LEFT(A3966,2)&amp;B3966</f>
        <v>NGDelta</v>
      </c>
    </row>
    <row r="3967" customFormat="false" ht="12.75" hidden="false" customHeight="false" outlineLevel="0" collapsed="false">
      <c r="A3967" s="0" t="s">
        <v>12227</v>
      </c>
      <c r="B3967" s="0" t="s">
        <v>12228</v>
      </c>
      <c r="C3967" s="0" t="str">
        <f aca="false">LEFT(A3967,2)&amp;B3967</f>
        <v>NGEbonyi</v>
      </c>
    </row>
    <row r="3968" customFormat="false" ht="12.75" hidden="false" customHeight="false" outlineLevel="0" collapsed="false">
      <c r="A3968" s="0" t="s">
        <v>12229</v>
      </c>
      <c r="B3968" s="0" t="s">
        <v>12230</v>
      </c>
      <c r="C3968" s="0" t="str">
        <f aca="false">LEFT(A3968,2)&amp;B3968</f>
        <v>NGEdo</v>
      </c>
    </row>
    <row r="3969" customFormat="false" ht="12.75" hidden="false" customHeight="false" outlineLevel="0" collapsed="false">
      <c r="A3969" s="0" t="s">
        <v>12231</v>
      </c>
      <c r="B3969" s="0" t="s">
        <v>12232</v>
      </c>
      <c r="C3969" s="0" t="str">
        <f aca="false">LEFT(A3969,2)&amp;B3969</f>
        <v>NGEkiti</v>
      </c>
    </row>
    <row r="3970" customFormat="false" ht="12.75" hidden="false" customHeight="false" outlineLevel="0" collapsed="false">
      <c r="A3970" s="0" t="s">
        <v>12233</v>
      </c>
      <c r="B3970" s="0" t="s">
        <v>12234</v>
      </c>
      <c r="C3970" s="0" t="str">
        <f aca="false">LEFT(A3970,2)&amp;B3970</f>
        <v>NGEnugu</v>
      </c>
    </row>
    <row r="3971" customFormat="false" ht="12.75" hidden="false" customHeight="false" outlineLevel="0" collapsed="false">
      <c r="A3971" s="0" t="s">
        <v>12235</v>
      </c>
      <c r="B3971" s="0" t="s">
        <v>12236</v>
      </c>
      <c r="C3971" s="0" t="str">
        <f aca="false">LEFT(A3971,2)&amp;B3971</f>
        <v>NGGombe</v>
      </c>
    </row>
    <row r="3972" customFormat="false" ht="12.75" hidden="false" customHeight="false" outlineLevel="0" collapsed="false">
      <c r="A3972" s="0" t="s">
        <v>12237</v>
      </c>
      <c r="B3972" s="0" t="s">
        <v>12238</v>
      </c>
      <c r="C3972" s="0" t="str">
        <f aca="false">LEFT(A3972,2)&amp;B3972</f>
        <v>NGImo</v>
      </c>
    </row>
    <row r="3973" customFormat="false" ht="12.75" hidden="false" customHeight="false" outlineLevel="0" collapsed="false">
      <c r="A3973" s="0" t="s">
        <v>12239</v>
      </c>
      <c r="B3973" s="0" t="s">
        <v>12240</v>
      </c>
      <c r="C3973" s="0" t="str">
        <f aca="false">LEFT(A3973,2)&amp;B3973</f>
        <v>NGJigawa</v>
      </c>
    </row>
    <row r="3974" customFormat="false" ht="12.75" hidden="false" customHeight="false" outlineLevel="0" collapsed="false">
      <c r="A3974" s="0" t="s">
        <v>12241</v>
      </c>
      <c r="B3974" s="0" t="s">
        <v>12242</v>
      </c>
      <c r="C3974" s="0" t="str">
        <f aca="false">LEFT(A3974,2)&amp;B3974</f>
        <v>NGKaduna</v>
      </c>
    </row>
    <row r="3975" customFormat="false" ht="12.75" hidden="false" customHeight="false" outlineLevel="0" collapsed="false">
      <c r="A3975" s="0" t="s">
        <v>12243</v>
      </c>
      <c r="B3975" s="0" t="s">
        <v>12244</v>
      </c>
      <c r="C3975" s="0" t="str">
        <f aca="false">LEFT(A3975,2)&amp;B3975</f>
        <v>NGKebbi</v>
      </c>
    </row>
    <row r="3976" customFormat="false" ht="12.75" hidden="false" customHeight="false" outlineLevel="0" collapsed="false">
      <c r="A3976" s="0" t="s">
        <v>12245</v>
      </c>
      <c r="B3976" s="0" t="s">
        <v>12246</v>
      </c>
      <c r="C3976" s="0" t="str">
        <f aca="false">LEFT(A3976,2)&amp;B3976</f>
        <v>NGKano</v>
      </c>
    </row>
    <row r="3977" customFormat="false" ht="12.75" hidden="false" customHeight="false" outlineLevel="0" collapsed="false">
      <c r="A3977" s="0" t="s">
        <v>12247</v>
      </c>
      <c r="B3977" s="0" t="s">
        <v>12248</v>
      </c>
      <c r="C3977" s="0" t="str">
        <f aca="false">LEFT(A3977,2)&amp;B3977</f>
        <v>NGKogi</v>
      </c>
    </row>
    <row r="3978" customFormat="false" ht="12.75" hidden="false" customHeight="false" outlineLevel="0" collapsed="false">
      <c r="A3978" s="0" t="s">
        <v>12249</v>
      </c>
      <c r="B3978" s="0" t="s">
        <v>12250</v>
      </c>
      <c r="C3978" s="0" t="str">
        <f aca="false">LEFT(A3978,2)&amp;B3978</f>
        <v>NGKatsina</v>
      </c>
    </row>
    <row r="3979" customFormat="false" ht="12.75" hidden="false" customHeight="false" outlineLevel="0" collapsed="false">
      <c r="A3979" s="0" t="s">
        <v>12251</v>
      </c>
      <c r="B3979" s="0" t="s">
        <v>12252</v>
      </c>
      <c r="C3979" s="0" t="str">
        <f aca="false">LEFT(A3979,2)&amp;B3979</f>
        <v>NGKwara</v>
      </c>
    </row>
    <row r="3980" customFormat="false" ht="12.75" hidden="false" customHeight="false" outlineLevel="0" collapsed="false">
      <c r="A3980" s="0" t="s">
        <v>12253</v>
      </c>
      <c r="B3980" s="0" t="s">
        <v>12254</v>
      </c>
      <c r="C3980" s="0" t="str">
        <f aca="false">LEFT(A3980,2)&amp;B3980</f>
        <v>NGLagos</v>
      </c>
    </row>
    <row r="3981" customFormat="false" ht="12.75" hidden="false" customHeight="false" outlineLevel="0" collapsed="false">
      <c r="A3981" s="0" t="s">
        <v>12255</v>
      </c>
      <c r="B3981" s="0" t="s">
        <v>12256</v>
      </c>
      <c r="C3981" s="0" t="str">
        <f aca="false">LEFT(A3981,2)&amp;B3981</f>
        <v>NGNasarawa</v>
      </c>
    </row>
    <row r="3982" customFormat="false" ht="12.75" hidden="false" customHeight="false" outlineLevel="0" collapsed="false">
      <c r="A3982" s="0" t="s">
        <v>12257</v>
      </c>
      <c r="B3982" s="0" t="s">
        <v>12258</v>
      </c>
      <c r="C3982" s="0" t="str">
        <f aca="false">LEFT(A3982,2)&amp;B3982</f>
        <v>NGNiger</v>
      </c>
    </row>
    <row r="3983" customFormat="false" ht="12.75" hidden="false" customHeight="false" outlineLevel="0" collapsed="false">
      <c r="A3983" s="0" t="s">
        <v>12259</v>
      </c>
      <c r="B3983" s="0" t="s">
        <v>12260</v>
      </c>
      <c r="C3983" s="0" t="str">
        <f aca="false">LEFT(A3983,2)&amp;B3983</f>
        <v>NGOgun</v>
      </c>
    </row>
    <row r="3984" customFormat="false" ht="12.75" hidden="false" customHeight="false" outlineLevel="0" collapsed="false">
      <c r="A3984" s="0" t="s">
        <v>12261</v>
      </c>
      <c r="B3984" s="0" t="s">
        <v>12262</v>
      </c>
      <c r="C3984" s="0" t="str">
        <f aca="false">LEFT(A3984,2)&amp;B3984</f>
        <v>NGOndo</v>
      </c>
    </row>
    <row r="3985" customFormat="false" ht="12.75" hidden="false" customHeight="false" outlineLevel="0" collapsed="false">
      <c r="A3985" s="0" t="s">
        <v>12263</v>
      </c>
      <c r="B3985" s="0" t="s">
        <v>12264</v>
      </c>
      <c r="C3985" s="0" t="str">
        <f aca="false">LEFT(A3985,2)&amp;B3985</f>
        <v>NGOsun</v>
      </c>
    </row>
    <row r="3986" customFormat="false" ht="12.75" hidden="false" customHeight="false" outlineLevel="0" collapsed="false">
      <c r="A3986" s="0" t="s">
        <v>12265</v>
      </c>
      <c r="B3986" s="0" t="s">
        <v>12266</v>
      </c>
      <c r="C3986" s="0" t="str">
        <f aca="false">LEFT(A3986,2)&amp;B3986</f>
        <v>NGOyo</v>
      </c>
    </row>
    <row r="3987" customFormat="false" ht="12.75" hidden="false" customHeight="false" outlineLevel="0" collapsed="false">
      <c r="A3987" s="0" t="s">
        <v>12267</v>
      </c>
      <c r="B3987" s="0" t="s">
        <v>6211</v>
      </c>
      <c r="C3987" s="0" t="str">
        <f aca="false">LEFT(A3987,2)&amp;B3987</f>
        <v>NGPlateau</v>
      </c>
    </row>
    <row r="3988" customFormat="false" ht="12.75" hidden="false" customHeight="false" outlineLevel="0" collapsed="false">
      <c r="A3988" s="0" t="s">
        <v>12268</v>
      </c>
      <c r="B3988" s="0" t="s">
        <v>12269</v>
      </c>
      <c r="C3988" s="0" t="str">
        <f aca="false">LEFT(A3988,2)&amp;B3988</f>
        <v>NGRivers</v>
      </c>
    </row>
    <row r="3989" customFormat="false" ht="12.75" hidden="false" customHeight="false" outlineLevel="0" collapsed="false">
      <c r="A3989" s="0" t="s">
        <v>12270</v>
      </c>
      <c r="B3989" s="0" t="s">
        <v>12271</v>
      </c>
      <c r="C3989" s="0" t="str">
        <f aca="false">LEFT(A3989,2)&amp;B3989</f>
        <v>NGSokoto</v>
      </c>
    </row>
    <row r="3990" customFormat="false" ht="12.75" hidden="false" customHeight="false" outlineLevel="0" collapsed="false">
      <c r="A3990" s="0" t="s">
        <v>12272</v>
      </c>
      <c r="B3990" s="0" t="s">
        <v>12273</v>
      </c>
      <c r="C3990" s="0" t="str">
        <f aca="false">LEFT(A3990,2)&amp;B3990</f>
        <v>NGTaraba</v>
      </c>
    </row>
    <row r="3991" customFormat="false" ht="12.75" hidden="false" customHeight="false" outlineLevel="0" collapsed="false">
      <c r="A3991" s="0" t="s">
        <v>12274</v>
      </c>
      <c r="B3991" s="0" t="s">
        <v>12275</v>
      </c>
      <c r="C3991" s="0" t="str">
        <f aca="false">LEFT(A3991,2)&amp;B3991</f>
        <v>NGYobe</v>
      </c>
    </row>
    <row r="3992" customFormat="false" ht="12.75" hidden="false" customHeight="false" outlineLevel="0" collapsed="false">
      <c r="A3992" s="0" t="s">
        <v>12276</v>
      </c>
      <c r="B3992" s="0" t="s">
        <v>12277</v>
      </c>
      <c r="C3992" s="0" t="str">
        <f aca="false">LEFT(A3992,2)&amp;B3992</f>
        <v>NGZamfara</v>
      </c>
    </row>
    <row r="3993" customFormat="false" ht="12.75" hidden="false" customHeight="false" outlineLevel="0" collapsed="false">
      <c r="A3993" s="0" t="s">
        <v>12278</v>
      </c>
      <c r="B3993" s="0" t="s">
        <v>12279</v>
      </c>
      <c r="C3993" s="0" t="str">
        <f aca="false">LEFT(A3993,2)&amp;B3993</f>
        <v>NGAbuja Federal Capital Territory</v>
      </c>
    </row>
    <row r="3994" customFormat="false" ht="12.75" hidden="false" customHeight="false" outlineLevel="0" collapsed="false">
      <c r="A3994" s="0" t="s">
        <v>12280</v>
      </c>
      <c r="B3994" s="0" t="s">
        <v>12281</v>
      </c>
      <c r="C3994" s="0" t="str">
        <f aca="false">LEFT(A3994,2)&amp;B3994</f>
        <v>NIBoaco</v>
      </c>
    </row>
    <row r="3995" customFormat="false" ht="12.75" hidden="false" customHeight="false" outlineLevel="0" collapsed="false">
      <c r="A3995" s="0" t="s">
        <v>12282</v>
      </c>
      <c r="B3995" s="0" t="s">
        <v>12283</v>
      </c>
      <c r="C3995" s="0" t="str">
        <f aca="false">LEFT(A3995,2)&amp;B3995</f>
        <v>NICarazo</v>
      </c>
    </row>
    <row r="3996" customFormat="false" ht="12.75" hidden="false" customHeight="false" outlineLevel="0" collapsed="false">
      <c r="A3996" s="0" t="s">
        <v>12284</v>
      </c>
      <c r="B3996" s="0" t="s">
        <v>12285</v>
      </c>
      <c r="C3996" s="0" t="str">
        <f aca="false">LEFT(A3996,2)&amp;B3996</f>
        <v>NIChinandega</v>
      </c>
    </row>
    <row r="3997" customFormat="false" ht="12.75" hidden="false" customHeight="false" outlineLevel="0" collapsed="false">
      <c r="A3997" s="0" t="s">
        <v>12286</v>
      </c>
      <c r="B3997" s="0" t="s">
        <v>12287</v>
      </c>
      <c r="C3997" s="0" t="str">
        <f aca="false">LEFT(A3997,2)&amp;B3997</f>
        <v>NIChontales</v>
      </c>
    </row>
    <row r="3998" customFormat="false" ht="12.75" hidden="false" customHeight="false" outlineLevel="0" collapsed="false">
      <c r="A3998" s="0" t="s">
        <v>12288</v>
      </c>
      <c r="B3998" s="0" t="s">
        <v>12289</v>
      </c>
      <c r="C3998" s="0" t="str">
        <f aca="false">LEFT(A3998,2)&amp;B3998</f>
        <v>NIEstelí</v>
      </c>
    </row>
    <row r="3999" customFormat="false" ht="12.75" hidden="false" customHeight="false" outlineLevel="0" collapsed="false">
      <c r="A3999" s="0" t="s">
        <v>12290</v>
      </c>
      <c r="B3999" s="0" t="s">
        <v>7721</v>
      </c>
      <c r="C3999" s="0" t="str">
        <f aca="false">LEFT(A3999,2)&amp;B3999</f>
        <v>NIGranada</v>
      </c>
    </row>
    <row r="4000" customFormat="false" ht="12.75" hidden="false" customHeight="false" outlineLevel="0" collapsed="false">
      <c r="A4000" s="0" t="s">
        <v>12291</v>
      </c>
      <c r="B4000" s="0" t="s">
        <v>12292</v>
      </c>
      <c r="C4000" s="0" t="str">
        <f aca="false">LEFT(A4000,2)&amp;B4000</f>
        <v>NIJinotega</v>
      </c>
    </row>
    <row r="4001" customFormat="false" ht="12.75" hidden="false" customHeight="false" outlineLevel="0" collapsed="false">
      <c r="A4001" s="0" t="s">
        <v>12293</v>
      </c>
      <c r="B4001" s="0" t="s">
        <v>7752</v>
      </c>
      <c r="C4001" s="0" t="str">
        <f aca="false">LEFT(A4001,2)&amp;B4001</f>
        <v>NILeón</v>
      </c>
    </row>
    <row r="4002" customFormat="false" ht="12.75" hidden="false" customHeight="false" outlineLevel="0" collapsed="false">
      <c r="A4002" s="0" t="s">
        <v>12294</v>
      </c>
      <c r="B4002" s="0" t="s">
        <v>12295</v>
      </c>
      <c r="C4002" s="0" t="str">
        <f aca="false">LEFT(A4002,2)&amp;B4002</f>
        <v>NIMadriz</v>
      </c>
    </row>
    <row r="4003" customFormat="false" ht="12.75" hidden="false" customHeight="false" outlineLevel="0" collapsed="false">
      <c r="A4003" s="0" t="s">
        <v>12296</v>
      </c>
      <c r="B4003" s="0" t="s">
        <v>12297</v>
      </c>
      <c r="C4003" s="0" t="str">
        <f aca="false">LEFT(A4003,2)&amp;B4003</f>
        <v>NIManagua</v>
      </c>
    </row>
    <row r="4004" customFormat="false" ht="12.75" hidden="false" customHeight="false" outlineLevel="0" collapsed="false">
      <c r="A4004" s="0" t="s">
        <v>12298</v>
      </c>
      <c r="B4004" s="0" t="s">
        <v>12299</v>
      </c>
      <c r="C4004" s="0" t="str">
        <f aca="false">LEFT(A4004,2)&amp;B4004</f>
        <v>NIMasaya</v>
      </c>
    </row>
    <row r="4005" customFormat="false" ht="12.75" hidden="false" customHeight="false" outlineLevel="0" collapsed="false">
      <c r="A4005" s="0" t="s">
        <v>12300</v>
      </c>
      <c r="B4005" s="0" t="s">
        <v>12301</v>
      </c>
      <c r="C4005" s="0" t="str">
        <f aca="false">LEFT(A4005,2)&amp;B4005</f>
        <v>NIMatagalpa</v>
      </c>
    </row>
    <row r="4006" customFormat="false" ht="12.75" hidden="false" customHeight="false" outlineLevel="0" collapsed="false">
      <c r="A4006" s="0" t="s">
        <v>12302</v>
      </c>
      <c r="B4006" s="0" t="s">
        <v>12303</v>
      </c>
      <c r="C4006" s="0" t="str">
        <f aca="false">LEFT(A4006,2)&amp;B4006</f>
        <v>NINueva Segovia</v>
      </c>
    </row>
    <row r="4007" customFormat="false" ht="12.75" hidden="false" customHeight="false" outlineLevel="0" collapsed="false">
      <c r="A4007" s="0" t="s">
        <v>12304</v>
      </c>
      <c r="B4007" s="0" t="s">
        <v>12305</v>
      </c>
      <c r="C4007" s="0" t="str">
        <f aca="false">LEFT(A4007,2)&amp;B4007</f>
        <v>NIRivas</v>
      </c>
    </row>
    <row r="4008" customFormat="false" ht="12.75" hidden="false" customHeight="false" outlineLevel="0" collapsed="false">
      <c r="A4008" s="0" t="s">
        <v>12306</v>
      </c>
      <c r="B4008" s="0" t="s">
        <v>12307</v>
      </c>
      <c r="C4008" s="0" t="str">
        <f aca="false">LEFT(A4008,2)&amp;B4008</f>
        <v>NIRío San Juan</v>
      </c>
    </row>
    <row r="4009" customFormat="false" ht="12.75" hidden="false" customHeight="false" outlineLevel="0" collapsed="false">
      <c r="A4009" s="0" t="s">
        <v>12308</v>
      </c>
      <c r="B4009" s="0" t="s">
        <v>12309</v>
      </c>
      <c r="C4009" s="0" t="str">
        <f aca="false">LEFT(A4009,2)&amp;B4009</f>
        <v>NICosta Caribe Norte</v>
      </c>
    </row>
    <row r="4010" customFormat="false" ht="12.75" hidden="false" customHeight="false" outlineLevel="0" collapsed="false">
      <c r="A4010" s="0" t="s">
        <v>12310</v>
      </c>
      <c r="B4010" s="0" t="s">
        <v>12311</v>
      </c>
      <c r="C4010" s="0" t="str">
        <f aca="false">LEFT(A4010,2)&amp;B4010</f>
        <v>NICosta Caribe Sur</v>
      </c>
    </row>
    <row r="4011" customFormat="false" ht="12.75" hidden="false" customHeight="false" outlineLevel="0" collapsed="false">
      <c r="A4011" s="0" t="s">
        <v>12312</v>
      </c>
      <c r="B4011" s="0" t="s">
        <v>12313</v>
      </c>
      <c r="C4011" s="0" t="str">
        <f aca="false">LEFT(A4011,2)&amp;B4011</f>
        <v>NLDrenthe</v>
      </c>
    </row>
    <row r="4012" customFormat="false" ht="12.75" hidden="false" customHeight="false" outlineLevel="0" collapsed="false">
      <c r="A4012" s="0" t="s">
        <v>12314</v>
      </c>
      <c r="B4012" s="0" t="s">
        <v>12315</v>
      </c>
      <c r="C4012" s="0" t="str">
        <f aca="false">LEFT(A4012,2)&amp;B4012</f>
        <v>NLFlevoland</v>
      </c>
    </row>
    <row r="4013" customFormat="false" ht="12.75" hidden="false" customHeight="false" outlineLevel="0" collapsed="false">
      <c r="A4013" s="0" t="s">
        <v>12316</v>
      </c>
      <c r="B4013" s="0" t="s">
        <v>12317</v>
      </c>
      <c r="C4013" s="0" t="str">
        <f aca="false">LEFT(A4013,2)&amp;B4013</f>
        <v>NLFryslân</v>
      </c>
    </row>
    <row r="4014" customFormat="false" ht="12.75" hidden="false" customHeight="false" outlineLevel="0" collapsed="false">
      <c r="A4014" s="0" t="s">
        <v>12318</v>
      </c>
      <c r="B4014" s="0" t="s">
        <v>12319</v>
      </c>
      <c r="C4014" s="0" t="str">
        <f aca="false">LEFT(A4014,2)&amp;B4014</f>
        <v>NLGelderland</v>
      </c>
    </row>
    <row r="4015" customFormat="false" ht="12.75" hidden="false" customHeight="false" outlineLevel="0" collapsed="false">
      <c r="A4015" s="0" t="s">
        <v>12320</v>
      </c>
      <c r="B4015" s="0" t="s">
        <v>12321</v>
      </c>
      <c r="C4015" s="0" t="str">
        <f aca="false">LEFT(A4015,2)&amp;B4015</f>
        <v>NLGroningen</v>
      </c>
    </row>
    <row r="4016" customFormat="false" ht="12.75" hidden="false" customHeight="false" outlineLevel="0" collapsed="false">
      <c r="A4016" s="0" t="s">
        <v>12322</v>
      </c>
      <c r="B4016" s="0" t="s">
        <v>5957</v>
      </c>
      <c r="C4016" s="0" t="str">
        <f aca="false">LEFT(A4016,2)&amp;B4016</f>
        <v>NLLimburg</v>
      </c>
    </row>
    <row r="4017" customFormat="false" ht="12.75" hidden="false" customHeight="false" outlineLevel="0" collapsed="false">
      <c r="A4017" s="0" t="s">
        <v>12323</v>
      </c>
      <c r="B4017" s="0" t="s">
        <v>1070</v>
      </c>
      <c r="C4017" s="0" t="str">
        <f aca="false">LEFT(A4017,2)&amp;B4017</f>
        <v>NLNoord-Brabant</v>
      </c>
    </row>
    <row r="4018" customFormat="false" ht="12.75" hidden="false" customHeight="false" outlineLevel="0" collapsed="false">
      <c r="A4018" s="0" t="s">
        <v>12324</v>
      </c>
      <c r="B4018" s="0" t="s">
        <v>12325</v>
      </c>
      <c r="C4018" s="0" t="str">
        <f aca="false">LEFT(A4018,2)&amp;B4018</f>
        <v>NLNoord-Holland</v>
      </c>
    </row>
    <row r="4019" customFormat="false" ht="12.75" hidden="false" customHeight="false" outlineLevel="0" collapsed="false">
      <c r="A4019" s="0" t="s">
        <v>12326</v>
      </c>
      <c r="B4019" s="0" t="s">
        <v>12327</v>
      </c>
      <c r="C4019" s="0" t="str">
        <f aca="false">LEFT(A4019,2)&amp;B4019</f>
        <v>NLOverijssel</v>
      </c>
    </row>
    <row r="4020" customFormat="false" ht="12.75" hidden="false" customHeight="false" outlineLevel="0" collapsed="false">
      <c r="A4020" s="0" t="s">
        <v>12328</v>
      </c>
      <c r="B4020" s="0" t="s">
        <v>12329</v>
      </c>
      <c r="C4020" s="0" t="str">
        <f aca="false">LEFT(A4020,2)&amp;B4020</f>
        <v>NLUtrecht</v>
      </c>
    </row>
    <row r="4021" customFormat="false" ht="12.75" hidden="false" customHeight="false" outlineLevel="0" collapsed="false">
      <c r="A4021" s="0" t="s">
        <v>12330</v>
      </c>
      <c r="B4021" s="0" t="s">
        <v>12331</v>
      </c>
      <c r="C4021" s="0" t="str">
        <f aca="false">LEFT(A4021,2)&amp;B4021</f>
        <v>NLZeeland</v>
      </c>
    </row>
    <row r="4022" customFormat="false" ht="12.75" hidden="false" customHeight="false" outlineLevel="0" collapsed="false">
      <c r="A4022" s="0" t="s">
        <v>12332</v>
      </c>
      <c r="B4022" s="0" t="s">
        <v>12333</v>
      </c>
      <c r="C4022" s="0" t="str">
        <f aca="false">LEFT(A4022,2)&amp;B4022</f>
        <v>NLZuid-Holland</v>
      </c>
    </row>
    <row r="4023" customFormat="false" ht="12.75" hidden="false" customHeight="false" outlineLevel="0" collapsed="false">
      <c r="A4023" s="0" t="s">
        <v>12334</v>
      </c>
      <c r="B4023" s="0" t="s">
        <v>12335</v>
      </c>
      <c r="C4023" s="0" t="str">
        <f aca="false">LEFT(A4023,2)&amp;B4023</f>
        <v>NLAruba (see also separate country code entry under AW)</v>
      </c>
    </row>
    <row r="4024" customFormat="false" ht="12.75" hidden="false" customHeight="false" outlineLevel="0" collapsed="false">
      <c r="A4024" s="0" t="s">
        <v>12336</v>
      </c>
      <c r="B4024" s="0" t="s">
        <v>12337</v>
      </c>
      <c r="C4024" s="0" t="str">
        <f aca="false">LEFT(A4024,2)&amp;B4024</f>
        <v>NLCuraçao (see also separate country code entry under CW)</v>
      </c>
    </row>
    <row r="4025" customFormat="false" ht="12.75" hidden="false" customHeight="false" outlineLevel="0" collapsed="false">
      <c r="A4025" s="0" t="s">
        <v>12338</v>
      </c>
      <c r="B4025" s="0" t="s">
        <v>12339</v>
      </c>
      <c r="C4025" s="0" t="str">
        <f aca="false">LEFT(A4025,2)&amp;B4025</f>
        <v>NLSint Maarten (see also separate country code entry under SX)</v>
      </c>
    </row>
    <row r="4026" customFormat="false" ht="12.75" hidden="false" customHeight="false" outlineLevel="0" collapsed="false">
      <c r="A4026" s="0" t="s">
        <v>12340</v>
      </c>
      <c r="B4026" s="0" t="s">
        <v>12341</v>
      </c>
      <c r="C4026" s="0" t="str">
        <f aca="false">LEFT(A4026,2)&amp;B4026</f>
        <v>NLBonaire (see also separate country code entry under BQ)</v>
      </c>
    </row>
    <row r="4027" customFormat="false" ht="12.75" hidden="false" customHeight="false" outlineLevel="0" collapsed="false">
      <c r="A4027" s="0" t="s">
        <v>12342</v>
      </c>
      <c r="B4027" s="0" t="s">
        <v>12343</v>
      </c>
      <c r="C4027" s="0" t="str">
        <f aca="false">LEFT(A4027,2)&amp;B4027</f>
        <v>NLSaba (see also separate country code entry under BQ)</v>
      </c>
    </row>
    <row r="4028" customFormat="false" ht="12.75" hidden="false" customHeight="false" outlineLevel="0" collapsed="false">
      <c r="A4028" s="0" t="s">
        <v>12344</v>
      </c>
      <c r="B4028" s="0" t="s">
        <v>12345</v>
      </c>
      <c r="C4028" s="0" t="str">
        <f aca="false">LEFT(A4028,2)&amp;B4028</f>
        <v>NLSint Eustatius (see also separate country code entry under BQ)</v>
      </c>
    </row>
    <row r="4029" customFormat="false" ht="12.75" hidden="false" customHeight="false" outlineLevel="0" collapsed="false">
      <c r="A4029" s="0" t="s">
        <v>12346</v>
      </c>
      <c r="B4029" s="0" t="s">
        <v>12347</v>
      </c>
      <c r="C4029" s="0" t="str">
        <f aca="false">LEFT(A4029,2)&amp;B4029</f>
        <v>NOOslo</v>
      </c>
    </row>
    <row r="4030" customFormat="false" ht="12.75" hidden="false" customHeight="false" outlineLevel="0" collapsed="false">
      <c r="A4030" s="0" t="s">
        <v>12348</v>
      </c>
      <c r="B4030" s="0" t="s">
        <v>12349</v>
      </c>
      <c r="C4030" s="0" t="str">
        <f aca="false">LEFT(A4030,2)&amp;B4030</f>
        <v>NORogaland</v>
      </c>
    </row>
    <row r="4031" customFormat="false" ht="12.75" hidden="false" customHeight="false" outlineLevel="0" collapsed="false">
      <c r="A4031" s="0" t="s">
        <v>12350</v>
      </c>
      <c r="B4031" s="0" t="s">
        <v>12351</v>
      </c>
      <c r="C4031" s="0" t="str">
        <f aca="false">LEFT(A4031,2)&amp;B4031</f>
        <v>NOMøre og Romsdal</v>
      </c>
    </row>
    <row r="4032" customFormat="false" ht="12.75" hidden="false" customHeight="false" outlineLevel="0" collapsed="false">
      <c r="A4032" s="0" t="s">
        <v>12352</v>
      </c>
      <c r="B4032" s="0" t="s">
        <v>12353</v>
      </c>
      <c r="C4032" s="0" t="str">
        <f aca="false">LEFT(A4032,2)&amp;B4032</f>
        <v>NONordland</v>
      </c>
    </row>
    <row r="4033" customFormat="false" ht="12.75" hidden="false" customHeight="false" outlineLevel="0" collapsed="false">
      <c r="A4033" s="0" t="s">
        <v>12354</v>
      </c>
      <c r="B4033" s="0" t="s">
        <v>12355</v>
      </c>
      <c r="C4033" s="0" t="str">
        <f aca="false">LEFT(A4033,2)&amp;B4033</f>
        <v>NOViken</v>
      </c>
    </row>
    <row r="4034" customFormat="false" ht="12.75" hidden="false" customHeight="false" outlineLevel="0" collapsed="false">
      <c r="A4034" s="0" t="s">
        <v>12356</v>
      </c>
      <c r="B4034" s="0" t="s">
        <v>876</v>
      </c>
      <c r="C4034" s="0" t="str">
        <f aca="false">LEFT(A4034,2)&amp;B4034</f>
        <v>NOInnlandet</v>
      </c>
    </row>
    <row r="4035" customFormat="false" ht="12.75" hidden="false" customHeight="false" outlineLevel="0" collapsed="false">
      <c r="A4035" s="0" t="s">
        <v>12357</v>
      </c>
      <c r="B4035" s="0" t="s">
        <v>12358</v>
      </c>
      <c r="C4035" s="0" t="str">
        <f aca="false">LEFT(A4035,2)&amp;B4035</f>
        <v>NOVestfold og Telemark</v>
      </c>
    </row>
    <row r="4036" customFormat="false" ht="12.75" hidden="false" customHeight="false" outlineLevel="0" collapsed="false">
      <c r="A4036" s="0" t="s">
        <v>12359</v>
      </c>
      <c r="B4036" s="0" t="s">
        <v>12360</v>
      </c>
      <c r="C4036" s="0" t="str">
        <f aca="false">LEFT(A4036,2)&amp;B4036</f>
        <v>NOAgder</v>
      </c>
    </row>
    <row r="4037" customFormat="false" ht="12.75" hidden="false" customHeight="false" outlineLevel="0" collapsed="false">
      <c r="A4037" s="0" t="s">
        <v>12361</v>
      </c>
      <c r="B4037" s="0" t="s">
        <v>12362</v>
      </c>
      <c r="C4037" s="0" t="str">
        <f aca="false">LEFT(A4037,2)&amp;B4037</f>
        <v>NOVestland</v>
      </c>
    </row>
    <row r="4038" customFormat="false" ht="12.75" hidden="false" customHeight="false" outlineLevel="0" collapsed="false">
      <c r="A4038" s="0" t="s">
        <v>12363</v>
      </c>
      <c r="B4038" s="0" t="s">
        <v>12364</v>
      </c>
      <c r="C4038" s="0" t="str">
        <f aca="false">LEFT(A4038,2)&amp;B4038</f>
        <v>NOTrøndelag</v>
      </c>
    </row>
    <row r="4039" customFormat="false" ht="12.75" hidden="false" customHeight="false" outlineLevel="0" collapsed="false">
      <c r="A4039" s="0" t="s">
        <v>12365</v>
      </c>
      <c r="B4039" s="0" t="s">
        <v>12366</v>
      </c>
      <c r="C4039" s="0" t="str">
        <f aca="false">LEFT(A4039,2)&amp;B4039</f>
        <v>NOTroms og Finnmark</v>
      </c>
    </row>
    <row r="4040" customFormat="false" ht="12.75" hidden="false" customHeight="false" outlineLevel="0" collapsed="false">
      <c r="A4040" s="0" t="s">
        <v>12367</v>
      </c>
      <c r="B4040" s="0" t="s">
        <v>12368</v>
      </c>
      <c r="C4040" s="0" t="str">
        <f aca="false">LEFT(A4040,2)&amp;B4040</f>
        <v>NOSvalbard (Arctic Region) (see also separate country code entry under SJ)</v>
      </c>
    </row>
    <row r="4041" customFormat="false" ht="12.75" hidden="false" customHeight="false" outlineLevel="0" collapsed="false">
      <c r="A4041" s="0" t="s">
        <v>12369</v>
      </c>
      <c r="B4041" s="0" t="s">
        <v>12370</v>
      </c>
      <c r="C4041" s="0" t="str">
        <f aca="false">LEFT(A4041,2)&amp;B4041</f>
        <v>NOJan Mayen (Arctic Region) (see also separate country code entry under SJ)</v>
      </c>
    </row>
    <row r="4042" customFormat="false" ht="12.75" hidden="false" customHeight="false" outlineLevel="0" collapsed="false">
      <c r="A4042" s="0" t="s">
        <v>12371</v>
      </c>
      <c r="B4042" s="0" t="s">
        <v>6400</v>
      </c>
      <c r="C4042" s="0" t="str">
        <f aca="false">LEFT(A4042,2)&amp;B4042</f>
        <v>NPCentral</v>
      </c>
    </row>
    <row r="4043" customFormat="false" ht="12.75" hidden="false" customHeight="false" outlineLevel="0" collapsed="false">
      <c r="A4043" s="0" t="s">
        <v>12371</v>
      </c>
      <c r="B4043" s="0" t="s">
        <v>12372</v>
      </c>
      <c r="C4043" s="0" t="str">
        <f aca="false">LEFT(A4043,2)&amp;B4043</f>
        <v>NPMadhyamanchal</v>
      </c>
    </row>
    <row r="4044" customFormat="false" ht="12.75" hidden="false" customHeight="false" outlineLevel="0" collapsed="false">
      <c r="A4044" s="0" t="s">
        <v>12373</v>
      </c>
      <c r="B4044" s="0" t="s">
        <v>12374</v>
      </c>
      <c r="C4044" s="0" t="str">
        <f aca="false">LEFT(A4044,2)&amp;B4044</f>
        <v>NPBagmati</v>
      </c>
    </row>
    <row r="4045" customFormat="false" ht="12.75" hidden="false" customHeight="false" outlineLevel="0" collapsed="false">
      <c r="A4045" s="0" t="s">
        <v>12375</v>
      </c>
      <c r="B4045" s="0" t="s">
        <v>12376</v>
      </c>
      <c r="C4045" s="0" t="str">
        <f aca="false">LEFT(A4045,2)&amp;B4045</f>
        <v>NPJanakpur</v>
      </c>
    </row>
    <row r="4046" customFormat="false" ht="12.75" hidden="false" customHeight="false" outlineLevel="0" collapsed="false">
      <c r="A4046" s="0" t="s">
        <v>12377</v>
      </c>
      <c r="B4046" s="0" t="s">
        <v>12378</v>
      </c>
      <c r="C4046" s="0" t="str">
        <f aca="false">LEFT(A4046,2)&amp;B4046</f>
        <v>NPNarayani</v>
      </c>
    </row>
    <row r="4047" customFormat="false" ht="12.75" hidden="false" customHeight="false" outlineLevel="0" collapsed="false">
      <c r="A4047" s="0" t="s">
        <v>12379</v>
      </c>
      <c r="B4047" s="0" t="s">
        <v>12380</v>
      </c>
      <c r="C4047" s="0" t="str">
        <f aca="false">LEFT(A4047,2)&amp;B4047</f>
        <v>NPMid Western</v>
      </c>
    </row>
    <row r="4048" customFormat="false" ht="12.75" hidden="false" customHeight="false" outlineLevel="0" collapsed="false">
      <c r="A4048" s="0" t="s">
        <v>12379</v>
      </c>
      <c r="B4048" s="0" t="s">
        <v>12381</v>
      </c>
      <c r="C4048" s="0" t="str">
        <f aca="false">LEFT(A4048,2)&amp;B4048</f>
        <v>NPMadhya Pashchimanchal</v>
      </c>
    </row>
    <row r="4049" customFormat="false" ht="12.75" hidden="false" customHeight="false" outlineLevel="0" collapsed="false">
      <c r="A4049" s="0" t="s">
        <v>12382</v>
      </c>
      <c r="B4049" s="0" t="s">
        <v>12383</v>
      </c>
      <c r="C4049" s="0" t="str">
        <f aca="false">LEFT(A4049,2)&amp;B4049</f>
        <v>NPBheri</v>
      </c>
    </row>
    <row r="4050" customFormat="false" ht="12.75" hidden="false" customHeight="false" outlineLevel="0" collapsed="false">
      <c r="A4050" s="0" t="s">
        <v>12384</v>
      </c>
      <c r="B4050" s="0" t="s">
        <v>12385</v>
      </c>
      <c r="C4050" s="0" t="str">
        <f aca="false">LEFT(A4050,2)&amp;B4050</f>
        <v>NPKarnali</v>
      </c>
    </row>
    <row r="4051" customFormat="false" ht="12.75" hidden="false" customHeight="false" outlineLevel="0" collapsed="false">
      <c r="A4051" s="0" t="s">
        <v>12386</v>
      </c>
      <c r="B4051" s="0" t="s">
        <v>12387</v>
      </c>
      <c r="C4051" s="0" t="str">
        <f aca="false">LEFT(A4051,2)&amp;B4051</f>
        <v>NPRapti</v>
      </c>
    </row>
    <row r="4052" customFormat="false" ht="12.75" hidden="false" customHeight="false" outlineLevel="0" collapsed="false">
      <c r="A4052" s="0" t="s">
        <v>12388</v>
      </c>
      <c r="B4052" s="0" t="s">
        <v>7971</v>
      </c>
      <c r="C4052" s="0" t="str">
        <f aca="false">LEFT(A4052,2)&amp;B4052</f>
        <v>NPWestern</v>
      </c>
    </row>
    <row r="4053" customFormat="false" ht="12.75" hidden="false" customHeight="false" outlineLevel="0" collapsed="false">
      <c r="A4053" s="0" t="s">
        <v>12388</v>
      </c>
      <c r="B4053" s="0" t="s">
        <v>12389</v>
      </c>
      <c r="C4053" s="0" t="str">
        <f aca="false">LEFT(A4053,2)&amp;B4053</f>
        <v>NPPashchimanchal</v>
      </c>
    </row>
    <row r="4054" customFormat="false" ht="12.75" hidden="false" customHeight="false" outlineLevel="0" collapsed="false">
      <c r="A4054" s="0" t="s">
        <v>12390</v>
      </c>
      <c r="B4054" s="0" t="s">
        <v>12391</v>
      </c>
      <c r="C4054" s="0" t="str">
        <f aca="false">LEFT(A4054,2)&amp;B4054</f>
        <v>NPDhawalagiri</v>
      </c>
    </row>
    <row r="4055" customFormat="false" ht="12.75" hidden="false" customHeight="false" outlineLevel="0" collapsed="false">
      <c r="A4055" s="0" t="s">
        <v>12392</v>
      </c>
      <c r="B4055" s="0" t="s">
        <v>12393</v>
      </c>
      <c r="C4055" s="0" t="str">
        <f aca="false">LEFT(A4055,2)&amp;B4055</f>
        <v>NPGandaki</v>
      </c>
    </row>
    <row r="4056" customFormat="false" ht="12.75" hidden="false" customHeight="false" outlineLevel="0" collapsed="false">
      <c r="A4056" s="0" t="s">
        <v>12394</v>
      </c>
      <c r="B4056" s="0" t="s">
        <v>12395</v>
      </c>
      <c r="C4056" s="0" t="str">
        <f aca="false">LEFT(A4056,2)&amp;B4056</f>
        <v>NPLumbini</v>
      </c>
    </row>
    <row r="4057" customFormat="false" ht="12.75" hidden="false" customHeight="false" outlineLevel="0" collapsed="false">
      <c r="A4057" s="0" t="s">
        <v>12396</v>
      </c>
      <c r="B4057" s="0" t="s">
        <v>7955</v>
      </c>
      <c r="C4057" s="0" t="str">
        <f aca="false">LEFT(A4057,2)&amp;B4057</f>
        <v>NPEastern</v>
      </c>
    </row>
    <row r="4058" customFormat="false" ht="12.75" hidden="false" customHeight="false" outlineLevel="0" collapsed="false">
      <c r="A4058" s="0" t="s">
        <v>12396</v>
      </c>
      <c r="B4058" s="0" t="s">
        <v>12397</v>
      </c>
      <c r="C4058" s="0" t="str">
        <f aca="false">LEFT(A4058,2)&amp;B4058</f>
        <v>NPPurwanchal</v>
      </c>
    </row>
    <row r="4059" customFormat="false" ht="12.75" hidden="false" customHeight="false" outlineLevel="0" collapsed="false">
      <c r="A4059" s="0" t="s">
        <v>12398</v>
      </c>
      <c r="B4059" s="0" t="s">
        <v>12399</v>
      </c>
      <c r="C4059" s="0" t="str">
        <f aca="false">LEFT(A4059,2)&amp;B4059</f>
        <v>NPKosi</v>
      </c>
    </row>
    <row r="4060" customFormat="false" ht="12.75" hidden="false" customHeight="false" outlineLevel="0" collapsed="false">
      <c r="A4060" s="0" t="s">
        <v>12400</v>
      </c>
      <c r="B4060" s="0" t="s">
        <v>12401</v>
      </c>
      <c r="C4060" s="0" t="str">
        <f aca="false">LEFT(A4060,2)&amp;B4060</f>
        <v>NPMechi</v>
      </c>
    </row>
    <row r="4061" customFormat="false" ht="12.75" hidden="false" customHeight="false" outlineLevel="0" collapsed="false">
      <c r="A4061" s="0" t="s">
        <v>12402</v>
      </c>
      <c r="B4061" s="0" t="s">
        <v>12403</v>
      </c>
      <c r="C4061" s="0" t="str">
        <f aca="false">LEFT(A4061,2)&amp;B4061</f>
        <v>NPSagarmatha</v>
      </c>
    </row>
    <row r="4062" customFormat="false" ht="12.75" hidden="false" customHeight="false" outlineLevel="0" collapsed="false">
      <c r="A4062" s="0" t="s">
        <v>12404</v>
      </c>
      <c r="B4062" s="0" t="s">
        <v>12405</v>
      </c>
      <c r="C4062" s="0" t="str">
        <f aca="false">LEFT(A4062,2)&amp;B4062</f>
        <v>NPFar Western</v>
      </c>
    </row>
    <row r="4063" customFormat="false" ht="12.75" hidden="false" customHeight="false" outlineLevel="0" collapsed="false">
      <c r="A4063" s="0" t="s">
        <v>12404</v>
      </c>
      <c r="B4063" s="0" t="s">
        <v>12406</v>
      </c>
      <c r="C4063" s="0" t="str">
        <f aca="false">LEFT(A4063,2)&amp;B4063</f>
        <v>NPSudur Pashchimanchal</v>
      </c>
    </row>
    <row r="4064" customFormat="false" ht="12.75" hidden="false" customHeight="false" outlineLevel="0" collapsed="false">
      <c r="A4064" s="0" t="s">
        <v>12407</v>
      </c>
      <c r="B4064" s="0" t="s">
        <v>12408</v>
      </c>
      <c r="C4064" s="0" t="str">
        <f aca="false">LEFT(A4064,2)&amp;B4064</f>
        <v>NPMahakali</v>
      </c>
    </row>
    <row r="4065" customFormat="false" ht="12.75" hidden="false" customHeight="false" outlineLevel="0" collapsed="false">
      <c r="A4065" s="0" t="s">
        <v>12409</v>
      </c>
      <c r="B4065" s="0" t="s">
        <v>12410</v>
      </c>
      <c r="C4065" s="0" t="str">
        <f aca="false">LEFT(A4065,2)&amp;B4065</f>
        <v>NPSeti</v>
      </c>
    </row>
    <row r="4066" customFormat="false" ht="12.75" hidden="false" customHeight="false" outlineLevel="0" collapsed="false">
      <c r="A4066" s="0" t="s">
        <v>12411</v>
      </c>
      <c r="B4066" s="0" t="s">
        <v>12412</v>
      </c>
      <c r="C4066" s="0" t="str">
        <f aca="false">LEFT(A4066,2)&amp;B4066</f>
        <v>NPProvince 1</v>
      </c>
    </row>
    <row r="4067" customFormat="false" ht="12.75" hidden="false" customHeight="false" outlineLevel="0" collapsed="false">
      <c r="A4067" s="0" t="s">
        <v>12411</v>
      </c>
      <c r="B4067" s="0" t="s">
        <v>12413</v>
      </c>
      <c r="C4067" s="0" t="str">
        <f aca="false">LEFT(A4067,2)&amp;B4067</f>
        <v>NPPradesh 1</v>
      </c>
    </row>
    <row r="4068" customFormat="false" ht="12.75" hidden="false" customHeight="false" outlineLevel="0" collapsed="false">
      <c r="A4068" s="0" t="s">
        <v>12414</v>
      </c>
      <c r="B4068" s="0" t="s">
        <v>12415</v>
      </c>
      <c r="C4068" s="0" t="str">
        <f aca="false">LEFT(A4068,2)&amp;B4068</f>
        <v>NPProvince 2</v>
      </c>
    </row>
    <row r="4069" customFormat="false" ht="12.75" hidden="false" customHeight="false" outlineLevel="0" collapsed="false">
      <c r="A4069" s="0" t="s">
        <v>12414</v>
      </c>
      <c r="B4069" s="0" t="s">
        <v>12416</v>
      </c>
      <c r="C4069" s="0" t="str">
        <f aca="false">LEFT(A4069,2)&amp;B4069</f>
        <v>NPPradesh 2</v>
      </c>
    </row>
    <row r="4070" customFormat="false" ht="12.75" hidden="false" customHeight="false" outlineLevel="0" collapsed="false">
      <c r="A4070" s="0" t="s">
        <v>12417</v>
      </c>
      <c r="B4070" s="0" t="s">
        <v>12418</v>
      </c>
      <c r="C4070" s="0" t="str">
        <f aca="false">LEFT(A4070,2)&amp;B4070</f>
        <v>NPProvince 3</v>
      </c>
    </row>
    <row r="4071" customFormat="false" ht="12.75" hidden="false" customHeight="false" outlineLevel="0" collapsed="false">
      <c r="A4071" s="0" t="s">
        <v>12417</v>
      </c>
      <c r="B4071" s="0" t="s">
        <v>12419</v>
      </c>
      <c r="C4071" s="0" t="str">
        <f aca="false">LEFT(A4071,2)&amp;B4071</f>
        <v>NPPradesh 3</v>
      </c>
    </row>
    <row r="4072" customFormat="false" ht="12.75" hidden="false" customHeight="false" outlineLevel="0" collapsed="false">
      <c r="A4072" s="0" t="s">
        <v>12420</v>
      </c>
      <c r="B4072" s="0" t="s">
        <v>12393</v>
      </c>
      <c r="C4072" s="0" t="str">
        <f aca="false">LEFT(A4072,2)&amp;B4072</f>
        <v>NPGandaki</v>
      </c>
    </row>
    <row r="4073" customFormat="false" ht="12.75" hidden="false" customHeight="false" outlineLevel="0" collapsed="false">
      <c r="A4073" s="0" t="s">
        <v>12420</v>
      </c>
      <c r="B4073" s="0" t="s">
        <v>12393</v>
      </c>
      <c r="C4073" s="0" t="str">
        <f aca="false">LEFT(A4073,2)&amp;B4073</f>
        <v>NPGandaki</v>
      </c>
    </row>
    <row r="4074" customFormat="false" ht="12.75" hidden="false" customHeight="false" outlineLevel="0" collapsed="false">
      <c r="A4074" s="0" t="s">
        <v>12421</v>
      </c>
      <c r="B4074" s="0" t="s">
        <v>12422</v>
      </c>
      <c r="C4074" s="0" t="str">
        <f aca="false">LEFT(A4074,2)&amp;B4074</f>
        <v>NPProvince 5</v>
      </c>
    </row>
    <row r="4075" customFormat="false" ht="12.75" hidden="false" customHeight="false" outlineLevel="0" collapsed="false">
      <c r="A4075" s="0" t="s">
        <v>12421</v>
      </c>
      <c r="B4075" s="0" t="s">
        <v>12423</v>
      </c>
      <c r="C4075" s="0" t="str">
        <f aca="false">LEFT(A4075,2)&amp;B4075</f>
        <v>NPPradesh 5</v>
      </c>
    </row>
    <row r="4076" customFormat="false" ht="12.75" hidden="false" customHeight="false" outlineLevel="0" collapsed="false">
      <c r="A4076" s="0" t="s">
        <v>12424</v>
      </c>
      <c r="B4076" s="0" t="s">
        <v>12385</v>
      </c>
      <c r="C4076" s="0" t="str">
        <f aca="false">LEFT(A4076,2)&amp;B4076</f>
        <v>NPKarnali</v>
      </c>
    </row>
    <row r="4077" customFormat="false" ht="12.75" hidden="false" customHeight="false" outlineLevel="0" collapsed="false">
      <c r="A4077" s="0" t="s">
        <v>12424</v>
      </c>
      <c r="B4077" s="0" t="s">
        <v>12385</v>
      </c>
      <c r="C4077" s="0" t="str">
        <f aca="false">LEFT(A4077,2)&amp;B4077</f>
        <v>NPKarnali</v>
      </c>
    </row>
    <row r="4078" customFormat="false" ht="12.75" hidden="false" customHeight="false" outlineLevel="0" collapsed="false">
      <c r="A4078" s="0" t="s">
        <v>12425</v>
      </c>
      <c r="B4078" s="0" t="s">
        <v>12426</v>
      </c>
      <c r="C4078" s="0" t="str">
        <f aca="false">LEFT(A4078,2)&amp;B4078</f>
        <v>NPProvince 7</v>
      </c>
    </row>
    <row r="4079" customFormat="false" ht="12.75" hidden="false" customHeight="false" outlineLevel="0" collapsed="false">
      <c r="A4079" s="0" t="s">
        <v>12425</v>
      </c>
      <c r="B4079" s="0" t="s">
        <v>12427</v>
      </c>
      <c r="C4079" s="0" t="str">
        <f aca="false">LEFT(A4079,2)&amp;B4079</f>
        <v>NPPradesh 7</v>
      </c>
    </row>
    <row r="4080" customFormat="false" ht="12.75" hidden="false" customHeight="false" outlineLevel="0" collapsed="false">
      <c r="A4080" s="0" t="s">
        <v>12428</v>
      </c>
      <c r="B4080" s="0" t="s">
        <v>12429</v>
      </c>
      <c r="C4080" s="0" t="str">
        <f aca="false">LEFT(A4080,2)&amp;B4080</f>
        <v>NRAiwo</v>
      </c>
    </row>
    <row r="4081" customFormat="false" ht="12.75" hidden="false" customHeight="false" outlineLevel="0" collapsed="false">
      <c r="A4081" s="0" t="s">
        <v>12428</v>
      </c>
      <c r="B4081" s="0" t="s">
        <v>12429</v>
      </c>
      <c r="C4081" s="0" t="str">
        <f aca="false">LEFT(A4081,2)&amp;B4081</f>
        <v>NRAiwo</v>
      </c>
    </row>
    <row r="4082" customFormat="false" ht="12.75" hidden="false" customHeight="false" outlineLevel="0" collapsed="false">
      <c r="A4082" s="0" t="s">
        <v>12430</v>
      </c>
      <c r="B4082" s="0" t="s">
        <v>12431</v>
      </c>
      <c r="C4082" s="0" t="str">
        <f aca="false">LEFT(A4082,2)&amp;B4082</f>
        <v>NRAnabar</v>
      </c>
    </row>
    <row r="4083" customFormat="false" ht="12.75" hidden="false" customHeight="false" outlineLevel="0" collapsed="false">
      <c r="A4083" s="0" t="s">
        <v>12430</v>
      </c>
      <c r="B4083" s="0" t="s">
        <v>12431</v>
      </c>
      <c r="C4083" s="0" t="str">
        <f aca="false">LEFT(A4083,2)&amp;B4083</f>
        <v>NRAnabar</v>
      </c>
    </row>
    <row r="4084" customFormat="false" ht="12.75" hidden="false" customHeight="false" outlineLevel="0" collapsed="false">
      <c r="A4084" s="0" t="s">
        <v>12432</v>
      </c>
      <c r="B4084" s="0" t="s">
        <v>12433</v>
      </c>
      <c r="C4084" s="0" t="str">
        <f aca="false">LEFT(A4084,2)&amp;B4084</f>
        <v>NRAnetan</v>
      </c>
    </row>
    <row r="4085" customFormat="false" ht="12.75" hidden="false" customHeight="false" outlineLevel="0" collapsed="false">
      <c r="A4085" s="0" t="s">
        <v>12432</v>
      </c>
      <c r="B4085" s="0" t="s">
        <v>12433</v>
      </c>
      <c r="C4085" s="0" t="str">
        <f aca="false">LEFT(A4085,2)&amp;B4085</f>
        <v>NRAnetan</v>
      </c>
    </row>
    <row r="4086" customFormat="false" ht="12.75" hidden="false" customHeight="false" outlineLevel="0" collapsed="false">
      <c r="A4086" s="0" t="s">
        <v>12434</v>
      </c>
      <c r="B4086" s="0" t="s">
        <v>12435</v>
      </c>
      <c r="C4086" s="0" t="str">
        <f aca="false">LEFT(A4086,2)&amp;B4086</f>
        <v>NRAnibare</v>
      </c>
    </row>
    <row r="4087" customFormat="false" ht="12.75" hidden="false" customHeight="false" outlineLevel="0" collapsed="false">
      <c r="A4087" s="0" t="s">
        <v>12434</v>
      </c>
      <c r="B4087" s="0" t="s">
        <v>12435</v>
      </c>
      <c r="C4087" s="0" t="str">
        <f aca="false">LEFT(A4087,2)&amp;B4087</f>
        <v>NRAnibare</v>
      </c>
    </row>
    <row r="4088" customFormat="false" ht="12.75" hidden="false" customHeight="false" outlineLevel="0" collapsed="false">
      <c r="A4088" s="0" t="s">
        <v>12436</v>
      </c>
      <c r="B4088" s="0" t="s">
        <v>12437</v>
      </c>
      <c r="C4088" s="0" t="str">
        <f aca="false">LEFT(A4088,2)&amp;B4088</f>
        <v>NRBaitsi</v>
      </c>
    </row>
    <row r="4089" customFormat="false" ht="12.75" hidden="false" customHeight="false" outlineLevel="0" collapsed="false">
      <c r="A4089" s="0" t="s">
        <v>12436</v>
      </c>
      <c r="B4089" s="0" t="s">
        <v>12437</v>
      </c>
      <c r="C4089" s="0" t="str">
        <f aca="false">LEFT(A4089,2)&amp;B4089</f>
        <v>NRBaitsi</v>
      </c>
    </row>
    <row r="4090" customFormat="false" ht="12.75" hidden="false" customHeight="false" outlineLevel="0" collapsed="false">
      <c r="A4090" s="0" t="s">
        <v>12438</v>
      </c>
      <c r="B4090" s="0" t="s">
        <v>12439</v>
      </c>
      <c r="C4090" s="0" t="str">
        <f aca="false">LEFT(A4090,2)&amp;B4090</f>
        <v>NRBoe</v>
      </c>
    </row>
    <row r="4091" customFormat="false" ht="12.75" hidden="false" customHeight="false" outlineLevel="0" collapsed="false">
      <c r="A4091" s="0" t="s">
        <v>12438</v>
      </c>
      <c r="B4091" s="0" t="s">
        <v>12439</v>
      </c>
      <c r="C4091" s="0" t="str">
        <f aca="false">LEFT(A4091,2)&amp;B4091</f>
        <v>NRBoe</v>
      </c>
    </row>
    <row r="4092" customFormat="false" ht="12.75" hidden="false" customHeight="false" outlineLevel="0" collapsed="false">
      <c r="A4092" s="0" t="s">
        <v>12440</v>
      </c>
      <c r="B4092" s="0" t="s">
        <v>12441</v>
      </c>
      <c r="C4092" s="0" t="str">
        <f aca="false">LEFT(A4092,2)&amp;B4092</f>
        <v>NRBuada</v>
      </c>
    </row>
    <row r="4093" customFormat="false" ht="12.75" hidden="false" customHeight="false" outlineLevel="0" collapsed="false">
      <c r="A4093" s="0" t="s">
        <v>12440</v>
      </c>
      <c r="B4093" s="0" t="s">
        <v>12441</v>
      </c>
      <c r="C4093" s="0" t="str">
        <f aca="false">LEFT(A4093,2)&amp;B4093</f>
        <v>NRBuada</v>
      </c>
    </row>
    <row r="4094" customFormat="false" ht="12.75" hidden="false" customHeight="false" outlineLevel="0" collapsed="false">
      <c r="A4094" s="0" t="s">
        <v>12442</v>
      </c>
      <c r="B4094" s="0" t="s">
        <v>12443</v>
      </c>
      <c r="C4094" s="0" t="str">
        <f aca="false">LEFT(A4094,2)&amp;B4094</f>
        <v>NRDenigomodu</v>
      </c>
    </row>
    <row r="4095" customFormat="false" ht="12.75" hidden="false" customHeight="false" outlineLevel="0" collapsed="false">
      <c r="A4095" s="0" t="s">
        <v>12442</v>
      </c>
      <c r="B4095" s="0" t="s">
        <v>12443</v>
      </c>
      <c r="C4095" s="0" t="str">
        <f aca="false">LEFT(A4095,2)&amp;B4095</f>
        <v>NRDenigomodu</v>
      </c>
    </row>
    <row r="4096" customFormat="false" ht="12.75" hidden="false" customHeight="false" outlineLevel="0" collapsed="false">
      <c r="A4096" s="0" t="s">
        <v>12444</v>
      </c>
      <c r="B4096" s="0" t="s">
        <v>12445</v>
      </c>
      <c r="C4096" s="0" t="str">
        <f aca="false">LEFT(A4096,2)&amp;B4096</f>
        <v>NREwa</v>
      </c>
    </row>
    <row r="4097" customFormat="false" ht="12.75" hidden="false" customHeight="false" outlineLevel="0" collapsed="false">
      <c r="A4097" s="0" t="s">
        <v>12444</v>
      </c>
      <c r="B4097" s="0" t="s">
        <v>12445</v>
      </c>
      <c r="C4097" s="0" t="str">
        <f aca="false">LEFT(A4097,2)&amp;B4097</f>
        <v>NREwa</v>
      </c>
    </row>
    <row r="4098" customFormat="false" ht="12.75" hidden="false" customHeight="false" outlineLevel="0" collapsed="false">
      <c r="A4098" s="0" t="s">
        <v>12446</v>
      </c>
      <c r="B4098" s="0" t="s">
        <v>12447</v>
      </c>
      <c r="C4098" s="0" t="str">
        <f aca="false">LEFT(A4098,2)&amp;B4098</f>
        <v>NRIjuw</v>
      </c>
    </row>
    <row r="4099" customFormat="false" ht="12.75" hidden="false" customHeight="false" outlineLevel="0" collapsed="false">
      <c r="A4099" s="0" t="s">
        <v>12446</v>
      </c>
      <c r="B4099" s="0" t="s">
        <v>12447</v>
      </c>
      <c r="C4099" s="0" t="str">
        <f aca="false">LEFT(A4099,2)&amp;B4099</f>
        <v>NRIjuw</v>
      </c>
    </row>
    <row r="4100" customFormat="false" ht="12.75" hidden="false" customHeight="false" outlineLevel="0" collapsed="false">
      <c r="A4100" s="0" t="s">
        <v>12448</v>
      </c>
      <c r="B4100" s="0" t="s">
        <v>12449</v>
      </c>
      <c r="C4100" s="0" t="str">
        <f aca="false">LEFT(A4100,2)&amp;B4100</f>
        <v>NRMeneng</v>
      </c>
    </row>
    <row r="4101" customFormat="false" ht="12.75" hidden="false" customHeight="false" outlineLevel="0" collapsed="false">
      <c r="A4101" s="0" t="s">
        <v>12448</v>
      </c>
      <c r="B4101" s="0" t="s">
        <v>12449</v>
      </c>
      <c r="C4101" s="0" t="str">
        <f aca="false">LEFT(A4101,2)&amp;B4101</f>
        <v>NRMeneng</v>
      </c>
    </row>
    <row r="4102" customFormat="false" ht="12.75" hidden="false" customHeight="false" outlineLevel="0" collapsed="false">
      <c r="A4102" s="0" t="s">
        <v>12450</v>
      </c>
      <c r="B4102" s="0" t="s">
        <v>12451</v>
      </c>
      <c r="C4102" s="0" t="str">
        <f aca="false">LEFT(A4102,2)&amp;B4102</f>
        <v>NRNibok</v>
      </c>
    </row>
    <row r="4103" customFormat="false" ht="12.75" hidden="false" customHeight="false" outlineLevel="0" collapsed="false">
      <c r="A4103" s="0" t="s">
        <v>12450</v>
      </c>
      <c r="B4103" s="0" t="s">
        <v>12451</v>
      </c>
      <c r="C4103" s="0" t="str">
        <f aca="false">LEFT(A4103,2)&amp;B4103</f>
        <v>NRNibok</v>
      </c>
    </row>
    <row r="4104" customFormat="false" ht="12.75" hidden="false" customHeight="false" outlineLevel="0" collapsed="false">
      <c r="A4104" s="0" t="s">
        <v>12452</v>
      </c>
      <c r="B4104" s="0" t="s">
        <v>12453</v>
      </c>
      <c r="C4104" s="0" t="str">
        <f aca="false">LEFT(A4104,2)&amp;B4104</f>
        <v>NRUaboe</v>
      </c>
    </row>
    <row r="4105" customFormat="false" ht="12.75" hidden="false" customHeight="false" outlineLevel="0" collapsed="false">
      <c r="A4105" s="0" t="s">
        <v>12452</v>
      </c>
      <c r="B4105" s="0" t="s">
        <v>12453</v>
      </c>
      <c r="C4105" s="0" t="str">
        <f aca="false">LEFT(A4105,2)&amp;B4105</f>
        <v>NRUaboe</v>
      </c>
    </row>
    <row r="4106" customFormat="false" ht="12.75" hidden="false" customHeight="false" outlineLevel="0" collapsed="false">
      <c r="A4106" s="0" t="s">
        <v>12454</v>
      </c>
      <c r="B4106" s="0" t="s">
        <v>12455</v>
      </c>
      <c r="C4106" s="0" t="str">
        <f aca="false">LEFT(A4106,2)&amp;B4106</f>
        <v>NRYaren</v>
      </c>
    </row>
    <row r="4107" customFormat="false" ht="12.75" hidden="false" customHeight="false" outlineLevel="0" collapsed="false">
      <c r="A4107" s="0" t="s">
        <v>12454</v>
      </c>
      <c r="B4107" s="0" t="s">
        <v>12455</v>
      </c>
      <c r="C4107" s="0" t="str">
        <f aca="false">LEFT(A4107,2)&amp;B4107</f>
        <v>NRYaren</v>
      </c>
    </row>
    <row r="4108" customFormat="false" ht="12.75" hidden="false" customHeight="false" outlineLevel="0" collapsed="false">
      <c r="A4108" s="0" t="s">
        <v>12456</v>
      </c>
      <c r="B4108" s="0" t="s">
        <v>1003</v>
      </c>
      <c r="C4108" s="0" t="str">
        <f aca="false">LEFT(A4108,2)&amp;B4108</f>
        <v>NZAuckland</v>
      </c>
    </row>
    <row r="4109" customFormat="false" ht="12.75" hidden="false" customHeight="false" outlineLevel="0" collapsed="false">
      <c r="A4109" s="0" t="s">
        <v>12456</v>
      </c>
      <c r="B4109" s="0" t="s">
        <v>12457</v>
      </c>
      <c r="C4109" s="0" t="str">
        <f aca="false">LEFT(A4109,2)&amp;B4109</f>
        <v>NZTāmaki-makau-rau</v>
      </c>
    </row>
    <row r="4110" customFormat="false" ht="12.75" hidden="false" customHeight="false" outlineLevel="0" collapsed="false">
      <c r="A4110" s="0" t="s">
        <v>12458</v>
      </c>
      <c r="B4110" s="0" t="s">
        <v>12459</v>
      </c>
      <c r="C4110" s="0" t="str">
        <f aca="false">LEFT(A4110,2)&amp;B4110</f>
        <v>NZBay of Plenty</v>
      </c>
    </row>
    <row r="4111" customFormat="false" ht="12.75" hidden="false" customHeight="false" outlineLevel="0" collapsed="false">
      <c r="A4111" s="0" t="s">
        <v>12458</v>
      </c>
      <c r="B4111" s="0" t="s">
        <v>12460</v>
      </c>
      <c r="C4111" s="0" t="str">
        <f aca="false">LEFT(A4111,2)&amp;B4111</f>
        <v>NZTe Moana a Toi Te Huatahi</v>
      </c>
    </row>
    <row r="4112" customFormat="false" ht="12.75" hidden="false" customHeight="false" outlineLevel="0" collapsed="false">
      <c r="A4112" s="0" t="s">
        <v>12461</v>
      </c>
      <c r="B4112" s="0" t="s">
        <v>12462</v>
      </c>
      <c r="C4112" s="0" t="str">
        <f aca="false">LEFT(A4112,2)&amp;B4112</f>
        <v>NZCanterbury</v>
      </c>
    </row>
    <row r="4113" customFormat="false" ht="12.75" hidden="false" customHeight="false" outlineLevel="0" collapsed="false">
      <c r="A4113" s="0" t="s">
        <v>12461</v>
      </c>
      <c r="B4113" s="0" t="s">
        <v>12463</v>
      </c>
      <c r="C4113" s="0" t="str">
        <f aca="false">LEFT(A4113,2)&amp;B4113</f>
        <v>NZWaitaha</v>
      </c>
    </row>
    <row r="4114" customFormat="false" ht="12.75" hidden="false" customHeight="false" outlineLevel="0" collapsed="false">
      <c r="A4114" s="0" t="s">
        <v>12464</v>
      </c>
      <c r="B4114" s="0" t="s">
        <v>12465</v>
      </c>
      <c r="C4114" s="0" t="str">
        <f aca="false">LEFT(A4114,2)&amp;B4114</f>
        <v>NZGisborne</v>
      </c>
    </row>
    <row r="4115" customFormat="false" ht="12.75" hidden="false" customHeight="false" outlineLevel="0" collapsed="false">
      <c r="A4115" s="0" t="s">
        <v>12464</v>
      </c>
      <c r="B4115" s="0" t="s">
        <v>12466</v>
      </c>
      <c r="C4115" s="0" t="str">
        <f aca="false">LEFT(A4115,2)&amp;B4115</f>
        <v>NZTūranga nui a Kiwa</v>
      </c>
    </row>
    <row r="4116" customFormat="false" ht="12.75" hidden="false" customHeight="false" outlineLevel="0" collapsed="false">
      <c r="A4116" s="0" t="s">
        <v>12467</v>
      </c>
      <c r="B4116" s="0" t="s">
        <v>12468</v>
      </c>
      <c r="C4116" s="0" t="str">
        <f aca="false">LEFT(A4116,2)&amp;B4116</f>
        <v>NZHawke's Bay</v>
      </c>
    </row>
    <row r="4117" customFormat="false" ht="12.75" hidden="false" customHeight="false" outlineLevel="0" collapsed="false">
      <c r="A4117" s="0" t="s">
        <v>12467</v>
      </c>
      <c r="B4117" s="0" t="s">
        <v>12469</v>
      </c>
      <c r="C4117" s="0" t="str">
        <f aca="false">LEFT(A4117,2)&amp;B4117</f>
        <v>NZTe Matau a Māui</v>
      </c>
    </row>
    <row r="4118" customFormat="false" ht="12.75" hidden="false" customHeight="false" outlineLevel="0" collapsed="false">
      <c r="A4118" s="0" t="s">
        <v>12470</v>
      </c>
      <c r="B4118" s="0" t="s">
        <v>12471</v>
      </c>
      <c r="C4118" s="0" t="str">
        <f aca="false">LEFT(A4118,2)&amp;B4118</f>
        <v>NZMarlborough</v>
      </c>
    </row>
    <row r="4119" customFormat="false" ht="12.75" hidden="false" customHeight="false" outlineLevel="0" collapsed="false">
      <c r="A4119" s="0" t="s">
        <v>12472</v>
      </c>
      <c r="B4119" s="0" t="s">
        <v>12473</v>
      </c>
      <c r="C4119" s="0" t="str">
        <f aca="false">LEFT(A4119,2)&amp;B4119</f>
        <v>NZManawatu-Wanganui</v>
      </c>
    </row>
    <row r="4120" customFormat="false" ht="12.75" hidden="false" customHeight="false" outlineLevel="0" collapsed="false">
      <c r="A4120" s="0" t="s">
        <v>12472</v>
      </c>
      <c r="B4120" s="0" t="s">
        <v>12474</v>
      </c>
      <c r="C4120" s="0" t="str">
        <f aca="false">LEFT(A4120,2)&amp;B4120</f>
        <v>NZManawatu Whanganui</v>
      </c>
    </row>
    <row r="4121" customFormat="false" ht="12.75" hidden="false" customHeight="false" outlineLevel="0" collapsed="false">
      <c r="A4121" s="0" t="s">
        <v>12475</v>
      </c>
      <c r="B4121" s="0" t="s">
        <v>12476</v>
      </c>
      <c r="C4121" s="0" t="str">
        <f aca="false">LEFT(A4121,2)&amp;B4121</f>
        <v>NZNelson</v>
      </c>
    </row>
    <row r="4122" customFormat="false" ht="12.75" hidden="false" customHeight="false" outlineLevel="0" collapsed="false">
      <c r="A4122" s="0" t="s">
        <v>12475</v>
      </c>
      <c r="B4122" s="0" t="s">
        <v>12477</v>
      </c>
      <c r="C4122" s="0" t="str">
        <f aca="false">LEFT(A4122,2)&amp;B4122</f>
        <v>NZWhakatū</v>
      </c>
    </row>
    <row r="4123" customFormat="false" ht="12.75" hidden="false" customHeight="false" outlineLevel="0" collapsed="false">
      <c r="A4123" s="0" t="s">
        <v>12478</v>
      </c>
      <c r="B4123" s="0" t="s">
        <v>12479</v>
      </c>
      <c r="C4123" s="0" t="str">
        <f aca="false">LEFT(A4123,2)&amp;B4123</f>
        <v>NZNorthland</v>
      </c>
    </row>
    <row r="4124" customFormat="false" ht="12.75" hidden="false" customHeight="false" outlineLevel="0" collapsed="false">
      <c r="A4124" s="0" t="s">
        <v>12478</v>
      </c>
      <c r="B4124" s="0" t="s">
        <v>12480</v>
      </c>
      <c r="C4124" s="0" t="str">
        <f aca="false">LEFT(A4124,2)&amp;B4124</f>
        <v>NZTe Tai tokerau</v>
      </c>
    </row>
    <row r="4125" customFormat="false" ht="12.75" hidden="false" customHeight="false" outlineLevel="0" collapsed="false">
      <c r="A4125" s="0" t="s">
        <v>12481</v>
      </c>
      <c r="B4125" s="0" t="s">
        <v>12482</v>
      </c>
      <c r="C4125" s="0" t="str">
        <f aca="false">LEFT(A4125,2)&amp;B4125</f>
        <v>NZOtago</v>
      </c>
    </row>
    <row r="4126" customFormat="false" ht="12.75" hidden="false" customHeight="false" outlineLevel="0" collapsed="false">
      <c r="A4126" s="0" t="s">
        <v>12481</v>
      </c>
      <c r="B4126" s="0" t="s">
        <v>12483</v>
      </c>
      <c r="C4126" s="0" t="str">
        <f aca="false">LEFT(A4126,2)&amp;B4126</f>
        <v>NZŌ Tākou</v>
      </c>
    </row>
    <row r="4127" customFormat="false" ht="12.75" hidden="false" customHeight="false" outlineLevel="0" collapsed="false">
      <c r="A4127" s="0" t="s">
        <v>12484</v>
      </c>
      <c r="B4127" s="0" t="s">
        <v>12485</v>
      </c>
      <c r="C4127" s="0" t="str">
        <f aca="false">LEFT(A4127,2)&amp;B4127</f>
        <v>NZSouthland</v>
      </c>
    </row>
    <row r="4128" customFormat="false" ht="12.75" hidden="false" customHeight="false" outlineLevel="0" collapsed="false">
      <c r="A4128" s="0" t="s">
        <v>12484</v>
      </c>
      <c r="B4128" s="0" t="s">
        <v>12486</v>
      </c>
      <c r="C4128" s="0" t="str">
        <f aca="false">LEFT(A4128,2)&amp;B4128</f>
        <v>NZMurihiku</v>
      </c>
    </row>
    <row r="4129" customFormat="false" ht="12.75" hidden="false" customHeight="false" outlineLevel="0" collapsed="false">
      <c r="A4129" s="0" t="s">
        <v>12487</v>
      </c>
      <c r="B4129" s="0" t="s">
        <v>12488</v>
      </c>
      <c r="C4129" s="0" t="str">
        <f aca="false">LEFT(A4129,2)&amp;B4129</f>
        <v>NZTasman</v>
      </c>
    </row>
    <row r="4130" customFormat="false" ht="12.75" hidden="false" customHeight="false" outlineLevel="0" collapsed="false">
      <c r="A4130" s="0" t="s">
        <v>12489</v>
      </c>
      <c r="B4130" s="0" t="s">
        <v>12490</v>
      </c>
      <c r="C4130" s="0" t="str">
        <f aca="false">LEFT(A4130,2)&amp;B4130</f>
        <v>NZTaranaki</v>
      </c>
    </row>
    <row r="4131" customFormat="false" ht="12.75" hidden="false" customHeight="false" outlineLevel="0" collapsed="false">
      <c r="A4131" s="0" t="s">
        <v>12489</v>
      </c>
      <c r="B4131" s="0" t="s">
        <v>12490</v>
      </c>
      <c r="C4131" s="0" t="str">
        <f aca="false">LEFT(A4131,2)&amp;B4131</f>
        <v>NZTaranaki</v>
      </c>
    </row>
    <row r="4132" customFormat="false" ht="12.75" hidden="false" customHeight="false" outlineLevel="0" collapsed="false">
      <c r="A4132" s="0" t="s">
        <v>12491</v>
      </c>
      <c r="B4132" s="0" t="s">
        <v>12492</v>
      </c>
      <c r="C4132" s="0" t="str">
        <f aca="false">LEFT(A4132,2)&amp;B4132</f>
        <v>NZWellington</v>
      </c>
    </row>
    <row r="4133" customFormat="false" ht="12.75" hidden="false" customHeight="false" outlineLevel="0" collapsed="false">
      <c r="A4133" s="0" t="s">
        <v>12491</v>
      </c>
      <c r="B4133" s="0" t="s">
        <v>12493</v>
      </c>
      <c r="C4133" s="0" t="str">
        <f aca="false">LEFT(A4133,2)&amp;B4133</f>
        <v>NZTe Whanga-nui-a-Tara</v>
      </c>
    </row>
    <row r="4134" customFormat="false" ht="12.75" hidden="false" customHeight="false" outlineLevel="0" collapsed="false">
      <c r="A4134" s="0" t="s">
        <v>12494</v>
      </c>
      <c r="B4134" s="0" t="s">
        <v>12495</v>
      </c>
      <c r="C4134" s="0" t="str">
        <f aca="false">LEFT(A4134,2)&amp;B4134</f>
        <v>NZWaikato</v>
      </c>
    </row>
    <row r="4135" customFormat="false" ht="12.75" hidden="false" customHeight="false" outlineLevel="0" collapsed="false">
      <c r="A4135" s="0" t="s">
        <v>12496</v>
      </c>
      <c r="B4135" s="0" t="s">
        <v>12497</v>
      </c>
      <c r="C4135" s="0" t="str">
        <f aca="false">LEFT(A4135,2)&amp;B4135</f>
        <v>NZWest Coast</v>
      </c>
    </row>
    <row r="4136" customFormat="false" ht="12.75" hidden="false" customHeight="false" outlineLevel="0" collapsed="false">
      <c r="A4136" s="0" t="s">
        <v>12496</v>
      </c>
      <c r="B4136" s="0" t="s">
        <v>12498</v>
      </c>
      <c r="C4136" s="0" t="str">
        <f aca="false">LEFT(A4136,2)&amp;B4136</f>
        <v>NZTe Taihau ā uru</v>
      </c>
    </row>
    <row r="4137" customFormat="false" ht="12.75" hidden="false" customHeight="false" outlineLevel="0" collapsed="false">
      <c r="A4137" s="0" t="s">
        <v>12499</v>
      </c>
      <c r="B4137" s="0" t="s">
        <v>12500</v>
      </c>
      <c r="C4137" s="0" t="str">
        <f aca="false">LEFT(A4137,2)&amp;B4137</f>
        <v>NZChatham Islands Territory</v>
      </c>
    </row>
    <row r="4138" customFormat="false" ht="12.75" hidden="false" customHeight="false" outlineLevel="0" collapsed="false">
      <c r="A4138" s="0" t="s">
        <v>12499</v>
      </c>
      <c r="B4138" s="0" t="s">
        <v>12501</v>
      </c>
      <c r="C4138" s="0" t="str">
        <f aca="false">LEFT(A4138,2)&amp;B4138</f>
        <v>NZWharekauri</v>
      </c>
    </row>
    <row r="4139" customFormat="false" ht="12.75" hidden="false" customHeight="false" outlineLevel="0" collapsed="false">
      <c r="A4139" s="0" t="s">
        <v>12502</v>
      </c>
      <c r="B4139" s="0" t="s">
        <v>12503</v>
      </c>
      <c r="C4139" s="0" t="str">
        <f aca="false">LEFT(A4139,2)&amp;B4139</f>
        <v>OMJanūb al Bāţinah</v>
      </c>
    </row>
    <row r="4140" customFormat="false" ht="12.75" hidden="false" customHeight="false" outlineLevel="0" collapsed="false">
      <c r="A4140" s="0" t="s">
        <v>12504</v>
      </c>
      <c r="B4140" s="0" t="s">
        <v>12505</v>
      </c>
      <c r="C4140" s="0" t="str">
        <f aca="false">LEFT(A4140,2)&amp;B4140</f>
        <v>OMShamāl al Bāţinah</v>
      </c>
    </row>
    <row r="4141" customFormat="false" ht="12.75" hidden="false" customHeight="false" outlineLevel="0" collapsed="false">
      <c r="A4141" s="0" t="s">
        <v>12506</v>
      </c>
      <c r="B4141" s="0" t="s">
        <v>12507</v>
      </c>
      <c r="C4141" s="0" t="str">
        <f aca="false">LEFT(A4141,2)&amp;B4141</f>
        <v>OMAl Buraymī</v>
      </c>
    </row>
    <row r="4142" customFormat="false" ht="12.75" hidden="false" customHeight="false" outlineLevel="0" collapsed="false">
      <c r="A4142" s="0" t="s">
        <v>12508</v>
      </c>
      <c r="B4142" s="0" t="s">
        <v>12509</v>
      </c>
      <c r="C4142" s="0" t="str">
        <f aca="false">LEFT(A4142,2)&amp;B4142</f>
        <v>OMAd Dākhilīyah</v>
      </c>
    </row>
    <row r="4143" customFormat="false" ht="12.75" hidden="false" customHeight="false" outlineLevel="0" collapsed="false">
      <c r="A4143" s="0" t="s">
        <v>12510</v>
      </c>
      <c r="B4143" s="0" t="s">
        <v>12511</v>
      </c>
      <c r="C4143" s="0" t="str">
        <f aca="false">LEFT(A4143,2)&amp;B4143</f>
        <v>OMMasqaţ</v>
      </c>
    </row>
    <row r="4144" customFormat="false" ht="12.75" hidden="false" customHeight="false" outlineLevel="0" collapsed="false">
      <c r="A4144" s="0" t="s">
        <v>12512</v>
      </c>
      <c r="B4144" s="0" t="s">
        <v>12513</v>
      </c>
      <c r="C4144" s="0" t="str">
        <f aca="false">LEFT(A4144,2)&amp;B4144</f>
        <v>OMMusandam</v>
      </c>
    </row>
    <row r="4145" customFormat="false" ht="12.75" hidden="false" customHeight="false" outlineLevel="0" collapsed="false">
      <c r="A4145" s="0" t="s">
        <v>12514</v>
      </c>
      <c r="B4145" s="0" t="s">
        <v>12515</v>
      </c>
      <c r="C4145" s="0" t="str">
        <f aca="false">LEFT(A4145,2)&amp;B4145</f>
        <v>OMJanūb ash Sharqīyah</v>
      </c>
    </row>
    <row r="4146" customFormat="false" ht="12.75" hidden="false" customHeight="false" outlineLevel="0" collapsed="false">
      <c r="A4146" s="0" t="s">
        <v>12516</v>
      </c>
      <c r="B4146" s="0" t="s">
        <v>12517</v>
      </c>
      <c r="C4146" s="0" t="str">
        <f aca="false">LEFT(A4146,2)&amp;B4146</f>
        <v>OMShamāl ash Sharqīyah</v>
      </c>
    </row>
    <row r="4147" customFormat="false" ht="12.75" hidden="false" customHeight="false" outlineLevel="0" collapsed="false">
      <c r="A4147" s="0" t="s">
        <v>12518</v>
      </c>
      <c r="B4147" s="0" t="s">
        <v>12519</v>
      </c>
      <c r="C4147" s="0" t="str">
        <f aca="false">LEFT(A4147,2)&amp;B4147</f>
        <v>OMAl Wusţá</v>
      </c>
    </row>
    <row r="4148" customFormat="false" ht="12.75" hidden="false" customHeight="false" outlineLevel="0" collapsed="false">
      <c r="A4148" s="0" t="s">
        <v>12520</v>
      </c>
      <c r="B4148" s="0" t="s">
        <v>12521</v>
      </c>
      <c r="C4148" s="0" t="str">
        <f aca="false">LEFT(A4148,2)&amp;B4148</f>
        <v>OMAz̧ Z̧āhirah</v>
      </c>
    </row>
    <row r="4149" customFormat="false" ht="12.75" hidden="false" customHeight="false" outlineLevel="0" collapsed="false">
      <c r="A4149" s="0" t="s">
        <v>12522</v>
      </c>
      <c r="B4149" s="0" t="s">
        <v>12523</v>
      </c>
      <c r="C4149" s="0" t="str">
        <f aca="false">LEFT(A4149,2)&amp;B4149</f>
        <v>OMZ̧ufār</v>
      </c>
    </row>
    <row r="4150" customFormat="false" ht="12.75" hidden="false" customHeight="false" outlineLevel="0" collapsed="false">
      <c r="A4150" s="0" t="s">
        <v>12524</v>
      </c>
      <c r="B4150" s="0" t="s">
        <v>12525</v>
      </c>
      <c r="C4150" s="0" t="str">
        <f aca="false">LEFT(A4150,2)&amp;B4150</f>
        <v>PAEmberá</v>
      </c>
    </row>
    <row r="4151" customFormat="false" ht="12.75" hidden="false" customHeight="false" outlineLevel="0" collapsed="false">
      <c r="A4151" s="0" t="s">
        <v>12526</v>
      </c>
      <c r="B4151" s="0" t="s">
        <v>12527</v>
      </c>
      <c r="C4151" s="0" t="str">
        <f aca="false">LEFT(A4151,2)&amp;B4151</f>
        <v>PAGuna Yala</v>
      </c>
    </row>
    <row r="4152" customFormat="false" ht="12.75" hidden="false" customHeight="false" outlineLevel="0" collapsed="false">
      <c r="A4152" s="0" t="s">
        <v>12528</v>
      </c>
      <c r="B4152" s="0" t="s">
        <v>12529</v>
      </c>
      <c r="C4152" s="0" t="str">
        <f aca="false">LEFT(A4152,2)&amp;B4152</f>
        <v>PANgöbe-Buglé</v>
      </c>
    </row>
    <row r="4153" customFormat="false" ht="12.75" hidden="false" customHeight="false" outlineLevel="0" collapsed="false">
      <c r="A4153" s="0" t="s">
        <v>12530</v>
      </c>
      <c r="B4153" s="0" t="s">
        <v>12531</v>
      </c>
      <c r="C4153" s="0" t="str">
        <f aca="false">LEFT(A4153,2)&amp;B4153</f>
        <v>PABocas del Toro</v>
      </c>
    </row>
    <row r="4154" customFormat="false" ht="12.75" hidden="false" customHeight="false" outlineLevel="0" collapsed="false">
      <c r="A4154" s="0" t="s">
        <v>12532</v>
      </c>
      <c r="B4154" s="0" t="s">
        <v>12533</v>
      </c>
      <c r="C4154" s="0" t="str">
        <f aca="false">LEFT(A4154,2)&amp;B4154</f>
        <v>PAPanamá Oeste</v>
      </c>
    </row>
    <row r="4155" customFormat="false" ht="12.75" hidden="false" customHeight="false" outlineLevel="0" collapsed="false">
      <c r="A4155" s="0" t="s">
        <v>12534</v>
      </c>
      <c r="B4155" s="0" t="s">
        <v>12535</v>
      </c>
      <c r="C4155" s="0" t="str">
        <f aca="false">LEFT(A4155,2)&amp;B4155</f>
        <v>PACoclé</v>
      </c>
    </row>
    <row r="4156" customFormat="false" ht="12.75" hidden="false" customHeight="false" outlineLevel="0" collapsed="false">
      <c r="A4156" s="0" t="s">
        <v>12536</v>
      </c>
      <c r="B4156" s="0" t="s">
        <v>8986</v>
      </c>
      <c r="C4156" s="0" t="str">
        <f aca="false">LEFT(A4156,2)&amp;B4156</f>
        <v>PAColón</v>
      </c>
    </row>
    <row r="4157" customFormat="false" ht="12.75" hidden="false" customHeight="false" outlineLevel="0" collapsed="false">
      <c r="A4157" s="0" t="s">
        <v>12537</v>
      </c>
      <c r="B4157" s="0" t="s">
        <v>12538</v>
      </c>
      <c r="C4157" s="0" t="str">
        <f aca="false">LEFT(A4157,2)&amp;B4157</f>
        <v>PAChiriquí</v>
      </c>
    </row>
    <row r="4158" customFormat="false" ht="12.75" hidden="false" customHeight="false" outlineLevel="0" collapsed="false">
      <c r="A4158" s="0" t="s">
        <v>12539</v>
      </c>
      <c r="B4158" s="0" t="s">
        <v>12540</v>
      </c>
      <c r="C4158" s="0" t="str">
        <f aca="false">LEFT(A4158,2)&amp;B4158</f>
        <v>PADarién</v>
      </c>
    </row>
    <row r="4159" customFormat="false" ht="12.75" hidden="false" customHeight="false" outlineLevel="0" collapsed="false">
      <c r="A4159" s="0" t="s">
        <v>12541</v>
      </c>
      <c r="B4159" s="0" t="s">
        <v>12542</v>
      </c>
      <c r="C4159" s="0" t="str">
        <f aca="false">LEFT(A4159,2)&amp;B4159</f>
        <v>PAHerrera</v>
      </c>
    </row>
    <row r="4160" customFormat="false" ht="12.75" hidden="false" customHeight="false" outlineLevel="0" collapsed="false">
      <c r="A4160" s="0" t="s">
        <v>12543</v>
      </c>
      <c r="B4160" s="0" t="s">
        <v>12544</v>
      </c>
      <c r="C4160" s="0" t="str">
        <f aca="false">LEFT(A4160,2)&amp;B4160</f>
        <v>PALos Santos</v>
      </c>
    </row>
    <row r="4161" customFormat="false" ht="12.75" hidden="false" customHeight="false" outlineLevel="0" collapsed="false">
      <c r="A4161" s="0" t="s">
        <v>12545</v>
      </c>
      <c r="B4161" s="0" t="s">
        <v>12546</v>
      </c>
      <c r="C4161" s="0" t="str">
        <f aca="false">LEFT(A4161,2)&amp;B4161</f>
        <v>PAPanamá</v>
      </c>
    </row>
    <row r="4162" customFormat="false" ht="12.75" hidden="false" customHeight="false" outlineLevel="0" collapsed="false">
      <c r="A4162" s="0" t="s">
        <v>12547</v>
      </c>
      <c r="B4162" s="0" t="s">
        <v>12548</v>
      </c>
      <c r="C4162" s="0" t="str">
        <f aca="false">LEFT(A4162,2)&amp;B4162</f>
        <v>PAVeraguas</v>
      </c>
    </row>
    <row r="4163" customFormat="false" ht="12.75" hidden="false" customHeight="false" outlineLevel="0" collapsed="false">
      <c r="A4163" s="0" t="s">
        <v>12549</v>
      </c>
      <c r="B4163" s="0" t="s">
        <v>12550</v>
      </c>
      <c r="C4163" s="0" t="str">
        <f aca="false">LEFT(A4163,2)&amp;B4163</f>
        <v>PEAmasunu</v>
      </c>
    </row>
    <row r="4164" customFormat="false" ht="12.75" hidden="false" customHeight="false" outlineLevel="0" collapsed="false">
      <c r="A4164" s="0" t="s">
        <v>12549</v>
      </c>
      <c r="B4164" s="0" t="s">
        <v>12551</v>
      </c>
      <c r="C4164" s="0" t="str">
        <f aca="false">LEFT(A4164,2)&amp;B4164</f>
        <v>PEAmarumayu</v>
      </c>
    </row>
    <row r="4165" customFormat="false" ht="12.75" hidden="false" customHeight="false" outlineLevel="0" collapsed="false">
      <c r="A4165" s="0" t="s">
        <v>12549</v>
      </c>
      <c r="B4165" s="0" t="s">
        <v>719</v>
      </c>
      <c r="C4165" s="0" t="str">
        <f aca="false">LEFT(A4165,2)&amp;B4165</f>
        <v>PEAmazonas</v>
      </c>
    </row>
    <row r="4166" customFormat="false" ht="12.75" hidden="false" customHeight="false" outlineLevel="0" collapsed="false">
      <c r="A4166" s="0" t="s">
        <v>12552</v>
      </c>
      <c r="B4166" s="0" t="s">
        <v>12553</v>
      </c>
      <c r="C4166" s="0" t="str">
        <f aca="false">LEFT(A4166,2)&amp;B4166</f>
        <v>PEAnkashu</v>
      </c>
    </row>
    <row r="4167" customFormat="false" ht="12.75" hidden="false" customHeight="false" outlineLevel="0" collapsed="false">
      <c r="A4167" s="0" t="s">
        <v>12552</v>
      </c>
      <c r="B4167" s="0" t="s">
        <v>12554</v>
      </c>
      <c r="C4167" s="0" t="str">
        <f aca="false">LEFT(A4167,2)&amp;B4167</f>
        <v>PEAnqash</v>
      </c>
    </row>
    <row r="4168" customFormat="false" ht="12.75" hidden="false" customHeight="false" outlineLevel="0" collapsed="false">
      <c r="A4168" s="0" t="s">
        <v>12552</v>
      </c>
      <c r="B4168" s="0" t="s">
        <v>12555</v>
      </c>
      <c r="C4168" s="0" t="str">
        <f aca="false">LEFT(A4168,2)&amp;B4168</f>
        <v>PEAncash</v>
      </c>
    </row>
    <row r="4169" customFormat="false" ht="12.75" hidden="false" customHeight="false" outlineLevel="0" collapsed="false">
      <c r="A4169" s="0" t="s">
        <v>12556</v>
      </c>
      <c r="B4169" s="0" t="s">
        <v>12557</v>
      </c>
      <c r="C4169" s="0" t="str">
        <f aca="false">LEFT(A4169,2)&amp;B4169</f>
        <v>PEApurimaq</v>
      </c>
    </row>
    <row r="4170" customFormat="false" ht="12.75" hidden="false" customHeight="false" outlineLevel="0" collapsed="false">
      <c r="A4170" s="0" t="s">
        <v>12556</v>
      </c>
      <c r="B4170" s="0" t="s">
        <v>12557</v>
      </c>
      <c r="C4170" s="0" t="str">
        <f aca="false">LEFT(A4170,2)&amp;B4170</f>
        <v>PEApurimaq</v>
      </c>
    </row>
    <row r="4171" customFormat="false" ht="12.75" hidden="false" customHeight="false" outlineLevel="0" collapsed="false">
      <c r="A4171" s="0" t="s">
        <v>12556</v>
      </c>
      <c r="B4171" s="0" t="s">
        <v>12558</v>
      </c>
      <c r="C4171" s="0" t="str">
        <f aca="false">LEFT(A4171,2)&amp;B4171</f>
        <v>PEApurímac</v>
      </c>
    </row>
    <row r="4172" customFormat="false" ht="12.75" hidden="false" customHeight="false" outlineLevel="0" collapsed="false">
      <c r="A4172" s="0" t="s">
        <v>12559</v>
      </c>
      <c r="B4172" s="0" t="s">
        <v>12560</v>
      </c>
      <c r="C4172" s="0" t="str">
        <f aca="false">LEFT(A4172,2)&amp;B4172</f>
        <v>PEArikipa</v>
      </c>
    </row>
    <row r="4173" customFormat="false" ht="12.75" hidden="false" customHeight="false" outlineLevel="0" collapsed="false">
      <c r="A4173" s="0" t="s">
        <v>12559</v>
      </c>
      <c r="B4173" s="0" t="s">
        <v>12561</v>
      </c>
      <c r="C4173" s="0" t="str">
        <f aca="false">LEFT(A4173,2)&amp;B4173</f>
        <v>PEAriqipa</v>
      </c>
    </row>
    <row r="4174" customFormat="false" ht="12.75" hidden="false" customHeight="false" outlineLevel="0" collapsed="false">
      <c r="A4174" s="0" t="s">
        <v>12559</v>
      </c>
      <c r="B4174" s="0" t="s">
        <v>12562</v>
      </c>
      <c r="C4174" s="0" t="str">
        <f aca="false">LEFT(A4174,2)&amp;B4174</f>
        <v>PEArequipa</v>
      </c>
    </row>
    <row r="4175" customFormat="false" ht="12.75" hidden="false" customHeight="false" outlineLevel="0" collapsed="false">
      <c r="A4175" s="0" t="s">
        <v>12563</v>
      </c>
      <c r="B4175" s="0" t="s">
        <v>12564</v>
      </c>
      <c r="C4175" s="0" t="str">
        <f aca="false">LEFT(A4175,2)&amp;B4175</f>
        <v>PEAyaquchu</v>
      </c>
    </row>
    <row r="4176" customFormat="false" ht="12.75" hidden="false" customHeight="false" outlineLevel="0" collapsed="false">
      <c r="A4176" s="0" t="s">
        <v>12563</v>
      </c>
      <c r="B4176" s="0" t="s">
        <v>12565</v>
      </c>
      <c r="C4176" s="0" t="str">
        <f aca="false">LEFT(A4176,2)&amp;B4176</f>
        <v>PEAyakuchu</v>
      </c>
    </row>
    <row r="4177" customFormat="false" ht="12.75" hidden="false" customHeight="false" outlineLevel="0" collapsed="false">
      <c r="A4177" s="0" t="s">
        <v>12563</v>
      </c>
      <c r="B4177" s="0" t="s">
        <v>12566</v>
      </c>
      <c r="C4177" s="0" t="str">
        <f aca="false">LEFT(A4177,2)&amp;B4177</f>
        <v>PEAyacucho</v>
      </c>
    </row>
    <row r="4178" customFormat="false" ht="12.75" hidden="false" customHeight="false" outlineLevel="0" collapsed="false">
      <c r="A4178" s="0" t="s">
        <v>12567</v>
      </c>
      <c r="B4178" s="0" t="s">
        <v>12568</v>
      </c>
      <c r="C4178" s="0" t="str">
        <f aca="false">LEFT(A4178,2)&amp;B4178</f>
        <v>PEQajamarka</v>
      </c>
    </row>
    <row r="4179" customFormat="false" ht="12.75" hidden="false" customHeight="false" outlineLevel="0" collapsed="false">
      <c r="A4179" s="0" t="s">
        <v>12567</v>
      </c>
      <c r="B4179" s="0" t="s">
        <v>12569</v>
      </c>
      <c r="C4179" s="0" t="str">
        <f aca="false">LEFT(A4179,2)&amp;B4179</f>
        <v>PEKashamarka</v>
      </c>
    </row>
    <row r="4180" customFormat="false" ht="12.75" hidden="false" customHeight="false" outlineLevel="0" collapsed="false">
      <c r="A4180" s="0" t="s">
        <v>12567</v>
      </c>
      <c r="B4180" s="0" t="s">
        <v>12570</v>
      </c>
      <c r="C4180" s="0" t="str">
        <f aca="false">LEFT(A4180,2)&amp;B4180</f>
        <v>PECajamarca</v>
      </c>
    </row>
    <row r="4181" customFormat="false" ht="12.75" hidden="false" customHeight="false" outlineLevel="0" collapsed="false">
      <c r="A4181" s="0" t="s">
        <v>12571</v>
      </c>
      <c r="B4181" s="0" t="s">
        <v>12572</v>
      </c>
      <c r="C4181" s="0" t="str">
        <f aca="false">LEFT(A4181,2)&amp;B4181</f>
        <v>PEKallao</v>
      </c>
    </row>
    <row r="4182" customFormat="false" ht="12.75" hidden="false" customHeight="false" outlineLevel="0" collapsed="false">
      <c r="A4182" s="0" t="s">
        <v>12571</v>
      </c>
      <c r="B4182" s="0" t="s">
        <v>12573</v>
      </c>
      <c r="C4182" s="0" t="str">
        <f aca="false">LEFT(A4182,2)&amp;B4182</f>
        <v>PEQallaw</v>
      </c>
    </row>
    <row r="4183" customFormat="false" ht="12.75" hidden="false" customHeight="false" outlineLevel="0" collapsed="false">
      <c r="A4183" s="0" t="s">
        <v>12571</v>
      </c>
      <c r="B4183" s="0" t="s">
        <v>12574</v>
      </c>
      <c r="C4183" s="0" t="str">
        <f aca="false">LEFT(A4183,2)&amp;B4183</f>
        <v>PEEl Callao</v>
      </c>
    </row>
    <row r="4184" customFormat="false" ht="12.75" hidden="false" customHeight="false" outlineLevel="0" collapsed="false">
      <c r="A4184" s="0" t="s">
        <v>12575</v>
      </c>
      <c r="B4184" s="0" t="s">
        <v>12576</v>
      </c>
      <c r="C4184" s="0" t="str">
        <f aca="false">LEFT(A4184,2)&amp;B4184</f>
        <v>PEKusku</v>
      </c>
    </row>
    <row r="4185" customFormat="false" ht="12.75" hidden="false" customHeight="false" outlineLevel="0" collapsed="false">
      <c r="A4185" s="0" t="s">
        <v>12575</v>
      </c>
      <c r="B4185" s="0" t="s">
        <v>12577</v>
      </c>
      <c r="C4185" s="0" t="str">
        <f aca="false">LEFT(A4185,2)&amp;B4185</f>
        <v>PEQusqu</v>
      </c>
    </row>
    <row r="4186" customFormat="false" ht="12.75" hidden="false" customHeight="false" outlineLevel="0" collapsed="false">
      <c r="A4186" s="0" t="s">
        <v>12575</v>
      </c>
      <c r="B4186" s="0" t="s">
        <v>12578</v>
      </c>
      <c r="C4186" s="0" t="str">
        <f aca="false">LEFT(A4186,2)&amp;B4186</f>
        <v>PECusco</v>
      </c>
    </row>
    <row r="4187" customFormat="false" ht="12.75" hidden="false" customHeight="false" outlineLevel="0" collapsed="false">
      <c r="A4187" s="0" t="s">
        <v>12579</v>
      </c>
      <c r="B4187" s="0" t="s">
        <v>12580</v>
      </c>
      <c r="C4187" s="0" t="str">
        <f aca="false">LEFT(A4187,2)&amp;B4187</f>
        <v>PEWanuku</v>
      </c>
    </row>
    <row r="4188" customFormat="false" ht="12.75" hidden="false" customHeight="false" outlineLevel="0" collapsed="false">
      <c r="A4188" s="0" t="s">
        <v>12579</v>
      </c>
      <c r="B4188" s="0" t="s">
        <v>12580</v>
      </c>
      <c r="C4188" s="0" t="str">
        <f aca="false">LEFT(A4188,2)&amp;B4188</f>
        <v>PEWanuku</v>
      </c>
    </row>
    <row r="4189" customFormat="false" ht="12.75" hidden="false" customHeight="false" outlineLevel="0" collapsed="false">
      <c r="A4189" s="0" t="s">
        <v>12579</v>
      </c>
      <c r="B4189" s="0" t="s">
        <v>12581</v>
      </c>
      <c r="C4189" s="0" t="str">
        <f aca="false">LEFT(A4189,2)&amp;B4189</f>
        <v>PEHuánuco</v>
      </c>
    </row>
    <row r="4190" customFormat="false" ht="12.75" hidden="false" customHeight="false" outlineLevel="0" collapsed="false">
      <c r="A4190" s="0" t="s">
        <v>12582</v>
      </c>
      <c r="B4190" s="0" t="s">
        <v>12583</v>
      </c>
      <c r="C4190" s="0" t="str">
        <f aca="false">LEFT(A4190,2)&amp;B4190</f>
        <v>PEWankawelika</v>
      </c>
    </row>
    <row r="4191" customFormat="false" ht="12.75" hidden="false" customHeight="false" outlineLevel="0" collapsed="false">
      <c r="A4191" s="0" t="s">
        <v>12582</v>
      </c>
      <c r="B4191" s="0" t="s">
        <v>12584</v>
      </c>
      <c r="C4191" s="0" t="str">
        <f aca="false">LEFT(A4191,2)&amp;B4191</f>
        <v>PEWankawillka</v>
      </c>
    </row>
    <row r="4192" customFormat="false" ht="12.75" hidden="false" customHeight="false" outlineLevel="0" collapsed="false">
      <c r="A4192" s="0" t="s">
        <v>12582</v>
      </c>
      <c r="B4192" s="0" t="s">
        <v>12585</v>
      </c>
      <c r="C4192" s="0" t="str">
        <f aca="false">LEFT(A4192,2)&amp;B4192</f>
        <v>PEHuancavelica</v>
      </c>
    </row>
    <row r="4193" customFormat="false" ht="12.75" hidden="false" customHeight="false" outlineLevel="0" collapsed="false">
      <c r="A4193" s="0" t="s">
        <v>12586</v>
      </c>
      <c r="B4193" s="0" t="s">
        <v>1431</v>
      </c>
      <c r="C4193" s="0" t="str">
        <f aca="false">LEFT(A4193,2)&amp;B4193</f>
        <v>PEIka</v>
      </c>
    </row>
    <row r="4194" customFormat="false" ht="12.75" hidden="false" customHeight="false" outlineLevel="0" collapsed="false">
      <c r="A4194" s="0" t="s">
        <v>12586</v>
      </c>
      <c r="B4194" s="0" t="s">
        <v>1431</v>
      </c>
      <c r="C4194" s="0" t="str">
        <f aca="false">LEFT(A4194,2)&amp;B4194</f>
        <v>PEIka</v>
      </c>
    </row>
    <row r="4195" customFormat="false" ht="12.75" hidden="false" customHeight="false" outlineLevel="0" collapsed="false">
      <c r="A4195" s="0" t="s">
        <v>12586</v>
      </c>
      <c r="B4195" s="0" t="s">
        <v>12587</v>
      </c>
      <c r="C4195" s="0" t="str">
        <f aca="false">LEFT(A4195,2)&amp;B4195</f>
        <v>PEIca</v>
      </c>
    </row>
    <row r="4196" customFormat="false" ht="12.75" hidden="false" customHeight="false" outlineLevel="0" collapsed="false">
      <c r="A4196" s="0" t="s">
        <v>12588</v>
      </c>
      <c r="B4196" s="0" t="s">
        <v>12589</v>
      </c>
      <c r="C4196" s="0" t="str">
        <f aca="false">LEFT(A4196,2)&amp;B4196</f>
        <v>PEJunin</v>
      </c>
    </row>
    <row r="4197" customFormat="false" ht="12.75" hidden="false" customHeight="false" outlineLevel="0" collapsed="false">
      <c r="A4197" s="0" t="s">
        <v>12588</v>
      </c>
      <c r="B4197" s="0" t="s">
        <v>12590</v>
      </c>
      <c r="C4197" s="0" t="str">
        <f aca="false">LEFT(A4197,2)&amp;B4197</f>
        <v>PEHunin</v>
      </c>
    </row>
    <row r="4198" customFormat="false" ht="12.75" hidden="false" customHeight="false" outlineLevel="0" collapsed="false">
      <c r="A4198" s="0" t="s">
        <v>12588</v>
      </c>
      <c r="B4198" s="0" t="s">
        <v>12591</v>
      </c>
      <c r="C4198" s="0" t="str">
        <f aca="false">LEFT(A4198,2)&amp;B4198</f>
        <v>PEJunín</v>
      </c>
    </row>
    <row r="4199" customFormat="false" ht="12.75" hidden="false" customHeight="false" outlineLevel="0" collapsed="false">
      <c r="A4199" s="0" t="s">
        <v>12592</v>
      </c>
      <c r="B4199" s="0" t="s">
        <v>12593</v>
      </c>
      <c r="C4199" s="0" t="str">
        <f aca="false">LEFT(A4199,2)&amp;B4199</f>
        <v>PELa Libertad</v>
      </c>
    </row>
    <row r="4200" customFormat="false" ht="12.75" hidden="false" customHeight="false" outlineLevel="0" collapsed="false">
      <c r="A4200" s="0" t="s">
        <v>12592</v>
      </c>
      <c r="B4200" s="0" t="s">
        <v>12594</v>
      </c>
      <c r="C4200" s="0" t="str">
        <f aca="false">LEFT(A4200,2)&amp;B4200</f>
        <v>PEQispi kay</v>
      </c>
    </row>
    <row r="4201" customFormat="false" ht="12.75" hidden="false" customHeight="false" outlineLevel="0" collapsed="false">
      <c r="A4201" s="0" t="s">
        <v>12592</v>
      </c>
      <c r="B4201" s="0" t="s">
        <v>12593</v>
      </c>
      <c r="C4201" s="0" t="str">
        <f aca="false">LEFT(A4201,2)&amp;B4201</f>
        <v>PELa Libertad</v>
      </c>
    </row>
    <row r="4202" customFormat="false" ht="12.75" hidden="false" customHeight="false" outlineLevel="0" collapsed="false">
      <c r="A4202" s="0" t="s">
        <v>12595</v>
      </c>
      <c r="B4202" s="0" t="s">
        <v>12596</v>
      </c>
      <c r="C4202" s="0" t="str">
        <f aca="false">LEFT(A4202,2)&amp;B4202</f>
        <v>PELambayeque</v>
      </c>
    </row>
    <row r="4203" customFormat="false" ht="12.75" hidden="false" customHeight="false" outlineLevel="0" collapsed="false">
      <c r="A4203" s="0" t="s">
        <v>12595</v>
      </c>
      <c r="B4203" s="0" t="s">
        <v>12597</v>
      </c>
      <c r="C4203" s="0" t="str">
        <f aca="false">LEFT(A4203,2)&amp;B4203</f>
        <v>PELampalliqi</v>
      </c>
    </row>
    <row r="4204" customFormat="false" ht="12.75" hidden="false" customHeight="false" outlineLevel="0" collapsed="false">
      <c r="A4204" s="0" t="s">
        <v>12595</v>
      </c>
      <c r="B4204" s="0" t="s">
        <v>12596</v>
      </c>
      <c r="C4204" s="0" t="str">
        <f aca="false">LEFT(A4204,2)&amp;B4204</f>
        <v>PELambayeque</v>
      </c>
    </row>
    <row r="4205" customFormat="false" ht="12.75" hidden="false" customHeight="false" outlineLevel="0" collapsed="false">
      <c r="A4205" s="0" t="s">
        <v>12598</v>
      </c>
      <c r="B4205" s="0" t="s">
        <v>12599</v>
      </c>
      <c r="C4205" s="0" t="str">
        <f aca="false">LEFT(A4205,2)&amp;B4205</f>
        <v>PELima</v>
      </c>
    </row>
    <row r="4206" customFormat="false" ht="12.75" hidden="false" customHeight="false" outlineLevel="0" collapsed="false">
      <c r="A4206" s="0" t="s">
        <v>12598</v>
      </c>
      <c r="B4206" s="0" t="s">
        <v>12599</v>
      </c>
      <c r="C4206" s="0" t="str">
        <f aca="false">LEFT(A4206,2)&amp;B4206</f>
        <v>PELima</v>
      </c>
    </row>
    <row r="4207" customFormat="false" ht="12.75" hidden="false" customHeight="false" outlineLevel="0" collapsed="false">
      <c r="A4207" s="0" t="s">
        <v>12598</v>
      </c>
      <c r="B4207" s="0" t="s">
        <v>12599</v>
      </c>
      <c r="C4207" s="0" t="str">
        <f aca="false">LEFT(A4207,2)&amp;B4207</f>
        <v>PELima</v>
      </c>
    </row>
    <row r="4208" customFormat="false" ht="12.75" hidden="false" customHeight="false" outlineLevel="0" collapsed="false">
      <c r="A4208" s="0" t="s">
        <v>12600</v>
      </c>
      <c r="B4208" s="0" t="s">
        <v>12601</v>
      </c>
      <c r="C4208" s="0" t="str">
        <f aca="false">LEFT(A4208,2)&amp;B4208</f>
        <v>PELuritu</v>
      </c>
    </row>
    <row r="4209" customFormat="false" ht="12.75" hidden="false" customHeight="false" outlineLevel="0" collapsed="false">
      <c r="A4209" s="0" t="s">
        <v>12600</v>
      </c>
      <c r="B4209" s="0" t="s">
        <v>12601</v>
      </c>
      <c r="C4209" s="0" t="str">
        <f aca="false">LEFT(A4209,2)&amp;B4209</f>
        <v>PELuritu</v>
      </c>
    </row>
    <row r="4210" customFormat="false" ht="12.75" hidden="false" customHeight="false" outlineLevel="0" collapsed="false">
      <c r="A4210" s="0" t="s">
        <v>12600</v>
      </c>
      <c r="B4210" s="0" t="s">
        <v>12602</v>
      </c>
      <c r="C4210" s="0" t="str">
        <f aca="false">LEFT(A4210,2)&amp;B4210</f>
        <v>PELoreto</v>
      </c>
    </row>
    <row r="4211" customFormat="false" ht="12.75" hidden="false" customHeight="false" outlineLevel="0" collapsed="false">
      <c r="A4211" s="0" t="s">
        <v>12603</v>
      </c>
      <c r="B4211" s="0" t="s">
        <v>12604</v>
      </c>
      <c r="C4211" s="0" t="str">
        <f aca="false">LEFT(A4211,2)&amp;B4211</f>
        <v>PEMadre de Dios</v>
      </c>
    </row>
    <row r="4212" customFormat="false" ht="12.75" hidden="false" customHeight="false" outlineLevel="0" collapsed="false">
      <c r="A4212" s="0" t="s">
        <v>12603</v>
      </c>
      <c r="B4212" s="0" t="s">
        <v>12605</v>
      </c>
      <c r="C4212" s="0" t="str">
        <f aca="false">LEFT(A4212,2)&amp;B4212</f>
        <v>PEMayutata</v>
      </c>
    </row>
    <row r="4213" customFormat="false" ht="12.75" hidden="false" customHeight="false" outlineLevel="0" collapsed="false">
      <c r="A4213" s="0" t="s">
        <v>12603</v>
      </c>
      <c r="B4213" s="0" t="s">
        <v>12604</v>
      </c>
      <c r="C4213" s="0" t="str">
        <f aca="false">LEFT(A4213,2)&amp;B4213</f>
        <v>PEMadre de Dios</v>
      </c>
    </row>
    <row r="4214" customFormat="false" ht="12.75" hidden="false" customHeight="false" outlineLevel="0" collapsed="false">
      <c r="A4214" s="0" t="s">
        <v>12606</v>
      </c>
      <c r="B4214" s="0" t="s">
        <v>12607</v>
      </c>
      <c r="C4214" s="0" t="str">
        <f aca="false">LEFT(A4214,2)&amp;B4214</f>
        <v>PEMoqwegwa</v>
      </c>
    </row>
    <row r="4215" customFormat="false" ht="12.75" hidden="false" customHeight="false" outlineLevel="0" collapsed="false">
      <c r="A4215" s="0" t="s">
        <v>12606</v>
      </c>
      <c r="B4215" s="0" t="s">
        <v>12608</v>
      </c>
      <c r="C4215" s="0" t="str">
        <f aca="false">LEFT(A4215,2)&amp;B4215</f>
        <v>PEMuqiwa</v>
      </c>
    </row>
    <row r="4216" customFormat="false" ht="12.75" hidden="false" customHeight="false" outlineLevel="0" collapsed="false">
      <c r="A4216" s="0" t="s">
        <v>12606</v>
      </c>
      <c r="B4216" s="0" t="s">
        <v>12609</v>
      </c>
      <c r="C4216" s="0" t="str">
        <f aca="false">LEFT(A4216,2)&amp;B4216</f>
        <v>PEMoquegua</v>
      </c>
    </row>
    <row r="4217" customFormat="false" ht="12.75" hidden="false" customHeight="false" outlineLevel="0" collapsed="false">
      <c r="A4217" s="0" t="s">
        <v>12610</v>
      </c>
      <c r="B4217" s="0" t="s">
        <v>12611</v>
      </c>
      <c r="C4217" s="0" t="str">
        <f aca="false">LEFT(A4217,2)&amp;B4217</f>
        <v>PEPasqu</v>
      </c>
    </row>
    <row r="4218" customFormat="false" ht="12.75" hidden="false" customHeight="false" outlineLevel="0" collapsed="false">
      <c r="A4218" s="0" t="s">
        <v>12610</v>
      </c>
      <c r="B4218" s="0" t="s">
        <v>12611</v>
      </c>
      <c r="C4218" s="0" t="str">
        <f aca="false">LEFT(A4218,2)&amp;B4218</f>
        <v>PEPasqu</v>
      </c>
    </row>
    <row r="4219" customFormat="false" ht="12.75" hidden="false" customHeight="false" outlineLevel="0" collapsed="false">
      <c r="A4219" s="0" t="s">
        <v>12610</v>
      </c>
      <c r="B4219" s="0" t="s">
        <v>12612</v>
      </c>
      <c r="C4219" s="0" t="str">
        <f aca="false">LEFT(A4219,2)&amp;B4219</f>
        <v>PEPasco</v>
      </c>
    </row>
    <row r="4220" customFormat="false" ht="12.75" hidden="false" customHeight="false" outlineLevel="0" collapsed="false">
      <c r="A4220" s="0" t="s">
        <v>12613</v>
      </c>
      <c r="B4220" s="0" t="s">
        <v>12614</v>
      </c>
      <c r="C4220" s="0" t="str">
        <f aca="false">LEFT(A4220,2)&amp;B4220</f>
        <v>PEPiura</v>
      </c>
    </row>
    <row r="4221" customFormat="false" ht="12.75" hidden="false" customHeight="false" outlineLevel="0" collapsed="false">
      <c r="A4221" s="0" t="s">
        <v>12613</v>
      </c>
      <c r="B4221" s="0" t="s">
        <v>12615</v>
      </c>
      <c r="C4221" s="0" t="str">
        <f aca="false">LEFT(A4221,2)&amp;B4221</f>
        <v>PEPiwra</v>
      </c>
    </row>
    <row r="4222" customFormat="false" ht="12.75" hidden="false" customHeight="false" outlineLevel="0" collapsed="false">
      <c r="A4222" s="0" t="s">
        <v>12613</v>
      </c>
      <c r="B4222" s="0" t="s">
        <v>12614</v>
      </c>
      <c r="C4222" s="0" t="str">
        <f aca="false">LEFT(A4222,2)&amp;B4222</f>
        <v>PEPiura</v>
      </c>
    </row>
    <row r="4223" customFormat="false" ht="12.75" hidden="false" customHeight="false" outlineLevel="0" collapsed="false">
      <c r="A4223" s="0" t="s">
        <v>12616</v>
      </c>
      <c r="B4223" s="0" t="s">
        <v>12617</v>
      </c>
      <c r="C4223" s="0" t="str">
        <f aca="false">LEFT(A4223,2)&amp;B4223</f>
        <v>PEPuno</v>
      </c>
    </row>
    <row r="4224" customFormat="false" ht="12.75" hidden="false" customHeight="false" outlineLevel="0" collapsed="false">
      <c r="A4224" s="0" t="s">
        <v>12616</v>
      </c>
      <c r="B4224" s="0" t="s">
        <v>12618</v>
      </c>
      <c r="C4224" s="0" t="str">
        <f aca="false">LEFT(A4224,2)&amp;B4224</f>
        <v>PEPunu</v>
      </c>
    </row>
    <row r="4225" customFormat="false" ht="12.75" hidden="false" customHeight="false" outlineLevel="0" collapsed="false">
      <c r="A4225" s="0" t="s">
        <v>12616</v>
      </c>
      <c r="B4225" s="0" t="s">
        <v>12617</v>
      </c>
      <c r="C4225" s="0" t="str">
        <f aca="false">LEFT(A4225,2)&amp;B4225</f>
        <v>PEPuno</v>
      </c>
    </row>
    <row r="4226" customFormat="false" ht="12.75" hidden="false" customHeight="false" outlineLevel="0" collapsed="false">
      <c r="A4226" s="0" t="s">
        <v>12619</v>
      </c>
      <c r="B4226" s="0" t="s">
        <v>12620</v>
      </c>
      <c r="C4226" s="0" t="str">
        <f aca="false">LEFT(A4226,2)&amp;B4226</f>
        <v>PESan Martín</v>
      </c>
    </row>
    <row r="4227" customFormat="false" ht="12.75" hidden="false" customHeight="false" outlineLevel="0" collapsed="false">
      <c r="A4227" s="0" t="s">
        <v>12619</v>
      </c>
      <c r="B4227" s="0" t="s">
        <v>12621</v>
      </c>
      <c r="C4227" s="0" t="str">
        <f aca="false">LEFT(A4227,2)&amp;B4227</f>
        <v>PESan Martin</v>
      </c>
    </row>
    <row r="4228" customFormat="false" ht="12.75" hidden="false" customHeight="false" outlineLevel="0" collapsed="false">
      <c r="A4228" s="0" t="s">
        <v>12619</v>
      </c>
      <c r="B4228" s="0" t="s">
        <v>12620</v>
      </c>
      <c r="C4228" s="0" t="str">
        <f aca="false">LEFT(A4228,2)&amp;B4228</f>
        <v>PESan Martín</v>
      </c>
    </row>
    <row r="4229" customFormat="false" ht="12.75" hidden="false" customHeight="false" outlineLevel="0" collapsed="false">
      <c r="A4229" s="0" t="s">
        <v>12622</v>
      </c>
      <c r="B4229" s="0" t="s">
        <v>12623</v>
      </c>
      <c r="C4229" s="0" t="str">
        <f aca="false">LEFT(A4229,2)&amp;B4229</f>
        <v>PETakna</v>
      </c>
    </row>
    <row r="4230" customFormat="false" ht="12.75" hidden="false" customHeight="false" outlineLevel="0" collapsed="false">
      <c r="A4230" s="0" t="s">
        <v>12622</v>
      </c>
      <c r="B4230" s="0" t="s">
        <v>12624</v>
      </c>
      <c r="C4230" s="0" t="str">
        <f aca="false">LEFT(A4230,2)&amp;B4230</f>
        <v>PETaqna</v>
      </c>
    </row>
    <row r="4231" customFormat="false" ht="12.75" hidden="false" customHeight="false" outlineLevel="0" collapsed="false">
      <c r="A4231" s="0" t="s">
        <v>12622</v>
      </c>
      <c r="B4231" s="0" t="s">
        <v>12625</v>
      </c>
      <c r="C4231" s="0" t="str">
        <f aca="false">LEFT(A4231,2)&amp;B4231</f>
        <v>PETacna</v>
      </c>
    </row>
    <row r="4232" customFormat="false" ht="12.75" hidden="false" customHeight="false" outlineLevel="0" collapsed="false">
      <c r="A4232" s="0" t="s">
        <v>12626</v>
      </c>
      <c r="B4232" s="0" t="s">
        <v>12627</v>
      </c>
      <c r="C4232" s="0" t="str">
        <f aca="false">LEFT(A4232,2)&amp;B4232</f>
        <v>PETumbes</v>
      </c>
    </row>
    <row r="4233" customFormat="false" ht="12.75" hidden="false" customHeight="false" outlineLevel="0" collapsed="false">
      <c r="A4233" s="0" t="s">
        <v>12626</v>
      </c>
      <c r="B4233" s="0" t="s">
        <v>12628</v>
      </c>
      <c r="C4233" s="0" t="str">
        <f aca="false">LEFT(A4233,2)&amp;B4233</f>
        <v>PETumpis</v>
      </c>
    </row>
    <row r="4234" customFormat="false" ht="12.75" hidden="false" customHeight="false" outlineLevel="0" collapsed="false">
      <c r="A4234" s="0" t="s">
        <v>12626</v>
      </c>
      <c r="B4234" s="0" t="s">
        <v>12627</v>
      </c>
      <c r="C4234" s="0" t="str">
        <f aca="false">LEFT(A4234,2)&amp;B4234</f>
        <v>PETumbes</v>
      </c>
    </row>
    <row r="4235" customFormat="false" ht="12.75" hidden="false" customHeight="false" outlineLevel="0" collapsed="false">
      <c r="A4235" s="0" t="s">
        <v>12629</v>
      </c>
      <c r="B4235" s="0" t="s">
        <v>12630</v>
      </c>
      <c r="C4235" s="0" t="str">
        <f aca="false">LEFT(A4235,2)&amp;B4235</f>
        <v>PEUkayali</v>
      </c>
    </row>
    <row r="4236" customFormat="false" ht="12.75" hidden="false" customHeight="false" outlineLevel="0" collapsed="false">
      <c r="A4236" s="0" t="s">
        <v>12629</v>
      </c>
      <c r="B4236" s="0" t="s">
        <v>12630</v>
      </c>
      <c r="C4236" s="0" t="str">
        <f aca="false">LEFT(A4236,2)&amp;B4236</f>
        <v>PEUkayali</v>
      </c>
    </row>
    <row r="4237" customFormat="false" ht="12.75" hidden="false" customHeight="false" outlineLevel="0" collapsed="false">
      <c r="A4237" s="0" t="s">
        <v>12629</v>
      </c>
      <c r="B4237" s="0" t="s">
        <v>12631</v>
      </c>
      <c r="C4237" s="0" t="str">
        <f aca="false">LEFT(A4237,2)&amp;B4237</f>
        <v>PEUcayali</v>
      </c>
    </row>
    <row r="4238" customFormat="false" ht="12.75" hidden="false" customHeight="false" outlineLevel="0" collapsed="false">
      <c r="A4238" s="0" t="s">
        <v>12632</v>
      </c>
      <c r="B4238" s="0" t="s">
        <v>12633</v>
      </c>
      <c r="C4238" s="0" t="str">
        <f aca="false">LEFT(A4238,2)&amp;B4238</f>
        <v>PELima hatun llaqta</v>
      </c>
    </row>
    <row r="4239" customFormat="false" ht="12.75" hidden="false" customHeight="false" outlineLevel="0" collapsed="false">
      <c r="A4239" s="0" t="s">
        <v>12632</v>
      </c>
      <c r="B4239" s="0" t="s">
        <v>12634</v>
      </c>
      <c r="C4239" s="0" t="str">
        <f aca="false">LEFT(A4239,2)&amp;B4239</f>
        <v>PELima llaqta suyu</v>
      </c>
    </row>
    <row r="4240" customFormat="false" ht="12.75" hidden="false" customHeight="false" outlineLevel="0" collapsed="false">
      <c r="A4240" s="0" t="s">
        <v>12632</v>
      </c>
      <c r="B4240" s="0" t="s">
        <v>12635</v>
      </c>
      <c r="C4240" s="0" t="str">
        <f aca="false">LEFT(A4240,2)&amp;B4240</f>
        <v>PEMunicipalidad Metropolitana de Lima</v>
      </c>
    </row>
    <row r="4241" customFormat="false" ht="12.75" hidden="false" customHeight="false" outlineLevel="0" collapsed="false">
      <c r="A4241" s="0" t="s">
        <v>12636</v>
      </c>
      <c r="B4241" s="0" t="s">
        <v>12637</v>
      </c>
      <c r="C4241" s="0" t="str">
        <f aca="false">LEFT(A4241,2)&amp;B4241</f>
        <v>PGNational Capital District (Port Moresby)</v>
      </c>
    </row>
    <row r="4242" customFormat="false" ht="12.75" hidden="false" customHeight="false" outlineLevel="0" collapsed="false">
      <c r="A4242" s="0" t="s">
        <v>12638</v>
      </c>
      <c r="B4242" s="0" t="s">
        <v>12639</v>
      </c>
      <c r="C4242" s="0" t="str">
        <f aca="false">LEFT(A4242,2)&amp;B4242</f>
        <v>PGChimbu</v>
      </c>
    </row>
    <row r="4243" customFormat="false" ht="12.75" hidden="false" customHeight="false" outlineLevel="0" collapsed="false">
      <c r="A4243" s="0" t="s">
        <v>12640</v>
      </c>
      <c r="B4243" s="0" t="s">
        <v>6400</v>
      </c>
      <c r="C4243" s="0" t="str">
        <f aca="false">LEFT(A4243,2)&amp;B4243</f>
        <v>PGCentral</v>
      </c>
    </row>
    <row r="4244" customFormat="false" ht="12.75" hidden="false" customHeight="false" outlineLevel="0" collapsed="false">
      <c r="A4244" s="0" t="s">
        <v>12641</v>
      </c>
      <c r="B4244" s="0" t="s">
        <v>12642</v>
      </c>
      <c r="C4244" s="0" t="str">
        <f aca="false">LEFT(A4244,2)&amp;B4244</f>
        <v>PGEast New Britain</v>
      </c>
    </row>
    <row r="4245" customFormat="false" ht="12.75" hidden="false" customHeight="false" outlineLevel="0" collapsed="false">
      <c r="A4245" s="0" t="s">
        <v>12643</v>
      </c>
      <c r="B4245" s="0" t="s">
        <v>12644</v>
      </c>
      <c r="C4245" s="0" t="str">
        <f aca="false">LEFT(A4245,2)&amp;B4245</f>
        <v>PGEastern Highlands</v>
      </c>
    </row>
    <row r="4246" customFormat="false" ht="12.75" hidden="false" customHeight="false" outlineLevel="0" collapsed="false">
      <c r="A4246" s="0" t="s">
        <v>12645</v>
      </c>
      <c r="B4246" s="0" t="s">
        <v>12646</v>
      </c>
      <c r="C4246" s="0" t="str">
        <f aca="false">LEFT(A4246,2)&amp;B4246</f>
        <v>PGEnga</v>
      </c>
    </row>
    <row r="4247" customFormat="false" ht="12.75" hidden="false" customHeight="false" outlineLevel="0" collapsed="false">
      <c r="A4247" s="0" t="s">
        <v>12647</v>
      </c>
      <c r="B4247" s="0" t="s">
        <v>12648</v>
      </c>
      <c r="C4247" s="0" t="str">
        <f aca="false">LEFT(A4247,2)&amp;B4247</f>
        <v>PGEast Sepik</v>
      </c>
    </row>
    <row r="4248" customFormat="false" ht="12.75" hidden="false" customHeight="false" outlineLevel="0" collapsed="false">
      <c r="A4248" s="0" t="s">
        <v>12649</v>
      </c>
      <c r="B4248" s="0" t="s">
        <v>12650</v>
      </c>
      <c r="C4248" s="0" t="str">
        <f aca="false">LEFT(A4248,2)&amp;B4248</f>
        <v>PGGulf</v>
      </c>
    </row>
    <row r="4249" customFormat="false" ht="12.75" hidden="false" customHeight="false" outlineLevel="0" collapsed="false">
      <c r="A4249" s="0" t="s">
        <v>12651</v>
      </c>
      <c r="B4249" s="0" t="s">
        <v>12652</v>
      </c>
      <c r="C4249" s="0" t="str">
        <f aca="false">LEFT(A4249,2)&amp;B4249</f>
        <v>PGHela</v>
      </c>
    </row>
    <row r="4250" customFormat="false" ht="12.75" hidden="false" customHeight="false" outlineLevel="0" collapsed="false">
      <c r="A4250" s="0" t="s">
        <v>12653</v>
      </c>
      <c r="B4250" s="0" t="s">
        <v>12654</v>
      </c>
      <c r="C4250" s="0" t="str">
        <f aca="false">LEFT(A4250,2)&amp;B4250</f>
        <v>PGJiwaka</v>
      </c>
    </row>
    <row r="4251" customFormat="false" ht="12.75" hidden="false" customHeight="false" outlineLevel="0" collapsed="false">
      <c r="A4251" s="0" t="s">
        <v>12655</v>
      </c>
      <c r="B4251" s="0" t="s">
        <v>12656</v>
      </c>
      <c r="C4251" s="0" t="str">
        <f aca="false">LEFT(A4251,2)&amp;B4251</f>
        <v>PGMilne Bay</v>
      </c>
    </row>
    <row r="4252" customFormat="false" ht="12.75" hidden="false" customHeight="false" outlineLevel="0" collapsed="false">
      <c r="A4252" s="0" t="s">
        <v>12657</v>
      </c>
      <c r="B4252" s="0" t="s">
        <v>12658</v>
      </c>
      <c r="C4252" s="0" t="str">
        <f aca="false">LEFT(A4252,2)&amp;B4252</f>
        <v>PGMorobe</v>
      </c>
    </row>
    <row r="4253" customFormat="false" ht="12.75" hidden="false" customHeight="false" outlineLevel="0" collapsed="false">
      <c r="A4253" s="0" t="s">
        <v>12659</v>
      </c>
      <c r="B4253" s="0" t="s">
        <v>12660</v>
      </c>
      <c r="C4253" s="0" t="str">
        <f aca="false">LEFT(A4253,2)&amp;B4253</f>
        <v>PGMadang</v>
      </c>
    </row>
    <row r="4254" customFormat="false" ht="12.75" hidden="false" customHeight="false" outlineLevel="0" collapsed="false">
      <c r="A4254" s="0" t="s">
        <v>12661</v>
      </c>
      <c r="B4254" s="0" t="s">
        <v>12662</v>
      </c>
      <c r="C4254" s="0" t="str">
        <f aca="false">LEFT(A4254,2)&amp;B4254</f>
        <v>PGManus</v>
      </c>
    </row>
    <row r="4255" customFormat="false" ht="12.75" hidden="false" customHeight="false" outlineLevel="0" collapsed="false">
      <c r="A4255" s="0" t="s">
        <v>12663</v>
      </c>
      <c r="B4255" s="0" t="s">
        <v>12664</v>
      </c>
      <c r="C4255" s="0" t="str">
        <f aca="false">LEFT(A4255,2)&amp;B4255</f>
        <v>PGNew Ireland</v>
      </c>
    </row>
    <row r="4256" customFormat="false" ht="12.75" hidden="false" customHeight="false" outlineLevel="0" collapsed="false">
      <c r="A4256" s="0" t="s">
        <v>12665</v>
      </c>
      <c r="B4256" s="0" t="s">
        <v>7963</v>
      </c>
      <c r="C4256" s="0" t="str">
        <f aca="false">LEFT(A4256,2)&amp;B4256</f>
        <v>PGNorthern</v>
      </c>
    </row>
    <row r="4257" customFormat="false" ht="12.75" hidden="false" customHeight="false" outlineLevel="0" collapsed="false">
      <c r="A4257" s="0" t="s">
        <v>12666</v>
      </c>
      <c r="B4257" s="0" t="s">
        <v>12667</v>
      </c>
      <c r="C4257" s="0" t="str">
        <f aca="false">LEFT(A4257,2)&amp;B4257</f>
        <v>PGWest Sepik</v>
      </c>
    </row>
    <row r="4258" customFormat="false" ht="12.75" hidden="false" customHeight="false" outlineLevel="0" collapsed="false">
      <c r="A4258" s="0" t="s">
        <v>12668</v>
      </c>
      <c r="B4258" s="0" t="s">
        <v>12669</v>
      </c>
      <c r="C4258" s="0" t="str">
        <f aca="false">LEFT(A4258,2)&amp;B4258</f>
        <v>PGSouthern Highlands</v>
      </c>
    </row>
    <row r="4259" customFormat="false" ht="12.75" hidden="false" customHeight="false" outlineLevel="0" collapsed="false">
      <c r="A4259" s="0" t="s">
        <v>12670</v>
      </c>
      <c r="B4259" s="0" t="s">
        <v>12671</v>
      </c>
      <c r="C4259" s="0" t="str">
        <f aca="false">LEFT(A4259,2)&amp;B4259</f>
        <v>PGWest New Britain</v>
      </c>
    </row>
    <row r="4260" customFormat="false" ht="12.75" hidden="false" customHeight="false" outlineLevel="0" collapsed="false">
      <c r="A4260" s="0" t="s">
        <v>12672</v>
      </c>
      <c r="B4260" s="0" t="s">
        <v>12673</v>
      </c>
      <c r="C4260" s="0" t="str">
        <f aca="false">LEFT(A4260,2)&amp;B4260</f>
        <v>PGWestern Highlands</v>
      </c>
    </row>
    <row r="4261" customFormat="false" ht="12.75" hidden="false" customHeight="false" outlineLevel="0" collapsed="false">
      <c r="A4261" s="0" t="s">
        <v>12674</v>
      </c>
      <c r="B4261" s="0" t="s">
        <v>7971</v>
      </c>
      <c r="C4261" s="0" t="str">
        <f aca="false">LEFT(A4261,2)&amp;B4261</f>
        <v>PGWestern</v>
      </c>
    </row>
    <row r="4262" customFormat="false" ht="12.75" hidden="false" customHeight="false" outlineLevel="0" collapsed="false">
      <c r="A4262" s="0" t="s">
        <v>12675</v>
      </c>
      <c r="B4262" s="0" t="s">
        <v>12676</v>
      </c>
      <c r="C4262" s="0" t="str">
        <f aca="false">LEFT(A4262,2)&amp;B4262</f>
        <v>PGBougainville</v>
      </c>
    </row>
    <row r="4263" customFormat="false" ht="12.75" hidden="false" customHeight="false" outlineLevel="0" collapsed="false">
      <c r="A4263" s="0" t="s">
        <v>12677</v>
      </c>
      <c r="B4263" s="0" t="s">
        <v>12678</v>
      </c>
      <c r="C4263" s="0" t="str">
        <f aca="false">LEFT(A4263,2)&amp;B4263</f>
        <v>PHNational Capital Region</v>
      </c>
    </row>
    <row r="4264" customFormat="false" ht="12.75" hidden="false" customHeight="false" outlineLevel="0" collapsed="false">
      <c r="A4264" s="0" t="s">
        <v>12677</v>
      </c>
      <c r="B4264" s="0" t="s">
        <v>12679</v>
      </c>
      <c r="C4264" s="0" t="str">
        <f aca="false">LEFT(A4264,2)&amp;B4264</f>
        <v>PHPambansang Punong Rehiyon</v>
      </c>
    </row>
    <row r="4265" customFormat="false" ht="12.75" hidden="false" customHeight="false" outlineLevel="0" collapsed="false">
      <c r="A4265" s="0" t="s">
        <v>12680</v>
      </c>
      <c r="B4265" s="0" t="s">
        <v>12681</v>
      </c>
      <c r="C4265" s="0" t="str">
        <f aca="false">LEFT(A4265,2)&amp;B4265</f>
        <v>PHIlocos (Region I)</v>
      </c>
    </row>
    <row r="4266" customFormat="false" ht="12.75" hidden="false" customHeight="false" outlineLevel="0" collapsed="false">
      <c r="A4266" s="0" t="s">
        <v>12680</v>
      </c>
      <c r="B4266" s="0" t="s">
        <v>12682</v>
      </c>
      <c r="C4266" s="0" t="str">
        <f aca="false">LEFT(A4266,2)&amp;B4266</f>
        <v>PHRehiyon ng Iloko</v>
      </c>
    </row>
    <row r="4267" customFormat="false" ht="12.75" hidden="false" customHeight="false" outlineLevel="0" collapsed="false">
      <c r="A4267" s="0" t="s">
        <v>12683</v>
      </c>
      <c r="B4267" s="0" t="s">
        <v>12684</v>
      </c>
      <c r="C4267" s="0" t="str">
        <f aca="false">LEFT(A4267,2)&amp;B4267</f>
        <v>PHIlocos Norte</v>
      </c>
    </row>
    <row r="4268" customFormat="false" ht="12.75" hidden="false" customHeight="false" outlineLevel="0" collapsed="false">
      <c r="A4268" s="0" t="s">
        <v>12683</v>
      </c>
      <c r="B4268" s="0" t="s">
        <v>12685</v>
      </c>
      <c r="C4268" s="0" t="str">
        <f aca="false">LEFT(A4268,2)&amp;B4268</f>
        <v>PHHilagang Iloko</v>
      </c>
    </row>
    <row r="4269" customFormat="false" ht="12.75" hidden="false" customHeight="false" outlineLevel="0" collapsed="false">
      <c r="A4269" s="0" t="s">
        <v>12686</v>
      </c>
      <c r="B4269" s="0" t="s">
        <v>12687</v>
      </c>
      <c r="C4269" s="0" t="str">
        <f aca="false">LEFT(A4269,2)&amp;B4269</f>
        <v>PHIlocos Sur</v>
      </c>
    </row>
    <row r="4270" customFormat="false" ht="12.75" hidden="false" customHeight="false" outlineLevel="0" collapsed="false">
      <c r="A4270" s="0" t="s">
        <v>12686</v>
      </c>
      <c r="B4270" s="0" t="s">
        <v>12688</v>
      </c>
      <c r="C4270" s="0" t="str">
        <f aca="false">LEFT(A4270,2)&amp;B4270</f>
        <v>PHTimog Iloko</v>
      </c>
    </row>
    <row r="4271" customFormat="false" ht="12.75" hidden="false" customHeight="false" outlineLevel="0" collapsed="false">
      <c r="A4271" s="0" t="s">
        <v>12689</v>
      </c>
      <c r="B4271" s="0" t="s">
        <v>12690</v>
      </c>
      <c r="C4271" s="0" t="str">
        <f aca="false">LEFT(A4271,2)&amp;B4271</f>
        <v>PHLa Union</v>
      </c>
    </row>
    <row r="4272" customFormat="false" ht="12.75" hidden="false" customHeight="false" outlineLevel="0" collapsed="false">
      <c r="A4272" s="0" t="s">
        <v>12689</v>
      </c>
      <c r="B4272" s="0" t="s">
        <v>12691</v>
      </c>
      <c r="C4272" s="0" t="str">
        <f aca="false">LEFT(A4272,2)&amp;B4272</f>
        <v>PHLa Unyon</v>
      </c>
    </row>
    <row r="4273" customFormat="false" ht="12.75" hidden="false" customHeight="false" outlineLevel="0" collapsed="false">
      <c r="A4273" s="0" t="s">
        <v>12692</v>
      </c>
      <c r="B4273" s="0" t="s">
        <v>12693</v>
      </c>
      <c r="C4273" s="0" t="str">
        <f aca="false">LEFT(A4273,2)&amp;B4273</f>
        <v>PHPangasinan</v>
      </c>
    </row>
    <row r="4274" customFormat="false" ht="12.75" hidden="false" customHeight="false" outlineLevel="0" collapsed="false">
      <c r="A4274" s="0" t="s">
        <v>12692</v>
      </c>
      <c r="B4274" s="0" t="s">
        <v>12693</v>
      </c>
      <c r="C4274" s="0" t="str">
        <f aca="false">LEFT(A4274,2)&amp;B4274</f>
        <v>PHPangasinan</v>
      </c>
    </row>
    <row r="4275" customFormat="false" ht="12.75" hidden="false" customHeight="false" outlineLevel="0" collapsed="false">
      <c r="A4275" s="0" t="s">
        <v>12694</v>
      </c>
      <c r="B4275" s="0" t="s">
        <v>12695</v>
      </c>
      <c r="C4275" s="0" t="str">
        <f aca="false">LEFT(A4275,2)&amp;B4275</f>
        <v>PHCagayan Valley (Region II)</v>
      </c>
    </row>
    <row r="4276" customFormat="false" ht="12.75" hidden="false" customHeight="false" outlineLevel="0" collapsed="false">
      <c r="A4276" s="0" t="s">
        <v>12694</v>
      </c>
      <c r="B4276" s="0" t="s">
        <v>12696</v>
      </c>
      <c r="C4276" s="0" t="str">
        <f aca="false">LEFT(A4276,2)&amp;B4276</f>
        <v>PHRehiyon ng Lambak ng Kagayan</v>
      </c>
    </row>
    <row r="4277" customFormat="false" ht="12.75" hidden="false" customHeight="false" outlineLevel="0" collapsed="false">
      <c r="A4277" s="0" t="s">
        <v>12697</v>
      </c>
      <c r="B4277" s="0" t="s">
        <v>12698</v>
      </c>
      <c r="C4277" s="0" t="str">
        <f aca="false">LEFT(A4277,2)&amp;B4277</f>
        <v>PHBatanes</v>
      </c>
    </row>
    <row r="4278" customFormat="false" ht="12.75" hidden="false" customHeight="false" outlineLevel="0" collapsed="false">
      <c r="A4278" s="0" t="s">
        <v>12697</v>
      </c>
      <c r="B4278" s="0" t="s">
        <v>12698</v>
      </c>
      <c r="C4278" s="0" t="str">
        <f aca="false">LEFT(A4278,2)&amp;B4278</f>
        <v>PHBatanes</v>
      </c>
    </row>
    <row r="4279" customFormat="false" ht="12.75" hidden="false" customHeight="false" outlineLevel="0" collapsed="false">
      <c r="A4279" s="0" t="s">
        <v>12699</v>
      </c>
      <c r="B4279" s="0" t="s">
        <v>12700</v>
      </c>
      <c r="C4279" s="0" t="str">
        <f aca="false">LEFT(A4279,2)&amp;B4279</f>
        <v>PHCagayan</v>
      </c>
    </row>
    <row r="4280" customFormat="false" ht="12.75" hidden="false" customHeight="false" outlineLevel="0" collapsed="false">
      <c r="A4280" s="0" t="s">
        <v>12699</v>
      </c>
      <c r="B4280" s="0" t="s">
        <v>12701</v>
      </c>
      <c r="C4280" s="0" t="str">
        <f aca="false">LEFT(A4280,2)&amp;B4280</f>
        <v>PHKagayan</v>
      </c>
    </row>
    <row r="4281" customFormat="false" ht="12.75" hidden="false" customHeight="false" outlineLevel="0" collapsed="false">
      <c r="A4281" s="0" t="s">
        <v>12702</v>
      </c>
      <c r="B4281" s="0" t="s">
        <v>12703</v>
      </c>
      <c r="C4281" s="0" t="str">
        <f aca="false">LEFT(A4281,2)&amp;B4281</f>
        <v>PHIsabela</v>
      </c>
    </row>
    <row r="4282" customFormat="false" ht="12.75" hidden="false" customHeight="false" outlineLevel="0" collapsed="false">
      <c r="A4282" s="0" t="s">
        <v>12702</v>
      </c>
      <c r="B4282" s="0" t="s">
        <v>12703</v>
      </c>
      <c r="C4282" s="0" t="str">
        <f aca="false">LEFT(A4282,2)&amp;B4282</f>
        <v>PHIsabela</v>
      </c>
    </row>
    <row r="4283" customFormat="false" ht="12.75" hidden="false" customHeight="false" outlineLevel="0" collapsed="false">
      <c r="A4283" s="0" t="s">
        <v>12704</v>
      </c>
      <c r="B4283" s="0" t="s">
        <v>12705</v>
      </c>
      <c r="C4283" s="0" t="str">
        <f aca="false">LEFT(A4283,2)&amp;B4283</f>
        <v>PHNueva Vizcaya</v>
      </c>
    </row>
    <row r="4284" customFormat="false" ht="12.75" hidden="false" customHeight="false" outlineLevel="0" collapsed="false">
      <c r="A4284" s="0" t="s">
        <v>12704</v>
      </c>
      <c r="B4284" s="0" t="s">
        <v>12706</v>
      </c>
      <c r="C4284" s="0" t="str">
        <f aca="false">LEFT(A4284,2)&amp;B4284</f>
        <v>PHNuweva Biskaya</v>
      </c>
    </row>
    <row r="4285" customFormat="false" ht="12.75" hidden="false" customHeight="false" outlineLevel="0" collapsed="false">
      <c r="A4285" s="0" t="s">
        <v>12707</v>
      </c>
      <c r="B4285" s="0" t="s">
        <v>12708</v>
      </c>
      <c r="C4285" s="0" t="str">
        <f aca="false">LEFT(A4285,2)&amp;B4285</f>
        <v>PHQuirino</v>
      </c>
    </row>
    <row r="4286" customFormat="false" ht="12.75" hidden="false" customHeight="false" outlineLevel="0" collapsed="false">
      <c r="A4286" s="0" t="s">
        <v>12707</v>
      </c>
      <c r="B4286" s="0" t="s">
        <v>12709</v>
      </c>
      <c r="C4286" s="0" t="str">
        <f aca="false">LEFT(A4286,2)&amp;B4286</f>
        <v>PHKirino</v>
      </c>
    </row>
    <row r="4287" customFormat="false" ht="12.75" hidden="false" customHeight="false" outlineLevel="0" collapsed="false">
      <c r="A4287" s="0" t="s">
        <v>12710</v>
      </c>
      <c r="B4287" s="0" t="s">
        <v>12711</v>
      </c>
      <c r="C4287" s="0" t="str">
        <f aca="false">LEFT(A4287,2)&amp;B4287</f>
        <v>PHCentral Luzon (Region III)</v>
      </c>
    </row>
    <row r="4288" customFormat="false" ht="12.75" hidden="false" customHeight="false" outlineLevel="0" collapsed="false">
      <c r="A4288" s="0" t="s">
        <v>12710</v>
      </c>
      <c r="B4288" s="0" t="s">
        <v>12712</v>
      </c>
      <c r="C4288" s="0" t="str">
        <f aca="false">LEFT(A4288,2)&amp;B4288</f>
        <v>PHRehiyon ng Gitnang Luson</v>
      </c>
    </row>
    <row r="4289" customFormat="false" ht="12.75" hidden="false" customHeight="false" outlineLevel="0" collapsed="false">
      <c r="A4289" s="0" t="s">
        <v>12713</v>
      </c>
      <c r="B4289" s="0" t="s">
        <v>12714</v>
      </c>
      <c r="C4289" s="0" t="str">
        <f aca="false">LEFT(A4289,2)&amp;B4289</f>
        <v>PHAurora</v>
      </c>
    </row>
    <row r="4290" customFormat="false" ht="12.75" hidden="false" customHeight="false" outlineLevel="0" collapsed="false">
      <c r="A4290" s="0" t="s">
        <v>12713</v>
      </c>
      <c r="B4290" s="0" t="s">
        <v>12714</v>
      </c>
      <c r="C4290" s="0" t="str">
        <f aca="false">LEFT(A4290,2)&amp;B4290</f>
        <v>PHAurora</v>
      </c>
    </row>
    <row r="4291" customFormat="false" ht="12.75" hidden="false" customHeight="false" outlineLevel="0" collapsed="false">
      <c r="A4291" s="0" t="s">
        <v>12715</v>
      </c>
      <c r="B4291" s="0" t="s">
        <v>12716</v>
      </c>
      <c r="C4291" s="0" t="str">
        <f aca="false">LEFT(A4291,2)&amp;B4291</f>
        <v>PHBataan</v>
      </c>
    </row>
    <row r="4292" customFormat="false" ht="12.75" hidden="false" customHeight="false" outlineLevel="0" collapsed="false">
      <c r="A4292" s="0" t="s">
        <v>12715</v>
      </c>
      <c r="B4292" s="0" t="s">
        <v>12716</v>
      </c>
      <c r="C4292" s="0" t="str">
        <f aca="false">LEFT(A4292,2)&amp;B4292</f>
        <v>PHBataan</v>
      </c>
    </row>
    <row r="4293" customFormat="false" ht="12.75" hidden="false" customHeight="false" outlineLevel="0" collapsed="false">
      <c r="A4293" s="0" t="s">
        <v>12717</v>
      </c>
      <c r="B4293" s="0" t="s">
        <v>1714</v>
      </c>
      <c r="C4293" s="0" t="str">
        <f aca="false">LEFT(A4293,2)&amp;B4293</f>
        <v>PHBulacan</v>
      </c>
    </row>
    <row r="4294" customFormat="false" ht="12.75" hidden="false" customHeight="false" outlineLevel="0" collapsed="false">
      <c r="A4294" s="0" t="s">
        <v>12717</v>
      </c>
      <c r="B4294" s="0" t="s">
        <v>12718</v>
      </c>
      <c r="C4294" s="0" t="str">
        <f aca="false">LEFT(A4294,2)&amp;B4294</f>
        <v>PHBulakan</v>
      </c>
    </row>
    <row r="4295" customFormat="false" ht="12.75" hidden="false" customHeight="false" outlineLevel="0" collapsed="false">
      <c r="A4295" s="0" t="s">
        <v>12719</v>
      </c>
      <c r="B4295" s="0" t="s">
        <v>12720</v>
      </c>
      <c r="C4295" s="0" t="str">
        <f aca="false">LEFT(A4295,2)&amp;B4295</f>
        <v>PHNueva Ecija</v>
      </c>
    </row>
    <row r="4296" customFormat="false" ht="12.75" hidden="false" customHeight="false" outlineLevel="0" collapsed="false">
      <c r="A4296" s="0" t="s">
        <v>12719</v>
      </c>
      <c r="B4296" s="0" t="s">
        <v>12721</v>
      </c>
      <c r="C4296" s="0" t="str">
        <f aca="false">LEFT(A4296,2)&amp;B4296</f>
        <v>PHNuweva Esiha</v>
      </c>
    </row>
    <row r="4297" customFormat="false" ht="12.75" hidden="false" customHeight="false" outlineLevel="0" collapsed="false">
      <c r="A4297" s="0" t="s">
        <v>12722</v>
      </c>
      <c r="B4297" s="0" t="s">
        <v>12723</v>
      </c>
      <c r="C4297" s="0" t="str">
        <f aca="false">LEFT(A4297,2)&amp;B4297</f>
        <v>PHPampanga</v>
      </c>
    </row>
    <row r="4298" customFormat="false" ht="12.75" hidden="false" customHeight="false" outlineLevel="0" collapsed="false">
      <c r="A4298" s="0" t="s">
        <v>12722</v>
      </c>
      <c r="B4298" s="0" t="s">
        <v>12723</v>
      </c>
      <c r="C4298" s="0" t="str">
        <f aca="false">LEFT(A4298,2)&amp;B4298</f>
        <v>PHPampanga</v>
      </c>
    </row>
    <row r="4299" customFormat="false" ht="12.75" hidden="false" customHeight="false" outlineLevel="0" collapsed="false">
      <c r="A4299" s="0" t="s">
        <v>12724</v>
      </c>
      <c r="B4299" s="0" t="s">
        <v>12725</v>
      </c>
      <c r="C4299" s="0" t="str">
        <f aca="false">LEFT(A4299,2)&amp;B4299</f>
        <v>PHTarlac</v>
      </c>
    </row>
    <row r="4300" customFormat="false" ht="12.75" hidden="false" customHeight="false" outlineLevel="0" collapsed="false">
      <c r="A4300" s="0" t="s">
        <v>12724</v>
      </c>
      <c r="B4300" s="0" t="s">
        <v>12726</v>
      </c>
      <c r="C4300" s="0" t="str">
        <f aca="false">LEFT(A4300,2)&amp;B4300</f>
        <v>PHTarlak</v>
      </c>
    </row>
    <row r="4301" customFormat="false" ht="12.75" hidden="false" customHeight="false" outlineLevel="0" collapsed="false">
      <c r="A4301" s="0" t="s">
        <v>12727</v>
      </c>
      <c r="B4301" s="0" t="s">
        <v>12728</v>
      </c>
      <c r="C4301" s="0" t="str">
        <f aca="false">LEFT(A4301,2)&amp;B4301</f>
        <v>PHZambales</v>
      </c>
    </row>
    <row r="4302" customFormat="false" ht="12.75" hidden="false" customHeight="false" outlineLevel="0" collapsed="false">
      <c r="A4302" s="0" t="s">
        <v>12727</v>
      </c>
      <c r="B4302" s="0" t="s">
        <v>12729</v>
      </c>
      <c r="C4302" s="0" t="str">
        <f aca="false">LEFT(A4302,2)&amp;B4302</f>
        <v>PHSambales</v>
      </c>
    </row>
    <row r="4303" customFormat="false" ht="12.75" hidden="false" customHeight="false" outlineLevel="0" collapsed="false">
      <c r="A4303" s="0" t="s">
        <v>12730</v>
      </c>
      <c r="B4303" s="0" t="s">
        <v>12731</v>
      </c>
      <c r="C4303" s="0" t="str">
        <f aca="false">LEFT(A4303,2)&amp;B4303</f>
        <v>PHBicol (Region V)</v>
      </c>
    </row>
    <row r="4304" customFormat="false" ht="12.75" hidden="false" customHeight="false" outlineLevel="0" collapsed="false">
      <c r="A4304" s="0" t="s">
        <v>12730</v>
      </c>
      <c r="B4304" s="0" t="s">
        <v>12732</v>
      </c>
      <c r="C4304" s="0" t="str">
        <f aca="false">LEFT(A4304,2)&amp;B4304</f>
        <v>PHRehiyon ng Bikol</v>
      </c>
    </row>
    <row r="4305" customFormat="false" ht="12.75" hidden="false" customHeight="false" outlineLevel="0" collapsed="false">
      <c r="A4305" s="0" t="s">
        <v>12733</v>
      </c>
      <c r="B4305" s="0" t="s">
        <v>12734</v>
      </c>
      <c r="C4305" s="0" t="str">
        <f aca="false">LEFT(A4305,2)&amp;B4305</f>
        <v>PHAlbay</v>
      </c>
    </row>
    <row r="4306" customFormat="false" ht="12.75" hidden="false" customHeight="false" outlineLevel="0" collapsed="false">
      <c r="A4306" s="0" t="s">
        <v>12733</v>
      </c>
      <c r="B4306" s="0" t="s">
        <v>12734</v>
      </c>
      <c r="C4306" s="0" t="str">
        <f aca="false">LEFT(A4306,2)&amp;B4306</f>
        <v>PHAlbay</v>
      </c>
    </row>
    <row r="4307" customFormat="false" ht="12.75" hidden="false" customHeight="false" outlineLevel="0" collapsed="false">
      <c r="A4307" s="0" t="s">
        <v>12735</v>
      </c>
      <c r="B4307" s="0" t="s">
        <v>12736</v>
      </c>
      <c r="C4307" s="0" t="str">
        <f aca="false">LEFT(A4307,2)&amp;B4307</f>
        <v>PHCamarines Norte</v>
      </c>
    </row>
    <row r="4308" customFormat="false" ht="12.75" hidden="false" customHeight="false" outlineLevel="0" collapsed="false">
      <c r="A4308" s="0" t="s">
        <v>12735</v>
      </c>
      <c r="B4308" s="0" t="s">
        <v>12737</v>
      </c>
      <c r="C4308" s="0" t="str">
        <f aca="false">LEFT(A4308,2)&amp;B4308</f>
        <v>PHHilagang Kamarines</v>
      </c>
    </row>
    <row r="4309" customFormat="false" ht="12.75" hidden="false" customHeight="false" outlineLevel="0" collapsed="false">
      <c r="A4309" s="0" t="s">
        <v>12738</v>
      </c>
      <c r="B4309" s="0" t="s">
        <v>12739</v>
      </c>
      <c r="C4309" s="0" t="str">
        <f aca="false">LEFT(A4309,2)&amp;B4309</f>
        <v>PHCamarines Sur</v>
      </c>
    </row>
    <row r="4310" customFormat="false" ht="12.75" hidden="false" customHeight="false" outlineLevel="0" collapsed="false">
      <c r="A4310" s="0" t="s">
        <v>12738</v>
      </c>
      <c r="B4310" s="0" t="s">
        <v>12740</v>
      </c>
      <c r="C4310" s="0" t="str">
        <f aca="false">LEFT(A4310,2)&amp;B4310</f>
        <v>PHTimog Kamarines</v>
      </c>
    </row>
    <row r="4311" customFormat="false" ht="12.75" hidden="false" customHeight="false" outlineLevel="0" collapsed="false">
      <c r="A4311" s="0" t="s">
        <v>12741</v>
      </c>
      <c r="B4311" s="0" t="s">
        <v>12742</v>
      </c>
      <c r="C4311" s="0" t="str">
        <f aca="false">LEFT(A4311,2)&amp;B4311</f>
        <v>PHCatanduanes</v>
      </c>
    </row>
    <row r="4312" customFormat="false" ht="12.75" hidden="false" customHeight="false" outlineLevel="0" collapsed="false">
      <c r="A4312" s="0" t="s">
        <v>12741</v>
      </c>
      <c r="B4312" s="0" t="s">
        <v>12743</v>
      </c>
      <c r="C4312" s="0" t="str">
        <f aca="false">LEFT(A4312,2)&amp;B4312</f>
        <v>PHKatanduwanes</v>
      </c>
    </row>
    <row r="4313" customFormat="false" ht="12.75" hidden="false" customHeight="false" outlineLevel="0" collapsed="false">
      <c r="A4313" s="0" t="s">
        <v>12744</v>
      </c>
      <c r="B4313" s="0" t="s">
        <v>12745</v>
      </c>
      <c r="C4313" s="0" t="str">
        <f aca="false">LEFT(A4313,2)&amp;B4313</f>
        <v>PHMasbate</v>
      </c>
    </row>
    <row r="4314" customFormat="false" ht="12.75" hidden="false" customHeight="false" outlineLevel="0" collapsed="false">
      <c r="A4314" s="0" t="s">
        <v>12744</v>
      </c>
      <c r="B4314" s="0" t="s">
        <v>12745</v>
      </c>
      <c r="C4314" s="0" t="str">
        <f aca="false">LEFT(A4314,2)&amp;B4314</f>
        <v>PHMasbate</v>
      </c>
    </row>
    <row r="4315" customFormat="false" ht="12.75" hidden="false" customHeight="false" outlineLevel="0" collapsed="false">
      <c r="A4315" s="0" t="s">
        <v>12746</v>
      </c>
      <c r="B4315" s="0" t="s">
        <v>12747</v>
      </c>
      <c r="C4315" s="0" t="str">
        <f aca="false">LEFT(A4315,2)&amp;B4315</f>
        <v>PHSorsogon</v>
      </c>
    </row>
    <row r="4316" customFormat="false" ht="12.75" hidden="false" customHeight="false" outlineLevel="0" collapsed="false">
      <c r="A4316" s="0" t="s">
        <v>12746</v>
      </c>
      <c r="B4316" s="0" t="s">
        <v>12747</v>
      </c>
      <c r="C4316" s="0" t="str">
        <f aca="false">LEFT(A4316,2)&amp;B4316</f>
        <v>PHSorsogon</v>
      </c>
    </row>
    <row r="4317" customFormat="false" ht="12.75" hidden="false" customHeight="false" outlineLevel="0" collapsed="false">
      <c r="A4317" s="0" t="s">
        <v>12748</v>
      </c>
      <c r="B4317" s="0" t="s">
        <v>12749</v>
      </c>
      <c r="C4317" s="0" t="str">
        <f aca="false">LEFT(A4317,2)&amp;B4317</f>
        <v>PHWestern Visayas (Region VI)</v>
      </c>
    </row>
    <row r="4318" customFormat="false" ht="12.75" hidden="false" customHeight="false" outlineLevel="0" collapsed="false">
      <c r="A4318" s="0" t="s">
        <v>12748</v>
      </c>
      <c r="B4318" s="0" t="s">
        <v>12750</v>
      </c>
      <c r="C4318" s="0" t="str">
        <f aca="false">LEFT(A4318,2)&amp;B4318</f>
        <v>PHRehiyon ng Kanlurang Bisaya</v>
      </c>
    </row>
    <row r="4319" customFormat="false" ht="12.75" hidden="false" customHeight="false" outlineLevel="0" collapsed="false">
      <c r="A4319" s="0" t="s">
        <v>12751</v>
      </c>
      <c r="B4319" s="0" t="s">
        <v>12752</v>
      </c>
      <c r="C4319" s="0" t="str">
        <f aca="false">LEFT(A4319,2)&amp;B4319</f>
        <v>PHAklan</v>
      </c>
    </row>
    <row r="4320" customFormat="false" ht="12.75" hidden="false" customHeight="false" outlineLevel="0" collapsed="false">
      <c r="A4320" s="0" t="s">
        <v>12751</v>
      </c>
      <c r="B4320" s="0" t="s">
        <v>12752</v>
      </c>
      <c r="C4320" s="0" t="str">
        <f aca="false">LEFT(A4320,2)&amp;B4320</f>
        <v>PHAklan</v>
      </c>
    </row>
    <row r="4321" customFormat="false" ht="12.75" hidden="false" customHeight="false" outlineLevel="0" collapsed="false">
      <c r="A4321" s="0" t="s">
        <v>12753</v>
      </c>
      <c r="B4321" s="0" t="s">
        <v>12754</v>
      </c>
      <c r="C4321" s="0" t="str">
        <f aca="false">LEFT(A4321,2)&amp;B4321</f>
        <v>PHAntique</v>
      </c>
    </row>
    <row r="4322" customFormat="false" ht="12.75" hidden="false" customHeight="false" outlineLevel="0" collapsed="false">
      <c r="A4322" s="0" t="s">
        <v>12753</v>
      </c>
      <c r="B4322" s="0" t="s">
        <v>12755</v>
      </c>
      <c r="C4322" s="0" t="str">
        <f aca="false">LEFT(A4322,2)&amp;B4322</f>
        <v>PHAntike</v>
      </c>
    </row>
    <row r="4323" customFormat="false" ht="12.75" hidden="false" customHeight="false" outlineLevel="0" collapsed="false">
      <c r="A4323" s="0" t="s">
        <v>12756</v>
      </c>
      <c r="B4323" s="0" t="s">
        <v>12757</v>
      </c>
      <c r="C4323" s="0" t="str">
        <f aca="false">LEFT(A4323,2)&amp;B4323</f>
        <v>PHCapiz</v>
      </c>
    </row>
    <row r="4324" customFormat="false" ht="12.75" hidden="false" customHeight="false" outlineLevel="0" collapsed="false">
      <c r="A4324" s="0" t="s">
        <v>12756</v>
      </c>
      <c r="B4324" s="0" t="s">
        <v>12758</v>
      </c>
      <c r="C4324" s="0" t="str">
        <f aca="false">LEFT(A4324,2)&amp;B4324</f>
        <v>PHKapis</v>
      </c>
    </row>
    <row r="4325" customFormat="false" ht="12.75" hidden="false" customHeight="false" outlineLevel="0" collapsed="false">
      <c r="A4325" s="0" t="s">
        <v>12759</v>
      </c>
      <c r="B4325" s="0" t="s">
        <v>12760</v>
      </c>
      <c r="C4325" s="0" t="str">
        <f aca="false">LEFT(A4325,2)&amp;B4325</f>
        <v>PHGuimaras</v>
      </c>
    </row>
    <row r="4326" customFormat="false" ht="12.75" hidden="false" customHeight="false" outlineLevel="0" collapsed="false">
      <c r="A4326" s="0" t="s">
        <v>12759</v>
      </c>
      <c r="B4326" s="0" t="s">
        <v>12761</v>
      </c>
      <c r="C4326" s="0" t="str">
        <f aca="false">LEFT(A4326,2)&amp;B4326</f>
        <v>PHGimaras</v>
      </c>
    </row>
    <row r="4327" customFormat="false" ht="12.75" hidden="false" customHeight="false" outlineLevel="0" collapsed="false">
      <c r="A4327" s="0" t="s">
        <v>12762</v>
      </c>
      <c r="B4327" s="0" t="s">
        <v>12763</v>
      </c>
      <c r="C4327" s="0" t="str">
        <f aca="false">LEFT(A4327,2)&amp;B4327</f>
        <v>PHIloilo</v>
      </c>
    </row>
    <row r="4328" customFormat="false" ht="12.75" hidden="false" customHeight="false" outlineLevel="0" collapsed="false">
      <c r="A4328" s="0" t="s">
        <v>12762</v>
      </c>
      <c r="B4328" s="0" t="s">
        <v>12763</v>
      </c>
      <c r="C4328" s="0" t="str">
        <f aca="false">LEFT(A4328,2)&amp;B4328</f>
        <v>PHIloilo</v>
      </c>
    </row>
    <row r="4329" customFormat="false" ht="12.75" hidden="false" customHeight="false" outlineLevel="0" collapsed="false">
      <c r="A4329" s="0" t="s">
        <v>12764</v>
      </c>
      <c r="B4329" s="0" t="s">
        <v>12765</v>
      </c>
      <c r="C4329" s="0" t="str">
        <f aca="false">LEFT(A4329,2)&amp;B4329</f>
        <v>PHNegros Occidental</v>
      </c>
    </row>
    <row r="4330" customFormat="false" ht="12.75" hidden="false" customHeight="false" outlineLevel="0" collapsed="false">
      <c r="A4330" s="0" t="s">
        <v>12764</v>
      </c>
      <c r="B4330" s="0" t="s">
        <v>12766</v>
      </c>
      <c r="C4330" s="0" t="str">
        <f aca="false">LEFT(A4330,2)&amp;B4330</f>
        <v>PHKanlurang Negros</v>
      </c>
    </row>
    <row r="4331" customFormat="false" ht="12.75" hidden="false" customHeight="false" outlineLevel="0" collapsed="false">
      <c r="A4331" s="0" t="s">
        <v>12767</v>
      </c>
      <c r="B4331" s="0" t="s">
        <v>12768</v>
      </c>
      <c r="C4331" s="0" t="str">
        <f aca="false">LEFT(A4331,2)&amp;B4331</f>
        <v>PHCentral Visayas (Region VII)</v>
      </c>
    </row>
    <row r="4332" customFormat="false" ht="12.75" hidden="false" customHeight="false" outlineLevel="0" collapsed="false">
      <c r="A4332" s="0" t="s">
        <v>12767</v>
      </c>
      <c r="B4332" s="0" t="s">
        <v>12769</v>
      </c>
      <c r="C4332" s="0" t="str">
        <f aca="false">LEFT(A4332,2)&amp;B4332</f>
        <v>PHRehiyon ng Gitnang Bisaya</v>
      </c>
    </row>
    <row r="4333" customFormat="false" ht="12.75" hidden="false" customHeight="false" outlineLevel="0" collapsed="false">
      <c r="A4333" s="0" t="s">
        <v>12770</v>
      </c>
      <c r="B4333" s="0" t="s">
        <v>12771</v>
      </c>
      <c r="C4333" s="0" t="str">
        <f aca="false">LEFT(A4333,2)&amp;B4333</f>
        <v>PHBohol</v>
      </c>
    </row>
    <row r="4334" customFormat="false" ht="12.75" hidden="false" customHeight="false" outlineLevel="0" collapsed="false">
      <c r="A4334" s="0" t="s">
        <v>12770</v>
      </c>
      <c r="B4334" s="0" t="s">
        <v>12771</v>
      </c>
      <c r="C4334" s="0" t="str">
        <f aca="false">LEFT(A4334,2)&amp;B4334</f>
        <v>PHBohol</v>
      </c>
    </row>
    <row r="4335" customFormat="false" ht="12.75" hidden="false" customHeight="false" outlineLevel="0" collapsed="false">
      <c r="A4335" s="0" t="s">
        <v>12772</v>
      </c>
      <c r="B4335" s="0" t="s">
        <v>12773</v>
      </c>
      <c r="C4335" s="0" t="str">
        <f aca="false">LEFT(A4335,2)&amp;B4335</f>
        <v>PHCebu</v>
      </c>
    </row>
    <row r="4336" customFormat="false" ht="12.75" hidden="false" customHeight="false" outlineLevel="0" collapsed="false">
      <c r="A4336" s="0" t="s">
        <v>12772</v>
      </c>
      <c r="B4336" s="0" t="s">
        <v>12774</v>
      </c>
      <c r="C4336" s="0" t="str">
        <f aca="false">LEFT(A4336,2)&amp;B4336</f>
        <v>PHSebu</v>
      </c>
    </row>
    <row r="4337" customFormat="false" ht="12.75" hidden="false" customHeight="false" outlineLevel="0" collapsed="false">
      <c r="A4337" s="0" t="s">
        <v>12775</v>
      </c>
      <c r="B4337" s="0" t="s">
        <v>12776</v>
      </c>
      <c r="C4337" s="0" t="str">
        <f aca="false">LEFT(A4337,2)&amp;B4337</f>
        <v>PHNegros Oriental</v>
      </c>
    </row>
    <row r="4338" customFormat="false" ht="12.75" hidden="false" customHeight="false" outlineLevel="0" collapsed="false">
      <c r="A4338" s="0" t="s">
        <v>12775</v>
      </c>
      <c r="B4338" s="0" t="s">
        <v>12777</v>
      </c>
      <c r="C4338" s="0" t="str">
        <f aca="false">LEFT(A4338,2)&amp;B4338</f>
        <v>PHSilangang Negros</v>
      </c>
    </row>
    <row r="4339" customFormat="false" ht="12.75" hidden="false" customHeight="false" outlineLevel="0" collapsed="false">
      <c r="A4339" s="0" t="s">
        <v>12778</v>
      </c>
      <c r="B4339" s="0" t="s">
        <v>12779</v>
      </c>
      <c r="C4339" s="0" t="str">
        <f aca="false">LEFT(A4339,2)&amp;B4339</f>
        <v>PHSiquijor</v>
      </c>
    </row>
    <row r="4340" customFormat="false" ht="12.75" hidden="false" customHeight="false" outlineLevel="0" collapsed="false">
      <c r="A4340" s="0" t="s">
        <v>12778</v>
      </c>
      <c r="B4340" s="0" t="s">
        <v>12780</v>
      </c>
      <c r="C4340" s="0" t="str">
        <f aca="false">LEFT(A4340,2)&amp;B4340</f>
        <v>PHSikihor</v>
      </c>
    </row>
    <row r="4341" customFormat="false" ht="12.75" hidden="false" customHeight="false" outlineLevel="0" collapsed="false">
      <c r="A4341" s="0" t="s">
        <v>12781</v>
      </c>
      <c r="B4341" s="0" t="s">
        <v>12782</v>
      </c>
      <c r="C4341" s="0" t="str">
        <f aca="false">LEFT(A4341,2)&amp;B4341</f>
        <v>PHEastern Visayas (Region VIII)</v>
      </c>
    </row>
    <row r="4342" customFormat="false" ht="12.75" hidden="false" customHeight="false" outlineLevel="0" collapsed="false">
      <c r="A4342" s="0" t="s">
        <v>12781</v>
      </c>
      <c r="B4342" s="0" t="s">
        <v>12783</v>
      </c>
      <c r="C4342" s="0" t="str">
        <f aca="false">LEFT(A4342,2)&amp;B4342</f>
        <v>PHRehiyon ng Silangang Bisaya</v>
      </c>
    </row>
    <row r="4343" customFormat="false" ht="12.75" hidden="false" customHeight="false" outlineLevel="0" collapsed="false">
      <c r="A4343" s="0" t="s">
        <v>12784</v>
      </c>
      <c r="B4343" s="0" t="s">
        <v>12785</v>
      </c>
      <c r="C4343" s="0" t="str">
        <f aca="false">LEFT(A4343,2)&amp;B4343</f>
        <v>PHBiliran</v>
      </c>
    </row>
    <row r="4344" customFormat="false" ht="12.75" hidden="false" customHeight="false" outlineLevel="0" collapsed="false">
      <c r="A4344" s="0" t="s">
        <v>12784</v>
      </c>
      <c r="B4344" s="0" t="s">
        <v>12785</v>
      </c>
      <c r="C4344" s="0" t="str">
        <f aca="false">LEFT(A4344,2)&amp;B4344</f>
        <v>PHBiliran</v>
      </c>
    </row>
    <row r="4345" customFormat="false" ht="12.75" hidden="false" customHeight="false" outlineLevel="0" collapsed="false">
      <c r="A4345" s="0" t="s">
        <v>12786</v>
      </c>
      <c r="B4345" s="0" t="s">
        <v>12787</v>
      </c>
      <c r="C4345" s="0" t="str">
        <f aca="false">LEFT(A4345,2)&amp;B4345</f>
        <v>PHEastern Samar</v>
      </c>
    </row>
    <row r="4346" customFormat="false" ht="12.75" hidden="false" customHeight="false" outlineLevel="0" collapsed="false">
      <c r="A4346" s="0" t="s">
        <v>12786</v>
      </c>
      <c r="B4346" s="0" t="s">
        <v>12788</v>
      </c>
      <c r="C4346" s="0" t="str">
        <f aca="false">LEFT(A4346,2)&amp;B4346</f>
        <v>PHSilangang Samar</v>
      </c>
    </row>
    <row r="4347" customFormat="false" ht="12.75" hidden="false" customHeight="false" outlineLevel="0" collapsed="false">
      <c r="A4347" s="0" t="s">
        <v>12789</v>
      </c>
      <c r="B4347" s="0" t="s">
        <v>12790</v>
      </c>
      <c r="C4347" s="0" t="str">
        <f aca="false">LEFT(A4347,2)&amp;B4347</f>
        <v>PHLeyte</v>
      </c>
    </row>
    <row r="4348" customFormat="false" ht="12.75" hidden="false" customHeight="false" outlineLevel="0" collapsed="false">
      <c r="A4348" s="0" t="s">
        <v>12789</v>
      </c>
      <c r="B4348" s="0" t="s">
        <v>12790</v>
      </c>
      <c r="C4348" s="0" t="str">
        <f aca="false">LEFT(A4348,2)&amp;B4348</f>
        <v>PHLeyte</v>
      </c>
    </row>
    <row r="4349" customFormat="false" ht="12.75" hidden="false" customHeight="false" outlineLevel="0" collapsed="false">
      <c r="A4349" s="0" t="s">
        <v>12791</v>
      </c>
      <c r="B4349" s="0" t="s">
        <v>12792</v>
      </c>
      <c r="C4349" s="0" t="str">
        <f aca="false">LEFT(A4349,2)&amp;B4349</f>
        <v>PHNorthern Samar</v>
      </c>
    </row>
    <row r="4350" customFormat="false" ht="12.75" hidden="false" customHeight="false" outlineLevel="0" collapsed="false">
      <c r="A4350" s="0" t="s">
        <v>12791</v>
      </c>
      <c r="B4350" s="0" t="s">
        <v>12793</v>
      </c>
      <c r="C4350" s="0" t="str">
        <f aca="false">LEFT(A4350,2)&amp;B4350</f>
        <v>PHHilagang Samar</v>
      </c>
    </row>
    <row r="4351" customFormat="false" ht="12.75" hidden="false" customHeight="false" outlineLevel="0" collapsed="false">
      <c r="A4351" s="0" t="s">
        <v>12794</v>
      </c>
      <c r="B4351" s="0" t="s">
        <v>12795</v>
      </c>
      <c r="C4351" s="0" t="str">
        <f aca="false">LEFT(A4351,2)&amp;B4351</f>
        <v>PHSouthern Leyte</v>
      </c>
    </row>
    <row r="4352" customFormat="false" ht="12.75" hidden="false" customHeight="false" outlineLevel="0" collapsed="false">
      <c r="A4352" s="0" t="s">
        <v>12794</v>
      </c>
      <c r="B4352" s="0" t="s">
        <v>12796</v>
      </c>
      <c r="C4352" s="0" t="str">
        <f aca="false">LEFT(A4352,2)&amp;B4352</f>
        <v>PHKatimogang Leyte</v>
      </c>
    </row>
    <row r="4353" customFormat="false" ht="12.75" hidden="false" customHeight="false" outlineLevel="0" collapsed="false">
      <c r="A4353" s="0" t="s">
        <v>12797</v>
      </c>
      <c r="B4353" s="0" t="s">
        <v>12798</v>
      </c>
      <c r="C4353" s="0" t="str">
        <f aca="false">LEFT(A4353,2)&amp;B4353</f>
        <v>PHSamar</v>
      </c>
    </row>
    <row r="4354" customFormat="false" ht="12.75" hidden="false" customHeight="false" outlineLevel="0" collapsed="false">
      <c r="A4354" s="0" t="s">
        <v>12797</v>
      </c>
      <c r="B4354" s="0" t="s">
        <v>12798</v>
      </c>
      <c r="C4354" s="0" t="str">
        <f aca="false">LEFT(A4354,2)&amp;B4354</f>
        <v>PHSamar</v>
      </c>
    </row>
    <row r="4355" customFormat="false" ht="12.75" hidden="false" customHeight="false" outlineLevel="0" collapsed="false">
      <c r="A4355" s="0" t="s">
        <v>12799</v>
      </c>
      <c r="B4355" s="0" t="s">
        <v>12800</v>
      </c>
      <c r="C4355" s="0" t="str">
        <f aca="false">LEFT(A4355,2)&amp;B4355</f>
        <v>PHZamboanga Peninsula (Region IX)</v>
      </c>
    </row>
    <row r="4356" customFormat="false" ht="12.75" hidden="false" customHeight="false" outlineLevel="0" collapsed="false">
      <c r="A4356" s="0" t="s">
        <v>12799</v>
      </c>
      <c r="B4356" s="0" t="s">
        <v>12801</v>
      </c>
      <c r="C4356" s="0" t="str">
        <f aca="false">LEFT(A4356,2)&amp;B4356</f>
        <v>PHRehiyon ng Tangway ng Sambuwangga</v>
      </c>
    </row>
    <row r="4357" customFormat="false" ht="12.75" hidden="false" customHeight="false" outlineLevel="0" collapsed="false">
      <c r="A4357" s="0" t="s">
        <v>12802</v>
      </c>
      <c r="B4357" s="0" t="s">
        <v>12803</v>
      </c>
      <c r="C4357" s="0" t="str">
        <f aca="false">LEFT(A4357,2)&amp;B4357</f>
        <v>PHBasilan</v>
      </c>
    </row>
    <row r="4358" customFormat="false" ht="12.75" hidden="false" customHeight="false" outlineLevel="0" collapsed="false">
      <c r="A4358" s="0" t="s">
        <v>12802</v>
      </c>
      <c r="B4358" s="0" t="s">
        <v>12803</v>
      </c>
      <c r="C4358" s="0" t="str">
        <f aca="false">LEFT(A4358,2)&amp;B4358</f>
        <v>PHBasilan</v>
      </c>
    </row>
    <row r="4359" customFormat="false" ht="12.75" hidden="false" customHeight="false" outlineLevel="0" collapsed="false">
      <c r="A4359" s="0" t="s">
        <v>12804</v>
      </c>
      <c r="B4359" s="0" t="s">
        <v>12805</v>
      </c>
      <c r="C4359" s="0" t="str">
        <f aca="false">LEFT(A4359,2)&amp;B4359</f>
        <v>PHZamboanga del Norte</v>
      </c>
    </row>
    <row r="4360" customFormat="false" ht="12.75" hidden="false" customHeight="false" outlineLevel="0" collapsed="false">
      <c r="A4360" s="0" t="s">
        <v>12804</v>
      </c>
      <c r="B4360" s="0" t="s">
        <v>12806</v>
      </c>
      <c r="C4360" s="0" t="str">
        <f aca="false">LEFT(A4360,2)&amp;B4360</f>
        <v>PHHilagang Sambuwangga</v>
      </c>
    </row>
    <row r="4361" customFormat="false" ht="12.75" hidden="false" customHeight="false" outlineLevel="0" collapsed="false">
      <c r="A4361" s="0" t="s">
        <v>12807</v>
      </c>
      <c r="B4361" s="0" t="s">
        <v>12808</v>
      </c>
      <c r="C4361" s="0" t="str">
        <f aca="false">LEFT(A4361,2)&amp;B4361</f>
        <v>PHZamboanga del Sur</v>
      </c>
    </row>
    <row r="4362" customFormat="false" ht="12.75" hidden="false" customHeight="false" outlineLevel="0" collapsed="false">
      <c r="A4362" s="0" t="s">
        <v>12807</v>
      </c>
      <c r="B4362" s="0" t="s">
        <v>12809</v>
      </c>
      <c r="C4362" s="0" t="str">
        <f aca="false">LEFT(A4362,2)&amp;B4362</f>
        <v>PHTimog Sambuwangga</v>
      </c>
    </row>
    <row r="4363" customFormat="false" ht="12.75" hidden="false" customHeight="false" outlineLevel="0" collapsed="false">
      <c r="A4363" s="0" t="s">
        <v>12810</v>
      </c>
      <c r="B4363" s="0" t="s">
        <v>12811</v>
      </c>
      <c r="C4363" s="0" t="str">
        <f aca="false">LEFT(A4363,2)&amp;B4363</f>
        <v>PHZamboanga Sibugay</v>
      </c>
    </row>
    <row r="4364" customFormat="false" ht="12.75" hidden="false" customHeight="false" outlineLevel="0" collapsed="false">
      <c r="A4364" s="0" t="s">
        <v>12810</v>
      </c>
      <c r="B4364" s="0" t="s">
        <v>12812</v>
      </c>
      <c r="C4364" s="0" t="str">
        <f aca="false">LEFT(A4364,2)&amp;B4364</f>
        <v>PHSambuwangga Sibugay</v>
      </c>
    </row>
    <row r="4365" customFormat="false" ht="12.75" hidden="false" customHeight="false" outlineLevel="0" collapsed="false">
      <c r="A4365" s="0" t="s">
        <v>12813</v>
      </c>
      <c r="B4365" s="0" t="s">
        <v>12814</v>
      </c>
      <c r="C4365" s="0" t="str">
        <f aca="false">LEFT(A4365,2)&amp;B4365</f>
        <v>PHNorthern Mindanao (Region X)</v>
      </c>
    </row>
    <row r="4366" customFormat="false" ht="12.75" hidden="false" customHeight="false" outlineLevel="0" collapsed="false">
      <c r="A4366" s="0" t="s">
        <v>12813</v>
      </c>
      <c r="B4366" s="0" t="s">
        <v>12815</v>
      </c>
      <c r="C4366" s="0" t="str">
        <f aca="false">LEFT(A4366,2)&amp;B4366</f>
        <v>PHRehiyon ng Hilagang Mindanaw</v>
      </c>
    </row>
    <row r="4367" customFormat="false" ht="12.75" hidden="false" customHeight="false" outlineLevel="0" collapsed="false">
      <c r="A4367" s="0" t="s">
        <v>12816</v>
      </c>
      <c r="B4367" s="0" t="s">
        <v>12817</v>
      </c>
      <c r="C4367" s="0" t="str">
        <f aca="false">LEFT(A4367,2)&amp;B4367</f>
        <v>PHBukidnon</v>
      </c>
    </row>
    <row r="4368" customFormat="false" ht="12.75" hidden="false" customHeight="false" outlineLevel="0" collapsed="false">
      <c r="A4368" s="0" t="s">
        <v>12816</v>
      </c>
      <c r="B4368" s="0" t="s">
        <v>12817</v>
      </c>
      <c r="C4368" s="0" t="str">
        <f aca="false">LEFT(A4368,2)&amp;B4368</f>
        <v>PHBukidnon</v>
      </c>
    </row>
    <row r="4369" customFormat="false" ht="12.75" hidden="false" customHeight="false" outlineLevel="0" collapsed="false">
      <c r="A4369" s="0" t="s">
        <v>12818</v>
      </c>
      <c r="B4369" s="0" t="s">
        <v>12819</v>
      </c>
      <c r="C4369" s="0" t="str">
        <f aca="false">LEFT(A4369,2)&amp;B4369</f>
        <v>PHCamiguin</v>
      </c>
    </row>
    <row r="4370" customFormat="false" ht="12.75" hidden="false" customHeight="false" outlineLevel="0" collapsed="false">
      <c r="A4370" s="0" t="s">
        <v>12818</v>
      </c>
      <c r="B4370" s="0" t="s">
        <v>12820</v>
      </c>
      <c r="C4370" s="0" t="str">
        <f aca="false">LEFT(A4370,2)&amp;B4370</f>
        <v>PHKamigin</v>
      </c>
    </row>
    <row r="4371" customFormat="false" ht="12.75" hidden="false" customHeight="false" outlineLevel="0" collapsed="false">
      <c r="A4371" s="0" t="s">
        <v>12821</v>
      </c>
      <c r="B4371" s="0" t="s">
        <v>12822</v>
      </c>
      <c r="C4371" s="0" t="str">
        <f aca="false">LEFT(A4371,2)&amp;B4371</f>
        <v>PHMisamis Occidental</v>
      </c>
    </row>
    <row r="4372" customFormat="false" ht="12.75" hidden="false" customHeight="false" outlineLevel="0" collapsed="false">
      <c r="A4372" s="0" t="s">
        <v>12821</v>
      </c>
      <c r="B4372" s="0" t="s">
        <v>12823</v>
      </c>
      <c r="C4372" s="0" t="str">
        <f aca="false">LEFT(A4372,2)&amp;B4372</f>
        <v>PHKanlurang Misamis</v>
      </c>
    </row>
    <row r="4373" customFormat="false" ht="12.75" hidden="false" customHeight="false" outlineLevel="0" collapsed="false">
      <c r="A4373" s="0" t="s">
        <v>12824</v>
      </c>
      <c r="B4373" s="0" t="s">
        <v>12825</v>
      </c>
      <c r="C4373" s="0" t="str">
        <f aca="false">LEFT(A4373,2)&amp;B4373</f>
        <v>PHMisamis Oriental</v>
      </c>
    </row>
    <row r="4374" customFormat="false" ht="12.75" hidden="false" customHeight="false" outlineLevel="0" collapsed="false">
      <c r="A4374" s="0" t="s">
        <v>12824</v>
      </c>
      <c r="B4374" s="0" t="s">
        <v>12826</v>
      </c>
      <c r="C4374" s="0" t="str">
        <f aca="false">LEFT(A4374,2)&amp;B4374</f>
        <v>PHSilangang Misamis</v>
      </c>
    </row>
    <row r="4375" customFormat="false" ht="12.75" hidden="false" customHeight="false" outlineLevel="0" collapsed="false">
      <c r="A4375" s="0" t="s">
        <v>12827</v>
      </c>
      <c r="B4375" s="0" t="s">
        <v>12828</v>
      </c>
      <c r="C4375" s="0" t="str">
        <f aca="false">LEFT(A4375,2)&amp;B4375</f>
        <v>PHDavao (Region XI)</v>
      </c>
    </row>
    <row r="4376" customFormat="false" ht="12.75" hidden="false" customHeight="false" outlineLevel="0" collapsed="false">
      <c r="A4376" s="0" t="s">
        <v>12827</v>
      </c>
      <c r="B4376" s="0" t="s">
        <v>12829</v>
      </c>
      <c r="C4376" s="0" t="str">
        <f aca="false">LEFT(A4376,2)&amp;B4376</f>
        <v>PHRehiyon ng Dabaw</v>
      </c>
    </row>
    <row r="4377" customFormat="false" ht="12.75" hidden="false" customHeight="false" outlineLevel="0" collapsed="false">
      <c r="A4377" s="0" t="s">
        <v>12830</v>
      </c>
      <c r="B4377" s="0" t="s">
        <v>12831</v>
      </c>
      <c r="C4377" s="0" t="str">
        <f aca="false">LEFT(A4377,2)&amp;B4377</f>
        <v>PHCompostela Valley</v>
      </c>
    </row>
    <row r="4378" customFormat="false" ht="12.75" hidden="false" customHeight="false" outlineLevel="0" collapsed="false">
      <c r="A4378" s="0" t="s">
        <v>12830</v>
      </c>
      <c r="B4378" s="0" t="s">
        <v>12832</v>
      </c>
      <c r="C4378" s="0" t="str">
        <f aca="false">LEFT(A4378,2)&amp;B4378</f>
        <v>PHLambak ng Kompostela</v>
      </c>
    </row>
    <row r="4379" customFormat="false" ht="12.75" hidden="false" customHeight="false" outlineLevel="0" collapsed="false">
      <c r="A4379" s="0" t="s">
        <v>12833</v>
      </c>
      <c r="B4379" s="0" t="s">
        <v>12834</v>
      </c>
      <c r="C4379" s="0" t="str">
        <f aca="false">LEFT(A4379,2)&amp;B4379</f>
        <v>PHDavao Oriental</v>
      </c>
    </row>
    <row r="4380" customFormat="false" ht="12.75" hidden="false" customHeight="false" outlineLevel="0" collapsed="false">
      <c r="A4380" s="0" t="s">
        <v>12833</v>
      </c>
      <c r="B4380" s="0" t="s">
        <v>12835</v>
      </c>
      <c r="C4380" s="0" t="str">
        <f aca="false">LEFT(A4380,2)&amp;B4380</f>
        <v>PHSilangang Dabaw</v>
      </c>
    </row>
    <row r="4381" customFormat="false" ht="12.75" hidden="false" customHeight="false" outlineLevel="0" collapsed="false">
      <c r="A4381" s="0" t="s">
        <v>12836</v>
      </c>
      <c r="B4381" s="0" t="s">
        <v>12837</v>
      </c>
      <c r="C4381" s="0" t="str">
        <f aca="false">LEFT(A4381,2)&amp;B4381</f>
        <v>PHDavao del Sur</v>
      </c>
    </row>
    <row r="4382" customFormat="false" ht="12.75" hidden="false" customHeight="false" outlineLevel="0" collapsed="false">
      <c r="A4382" s="0" t="s">
        <v>12836</v>
      </c>
      <c r="B4382" s="0" t="s">
        <v>12838</v>
      </c>
      <c r="C4382" s="0" t="str">
        <f aca="false">LEFT(A4382,2)&amp;B4382</f>
        <v>PHTimog Dabaw</v>
      </c>
    </row>
    <row r="4383" customFormat="false" ht="12.75" hidden="false" customHeight="false" outlineLevel="0" collapsed="false">
      <c r="A4383" s="0" t="s">
        <v>12839</v>
      </c>
      <c r="B4383" s="0" t="s">
        <v>12840</v>
      </c>
      <c r="C4383" s="0" t="str">
        <f aca="false">LEFT(A4383,2)&amp;B4383</f>
        <v>PHDavao del Norte</v>
      </c>
    </row>
    <row r="4384" customFormat="false" ht="12.75" hidden="false" customHeight="false" outlineLevel="0" collapsed="false">
      <c r="A4384" s="0" t="s">
        <v>12839</v>
      </c>
      <c r="B4384" s="0" t="s">
        <v>12841</v>
      </c>
      <c r="C4384" s="0" t="str">
        <f aca="false">LEFT(A4384,2)&amp;B4384</f>
        <v>PHHilagang Dabaw</v>
      </c>
    </row>
    <row r="4385" customFormat="false" ht="12.75" hidden="false" customHeight="false" outlineLevel="0" collapsed="false">
      <c r="A4385" s="0" t="s">
        <v>12842</v>
      </c>
      <c r="B4385" s="0" t="s">
        <v>12843</v>
      </c>
      <c r="C4385" s="0" t="str">
        <f aca="false">LEFT(A4385,2)&amp;B4385</f>
        <v>PHDavao Occidental</v>
      </c>
    </row>
    <row r="4386" customFormat="false" ht="12.75" hidden="false" customHeight="false" outlineLevel="0" collapsed="false">
      <c r="A4386" s="0" t="s">
        <v>12842</v>
      </c>
      <c r="B4386" s="0" t="s">
        <v>12844</v>
      </c>
      <c r="C4386" s="0" t="str">
        <f aca="false">LEFT(A4386,2)&amp;B4386</f>
        <v>PHKanlurang Dabaw</v>
      </c>
    </row>
    <row r="4387" customFormat="false" ht="12.75" hidden="false" customHeight="false" outlineLevel="0" collapsed="false">
      <c r="A4387" s="0" t="s">
        <v>12845</v>
      </c>
      <c r="B4387" s="0" t="s">
        <v>12846</v>
      </c>
      <c r="C4387" s="0" t="str">
        <f aca="false">LEFT(A4387,2)&amp;B4387</f>
        <v>PHSarangani</v>
      </c>
    </row>
    <row r="4388" customFormat="false" ht="12.75" hidden="false" customHeight="false" outlineLevel="0" collapsed="false">
      <c r="A4388" s="0" t="s">
        <v>12845</v>
      </c>
      <c r="B4388" s="0" t="s">
        <v>12846</v>
      </c>
      <c r="C4388" s="0" t="str">
        <f aca="false">LEFT(A4388,2)&amp;B4388</f>
        <v>PHSarangani</v>
      </c>
    </row>
    <row r="4389" customFormat="false" ht="12.75" hidden="false" customHeight="false" outlineLevel="0" collapsed="false">
      <c r="A4389" s="0" t="s">
        <v>12847</v>
      </c>
      <c r="B4389" s="0" t="s">
        <v>12848</v>
      </c>
      <c r="C4389" s="0" t="str">
        <f aca="false">LEFT(A4389,2)&amp;B4389</f>
        <v>PHSouth Cotabato</v>
      </c>
    </row>
    <row r="4390" customFormat="false" ht="12.75" hidden="false" customHeight="false" outlineLevel="0" collapsed="false">
      <c r="A4390" s="0" t="s">
        <v>12847</v>
      </c>
      <c r="B4390" s="0" t="s">
        <v>12849</v>
      </c>
      <c r="C4390" s="0" t="str">
        <f aca="false">LEFT(A4390,2)&amp;B4390</f>
        <v>PHTimog Kotabato</v>
      </c>
    </row>
    <row r="4391" customFormat="false" ht="12.75" hidden="false" customHeight="false" outlineLevel="0" collapsed="false">
      <c r="A4391" s="0" t="s">
        <v>12850</v>
      </c>
      <c r="B4391" s="0" t="s">
        <v>12851</v>
      </c>
      <c r="C4391" s="0" t="str">
        <f aca="false">LEFT(A4391,2)&amp;B4391</f>
        <v>PHSoccsksargen (Region XII)</v>
      </c>
    </row>
    <row r="4392" customFormat="false" ht="12.75" hidden="false" customHeight="false" outlineLevel="0" collapsed="false">
      <c r="A4392" s="0" t="s">
        <v>12850</v>
      </c>
      <c r="B4392" s="0" t="s">
        <v>12852</v>
      </c>
      <c r="C4392" s="0" t="str">
        <f aca="false">LEFT(A4392,2)&amp;B4392</f>
        <v>PHRehiyon ng Soccsksargen</v>
      </c>
    </row>
    <row r="4393" customFormat="false" ht="12.75" hidden="false" customHeight="false" outlineLevel="0" collapsed="false">
      <c r="A4393" s="0" t="s">
        <v>12853</v>
      </c>
      <c r="B4393" s="0" t="s">
        <v>12854</v>
      </c>
      <c r="C4393" s="0" t="str">
        <f aca="false">LEFT(A4393,2)&amp;B4393</f>
        <v>PHLanao del Norte</v>
      </c>
    </row>
    <row r="4394" customFormat="false" ht="12.75" hidden="false" customHeight="false" outlineLevel="0" collapsed="false">
      <c r="A4394" s="0" t="s">
        <v>12853</v>
      </c>
      <c r="B4394" s="0" t="s">
        <v>12855</v>
      </c>
      <c r="C4394" s="0" t="str">
        <f aca="false">LEFT(A4394,2)&amp;B4394</f>
        <v>PHHilagang Lanaw</v>
      </c>
    </row>
    <row r="4395" customFormat="false" ht="12.75" hidden="false" customHeight="false" outlineLevel="0" collapsed="false">
      <c r="A4395" s="0" t="s">
        <v>12856</v>
      </c>
      <c r="B4395" s="0" t="s">
        <v>12857</v>
      </c>
      <c r="C4395" s="0" t="str">
        <f aca="false">LEFT(A4395,2)&amp;B4395</f>
        <v>PHCotabato</v>
      </c>
    </row>
    <row r="4396" customFormat="false" ht="12.75" hidden="false" customHeight="false" outlineLevel="0" collapsed="false">
      <c r="A4396" s="0" t="s">
        <v>12856</v>
      </c>
      <c r="B4396" s="0" t="s">
        <v>12858</v>
      </c>
      <c r="C4396" s="0" t="str">
        <f aca="false">LEFT(A4396,2)&amp;B4396</f>
        <v>PHKotabato</v>
      </c>
    </row>
    <row r="4397" customFormat="false" ht="12.75" hidden="false" customHeight="false" outlineLevel="0" collapsed="false">
      <c r="A4397" s="0" t="s">
        <v>12859</v>
      </c>
      <c r="B4397" s="0" t="s">
        <v>12860</v>
      </c>
      <c r="C4397" s="0" t="str">
        <f aca="false">LEFT(A4397,2)&amp;B4397</f>
        <v>PHSultan Kudarat</v>
      </c>
    </row>
    <row r="4398" customFormat="false" ht="12.75" hidden="false" customHeight="false" outlineLevel="0" collapsed="false">
      <c r="A4398" s="0" t="s">
        <v>12859</v>
      </c>
      <c r="B4398" s="0" t="s">
        <v>12860</v>
      </c>
      <c r="C4398" s="0" t="str">
        <f aca="false">LEFT(A4398,2)&amp;B4398</f>
        <v>PHSultan Kudarat</v>
      </c>
    </row>
    <row r="4399" customFormat="false" ht="12.75" hidden="false" customHeight="false" outlineLevel="0" collapsed="false">
      <c r="A4399" s="0" t="s">
        <v>12861</v>
      </c>
      <c r="B4399" s="0" t="s">
        <v>12862</v>
      </c>
      <c r="C4399" s="0" t="str">
        <f aca="false">LEFT(A4399,2)&amp;B4399</f>
        <v>PHCaraga (Region XIII)</v>
      </c>
    </row>
    <row r="4400" customFormat="false" ht="12.75" hidden="false" customHeight="false" outlineLevel="0" collapsed="false">
      <c r="A4400" s="0" t="s">
        <v>12861</v>
      </c>
      <c r="B4400" s="0" t="s">
        <v>12863</v>
      </c>
      <c r="C4400" s="0" t="str">
        <f aca="false">LEFT(A4400,2)&amp;B4400</f>
        <v>PHRehiyon ng Karaga</v>
      </c>
    </row>
    <row r="4401" customFormat="false" ht="12.75" hidden="false" customHeight="false" outlineLevel="0" collapsed="false">
      <c r="A4401" s="0" t="s">
        <v>12864</v>
      </c>
      <c r="B4401" s="0" t="s">
        <v>12865</v>
      </c>
      <c r="C4401" s="0" t="str">
        <f aca="false">LEFT(A4401,2)&amp;B4401</f>
        <v>PHAgusan del Norte</v>
      </c>
    </row>
    <row r="4402" customFormat="false" ht="12.75" hidden="false" customHeight="false" outlineLevel="0" collapsed="false">
      <c r="A4402" s="0" t="s">
        <v>12864</v>
      </c>
      <c r="B4402" s="0" t="s">
        <v>12866</v>
      </c>
      <c r="C4402" s="0" t="str">
        <f aca="false">LEFT(A4402,2)&amp;B4402</f>
        <v>PHHilagang Agusan</v>
      </c>
    </row>
    <row r="4403" customFormat="false" ht="12.75" hidden="false" customHeight="false" outlineLevel="0" collapsed="false">
      <c r="A4403" s="0" t="s">
        <v>12867</v>
      </c>
      <c r="B4403" s="0" t="s">
        <v>12868</v>
      </c>
      <c r="C4403" s="0" t="str">
        <f aca="false">LEFT(A4403,2)&amp;B4403</f>
        <v>PHAgusan del Sur</v>
      </c>
    </row>
    <row r="4404" customFormat="false" ht="12.75" hidden="false" customHeight="false" outlineLevel="0" collapsed="false">
      <c r="A4404" s="0" t="s">
        <v>12867</v>
      </c>
      <c r="B4404" s="0" t="s">
        <v>12869</v>
      </c>
      <c r="C4404" s="0" t="str">
        <f aca="false">LEFT(A4404,2)&amp;B4404</f>
        <v>PHTimog Agusan</v>
      </c>
    </row>
    <row r="4405" customFormat="false" ht="12.75" hidden="false" customHeight="false" outlineLevel="0" collapsed="false">
      <c r="A4405" s="0" t="s">
        <v>12870</v>
      </c>
      <c r="B4405" s="0" t="s">
        <v>12871</v>
      </c>
      <c r="C4405" s="0" t="str">
        <f aca="false">LEFT(A4405,2)&amp;B4405</f>
        <v>PHDinagat Islands</v>
      </c>
    </row>
    <row r="4406" customFormat="false" ht="12.75" hidden="false" customHeight="false" outlineLevel="0" collapsed="false">
      <c r="A4406" s="0" t="s">
        <v>12870</v>
      </c>
      <c r="B4406" s="0" t="s">
        <v>12872</v>
      </c>
      <c r="C4406" s="0" t="str">
        <f aca="false">LEFT(A4406,2)&amp;B4406</f>
        <v>PHPulo ng Dinagat</v>
      </c>
    </row>
    <row r="4407" customFormat="false" ht="12.75" hidden="false" customHeight="false" outlineLevel="0" collapsed="false">
      <c r="A4407" s="0" t="s">
        <v>12873</v>
      </c>
      <c r="B4407" s="0" t="s">
        <v>12874</v>
      </c>
      <c r="C4407" s="0" t="str">
        <f aca="false">LEFT(A4407,2)&amp;B4407</f>
        <v>PHSurigao del Norte</v>
      </c>
    </row>
    <row r="4408" customFormat="false" ht="12.75" hidden="false" customHeight="false" outlineLevel="0" collapsed="false">
      <c r="A4408" s="0" t="s">
        <v>12873</v>
      </c>
      <c r="B4408" s="0" t="s">
        <v>12875</v>
      </c>
      <c r="C4408" s="0" t="str">
        <f aca="false">LEFT(A4408,2)&amp;B4408</f>
        <v>PHHilagang Surigaw</v>
      </c>
    </row>
    <row r="4409" customFormat="false" ht="12.75" hidden="false" customHeight="false" outlineLevel="0" collapsed="false">
      <c r="A4409" s="0" t="s">
        <v>12876</v>
      </c>
      <c r="B4409" s="0" t="s">
        <v>12877</v>
      </c>
      <c r="C4409" s="0" t="str">
        <f aca="false">LEFT(A4409,2)&amp;B4409</f>
        <v>PHSurigao del Sur</v>
      </c>
    </row>
    <row r="4410" customFormat="false" ht="12.75" hidden="false" customHeight="false" outlineLevel="0" collapsed="false">
      <c r="A4410" s="0" t="s">
        <v>12876</v>
      </c>
      <c r="B4410" s="0" t="s">
        <v>12878</v>
      </c>
      <c r="C4410" s="0" t="str">
        <f aca="false">LEFT(A4410,2)&amp;B4410</f>
        <v>PHTimog Surigaw</v>
      </c>
    </row>
    <row r="4411" customFormat="false" ht="12.75" hidden="false" customHeight="false" outlineLevel="0" collapsed="false">
      <c r="A4411" s="0" t="s">
        <v>12879</v>
      </c>
      <c r="B4411" s="0" t="s">
        <v>12880</v>
      </c>
      <c r="C4411" s="0" t="str">
        <f aca="false">LEFT(A4411,2)&amp;B4411</f>
        <v>PHAutonomous Region in Muslim Mindanao (ARMM)</v>
      </c>
    </row>
    <row r="4412" customFormat="false" ht="12.75" hidden="false" customHeight="false" outlineLevel="0" collapsed="false">
      <c r="A4412" s="0" t="s">
        <v>12879</v>
      </c>
      <c r="B4412" s="0" t="s">
        <v>12881</v>
      </c>
      <c r="C4412" s="0" t="str">
        <f aca="false">LEFT(A4412,2)&amp;B4412</f>
        <v>PHNagsasariling Rehiyon ng Muslim sa Mindanaw</v>
      </c>
    </row>
    <row r="4413" customFormat="false" ht="12.75" hidden="false" customHeight="false" outlineLevel="0" collapsed="false">
      <c r="A4413" s="0" t="s">
        <v>12882</v>
      </c>
      <c r="B4413" s="0" t="s">
        <v>12883</v>
      </c>
      <c r="C4413" s="0" t="str">
        <f aca="false">LEFT(A4413,2)&amp;B4413</f>
        <v>PHLanao del Sur</v>
      </c>
    </row>
    <row r="4414" customFormat="false" ht="12.75" hidden="false" customHeight="false" outlineLevel="0" collapsed="false">
      <c r="A4414" s="0" t="s">
        <v>12882</v>
      </c>
      <c r="B4414" s="0" t="s">
        <v>12884</v>
      </c>
      <c r="C4414" s="0" t="str">
        <f aca="false">LEFT(A4414,2)&amp;B4414</f>
        <v>PHTimog Lanaw</v>
      </c>
    </row>
    <row r="4415" customFormat="false" ht="12.75" hidden="false" customHeight="false" outlineLevel="0" collapsed="false">
      <c r="A4415" s="0" t="s">
        <v>12885</v>
      </c>
      <c r="B4415" s="0" t="s">
        <v>12886</v>
      </c>
      <c r="C4415" s="0" t="str">
        <f aca="false">LEFT(A4415,2)&amp;B4415</f>
        <v>PHMaguindanao</v>
      </c>
    </row>
    <row r="4416" customFormat="false" ht="12.75" hidden="false" customHeight="false" outlineLevel="0" collapsed="false">
      <c r="A4416" s="0" t="s">
        <v>12885</v>
      </c>
      <c r="B4416" s="0" t="s">
        <v>12887</v>
      </c>
      <c r="C4416" s="0" t="str">
        <f aca="false">LEFT(A4416,2)&amp;B4416</f>
        <v>PHMagindanaw</v>
      </c>
    </row>
    <row r="4417" customFormat="false" ht="12.75" hidden="false" customHeight="false" outlineLevel="0" collapsed="false">
      <c r="A4417" s="0" t="s">
        <v>12888</v>
      </c>
      <c r="B4417" s="0" t="s">
        <v>12889</v>
      </c>
      <c r="C4417" s="0" t="str">
        <f aca="false">LEFT(A4417,2)&amp;B4417</f>
        <v>PHSulu</v>
      </c>
    </row>
    <row r="4418" customFormat="false" ht="12.75" hidden="false" customHeight="false" outlineLevel="0" collapsed="false">
      <c r="A4418" s="0" t="s">
        <v>12888</v>
      </c>
      <c r="B4418" s="0" t="s">
        <v>12889</v>
      </c>
      <c r="C4418" s="0" t="str">
        <f aca="false">LEFT(A4418,2)&amp;B4418</f>
        <v>PHSulu</v>
      </c>
    </row>
    <row r="4419" customFormat="false" ht="12.75" hidden="false" customHeight="false" outlineLevel="0" collapsed="false">
      <c r="A4419" s="0" t="s">
        <v>12890</v>
      </c>
      <c r="B4419" s="0" t="s">
        <v>12891</v>
      </c>
      <c r="C4419" s="0" t="str">
        <f aca="false">LEFT(A4419,2)&amp;B4419</f>
        <v>PHTawi-Tawi</v>
      </c>
    </row>
    <row r="4420" customFormat="false" ht="12.75" hidden="false" customHeight="false" outlineLevel="0" collapsed="false">
      <c r="A4420" s="0" t="s">
        <v>12890</v>
      </c>
      <c r="B4420" s="0" t="s">
        <v>12891</v>
      </c>
      <c r="C4420" s="0" t="str">
        <f aca="false">LEFT(A4420,2)&amp;B4420</f>
        <v>PHTawi-Tawi</v>
      </c>
    </row>
    <row r="4421" customFormat="false" ht="12.75" hidden="false" customHeight="false" outlineLevel="0" collapsed="false">
      <c r="A4421" s="0" t="s">
        <v>12892</v>
      </c>
      <c r="B4421" s="0" t="s">
        <v>12893</v>
      </c>
      <c r="C4421" s="0" t="str">
        <f aca="false">LEFT(A4421,2)&amp;B4421</f>
        <v>PHCordillera Administrative Region (CAR)</v>
      </c>
    </row>
    <row r="4422" customFormat="false" ht="12.75" hidden="false" customHeight="false" outlineLevel="0" collapsed="false">
      <c r="A4422" s="0" t="s">
        <v>12892</v>
      </c>
      <c r="B4422" s="0" t="s">
        <v>12894</v>
      </c>
      <c r="C4422" s="0" t="str">
        <f aca="false">LEFT(A4422,2)&amp;B4422</f>
        <v>PHRehiyon ng Administratibo ng Kordilyera</v>
      </c>
    </row>
    <row r="4423" customFormat="false" ht="12.75" hidden="false" customHeight="false" outlineLevel="0" collapsed="false">
      <c r="A4423" s="0" t="s">
        <v>12895</v>
      </c>
      <c r="B4423" s="0" t="s">
        <v>12896</v>
      </c>
      <c r="C4423" s="0" t="str">
        <f aca="false">LEFT(A4423,2)&amp;B4423</f>
        <v>PHAbra</v>
      </c>
    </row>
    <row r="4424" customFormat="false" ht="12.75" hidden="false" customHeight="false" outlineLevel="0" collapsed="false">
      <c r="A4424" s="0" t="s">
        <v>12895</v>
      </c>
      <c r="B4424" s="0" t="s">
        <v>12896</v>
      </c>
      <c r="C4424" s="0" t="str">
        <f aca="false">LEFT(A4424,2)&amp;B4424</f>
        <v>PHAbra</v>
      </c>
    </row>
    <row r="4425" customFormat="false" ht="12.75" hidden="false" customHeight="false" outlineLevel="0" collapsed="false">
      <c r="A4425" s="0" t="s">
        <v>12897</v>
      </c>
      <c r="B4425" s="0" t="s">
        <v>12898</v>
      </c>
      <c r="C4425" s="0" t="str">
        <f aca="false">LEFT(A4425,2)&amp;B4425</f>
        <v>PHApayao</v>
      </c>
    </row>
    <row r="4426" customFormat="false" ht="12.75" hidden="false" customHeight="false" outlineLevel="0" collapsed="false">
      <c r="A4426" s="0" t="s">
        <v>12897</v>
      </c>
      <c r="B4426" s="0" t="s">
        <v>12899</v>
      </c>
      <c r="C4426" s="0" t="str">
        <f aca="false">LEFT(A4426,2)&amp;B4426</f>
        <v>PHApayaw</v>
      </c>
    </row>
    <row r="4427" customFormat="false" ht="12.75" hidden="false" customHeight="false" outlineLevel="0" collapsed="false">
      <c r="A4427" s="0" t="s">
        <v>12900</v>
      </c>
      <c r="B4427" s="0" t="s">
        <v>12901</v>
      </c>
      <c r="C4427" s="0" t="str">
        <f aca="false">LEFT(A4427,2)&amp;B4427</f>
        <v>PHBenguet</v>
      </c>
    </row>
    <row r="4428" customFormat="false" ht="12.75" hidden="false" customHeight="false" outlineLevel="0" collapsed="false">
      <c r="A4428" s="0" t="s">
        <v>12900</v>
      </c>
      <c r="B4428" s="0" t="s">
        <v>12902</v>
      </c>
      <c r="C4428" s="0" t="str">
        <f aca="false">LEFT(A4428,2)&amp;B4428</f>
        <v>PHBenget</v>
      </c>
    </row>
    <row r="4429" customFormat="false" ht="12.75" hidden="false" customHeight="false" outlineLevel="0" collapsed="false">
      <c r="A4429" s="0" t="s">
        <v>12903</v>
      </c>
      <c r="B4429" s="0" t="s">
        <v>12904</v>
      </c>
      <c r="C4429" s="0" t="str">
        <f aca="false">LEFT(A4429,2)&amp;B4429</f>
        <v>PHIfugao</v>
      </c>
    </row>
    <row r="4430" customFormat="false" ht="12.75" hidden="false" customHeight="false" outlineLevel="0" collapsed="false">
      <c r="A4430" s="0" t="s">
        <v>12903</v>
      </c>
      <c r="B4430" s="0" t="s">
        <v>12905</v>
      </c>
      <c r="C4430" s="0" t="str">
        <f aca="false">LEFT(A4430,2)&amp;B4430</f>
        <v>PHIpugaw</v>
      </c>
    </row>
    <row r="4431" customFormat="false" ht="12.75" hidden="false" customHeight="false" outlineLevel="0" collapsed="false">
      <c r="A4431" s="0" t="s">
        <v>12906</v>
      </c>
      <c r="B4431" s="0" t="s">
        <v>12907</v>
      </c>
      <c r="C4431" s="0" t="str">
        <f aca="false">LEFT(A4431,2)&amp;B4431</f>
        <v>PHKalinga</v>
      </c>
    </row>
    <row r="4432" customFormat="false" ht="12.75" hidden="false" customHeight="false" outlineLevel="0" collapsed="false">
      <c r="A4432" s="0" t="s">
        <v>12906</v>
      </c>
      <c r="B4432" s="0" t="s">
        <v>12907</v>
      </c>
      <c r="C4432" s="0" t="str">
        <f aca="false">LEFT(A4432,2)&amp;B4432</f>
        <v>PHKalinga</v>
      </c>
    </row>
    <row r="4433" customFormat="false" ht="12.75" hidden="false" customHeight="false" outlineLevel="0" collapsed="false">
      <c r="A4433" s="0" t="s">
        <v>12908</v>
      </c>
      <c r="B4433" s="0" t="s">
        <v>12909</v>
      </c>
      <c r="C4433" s="0" t="str">
        <f aca="false">LEFT(A4433,2)&amp;B4433</f>
        <v>PHMountain Province</v>
      </c>
    </row>
    <row r="4434" customFormat="false" ht="12.75" hidden="false" customHeight="false" outlineLevel="0" collapsed="false">
      <c r="A4434" s="0" t="s">
        <v>12908</v>
      </c>
      <c r="B4434" s="0" t="s">
        <v>12910</v>
      </c>
      <c r="C4434" s="0" t="str">
        <f aca="false">LEFT(A4434,2)&amp;B4434</f>
        <v>PHLalawigang Bulubundukin</v>
      </c>
    </row>
    <row r="4435" customFormat="false" ht="12.75" hidden="false" customHeight="false" outlineLevel="0" collapsed="false">
      <c r="A4435" s="0" t="s">
        <v>12911</v>
      </c>
      <c r="B4435" s="0" t="s">
        <v>12912</v>
      </c>
      <c r="C4435" s="0" t="str">
        <f aca="false">LEFT(A4435,2)&amp;B4435</f>
        <v>PHCalabarzon (Region IV-A)</v>
      </c>
    </row>
    <row r="4436" customFormat="false" ht="12.75" hidden="false" customHeight="false" outlineLevel="0" collapsed="false">
      <c r="A4436" s="0" t="s">
        <v>12911</v>
      </c>
      <c r="B4436" s="0" t="s">
        <v>12913</v>
      </c>
      <c r="C4436" s="0" t="str">
        <f aca="false">LEFT(A4436,2)&amp;B4436</f>
        <v>PHRehiyon ng Calabarzon</v>
      </c>
    </row>
    <row r="4437" customFormat="false" ht="12.75" hidden="false" customHeight="false" outlineLevel="0" collapsed="false">
      <c r="A4437" s="0" t="s">
        <v>12914</v>
      </c>
      <c r="B4437" s="0" t="s">
        <v>12915</v>
      </c>
      <c r="C4437" s="0" t="str">
        <f aca="false">LEFT(A4437,2)&amp;B4437</f>
        <v>PHBatangas</v>
      </c>
    </row>
    <row r="4438" customFormat="false" ht="12.75" hidden="false" customHeight="false" outlineLevel="0" collapsed="false">
      <c r="A4438" s="0" t="s">
        <v>12914</v>
      </c>
      <c r="B4438" s="0" t="s">
        <v>12915</v>
      </c>
      <c r="C4438" s="0" t="str">
        <f aca="false">LEFT(A4438,2)&amp;B4438</f>
        <v>PHBatangas</v>
      </c>
    </row>
    <row r="4439" customFormat="false" ht="12.75" hidden="false" customHeight="false" outlineLevel="0" collapsed="false">
      <c r="A4439" s="0" t="s">
        <v>12916</v>
      </c>
      <c r="B4439" s="0" t="s">
        <v>1501</v>
      </c>
      <c r="C4439" s="0" t="str">
        <f aca="false">LEFT(A4439,2)&amp;B4439</f>
        <v>PHCavite</v>
      </c>
    </row>
    <row r="4440" customFormat="false" ht="12.75" hidden="false" customHeight="false" outlineLevel="0" collapsed="false">
      <c r="A4440" s="0" t="s">
        <v>12916</v>
      </c>
      <c r="B4440" s="0" t="s">
        <v>12917</v>
      </c>
      <c r="C4440" s="0" t="str">
        <f aca="false">LEFT(A4440,2)&amp;B4440</f>
        <v>PHKabite</v>
      </c>
    </row>
    <row r="4441" customFormat="false" ht="12.75" hidden="false" customHeight="false" outlineLevel="0" collapsed="false">
      <c r="A4441" s="0" t="s">
        <v>12918</v>
      </c>
      <c r="B4441" s="0" t="s">
        <v>12919</v>
      </c>
      <c r="C4441" s="0" t="str">
        <f aca="false">LEFT(A4441,2)&amp;B4441</f>
        <v>PHLaguna</v>
      </c>
    </row>
    <row r="4442" customFormat="false" ht="12.75" hidden="false" customHeight="false" outlineLevel="0" collapsed="false">
      <c r="A4442" s="0" t="s">
        <v>12918</v>
      </c>
      <c r="B4442" s="0" t="s">
        <v>12919</v>
      </c>
      <c r="C4442" s="0" t="str">
        <f aca="false">LEFT(A4442,2)&amp;B4442</f>
        <v>PHLaguna</v>
      </c>
    </row>
    <row r="4443" customFormat="false" ht="12.75" hidden="false" customHeight="false" outlineLevel="0" collapsed="false">
      <c r="A4443" s="0" t="s">
        <v>12920</v>
      </c>
      <c r="B4443" s="0" t="s">
        <v>12921</v>
      </c>
      <c r="C4443" s="0" t="str">
        <f aca="false">LEFT(A4443,2)&amp;B4443</f>
        <v>PHQuezon</v>
      </c>
    </row>
    <row r="4444" customFormat="false" ht="12.75" hidden="false" customHeight="false" outlineLevel="0" collapsed="false">
      <c r="A4444" s="0" t="s">
        <v>12920</v>
      </c>
      <c r="B4444" s="0" t="s">
        <v>12922</v>
      </c>
      <c r="C4444" s="0" t="str">
        <f aca="false">LEFT(A4444,2)&amp;B4444</f>
        <v>PHKeson</v>
      </c>
    </row>
    <row r="4445" customFormat="false" ht="12.75" hidden="false" customHeight="false" outlineLevel="0" collapsed="false">
      <c r="A4445" s="0" t="s">
        <v>12923</v>
      </c>
      <c r="B4445" s="0" t="s">
        <v>671</v>
      </c>
      <c r="C4445" s="0" t="str">
        <f aca="false">LEFT(A4445,2)&amp;B4445</f>
        <v>PHRizal</v>
      </c>
    </row>
    <row r="4446" customFormat="false" ht="12.75" hidden="false" customHeight="false" outlineLevel="0" collapsed="false">
      <c r="A4446" s="0" t="s">
        <v>12923</v>
      </c>
      <c r="B4446" s="0" t="s">
        <v>12924</v>
      </c>
      <c r="C4446" s="0" t="str">
        <f aca="false">LEFT(A4446,2)&amp;B4446</f>
        <v>PHRisal</v>
      </c>
    </row>
    <row r="4447" customFormat="false" ht="12.75" hidden="false" customHeight="false" outlineLevel="0" collapsed="false">
      <c r="A4447" s="0" t="s">
        <v>12925</v>
      </c>
      <c r="B4447" s="0" t="s">
        <v>12926</v>
      </c>
      <c r="C4447" s="0" t="str">
        <f aca="false">LEFT(A4447,2)&amp;B4447</f>
        <v>PHMimaropa (Region IV-B)</v>
      </c>
    </row>
    <row r="4448" customFormat="false" ht="12.75" hidden="false" customHeight="false" outlineLevel="0" collapsed="false">
      <c r="A4448" s="0" t="s">
        <v>12925</v>
      </c>
      <c r="B4448" s="0" t="s">
        <v>12927</v>
      </c>
      <c r="C4448" s="0" t="str">
        <f aca="false">LEFT(A4448,2)&amp;B4448</f>
        <v>PHRehiyon ng Mimaropa</v>
      </c>
    </row>
    <row r="4449" customFormat="false" ht="12.75" hidden="false" customHeight="false" outlineLevel="0" collapsed="false">
      <c r="A4449" s="0" t="s">
        <v>12928</v>
      </c>
      <c r="B4449" s="0" t="s">
        <v>12929</v>
      </c>
      <c r="C4449" s="0" t="str">
        <f aca="false">LEFT(A4449,2)&amp;B4449</f>
        <v>PHMarinduque</v>
      </c>
    </row>
    <row r="4450" customFormat="false" ht="12.75" hidden="false" customHeight="false" outlineLevel="0" collapsed="false">
      <c r="A4450" s="0" t="s">
        <v>12928</v>
      </c>
      <c r="B4450" s="0" t="s">
        <v>12930</v>
      </c>
      <c r="C4450" s="0" t="str">
        <f aca="false">LEFT(A4450,2)&amp;B4450</f>
        <v>PHMarinduke</v>
      </c>
    </row>
    <row r="4451" customFormat="false" ht="12.75" hidden="false" customHeight="false" outlineLevel="0" collapsed="false">
      <c r="A4451" s="0" t="s">
        <v>12931</v>
      </c>
      <c r="B4451" s="0" t="s">
        <v>12932</v>
      </c>
      <c r="C4451" s="0" t="str">
        <f aca="false">LEFT(A4451,2)&amp;B4451</f>
        <v>PHMindoro Occidental</v>
      </c>
    </row>
    <row r="4452" customFormat="false" ht="12.75" hidden="false" customHeight="false" outlineLevel="0" collapsed="false">
      <c r="A4452" s="0" t="s">
        <v>12931</v>
      </c>
      <c r="B4452" s="0" t="s">
        <v>12933</v>
      </c>
      <c r="C4452" s="0" t="str">
        <f aca="false">LEFT(A4452,2)&amp;B4452</f>
        <v>PHKanlurang Mindoro</v>
      </c>
    </row>
    <row r="4453" customFormat="false" ht="12.75" hidden="false" customHeight="false" outlineLevel="0" collapsed="false">
      <c r="A4453" s="0" t="s">
        <v>12934</v>
      </c>
      <c r="B4453" s="0" t="s">
        <v>12935</v>
      </c>
      <c r="C4453" s="0" t="str">
        <f aca="false">LEFT(A4453,2)&amp;B4453</f>
        <v>PHMindoro Oriental</v>
      </c>
    </row>
    <row r="4454" customFormat="false" ht="12.75" hidden="false" customHeight="false" outlineLevel="0" collapsed="false">
      <c r="A4454" s="0" t="s">
        <v>12934</v>
      </c>
      <c r="B4454" s="0" t="s">
        <v>12936</v>
      </c>
      <c r="C4454" s="0" t="str">
        <f aca="false">LEFT(A4454,2)&amp;B4454</f>
        <v>PHSilangang Mindoro</v>
      </c>
    </row>
    <row r="4455" customFormat="false" ht="12.75" hidden="false" customHeight="false" outlineLevel="0" collapsed="false">
      <c r="A4455" s="0" t="s">
        <v>12937</v>
      </c>
      <c r="B4455" s="0" t="s">
        <v>12938</v>
      </c>
      <c r="C4455" s="0" t="str">
        <f aca="false">LEFT(A4455,2)&amp;B4455</f>
        <v>PHPalawan</v>
      </c>
    </row>
    <row r="4456" customFormat="false" ht="12.75" hidden="false" customHeight="false" outlineLevel="0" collapsed="false">
      <c r="A4456" s="0" t="s">
        <v>12937</v>
      </c>
      <c r="B4456" s="0" t="s">
        <v>12938</v>
      </c>
      <c r="C4456" s="0" t="str">
        <f aca="false">LEFT(A4456,2)&amp;B4456</f>
        <v>PHPalawan</v>
      </c>
    </row>
    <row r="4457" customFormat="false" ht="12.75" hidden="false" customHeight="false" outlineLevel="0" collapsed="false">
      <c r="A4457" s="0" t="s">
        <v>12939</v>
      </c>
      <c r="B4457" s="0" t="s">
        <v>12940</v>
      </c>
      <c r="C4457" s="0" t="str">
        <f aca="false">LEFT(A4457,2)&amp;B4457</f>
        <v>PHRomblon</v>
      </c>
    </row>
    <row r="4458" customFormat="false" ht="12.75" hidden="false" customHeight="false" outlineLevel="0" collapsed="false">
      <c r="A4458" s="0" t="s">
        <v>12939</v>
      </c>
      <c r="B4458" s="0" t="s">
        <v>12940</v>
      </c>
      <c r="C4458" s="0" t="str">
        <f aca="false">LEFT(A4458,2)&amp;B4458</f>
        <v>PHRomblon</v>
      </c>
    </row>
    <row r="4459" customFormat="false" ht="12.75" hidden="false" customHeight="false" outlineLevel="0" collapsed="false">
      <c r="A4459" s="0" t="s">
        <v>12941</v>
      </c>
      <c r="B4459" s="0" t="s">
        <v>12942</v>
      </c>
      <c r="C4459" s="0" t="str">
        <f aca="false">LEFT(A4459,2)&amp;B4459</f>
        <v>PKGilgit-Baltistan</v>
      </c>
    </row>
    <row r="4460" customFormat="false" ht="12.75" hidden="false" customHeight="false" outlineLevel="0" collapsed="false">
      <c r="A4460" s="0" t="s">
        <v>12941</v>
      </c>
      <c r="B4460" s="0" t="s">
        <v>12943</v>
      </c>
      <c r="C4460" s="0" t="str">
        <f aca="false">LEFT(A4460,2)&amp;B4460</f>
        <v>PKGilgit-Baltistān</v>
      </c>
    </row>
    <row r="4461" customFormat="false" ht="12.75" hidden="false" customHeight="false" outlineLevel="0" collapsed="false">
      <c r="A4461" s="0" t="s">
        <v>12944</v>
      </c>
      <c r="B4461" s="0" t="s">
        <v>12945</v>
      </c>
      <c r="C4461" s="0" t="str">
        <f aca="false">LEFT(A4461,2)&amp;B4461</f>
        <v>PKAzad Jammu and Kashmir</v>
      </c>
    </row>
    <row r="4462" customFormat="false" ht="12.75" hidden="false" customHeight="false" outlineLevel="0" collapsed="false">
      <c r="A4462" s="0" t="s">
        <v>12944</v>
      </c>
      <c r="B4462" s="0" t="s">
        <v>12946</v>
      </c>
      <c r="C4462" s="0" t="str">
        <f aca="false">LEFT(A4462,2)&amp;B4462</f>
        <v>PKĀzād Jammūñ o Kashmīr</v>
      </c>
    </row>
    <row r="4463" customFormat="false" ht="12.75" hidden="false" customHeight="false" outlineLevel="0" collapsed="false">
      <c r="A4463" s="0" t="s">
        <v>12947</v>
      </c>
      <c r="B4463" s="0" t="s">
        <v>12948</v>
      </c>
      <c r="C4463" s="0" t="str">
        <f aca="false">LEFT(A4463,2)&amp;B4463</f>
        <v>PKIslamabad</v>
      </c>
    </row>
    <row r="4464" customFormat="false" ht="12.75" hidden="false" customHeight="false" outlineLevel="0" collapsed="false">
      <c r="A4464" s="0" t="s">
        <v>12947</v>
      </c>
      <c r="B4464" s="0" t="s">
        <v>12949</v>
      </c>
      <c r="C4464" s="0" t="str">
        <f aca="false">LEFT(A4464,2)&amp;B4464</f>
        <v>PKIslāmābād</v>
      </c>
    </row>
    <row r="4465" customFormat="false" ht="12.75" hidden="false" customHeight="false" outlineLevel="0" collapsed="false">
      <c r="A4465" s="0" t="s">
        <v>12950</v>
      </c>
      <c r="B4465" s="0" t="s">
        <v>12951</v>
      </c>
      <c r="C4465" s="0" t="str">
        <f aca="false">LEFT(A4465,2)&amp;B4465</f>
        <v>PKBalochistan</v>
      </c>
    </row>
    <row r="4466" customFormat="false" ht="12.75" hidden="false" customHeight="false" outlineLevel="0" collapsed="false">
      <c r="A4466" s="0" t="s">
        <v>12950</v>
      </c>
      <c r="B4466" s="0" t="s">
        <v>12952</v>
      </c>
      <c r="C4466" s="0" t="str">
        <f aca="false">LEFT(A4466,2)&amp;B4466</f>
        <v>PKBalōchistān</v>
      </c>
    </row>
    <row r="4467" customFormat="false" ht="12.75" hidden="false" customHeight="false" outlineLevel="0" collapsed="false">
      <c r="A4467" s="0" t="s">
        <v>12953</v>
      </c>
      <c r="B4467" s="0" t="s">
        <v>12954</v>
      </c>
      <c r="C4467" s="0" t="str">
        <f aca="false">LEFT(A4467,2)&amp;B4467</f>
        <v>PKKhyber Pakhtunkhwa</v>
      </c>
    </row>
    <row r="4468" customFormat="false" ht="12.75" hidden="false" customHeight="false" outlineLevel="0" collapsed="false">
      <c r="A4468" s="0" t="s">
        <v>12953</v>
      </c>
      <c r="B4468" s="0" t="s">
        <v>12955</v>
      </c>
      <c r="C4468" s="0" t="str">
        <f aca="false">LEFT(A4468,2)&amp;B4468</f>
        <v>PKKhaībar Pakhtūnkhwā</v>
      </c>
    </row>
    <row r="4469" customFormat="false" ht="12.75" hidden="false" customHeight="false" outlineLevel="0" collapsed="false">
      <c r="A4469" s="0" t="s">
        <v>12956</v>
      </c>
      <c r="B4469" s="0" t="s">
        <v>9395</v>
      </c>
      <c r="C4469" s="0" t="str">
        <f aca="false">LEFT(A4469,2)&amp;B4469</f>
        <v>PKPunjab</v>
      </c>
    </row>
    <row r="4470" customFormat="false" ht="12.75" hidden="false" customHeight="false" outlineLevel="0" collapsed="false">
      <c r="A4470" s="0" t="s">
        <v>12956</v>
      </c>
      <c r="B4470" s="0" t="s">
        <v>12957</v>
      </c>
      <c r="C4470" s="0" t="str">
        <f aca="false">LEFT(A4470,2)&amp;B4470</f>
        <v>PKPanjāb</v>
      </c>
    </row>
    <row r="4471" customFormat="false" ht="12.75" hidden="false" customHeight="false" outlineLevel="0" collapsed="false">
      <c r="A4471" s="0" t="s">
        <v>12958</v>
      </c>
      <c r="B4471" s="0" t="s">
        <v>12959</v>
      </c>
      <c r="C4471" s="0" t="str">
        <f aca="false">LEFT(A4471,2)&amp;B4471</f>
        <v>PKSindh</v>
      </c>
    </row>
    <row r="4472" customFormat="false" ht="12.75" hidden="false" customHeight="false" outlineLevel="0" collapsed="false">
      <c r="A4472" s="0" t="s">
        <v>12958</v>
      </c>
      <c r="B4472" s="0" t="s">
        <v>12959</v>
      </c>
      <c r="C4472" s="0" t="str">
        <f aca="false">LEFT(A4472,2)&amp;B4472</f>
        <v>PKSindh</v>
      </c>
    </row>
    <row r="4473" customFormat="false" ht="12.75" hidden="false" customHeight="false" outlineLevel="0" collapsed="false">
      <c r="A4473" s="0" t="s">
        <v>12960</v>
      </c>
      <c r="B4473" s="0" t="s">
        <v>892</v>
      </c>
      <c r="C4473" s="0" t="str">
        <f aca="false">LEFT(A4473,2)&amp;B4473</f>
        <v>PLDolnośląskie</v>
      </c>
    </row>
    <row r="4474" customFormat="false" ht="12.75" hidden="false" customHeight="false" outlineLevel="0" collapsed="false">
      <c r="A4474" s="0" t="s">
        <v>12961</v>
      </c>
      <c r="B4474" s="0" t="s">
        <v>12962</v>
      </c>
      <c r="C4474" s="0" t="str">
        <f aca="false">LEFT(A4474,2)&amp;B4474</f>
        <v>PLKujawsko-pomorskie</v>
      </c>
    </row>
    <row r="4475" customFormat="false" ht="12.75" hidden="false" customHeight="false" outlineLevel="0" collapsed="false">
      <c r="A4475" s="0" t="s">
        <v>12963</v>
      </c>
      <c r="B4475" s="0" t="s">
        <v>12964</v>
      </c>
      <c r="C4475" s="0" t="str">
        <f aca="false">LEFT(A4475,2)&amp;B4475</f>
        <v>PLLubelskie</v>
      </c>
    </row>
    <row r="4476" customFormat="false" ht="12.75" hidden="false" customHeight="false" outlineLevel="0" collapsed="false">
      <c r="A4476" s="0" t="s">
        <v>12965</v>
      </c>
      <c r="B4476" s="0" t="s">
        <v>12966</v>
      </c>
      <c r="C4476" s="0" t="str">
        <f aca="false">LEFT(A4476,2)&amp;B4476</f>
        <v>PLLubuskie</v>
      </c>
    </row>
    <row r="4477" customFormat="false" ht="12.75" hidden="false" customHeight="false" outlineLevel="0" collapsed="false">
      <c r="A4477" s="0" t="s">
        <v>12967</v>
      </c>
      <c r="B4477" s="0" t="s">
        <v>12968</v>
      </c>
      <c r="C4477" s="0" t="str">
        <f aca="false">LEFT(A4477,2)&amp;B4477</f>
        <v>PLŁódzkie</v>
      </c>
    </row>
    <row r="4478" customFormat="false" ht="12.75" hidden="false" customHeight="false" outlineLevel="0" collapsed="false">
      <c r="A4478" s="0" t="s">
        <v>12969</v>
      </c>
      <c r="B4478" s="0" t="s">
        <v>12970</v>
      </c>
      <c r="C4478" s="0" t="str">
        <f aca="false">LEFT(A4478,2)&amp;B4478</f>
        <v>PLMałopolskie</v>
      </c>
    </row>
    <row r="4479" customFormat="false" ht="12.75" hidden="false" customHeight="false" outlineLevel="0" collapsed="false">
      <c r="A4479" s="0" t="s">
        <v>12971</v>
      </c>
      <c r="B4479" s="0" t="s">
        <v>12972</v>
      </c>
      <c r="C4479" s="0" t="str">
        <f aca="false">LEFT(A4479,2)&amp;B4479</f>
        <v>PLMazowieckie</v>
      </c>
    </row>
    <row r="4480" customFormat="false" ht="12.75" hidden="false" customHeight="false" outlineLevel="0" collapsed="false">
      <c r="A4480" s="0" t="s">
        <v>12973</v>
      </c>
      <c r="B4480" s="0" t="s">
        <v>12974</v>
      </c>
      <c r="C4480" s="0" t="str">
        <f aca="false">LEFT(A4480,2)&amp;B4480</f>
        <v>PLOpolskie</v>
      </c>
    </row>
    <row r="4481" customFormat="false" ht="12.75" hidden="false" customHeight="false" outlineLevel="0" collapsed="false">
      <c r="A4481" s="0" t="s">
        <v>12975</v>
      </c>
      <c r="B4481" s="0" t="s">
        <v>1426</v>
      </c>
      <c r="C4481" s="0" t="str">
        <f aca="false">LEFT(A4481,2)&amp;B4481</f>
        <v>PLPodkarpackie</v>
      </c>
    </row>
    <row r="4482" customFormat="false" ht="12.75" hidden="false" customHeight="false" outlineLevel="0" collapsed="false">
      <c r="A4482" s="0" t="s">
        <v>12976</v>
      </c>
      <c r="B4482" s="0" t="s">
        <v>12977</v>
      </c>
      <c r="C4482" s="0" t="str">
        <f aca="false">LEFT(A4482,2)&amp;B4482</f>
        <v>PLPodlaskie</v>
      </c>
    </row>
    <row r="4483" customFormat="false" ht="12.75" hidden="false" customHeight="false" outlineLevel="0" collapsed="false">
      <c r="A4483" s="0" t="s">
        <v>12978</v>
      </c>
      <c r="B4483" s="0" t="s">
        <v>12979</v>
      </c>
      <c r="C4483" s="0" t="str">
        <f aca="false">LEFT(A4483,2)&amp;B4483</f>
        <v>PLPomorskie</v>
      </c>
    </row>
    <row r="4484" customFormat="false" ht="12.75" hidden="false" customHeight="false" outlineLevel="0" collapsed="false">
      <c r="A4484" s="0" t="s">
        <v>12980</v>
      </c>
      <c r="B4484" s="0" t="s">
        <v>12981</v>
      </c>
      <c r="C4484" s="0" t="str">
        <f aca="false">LEFT(A4484,2)&amp;B4484</f>
        <v>PLŚląskie</v>
      </c>
    </row>
    <row r="4485" customFormat="false" ht="12.75" hidden="false" customHeight="false" outlineLevel="0" collapsed="false">
      <c r="A4485" s="0" t="s">
        <v>12982</v>
      </c>
      <c r="B4485" s="0" t="s">
        <v>12983</v>
      </c>
      <c r="C4485" s="0" t="str">
        <f aca="false">LEFT(A4485,2)&amp;B4485</f>
        <v>PLŚwiętokrzyskie</v>
      </c>
    </row>
    <row r="4486" customFormat="false" ht="12.75" hidden="false" customHeight="false" outlineLevel="0" collapsed="false">
      <c r="A4486" s="0" t="s">
        <v>12984</v>
      </c>
      <c r="B4486" s="0" t="s">
        <v>12985</v>
      </c>
      <c r="C4486" s="0" t="str">
        <f aca="false">LEFT(A4486,2)&amp;B4486</f>
        <v>PLWarmińsko-mazurskie</v>
      </c>
    </row>
    <row r="4487" customFormat="false" ht="12.75" hidden="false" customHeight="false" outlineLevel="0" collapsed="false">
      <c r="A4487" s="0" t="s">
        <v>12986</v>
      </c>
      <c r="B4487" s="0" t="s">
        <v>12987</v>
      </c>
      <c r="C4487" s="0" t="str">
        <f aca="false">LEFT(A4487,2)&amp;B4487</f>
        <v>PLWielkopolskie</v>
      </c>
    </row>
    <row r="4488" customFormat="false" ht="12.75" hidden="false" customHeight="false" outlineLevel="0" collapsed="false">
      <c r="A4488" s="0" t="s">
        <v>12988</v>
      </c>
      <c r="B4488" s="0" t="s">
        <v>12989</v>
      </c>
      <c r="C4488" s="0" t="str">
        <f aca="false">LEFT(A4488,2)&amp;B4488</f>
        <v>PLZachodniopomorskie</v>
      </c>
    </row>
    <row r="4489" customFormat="false" ht="12.75" hidden="false" customHeight="false" outlineLevel="0" collapsed="false">
      <c r="A4489" s="0" t="s">
        <v>12990</v>
      </c>
      <c r="B4489" s="0" t="s">
        <v>12991</v>
      </c>
      <c r="C4489" s="0" t="str">
        <f aca="false">LEFT(A4489,2)&amp;B4489</f>
        <v>PSBayt Laḩm</v>
      </c>
    </row>
    <row r="4490" customFormat="false" ht="12.75" hidden="false" customHeight="false" outlineLevel="0" collapsed="false">
      <c r="A4490" s="0" t="s">
        <v>12990</v>
      </c>
      <c r="B4490" s="0" t="s">
        <v>12992</v>
      </c>
      <c r="C4490" s="0" t="str">
        <f aca="false">LEFT(A4490,2)&amp;B4490</f>
        <v>PSBethlehem</v>
      </c>
    </row>
    <row r="4491" customFormat="false" ht="12.75" hidden="false" customHeight="false" outlineLevel="0" collapsed="false">
      <c r="A4491" s="0" t="s">
        <v>12993</v>
      </c>
      <c r="B4491" s="0" t="s">
        <v>12994</v>
      </c>
      <c r="C4491" s="0" t="str">
        <f aca="false">LEFT(A4491,2)&amp;B4491</f>
        <v>PSDayr al Balaḩ</v>
      </c>
    </row>
    <row r="4492" customFormat="false" ht="12.75" hidden="false" customHeight="false" outlineLevel="0" collapsed="false">
      <c r="A4492" s="0" t="s">
        <v>12993</v>
      </c>
      <c r="B4492" s="0" t="s">
        <v>12995</v>
      </c>
      <c r="C4492" s="0" t="str">
        <f aca="false">LEFT(A4492,2)&amp;B4492</f>
        <v>PSDeir El Balah</v>
      </c>
    </row>
    <row r="4493" customFormat="false" ht="12.75" hidden="false" customHeight="false" outlineLevel="0" collapsed="false">
      <c r="A4493" s="0" t="s">
        <v>12996</v>
      </c>
      <c r="B4493" s="0" t="s">
        <v>12997</v>
      </c>
      <c r="C4493" s="0" t="str">
        <f aca="false">LEFT(A4493,2)&amp;B4493</f>
        <v>PSGhazzah</v>
      </c>
    </row>
    <row r="4494" customFormat="false" ht="12.75" hidden="false" customHeight="false" outlineLevel="0" collapsed="false">
      <c r="A4494" s="0" t="s">
        <v>12996</v>
      </c>
      <c r="B4494" s="0" t="s">
        <v>12149</v>
      </c>
      <c r="C4494" s="0" t="str">
        <f aca="false">LEFT(A4494,2)&amp;B4494</f>
        <v>PSGaza</v>
      </c>
    </row>
    <row r="4495" customFormat="false" ht="12.75" hidden="false" customHeight="false" outlineLevel="0" collapsed="false">
      <c r="A4495" s="0" t="s">
        <v>12998</v>
      </c>
      <c r="B4495" s="0" t="s">
        <v>12999</v>
      </c>
      <c r="C4495" s="0" t="str">
        <f aca="false">LEFT(A4495,2)&amp;B4495</f>
        <v>PSAl Khalīl</v>
      </c>
    </row>
    <row r="4496" customFormat="false" ht="12.75" hidden="false" customHeight="false" outlineLevel="0" collapsed="false">
      <c r="A4496" s="0" t="s">
        <v>12998</v>
      </c>
      <c r="B4496" s="0" t="s">
        <v>13000</v>
      </c>
      <c r="C4496" s="0" t="str">
        <f aca="false">LEFT(A4496,2)&amp;B4496</f>
        <v>PSHebron</v>
      </c>
    </row>
    <row r="4497" customFormat="false" ht="12.75" hidden="false" customHeight="false" outlineLevel="0" collapsed="false">
      <c r="A4497" s="0" t="s">
        <v>13001</v>
      </c>
      <c r="B4497" s="0" t="s">
        <v>9338</v>
      </c>
      <c r="C4497" s="0" t="str">
        <f aca="false">LEFT(A4497,2)&amp;B4497</f>
        <v>PSAl Quds</v>
      </c>
    </row>
    <row r="4498" customFormat="false" ht="12.75" hidden="false" customHeight="false" outlineLevel="0" collapsed="false">
      <c r="A4498" s="0" t="s">
        <v>13001</v>
      </c>
      <c r="B4498" s="0" t="s">
        <v>13002</v>
      </c>
      <c r="C4498" s="0" t="str">
        <f aca="false">LEFT(A4498,2)&amp;B4498</f>
        <v>PSJerusalem</v>
      </c>
    </row>
    <row r="4499" customFormat="false" ht="12.75" hidden="false" customHeight="false" outlineLevel="0" collapsed="false">
      <c r="A4499" s="0" t="s">
        <v>13003</v>
      </c>
      <c r="B4499" s="0" t="s">
        <v>13004</v>
      </c>
      <c r="C4499" s="0" t="str">
        <f aca="false">LEFT(A4499,2)&amp;B4499</f>
        <v>PSJanīn</v>
      </c>
    </row>
    <row r="4500" customFormat="false" ht="12.75" hidden="false" customHeight="false" outlineLevel="0" collapsed="false">
      <c r="A4500" s="0" t="s">
        <v>13003</v>
      </c>
      <c r="B4500" s="0" t="s">
        <v>13005</v>
      </c>
      <c r="C4500" s="0" t="str">
        <f aca="false">LEFT(A4500,2)&amp;B4500</f>
        <v>PSJenin</v>
      </c>
    </row>
    <row r="4501" customFormat="false" ht="12.75" hidden="false" customHeight="false" outlineLevel="0" collapsed="false">
      <c r="A4501" s="0" t="s">
        <v>13006</v>
      </c>
      <c r="B4501" s="0" t="s">
        <v>13007</v>
      </c>
      <c r="C4501" s="0" t="str">
        <f aca="false">LEFT(A4501,2)&amp;B4501</f>
        <v>PSArīḩā wal Aghwār</v>
      </c>
    </row>
    <row r="4502" customFormat="false" ht="12.75" hidden="false" customHeight="false" outlineLevel="0" collapsed="false">
      <c r="A4502" s="0" t="s">
        <v>13006</v>
      </c>
      <c r="B4502" s="0" t="s">
        <v>13008</v>
      </c>
      <c r="C4502" s="0" t="str">
        <f aca="false">LEFT(A4502,2)&amp;B4502</f>
        <v>PSJericho and Al Aghwar</v>
      </c>
    </row>
    <row r="4503" customFormat="false" ht="12.75" hidden="false" customHeight="false" outlineLevel="0" collapsed="false">
      <c r="A4503" s="0" t="s">
        <v>13009</v>
      </c>
      <c r="B4503" s="0" t="s">
        <v>13010</v>
      </c>
      <c r="C4503" s="0" t="str">
        <f aca="false">LEFT(A4503,2)&amp;B4503</f>
        <v>PSKhān Yūnis</v>
      </c>
    </row>
    <row r="4504" customFormat="false" ht="12.75" hidden="false" customHeight="false" outlineLevel="0" collapsed="false">
      <c r="A4504" s="0" t="s">
        <v>13009</v>
      </c>
      <c r="B4504" s="0" t="s">
        <v>13011</v>
      </c>
      <c r="C4504" s="0" t="str">
        <f aca="false">LEFT(A4504,2)&amp;B4504</f>
        <v>PSKhan Yunis</v>
      </c>
    </row>
    <row r="4505" customFormat="false" ht="12.75" hidden="false" customHeight="false" outlineLevel="0" collapsed="false">
      <c r="A4505" s="0" t="s">
        <v>13012</v>
      </c>
      <c r="B4505" s="0" t="s">
        <v>13013</v>
      </c>
      <c r="C4505" s="0" t="str">
        <f aca="false">LEFT(A4505,2)&amp;B4505</f>
        <v>PSNāblus</v>
      </c>
    </row>
    <row r="4506" customFormat="false" ht="12.75" hidden="false" customHeight="false" outlineLevel="0" collapsed="false">
      <c r="A4506" s="0" t="s">
        <v>13012</v>
      </c>
      <c r="B4506" s="0" t="s">
        <v>13014</v>
      </c>
      <c r="C4506" s="0" t="str">
        <f aca="false">LEFT(A4506,2)&amp;B4506</f>
        <v>PSNablus</v>
      </c>
    </row>
    <row r="4507" customFormat="false" ht="12.75" hidden="false" customHeight="false" outlineLevel="0" collapsed="false">
      <c r="A4507" s="0" t="s">
        <v>13015</v>
      </c>
      <c r="B4507" s="0" t="s">
        <v>13016</v>
      </c>
      <c r="C4507" s="0" t="str">
        <f aca="false">LEFT(A4507,2)&amp;B4507</f>
        <v>PSShamāl Ghazzah</v>
      </c>
    </row>
    <row r="4508" customFormat="false" ht="12.75" hidden="false" customHeight="false" outlineLevel="0" collapsed="false">
      <c r="A4508" s="0" t="s">
        <v>13015</v>
      </c>
      <c r="B4508" s="0" t="s">
        <v>13017</v>
      </c>
      <c r="C4508" s="0" t="str">
        <f aca="false">LEFT(A4508,2)&amp;B4508</f>
        <v>PSNorth Gaza</v>
      </c>
    </row>
    <row r="4509" customFormat="false" ht="12.75" hidden="false" customHeight="false" outlineLevel="0" collapsed="false">
      <c r="A4509" s="0" t="s">
        <v>13018</v>
      </c>
      <c r="B4509" s="0" t="s">
        <v>13019</v>
      </c>
      <c r="C4509" s="0" t="str">
        <f aca="false">LEFT(A4509,2)&amp;B4509</f>
        <v>PSQalqīlyah</v>
      </c>
    </row>
    <row r="4510" customFormat="false" ht="12.75" hidden="false" customHeight="false" outlineLevel="0" collapsed="false">
      <c r="A4510" s="0" t="s">
        <v>13018</v>
      </c>
      <c r="B4510" s="0" t="s">
        <v>13020</v>
      </c>
      <c r="C4510" s="0" t="str">
        <f aca="false">LEFT(A4510,2)&amp;B4510</f>
        <v>PSQalqilya</v>
      </c>
    </row>
    <row r="4511" customFormat="false" ht="12.75" hidden="false" customHeight="false" outlineLevel="0" collapsed="false">
      <c r="A4511" s="0" t="s">
        <v>13021</v>
      </c>
      <c r="B4511" s="0" t="s">
        <v>13022</v>
      </c>
      <c r="C4511" s="0" t="str">
        <f aca="false">LEFT(A4511,2)&amp;B4511</f>
        <v>PSRām Allāh wal Bīrah</v>
      </c>
    </row>
    <row r="4512" customFormat="false" ht="12.75" hidden="false" customHeight="false" outlineLevel="0" collapsed="false">
      <c r="A4512" s="0" t="s">
        <v>13021</v>
      </c>
      <c r="B4512" s="0" t="s">
        <v>13023</v>
      </c>
      <c r="C4512" s="0" t="str">
        <f aca="false">LEFT(A4512,2)&amp;B4512</f>
        <v>PSRamallah</v>
      </c>
    </row>
    <row r="4513" customFormat="false" ht="12.75" hidden="false" customHeight="false" outlineLevel="0" collapsed="false">
      <c r="A4513" s="0" t="s">
        <v>13024</v>
      </c>
      <c r="B4513" s="0" t="s">
        <v>13025</v>
      </c>
      <c r="C4513" s="0" t="str">
        <f aca="false">LEFT(A4513,2)&amp;B4513</f>
        <v>PSRafaḩ</v>
      </c>
    </row>
    <row r="4514" customFormat="false" ht="12.75" hidden="false" customHeight="false" outlineLevel="0" collapsed="false">
      <c r="A4514" s="0" t="s">
        <v>13024</v>
      </c>
      <c r="B4514" s="0" t="s">
        <v>13026</v>
      </c>
      <c r="C4514" s="0" t="str">
        <f aca="false">LEFT(A4514,2)&amp;B4514</f>
        <v>PSRafah</v>
      </c>
    </row>
    <row r="4515" customFormat="false" ht="12.75" hidden="false" customHeight="false" outlineLevel="0" collapsed="false">
      <c r="A4515" s="0" t="s">
        <v>13027</v>
      </c>
      <c r="B4515" s="0" t="s">
        <v>13028</v>
      </c>
      <c r="C4515" s="0" t="str">
        <f aca="false">LEFT(A4515,2)&amp;B4515</f>
        <v>PSSalfīt</v>
      </c>
    </row>
    <row r="4516" customFormat="false" ht="12.75" hidden="false" customHeight="false" outlineLevel="0" collapsed="false">
      <c r="A4516" s="0" t="s">
        <v>13027</v>
      </c>
      <c r="B4516" s="0" t="s">
        <v>13029</v>
      </c>
      <c r="C4516" s="0" t="str">
        <f aca="false">LEFT(A4516,2)&amp;B4516</f>
        <v>PSSalfit</v>
      </c>
    </row>
    <row r="4517" customFormat="false" ht="12.75" hidden="false" customHeight="false" outlineLevel="0" collapsed="false">
      <c r="A4517" s="0" t="s">
        <v>13030</v>
      </c>
      <c r="B4517" s="0" t="s">
        <v>13031</v>
      </c>
      <c r="C4517" s="0" t="str">
        <f aca="false">LEFT(A4517,2)&amp;B4517</f>
        <v>PSŢūbās</v>
      </c>
    </row>
    <row r="4518" customFormat="false" ht="12.75" hidden="false" customHeight="false" outlineLevel="0" collapsed="false">
      <c r="A4518" s="0" t="s">
        <v>13030</v>
      </c>
      <c r="B4518" s="0" t="s">
        <v>13032</v>
      </c>
      <c r="C4518" s="0" t="str">
        <f aca="false">LEFT(A4518,2)&amp;B4518</f>
        <v>PSTubas</v>
      </c>
    </row>
    <row r="4519" customFormat="false" ht="12.75" hidden="false" customHeight="false" outlineLevel="0" collapsed="false">
      <c r="A4519" s="0" t="s">
        <v>13033</v>
      </c>
      <c r="B4519" s="0" t="s">
        <v>13034</v>
      </c>
      <c r="C4519" s="0" t="str">
        <f aca="false">LEFT(A4519,2)&amp;B4519</f>
        <v>PSŢūlkarm</v>
      </c>
    </row>
    <row r="4520" customFormat="false" ht="12.75" hidden="false" customHeight="false" outlineLevel="0" collapsed="false">
      <c r="A4520" s="0" t="s">
        <v>13033</v>
      </c>
      <c r="B4520" s="0" t="s">
        <v>13035</v>
      </c>
      <c r="C4520" s="0" t="str">
        <f aca="false">LEFT(A4520,2)&amp;B4520</f>
        <v>PSTulkarm</v>
      </c>
    </row>
    <row r="4521" customFormat="false" ht="12.75" hidden="false" customHeight="false" outlineLevel="0" collapsed="false">
      <c r="A4521" s="0" t="s">
        <v>13036</v>
      </c>
      <c r="B4521" s="0" t="s">
        <v>13037</v>
      </c>
      <c r="C4521" s="0" t="str">
        <f aca="false">LEFT(A4521,2)&amp;B4521</f>
        <v>PTRegião Autónoma dos Açores</v>
      </c>
    </row>
    <row r="4522" customFormat="false" ht="12.75" hidden="false" customHeight="false" outlineLevel="0" collapsed="false">
      <c r="A4522" s="0" t="s">
        <v>13038</v>
      </c>
      <c r="B4522" s="0" t="s">
        <v>13039</v>
      </c>
      <c r="C4522" s="0" t="str">
        <f aca="false">LEFT(A4522,2)&amp;B4522</f>
        <v>PTRegião Autónoma da Madeira</v>
      </c>
    </row>
    <row r="4523" customFormat="false" ht="12.75" hidden="false" customHeight="false" outlineLevel="0" collapsed="false">
      <c r="A4523" s="0" t="s">
        <v>13040</v>
      </c>
      <c r="B4523" s="0" t="s">
        <v>13041</v>
      </c>
      <c r="C4523" s="0" t="str">
        <f aca="false">LEFT(A4523,2)&amp;B4523</f>
        <v>PTAveiro</v>
      </c>
    </row>
    <row r="4524" customFormat="false" ht="12.75" hidden="false" customHeight="false" outlineLevel="0" collapsed="false">
      <c r="A4524" s="0" t="s">
        <v>13042</v>
      </c>
      <c r="B4524" s="0" t="s">
        <v>13043</v>
      </c>
      <c r="C4524" s="0" t="str">
        <f aca="false">LEFT(A4524,2)&amp;B4524</f>
        <v>PTBeja</v>
      </c>
    </row>
    <row r="4525" customFormat="false" ht="12.75" hidden="false" customHeight="false" outlineLevel="0" collapsed="false">
      <c r="A4525" s="0" t="s">
        <v>13044</v>
      </c>
      <c r="B4525" s="0" t="s">
        <v>13045</v>
      </c>
      <c r="C4525" s="0" t="str">
        <f aca="false">LEFT(A4525,2)&amp;B4525</f>
        <v>PTBraga</v>
      </c>
    </row>
    <row r="4526" customFormat="false" ht="12.75" hidden="false" customHeight="false" outlineLevel="0" collapsed="false">
      <c r="A4526" s="0" t="s">
        <v>13046</v>
      </c>
      <c r="B4526" s="0" t="s">
        <v>13047</v>
      </c>
      <c r="C4526" s="0" t="str">
        <f aca="false">LEFT(A4526,2)&amp;B4526</f>
        <v>PTBragança</v>
      </c>
    </row>
    <row r="4527" customFormat="false" ht="12.75" hidden="false" customHeight="false" outlineLevel="0" collapsed="false">
      <c r="A4527" s="0" t="s">
        <v>13048</v>
      </c>
      <c r="B4527" s="0" t="s">
        <v>13049</v>
      </c>
      <c r="C4527" s="0" t="str">
        <f aca="false">LEFT(A4527,2)&amp;B4527</f>
        <v>PTCastelo Branco</v>
      </c>
    </row>
    <row r="4528" customFormat="false" ht="12.75" hidden="false" customHeight="false" outlineLevel="0" collapsed="false">
      <c r="A4528" s="0" t="s">
        <v>13050</v>
      </c>
      <c r="B4528" s="0" t="s">
        <v>13051</v>
      </c>
      <c r="C4528" s="0" t="str">
        <f aca="false">LEFT(A4528,2)&amp;B4528</f>
        <v>PTCoimbra</v>
      </c>
    </row>
    <row r="4529" customFormat="false" ht="12.75" hidden="false" customHeight="false" outlineLevel="0" collapsed="false">
      <c r="A4529" s="0" t="s">
        <v>13052</v>
      </c>
      <c r="B4529" s="0" t="s">
        <v>13053</v>
      </c>
      <c r="C4529" s="0" t="str">
        <f aca="false">LEFT(A4529,2)&amp;B4529</f>
        <v>PTÉvora</v>
      </c>
    </row>
    <row r="4530" customFormat="false" ht="12.75" hidden="false" customHeight="false" outlineLevel="0" collapsed="false">
      <c r="A4530" s="0" t="s">
        <v>13054</v>
      </c>
      <c r="B4530" s="0" t="s">
        <v>13055</v>
      </c>
      <c r="C4530" s="0" t="str">
        <f aca="false">LEFT(A4530,2)&amp;B4530</f>
        <v>PTFaro</v>
      </c>
    </row>
    <row r="4531" customFormat="false" ht="12.75" hidden="false" customHeight="false" outlineLevel="0" collapsed="false">
      <c r="A4531" s="0" t="s">
        <v>13056</v>
      </c>
      <c r="B4531" s="0" t="s">
        <v>13057</v>
      </c>
      <c r="C4531" s="0" t="str">
        <f aca="false">LEFT(A4531,2)&amp;B4531</f>
        <v>PTGuarda</v>
      </c>
    </row>
    <row r="4532" customFormat="false" ht="12.75" hidden="false" customHeight="false" outlineLevel="0" collapsed="false">
      <c r="A4532" s="0" t="s">
        <v>13058</v>
      </c>
      <c r="B4532" s="0" t="s">
        <v>13059</v>
      </c>
      <c r="C4532" s="0" t="str">
        <f aca="false">LEFT(A4532,2)&amp;B4532</f>
        <v>PTLeiria</v>
      </c>
    </row>
    <row r="4533" customFormat="false" ht="12.75" hidden="false" customHeight="false" outlineLevel="0" collapsed="false">
      <c r="A4533" s="0" t="s">
        <v>13060</v>
      </c>
      <c r="B4533" s="0" t="s">
        <v>13061</v>
      </c>
      <c r="C4533" s="0" t="str">
        <f aca="false">LEFT(A4533,2)&amp;B4533</f>
        <v>PTLisboa</v>
      </c>
    </row>
    <row r="4534" customFormat="false" ht="12.75" hidden="false" customHeight="false" outlineLevel="0" collapsed="false">
      <c r="A4534" s="0" t="s">
        <v>13062</v>
      </c>
      <c r="B4534" s="0" t="s">
        <v>13063</v>
      </c>
      <c r="C4534" s="0" t="str">
        <f aca="false">LEFT(A4534,2)&amp;B4534</f>
        <v>PTPortalegre</v>
      </c>
    </row>
    <row r="4535" customFormat="false" ht="12.75" hidden="false" customHeight="false" outlineLevel="0" collapsed="false">
      <c r="A4535" s="0" t="s">
        <v>13064</v>
      </c>
      <c r="B4535" s="0" t="s">
        <v>605</v>
      </c>
      <c r="C4535" s="0" t="str">
        <f aca="false">LEFT(A4535,2)&amp;B4535</f>
        <v>PTPorto</v>
      </c>
    </row>
    <row r="4536" customFormat="false" ht="12.75" hidden="false" customHeight="false" outlineLevel="0" collapsed="false">
      <c r="A4536" s="0" t="s">
        <v>13065</v>
      </c>
      <c r="B4536" s="0" t="s">
        <v>13066</v>
      </c>
      <c r="C4536" s="0" t="str">
        <f aca="false">LEFT(A4536,2)&amp;B4536</f>
        <v>PTSantarém</v>
      </c>
    </row>
    <row r="4537" customFormat="false" ht="12.75" hidden="false" customHeight="false" outlineLevel="0" collapsed="false">
      <c r="A4537" s="0" t="s">
        <v>13067</v>
      </c>
      <c r="B4537" s="0" t="s">
        <v>13068</v>
      </c>
      <c r="C4537" s="0" t="str">
        <f aca="false">LEFT(A4537,2)&amp;B4537</f>
        <v>PTSetúbal</v>
      </c>
    </row>
    <row r="4538" customFormat="false" ht="12.75" hidden="false" customHeight="false" outlineLevel="0" collapsed="false">
      <c r="A4538" s="0" t="s">
        <v>13069</v>
      </c>
      <c r="B4538" s="0" t="s">
        <v>13070</v>
      </c>
      <c r="C4538" s="0" t="str">
        <f aca="false">LEFT(A4538,2)&amp;B4538</f>
        <v>PTViana do Castelo</v>
      </c>
    </row>
    <row r="4539" customFormat="false" ht="12.75" hidden="false" customHeight="false" outlineLevel="0" collapsed="false">
      <c r="A4539" s="0" t="s">
        <v>13071</v>
      </c>
      <c r="B4539" s="0" t="s">
        <v>13072</v>
      </c>
      <c r="C4539" s="0" t="str">
        <f aca="false">LEFT(A4539,2)&amp;B4539</f>
        <v>PTVila Real</v>
      </c>
    </row>
    <row r="4540" customFormat="false" ht="12.75" hidden="false" customHeight="false" outlineLevel="0" collapsed="false">
      <c r="A4540" s="0" t="s">
        <v>13073</v>
      </c>
      <c r="B4540" s="0" t="s">
        <v>13074</v>
      </c>
      <c r="C4540" s="0" t="str">
        <f aca="false">LEFT(A4540,2)&amp;B4540</f>
        <v>PTViseu</v>
      </c>
    </row>
    <row r="4541" customFormat="false" ht="12.75" hidden="false" customHeight="false" outlineLevel="0" collapsed="false">
      <c r="A4541" s="0" t="s">
        <v>13075</v>
      </c>
      <c r="B4541" s="0" t="s">
        <v>13076</v>
      </c>
      <c r="C4541" s="0" t="str">
        <f aca="false">LEFT(A4541,2)&amp;B4541</f>
        <v>PWAimeliik</v>
      </c>
    </row>
    <row r="4542" customFormat="false" ht="12.75" hidden="false" customHeight="false" outlineLevel="0" collapsed="false">
      <c r="A4542" s="0" t="s">
        <v>13075</v>
      </c>
      <c r="B4542" s="0" t="s">
        <v>13076</v>
      </c>
      <c r="C4542" s="0" t="str">
        <f aca="false">LEFT(A4542,2)&amp;B4542</f>
        <v>PWAimeliik</v>
      </c>
    </row>
    <row r="4543" customFormat="false" ht="12.75" hidden="false" customHeight="false" outlineLevel="0" collapsed="false">
      <c r="A4543" s="0" t="s">
        <v>13077</v>
      </c>
      <c r="B4543" s="0" t="s">
        <v>13078</v>
      </c>
      <c r="C4543" s="0" t="str">
        <f aca="false">LEFT(A4543,2)&amp;B4543</f>
        <v>PWAirai</v>
      </c>
    </row>
    <row r="4544" customFormat="false" ht="12.75" hidden="false" customHeight="false" outlineLevel="0" collapsed="false">
      <c r="A4544" s="0" t="s">
        <v>13077</v>
      </c>
      <c r="B4544" s="0" t="s">
        <v>13078</v>
      </c>
      <c r="C4544" s="0" t="str">
        <f aca="false">LEFT(A4544,2)&amp;B4544</f>
        <v>PWAirai</v>
      </c>
    </row>
    <row r="4545" customFormat="false" ht="12.75" hidden="false" customHeight="false" outlineLevel="0" collapsed="false">
      <c r="A4545" s="0" t="s">
        <v>13079</v>
      </c>
      <c r="B4545" s="0" t="s">
        <v>13080</v>
      </c>
      <c r="C4545" s="0" t="str">
        <f aca="false">LEFT(A4545,2)&amp;B4545</f>
        <v>PWAngaur</v>
      </c>
    </row>
    <row r="4546" customFormat="false" ht="12.75" hidden="false" customHeight="false" outlineLevel="0" collapsed="false">
      <c r="A4546" s="0" t="s">
        <v>13079</v>
      </c>
      <c r="B4546" s="0" t="s">
        <v>13080</v>
      </c>
      <c r="C4546" s="0" t="str">
        <f aca="false">LEFT(A4546,2)&amp;B4546</f>
        <v>PWAngaur</v>
      </c>
    </row>
    <row r="4547" customFormat="false" ht="12.75" hidden="false" customHeight="false" outlineLevel="0" collapsed="false">
      <c r="A4547" s="0" t="s">
        <v>13081</v>
      </c>
      <c r="B4547" s="0" t="s">
        <v>13082</v>
      </c>
      <c r="C4547" s="0" t="str">
        <f aca="false">LEFT(A4547,2)&amp;B4547</f>
        <v>PWHatohobei</v>
      </c>
    </row>
    <row r="4548" customFormat="false" ht="12.75" hidden="false" customHeight="false" outlineLevel="0" collapsed="false">
      <c r="A4548" s="0" t="s">
        <v>13081</v>
      </c>
      <c r="B4548" s="0" t="s">
        <v>13082</v>
      </c>
      <c r="C4548" s="0" t="str">
        <f aca="false">LEFT(A4548,2)&amp;B4548</f>
        <v>PWHatohobei</v>
      </c>
    </row>
    <row r="4549" customFormat="false" ht="12.75" hidden="false" customHeight="false" outlineLevel="0" collapsed="false">
      <c r="A4549" s="0" t="s">
        <v>13083</v>
      </c>
      <c r="B4549" s="0" t="s">
        <v>13084</v>
      </c>
      <c r="C4549" s="0" t="str">
        <f aca="false">LEFT(A4549,2)&amp;B4549</f>
        <v>PWKayangel</v>
      </c>
    </row>
    <row r="4550" customFormat="false" ht="12.75" hidden="false" customHeight="false" outlineLevel="0" collapsed="false">
      <c r="A4550" s="0" t="s">
        <v>13083</v>
      </c>
      <c r="B4550" s="0" t="s">
        <v>13084</v>
      </c>
      <c r="C4550" s="0" t="str">
        <f aca="false">LEFT(A4550,2)&amp;B4550</f>
        <v>PWKayangel</v>
      </c>
    </row>
    <row r="4551" customFormat="false" ht="12.75" hidden="false" customHeight="false" outlineLevel="0" collapsed="false">
      <c r="A4551" s="0" t="s">
        <v>13085</v>
      </c>
      <c r="B4551" s="0" t="s">
        <v>13086</v>
      </c>
      <c r="C4551" s="0" t="str">
        <f aca="false">LEFT(A4551,2)&amp;B4551</f>
        <v>PWKoror</v>
      </c>
    </row>
    <row r="4552" customFormat="false" ht="12.75" hidden="false" customHeight="false" outlineLevel="0" collapsed="false">
      <c r="A4552" s="0" t="s">
        <v>13085</v>
      </c>
      <c r="B4552" s="0" t="s">
        <v>13086</v>
      </c>
      <c r="C4552" s="0" t="str">
        <f aca="false">LEFT(A4552,2)&amp;B4552</f>
        <v>PWKoror</v>
      </c>
    </row>
    <row r="4553" customFormat="false" ht="12.75" hidden="false" customHeight="false" outlineLevel="0" collapsed="false">
      <c r="A4553" s="0" t="s">
        <v>13087</v>
      </c>
      <c r="B4553" s="0" t="s">
        <v>13088</v>
      </c>
      <c r="C4553" s="0" t="str">
        <f aca="false">LEFT(A4553,2)&amp;B4553</f>
        <v>PWMelekeok</v>
      </c>
    </row>
    <row r="4554" customFormat="false" ht="12.75" hidden="false" customHeight="false" outlineLevel="0" collapsed="false">
      <c r="A4554" s="0" t="s">
        <v>13087</v>
      </c>
      <c r="B4554" s="0" t="s">
        <v>13088</v>
      </c>
      <c r="C4554" s="0" t="str">
        <f aca="false">LEFT(A4554,2)&amp;B4554</f>
        <v>PWMelekeok</v>
      </c>
    </row>
    <row r="4555" customFormat="false" ht="12.75" hidden="false" customHeight="false" outlineLevel="0" collapsed="false">
      <c r="A4555" s="0" t="s">
        <v>13089</v>
      </c>
      <c r="B4555" s="0" t="s">
        <v>13090</v>
      </c>
      <c r="C4555" s="0" t="str">
        <f aca="false">LEFT(A4555,2)&amp;B4555</f>
        <v>PWNgaraard</v>
      </c>
    </row>
    <row r="4556" customFormat="false" ht="12.75" hidden="false" customHeight="false" outlineLevel="0" collapsed="false">
      <c r="A4556" s="0" t="s">
        <v>13089</v>
      </c>
      <c r="B4556" s="0" t="s">
        <v>13090</v>
      </c>
      <c r="C4556" s="0" t="str">
        <f aca="false">LEFT(A4556,2)&amp;B4556</f>
        <v>PWNgaraard</v>
      </c>
    </row>
    <row r="4557" customFormat="false" ht="12.75" hidden="false" customHeight="false" outlineLevel="0" collapsed="false">
      <c r="A4557" s="0" t="s">
        <v>13091</v>
      </c>
      <c r="B4557" s="0" t="s">
        <v>13092</v>
      </c>
      <c r="C4557" s="0" t="str">
        <f aca="false">LEFT(A4557,2)&amp;B4557</f>
        <v>PWNgarchelong</v>
      </c>
    </row>
    <row r="4558" customFormat="false" ht="12.75" hidden="false" customHeight="false" outlineLevel="0" collapsed="false">
      <c r="A4558" s="0" t="s">
        <v>13091</v>
      </c>
      <c r="B4558" s="0" t="s">
        <v>13092</v>
      </c>
      <c r="C4558" s="0" t="str">
        <f aca="false">LEFT(A4558,2)&amp;B4558</f>
        <v>PWNgarchelong</v>
      </c>
    </row>
    <row r="4559" customFormat="false" ht="12.75" hidden="false" customHeight="false" outlineLevel="0" collapsed="false">
      <c r="A4559" s="0" t="s">
        <v>13093</v>
      </c>
      <c r="B4559" s="0" t="s">
        <v>13094</v>
      </c>
      <c r="C4559" s="0" t="str">
        <f aca="false">LEFT(A4559,2)&amp;B4559</f>
        <v>PWNgardmau</v>
      </c>
    </row>
    <row r="4560" customFormat="false" ht="12.75" hidden="false" customHeight="false" outlineLevel="0" collapsed="false">
      <c r="A4560" s="0" t="s">
        <v>13093</v>
      </c>
      <c r="B4560" s="0" t="s">
        <v>13094</v>
      </c>
      <c r="C4560" s="0" t="str">
        <f aca="false">LEFT(A4560,2)&amp;B4560</f>
        <v>PWNgardmau</v>
      </c>
    </row>
    <row r="4561" customFormat="false" ht="12.75" hidden="false" customHeight="false" outlineLevel="0" collapsed="false">
      <c r="A4561" s="0" t="s">
        <v>13095</v>
      </c>
      <c r="B4561" s="0" t="s">
        <v>13096</v>
      </c>
      <c r="C4561" s="0" t="str">
        <f aca="false">LEFT(A4561,2)&amp;B4561</f>
        <v>PWNgatpang</v>
      </c>
    </row>
    <row r="4562" customFormat="false" ht="12.75" hidden="false" customHeight="false" outlineLevel="0" collapsed="false">
      <c r="A4562" s="0" t="s">
        <v>13095</v>
      </c>
      <c r="B4562" s="0" t="s">
        <v>13096</v>
      </c>
      <c r="C4562" s="0" t="str">
        <f aca="false">LEFT(A4562,2)&amp;B4562</f>
        <v>PWNgatpang</v>
      </c>
    </row>
    <row r="4563" customFormat="false" ht="12.75" hidden="false" customHeight="false" outlineLevel="0" collapsed="false">
      <c r="A4563" s="0" t="s">
        <v>13097</v>
      </c>
      <c r="B4563" s="0" t="s">
        <v>13098</v>
      </c>
      <c r="C4563" s="0" t="str">
        <f aca="false">LEFT(A4563,2)&amp;B4563</f>
        <v>PWNgchesar</v>
      </c>
    </row>
    <row r="4564" customFormat="false" ht="12.75" hidden="false" customHeight="false" outlineLevel="0" collapsed="false">
      <c r="A4564" s="0" t="s">
        <v>13097</v>
      </c>
      <c r="B4564" s="0" t="s">
        <v>13098</v>
      </c>
      <c r="C4564" s="0" t="str">
        <f aca="false">LEFT(A4564,2)&amp;B4564</f>
        <v>PWNgchesar</v>
      </c>
    </row>
    <row r="4565" customFormat="false" ht="12.75" hidden="false" customHeight="false" outlineLevel="0" collapsed="false">
      <c r="A4565" s="0" t="s">
        <v>13099</v>
      </c>
      <c r="B4565" s="0" t="s">
        <v>13100</v>
      </c>
      <c r="C4565" s="0" t="str">
        <f aca="false">LEFT(A4565,2)&amp;B4565</f>
        <v>PWNgeremlengui</v>
      </c>
    </row>
    <row r="4566" customFormat="false" ht="12.75" hidden="false" customHeight="false" outlineLevel="0" collapsed="false">
      <c r="A4566" s="0" t="s">
        <v>13099</v>
      </c>
      <c r="B4566" s="0" t="s">
        <v>13100</v>
      </c>
      <c r="C4566" s="0" t="str">
        <f aca="false">LEFT(A4566,2)&amp;B4566</f>
        <v>PWNgeremlengui</v>
      </c>
    </row>
    <row r="4567" customFormat="false" ht="12.75" hidden="false" customHeight="false" outlineLevel="0" collapsed="false">
      <c r="A4567" s="0" t="s">
        <v>13101</v>
      </c>
      <c r="B4567" s="0" t="s">
        <v>13102</v>
      </c>
      <c r="C4567" s="0" t="str">
        <f aca="false">LEFT(A4567,2)&amp;B4567</f>
        <v>PWNgiwal</v>
      </c>
    </row>
    <row r="4568" customFormat="false" ht="12.75" hidden="false" customHeight="false" outlineLevel="0" collapsed="false">
      <c r="A4568" s="0" t="s">
        <v>13101</v>
      </c>
      <c r="B4568" s="0" t="s">
        <v>13102</v>
      </c>
      <c r="C4568" s="0" t="str">
        <f aca="false">LEFT(A4568,2)&amp;B4568</f>
        <v>PWNgiwal</v>
      </c>
    </row>
    <row r="4569" customFormat="false" ht="12.75" hidden="false" customHeight="false" outlineLevel="0" collapsed="false">
      <c r="A4569" s="0" t="s">
        <v>13103</v>
      </c>
      <c r="B4569" s="0" t="s">
        <v>13104</v>
      </c>
      <c r="C4569" s="0" t="str">
        <f aca="false">LEFT(A4569,2)&amp;B4569</f>
        <v>PWPeleliu</v>
      </c>
    </row>
    <row r="4570" customFormat="false" ht="12.75" hidden="false" customHeight="false" outlineLevel="0" collapsed="false">
      <c r="A4570" s="0" t="s">
        <v>13103</v>
      </c>
      <c r="B4570" s="0" t="s">
        <v>13104</v>
      </c>
      <c r="C4570" s="0" t="str">
        <f aca="false">LEFT(A4570,2)&amp;B4570</f>
        <v>PWPeleliu</v>
      </c>
    </row>
    <row r="4571" customFormat="false" ht="12.75" hidden="false" customHeight="false" outlineLevel="0" collapsed="false">
      <c r="A4571" s="0" t="s">
        <v>13105</v>
      </c>
      <c r="B4571" s="0" t="s">
        <v>13106</v>
      </c>
      <c r="C4571" s="0" t="str">
        <f aca="false">LEFT(A4571,2)&amp;B4571</f>
        <v>PWSonsorol</v>
      </c>
    </row>
    <row r="4572" customFormat="false" ht="12.75" hidden="false" customHeight="false" outlineLevel="0" collapsed="false">
      <c r="A4572" s="0" t="s">
        <v>13105</v>
      </c>
      <c r="B4572" s="0" t="s">
        <v>13106</v>
      </c>
      <c r="C4572" s="0" t="str">
        <f aca="false">LEFT(A4572,2)&amp;B4572</f>
        <v>PWSonsorol</v>
      </c>
    </row>
    <row r="4573" customFormat="false" ht="12.75" hidden="false" customHeight="false" outlineLevel="0" collapsed="false">
      <c r="A4573" s="0" t="s">
        <v>13107</v>
      </c>
      <c r="B4573" s="0" t="s">
        <v>13108</v>
      </c>
      <c r="C4573" s="0" t="str">
        <f aca="false">LEFT(A4573,2)&amp;B4573</f>
        <v>PYConcepción</v>
      </c>
    </row>
    <row r="4574" customFormat="false" ht="12.75" hidden="false" customHeight="false" outlineLevel="0" collapsed="false">
      <c r="A4574" s="0" t="s">
        <v>13109</v>
      </c>
      <c r="B4574" s="0" t="s">
        <v>13110</v>
      </c>
      <c r="C4574" s="0" t="str">
        <f aca="false">LEFT(A4574,2)&amp;B4574</f>
        <v>PYAlto Paraná</v>
      </c>
    </row>
    <row r="4575" customFormat="false" ht="12.75" hidden="false" customHeight="false" outlineLevel="0" collapsed="false">
      <c r="A4575" s="0" t="s">
        <v>13111</v>
      </c>
      <c r="B4575" s="0" t="s">
        <v>6400</v>
      </c>
      <c r="C4575" s="0" t="str">
        <f aca="false">LEFT(A4575,2)&amp;B4575</f>
        <v>PYCentral</v>
      </c>
    </row>
    <row r="4576" customFormat="false" ht="12.75" hidden="false" customHeight="false" outlineLevel="0" collapsed="false">
      <c r="A4576" s="0" t="s">
        <v>13112</v>
      </c>
      <c r="B4576" s="0" t="s">
        <v>13113</v>
      </c>
      <c r="C4576" s="0" t="str">
        <f aca="false">LEFT(A4576,2)&amp;B4576</f>
        <v>PYÑeembucú</v>
      </c>
    </row>
    <row r="4577" customFormat="false" ht="12.75" hidden="false" customHeight="false" outlineLevel="0" collapsed="false">
      <c r="A4577" s="0" t="s">
        <v>13114</v>
      </c>
      <c r="B4577" s="0" t="s">
        <v>13115</v>
      </c>
      <c r="C4577" s="0" t="str">
        <f aca="false">LEFT(A4577,2)&amp;B4577</f>
        <v>PYAmambay</v>
      </c>
    </row>
    <row r="4578" customFormat="false" ht="12.75" hidden="false" customHeight="false" outlineLevel="0" collapsed="false">
      <c r="A4578" s="0" t="s">
        <v>13116</v>
      </c>
      <c r="B4578" s="0" t="s">
        <v>13117</v>
      </c>
      <c r="C4578" s="0" t="str">
        <f aca="false">LEFT(A4578,2)&amp;B4578</f>
        <v>PYCanindeyú</v>
      </c>
    </row>
    <row r="4579" customFormat="false" ht="12.75" hidden="false" customHeight="false" outlineLevel="0" collapsed="false">
      <c r="A4579" s="0" t="s">
        <v>13118</v>
      </c>
      <c r="B4579" s="0" t="s">
        <v>13119</v>
      </c>
      <c r="C4579" s="0" t="str">
        <f aca="false">LEFT(A4579,2)&amp;B4579</f>
        <v>PYPresidente Hayes</v>
      </c>
    </row>
    <row r="4580" customFormat="false" ht="12.75" hidden="false" customHeight="false" outlineLevel="0" collapsed="false">
      <c r="A4580" s="0" t="s">
        <v>13120</v>
      </c>
      <c r="B4580" s="0" t="s">
        <v>13121</v>
      </c>
      <c r="C4580" s="0" t="str">
        <f aca="false">LEFT(A4580,2)&amp;B4580</f>
        <v>PYAlto Paraguay</v>
      </c>
    </row>
    <row r="4581" customFormat="false" ht="12.75" hidden="false" customHeight="false" outlineLevel="0" collapsed="false">
      <c r="A4581" s="0" t="s">
        <v>13122</v>
      </c>
      <c r="B4581" s="0" t="s">
        <v>13123</v>
      </c>
      <c r="C4581" s="0" t="str">
        <f aca="false">LEFT(A4581,2)&amp;B4581</f>
        <v>PYBoquerón</v>
      </c>
    </row>
    <row r="4582" customFormat="false" ht="12.75" hidden="false" customHeight="false" outlineLevel="0" collapsed="false">
      <c r="A4582" s="0" t="s">
        <v>13124</v>
      </c>
      <c r="B4582" s="0" t="s">
        <v>13125</v>
      </c>
      <c r="C4582" s="0" t="str">
        <f aca="false">LEFT(A4582,2)&amp;B4582</f>
        <v>PYSan Pedro</v>
      </c>
    </row>
    <row r="4583" customFormat="false" ht="12.75" hidden="false" customHeight="false" outlineLevel="0" collapsed="false">
      <c r="A4583" s="0" t="s">
        <v>13126</v>
      </c>
      <c r="B4583" s="0" t="s">
        <v>13127</v>
      </c>
      <c r="C4583" s="0" t="str">
        <f aca="false">LEFT(A4583,2)&amp;B4583</f>
        <v>PYCordillera</v>
      </c>
    </row>
    <row r="4584" customFormat="false" ht="12.75" hidden="false" customHeight="false" outlineLevel="0" collapsed="false">
      <c r="A4584" s="0" t="s">
        <v>13128</v>
      </c>
      <c r="B4584" s="0" t="s">
        <v>13129</v>
      </c>
      <c r="C4584" s="0" t="str">
        <f aca="false">LEFT(A4584,2)&amp;B4584</f>
        <v>PYGuairá</v>
      </c>
    </row>
    <row r="4585" customFormat="false" ht="12.75" hidden="false" customHeight="false" outlineLevel="0" collapsed="false">
      <c r="A4585" s="0" t="s">
        <v>13130</v>
      </c>
      <c r="B4585" s="0" t="s">
        <v>13131</v>
      </c>
      <c r="C4585" s="0" t="str">
        <f aca="false">LEFT(A4585,2)&amp;B4585</f>
        <v>PYCaaguazú</v>
      </c>
    </row>
    <row r="4586" customFormat="false" ht="12.75" hidden="false" customHeight="false" outlineLevel="0" collapsed="false">
      <c r="A4586" s="0" t="s">
        <v>13132</v>
      </c>
      <c r="B4586" s="0" t="s">
        <v>13133</v>
      </c>
      <c r="C4586" s="0" t="str">
        <f aca="false">LEFT(A4586,2)&amp;B4586</f>
        <v>PYCaazapá</v>
      </c>
    </row>
    <row r="4587" customFormat="false" ht="12.75" hidden="false" customHeight="false" outlineLevel="0" collapsed="false">
      <c r="A4587" s="0" t="s">
        <v>13134</v>
      </c>
      <c r="B4587" s="0" t="s">
        <v>13135</v>
      </c>
      <c r="C4587" s="0" t="str">
        <f aca="false">LEFT(A4587,2)&amp;B4587</f>
        <v>PYItapúa</v>
      </c>
    </row>
    <row r="4588" customFormat="false" ht="12.75" hidden="false" customHeight="false" outlineLevel="0" collapsed="false">
      <c r="A4588" s="0" t="s">
        <v>13136</v>
      </c>
      <c r="B4588" s="0" t="s">
        <v>5581</v>
      </c>
      <c r="C4588" s="0" t="str">
        <f aca="false">LEFT(A4588,2)&amp;B4588</f>
        <v>PYMisiones</v>
      </c>
    </row>
    <row r="4589" customFormat="false" ht="12.75" hidden="false" customHeight="false" outlineLevel="0" collapsed="false">
      <c r="A4589" s="0" t="s">
        <v>13137</v>
      </c>
      <c r="B4589" s="0" t="s">
        <v>13138</v>
      </c>
      <c r="C4589" s="0" t="str">
        <f aca="false">LEFT(A4589,2)&amp;B4589</f>
        <v>PYParaguarí</v>
      </c>
    </row>
    <row r="4590" customFormat="false" ht="12.75" hidden="false" customHeight="false" outlineLevel="0" collapsed="false">
      <c r="A4590" s="0" t="s">
        <v>13139</v>
      </c>
      <c r="B4590" s="0" t="s">
        <v>13140</v>
      </c>
      <c r="C4590" s="0" t="str">
        <f aca="false">LEFT(A4590,2)&amp;B4590</f>
        <v>PYAsunción</v>
      </c>
    </row>
    <row r="4591" customFormat="false" ht="12.75" hidden="false" customHeight="false" outlineLevel="0" collapsed="false">
      <c r="A4591" s="0" t="s">
        <v>13141</v>
      </c>
      <c r="B4591" s="0" t="s">
        <v>13142</v>
      </c>
      <c r="C4591" s="0" t="str">
        <f aca="false">LEFT(A4591,2)&amp;B4591</f>
        <v>QAAd Dawḩah</v>
      </c>
    </row>
    <row r="4592" customFormat="false" ht="12.75" hidden="false" customHeight="false" outlineLevel="0" collapsed="false">
      <c r="A4592" s="0" t="s">
        <v>13143</v>
      </c>
      <c r="B4592" s="0" t="s">
        <v>13144</v>
      </c>
      <c r="C4592" s="0" t="str">
        <f aca="false">LEFT(A4592,2)&amp;B4592</f>
        <v>QAAl Khawr wa adh Dhakhīrah</v>
      </c>
    </row>
    <row r="4593" customFormat="false" ht="12.75" hidden="false" customHeight="false" outlineLevel="0" collapsed="false">
      <c r="A4593" s="0" t="s">
        <v>13145</v>
      </c>
      <c r="B4593" s="0" t="s">
        <v>13146</v>
      </c>
      <c r="C4593" s="0" t="str">
        <f aca="false">LEFT(A4593,2)&amp;B4593</f>
        <v>QAAsh Shamāl</v>
      </c>
    </row>
    <row r="4594" customFormat="false" ht="12.75" hidden="false" customHeight="false" outlineLevel="0" collapsed="false">
      <c r="A4594" s="0" t="s">
        <v>13147</v>
      </c>
      <c r="B4594" s="0" t="s">
        <v>13148</v>
      </c>
      <c r="C4594" s="0" t="str">
        <f aca="false">LEFT(A4594,2)&amp;B4594</f>
        <v>QAAr Rayyān</v>
      </c>
    </row>
    <row r="4595" customFormat="false" ht="12.75" hidden="false" customHeight="false" outlineLevel="0" collapsed="false">
      <c r="A4595" s="0" t="s">
        <v>13149</v>
      </c>
      <c r="B4595" s="0" t="s">
        <v>13150</v>
      </c>
      <c r="C4595" s="0" t="str">
        <f aca="false">LEFT(A4595,2)&amp;B4595</f>
        <v>QAAsh Shīḩānīyah</v>
      </c>
    </row>
    <row r="4596" customFormat="false" ht="12.75" hidden="false" customHeight="false" outlineLevel="0" collapsed="false">
      <c r="A4596" s="0" t="s">
        <v>13151</v>
      </c>
      <c r="B4596" s="0" t="s">
        <v>13152</v>
      </c>
      <c r="C4596" s="0" t="str">
        <f aca="false">LEFT(A4596,2)&amp;B4596</f>
        <v>QAUmm Şalāl</v>
      </c>
    </row>
    <row r="4597" customFormat="false" ht="12.75" hidden="false" customHeight="false" outlineLevel="0" collapsed="false">
      <c r="A4597" s="0" t="s">
        <v>13153</v>
      </c>
      <c r="B4597" s="0" t="s">
        <v>13154</v>
      </c>
      <c r="C4597" s="0" t="str">
        <f aca="false">LEFT(A4597,2)&amp;B4597</f>
        <v>QAAl Wakrah</v>
      </c>
    </row>
    <row r="4598" customFormat="false" ht="12.75" hidden="false" customHeight="false" outlineLevel="0" collapsed="false">
      <c r="A4598" s="0" t="s">
        <v>13155</v>
      </c>
      <c r="B4598" s="0" t="s">
        <v>13156</v>
      </c>
      <c r="C4598" s="0" t="str">
        <f aca="false">LEFT(A4598,2)&amp;B4598</f>
        <v>QAAz̧ Z̧a‘āyin</v>
      </c>
    </row>
    <row r="4599" customFormat="false" ht="12.75" hidden="false" customHeight="false" outlineLevel="0" collapsed="false">
      <c r="A4599" s="0" t="s">
        <v>13157</v>
      </c>
      <c r="B4599" s="0" t="s">
        <v>13158</v>
      </c>
      <c r="C4599" s="0" t="str">
        <f aca="false">LEFT(A4599,2)&amp;B4599</f>
        <v>ROAlba</v>
      </c>
    </row>
    <row r="4600" customFormat="false" ht="12.75" hidden="false" customHeight="false" outlineLevel="0" collapsed="false">
      <c r="A4600" s="0" t="s">
        <v>13159</v>
      </c>
      <c r="B4600" s="0" t="s">
        <v>13160</v>
      </c>
      <c r="C4600" s="0" t="str">
        <f aca="false">LEFT(A4600,2)&amp;B4600</f>
        <v>ROArgeș</v>
      </c>
    </row>
    <row r="4601" customFormat="false" ht="12.75" hidden="false" customHeight="false" outlineLevel="0" collapsed="false">
      <c r="A4601" s="0" t="s">
        <v>13161</v>
      </c>
      <c r="B4601" s="0" t="s">
        <v>13162</v>
      </c>
      <c r="C4601" s="0" t="str">
        <f aca="false">LEFT(A4601,2)&amp;B4601</f>
        <v>ROArad</v>
      </c>
    </row>
    <row r="4602" customFormat="false" ht="12.75" hidden="false" customHeight="false" outlineLevel="0" collapsed="false">
      <c r="A4602" s="0" t="s">
        <v>13163</v>
      </c>
      <c r="B4602" s="0" t="s">
        <v>13164</v>
      </c>
      <c r="C4602" s="0" t="str">
        <f aca="false">LEFT(A4602,2)&amp;B4602</f>
        <v>ROBacău</v>
      </c>
    </row>
    <row r="4603" customFormat="false" ht="12.75" hidden="false" customHeight="false" outlineLevel="0" collapsed="false">
      <c r="A4603" s="0" t="s">
        <v>13165</v>
      </c>
      <c r="B4603" s="0" t="s">
        <v>13166</v>
      </c>
      <c r="C4603" s="0" t="str">
        <f aca="false">LEFT(A4603,2)&amp;B4603</f>
        <v>ROBihor</v>
      </c>
    </row>
    <row r="4604" customFormat="false" ht="12.75" hidden="false" customHeight="false" outlineLevel="0" collapsed="false">
      <c r="A4604" s="0" t="s">
        <v>13167</v>
      </c>
      <c r="B4604" s="0" t="s">
        <v>13168</v>
      </c>
      <c r="C4604" s="0" t="str">
        <f aca="false">LEFT(A4604,2)&amp;B4604</f>
        <v>ROBistrița-Năsăud</v>
      </c>
    </row>
    <row r="4605" customFormat="false" ht="12.75" hidden="false" customHeight="false" outlineLevel="0" collapsed="false">
      <c r="A4605" s="0" t="s">
        <v>13169</v>
      </c>
      <c r="B4605" s="0" t="s">
        <v>13170</v>
      </c>
      <c r="C4605" s="0" t="str">
        <f aca="false">LEFT(A4605,2)&amp;B4605</f>
        <v>ROBrăila</v>
      </c>
    </row>
    <row r="4606" customFormat="false" ht="12.75" hidden="false" customHeight="false" outlineLevel="0" collapsed="false">
      <c r="A4606" s="0" t="s">
        <v>13171</v>
      </c>
      <c r="B4606" s="0" t="s">
        <v>13172</v>
      </c>
      <c r="C4606" s="0" t="str">
        <f aca="false">LEFT(A4606,2)&amp;B4606</f>
        <v>ROBotoșani</v>
      </c>
    </row>
    <row r="4607" customFormat="false" ht="12.75" hidden="false" customHeight="false" outlineLevel="0" collapsed="false">
      <c r="A4607" s="0" t="s">
        <v>13173</v>
      </c>
      <c r="B4607" s="0" t="s">
        <v>13174</v>
      </c>
      <c r="C4607" s="0" t="str">
        <f aca="false">LEFT(A4607,2)&amp;B4607</f>
        <v>ROBrașov</v>
      </c>
    </row>
    <row r="4608" customFormat="false" ht="12.75" hidden="false" customHeight="false" outlineLevel="0" collapsed="false">
      <c r="A4608" s="0" t="s">
        <v>13175</v>
      </c>
      <c r="B4608" s="0" t="s">
        <v>13176</v>
      </c>
      <c r="C4608" s="0" t="str">
        <f aca="false">LEFT(A4608,2)&amp;B4608</f>
        <v>ROBuzău</v>
      </c>
    </row>
    <row r="4609" customFormat="false" ht="12.75" hidden="false" customHeight="false" outlineLevel="0" collapsed="false">
      <c r="A4609" s="0" t="s">
        <v>13177</v>
      </c>
      <c r="B4609" s="0" t="s">
        <v>13178</v>
      </c>
      <c r="C4609" s="0" t="str">
        <f aca="false">LEFT(A4609,2)&amp;B4609</f>
        <v>ROCluj</v>
      </c>
    </row>
    <row r="4610" customFormat="false" ht="12.75" hidden="false" customHeight="false" outlineLevel="0" collapsed="false">
      <c r="A4610" s="0" t="s">
        <v>13179</v>
      </c>
      <c r="B4610" s="0" t="s">
        <v>11271</v>
      </c>
      <c r="C4610" s="0" t="str">
        <f aca="false">LEFT(A4610,2)&amp;B4610</f>
        <v>ROCălărași</v>
      </c>
    </row>
    <row r="4611" customFormat="false" ht="12.75" hidden="false" customHeight="false" outlineLevel="0" collapsed="false">
      <c r="A4611" s="0" t="s">
        <v>13180</v>
      </c>
      <c r="B4611" s="0" t="s">
        <v>13181</v>
      </c>
      <c r="C4611" s="0" t="str">
        <f aca="false">LEFT(A4611,2)&amp;B4611</f>
        <v>ROCaraș-Severin</v>
      </c>
    </row>
    <row r="4612" customFormat="false" ht="12.75" hidden="false" customHeight="false" outlineLevel="0" collapsed="false">
      <c r="A4612" s="0" t="s">
        <v>13182</v>
      </c>
      <c r="B4612" s="0" t="s">
        <v>13183</v>
      </c>
      <c r="C4612" s="0" t="str">
        <f aca="false">LEFT(A4612,2)&amp;B4612</f>
        <v>ROConstanța</v>
      </c>
    </row>
    <row r="4613" customFormat="false" ht="12.75" hidden="false" customHeight="false" outlineLevel="0" collapsed="false">
      <c r="A4613" s="0" t="s">
        <v>13184</v>
      </c>
      <c r="B4613" s="0" t="s">
        <v>13185</v>
      </c>
      <c r="C4613" s="0" t="str">
        <f aca="false">LEFT(A4613,2)&amp;B4613</f>
        <v>ROCovasna</v>
      </c>
    </row>
    <row r="4614" customFormat="false" ht="12.75" hidden="false" customHeight="false" outlineLevel="0" collapsed="false">
      <c r="A4614" s="0" t="s">
        <v>13186</v>
      </c>
      <c r="B4614" s="0" t="s">
        <v>13187</v>
      </c>
      <c r="C4614" s="0" t="str">
        <f aca="false">LEFT(A4614,2)&amp;B4614</f>
        <v>RODâmbovița</v>
      </c>
    </row>
    <row r="4615" customFormat="false" ht="12.75" hidden="false" customHeight="false" outlineLevel="0" collapsed="false">
      <c r="A4615" s="0" t="s">
        <v>13188</v>
      </c>
      <c r="B4615" s="0" t="s">
        <v>13189</v>
      </c>
      <c r="C4615" s="0" t="str">
        <f aca="false">LEFT(A4615,2)&amp;B4615</f>
        <v>RODolj</v>
      </c>
    </row>
    <row r="4616" customFormat="false" ht="12.75" hidden="false" customHeight="false" outlineLevel="0" collapsed="false">
      <c r="A4616" s="0" t="s">
        <v>13190</v>
      </c>
      <c r="B4616" s="0" t="s">
        <v>13191</v>
      </c>
      <c r="C4616" s="0" t="str">
        <f aca="false">LEFT(A4616,2)&amp;B4616</f>
        <v>ROGorj</v>
      </c>
    </row>
    <row r="4617" customFormat="false" ht="12.75" hidden="false" customHeight="false" outlineLevel="0" collapsed="false">
      <c r="A4617" s="0" t="s">
        <v>13192</v>
      </c>
      <c r="B4617" s="0" t="s">
        <v>13193</v>
      </c>
      <c r="C4617" s="0" t="str">
        <f aca="false">LEFT(A4617,2)&amp;B4617</f>
        <v>ROGalați</v>
      </c>
    </row>
    <row r="4618" customFormat="false" ht="12.75" hidden="false" customHeight="false" outlineLevel="0" collapsed="false">
      <c r="A4618" s="0" t="s">
        <v>13194</v>
      </c>
      <c r="B4618" s="0" t="s">
        <v>13195</v>
      </c>
      <c r="C4618" s="0" t="str">
        <f aca="false">LEFT(A4618,2)&amp;B4618</f>
        <v>ROGiurgiu</v>
      </c>
    </row>
    <row r="4619" customFormat="false" ht="12.75" hidden="false" customHeight="false" outlineLevel="0" collapsed="false">
      <c r="A4619" s="0" t="s">
        <v>13196</v>
      </c>
      <c r="B4619" s="0" t="s">
        <v>13197</v>
      </c>
      <c r="C4619" s="0" t="str">
        <f aca="false">LEFT(A4619,2)&amp;B4619</f>
        <v>ROHunedoara</v>
      </c>
    </row>
    <row r="4620" customFormat="false" ht="12.75" hidden="false" customHeight="false" outlineLevel="0" collapsed="false">
      <c r="A4620" s="0" t="s">
        <v>13198</v>
      </c>
      <c r="B4620" s="0" t="s">
        <v>13199</v>
      </c>
      <c r="C4620" s="0" t="str">
        <f aca="false">LEFT(A4620,2)&amp;B4620</f>
        <v>ROHarghita</v>
      </c>
    </row>
    <row r="4621" customFormat="false" ht="12.75" hidden="false" customHeight="false" outlineLevel="0" collapsed="false">
      <c r="A4621" s="0" t="s">
        <v>13200</v>
      </c>
      <c r="B4621" s="0" t="s">
        <v>13201</v>
      </c>
      <c r="C4621" s="0" t="str">
        <f aca="false">LEFT(A4621,2)&amp;B4621</f>
        <v>ROIlfov</v>
      </c>
    </row>
    <row r="4622" customFormat="false" ht="12.75" hidden="false" customHeight="false" outlineLevel="0" collapsed="false">
      <c r="A4622" s="0" t="s">
        <v>13202</v>
      </c>
      <c r="B4622" s="0" t="s">
        <v>13203</v>
      </c>
      <c r="C4622" s="0" t="str">
        <f aca="false">LEFT(A4622,2)&amp;B4622</f>
        <v>ROIalomița</v>
      </c>
    </row>
    <row r="4623" customFormat="false" ht="12.75" hidden="false" customHeight="false" outlineLevel="0" collapsed="false">
      <c r="A4623" s="0" t="s">
        <v>13204</v>
      </c>
      <c r="B4623" s="0" t="s">
        <v>13205</v>
      </c>
      <c r="C4623" s="0" t="str">
        <f aca="false">LEFT(A4623,2)&amp;B4623</f>
        <v>ROIași</v>
      </c>
    </row>
    <row r="4624" customFormat="false" ht="12.75" hidden="false" customHeight="false" outlineLevel="0" collapsed="false">
      <c r="A4624" s="0" t="s">
        <v>13206</v>
      </c>
      <c r="B4624" s="0" t="s">
        <v>13207</v>
      </c>
      <c r="C4624" s="0" t="str">
        <f aca="false">LEFT(A4624,2)&amp;B4624</f>
        <v>ROMehedinți</v>
      </c>
    </row>
    <row r="4625" customFormat="false" ht="12.75" hidden="false" customHeight="false" outlineLevel="0" collapsed="false">
      <c r="A4625" s="0" t="s">
        <v>13208</v>
      </c>
      <c r="B4625" s="0" t="s">
        <v>13209</v>
      </c>
      <c r="C4625" s="0" t="str">
        <f aca="false">LEFT(A4625,2)&amp;B4625</f>
        <v>ROMaramureș</v>
      </c>
    </row>
    <row r="4626" customFormat="false" ht="12.75" hidden="false" customHeight="false" outlineLevel="0" collapsed="false">
      <c r="A4626" s="0" t="s">
        <v>13210</v>
      </c>
      <c r="B4626" s="0" t="s">
        <v>13211</v>
      </c>
      <c r="C4626" s="0" t="str">
        <f aca="false">LEFT(A4626,2)&amp;B4626</f>
        <v>ROMureș</v>
      </c>
    </row>
    <row r="4627" customFormat="false" ht="12.75" hidden="false" customHeight="false" outlineLevel="0" collapsed="false">
      <c r="A4627" s="0" t="s">
        <v>13212</v>
      </c>
      <c r="B4627" s="0" t="s">
        <v>13213</v>
      </c>
      <c r="C4627" s="0" t="str">
        <f aca="false">LEFT(A4627,2)&amp;B4627</f>
        <v>RONeamț</v>
      </c>
    </row>
    <row r="4628" customFormat="false" ht="12.75" hidden="false" customHeight="false" outlineLevel="0" collapsed="false">
      <c r="A4628" s="0" t="s">
        <v>13214</v>
      </c>
      <c r="B4628" s="0" t="s">
        <v>13215</v>
      </c>
      <c r="C4628" s="0" t="str">
        <f aca="false">LEFT(A4628,2)&amp;B4628</f>
        <v>ROOlt</v>
      </c>
    </row>
    <row r="4629" customFormat="false" ht="12.75" hidden="false" customHeight="false" outlineLevel="0" collapsed="false">
      <c r="A4629" s="0" t="s">
        <v>13216</v>
      </c>
      <c r="B4629" s="0" t="s">
        <v>13217</v>
      </c>
      <c r="C4629" s="0" t="str">
        <f aca="false">LEFT(A4629,2)&amp;B4629</f>
        <v>ROPrahova</v>
      </c>
    </row>
    <row r="4630" customFormat="false" ht="12.75" hidden="false" customHeight="false" outlineLevel="0" collapsed="false">
      <c r="A4630" s="0" t="s">
        <v>13218</v>
      </c>
      <c r="B4630" s="0" t="s">
        <v>13219</v>
      </c>
      <c r="C4630" s="0" t="str">
        <f aca="false">LEFT(A4630,2)&amp;B4630</f>
        <v>ROSibiu</v>
      </c>
    </row>
    <row r="4631" customFormat="false" ht="12.75" hidden="false" customHeight="false" outlineLevel="0" collapsed="false">
      <c r="A4631" s="0" t="s">
        <v>13220</v>
      </c>
      <c r="B4631" s="0" t="s">
        <v>13221</v>
      </c>
      <c r="C4631" s="0" t="str">
        <f aca="false">LEFT(A4631,2)&amp;B4631</f>
        <v>ROSălaj</v>
      </c>
    </row>
    <row r="4632" customFormat="false" ht="12.75" hidden="false" customHeight="false" outlineLevel="0" collapsed="false">
      <c r="A4632" s="0" t="s">
        <v>13222</v>
      </c>
      <c r="B4632" s="0" t="s">
        <v>13223</v>
      </c>
      <c r="C4632" s="0" t="str">
        <f aca="false">LEFT(A4632,2)&amp;B4632</f>
        <v>ROSatu Mare</v>
      </c>
    </row>
    <row r="4633" customFormat="false" ht="12.75" hidden="false" customHeight="false" outlineLevel="0" collapsed="false">
      <c r="A4633" s="0" t="s">
        <v>13224</v>
      </c>
      <c r="B4633" s="0" t="s">
        <v>13225</v>
      </c>
      <c r="C4633" s="0" t="str">
        <f aca="false">LEFT(A4633,2)&amp;B4633</f>
        <v>ROSuceava</v>
      </c>
    </row>
    <row r="4634" customFormat="false" ht="12.75" hidden="false" customHeight="false" outlineLevel="0" collapsed="false">
      <c r="A4634" s="0" t="s">
        <v>13226</v>
      </c>
      <c r="B4634" s="0" t="s">
        <v>13227</v>
      </c>
      <c r="C4634" s="0" t="str">
        <f aca="false">LEFT(A4634,2)&amp;B4634</f>
        <v>ROTulcea</v>
      </c>
    </row>
    <row r="4635" customFormat="false" ht="12.75" hidden="false" customHeight="false" outlineLevel="0" collapsed="false">
      <c r="A4635" s="0" t="s">
        <v>13228</v>
      </c>
      <c r="B4635" s="0" t="s">
        <v>13229</v>
      </c>
      <c r="C4635" s="0" t="str">
        <f aca="false">LEFT(A4635,2)&amp;B4635</f>
        <v>ROTimiș</v>
      </c>
    </row>
    <row r="4636" customFormat="false" ht="12.75" hidden="false" customHeight="false" outlineLevel="0" collapsed="false">
      <c r="A4636" s="0" t="s">
        <v>13230</v>
      </c>
      <c r="B4636" s="0" t="s">
        <v>13231</v>
      </c>
      <c r="C4636" s="0" t="str">
        <f aca="false">LEFT(A4636,2)&amp;B4636</f>
        <v>ROTeleorman</v>
      </c>
    </row>
    <row r="4637" customFormat="false" ht="12.75" hidden="false" customHeight="false" outlineLevel="0" collapsed="false">
      <c r="A4637" s="0" t="s">
        <v>13232</v>
      </c>
      <c r="B4637" s="0" t="s">
        <v>13233</v>
      </c>
      <c r="C4637" s="0" t="str">
        <f aca="false">LEFT(A4637,2)&amp;B4637</f>
        <v>ROVâlcea</v>
      </c>
    </row>
    <row r="4638" customFormat="false" ht="12.75" hidden="false" customHeight="false" outlineLevel="0" collapsed="false">
      <c r="A4638" s="0" t="s">
        <v>13234</v>
      </c>
      <c r="B4638" s="0" t="s">
        <v>13235</v>
      </c>
      <c r="C4638" s="0" t="str">
        <f aca="false">LEFT(A4638,2)&amp;B4638</f>
        <v>ROVrancea</v>
      </c>
    </row>
    <row r="4639" customFormat="false" ht="12.75" hidden="false" customHeight="false" outlineLevel="0" collapsed="false">
      <c r="A4639" s="0" t="s">
        <v>13236</v>
      </c>
      <c r="B4639" s="0" t="s">
        <v>13237</v>
      </c>
      <c r="C4639" s="0" t="str">
        <f aca="false">LEFT(A4639,2)&amp;B4639</f>
        <v>ROVaslui</v>
      </c>
    </row>
    <row r="4640" customFormat="false" ht="12.75" hidden="false" customHeight="false" outlineLevel="0" collapsed="false">
      <c r="A4640" s="0" t="s">
        <v>13238</v>
      </c>
      <c r="B4640" s="0" t="s">
        <v>13239</v>
      </c>
      <c r="C4640" s="0" t="str">
        <f aca="false">LEFT(A4640,2)&amp;B4640</f>
        <v>ROBucurești</v>
      </c>
    </row>
    <row r="4641" customFormat="false" ht="12.75" hidden="false" customHeight="false" outlineLevel="0" collapsed="false">
      <c r="A4641" s="0" t="s">
        <v>13240</v>
      </c>
      <c r="B4641" s="0" t="s">
        <v>13241</v>
      </c>
      <c r="C4641" s="0" t="str">
        <f aca="false">LEFT(A4641,2)&amp;B4641</f>
        <v>RSKosovo-Metohija</v>
      </c>
    </row>
    <row r="4642" customFormat="false" ht="12.75" hidden="false" customHeight="false" outlineLevel="0" collapsed="false">
      <c r="A4642" s="0" t="s">
        <v>13242</v>
      </c>
      <c r="B4642" s="0" t="s">
        <v>13243</v>
      </c>
      <c r="C4642" s="0" t="str">
        <f aca="false">LEFT(A4642,2)&amp;B4642</f>
        <v>RSKosovski okrug</v>
      </c>
    </row>
    <row r="4643" customFormat="false" ht="12.75" hidden="false" customHeight="false" outlineLevel="0" collapsed="false">
      <c r="A4643" s="0" t="s">
        <v>13244</v>
      </c>
      <c r="B4643" s="0" t="s">
        <v>13245</v>
      </c>
      <c r="C4643" s="0" t="str">
        <f aca="false">LEFT(A4643,2)&amp;B4643</f>
        <v>RSPećki okrug</v>
      </c>
    </row>
    <row r="4644" customFormat="false" ht="12.75" hidden="false" customHeight="false" outlineLevel="0" collapsed="false">
      <c r="A4644" s="0" t="s">
        <v>13246</v>
      </c>
      <c r="B4644" s="0" t="s">
        <v>13247</v>
      </c>
      <c r="C4644" s="0" t="str">
        <f aca="false">LEFT(A4644,2)&amp;B4644</f>
        <v>RSPrizrenski okrug</v>
      </c>
    </row>
    <row r="4645" customFormat="false" ht="12.75" hidden="false" customHeight="false" outlineLevel="0" collapsed="false">
      <c r="A4645" s="0" t="s">
        <v>13248</v>
      </c>
      <c r="B4645" s="0" t="s">
        <v>13249</v>
      </c>
      <c r="C4645" s="0" t="str">
        <f aca="false">LEFT(A4645,2)&amp;B4645</f>
        <v>RSKosovsko-Mitrovački okrug</v>
      </c>
    </row>
    <row r="4646" customFormat="false" ht="12.75" hidden="false" customHeight="false" outlineLevel="0" collapsed="false">
      <c r="A4646" s="0" t="s">
        <v>13250</v>
      </c>
      <c r="B4646" s="0" t="s">
        <v>13251</v>
      </c>
      <c r="C4646" s="0" t="str">
        <f aca="false">LEFT(A4646,2)&amp;B4646</f>
        <v>RSKosovsko-Pomoravski okrug</v>
      </c>
    </row>
    <row r="4647" customFormat="false" ht="12.75" hidden="false" customHeight="false" outlineLevel="0" collapsed="false">
      <c r="A4647" s="0" t="s">
        <v>13252</v>
      </c>
      <c r="B4647" s="0" t="s">
        <v>13253</v>
      </c>
      <c r="C4647" s="0" t="str">
        <f aca="false">LEFT(A4647,2)&amp;B4647</f>
        <v>RSVojvodina</v>
      </c>
    </row>
    <row r="4648" customFormat="false" ht="12.75" hidden="false" customHeight="false" outlineLevel="0" collapsed="false">
      <c r="A4648" s="0" t="s">
        <v>13254</v>
      </c>
      <c r="B4648" s="0" t="s">
        <v>13255</v>
      </c>
      <c r="C4648" s="0" t="str">
        <f aca="false">LEFT(A4648,2)&amp;B4648</f>
        <v>RSSevernobački okrug</v>
      </c>
    </row>
    <row r="4649" customFormat="false" ht="12.75" hidden="false" customHeight="false" outlineLevel="0" collapsed="false">
      <c r="A4649" s="0" t="s">
        <v>13256</v>
      </c>
      <c r="B4649" s="0" t="s">
        <v>13257</v>
      </c>
      <c r="C4649" s="0" t="str">
        <f aca="false">LEFT(A4649,2)&amp;B4649</f>
        <v>RSSrednjebanatski okrug</v>
      </c>
    </row>
    <row r="4650" customFormat="false" ht="12.75" hidden="false" customHeight="false" outlineLevel="0" collapsed="false">
      <c r="A4650" s="0" t="s">
        <v>13258</v>
      </c>
      <c r="B4650" s="0" t="s">
        <v>13259</v>
      </c>
      <c r="C4650" s="0" t="str">
        <f aca="false">LEFT(A4650,2)&amp;B4650</f>
        <v>RSSevernobanatski okrug</v>
      </c>
    </row>
    <row r="4651" customFormat="false" ht="12.75" hidden="false" customHeight="false" outlineLevel="0" collapsed="false">
      <c r="A4651" s="0" t="s">
        <v>13260</v>
      </c>
      <c r="B4651" s="0" t="s">
        <v>13261</v>
      </c>
      <c r="C4651" s="0" t="str">
        <f aca="false">LEFT(A4651,2)&amp;B4651</f>
        <v>RSJužnobanatski okrug</v>
      </c>
    </row>
    <row r="4652" customFormat="false" ht="12.75" hidden="false" customHeight="false" outlineLevel="0" collapsed="false">
      <c r="A4652" s="0" t="s">
        <v>13262</v>
      </c>
      <c r="B4652" s="0" t="s">
        <v>13263</v>
      </c>
      <c r="C4652" s="0" t="str">
        <f aca="false">LEFT(A4652,2)&amp;B4652</f>
        <v>RSZapadnobački okrug</v>
      </c>
    </row>
    <row r="4653" customFormat="false" ht="12.75" hidden="false" customHeight="false" outlineLevel="0" collapsed="false">
      <c r="A4653" s="0" t="s">
        <v>13264</v>
      </c>
      <c r="B4653" s="0" t="s">
        <v>13265</v>
      </c>
      <c r="C4653" s="0" t="str">
        <f aca="false">LEFT(A4653,2)&amp;B4653</f>
        <v>RSJužnobački okrug</v>
      </c>
    </row>
    <row r="4654" customFormat="false" ht="12.75" hidden="false" customHeight="false" outlineLevel="0" collapsed="false">
      <c r="A4654" s="0" t="s">
        <v>13266</v>
      </c>
      <c r="B4654" s="0" t="s">
        <v>13267</v>
      </c>
      <c r="C4654" s="0" t="str">
        <f aca="false">LEFT(A4654,2)&amp;B4654</f>
        <v>RSSremski okrug</v>
      </c>
    </row>
    <row r="4655" customFormat="false" ht="12.75" hidden="false" customHeight="false" outlineLevel="0" collapsed="false">
      <c r="A4655" s="0" t="s">
        <v>13268</v>
      </c>
      <c r="B4655" s="0" t="s">
        <v>13269</v>
      </c>
      <c r="C4655" s="0" t="str">
        <f aca="false">LEFT(A4655,2)&amp;B4655</f>
        <v>RSBeograd</v>
      </c>
    </row>
    <row r="4656" customFormat="false" ht="12.75" hidden="false" customHeight="false" outlineLevel="0" collapsed="false">
      <c r="A4656" s="0" t="s">
        <v>13270</v>
      </c>
      <c r="B4656" s="0" t="s">
        <v>13271</v>
      </c>
      <c r="C4656" s="0" t="str">
        <f aca="false">LEFT(A4656,2)&amp;B4656</f>
        <v>RSMačvanski okrug</v>
      </c>
    </row>
    <row r="4657" customFormat="false" ht="12.75" hidden="false" customHeight="false" outlineLevel="0" collapsed="false">
      <c r="A4657" s="0" t="s">
        <v>13272</v>
      </c>
      <c r="B4657" s="0" t="s">
        <v>13273</v>
      </c>
      <c r="C4657" s="0" t="str">
        <f aca="false">LEFT(A4657,2)&amp;B4657</f>
        <v>RSKolubarski okrug</v>
      </c>
    </row>
    <row r="4658" customFormat="false" ht="12.75" hidden="false" customHeight="false" outlineLevel="0" collapsed="false">
      <c r="A4658" s="0" t="s">
        <v>13274</v>
      </c>
      <c r="B4658" s="0" t="s">
        <v>13275</v>
      </c>
      <c r="C4658" s="0" t="str">
        <f aca="false">LEFT(A4658,2)&amp;B4658</f>
        <v>RSPodunavski okrug</v>
      </c>
    </row>
    <row r="4659" customFormat="false" ht="12.75" hidden="false" customHeight="false" outlineLevel="0" collapsed="false">
      <c r="A4659" s="0" t="s">
        <v>13276</v>
      </c>
      <c r="B4659" s="0" t="s">
        <v>13277</v>
      </c>
      <c r="C4659" s="0" t="str">
        <f aca="false">LEFT(A4659,2)&amp;B4659</f>
        <v>RSBraničevski okrug</v>
      </c>
    </row>
    <row r="4660" customFormat="false" ht="12.75" hidden="false" customHeight="false" outlineLevel="0" collapsed="false">
      <c r="A4660" s="0" t="s">
        <v>13278</v>
      </c>
      <c r="B4660" s="0" t="s">
        <v>13279</v>
      </c>
      <c r="C4660" s="0" t="str">
        <f aca="false">LEFT(A4660,2)&amp;B4660</f>
        <v>RSŠumadijski okrug</v>
      </c>
    </row>
    <row r="4661" customFormat="false" ht="12.75" hidden="false" customHeight="false" outlineLevel="0" collapsed="false">
      <c r="A4661" s="0" t="s">
        <v>13280</v>
      </c>
      <c r="B4661" s="0" t="s">
        <v>13281</v>
      </c>
      <c r="C4661" s="0" t="str">
        <f aca="false">LEFT(A4661,2)&amp;B4661</f>
        <v>RSPomoravski okrug</v>
      </c>
    </row>
    <row r="4662" customFormat="false" ht="12.75" hidden="false" customHeight="false" outlineLevel="0" collapsed="false">
      <c r="A4662" s="0" t="s">
        <v>13282</v>
      </c>
      <c r="B4662" s="0" t="s">
        <v>13283</v>
      </c>
      <c r="C4662" s="0" t="str">
        <f aca="false">LEFT(A4662,2)&amp;B4662</f>
        <v>RSBorski okrug</v>
      </c>
    </row>
    <row r="4663" customFormat="false" ht="12.75" hidden="false" customHeight="false" outlineLevel="0" collapsed="false">
      <c r="A4663" s="0" t="s">
        <v>13284</v>
      </c>
      <c r="B4663" s="0" t="s">
        <v>13285</v>
      </c>
      <c r="C4663" s="0" t="str">
        <f aca="false">LEFT(A4663,2)&amp;B4663</f>
        <v>RSZaječarski okrug</v>
      </c>
    </row>
    <row r="4664" customFormat="false" ht="12.75" hidden="false" customHeight="false" outlineLevel="0" collapsed="false">
      <c r="A4664" s="0" t="s">
        <v>13286</v>
      </c>
      <c r="B4664" s="0" t="s">
        <v>13287</v>
      </c>
      <c r="C4664" s="0" t="str">
        <f aca="false">LEFT(A4664,2)&amp;B4664</f>
        <v>RSZlatiborski okrug</v>
      </c>
    </row>
    <row r="4665" customFormat="false" ht="12.75" hidden="false" customHeight="false" outlineLevel="0" collapsed="false">
      <c r="A4665" s="0" t="s">
        <v>13288</v>
      </c>
      <c r="B4665" s="0" t="s">
        <v>13289</v>
      </c>
      <c r="C4665" s="0" t="str">
        <f aca="false">LEFT(A4665,2)&amp;B4665</f>
        <v>RSMoravički okrug</v>
      </c>
    </row>
    <row r="4666" customFormat="false" ht="12.75" hidden="false" customHeight="false" outlineLevel="0" collapsed="false">
      <c r="A4666" s="0" t="s">
        <v>13290</v>
      </c>
      <c r="B4666" s="0" t="s">
        <v>13291</v>
      </c>
      <c r="C4666" s="0" t="str">
        <f aca="false">LEFT(A4666,2)&amp;B4666</f>
        <v>RSRaški okrug</v>
      </c>
    </row>
    <row r="4667" customFormat="false" ht="12.75" hidden="false" customHeight="false" outlineLevel="0" collapsed="false">
      <c r="A4667" s="0" t="s">
        <v>13292</v>
      </c>
      <c r="B4667" s="0" t="s">
        <v>13293</v>
      </c>
      <c r="C4667" s="0" t="str">
        <f aca="false">LEFT(A4667,2)&amp;B4667</f>
        <v>RSRasinski okrug</v>
      </c>
    </row>
    <row r="4668" customFormat="false" ht="12.75" hidden="false" customHeight="false" outlineLevel="0" collapsed="false">
      <c r="A4668" s="0" t="s">
        <v>13294</v>
      </c>
      <c r="B4668" s="0" t="s">
        <v>13295</v>
      </c>
      <c r="C4668" s="0" t="str">
        <f aca="false">LEFT(A4668,2)&amp;B4668</f>
        <v>RSNišavski okrug</v>
      </c>
    </row>
    <row r="4669" customFormat="false" ht="12.75" hidden="false" customHeight="false" outlineLevel="0" collapsed="false">
      <c r="A4669" s="0" t="s">
        <v>13296</v>
      </c>
      <c r="B4669" s="0" t="s">
        <v>13297</v>
      </c>
      <c r="C4669" s="0" t="str">
        <f aca="false">LEFT(A4669,2)&amp;B4669</f>
        <v>RSToplički okrug</v>
      </c>
    </row>
    <row r="4670" customFormat="false" ht="12.75" hidden="false" customHeight="false" outlineLevel="0" collapsed="false">
      <c r="A4670" s="0" t="s">
        <v>13298</v>
      </c>
      <c r="B4670" s="0" t="s">
        <v>13299</v>
      </c>
      <c r="C4670" s="0" t="str">
        <f aca="false">LEFT(A4670,2)&amp;B4670</f>
        <v>RSPirotski okrug</v>
      </c>
    </row>
    <row r="4671" customFormat="false" ht="12.75" hidden="false" customHeight="false" outlineLevel="0" collapsed="false">
      <c r="A4671" s="0" t="s">
        <v>13300</v>
      </c>
      <c r="B4671" s="0" t="s">
        <v>13301</v>
      </c>
      <c r="C4671" s="0" t="str">
        <f aca="false">LEFT(A4671,2)&amp;B4671</f>
        <v>RSJablanički okrug</v>
      </c>
    </row>
    <row r="4672" customFormat="false" ht="12.75" hidden="false" customHeight="false" outlineLevel="0" collapsed="false">
      <c r="A4672" s="0" t="s">
        <v>13302</v>
      </c>
      <c r="B4672" s="0" t="s">
        <v>13303</v>
      </c>
      <c r="C4672" s="0" t="str">
        <f aca="false">LEFT(A4672,2)&amp;B4672</f>
        <v>RSPčinjski okrug</v>
      </c>
    </row>
    <row r="4673" customFormat="false" ht="12.75" hidden="false" customHeight="false" outlineLevel="0" collapsed="false">
      <c r="A4673" s="0" t="s">
        <v>13304</v>
      </c>
      <c r="B4673" s="0" t="s">
        <v>13305</v>
      </c>
      <c r="C4673" s="0" t="str">
        <f aca="false">LEFT(A4673,2)&amp;B4673</f>
        <v>RUAmurskaya oblast'</v>
      </c>
    </row>
    <row r="4674" customFormat="false" ht="12.75" hidden="false" customHeight="false" outlineLevel="0" collapsed="false">
      <c r="A4674" s="0" t="s">
        <v>13304</v>
      </c>
      <c r="B4674" s="0" t="s">
        <v>13306</v>
      </c>
      <c r="C4674" s="0" t="str">
        <f aca="false">LEFT(A4674,2)&amp;B4674</f>
        <v>RUAmurskaja oblast'</v>
      </c>
    </row>
    <row r="4675" customFormat="false" ht="12.75" hidden="false" customHeight="false" outlineLevel="0" collapsed="false">
      <c r="A4675" s="0" t="s">
        <v>13307</v>
      </c>
      <c r="B4675" s="0" t="s">
        <v>13308</v>
      </c>
      <c r="C4675" s="0" t="str">
        <f aca="false">LEFT(A4675,2)&amp;B4675</f>
        <v>RUArkhangel'skaya oblast'</v>
      </c>
    </row>
    <row r="4676" customFormat="false" ht="12.75" hidden="false" customHeight="false" outlineLevel="0" collapsed="false">
      <c r="A4676" s="0" t="s">
        <v>13307</v>
      </c>
      <c r="B4676" s="0" t="s">
        <v>13309</v>
      </c>
      <c r="C4676" s="0" t="str">
        <f aca="false">LEFT(A4676,2)&amp;B4676</f>
        <v>RUArhangel'skaja oblast'</v>
      </c>
    </row>
    <row r="4677" customFormat="false" ht="12.75" hidden="false" customHeight="false" outlineLevel="0" collapsed="false">
      <c r="A4677" s="0" t="s">
        <v>13310</v>
      </c>
      <c r="B4677" s="0" t="s">
        <v>13311</v>
      </c>
      <c r="C4677" s="0" t="str">
        <f aca="false">LEFT(A4677,2)&amp;B4677</f>
        <v>RUAstrakhanskaya oblast'</v>
      </c>
    </row>
    <row r="4678" customFormat="false" ht="12.75" hidden="false" customHeight="false" outlineLevel="0" collapsed="false">
      <c r="A4678" s="0" t="s">
        <v>13310</v>
      </c>
      <c r="B4678" s="0" t="s">
        <v>13312</v>
      </c>
      <c r="C4678" s="0" t="str">
        <f aca="false">LEFT(A4678,2)&amp;B4678</f>
        <v>RUAstrahanskaja oblast'</v>
      </c>
    </row>
    <row r="4679" customFormat="false" ht="12.75" hidden="false" customHeight="false" outlineLevel="0" collapsed="false">
      <c r="A4679" s="0" t="s">
        <v>13313</v>
      </c>
      <c r="B4679" s="0" t="s">
        <v>13314</v>
      </c>
      <c r="C4679" s="0" t="str">
        <f aca="false">LEFT(A4679,2)&amp;B4679</f>
        <v>RUBelgorodskaya oblast'</v>
      </c>
    </row>
    <row r="4680" customFormat="false" ht="12.75" hidden="false" customHeight="false" outlineLevel="0" collapsed="false">
      <c r="A4680" s="0" t="s">
        <v>13313</v>
      </c>
      <c r="B4680" s="0" t="s">
        <v>13315</v>
      </c>
      <c r="C4680" s="0" t="str">
        <f aca="false">LEFT(A4680,2)&amp;B4680</f>
        <v>RUBelgorodskaja oblast'</v>
      </c>
    </row>
    <row r="4681" customFormat="false" ht="12.75" hidden="false" customHeight="false" outlineLevel="0" collapsed="false">
      <c r="A4681" s="0" t="s">
        <v>13316</v>
      </c>
      <c r="B4681" s="0" t="s">
        <v>1720</v>
      </c>
      <c r="C4681" s="0" t="str">
        <f aca="false">LEFT(A4681,2)&amp;B4681</f>
        <v>RUBryanskaya oblast'</v>
      </c>
    </row>
    <row r="4682" customFormat="false" ht="12.75" hidden="false" customHeight="false" outlineLevel="0" collapsed="false">
      <c r="A4682" s="0" t="s">
        <v>13316</v>
      </c>
      <c r="B4682" s="0" t="s">
        <v>13317</v>
      </c>
      <c r="C4682" s="0" t="str">
        <f aca="false">LEFT(A4682,2)&amp;B4682</f>
        <v>RUBrjanskaja oblast'</v>
      </c>
    </row>
    <row r="4683" customFormat="false" ht="12.75" hidden="false" customHeight="false" outlineLevel="0" collapsed="false">
      <c r="A4683" s="0" t="s">
        <v>13318</v>
      </c>
      <c r="B4683" s="0" t="s">
        <v>13319</v>
      </c>
      <c r="C4683" s="0" t="str">
        <f aca="false">LEFT(A4683,2)&amp;B4683</f>
        <v>RUČeljabinskaja oblast'</v>
      </c>
    </row>
    <row r="4684" customFormat="false" ht="12.75" hidden="false" customHeight="false" outlineLevel="0" collapsed="false">
      <c r="A4684" s="0" t="s">
        <v>13318</v>
      </c>
      <c r="B4684" s="0" t="s">
        <v>914</v>
      </c>
      <c r="C4684" s="0" t="str">
        <f aca="false">LEFT(A4684,2)&amp;B4684</f>
        <v>RUChelyabinskaya oblast'</v>
      </c>
    </row>
    <row r="4685" customFormat="false" ht="12.75" hidden="false" customHeight="false" outlineLevel="0" collapsed="false">
      <c r="A4685" s="0" t="s">
        <v>13320</v>
      </c>
      <c r="B4685" s="0" t="s">
        <v>13321</v>
      </c>
      <c r="C4685" s="0" t="str">
        <f aca="false">LEFT(A4685,2)&amp;B4685</f>
        <v>RUIrkutskaya oblast'</v>
      </c>
    </row>
    <row r="4686" customFormat="false" ht="12.75" hidden="false" customHeight="false" outlineLevel="0" collapsed="false">
      <c r="A4686" s="0" t="s">
        <v>13320</v>
      </c>
      <c r="B4686" s="0" t="s">
        <v>13322</v>
      </c>
      <c r="C4686" s="0" t="str">
        <f aca="false">LEFT(A4686,2)&amp;B4686</f>
        <v>RUIrkutskaja oblast'</v>
      </c>
    </row>
    <row r="4687" customFormat="false" ht="12.75" hidden="false" customHeight="false" outlineLevel="0" collapsed="false">
      <c r="A4687" s="0" t="s">
        <v>13323</v>
      </c>
      <c r="B4687" s="0" t="s">
        <v>13324</v>
      </c>
      <c r="C4687" s="0" t="str">
        <f aca="false">LEFT(A4687,2)&amp;B4687</f>
        <v>RUIvanovskaya oblast'</v>
      </c>
    </row>
    <row r="4688" customFormat="false" ht="12.75" hidden="false" customHeight="false" outlineLevel="0" collapsed="false">
      <c r="A4688" s="0" t="s">
        <v>13323</v>
      </c>
      <c r="B4688" s="0" t="s">
        <v>13325</v>
      </c>
      <c r="C4688" s="0" t="str">
        <f aca="false">LEFT(A4688,2)&amp;B4688</f>
        <v>RUIvanovskaja oblast'</v>
      </c>
    </row>
    <row r="4689" customFormat="false" ht="12.75" hidden="false" customHeight="false" outlineLevel="0" collapsed="false">
      <c r="A4689" s="0" t="s">
        <v>13326</v>
      </c>
      <c r="B4689" s="0" t="s">
        <v>13327</v>
      </c>
      <c r="C4689" s="0" t="str">
        <f aca="false">LEFT(A4689,2)&amp;B4689</f>
        <v>RUKemerovskaya oblast'</v>
      </c>
    </row>
    <row r="4690" customFormat="false" ht="12.75" hidden="false" customHeight="false" outlineLevel="0" collapsed="false">
      <c r="A4690" s="0" t="s">
        <v>13326</v>
      </c>
      <c r="B4690" s="0" t="s">
        <v>13328</v>
      </c>
      <c r="C4690" s="0" t="str">
        <f aca="false">LEFT(A4690,2)&amp;B4690</f>
        <v>RUKemerovskaja oblast'</v>
      </c>
    </row>
    <row r="4691" customFormat="false" ht="12.75" hidden="false" customHeight="false" outlineLevel="0" collapsed="false">
      <c r="A4691" s="0" t="s">
        <v>13329</v>
      </c>
      <c r="B4691" s="0" t="s">
        <v>13330</v>
      </c>
      <c r="C4691" s="0" t="str">
        <f aca="false">LEFT(A4691,2)&amp;B4691</f>
        <v>RUKaliningradskaya oblast'</v>
      </c>
    </row>
    <row r="4692" customFormat="false" ht="12.75" hidden="false" customHeight="false" outlineLevel="0" collapsed="false">
      <c r="A4692" s="0" t="s">
        <v>13329</v>
      </c>
      <c r="B4692" s="0" t="s">
        <v>13331</v>
      </c>
      <c r="C4692" s="0" t="str">
        <f aca="false">LEFT(A4692,2)&amp;B4692</f>
        <v>RUKaliningradskaja oblast'</v>
      </c>
    </row>
    <row r="4693" customFormat="false" ht="12.75" hidden="false" customHeight="false" outlineLevel="0" collapsed="false">
      <c r="A4693" s="0" t="s">
        <v>13332</v>
      </c>
      <c r="B4693" s="0" t="s">
        <v>13333</v>
      </c>
      <c r="C4693" s="0" t="str">
        <f aca="false">LEFT(A4693,2)&amp;B4693</f>
        <v>RUKurganskaja oblast'</v>
      </c>
    </row>
    <row r="4694" customFormat="false" ht="12.75" hidden="false" customHeight="false" outlineLevel="0" collapsed="false">
      <c r="A4694" s="0" t="s">
        <v>13332</v>
      </c>
      <c r="B4694" s="0" t="s">
        <v>13334</v>
      </c>
      <c r="C4694" s="0" t="str">
        <f aca="false">LEFT(A4694,2)&amp;B4694</f>
        <v>RUKurganskaya oblast'</v>
      </c>
    </row>
    <row r="4695" customFormat="false" ht="12.75" hidden="false" customHeight="false" outlineLevel="0" collapsed="false">
      <c r="A4695" s="0" t="s">
        <v>13335</v>
      </c>
      <c r="B4695" s="0" t="s">
        <v>13336</v>
      </c>
      <c r="C4695" s="0" t="str">
        <f aca="false">LEFT(A4695,2)&amp;B4695</f>
        <v>RUKirovskaja oblast'</v>
      </c>
    </row>
    <row r="4696" customFormat="false" ht="12.75" hidden="false" customHeight="false" outlineLevel="0" collapsed="false">
      <c r="A4696" s="0" t="s">
        <v>13335</v>
      </c>
      <c r="B4696" s="0" t="s">
        <v>13337</v>
      </c>
      <c r="C4696" s="0" t="str">
        <f aca="false">LEFT(A4696,2)&amp;B4696</f>
        <v>RUKirovskaya oblast'</v>
      </c>
    </row>
    <row r="4697" customFormat="false" ht="12.75" hidden="false" customHeight="false" outlineLevel="0" collapsed="false">
      <c r="A4697" s="0" t="s">
        <v>13338</v>
      </c>
      <c r="B4697" s="0" t="s">
        <v>13339</v>
      </c>
      <c r="C4697" s="0" t="str">
        <f aca="false">LEFT(A4697,2)&amp;B4697</f>
        <v>RUKalužskaja oblast'</v>
      </c>
    </row>
    <row r="4698" customFormat="false" ht="12.75" hidden="false" customHeight="false" outlineLevel="0" collapsed="false">
      <c r="A4698" s="0" t="s">
        <v>13338</v>
      </c>
      <c r="B4698" s="0" t="s">
        <v>13340</v>
      </c>
      <c r="C4698" s="0" t="str">
        <f aca="false">LEFT(A4698,2)&amp;B4698</f>
        <v>RUKaluzhskaya oblast'</v>
      </c>
    </row>
    <row r="4699" customFormat="false" ht="12.75" hidden="false" customHeight="false" outlineLevel="0" collapsed="false">
      <c r="A4699" s="0" t="s">
        <v>13341</v>
      </c>
      <c r="B4699" s="0" t="s">
        <v>1684</v>
      </c>
      <c r="C4699" s="0" t="str">
        <f aca="false">LEFT(A4699,2)&amp;B4699</f>
        <v>RUKostromskaya oblast'</v>
      </c>
    </row>
    <row r="4700" customFormat="false" ht="12.75" hidden="false" customHeight="false" outlineLevel="0" collapsed="false">
      <c r="A4700" s="0" t="s">
        <v>13341</v>
      </c>
      <c r="B4700" s="0" t="s">
        <v>13342</v>
      </c>
      <c r="C4700" s="0" t="str">
        <f aca="false">LEFT(A4700,2)&amp;B4700</f>
        <v>RUKostromskaja oblast'</v>
      </c>
    </row>
    <row r="4701" customFormat="false" ht="12.75" hidden="false" customHeight="false" outlineLevel="0" collapsed="false">
      <c r="A4701" s="0" t="s">
        <v>13343</v>
      </c>
      <c r="B4701" s="0" t="s">
        <v>13344</v>
      </c>
      <c r="C4701" s="0" t="str">
        <f aca="false">LEFT(A4701,2)&amp;B4701</f>
        <v>RUKurskaja oblast'</v>
      </c>
    </row>
    <row r="4702" customFormat="false" ht="12.75" hidden="false" customHeight="false" outlineLevel="0" collapsed="false">
      <c r="A4702" s="0" t="s">
        <v>13343</v>
      </c>
      <c r="B4702" s="0" t="s">
        <v>13345</v>
      </c>
      <c r="C4702" s="0" t="str">
        <f aca="false">LEFT(A4702,2)&amp;B4702</f>
        <v>RUKurskaya oblast'</v>
      </c>
    </row>
    <row r="4703" customFormat="false" ht="12.75" hidden="false" customHeight="false" outlineLevel="0" collapsed="false">
      <c r="A4703" s="0" t="s">
        <v>13346</v>
      </c>
      <c r="B4703" s="0" t="s">
        <v>13347</v>
      </c>
      <c r="C4703" s="0" t="str">
        <f aca="false">LEFT(A4703,2)&amp;B4703</f>
        <v>RULeningradskaja oblast'</v>
      </c>
    </row>
    <row r="4704" customFormat="false" ht="12.75" hidden="false" customHeight="false" outlineLevel="0" collapsed="false">
      <c r="A4704" s="0" t="s">
        <v>13346</v>
      </c>
      <c r="B4704" s="0" t="s">
        <v>13348</v>
      </c>
      <c r="C4704" s="0" t="str">
        <f aca="false">LEFT(A4704,2)&amp;B4704</f>
        <v>RULeningradskaya oblast'</v>
      </c>
    </row>
    <row r="4705" customFormat="false" ht="12.75" hidden="false" customHeight="false" outlineLevel="0" collapsed="false">
      <c r="A4705" s="0" t="s">
        <v>13349</v>
      </c>
      <c r="B4705" s="0" t="s">
        <v>13350</v>
      </c>
      <c r="C4705" s="0" t="str">
        <f aca="false">LEFT(A4705,2)&amp;B4705</f>
        <v>RULipeckaja oblast'</v>
      </c>
    </row>
    <row r="4706" customFormat="false" ht="12.75" hidden="false" customHeight="false" outlineLevel="0" collapsed="false">
      <c r="A4706" s="0" t="s">
        <v>13349</v>
      </c>
      <c r="B4706" s="0" t="s">
        <v>13351</v>
      </c>
      <c r="C4706" s="0" t="str">
        <f aca="false">LEFT(A4706,2)&amp;B4706</f>
        <v>RULipetskaya oblast'</v>
      </c>
    </row>
    <row r="4707" customFormat="false" ht="12.75" hidden="false" customHeight="false" outlineLevel="0" collapsed="false">
      <c r="A4707" s="0" t="s">
        <v>13352</v>
      </c>
      <c r="B4707" s="0" t="s">
        <v>13353</v>
      </c>
      <c r="C4707" s="0" t="str">
        <f aca="false">LEFT(A4707,2)&amp;B4707</f>
        <v>RUMagadanskaya oblast'</v>
      </c>
    </row>
    <row r="4708" customFormat="false" ht="12.75" hidden="false" customHeight="false" outlineLevel="0" collapsed="false">
      <c r="A4708" s="0" t="s">
        <v>13352</v>
      </c>
      <c r="B4708" s="0" t="s">
        <v>13354</v>
      </c>
      <c r="C4708" s="0" t="str">
        <f aca="false">LEFT(A4708,2)&amp;B4708</f>
        <v>RUMagadanskaja oblast'</v>
      </c>
    </row>
    <row r="4709" customFormat="false" ht="12.75" hidden="false" customHeight="false" outlineLevel="0" collapsed="false">
      <c r="A4709" s="0" t="s">
        <v>13355</v>
      </c>
      <c r="B4709" s="0" t="s">
        <v>13356</v>
      </c>
      <c r="C4709" s="0" t="str">
        <f aca="false">LEFT(A4709,2)&amp;B4709</f>
        <v>RUMoskovskaya oblast'</v>
      </c>
    </row>
    <row r="4710" customFormat="false" ht="12.75" hidden="false" customHeight="false" outlineLevel="0" collapsed="false">
      <c r="A4710" s="0" t="s">
        <v>13355</v>
      </c>
      <c r="B4710" s="0" t="s">
        <v>1136</v>
      </c>
      <c r="C4710" s="0" t="str">
        <f aca="false">LEFT(A4710,2)&amp;B4710</f>
        <v>RUMoskovskaja oblast'</v>
      </c>
    </row>
    <row r="4711" customFormat="false" ht="12.75" hidden="false" customHeight="false" outlineLevel="0" collapsed="false">
      <c r="A4711" s="0" t="s">
        <v>13357</v>
      </c>
      <c r="B4711" s="0" t="s">
        <v>13358</v>
      </c>
      <c r="C4711" s="0" t="str">
        <f aca="false">LEFT(A4711,2)&amp;B4711</f>
        <v>RUMurmanskaya oblast'</v>
      </c>
    </row>
    <row r="4712" customFormat="false" ht="12.75" hidden="false" customHeight="false" outlineLevel="0" collapsed="false">
      <c r="A4712" s="0" t="s">
        <v>13357</v>
      </c>
      <c r="B4712" s="0" t="s">
        <v>13359</v>
      </c>
      <c r="C4712" s="0" t="str">
        <f aca="false">LEFT(A4712,2)&amp;B4712</f>
        <v>RUMurmanskaja oblast'</v>
      </c>
    </row>
    <row r="4713" customFormat="false" ht="12.75" hidden="false" customHeight="false" outlineLevel="0" collapsed="false">
      <c r="A4713" s="0" t="s">
        <v>13360</v>
      </c>
      <c r="B4713" s="0" t="s">
        <v>13361</v>
      </c>
      <c r="C4713" s="0" t="str">
        <f aca="false">LEFT(A4713,2)&amp;B4713</f>
        <v>RUNovgorodskaja oblast'</v>
      </c>
    </row>
    <row r="4714" customFormat="false" ht="12.75" hidden="false" customHeight="false" outlineLevel="0" collapsed="false">
      <c r="A4714" s="0" t="s">
        <v>13360</v>
      </c>
      <c r="B4714" s="0" t="s">
        <v>13362</v>
      </c>
      <c r="C4714" s="0" t="str">
        <f aca="false">LEFT(A4714,2)&amp;B4714</f>
        <v>RUNovgorodskaya oblast'</v>
      </c>
    </row>
    <row r="4715" customFormat="false" ht="12.75" hidden="false" customHeight="false" outlineLevel="0" collapsed="false">
      <c r="A4715" s="0" t="s">
        <v>13363</v>
      </c>
      <c r="B4715" s="0" t="s">
        <v>13364</v>
      </c>
      <c r="C4715" s="0" t="str">
        <f aca="false">LEFT(A4715,2)&amp;B4715</f>
        <v>RUNižegorodskaja oblast'</v>
      </c>
    </row>
    <row r="4716" customFormat="false" ht="12.75" hidden="false" customHeight="false" outlineLevel="0" collapsed="false">
      <c r="A4716" s="0" t="s">
        <v>13363</v>
      </c>
      <c r="B4716" s="0" t="s">
        <v>13365</v>
      </c>
      <c r="C4716" s="0" t="str">
        <f aca="false">LEFT(A4716,2)&amp;B4716</f>
        <v>RUNizhegorodskaya oblast'</v>
      </c>
    </row>
    <row r="4717" customFormat="false" ht="12.75" hidden="false" customHeight="false" outlineLevel="0" collapsed="false">
      <c r="A4717" s="0" t="s">
        <v>13366</v>
      </c>
      <c r="B4717" s="0" t="s">
        <v>776</v>
      </c>
      <c r="C4717" s="0" t="str">
        <f aca="false">LEFT(A4717,2)&amp;B4717</f>
        <v>RUNovosibirskaya oblast'</v>
      </c>
    </row>
    <row r="4718" customFormat="false" ht="12.75" hidden="false" customHeight="false" outlineLevel="0" collapsed="false">
      <c r="A4718" s="0" t="s">
        <v>13366</v>
      </c>
      <c r="B4718" s="0" t="s">
        <v>13367</v>
      </c>
      <c r="C4718" s="0" t="str">
        <f aca="false">LEFT(A4718,2)&amp;B4718</f>
        <v>RUNovosibirskaja oblast'</v>
      </c>
    </row>
    <row r="4719" customFormat="false" ht="12.75" hidden="false" customHeight="false" outlineLevel="0" collapsed="false">
      <c r="A4719" s="0" t="s">
        <v>13368</v>
      </c>
      <c r="B4719" s="0" t="s">
        <v>13369</v>
      </c>
      <c r="C4719" s="0" t="str">
        <f aca="false">LEFT(A4719,2)&amp;B4719</f>
        <v>RUOmskaya oblast'</v>
      </c>
    </row>
    <row r="4720" customFormat="false" ht="12.75" hidden="false" customHeight="false" outlineLevel="0" collapsed="false">
      <c r="A4720" s="0" t="s">
        <v>13368</v>
      </c>
      <c r="B4720" s="0" t="s">
        <v>13370</v>
      </c>
      <c r="C4720" s="0" t="str">
        <f aca="false">LEFT(A4720,2)&amp;B4720</f>
        <v>RUOmskaja oblast'</v>
      </c>
    </row>
    <row r="4721" customFormat="false" ht="12.75" hidden="false" customHeight="false" outlineLevel="0" collapsed="false">
      <c r="A4721" s="0" t="s">
        <v>13371</v>
      </c>
      <c r="B4721" s="0" t="s">
        <v>13372</v>
      </c>
      <c r="C4721" s="0" t="str">
        <f aca="false">LEFT(A4721,2)&amp;B4721</f>
        <v>RUOrenburgskaja oblast'</v>
      </c>
    </row>
    <row r="4722" customFormat="false" ht="12.75" hidden="false" customHeight="false" outlineLevel="0" collapsed="false">
      <c r="A4722" s="0" t="s">
        <v>13371</v>
      </c>
      <c r="B4722" s="0" t="s">
        <v>13373</v>
      </c>
      <c r="C4722" s="0" t="str">
        <f aca="false">LEFT(A4722,2)&amp;B4722</f>
        <v>RUOrenburgskaya oblast'</v>
      </c>
    </row>
    <row r="4723" customFormat="false" ht="12.75" hidden="false" customHeight="false" outlineLevel="0" collapsed="false">
      <c r="A4723" s="0" t="s">
        <v>13374</v>
      </c>
      <c r="B4723" s="0" t="s">
        <v>13375</v>
      </c>
      <c r="C4723" s="0" t="str">
        <f aca="false">LEFT(A4723,2)&amp;B4723</f>
        <v>RUOrlovskaja oblast'</v>
      </c>
    </row>
    <row r="4724" customFormat="false" ht="12.75" hidden="false" customHeight="false" outlineLevel="0" collapsed="false">
      <c r="A4724" s="0" t="s">
        <v>13374</v>
      </c>
      <c r="B4724" s="0" t="s">
        <v>13376</v>
      </c>
      <c r="C4724" s="0" t="str">
        <f aca="false">LEFT(A4724,2)&amp;B4724</f>
        <v>RUOrlovskaya oblast'</v>
      </c>
    </row>
    <row r="4725" customFormat="false" ht="12.75" hidden="false" customHeight="false" outlineLevel="0" collapsed="false">
      <c r="A4725" s="0" t="s">
        <v>13377</v>
      </c>
      <c r="B4725" s="0" t="s">
        <v>13378</v>
      </c>
      <c r="C4725" s="0" t="str">
        <f aca="false">LEFT(A4725,2)&amp;B4725</f>
        <v>RUPenzenskaya oblast'</v>
      </c>
    </row>
    <row r="4726" customFormat="false" ht="12.75" hidden="false" customHeight="false" outlineLevel="0" collapsed="false">
      <c r="A4726" s="0" t="s">
        <v>13377</v>
      </c>
      <c r="B4726" s="0" t="s">
        <v>13379</v>
      </c>
      <c r="C4726" s="0" t="str">
        <f aca="false">LEFT(A4726,2)&amp;B4726</f>
        <v>RUPenzenskaja oblast'</v>
      </c>
    </row>
    <row r="4727" customFormat="false" ht="12.75" hidden="false" customHeight="false" outlineLevel="0" collapsed="false">
      <c r="A4727" s="0" t="s">
        <v>13380</v>
      </c>
      <c r="B4727" s="0" t="s">
        <v>13381</v>
      </c>
      <c r="C4727" s="0" t="str">
        <f aca="false">LEFT(A4727,2)&amp;B4727</f>
        <v>RUPskovskaya oblast'</v>
      </c>
    </row>
    <row r="4728" customFormat="false" ht="12.75" hidden="false" customHeight="false" outlineLevel="0" collapsed="false">
      <c r="A4728" s="0" t="s">
        <v>13380</v>
      </c>
      <c r="B4728" s="0" t="s">
        <v>13382</v>
      </c>
      <c r="C4728" s="0" t="str">
        <f aca="false">LEFT(A4728,2)&amp;B4728</f>
        <v>RUPskovskaja oblast'</v>
      </c>
    </row>
    <row r="4729" customFormat="false" ht="12.75" hidden="false" customHeight="false" outlineLevel="0" collapsed="false">
      <c r="A4729" s="0" t="s">
        <v>13383</v>
      </c>
      <c r="B4729" s="0" t="s">
        <v>13384</v>
      </c>
      <c r="C4729" s="0" t="str">
        <f aca="false">LEFT(A4729,2)&amp;B4729</f>
        <v>RURostovskaya oblast'</v>
      </c>
    </row>
    <row r="4730" customFormat="false" ht="12.75" hidden="false" customHeight="false" outlineLevel="0" collapsed="false">
      <c r="A4730" s="0" t="s">
        <v>13383</v>
      </c>
      <c r="B4730" s="0" t="s">
        <v>13385</v>
      </c>
      <c r="C4730" s="0" t="str">
        <f aca="false">LEFT(A4730,2)&amp;B4730</f>
        <v>RURostovskaja oblast'</v>
      </c>
    </row>
    <row r="4731" customFormat="false" ht="12.75" hidden="false" customHeight="false" outlineLevel="0" collapsed="false">
      <c r="A4731" s="0" t="s">
        <v>13386</v>
      </c>
      <c r="B4731" s="0" t="s">
        <v>13387</v>
      </c>
      <c r="C4731" s="0" t="str">
        <f aca="false">LEFT(A4731,2)&amp;B4731</f>
        <v>RURjazanskaja oblast'</v>
      </c>
    </row>
    <row r="4732" customFormat="false" ht="12.75" hidden="false" customHeight="false" outlineLevel="0" collapsed="false">
      <c r="A4732" s="0" t="s">
        <v>13386</v>
      </c>
      <c r="B4732" s="0" t="s">
        <v>1047</v>
      </c>
      <c r="C4732" s="0" t="str">
        <f aca="false">LEFT(A4732,2)&amp;B4732</f>
        <v>RURyazanskaya oblast'</v>
      </c>
    </row>
    <row r="4733" customFormat="false" ht="12.75" hidden="false" customHeight="false" outlineLevel="0" collapsed="false">
      <c r="A4733" s="0" t="s">
        <v>13388</v>
      </c>
      <c r="B4733" s="0" t="s">
        <v>13389</v>
      </c>
      <c r="C4733" s="0" t="str">
        <f aca="false">LEFT(A4733,2)&amp;B4733</f>
        <v>RUSahalinskaja oblast'</v>
      </c>
    </row>
    <row r="4734" customFormat="false" ht="12.75" hidden="false" customHeight="false" outlineLevel="0" collapsed="false">
      <c r="A4734" s="0" t="s">
        <v>13388</v>
      </c>
      <c r="B4734" s="0" t="s">
        <v>13390</v>
      </c>
      <c r="C4734" s="0" t="str">
        <f aca="false">LEFT(A4734,2)&amp;B4734</f>
        <v>RUSakhalinskaya oblast'</v>
      </c>
    </row>
    <row r="4735" customFormat="false" ht="12.75" hidden="false" customHeight="false" outlineLevel="0" collapsed="false">
      <c r="A4735" s="0" t="s">
        <v>13391</v>
      </c>
      <c r="B4735" s="0" t="s">
        <v>13392</v>
      </c>
      <c r="C4735" s="0" t="str">
        <f aca="false">LEFT(A4735,2)&amp;B4735</f>
        <v>RUSamarskaja oblast'</v>
      </c>
    </row>
    <row r="4736" customFormat="false" ht="12.75" hidden="false" customHeight="false" outlineLevel="0" collapsed="false">
      <c r="A4736" s="0" t="s">
        <v>13391</v>
      </c>
      <c r="B4736" s="0" t="s">
        <v>13393</v>
      </c>
      <c r="C4736" s="0" t="str">
        <f aca="false">LEFT(A4736,2)&amp;B4736</f>
        <v>RUSamarskaya oblast'</v>
      </c>
    </row>
    <row r="4737" customFormat="false" ht="12.75" hidden="false" customHeight="false" outlineLevel="0" collapsed="false">
      <c r="A4737" s="0" t="s">
        <v>13394</v>
      </c>
      <c r="B4737" s="0" t="s">
        <v>13395</v>
      </c>
      <c r="C4737" s="0" t="str">
        <f aca="false">LEFT(A4737,2)&amp;B4737</f>
        <v>RUSaratovskaya oblast'</v>
      </c>
    </row>
    <row r="4738" customFormat="false" ht="12.75" hidden="false" customHeight="false" outlineLevel="0" collapsed="false">
      <c r="A4738" s="0" t="s">
        <v>13394</v>
      </c>
      <c r="B4738" s="0" t="s">
        <v>13396</v>
      </c>
      <c r="C4738" s="0" t="str">
        <f aca="false">LEFT(A4738,2)&amp;B4738</f>
        <v>RUSaratovskaja oblast'</v>
      </c>
    </row>
    <row r="4739" customFormat="false" ht="12.75" hidden="false" customHeight="false" outlineLevel="0" collapsed="false">
      <c r="A4739" s="0" t="s">
        <v>13397</v>
      </c>
      <c r="B4739" s="0" t="s">
        <v>13398</v>
      </c>
      <c r="C4739" s="0" t="str">
        <f aca="false">LEFT(A4739,2)&amp;B4739</f>
        <v>RUSmolenskaja oblast'</v>
      </c>
    </row>
    <row r="4740" customFormat="false" ht="12.75" hidden="false" customHeight="false" outlineLevel="0" collapsed="false">
      <c r="A4740" s="0" t="s">
        <v>13397</v>
      </c>
      <c r="B4740" s="0" t="s">
        <v>13399</v>
      </c>
      <c r="C4740" s="0" t="str">
        <f aca="false">LEFT(A4740,2)&amp;B4740</f>
        <v>RUSmolenskaya oblast'</v>
      </c>
    </row>
    <row r="4741" customFormat="false" ht="12.75" hidden="false" customHeight="false" outlineLevel="0" collapsed="false">
      <c r="A4741" s="0" t="s">
        <v>13400</v>
      </c>
      <c r="B4741" s="0" t="s">
        <v>754</v>
      </c>
      <c r="C4741" s="0" t="str">
        <f aca="false">LEFT(A4741,2)&amp;B4741</f>
        <v>RUSverdlovskaya oblast'</v>
      </c>
    </row>
    <row r="4742" customFormat="false" ht="12.75" hidden="false" customHeight="false" outlineLevel="0" collapsed="false">
      <c r="A4742" s="0" t="s">
        <v>13400</v>
      </c>
      <c r="B4742" s="0" t="s">
        <v>13401</v>
      </c>
      <c r="C4742" s="0" t="str">
        <f aca="false">LEFT(A4742,2)&amp;B4742</f>
        <v>RUSverdlovskaja oblast'</v>
      </c>
    </row>
    <row r="4743" customFormat="false" ht="12.75" hidden="false" customHeight="false" outlineLevel="0" collapsed="false">
      <c r="A4743" s="0" t="s">
        <v>13402</v>
      </c>
      <c r="B4743" s="0" t="s">
        <v>13403</v>
      </c>
      <c r="C4743" s="0" t="str">
        <f aca="false">LEFT(A4743,2)&amp;B4743</f>
        <v>RUTambovskaya oblast'</v>
      </c>
    </row>
    <row r="4744" customFormat="false" ht="12.75" hidden="false" customHeight="false" outlineLevel="0" collapsed="false">
      <c r="A4744" s="0" t="s">
        <v>13402</v>
      </c>
      <c r="B4744" s="0" t="s">
        <v>13404</v>
      </c>
      <c r="C4744" s="0" t="str">
        <f aca="false">LEFT(A4744,2)&amp;B4744</f>
        <v>RUTambovskaja oblast'</v>
      </c>
    </row>
    <row r="4745" customFormat="false" ht="12.75" hidden="false" customHeight="false" outlineLevel="0" collapsed="false">
      <c r="A4745" s="0" t="s">
        <v>13405</v>
      </c>
      <c r="B4745" s="0" t="s">
        <v>13406</v>
      </c>
      <c r="C4745" s="0" t="str">
        <f aca="false">LEFT(A4745,2)&amp;B4745</f>
        <v>RUTomskaya oblast'</v>
      </c>
    </row>
    <row r="4746" customFormat="false" ht="12.75" hidden="false" customHeight="false" outlineLevel="0" collapsed="false">
      <c r="A4746" s="0" t="s">
        <v>13405</v>
      </c>
      <c r="B4746" s="0" t="s">
        <v>13407</v>
      </c>
      <c r="C4746" s="0" t="str">
        <f aca="false">LEFT(A4746,2)&amp;B4746</f>
        <v>RUTomskaja oblast'</v>
      </c>
    </row>
    <row r="4747" customFormat="false" ht="12.75" hidden="false" customHeight="false" outlineLevel="0" collapsed="false">
      <c r="A4747" s="0" t="s">
        <v>13408</v>
      </c>
      <c r="B4747" s="0" t="s">
        <v>13409</v>
      </c>
      <c r="C4747" s="0" t="str">
        <f aca="false">LEFT(A4747,2)&amp;B4747</f>
        <v>RUTul'skaja oblast'</v>
      </c>
    </row>
    <row r="4748" customFormat="false" ht="12.75" hidden="false" customHeight="false" outlineLevel="0" collapsed="false">
      <c r="A4748" s="0" t="s">
        <v>13408</v>
      </c>
      <c r="B4748" s="0" t="s">
        <v>13410</v>
      </c>
      <c r="C4748" s="0" t="str">
        <f aca="false">LEFT(A4748,2)&amp;B4748</f>
        <v>RUTul'skaya oblast'</v>
      </c>
    </row>
    <row r="4749" customFormat="false" ht="12.75" hidden="false" customHeight="false" outlineLevel="0" collapsed="false">
      <c r="A4749" s="0" t="s">
        <v>13411</v>
      </c>
      <c r="B4749" s="0" t="s">
        <v>13412</v>
      </c>
      <c r="C4749" s="0" t="str">
        <f aca="false">LEFT(A4749,2)&amp;B4749</f>
        <v>RUTverskaja oblast'</v>
      </c>
    </row>
    <row r="4750" customFormat="false" ht="12.75" hidden="false" customHeight="false" outlineLevel="0" collapsed="false">
      <c r="A4750" s="0" t="s">
        <v>13411</v>
      </c>
      <c r="B4750" s="0" t="s">
        <v>13413</v>
      </c>
      <c r="C4750" s="0" t="str">
        <f aca="false">LEFT(A4750,2)&amp;B4750</f>
        <v>RUTverskaya oblast'</v>
      </c>
    </row>
    <row r="4751" customFormat="false" ht="12.75" hidden="false" customHeight="false" outlineLevel="0" collapsed="false">
      <c r="A4751" s="0" t="s">
        <v>13414</v>
      </c>
      <c r="B4751" s="0" t="s">
        <v>13415</v>
      </c>
      <c r="C4751" s="0" t="str">
        <f aca="false">LEFT(A4751,2)&amp;B4751</f>
        <v>RUTyumenskaya oblast'</v>
      </c>
    </row>
    <row r="4752" customFormat="false" ht="12.75" hidden="false" customHeight="false" outlineLevel="0" collapsed="false">
      <c r="A4752" s="0" t="s">
        <v>13414</v>
      </c>
      <c r="B4752" s="0" t="s">
        <v>13416</v>
      </c>
      <c r="C4752" s="0" t="str">
        <f aca="false">LEFT(A4752,2)&amp;B4752</f>
        <v>RUTjumenskaja oblast'</v>
      </c>
    </row>
    <row r="4753" customFormat="false" ht="12.75" hidden="false" customHeight="false" outlineLevel="0" collapsed="false">
      <c r="A4753" s="0" t="s">
        <v>13417</v>
      </c>
      <c r="B4753" s="0" t="s">
        <v>13418</v>
      </c>
      <c r="C4753" s="0" t="str">
        <f aca="false">LEFT(A4753,2)&amp;B4753</f>
        <v>RUUl'janovskaja oblast'</v>
      </c>
    </row>
    <row r="4754" customFormat="false" ht="12.75" hidden="false" customHeight="false" outlineLevel="0" collapsed="false">
      <c r="A4754" s="0" t="s">
        <v>13417</v>
      </c>
      <c r="B4754" s="0" t="s">
        <v>13419</v>
      </c>
      <c r="C4754" s="0" t="str">
        <f aca="false">LEFT(A4754,2)&amp;B4754</f>
        <v>RUUl'yanovskaya oblast'</v>
      </c>
    </row>
    <row r="4755" customFormat="false" ht="12.75" hidden="false" customHeight="false" outlineLevel="0" collapsed="false">
      <c r="A4755" s="0" t="s">
        <v>13420</v>
      </c>
      <c r="B4755" s="0" t="s">
        <v>13421</v>
      </c>
      <c r="C4755" s="0" t="str">
        <f aca="false">LEFT(A4755,2)&amp;B4755</f>
        <v>RUVolgogradskaja oblast'</v>
      </c>
    </row>
    <row r="4756" customFormat="false" ht="12.75" hidden="false" customHeight="false" outlineLevel="0" collapsed="false">
      <c r="A4756" s="0" t="s">
        <v>13420</v>
      </c>
      <c r="B4756" s="0" t="s">
        <v>13422</v>
      </c>
      <c r="C4756" s="0" t="str">
        <f aca="false">LEFT(A4756,2)&amp;B4756</f>
        <v>RUVolgogradskaya oblast'</v>
      </c>
    </row>
    <row r="4757" customFormat="false" ht="12.75" hidden="false" customHeight="false" outlineLevel="0" collapsed="false">
      <c r="A4757" s="0" t="s">
        <v>13423</v>
      </c>
      <c r="B4757" s="0" t="s">
        <v>13424</v>
      </c>
      <c r="C4757" s="0" t="str">
        <f aca="false">LEFT(A4757,2)&amp;B4757</f>
        <v>RUVladimirskaya oblast'</v>
      </c>
    </row>
    <row r="4758" customFormat="false" ht="12.75" hidden="false" customHeight="false" outlineLevel="0" collapsed="false">
      <c r="A4758" s="0" t="s">
        <v>13423</v>
      </c>
      <c r="B4758" s="0" t="s">
        <v>13425</v>
      </c>
      <c r="C4758" s="0" t="str">
        <f aca="false">LEFT(A4758,2)&amp;B4758</f>
        <v>RUVladimirskaja oblast'</v>
      </c>
    </row>
    <row r="4759" customFormat="false" ht="12.75" hidden="false" customHeight="false" outlineLevel="0" collapsed="false">
      <c r="A4759" s="0" t="s">
        <v>13426</v>
      </c>
      <c r="B4759" s="0" t="s">
        <v>13427</v>
      </c>
      <c r="C4759" s="0" t="str">
        <f aca="false">LEFT(A4759,2)&amp;B4759</f>
        <v>RUVologodskaya oblast'</v>
      </c>
    </row>
    <row r="4760" customFormat="false" ht="12.75" hidden="false" customHeight="false" outlineLevel="0" collapsed="false">
      <c r="A4760" s="0" t="s">
        <v>13426</v>
      </c>
      <c r="B4760" s="0" t="s">
        <v>13428</v>
      </c>
      <c r="C4760" s="0" t="str">
        <f aca="false">LEFT(A4760,2)&amp;B4760</f>
        <v>RUVologodskaja oblast'</v>
      </c>
    </row>
    <row r="4761" customFormat="false" ht="12.75" hidden="false" customHeight="false" outlineLevel="0" collapsed="false">
      <c r="A4761" s="0" t="s">
        <v>13429</v>
      </c>
      <c r="B4761" s="0" t="s">
        <v>13430</v>
      </c>
      <c r="C4761" s="0" t="str">
        <f aca="false">LEFT(A4761,2)&amp;B4761</f>
        <v>RUVoronežskaja oblast'</v>
      </c>
    </row>
    <row r="4762" customFormat="false" ht="12.75" hidden="false" customHeight="false" outlineLevel="0" collapsed="false">
      <c r="A4762" s="0" t="s">
        <v>13429</v>
      </c>
      <c r="B4762" s="0" t="s">
        <v>13431</v>
      </c>
      <c r="C4762" s="0" t="str">
        <f aca="false">LEFT(A4762,2)&amp;B4762</f>
        <v>RUVoronezhskaya oblast'</v>
      </c>
    </row>
    <row r="4763" customFormat="false" ht="12.75" hidden="false" customHeight="false" outlineLevel="0" collapsed="false">
      <c r="A4763" s="0" t="s">
        <v>13432</v>
      </c>
      <c r="B4763" s="0" t="s">
        <v>13433</v>
      </c>
      <c r="C4763" s="0" t="str">
        <f aca="false">LEFT(A4763,2)&amp;B4763</f>
        <v>RUJaroslavskaja oblast'</v>
      </c>
    </row>
    <row r="4764" customFormat="false" ht="12.75" hidden="false" customHeight="false" outlineLevel="0" collapsed="false">
      <c r="A4764" s="0" t="s">
        <v>13432</v>
      </c>
      <c r="B4764" s="0" t="s">
        <v>13434</v>
      </c>
      <c r="C4764" s="0" t="str">
        <f aca="false">LEFT(A4764,2)&amp;B4764</f>
        <v>RUYaroslavskaya oblast'</v>
      </c>
    </row>
    <row r="4765" customFormat="false" ht="12.75" hidden="false" customHeight="false" outlineLevel="0" collapsed="false">
      <c r="A4765" s="0" t="s">
        <v>13435</v>
      </c>
      <c r="B4765" s="0" t="s">
        <v>13436</v>
      </c>
      <c r="C4765" s="0" t="str">
        <f aca="false">LEFT(A4765,2)&amp;B4765</f>
        <v>RUChukotskiy avtonomnyy okrug</v>
      </c>
    </row>
    <row r="4766" customFormat="false" ht="12.75" hidden="false" customHeight="false" outlineLevel="0" collapsed="false">
      <c r="A4766" s="0" t="s">
        <v>13435</v>
      </c>
      <c r="B4766" s="0" t="s">
        <v>13437</v>
      </c>
      <c r="C4766" s="0" t="str">
        <f aca="false">LEFT(A4766,2)&amp;B4766</f>
        <v>RUČukotskij avtonomnyj okrug</v>
      </c>
    </row>
    <row r="4767" customFormat="false" ht="12.75" hidden="false" customHeight="false" outlineLevel="0" collapsed="false">
      <c r="A4767" s="0" t="s">
        <v>13438</v>
      </c>
      <c r="B4767" s="0" t="s">
        <v>13439</v>
      </c>
      <c r="C4767" s="0" t="str">
        <f aca="false">LEFT(A4767,2)&amp;B4767</f>
        <v>RUKhanty-Mansiyskiy avtonomnyy okrug</v>
      </c>
    </row>
    <row r="4768" customFormat="false" ht="12.75" hidden="false" customHeight="false" outlineLevel="0" collapsed="false">
      <c r="A4768" s="0" t="s">
        <v>13438</v>
      </c>
      <c r="B4768" s="0" t="s">
        <v>13440</v>
      </c>
      <c r="C4768" s="0" t="str">
        <f aca="false">LEFT(A4768,2)&amp;B4768</f>
        <v>RUHanty-Mansijskij avtonomnyj okrug</v>
      </c>
    </row>
    <row r="4769" customFormat="false" ht="12.75" hidden="false" customHeight="false" outlineLevel="0" collapsed="false">
      <c r="A4769" s="0" t="s">
        <v>13441</v>
      </c>
      <c r="B4769" s="0" t="s">
        <v>13442</v>
      </c>
      <c r="C4769" s="0" t="str">
        <f aca="false">LEFT(A4769,2)&amp;B4769</f>
        <v>RUNenetskiy avtonomnyy okrug</v>
      </c>
    </row>
    <row r="4770" customFormat="false" ht="12.75" hidden="false" customHeight="false" outlineLevel="0" collapsed="false">
      <c r="A4770" s="0" t="s">
        <v>13441</v>
      </c>
      <c r="B4770" s="0" t="s">
        <v>13443</v>
      </c>
      <c r="C4770" s="0" t="str">
        <f aca="false">LEFT(A4770,2)&amp;B4770</f>
        <v>RUNeneckij avtonomnyj okrug</v>
      </c>
    </row>
    <row r="4771" customFormat="false" ht="12.75" hidden="false" customHeight="false" outlineLevel="0" collapsed="false">
      <c r="A4771" s="0" t="s">
        <v>13444</v>
      </c>
      <c r="B4771" s="0" t="s">
        <v>13445</v>
      </c>
      <c r="C4771" s="0" t="str">
        <f aca="false">LEFT(A4771,2)&amp;B4771</f>
        <v>RUJamalo-Neneckij avtonomnyj okrug</v>
      </c>
    </row>
    <row r="4772" customFormat="false" ht="12.75" hidden="false" customHeight="false" outlineLevel="0" collapsed="false">
      <c r="A4772" s="0" t="s">
        <v>13444</v>
      </c>
      <c r="B4772" s="0" t="s">
        <v>13446</v>
      </c>
      <c r="C4772" s="0" t="str">
        <f aca="false">LEFT(A4772,2)&amp;B4772</f>
        <v>RUYamalo-Nenetskiy avtonomnyy okrug</v>
      </c>
    </row>
    <row r="4773" customFormat="false" ht="12.75" hidden="false" customHeight="false" outlineLevel="0" collapsed="false">
      <c r="A4773" s="0" t="s">
        <v>13447</v>
      </c>
      <c r="B4773" s="0" t="s">
        <v>767</v>
      </c>
      <c r="C4773" s="0" t="str">
        <f aca="false">LEFT(A4773,2)&amp;B4773</f>
        <v>RUMoskva</v>
      </c>
    </row>
    <row r="4774" customFormat="false" ht="12.75" hidden="false" customHeight="false" outlineLevel="0" collapsed="false">
      <c r="A4774" s="0" t="s">
        <v>13447</v>
      </c>
      <c r="B4774" s="0" t="s">
        <v>767</v>
      </c>
      <c r="C4774" s="0" t="str">
        <f aca="false">LEFT(A4774,2)&amp;B4774</f>
        <v>RUMoskva</v>
      </c>
    </row>
    <row r="4775" customFormat="false" ht="12.75" hidden="false" customHeight="false" outlineLevel="0" collapsed="false">
      <c r="A4775" s="0" t="s">
        <v>13448</v>
      </c>
      <c r="B4775" s="0" t="s">
        <v>13449</v>
      </c>
      <c r="C4775" s="0" t="str">
        <f aca="false">LEFT(A4775,2)&amp;B4775</f>
        <v>RUSankt-Peterburg</v>
      </c>
    </row>
    <row r="4776" customFormat="false" ht="12.75" hidden="false" customHeight="false" outlineLevel="0" collapsed="false">
      <c r="A4776" s="0" t="s">
        <v>13448</v>
      </c>
      <c r="B4776" s="0" t="s">
        <v>13449</v>
      </c>
      <c r="C4776" s="0" t="str">
        <f aca="false">LEFT(A4776,2)&amp;B4776</f>
        <v>RUSankt-Peterburg</v>
      </c>
    </row>
    <row r="4777" customFormat="false" ht="12.75" hidden="false" customHeight="false" outlineLevel="0" collapsed="false">
      <c r="A4777" s="0" t="s">
        <v>13450</v>
      </c>
      <c r="B4777" s="0" t="s">
        <v>13451</v>
      </c>
      <c r="C4777" s="0" t="str">
        <f aca="false">LEFT(A4777,2)&amp;B4777</f>
        <v>RUYevreyskaya avtonomnaya oblast'</v>
      </c>
    </row>
    <row r="4778" customFormat="false" ht="12.75" hidden="false" customHeight="false" outlineLevel="0" collapsed="false">
      <c r="A4778" s="0" t="s">
        <v>13450</v>
      </c>
      <c r="B4778" s="0" t="s">
        <v>13452</v>
      </c>
      <c r="C4778" s="0" t="str">
        <f aca="false">LEFT(A4778,2)&amp;B4778</f>
        <v>RUEvrejskaja avtonomnaja oblast'</v>
      </c>
    </row>
    <row r="4779" customFormat="false" ht="12.75" hidden="false" customHeight="false" outlineLevel="0" collapsed="false">
      <c r="A4779" s="0" t="s">
        <v>13453</v>
      </c>
      <c r="B4779" s="0" t="s">
        <v>13454</v>
      </c>
      <c r="C4779" s="0" t="str">
        <f aca="false">LEFT(A4779,2)&amp;B4779</f>
        <v>RUAltajskij kraj</v>
      </c>
    </row>
    <row r="4780" customFormat="false" ht="12.75" hidden="false" customHeight="false" outlineLevel="0" collapsed="false">
      <c r="A4780" s="0" t="s">
        <v>13453</v>
      </c>
      <c r="B4780" s="0" t="s">
        <v>13455</v>
      </c>
      <c r="C4780" s="0" t="str">
        <f aca="false">LEFT(A4780,2)&amp;B4780</f>
        <v>RUAltayskiy kray</v>
      </c>
    </row>
    <row r="4781" customFormat="false" ht="12.75" hidden="false" customHeight="false" outlineLevel="0" collapsed="false">
      <c r="A4781" s="0" t="s">
        <v>13456</v>
      </c>
      <c r="B4781" s="0" t="s">
        <v>13457</v>
      </c>
      <c r="C4781" s="0" t="str">
        <f aca="false">LEFT(A4781,2)&amp;B4781</f>
        <v>RUKamchatskiy kray</v>
      </c>
    </row>
    <row r="4782" customFormat="false" ht="12.75" hidden="false" customHeight="false" outlineLevel="0" collapsed="false">
      <c r="A4782" s="0" t="s">
        <v>13456</v>
      </c>
      <c r="B4782" s="0" t="s">
        <v>13458</v>
      </c>
      <c r="C4782" s="0" t="str">
        <f aca="false">LEFT(A4782,2)&amp;B4782</f>
        <v>RUKamčatskij kraj</v>
      </c>
    </row>
    <row r="4783" customFormat="false" ht="12.75" hidden="false" customHeight="false" outlineLevel="0" collapsed="false">
      <c r="A4783" s="0" t="s">
        <v>13459</v>
      </c>
      <c r="B4783" s="0" t="s">
        <v>13460</v>
      </c>
      <c r="C4783" s="0" t="str">
        <f aca="false">LEFT(A4783,2)&amp;B4783</f>
        <v>RUKrasnodarskiy kray</v>
      </c>
    </row>
    <row r="4784" customFormat="false" ht="12.75" hidden="false" customHeight="false" outlineLevel="0" collapsed="false">
      <c r="A4784" s="0" t="s">
        <v>13459</v>
      </c>
      <c r="B4784" s="0" t="s">
        <v>13461</v>
      </c>
      <c r="C4784" s="0" t="str">
        <f aca="false">LEFT(A4784,2)&amp;B4784</f>
        <v>RUKrasnodarskij kraj</v>
      </c>
    </row>
    <row r="4785" customFormat="false" ht="12.75" hidden="false" customHeight="false" outlineLevel="0" collapsed="false">
      <c r="A4785" s="0" t="s">
        <v>13462</v>
      </c>
      <c r="B4785" s="0" t="s">
        <v>13463</v>
      </c>
      <c r="C4785" s="0" t="str">
        <f aca="false">LEFT(A4785,2)&amp;B4785</f>
        <v>RUKhabarovskiy kray</v>
      </c>
    </row>
    <row r="4786" customFormat="false" ht="12.75" hidden="false" customHeight="false" outlineLevel="0" collapsed="false">
      <c r="A4786" s="0" t="s">
        <v>13462</v>
      </c>
      <c r="B4786" s="0" t="s">
        <v>13464</v>
      </c>
      <c r="C4786" s="0" t="str">
        <f aca="false">LEFT(A4786,2)&amp;B4786</f>
        <v>RUHabarovskij kraj</v>
      </c>
    </row>
    <row r="4787" customFormat="false" ht="12.75" hidden="false" customHeight="false" outlineLevel="0" collapsed="false">
      <c r="A4787" s="0" t="s">
        <v>13465</v>
      </c>
      <c r="B4787" s="0" t="s">
        <v>13466</v>
      </c>
      <c r="C4787" s="0" t="str">
        <f aca="false">LEFT(A4787,2)&amp;B4787</f>
        <v>RUKrasnojarskij kraj</v>
      </c>
    </row>
    <row r="4788" customFormat="false" ht="12.75" hidden="false" customHeight="false" outlineLevel="0" collapsed="false">
      <c r="A4788" s="0" t="s">
        <v>13465</v>
      </c>
      <c r="B4788" s="0" t="s">
        <v>1029</v>
      </c>
      <c r="C4788" s="0" t="str">
        <f aca="false">LEFT(A4788,2)&amp;B4788</f>
        <v>RUKrasnoyarskiy kray</v>
      </c>
    </row>
    <row r="4789" customFormat="false" ht="12.75" hidden="false" customHeight="false" outlineLevel="0" collapsed="false">
      <c r="A4789" s="0" t="s">
        <v>13467</v>
      </c>
      <c r="B4789" s="0" t="s">
        <v>1330</v>
      </c>
      <c r="C4789" s="0" t="str">
        <f aca="false">LEFT(A4789,2)&amp;B4789</f>
        <v>RUPermskiy kray</v>
      </c>
    </row>
    <row r="4790" customFormat="false" ht="12.75" hidden="false" customHeight="false" outlineLevel="0" collapsed="false">
      <c r="A4790" s="0" t="s">
        <v>13467</v>
      </c>
      <c r="B4790" s="0" t="s">
        <v>13468</v>
      </c>
      <c r="C4790" s="0" t="str">
        <f aca="false">LEFT(A4790,2)&amp;B4790</f>
        <v>RUPermskij kraj</v>
      </c>
    </row>
    <row r="4791" customFormat="false" ht="12.75" hidden="false" customHeight="false" outlineLevel="0" collapsed="false">
      <c r="A4791" s="0" t="s">
        <v>13469</v>
      </c>
      <c r="B4791" s="0" t="s">
        <v>13470</v>
      </c>
      <c r="C4791" s="0" t="str">
        <f aca="false">LEFT(A4791,2)&amp;B4791</f>
        <v>RUPrimorskiy kray</v>
      </c>
    </row>
    <row r="4792" customFormat="false" ht="12.75" hidden="false" customHeight="false" outlineLevel="0" collapsed="false">
      <c r="A4792" s="0" t="s">
        <v>13469</v>
      </c>
      <c r="B4792" s="0" t="s">
        <v>13471</v>
      </c>
      <c r="C4792" s="0" t="str">
        <f aca="false">LEFT(A4792,2)&amp;B4792</f>
        <v>RUPrimorskij kraj</v>
      </c>
    </row>
    <row r="4793" customFormat="false" ht="12.75" hidden="false" customHeight="false" outlineLevel="0" collapsed="false">
      <c r="A4793" s="0" t="s">
        <v>13472</v>
      </c>
      <c r="B4793" s="0" t="s">
        <v>13473</v>
      </c>
      <c r="C4793" s="0" t="str">
        <f aca="false">LEFT(A4793,2)&amp;B4793</f>
        <v>RUStavropol'skiy kray</v>
      </c>
    </row>
    <row r="4794" customFormat="false" ht="12.75" hidden="false" customHeight="false" outlineLevel="0" collapsed="false">
      <c r="A4794" s="0" t="s">
        <v>13472</v>
      </c>
      <c r="B4794" s="0" t="s">
        <v>13474</v>
      </c>
      <c r="C4794" s="0" t="str">
        <f aca="false">LEFT(A4794,2)&amp;B4794</f>
        <v>RUStavropol'skij kraj</v>
      </c>
    </row>
    <row r="4795" customFormat="false" ht="12.75" hidden="false" customHeight="false" outlineLevel="0" collapsed="false">
      <c r="A4795" s="0" t="s">
        <v>13475</v>
      </c>
      <c r="B4795" s="0" t="s">
        <v>13476</v>
      </c>
      <c r="C4795" s="0" t="str">
        <f aca="false">LEFT(A4795,2)&amp;B4795</f>
        <v>RUZabaykal'skiy kray</v>
      </c>
    </row>
    <row r="4796" customFormat="false" ht="12.75" hidden="false" customHeight="false" outlineLevel="0" collapsed="false">
      <c r="A4796" s="0" t="s">
        <v>13475</v>
      </c>
      <c r="B4796" s="0" t="s">
        <v>13477</v>
      </c>
      <c r="C4796" s="0" t="str">
        <f aca="false">LEFT(A4796,2)&amp;B4796</f>
        <v>RUZabajkal'skij kraj</v>
      </c>
    </row>
    <row r="4797" customFormat="false" ht="12.75" hidden="false" customHeight="false" outlineLevel="0" collapsed="false">
      <c r="A4797" s="0" t="s">
        <v>13478</v>
      </c>
      <c r="B4797" s="0" t="s">
        <v>13479</v>
      </c>
      <c r="C4797" s="0" t="str">
        <f aca="false">LEFT(A4797,2)&amp;B4797</f>
        <v>RUAdygeya, Respublika</v>
      </c>
    </row>
    <row r="4798" customFormat="false" ht="12.75" hidden="false" customHeight="false" outlineLevel="0" collapsed="false">
      <c r="A4798" s="0" t="s">
        <v>13478</v>
      </c>
      <c r="B4798" s="0" t="s">
        <v>13480</v>
      </c>
      <c r="C4798" s="0" t="str">
        <f aca="false">LEFT(A4798,2)&amp;B4798</f>
        <v>RUAdygeja, Respublika</v>
      </c>
    </row>
    <row r="4799" customFormat="false" ht="12.75" hidden="false" customHeight="false" outlineLevel="0" collapsed="false">
      <c r="A4799" s="0" t="s">
        <v>13481</v>
      </c>
      <c r="B4799" s="0" t="s">
        <v>13482</v>
      </c>
      <c r="C4799" s="0" t="str">
        <f aca="false">LEFT(A4799,2)&amp;B4799</f>
        <v>RUAltaj, Respublika</v>
      </c>
    </row>
    <row r="4800" customFormat="false" ht="12.75" hidden="false" customHeight="false" outlineLevel="0" collapsed="false">
      <c r="A4800" s="0" t="s">
        <v>13481</v>
      </c>
      <c r="B4800" s="0" t="s">
        <v>13483</v>
      </c>
      <c r="C4800" s="0" t="str">
        <f aca="false">LEFT(A4800,2)&amp;B4800</f>
        <v>RUAltay, Respublika</v>
      </c>
    </row>
    <row r="4801" customFormat="false" ht="12.75" hidden="false" customHeight="false" outlineLevel="0" collapsed="false">
      <c r="A4801" s="0" t="s">
        <v>13484</v>
      </c>
      <c r="B4801" s="0" t="s">
        <v>13485</v>
      </c>
      <c r="C4801" s="0" t="str">
        <f aca="false">LEFT(A4801,2)&amp;B4801</f>
        <v>RUBaškortostan, Respublika</v>
      </c>
    </row>
    <row r="4802" customFormat="false" ht="12.75" hidden="false" customHeight="false" outlineLevel="0" collapsed="false">
      <c r="A4802" s="0" t="s">
        <v>13484</v>
      </c>
      <c r="B4802" s="0" t="s">
        <v>13486</v>
      </c>
      <c r="C4802" s="0" t="str">
        <f aca="false">LEFT(A4802,2)&amp;B4802</f>
        <v>RUBashkortostan, Respublika</v>
      </c>
    </row>
    <row r="4803" customFormat="false" ht="12.75" hidden="false" customHeight="false" outlineLevel="0" collapsed="false">
      <c r="A4803" s="0" t="s">
        <v>13487</v>
      </c>
      <c r="B4803" s="0" t="s">
        <v>13488</v>
      </c>
      <c r="C4803" s="0" t="str">
        <f aca="false">LEFT(A4803,2)&amp;B4803</f>
        <v>RUBuryatiya, Respublika</v>
      </c>
    </row>
    <row r="4804" customFormat="false" ht="12.75" hidden="false" customHeight="false" outlineLevel="0" collapsed="false">
      <c r="A4804" s="0" t="s">
        <v>13487</v>
      </c>
      <c r="B4804" s="0" t="s">
        <v>13489</v>
      </c>
      <c r="C4804" s="0" t="str">
        <f aca="false">LEFT(A4804,2)&amp;B4804</f>
        <v>RUBurjatija, Respublika</v>
      </c>
    </row>
    <row r="4805" customFormat="false" ht="12.75" hidden="false" customHeight="false" outlineLevel="0" collapsed="false">
      <c r="A4805" s="0" t="s">
        <v>13490</v>
      </c>
      <c r="B4805" s="0" t="s">
        <v>13491</v>
      </c>
      <c r="C4805" s="0" t="str">
        <f aca="false">LEFT(A4805,2)&amp;B4805</f>
        <v>RUČečenskaja Respublika</v>
      </c>
    </row>
    <row r="4806" customFormat="false" ht="12.75" hidden="false" customHeight="false" outlineLevel="0" collapsed="false">
      <c r="A4806" s="0" t="s">
        <v>13490</v>
      </c>
      <c r="B4806" s="0" t="s">
        <v>13492</v>
      </c>
      <c r="C4806" s="0" t="str">
        <f aca="false">LEFT(A4806,2)&amp;B4806</f>
        <v>RUChechenskaya Respublika</v>
      </c>
    </row>
    <row r="4807" customFormat="false" ht="12.75" hidden="false" customHeight="false" outlineLevel="0" collapsed="false">
      <c r="A4807" s="0" t="s">
        <v>13493</v>
      </c>
      <c r="B4807" s="0" t="s">
        <v>13494</v>
      </c>
      <c r="C4807" s="0" t="str">
        <f aca="false">LEFT(A4807,2)&amp;B4807</f>
        <v>RUČuvašskaja Respublika</v>
      </c>
    </row>
    <row r="4808" customFormat="false" ht="12.75" hidden="false" customHeight="false" outlineLevel="0" collapsed="false">
      <c r="A4808" s="0" t="s">
        <v>13493</v>
      </c>
      <c r="B4808" s="0" t="s">
        <v>13495</v>
      </c>
      <c r="C4808" s="0" t="str">
        <f aca="false">LEFT(A4808,2)&amp;B4808</f>
        <v>RUChuvashskaya Respublika</v>
      </c>
    </row>
    <row r="4809" customFormat="false" ht="12.75" hidden="false" customHeight="false" outlineLevel="0" collapsed="false">
      <c r="A4809" s="0" t="s">
        <v>13496</v>
      </c>
      <c r="B4809" s="0" t="s">
        <v>13497</v>
      </c>
      <c r="C4809" s="0" t="str">
        <f aca="false">LEFT(A4809,2)&amp;B4809</f>
        <v>RUDagestan, Respublika</v>
      </c>
    </row>
    <row r="4810" customFormat="false" ht="12.75" hidden="false" customHeight="false" outlineLevel="0" collapsed="false">
      <c r="A4810" s="0" t="s">
        <v>13496</v>
      </c>
      <c r="B4810" s="0" t="s">
        <v>13497</v>
      </c>
      <c r="C4810" s="0" t="str">
        <f aca="false">LEFT(A4810,2)&amp;B4810</f>
        <v>RUDagestan, Respublika</v>
      </c>
    </row>
    <row r="4811" customFormat="false" ht="12.75" hidden="false" customHeight="false" outlineLevel="0" collapsed="false">
      <c r="A4811" s="0" t="s">
        <v>13498</v>
      </c>
      <c r="B4811" s="0" t="s">
        <v>13499</v>
      </c>
      <c r="C4811" s="0" t="str">
        <f aca="false">LEFT(A4811,2)&amp;B4811</f>
        <v>RUIngušetija, Respublika</v>
      </c>
    </row>
    <row r="4812" customFormat="false" ht="12.75" hidden="false" customHeight="false" outlineLevel="0" collapsed="false">
      <c r="A4812" s="0" t="s">
        <v>13498</v>
      </c>
      <c r="B4812" s="0" t="s">
        <v>13500</v>
      </c>
      <c r="C4812" s="0" t="str">
        <f aca="false">LEFT(A4812,2)&amp;B4812</f>
        <v>RUIngushetiya, Respublika</v>
      </c>
    </row>
    <row r="4813" customFormat="false" ht="12.75" hidden="false" customHeight="false" outlineLevel="0" collapsed="false">
      <c r="A4813" s="0" t="s">
        <v>13501</v>
      </c>
      <c r="B4813" s="0" t="s">
        <v>1655</v>
      </c>
      <c r="C4813" s="0" t="str">
        <f aca="false">LEFT(A4813,2)&amp;B4813</f>
        <v>RUKabardino-Balkarskaya Respublika</v>
      </c>
    </row>
    <row r="4814" customFormat="false" ht="12.75" hidden="false" customHeight="false" outlineLevel="0" collapsed="false">
      <c r="A4814" s="0" t="s">
        <v>13501</v>
      </c>
      <c r="B4814" s="0" t="s">
        <v>13502</v>
      </c>
      <c r="C4814" s="0" t="str">
        <f aca="false">LEFT(A4814,2)&amp;B4814</f>
        <v>RUKabardino-Balkarskaja Respublika</v>
      </c>
    </row>
    <row r="4815" customFormat="false" ht="12.75" hidden="false" customHeight="false" outlineLevel="0" collapsed="false">
      <c r="A4815" s="0" t="s">
        <v>13503</v>
      </c>
      <c r="B4815" s="0" t="s">
        <v>13504</v>
      </c>
      <c r="C4815" s="0" t="str">
        <f aca="false">LEFT(A4815,2)&amp;B4815</f>
        <v>RUKarachayevo-Cherkesskaya Respublika</v>
      </c>
    </row>
    <row r="4816" customFormat="false" ht="12.75" hidden="false" customHeight="false" outlineLevel="0" collapsed="false">
      <c r="A4816" s="0" t="s">
        <v>13503</v>
      </c>
      <c r="B4816" s="0" t="s">
        <v>13505</v>
      </c>
      <c r="C4816" s="0" t="str">
        <f aca="false">LEFT(A4816,2)&amp;B4816</f>
        <v>RUKaračaevo-Čerkesskaja Respublika</v>
      </c>
    </row>
    <row r="4817" customFormat="false" ht="12.75" hidden="false" customHeight="false" outlineLevel="0" collapsed="false">
      <c r="A4817" s="0" t="s">
        <v>13506</v>
      </c>
      <c r="B4817" s="0" t="s">
        <v>13507</v>
      </c>
      <c r="C4817" s="0" t="str">
        <f aca="false">LEFT(A4817,2)&amp;B4817</f>
        <v>RUHakasija, Respublika</v>
      </c>
    </row>
    <row r="4818" customFormat="false" ht="12.75" hidden="false" customHeight="false" outlineLevel="0" collapsed="false">
      <c r="A4818" s="0" t="s">
        <v>13506</v>
      </c>
      <c r="B4818" s="0" t="s">
        <v>13508</v>
      </c>
      <c r="C4818" s="0" t="str">
        <f aca="false">LEFT(A4818,2)&amp;B4818</f>
        <v>RUKhakasiya, Respublika</v>
      </c>
    </row>
    <row r="4819" customFormat="false" ht="12.75" hidden="false" customHeight="false" outlineLevel="0" collapsed="false">
      <c r="A4819" s="0" t="s">
        <v>13509</v>
      </c>
      <c r="B4819" s="0" t="s">
        <v>13510</v>
      </c>
      <c r="C4819" s="0" t="str">
        <f aca="false">LEFT(A4819,2)&amp;B4819</f>
        <v>RUKalmykija, Respublika</v>
      </c>
    </row>
    <row r="4820" customFormat="false" ht="12.75" hidden="false" customHeight="false" outlineLevel="0" collapsed="false">
      <c r="A4820" s="0" t="s">
        <v>13509</v>
      </c>
      <c r="B4820" s="0" t="s">
        <v>13511</v>
      </c>
      <c r="C4820" s="0" t="str">
        <f aca="false">LEFT(A4820,2)&amp;B4820</f>
        <v>RUKalmykiya, Respublika</v>
      </c>
    </row>
    <row r="4821" customFormat="false" ht="12.75" hidden="false" customHeight="false" outlineLevel="0" collapsed="false">
      <c r="A4821" s="0" t="s">
        <v>13512</v>
      </c>
      <c r="B4821" s="0" t="s">
        <v>13513</v>
      </c>
      <c r="C4821" s="0" t="str">
        <f aca="false">LEFT(A4821,2)&amp;B4821</f>
        <v>RUKomi, Respublika</v>
      </c>
    </row>
    <row r="4822" customFormat="false" ht="12.75" hidden="false" customHeight="false" outlineLevel="0" collapsed="false">
      <c r="A4822" s="0" t="s">
        <v>13512</v>
      </c>
      <c r="B4822" s="0" t="s">
        <v>13513</v>
      </c>
      <c r="C4822" s="0" t="str">
        <f aca="false">LEFT(A4822,2)&amp;B4822</f>
        <v>RUKomi, Respublika</v>
      </c>
    </row>
    <row r="4823" customFormat="false" ht="12.75" hidden="false" customHeight="false" outlineLevel="0" collapsed="false">
      <c r="A4823" s="0" t="s">
        <v>13514</v>
      </c>
      <c r="B4823" s="0" t="s">
        <v>13515</v>
      </c>
      <c r="C4823" s="0" t="str">
        <f aca="false">LEFT(A4823,2)&amp;B4823</f>
        <v>RUKareliya, Respublika</v>
      </c>
    </row>
    <row r="4824" customFormat="false" ht="12.75" hidden="false" customHeight="false" outlineLevel="0" collapsed="false">
      <c r="A4824" s="0" t="s">
        <v>13514</v>
      </c>
      <c r="B4824" s="0" t="s">
        <v>13516</v>
      </c>
      <c r="C4824" s="0" t="str">
        <f aca="false">LEFT(A4824,2)&amp;B4824</f>
        <v>RUKarelija, Respublika</v>
      </c>
    </row>
    <row r="4825" customFormat="false" ht="12.75" hidden="false" customHeight="false" outlineLevel="0" collapsed="false">
      <c r="A4825" s="0" t="s">
        <v>13517</v>
      </c>
      <c r="B4825" s="0" t="s">
        <v>13518</v>
      </c>
      <c r="C4825" s="0" t="str">
        <f aca="false">LEFT(A4825,2)&amp;B4825</f>
        <v>RUMariy El, Respublika</v>
      </c>
    </row>
    <row r="4826" customFormat="false" ht="12.75" hidden="false" customHeight="false" outlineLevel="0" collapsed="false">
      <c r="A4826" s="0" t="s">
        <v>13517</v>
      </c>
      <c r="B4826" s="0" t="s">
        <v>13519</v>
      </c>
      <c r="C4826" s="0" t="str">
        <f aca="false">LEFT(A4826,2)&amp;B4826</f>
        <v>RUMarij Èl, Respublika</v>
      </c>
    </row>
    <row r="4827" customFormat="false" ht="12.75" hidden="false" customHeight="false" outlineLevel="0" collapsed="false">
      <c r="A4827" s="0" t="s">
        <v>13520</v>
      </c>
      <c r="B4827" s="0" t="s">
        <v>13521</v>
      </c>
      <c r="C4827" s="0" t="str">
        <f aca="false">LEFT(A4827,2)&amp;B4827</f>
        <v>RUMordoviya, Respublika</v>
      </c>
    </row>
    <row r="4828" customFormat="false" ht="12.75" hidden="false" customHeight="false" outlineLevel="0" collapsed="false">
      <c r="A4828" s="0" t="s">
        <v>13520</v>
      </c>
      <c r="B4828" s="0" t="s">
        <v>13522</v>
      </c>
      <c r="C4828" s="0" t="str">
        <f aca="false">LEFT(A4828,2)&amp;B4828</f>
        <v>RUMordovija, Respublika</v>
      </c>
    </row>
    <row r="4829" customFormat="false" ht="12.75" hidden="false" customHeight="false" outlineLevel="0" collapsed="false">
      <c r="A4829" s="0" t="s">
        <v>13523</v>
      </c>
      <c r="B4829" s="0" t="s">
        <v>13524</v>
      </c>
      <c r="C4829" s="0" t="str">
        <f aca="false">LEFT(A4829,2)&amp;B4829</f>
        <v>RUSaha, Respublika</v>
      </c>
    </row>
    <row r="4830" customFormat="false" ht="12.75" hidden="false" customHeight="false" outlineLevel="0" collapsed="false">
      <c r="A4830" s="0" t="s">
        <v>13523</v>
      </c>
      <c r="B4830" s="0" t="s">
        <v>13525</v>
      </c>
      <c r="C4830" s="0" t="str">
        <f aca="false">LEFT(A4830,2)&amp;B4830</f>
        <v>RUSakha, Respublika</v>
      </c>
    </row>
    <row r="4831" customFormat="false" ht="12.75" hidden="false" customHeight="false" outlineLevel="0" collapsed="false">
      <c r="A4831" s="0" t="s">
        <v>13526</v>
      </c>
      <c r="B4831" s="0" t="s">
        <v>13527</v>
      </c>
      <c r="C4831" s="0" t="str">
        <f aca="false">LEFT(A4831,2)&amp;B4831</f>
        <v>RUSevernaya Osetiya, Respublika</v>
      </c>
    </row>
    <row r="4832" customFormat="false" ht="12.75" hidden="false" customHeight="false" outlineLevel="0" collapsed="false">
      <c r="A4832" s="0" t="s">
        <v>13526</v>
      </c>
      <c r="B4832" s="0" t="s">
        <v>13528</v>
      </c>
      <c r="C4832" s="0" t="str">
        <f aca="false">LEFT(A4832,2)&amp;B4832</f>
        <v>RUSevernaja Osetija, Respublika</v>
      </c>
    </row>
    <row r="4833" customFormat="false" ht="12.75" hidden="false" customHeight="false" outlineLevel="0" collapsed="false">
      <c r="A4833" s="0" t="s">
        <v>13529</v>
      </c>
      <c r="B4833" s="0" t="s">
        <v>13530</v>
      </c>
      <c r="C4833" s="0" t="str">
        <f aca="false">LEFT(A4833,2)&amp;B4833</f>
        <v>RUTatarstan, Respublika</v>
      </c>
    </row>
    <row r="4834" customFormat="false" ht="12.75" hidden="false" customHeight="false" outlineLevel="0" collapsed="false">
      <c r="A4834" s="0" t="s">
        <v>13529</v>
      </c>
      <c r="B4834" s="0" t="s">
        <v>13530</v>
      </c>
      <c r="C4834" s="0" t="str">
        <f aca="false">LEFT(A4834,2)&amp;B4834</f>
        <v>RUTatarstan, Respublika</v>
      </c>
    </row>
    <row r="4835" customFormat="false" ht="12.75" hidden="false" customHeight="false" outlineLevel="0" collapsed="false">
      <c r="A4835" s="0" t="s">
        <v>13531</v>
      </c>
      <c r="B4835" s="0" t="s">
        <v>13532</v>
      </c>
      <c r="C4835" s="0" t="str">
        <f aca="false">LEFT(A4835,2)&amp;B4835</f>
        <v>RUTyva, Respublika</v>
      </c>
    </row>
    <row r="4836" customFormat="false" ht="12.75" hidden="false" customHeight="false" outlineLevel="0" collapsed="false">
      <c r="A4836" s="0" t="s">
        <v>13531</v>
      </c>
      <c r="B4836" s="0" t="s">
        <v>13532</v>
      </c>
      <c r="C4836" s="0" t="str">
        <f aca="false">LEFT(A4836,2)&amp;B4836</f>
        <v>RUTyva, Respublika</v>
      </c>
    </row>
    <row r="4837" customFormat="false" ht="12.75" hidden="false" customHeight="false" outlineLevel="0" collapsed="false">
      <c r="A4837" s="0" t="s">
        <v>13533</v>
      </c>
      <c r="B4837" s="0" t="s">
        <v>13534</v>
      </c>
      <c r="C4837" s="0" t="str">
        <f aca="false">LEFT(A4837,2)&amp;B4837</f>
        <v>RUUdmurtskaya Respublika</v>
      </c>
    </row>
    <row r="4838" customFormat="false" ht="12.75" hidden="false" customHeight="false" outlineLevel="0" collapsed="false">
      <c r="A4838" s="0" t="s">
        <v>13533</v>
      </c>
      <c r="B4838" s="0" t="s">
        <v>13535</v>
      </c>
      <c r="C4838" s="0" t="str">
        <f aca="false">LEFT(A4838,2)&amp;B4838</f>
        <v>RUUdmurtskaja Respublika</v>
      </c>
    </row>
    <row r="4839" customFormat="false" ht="12.75" hidden="false" customHeight="false" outlineLevel="0" collapsed="false">
      <c r="A4839" s="0" t="s">
        <v>13536</v>
      </c>
      <c r="B4839" s="0" t="s">
        <v>1313</v>
      </c>
      <c r="C4839" s="0" t="str">
        <f aca="false">LEFT(A4839,2)&amp;B4839</f>
        <v>RWCity of Kigali</v>
      </c>
    </row>
    <row r="4840" customFormat="false" ht="12.75" hidden="false" customHeight="false" outlineLevel="0" collapsed="false">
      <c r="A4840" s="0" t="s">
        <v>13536</v>
      </c>
      <c r="B4840" s="0" t="s">
        <v>13537</v>
      </c>
      <c r="C4840" s="0" t="str">
        <f aca="false">LEFT(A4840,2)&amp;B4840</f>
        <v>RWVille de Kigali</v>
      </c>
    </row>
    <row r="4841" customFormat="false" ht="12.75" hidden="false" customHeight="false" outlineLevel="0" collapsed="false">
      <c r="A4841" s="0" t="s">
        <v>13536</v>
      </c>
      <c r="B4841" s="0" t="s">
        <v>13538</v>
      </c>
      <c r="C4841" s="0" t="str">
        <f aca="false">LEFT(A4841,2)&amp;B4841</f>
        <v>RWUmujyi wa Kigali</v>
      </c>
    </row>
    <row r="4842" customFormat="false" ht="12.75" hidden="false" customHeight="false" outlineLevel="0" collapsed="false">
      <c r="A4842" s="0" t="s">
        <v>13539</v>
      </c>
      <c r="B4842" s="0" t="s">
        <v>7955</v>
      </c>
      <c r="C4842" s="0" t="str">
        <f aca="false">LEFT(A4842,2)&amp;B4842</f>
        <v>RWEastern</v>
      </c>
    </row>
    <row r="4843" customFormat="false" ht="12.75" hidden="false" customHeight="false" outlineLevel="0" collapsed="false">
      <c r="A4843" s="0" t="s">
        <v>13539</v>
      </c>
      <c r="B4843" s="0" t="s">
        <v>6033</v>
      </c>
      <c r="C4843" s="0" t="str">
        <f aca="false">LEFT(A4843,2)&amp;B4843</f>
        <v>RWEst</v>
      </c>
    </row>
    <row r="4844" customFormat="false" ht="12.75" hidden="false" customHeight="false" outlineLevel="0" collapsed="false">
      <c r="A4844" s="0" t="s">
        <v>13539</v>
      </c>
      <c r="B4844" s="0" t="s">
        <v>13540</v>
      </c>
      <c r="C4844" s="0" t="str">
        <f aca="false">LEFT(A4844,2)&amp;B4844</f>
        <v>RWIburasirazuba</v>
      </c>
    </row>
    <row r="4845" customFormat="false" ht="12.75" hidden="false" customHeight="false" outlineLevel="0" collapsed="false">
      <c r="A4845" s="0" t="s">
        <v>13541</v>
      </c>
      <c r="B4845" s="0" t="s">
        <v>7963</v>
      </c>
      <c r="C4845" s="0" t="str">
        <f aca="false">LEFT(A4845,2)&amp;B4845</f>
        <v>RWNorthern</v>
      </c>
    </row>
    <row r="4846" customFormat="false" ht="12.75" hidden="false" customHeight="false" outlineLevel="0" collapsed="false">
      <c r="A4846" s="0" t="s">
        <v>13541</v>
      </c>
      <c r="B4846" s="0" t="s">
        <v>6053</v>
      </c>
      <c r="C4846" s="0" t="str">
        <f aca="false">LEFT(A4846,2)&amp;B4846</f>
        <v>RWNord</v>
      </c>
    </row>
    <row r="4847" customFormat="false" ht="12.75" hidden="false" customHeight="false" outlineLevel="0" collapsed="false">
      <c r="A4847" s="0" t="s">
        <v>13541</v>
      </c>
      <c r="B4847" s="0" t="s">
        <v>13542</v>
      </c>
      <c r="C4847" s="0" t="str">
        <f aca="false">LEFT(A4847,2)&amp;B4847</f>
        <v>RWAmajyaruguru</v>
      </c>
    </row>
    <row r="4848" customFormat="false" ht="12.75" hidden="false" customHeight="false" outlineLevel="0" collapsed="false">
      <c r="A4848" s="0" t="s">
        <v>13543</v>
      </c>
      <c r="B4848" s="0" t="s">
        <v>7971</v>
      </c>
      <c r="C4848" s="0" t="str">
        <f aca="false">LEFT(A4848,2)&amp;B4848</f>
        <v>RWWestern</v>
      </c>
    </row>
    <row r="4849" customFormat="false" ht="12.75" hidden="false" customHeight="false" outlineLevel="0" collapsed="false">
      <c r="A4849" s="0" t="s">
        <v>13543</v>
      </c>
      <c r="B4849" s="0" t="s">
        <v>6758</v>
      </c>
      <c r="C4849" s="0" t="str">
        <f aca="false">LEFT(A4849,2)&amp;B4849</f>
        <v>RWOuest</v>
      </c>
    </row>
    <row r="4850" customFormat="false" ht="12.75" hidden="false" customHeight="false" outlineLevel="0" collapsed="false">
      <c r="A4850" s="0" t="s">
        <v>13543</v>
      </c>
      <c r="B4850" s="0" t="s">
        <v>13544</v>
      </c>
      <c r="C4850" s="0" t="str">
        <f aca="false">LEFT(A4850,2)&amp;B4850</f>
        <v>RWIburengerazuba</v>
      </c>
    </row>
    <row r="4851" customFormat="false" ht="12.75" hidden="false" customHeight="false" outlineLevel="0" collapsed="false">
      <c r="A4851" s="0" t="s">
        <v>13545</v>
      </c>
      <c r="B4851" s="0" t="s">
        <v>6418</v>
      </c>
      <c r="C4851" s="0" t="str">
        <f aca="false">LEFT(A4851,2)&amp;B4851</f>
        <v>RWSouthern</v>
      </c>
    </row>
    <row r="4852" customFormat="false" ht="12.75" hidden="false" customHeight="false" outlineLevel="0" collapsed="false">
      <c r="A4852" s="0" t="s">
        <v>13545</v>
      </c>
      <c r="B4852" s="0" t="s">
        <v>6761</v>
      </c>
      <c r="C4852" s="0" t="str">
        <f aca="false">LEFT(A4852,2)&amp;B4852</f>
        <v>RWSud</v>
      </c>
    </row>
    <row r="4853" customFormat="false" ht="12.75" hidden="false" customHeight="false" outlineLevel="0" collapsed="false">
      <c r="A4853" s="0" t="s">
        <v>13545</v>
      </c>
      <c r="B4853" s="0" t="s">
        <v>13546</v>
      </c>
      <c r="C4853" s="0" t="str">
        <f aca="false">LEFT(A4853,2)&amp;B4853</f>
        <v>RWAmajyepfo</v>
      </c>
    </row>
    <row r="4854" customFormat="false" ht="12.75" hidden="false" customHeight="false" outlineLevel="0" collapsed="false">
      <c r="A4854" s="0" t="s">
        <v>13547</v>
      </c>
      <c r="B4854" s="0" t="s">
        <v>921</v>
      </c>
      <c r="C4854" s="0" t="str">
        <f aca="false">LEFT(A4854,2)&amp;B4854</f>
        <v>SAAr Riyāḑ</v>
      </c>
    </row>
    <row r="4855" customFormat="false" ht="12.75" hidden="false" customHeight="false" outlineLevel="0" collapsed="false">
      <c r="A4855" s="0" t="s">
        <v>13548</v>
      </c>
      <c r="B4855" s="0" t="s">
        <v>13549</v>
      </c>
      <c r="C4855" s="0" t="str">
        <f aca="false">LEFT(A4855,2)&amp;B4855</f>
        <v>SAMakkah al Mukarramah</v>
      </c>
    </row>
    <row r="4856" customFormat="false" ht="12.75" hidden="false" customHeight="false" outlineLevel="0" collapsed="false">
      <c r="A4856" s="0" t="s">
        <v>13550</v>
      </c>
      <c r="B4856" s="0" t="s">
        <v>13551</v>
      </c>
      <c r="C4856" s="0" t="str">
        <f aca="false">LEFT(A4856,2)&amp;B4856</f>
        <v>SAAl Madīnah al Munawwarah</v>
      </c>
    </row>
    <row r="4857" customFormat="false" ht="12.75" hidden="false" customHeight="false" outlineLevel="0" collapsed="false">
      <c r="A4857" s="0" t="s">
        <v>13552</v>
      </c>
      <c r="B4857" s="0" t="s">
        <v>7688</v>
      </c>
      <c r="C4857" s="0" t="str">
        <f aca="false">LEFT(A4857,2)&amp;B4857</f>
        <v>SAAsh Sharqīyah</v>
      </c>
    </row>
    <row r="4858" customFormat="false" ht="12.75" hidden="false" customHeight="false" outlineLevel="0" collapsed="false">
      <c r="A4858" s="0" t="s">
        <v>13553</v>
      </c>
      <c r="B4858" s="0" t="s">
        <v>13554</v>
      </c>
      <c r="C4858" s="0" t="str">
        <f aca="false">LEFT(A4858,2)&amp;B4858</f>
        <v>SAAl Qaşīm</v>
      </c>
    </row>
    <row r="4859" customFormat="false" ht="12.75" hidden="false" customHeight="false" outlineLevel="0" collapsed="false">
      <c r="A4859" s="0" t="s">
        <v>13555</v>
      </c>
      <c r="B4859" s="0" t="s">
        <v>13556</v>
      </c>
      <c r="C4859" s="0" t="str">
        <f aca="false">LEFT(A4859,2)&amp;B4859</f>
        <v>SAḨā'il</v>
      </c>
    </row>
    <row r="4860" customFormat="false" ht="12.75" hidden="false" customHeight="false" outlineLevel="0" collapsed="false">
      <c r="A4860" s="0" t="s">
        <v>13557</v>
      </c>
      <c r="B4860" s="0" t="s">
        <v>13558</v>
      </c>
      <c r="C4860" s="0" t="str">
        <f aca="false">LEFT(A4860,2)&amp;B4860</f>
        <v>SATabūk</v>
      </c>
    </row>
    <row r="4861" customFormat="false" ht="12.75" hidden="false" customHeight="false" outlineLevel="0" collapsed="false">
      <c r="A4861" s="0" t="s">
        <v>13559</v>
      </c>
      <c r="B4861" s="0" t="s">
        <v>13560</v>
      </c>
      <c r="C4861" s="0" t="str">
        <f aca="false">LEFT(A4861,2)&amp;B4861</f>
        <v>SAAl Ḩudūd ash Shamālīyah</v>
      </c>
    </row>
    <row r="4862" customFormat="false" ht="12.75" hidden="false" customHeight="false" outlineLevel="0" collapsed="false">
      <c r="A4862" s="0" t="s">
        <v>13561</v>
      </c>
      <c r="B4862" s="0" t="s">
        <v>13562</v>
      </c>
      <c r="C4862" s="0" t="str">
        <f aca="false">LEFT(A4862,2)&amp;B4862</f>
        <v>SAJāzān</v>
      </c>
    </row>
    <row r="4863" customFormat="false" ht="12.75" hidden="false" customHeight="false" outlineLevel="0" collapsed="false">
      <c r="A4863" s="0" t="s">
        <v>13563</v>
      </c>
      <c r="B4863" s="0" t="s">
        <v>13564</v>
      </c>
      <c r="C4863" s="0" t="str">
        <f aca="false">LEFT(A4863,2)&amp;B4863</f>
        <v>SANajrān</v>
      </c>
    </row>
    <row r="4864" customFormat="false" ht="12.75" hidden="false" customHeight="false" outlineLevel="0" collapsed="false">
      <c r="A4864" s="0" t="s">
        <v>13565</v>
      </c>
      <c r="B4864" s="0" t="s">
        <v>13566</v>
      </c>
      <c r="C4864" s="0" t="str">
        <f aca="false">LEFT(A4864,2)&amp;B4864</f>
        <v>SAAl Bāḩah</v>
      </c>
    </row>
    <row r="4865" customFormat="false" ht="12.75" hidden="false" customHeight="false" outlineLevel="0" collapsed="false">
      <c r="A4865" s="0" t="s">
        <v>13567</v>
      </c>
      <c r="B4865" s="0" t="s">
        <v>13568</v>
      </c>
      <c r="C4865" s="0" t="str">
        <f aca="false">LEFT(A4865,2)&amp;B4865</f>
        <v>SAAl Jawf</v>
      </c>
    </row>
    <row r="4866" customFormat="false" ht="12.75" hidden="false" customHeight="false" outlineLevel="0" collapsed="false">
      <c r="A4866" s="0" t="s">
        <v>13569</v>
      </c>
      <c r="B4866" s="0" t="s">
        <v>13570</v>
      </c>
      <c r="C4866" s="0" t="str">
        <f aca="false">LEFT(A4866,2)&amp;B4866</f>
        <v>SA'Asīr</v>
      </c>
    </row>
    <row r="4867" customFormat="false" ht="12.75" hidden="false" customHeight="false" outlineLevel="0" collapsed="false">
      <c r="A4867" s="0" t="s">
        <v>13571</v>
      </c>
      <c r="B4867" s="0" t="s">
        <v>6400</v>
      </c>
      <c r="C4867" s="0" t="str">
        <f aca="false">LEFT(A4867,2)&amp;B4867</f>
        <v>SBCentral</v>
      </c>
    </row>
    <row r="4868" customFormat="false" ht="12.75" hidden="false" customHeight="false" outlineLevel="0" collapsed="false">
      <c r="A4868" s="0" t="s">
        <v>13572</v>
      </c>
      <c r="B4868" s="0" t="s">
        <v>10374</v>
      </c>
      <c r="C4868" s="0" t="str">
        <f aca="false">LEFT(A4868,2)&amp;B4868</f>
        <v>SBChoiseul</v>
      </c>
    </row>
    <row r="4869" customFormat="false" ht="12.75" hidden="false" customHeight="false" outlineLevel="0" collapsed="false">
      <c r="A4869" s="0" t="s">
        <v>13573</v>
      </c>
      <c r="B4869" s="0" t="s">
        <v>13574</v>
      </c>
      <c r="C4869" s="0" t="str">
        <f aca="false">LEFT(A4869,2)&amp;B4869</f>
        <v>SBGuadalcanal</v>
      </c>
    </row>
    <row r="4870" customFormat="false" ht="12.75" hidden="false" customHeight="false" outlineLevel="0" collapsed="false">
      <c r="A4870" s="0" t="s">
        <v>13575</v>
      </c>
      <c r="B4870" s="0" t="s">
        <v>13576</v>
      </c>
      <c r="C4870" s="0" t="str">
        <f aca="false">LEFT(A4870,2)&amp;B4870</f>
        <v>SBIsabel</v>
      </c>
    </row>
    <row r="4871" customFormat="false" ht="12.75" hidden="false" customHeight="false" outlineLevel="0" collapsed="false">
      <c r="A4871" s="0" t="s">
        <v>13577</v>
      </c>
      <c r="B4871" s="0" t="s">
        <v>13578</v>
      </c>
      <c r="C4871" s="0" t="str">
        <f aca="false">LEFT(A4871,2)&amp;B4871</f>
        <v>SBMakira-Ulawa</v>
      </c>
    </row>
    <row r="4872" customFormat="false" ht="12.75" hidden="false" customHeight="false" outlineLevel="0" collapsed="false">
      <c r="A4872" s="0" t="s">
        <v>13579</v>
      </c>
      <c r="B4872" s="0" t="s">
        <v>13580</v>
      </c>
      <c r="C4872" s="0" t="str">
        <f aca="false">LEFT(A4872,2)&amp;B4872</f>
        <v>SBMalaita</v>
      </c>
    </row>
    <row r="4873" customFormat="false" ht="12.75" hidden="false" customHeight="false" outlineLevel="0" collapsed="false">
      <c r="A4873" s="0" t="s">
        <v>13581</v>
      </c>
      <c r="B4873" s="0" t="s">
        <v>13582</v>
      </c>
      <c r="C4873" s="0" t="str">
        <f aca="false">LEFT(A4873,2)&amp;B4873</f>
        <v>SBRennell and Bellona</v>
      </c>
    </row>
    <row r="4874" customFormat="false" ht="12.75" hidden="false" customHeight="false" outlineLevel="0" collapsed="false">
      <c r="A4874" s="0" t="s">
        <v>13583</v>
      </c>
      <c r="B4874" s="0" t="s">
        <v>13584</v>
      </c>
      <c r="C4874" s="0" t="str">
        <f aca="false">LEFT(A4874,2)&amp;B4874</f>
        <v>SBTemotu</v>
      </c>
    </row>
    <row r="4875" customFormat="false" ht="12.75" hidden="false" customHeight="false" outlineLevel="0" collapsed="false">
      <c r="A4875" s="0" t="s">
        <v>13585</v>
      </c>
      <c r="B4875" s="0" t="s">
        <v>7971</v>
      </c>
      <c r="C4875" s="0" t="str">
        <f aca="false">LEFT(A4875,2)&amp;B4875</f>
        <v>SBWestern</v>
      </c>
    </row>
    <row r="4876" customFormat="false" ht="12.75" hidden="false" customHeight="false" outlineLevel="0" collapsed="false">
      <c r="A4876" s="0" t="s">
        <v>13586</v>
      </c>
      <c r="B4876" s="0" t="s">
        <v>13587</v>
      </c>
      <c r="C4876" s="0" t="str">
        <f aca="false">LEFT(A4876,2)&amp;B4876</f>
        <v>SBCapital Territory (Honiara)</v>
      </c>
    </row>
    <row r="4877" customFormat="false" ht="12.75" hidden="false" customHeight="false" outlineLevel="0" collapsed="false">
      <c r="A4877" s="0" t="s">
        <v>13588</v>
      </c>
      <c r="B4877" s="0" t="s">
        <v>13589</v>
      </c>
      <c r="C4877" s="0" t="str">
        <f aca="false">LEFT(A4877,2)&amp;B4877</f>
        <v>SCAns o Pen</v>
      </c>
    </row>
    <row r="4878" customFormat="false" ht="12.75" hidden="false" customHeight="false" outlineLevel="0" collapsed="false">
      <c r="A4878" s="0" t="s">
        <v>13588</v>
      </c>
      <c r="B4878" s="0" t="s">
        <v>13590</v>
      </c>
      <c r="C4878" s="0" t="str">
        <f aca="false">LEFT(A4878,2)&amp;B4878</f>
        <v>SCAnse aux Pins</v>
      </c>
    </row>
    <row r="4879" customFormat="false" ht="12.75" hidden="false" customHeight="false" outlineLevel="0" collapsed="false">
      <c r="A4879" s="0" t="s">
        <v>13588</v>
      </c>
      <c r="B4879" s="0" t="s">
        <v>13590</v>
      </c>
      <c r="C4879" s="0" t="str">
        <f aca="false">LEFT(A4879,2)&amp;B4879</f>
        <v>SCAnse aux Pins</v>
      </c>
    </row>
    <row r="4880" customFormat="false" ht="12.75" hidden="false" customHeight="false" outlineLevel="0" collapsed="false">
      <c r="A4880" s="0" t="s">
        <v>13591</v>
      </c>
      <c r="B4880" s="0" t="s">
        <v>13592</v>
      </c>
      <c r="C4880" s="0" t="str">
        <f aca="false">LEFT(A4880,2)&amp;B4880</f>
        <v>SCAns Bwalo</v>
      </c>
    </row>
    <row r="4881" customFormat="false" ht="12.75" hidden="false" customHeight="false" outlineLevel="0" collapsed="false">
      <c r="A4881" s="0" t="s">
        <v>13591</v>
      </c>
      <c r="B4881" s="0" t="s">
        <v>13593</v>
      </c>
      <c r="C4881" s="0" t="str">
        <f aca="false">LEFT(A4881,2)&amp;B4881</f>
        <v>SCAnse Boileau</v>
      </c>
    </row>
    <row r="4882" customFormat="false" ht="12.75" hidden="false" customHeight="false" outlineLevel="0" collapsed="false">
      <c r="A4882" s="0" t="s">
        <v>13591</v>
      </c>
      <c r="B4882" s="0" t="s">
        <v>13593</v>
      </c>
      <c r="C4882" s="0" t="str">
        <f aca="false">LEFT(A4882,2)&amp;B4882</f>
        <v>SCAnse Boileau</v>
      </c>
    </row>
    <row r="4883" customFormat="false" ht="12.75" hidden="false" customHeight="false" outlineLevel="0" collapsed="false">
      <c r="A4883" s="0" t="s">
        <v>13594</v>
      </c>
      <c r="B4883" s="0" t="s">
        <v>13595</v>
      </c>
      <c r="C4883" s="0" t="str">
        <f aca="false">LEFT(A4883,2)&amp;B4883</f>
        <v>SCAns Etwal</v>
      </c>
    </row>
    <row r="4884" customFormat="false" ht="12.75" hidden="false" customHeight="false" outlineLevel="0" collapsed="false">
      <c r="A4884" s="0" t="s">
        <v>13594</v>
      </c>
      <c r="B4884" s="0" t="s">
        <v>13596</v>
      </c>
      <c r="C4884" s="0" t="str">
        <f aca="false">LEFT(A4884,2)&amp;B4884</f>
        <v>SCAnse Etoile</v>
      </c>
    </row>
    <row r="4885" customFormat="false" ht="12.75" hidden="false" customHeight="false" outlineLevel="0" collapsed="false">
      <c r="A4885" s="0" t="s">
        <v>13594</v>
      </c>
      <c r="B4885" s="0" t="s">
        <v>13597</v>
      </c>
      <c r="C4885" s="0" t="str">
        <f aca="false">LEFT(A4885,2)&amp;B4885</f>
        <v>SCAnse Étoile</v>
      </c>
    </row>
    <row r="4886" customFormat="false" ht="12.75" hidden="false" customHeight="false" outlineLevel="0" collapsed="false">
      <c r="A4886" s="0" t="s">
        <v>13598</v>
      </c>
      <c r="B4886" s="0" t="s">
        <v>13599</v>
      </c>
      <c r="C4886" s="0" t="str">
        <f aca="false">LEFT(A4886,2)&amp;B4886</f>
        <v>SCO Kap</v>
      </c>
    </row>
    <row r="4887" customFormat="false" ht="12.75" hidden="false" customHeight="false" outlineLevel="0" collapsed="false">
      <c r="A4887" s="0" t="s">
        <v>13598</v>
      </c>
      <c r="B4887" s="0" t="s">
        <v>13600</v>
      </c>
      <c r="C4887" s="0" t="str">
        <f aca="false">LEFT(A4887,2)&amp;B4887</f>
        <v>SCAu Cap</v>
      </c>
    </row>
    <row r="4888" customFormat="false" ht="12.75" hidden="false" customHeight="false" outlineLevel="0" collapsed="false">
      <c r="A4888" s="0" t="s">
        <v>13598</v>
      </c>
      <c r="B4888" s="0" t="s">
        <v>13600</v>
      </c>
      <c r="C4888" s="0" t="str">
        <f aca="false">LEFT(A4888,2)&amp;B4888</f>
        <v>SCAu Cap</v>
      </c>
    </row>
    <row r="4889" customFormat="false" ht="12.75" hidden="false" customHeight="false" outlineLevel="0" collapsed="false">
      <c r="A4889" s="0" t="s">
        <v>13601</v>
      </c>
      <c r="B4889" s="0" t="s">
        <v>13602</v>
      </c>
      <c r="C4889" s="0" t="str">
        <f aca="false">LEFT(A4889,2)&amp;B4889</f>
        <v>SCAns Royal</v>
      </c>
    </row>
    <row r="4890" customFormat="false" ht="12.75" hidden="false" customHeight="false" outlineLevel="0" collapsed="false">
      <c r="A4890" s="0" t="s">
        <v>13601</v>
      </c>
      <c r="B4890" s="0" t="s">
        <v>13603</v>
      </c>
      <c r="C4890" s="0" t="str">
        <f aca="false">LEFT(A4890,2)&amp;B4890</f>
        <v>SCAnse Royale</v>
      </c>
    </row>
    <row r="4891" customFormat="false" ht="12.75" hidden="false" customHeight="false" outlineLevel="0" collapsed="false">
      <c r="A4891" s="0" t="s">
        <v>13601</v>
      </c>
      <c r="B4891" s="0" t="s">
        <v>13603</v>
      </c>
      <c r="C4891" s="0" t="str">
        <f aca="false">LEFT(A4891,2)&amp;B4891</f>
        <v>SCAnse Royale</v>
      </c>
    </row>
    <row r="4892" customFormat="false" ht="12.75" hidden="false" customHeight="false" outlineLevel="0" collapsed="false">
      <c r="A4892" s="0" t="s">
        <v>13604</v>
      </c>
      <c r="B4892" s="0" t="s">
        <v>13605</v>
      </c>
      <c r="C4892" s="0" t="str">
        <f aca="false">LEFT(A4892,2)&amp;B4892</f>
        <v>SCBe Lazar</v>
      </c>
    </row>
    <row r="4893" customFormat="false" ht="12.75" hidden="false" customHeight="false" outlineLevel="0" collapsed="false">
      <c r="A4893" s="0" t="s">
        <v>13604</v>
      </c>
      <c r="B4893" s="0" t="s">
        <v>13606</v>
      </c>
      <c r="C4893" s="0" t="str">
        <f aca="false">LEFT(A4893,2)&amp;B4893</f>
        <v>SCBaie Lazare</v>
      </c>
    </row>
    <row r="4894" customFormat="false" ht="12.75" hidden="false" customHeight="false" outlineLevel="0" collapsed="false">
      <c r="A4894" s="0" t="s">
        <v>13604</v>
      </c>
      <c r="B4894" s="0" t="s">
        <v>13606</v>
      </c>
      <c r="C4894" s="0" t="str">
        <f aca="false">LEFT(A4894,2)&amp;B4894</f>
        <v>SCBaie Lazare</v>
      </c>
    </row>
    <row r="4895" customFormat="false" ht="12.75" hidden="false" customHeight="false" outlineLevel="0" collapsed="false">
      <c r="A4895" s="0" t="s">
        <v>13607</v>
      </c>
      <c r="B4895" s="0" t="s">
        <v>13608</v>
      </c>
      <c r="C4895" s="0" t="str">
        <f aca="false">LEFT(A4895,2)&amp;B4895</f>
        <v>SCBe Sent Ann</v>
      </c>
    </row>
    <row r="4896" customFormat="false" ht="12.75" hidden="false" customHeight="false" outlineLevel="0" collapsed="false">
      <c r="A4896" s="0" t="s">
        <v>13607</v>
      </c>
      <c r="B4896" s="0" t="s">
        <v>13609</v>
      </c>
      <c r="C4896" s="0" t="str">
        <f aca="false">LEFT(A4896,2)&amp;B4896</f>
        <v>SCBaie Sainte Anne</v>
      </c>
    </row>
    <row r="4897" customFormat="false" ht="12.75" hidden="false" customHeight="false" outlineLevel="0" collapsed="false">
      <c r="A4897" s="0" t="s">
        <v>13607</v>
      </c>
      <c r="B4897" s="0" t="s">
        <v>13610</v>
      </c>
      <c r="C4897" s="0" t="str">
        <f aca="false">LEFT(A4897,2)&amp;B4897</f>
        <v>SCBaie Sainte-Anne</v>
      </c>
    </row>
    <row r="4898" customFormat="false" ht="12.75" hidden="false" customHeight="false" outlineLevel="0" collapsed="false">
      <c r="A4898" s="0" t="s">
        <v>13611</v>
      </c>
      <c r="B4898" s="0" t="s">
        <v>13612</v>
      </c>
      <c r="C4898" s="0" t="str">
        <f aca="false">LEFT(A4898,2)&amp;B4898</f>
        <v>SCBovalon</v>
      </c>
    </row>
    <row r="4899" customFormat="false" ht="12.75" hidden="false" customHeight="false" outlineLevel="0" collapsed="false">
      <c r="A4899" s="0" t="s">
        <v>13611</v>
      </c>
      <c r="B4899" s="0" t="s">
        <v>13613</v>
      </c>
      <c r="C4899" s="0" t="str">
        <f aca="false">LEFT(A4899,2)&amp;B4899</f>
        <v>SCBeau Vallon</v>
      </c>
    </row>
    <row r="4900" customFormat="false" ht="12.75" hidden="false" customHeight="false" outlineLevel="0" collapsed="false">
      <c r="A4900" s="0" t="s">
        <v>13611</v>
      </c>
      <c r="B4900" s="0" t="s">
        <v>13613</v>
      </c>
      <c r="C4900" s="0" t="str">
        <f aca="false">LEFT(A4900,2)&amp;B4900</f>
        <v>SCBeau Vallon</v>
      </c>
    </row>
    <row r="4901" customFormat="false" ht="12.75" hidden="false" customHeight="false" outlineLevel="0" collapsed="false">
      <c r="A4901" s="0" t="s">
        <v>13614</v>
      </c>
      <c r="B4901" s="0" t="s">
        <v>13615</v>
      </c>
      <c r="C4901" s="0" t="str">
        <f aca="false">LEFT(A4901,2)&amp;B4901</f>
        <v>SCBeler</v>
      </c>
    </row>
    <row r="4902" customFormat="false" ht="12.75" hidden="false" customHeight="false" outlineLevel="0" collapsed="false">
      <c r="A4902" s="0" t="s">
        <v>13614</v>
      </c>
      <c r="B4902" s="0" t="s">
        <v>13616</v>
      </c>
      <c r="C4902" s="0" t="str">
        <f aca="false">LEFT(A4902,2)&amp;B4902</f>
        <v>SCBel Air</v>
      </c>
    </row>
    <row r="4903" customFormat="false" ht="12.75" hidden="false" customHeight="false" outlineLevel="0" collapsed="false">
      <c r="A4903" s="0" t="s">
        <v>13614</v>
      </c>
      <c r="B4903" s="0" t="s">
        <v>13616</v>
      </c>
      <c r="C4903" s="0" t="str">
        <f aca="false">LEFT(A4903,2)&amp;B4903</f>
        <v>SCBel Air</v>
      </c>
    </row>
    <row r="4904" customFormat="false" ht="12.75" hidden="false" customHeight="false" outlineLevel="0" collapsed="false">
      <c r="A4904" s="0" t="s">
        <v>13617</v>
      </c>
      <c r="B4904" s="0" t="s">
        <v>13618</v>
      </c>
      <c r="C4904" s="0" t="str">
        <f aca="false">LEFT(A4904,2)&amp;B4904</f>
        <v>SCBelonm</v>
      </c>
    </row>
    <row r="4905" customFormat="false" ht="12.75" hidden="false" customHeight="false" outlineLevel="0" collapsed="false">
      <c r="A4905" s="0" t="s">
        <v>13617</v>
      </c>
      <c r="B4905" s="0" t="s">
        <v>13619</v>
      </c>
      <c r="C4905" s="0" t="str">
        <f aca="false">LEFT(A4905,2)&amp;B4905</f>
        <v>SCBel Ombre</v>
      </c>
    </row>
    <row r="4906" customFormat="false" ht="12.75" hidden="false" customHeight="false" outlineLevel="0" collapsed="false">
      <c r="A4906" s="0" t="s">
        <v>13617</v>
      </c>
      <c r="B4906" s="0" t="s">
        <v>13619</v>
      </c>
      <c r="C4906" s="0" t="str">
        <f aca="false">LEFT(A4906,2)&amp;B4906</f>
        <v>SCBel Ombre</v>
      </c>
    </row>
    <row r="4907" customFormat="false" ht="12.75" hidden="false" customHeight="false" outlineLevel="0" collapsed="false">
      <c r="A4907" s="0" t="s">
        <v>13620</v>
      </c>
      <c r="B4907" s="0" t="s">
        <v>13621</v>
      </c>
      <c r="C4907" s="0" t="str">
        <f aca="false">LEFT(A4907,2)&amp;B4907</f>
        <v>SCKaskad</v>
      </c>
    </row>
    <row r="4908" customFormat="false" ht="12.75" hidden="false" customHeight="false" outlineLevel="0" collapsed="false">
      <c r="A4908" s="0" t="s">
        <v>13620</v>
      </c>
      <c r="B4908" s="0" t="s">
        <v>13622</v>
      </c>
      <c r="C4908" s="0" t="str">
        <f aca="false">LEFT(A4908,2)&amp;B4908</f>
        <v>SCCascade</v>
      </c>
    </row>
    <row r="4909" customFormat="false" ht="12.75" hidden="false" customHeight="false" outlineLevel="0" collapsed="false">
      <c r="A4909" s="0" t="s">
        <v>13620</v>
      </c>
      <c r="B4909" s="0" t="s">
        <v>13622</v>
      </c>
      <c r="C4909" s="0" t="str">
        <f aca="false">LEFT(A4909,2)&amp;B4909</f>
        <v>SCCascade</v>
      </c>
    </row>
    <row r="4910" customFormat="false" ht="12.75" hidden="false" customHeight="false" outlineLevel="0" collapsed="false">
      <c r="A4910" s="0" t="s">
        <v>13623</v>
      </c>
      <c r="B4910" s="0" t="s">
        <v>13624</v>
      </c>
      <c r="C4910" s="0" t="str">
        <f aca="false">LEFT(A4910,2)&amp;B4910</f>
        <v>SCGlasi</v>
      </c>
    </row>
    <row r="4911" customFormat="false" ht="12.75" hidden="false" customHeight="false" outlineLevel="0" collapsed="false">
      <c r="A4911" s="0" t="s">
        <v>13623</v>
      </c>
      <c r="B4911" s="0" t="s">
        <v>13625</v>
      </c>
      <c r="C4911" s="0" t="str">
        <f aca="false">LEFT(A4911,2)&amp;B4911</f>
        <v>SCGlacis</v>
      </c>
    </row>
    <row r="4912" customFormat="false" ht="12.75" hidden="false" customHeight="false" outlineLevel="0" collapsed="false">
      <c r="A4912" s="0" t="s">
        <v>13623</v>
      </c>
      <c r="B4912" s="0" t="s">
        <v>13625</v>
      </c>
      <c r="C4912" s="0" t="str">
        <f aca="false">LEFT(A4912,2)&amp;B4912</f>
        <v>SCGlacis</v>
      </c>
    </row>
    <row r="4913" customFormat="false" ht="12.75" hidden="false" customHeight="false" outlineLevel="0" collapsed="false">
      <c r="A4913" s="0" t="s">
        <v>13626</v>
      </c>
      <c r="B4913" s="0" t="s">
        <v>13627</v>
      </c>
      <c r="C4913" s="0" t="str">
        <f aca="false">LEFT(A4913,2)&amp;B4913</f>
        <v>SCGrand Ans Mae</v>
      </c>
    </row>
    <row r="4914" customFormat="false" ht="12.75" hidden="false" customHeight="false" outlineLevel="0" collapsed="false">
      <c r="A4914" s="0" t="s">
        <v>13626</v>
      </c>
      <c r="B4914" s="0" t="s">
        <v>13628</v>
      </c>
      <c r="C4914" s="0" t="str">
        <f aca="false">LEFT(A4914,2)&amp;B4914</f>
        <v>SCGrand Anse Mahe</v>
      </c>
    </row>
    <row r="4915" customFormat="false" ht="12.75" hidden="false" customHeight="false" outlineLevel="0" collapsed="false">
      <c r="A4915" s="0" t="s">
        <v>13626</v>
      </c>
      <c r="B4915" s="0" t="s">
        <v>13629</v>
      </c>
      <c r="C4915" s="0" t="str">
        <f aca="false">LEFT(A4915,2)&amp;B4915</f>
        <v>SCGrand'Anse Mahé</v>
      </c>
    </row>
    <row r="4916" customFormat="false" ht="12.75" hidden="false" customHeight="false" outlineLevel="0" collapsed="false">
      <c r="A4916" s="0" t="s">
        <v>13630</v>
      </c>
      <c r="B4916" s="0" t="s">
        <v>13631</v>
      </c>
      <c r="C4916" s="0" t="str">
        <f aca="false">LEFT(A4916,2)&amp;B4916</f>
        <v>SCGrand Ans Pralen</v>
      </c>
    </row>
    <row r="4917" customFormat="false" ht="12.75" hidden="false" customHeight="false" outlineLevel="0" collapsed="false">
      <c r="A4917" s="0" t="s">
        <v>13630</v>
      </c>
      <c r="B4917" s="0" t="s">
        <v>13632</v>
      </c>
      <c r="C4917" s="0" t="str">
        <f aca="false">LEFT(A4917,2)&amp;B4917</f>
        <v>SCGrand Anse Praslin</v>
      </c>
    </row>
    <row r="4918" customFormat="false" ht="12.75" hidden="false" customHeight="false" outlineLevel="0" collapsed="false">
      <c r="A4918" s="0" t="s">
        <v>13630</v>
      </c>
      <c r="B4918" s="0" t="s">
        <v>13633</v>
      </c>
      <c r="C4918" s="0" t="str">
        <f aca="false">LEFT(A4918,2)&amp;B4918</f>
        <v>SCGrand'Anse Praslin</v>
      </c>
    </row>
    <row r="4919" customFormat="false" ht="12.75" hidden="false" customHeight="false" outlineLevel="0" collapsed="false">
      <c r="A4919" s="0" t="s">
        <v>13634</v>
      </c>
      <c r="B4919" s="0" t="s">
        <v>13635</v>
      </c>
      <c r="C4919" s="0" t="str">
        <f aca="false">LEFT(A4919,2)&amp;B4919</f>
        <v>SCLadig</v>
      </c>
    </row>
    <row r="4920" customFormat="false" ht="12.75" hidden="false" customHeight="false" outlineLevel="0" collapsed="false">
      <c r="A4920" s="0" t="s">
        <v>13634</v>
      </c>
      <c r="B4920" s="0" t="s">
        <v>13636</v>
      </c>
      <c r="C4920" s="0" t="str">
        <f aca="false">LEFT(A4920,2)&amp;B4920</f>
        <v>SCLa Digue</v>
      </c>
    </row>
    <row r="4921" customFormat="false" ht="12.75" hidden="false" customHeight="false" outlineLevel="0" collapsed="false">
      <c r="A4921" s="0" t="s">
        <v>13634</v>
      </c>
      <c r="B4921" s="0" t="s">
        <v>13636</v>
      </c>
      <c r="C4921" s="0" t="str">
        <f aca="false">LEFT(A4921,2)&amp;B4921</f>
        <v>SCLa Digue</v>
      </c>
    </row>
    <row r="4922" customFormat="false" ht="12.75" hidden="false" customHeight="false" outlineLevel="0" collapsed="false">
      <c r="A4922" s="0" t="s">
        <v>13637</v>
      </c>
      <c r="B4922" s="0" t="s">
        <v>13638</v>
      </c>
      <c r="C4922" s="0" t="str">
        <f aca="false">LEFT(A4922,2)&amp;B4922</f>
        <v>SCLarivyer Anglez</v>
      </c>
    </row>
    <row r="4923" customFormat="false" ht="12.75" hidden="false" customHeight="false" outlineLevel="0" collapsed="false">
      <c r="A4923" s="0" t="s">
        <v>13637</v>
      </c>
      <c r="B4923" s="0" t="s">
        <v>13639</v>
      </c>
      <c r="C4923" s="0" t="str">
        <f aca="false">LEFT(A4923,2)&amp;B4923</f>
        <v>SCEnglish River</v>
      </c>
    </row>
    <row r="4924" customFormat="false" ht="12.75" hidden="false" customHeight="false" outlineLevel="0" collapsed="false">
      <c r="A4924" s="0" t="s">
        <v>13637</v>
      </c>
      <c r="B4924" s="0" t="s">
        <v>13640</v>
      </c>
      <c r="C4924" s="0" t="str">
        <f aca="false">LEFT(A4924,2)&amp;B4924</f>
        <v>SCLa Rivière Anglaise</v>
      </c>
    </row>
    <row r="4925" customFormat="false" ht="12.75" hidden="false" customHeight="false" outlineLevel="0" collapsed="false">
      <c r="A4925" s="0" t="s">
        <v>13641</v>
      </c>
      <c r="B4925" s="0" t="s">
        <v>13642</v>
      </c>
      <c r="C4925" s="0" t="str">
        <f aca="false">LEFT(A4925,2)&amp;B4925</f>
        <v>SCMon Bikston</v>
      </c>
    </row>
    <row r="4926" customFormat="false" ht="12.75" hidden="false" customHeight="false" outlineLevel="0" collapsed="false">
      <c r="A4926" s="0" t="s">
        <v>13641</v>
      </c>
      <c r="B4926" s="0" t="s">
        <v>13643</v>
      </c>
      <c r="C4926" s="0" t="str">
        <f aca="false">LEFT(A4926,2)&amp;B4926</f>
        <v>SCMont Buxton</v>
      </c>
    </row>
    <row r="4927" customFormat="false" ht="12.75" hidden="false" customHeight="false" outlineLevel="0" collapsed="false">
      <c r="A4927" s="0" t="s">
        <v>13641</v>
      </c>
      <c r="B4927" s="0" t="s">
        <v>13643</v>
      </c>
      <c r="C4927" s="0" t="str">
        <f aca="false">LEFT(A4927,2)&amp;B4927</f>
        <v>SCMont Buxton</v>
      </c>
    </row>
    <row r="4928" customFormat="false" ht="12.75" hidden="false" customHeight="false" outlineLevel="0" collapsed="false">
      <c r="A4928" s="0" t="s">
        <v>13644</v>
      </c>
      <c r="B4928" s="0" t="s">
        <v>13645</v>
      </c>
      <c r="C4928" s="0" t="str">
        <f aca="false">LEFT(A4928,2)&amp;B4928</f>
        <v>SCMon Fleri</v>
      </c>
    </row>
    <row r="4929" customFormat="false" ht="12.75" hidden="false" customHeight="false" outlineLevel="0" collapsed="false">
      <c r="A4929" s="0" t="s">
        <v>13644</v>
      </c>
      <c r="B4929" s="0" t="s">
        <v>13646</v>
      </c>
      <c r="C4929" s="0" t="str">
        <f aca="false">LEFT(A4929,2)&amp;B4929</f>
        <v>SCMont Fleuri</v>
      </c>
    </row>
    <row r="4930" customFormat="false" ht="12.75" hidden="false" customHeight="false" outlineLevel="0" collapsed="false">
      <c r="A4930" s="0" t="s">
        <v>13644</v>
      </c>
      <c r="B4930" s="0" t="s">
        <v>13646</v>
      </c>
      <c r="C4930" s="0" t="str">
        <f aca="false">LEFT(A4930,2)&amp;B4930</f>
        <v>SCMont Fleuri</v>
      </c>
    </row>
    <row r="4931" customFormat="false" ht="12.75" hidden="false" customHeight="false" outlineLevel="0" collapsed="false">
      <c r="A4931" s="0" t="s">
        <v>13647</v>
      </c>
      <c r="B4931" s="0" t="s">
        <v>13648</v>
      </c>
      <c r="C4931" s="0" t="str">
        <f aca="false">LEFT(A4931,2)&amp;B4931</f>
        <v>SCPlezans</v>
      </c>
    </row>
    <row r="4932" customFormat="false" ht="12.75" hidden="false" customHeight="false" outlineLevel="0" collapsed="false">
      <c r="A4932" s="0" t="s">
        <v>13647</v>
      </c>
      <c r="B4932" s="0" t="s">
        <v>13649</v>
      </c>
      <c r="C4932" s="0" t="str">
        <f aca="false">LEFT(A4932,2)&amp;B4932</f>
        <v>SCPlaisance</v>
      </c>
    </row>
    <row r="4933" customFormat="false" ht="12.75" hidden="false" customHeight="false" outlineLevel="0" collapsed="false">
      <c r="A4933" s="0" t="s">
        <v>13647</v>
      </c>
      <c r="B4933" s="0" t="s">
        <v>13649</v>
      </c>
      <c r="C4933" s="0" t="str">
        <f aca="false">LEFT(A4933,2)&amp;B4933</f>
        <v>SCPlaisance</v>
      </c>
    </row>
    <row r="4934" customFormat="false" ht="12.75" hidden="false" customHeight="false" outlineLevel="0" collapsed="false">
      <c r="A4934" s="0" t="s">
        <v>13650</v>
      </c>
      <c r="B4934" s="0" t="s">
        <v>13651</v>
      </c>
      <c r="C4934" s="0" t="str">
        <f aca="false">LEFT(A4934,2)&amp;B4934</f>
        <v>SCPwent Lari</v>
      </c>
    </row>
    <row r="4935" customFormat="false" ht="12.75" hidden="false" customHeight="false" outlineLevel="0" collapsed="false">
      <c r="A4935" s="0" t="s">
        <v>13650</v>
      </c>
      <c r="B4935" s="0" t="s">
        <v>13652</v>
      </c>
      <c r="C4935" s="0" t="str">
        <f aca="false">LEFT(A4935,2)&amp;B4935</f>
        <v>SCPointe Larue</v>
      </c>
    </row>
    <row r="4936" customFormat="false" ht="12.75" hidden="false" customHeight="false" outlineLevel="0" collapsed="false">
      <c r="A4936" s="0" t="s">
        <v>13650</v>
      </c>
      <c r="B4936" s="0" t="s">
        <v>13653</v>
      </c>
      <c r="C4936" s="0" t="str">
        <f aca="false">LEFT(A4936,2)&amp;B4936</f>
        <v>SCPointe La Rue</v>
      </c>
    </row>
    <row r="4937" customFormat="false" ht="12.75" hidden="false" customHeight="false" outlineLevel="0" collapsed="false">
      <c r="A4937" s="0" t="s">
        <v>13654</v>
      </c>
      <c r="B4937" s="0" t="s">
        <v>13655</v>
      </c>
      <c r="C4937" s="0" t="str">
        <f aca="false">LEFT(A4937,2)&amp;B4937</f>
        <v>SCPorglo</v>
      </c>
    </row>
    <row r="4938" customFormat="false" ht="12.75" hidden="false" customHeight="false" outlineLevel="0" collapsed="false">
      <c r="A4938" s="0" t="s">
        <v>13654</v>
      </c>
      <c r="B4938" s="0" t="s">
        <v>13656</v>
      </c>
      <c r="C4938" s="0" t="str">
        <f aca="false">LEFT(A4938,2)&amp;B4938</f>
        <v>SCPort Glaud</v>
      </c>
    </row>
    <row r="4939" customFormat="false" ht="12.75" hidden="false" customHeight="false" outlineLevel="0" collapsed="false">
      <c r="A4939" s="0" t="s">
        <v>13654</v>
      </c>
      <c r="B4939" s="0" t="s">
        <v>13656</v>
      </c>
      <c r="C4939" s="0" t="str">
        <f aca="false">LEFT(A4939,2)&amp;B4939</f>
        <v>SCPort Glaud</v>
      </c>
    </row>
    <row r="4940" customFormat="false" ht="12.75" hidden="false" customHeight="false" outlineLevel="0" collapsed="false">
      <c r="A4940" s="0" t="s">
        <v>13657</v>
      </c>
      <c r="B4940" s="0" t="s">
        <v>13658</v>
      </c>
      <c r="C4940" s="0" t="str">
        <f aca="false">LEFT(A4940,2)&amp;B4940</f>
        <v>SCSen Lwi</v>
      </c>
    </row>
    <row r="4941" customFormat="false" ht="12.75" hidden="false" customHeight="false" outlineLevel="0" collapsed="false">
      <c r="A4941" s="0" t="s">
        <v>13657</v>
      </c>
      <c r="B4941" s="0" t="s">
        <v>13659</v>
      </c>
      <c r="C4941" s="0" t="str">
        <f aca="false">LEFT(A4941,2)&amp;B4941</f>
        <v>SCSaint Louis</v>
      </c>
    </row>
    <row r="4942" customFormat="false" ht="12.75" hidden="false" customHeight="false" outlineLevel="0" collapsed="false">
      <c r="A4942" s="0" t="s">
        <v>13657</v>
      </c>
      <c r="B4942" s="0" t="s">
        <v>13660</v>
      </c>
      <c r="C4942" s="0" t="str">
        <f aca="false">LEFT(A4942,2)&amp;B4942</f>
        <v>SCSaint-Louis</v>
      </c>
    </row>
    <row r="4943" customFormat="false" ht="12.75" hidden="false" customHeight="false" outlineLevel="0" collapsed="false">
      <c r="A4943" s="0" t="s">
        <v>13661</v>
      </c>
      <c r="B4943" s="0" t="s">
        <v>13662</v>
      </c>
      <c r="C4943" s="0" t="str">
        <f aca="false">LEFT(A4943,2)&amp;B4943</f>
        <v>SCTakamaka</v>
      </c>
    </row>
    <row r="4944" customFormat="false" ht="12.75" hidden="false" customHeight="false" outlineLevel="0" collapsed="false">
      <c r="A4944" s="0" t="s">
        <v>13661</v>
      </c>
      <c r="B4944" s="0" t="s">
        <v>13662</v>
      </c>
      <c r="C4944" s="0" t="str">
        <f aca="false">LEFT(A4944,2)&amp;B4944</f>
        <v>SCTakamaka</v>
      </c>
    </row>
    <row r="4945" customFormat="false" ht="12.75" hidden="false" customHeight="false" outlineLevel="0" collapsed="false">
      <c r="A4945" s="0" t="s">
        <v>13661</v>
      </c>
      <c r="B4945" s="0" t="s">
        <v>13662</v>
      </c>
      <c r="C4945" s="0" t="str">
        <f aca="false">LEFT(A4945,2)&amp;B4945</f>
        <v>SCTakamaka</v>
      </c>
    </row>
    <row r="4946" customFormat="false" ht="12.75" hidden="false" customHeight="false" outlineLevel="0" collapsed="false">
      <c r="A4946" s="0" t="s">
        <v>13663</v>
      </c>
      <c r="B4946" s="0" t="s">
        <v>13664</v>
      </c>
      <c r="C4946" s="0" t="str">
        <f aca="false">LEFT(A4946,2)&amp;B4946</f>
        <v>SCLemamel</v>
      </c>
    </row>
    <row r="4947" customFormat="false" ht="12.75" hidden="false" customHeight="false" outlineLevel="0" collapsed="false">
      <c r="A4947" s="0" t="s">
        <v>13663</v>
      </c>
      <c r="B4947" s="0" t="s">
        <v>13665</v>
      </c>
      <c r="C4947" s="0" t="str">
        <f aca="false">LEFT(A4947,2)&amp;B4947</f>
        <v>SCLes Mamelles</v>
      </c>
    </row>
    <row r="4948" customFormat="false" ht="12.75" hidden="false" customHeight="false" outlineLevel="0" collapsed="false">
      <c r="A4948" s="0" t="s">
        <v>13663</v>
      </c>
      <c r="B4948" s="0" t="s">
        <v>13665</v>
      </c>
      <c r="C4948" s="0" t="str">
        <f aca="false">LEFT(A4948,2)&amp;B4948</f>
        <v>SCLes Mamelles</v>
      </c>
    </row>
    <row r="4949" customFormat="false" ht="12.75" hidden="false" customHeight="false" outlineLevel="0" collapsed="false">
      <c r="A4949" s="0" t="s">
        <v>13666</v>
      </c>
      <c r="B4949" s="0" t="s">
        <v>13667</v>
      </c>
      <c r="C4949" s="0" t="str">
        <f aca="false">LEFT(A4949,2)&amp;B4949</f>
        <v>SCRos Kaiman</v>
      </c>
    </row>
    <row r="4950" customFormat="false" ht="12.75" hidden="false" customHeight="false" outlineLevel="0" collapsed="false">
      <c r="A4950" s="0" t="s">
        <v>13666</v>
      </c>
      <c r="B4950" s="0" t="s">
        <v>13668</v>
      </c>
      <c r="C4950" s="0" t="str">
        <f aca="false">LEFT(A4950,2)&amp;B4950</f>
        <v>SCRoche Caiman</v>
      </c>
    </row>
    <row r="4951" customFormat="false" ht="12.75" hidden="false" customHeight="false" outlineLevel="0" collapsed="false">
      <c r="A4951" s="0" t="s">
        <v>13666</v>
      </c>
      <c r="B4951" s="0" t="s">
        <v>13669</v>
      </c>
      <c r="C4951" s="0" t="str">
        <f aca="false">LEFT(A4951,2)&amp;B4951</f>
        <v>SCRoche Caïman</v>
      </c>
    </row>
    <row r="4952" customFormat="false" ht="12.75" hidden="false" customHeight="false" outlineLevel="0" collapsed="false">
      <c r="A4952" s="0" t="s">
        <v>13670</v>
      </c>
      <c r="B4952" s="0" t="s">
        <v>13671</v>
      </c>
      <c r="C4952" s="0" t="str">
        <f aca="false">LEFT(A4952,2)&amp;B4952</f>
        <v>SDWasaţ Dārfūr Zālinjay</v>
      </c>
    </row>
    <row r="4953" customFormat="false" ht="12.75" hidden="false" customHeight="false" outlineLevel="0" collapsed="false">
      <c r="A4953" s="0" t="s">
        <v>13670</v>
      </c>
      <c r="B4953" s="0" t="s">
        <v>13672</v>
      </c>
      <c r="C4953" s="0" t="str">
        <f aca="false">LEFT(A4953,2)&amp;B4953</f>
        <v>SDCentral Darfur</v>
      </c>
    </row>
    <row r="4954" customFormat="false" ht="12.75" hidden="false" customHeight="false" outlineLevel="0" collapsed="false">
      <c r="A4954" s="0" t="s">
        <v>13673</v>
      </c>
      <c r="B4954" s="0" t="s">
        <v>13674</v>
      </c>
      <c r="C4954" s="0" t="str">
        <f aca="false">LEFT(A4954,2)&amp;B4954</f>
        <v>SDSharq Dārfūr</v>
      </c>
    </row>
    <row r="4955" customFormat="false" ht="12.75" hidden="false" customHeight="false" outlineLevel="0" collapsed="false">
      <c r="A4955" s="0" t="s">
        <v>13673</v>
      </c>
      <c r="B4955" s="0" t="s">
        <v>13675</v>
      </c>
      <c r="C4955" s="0" t="str">
        <f aca="false">LEFT(A4955,2)&amp;B4955</f>
        <v>SDEast Darfur</v>
      </c>
    </row>
    <row r="4956" customFormat="false" ht="12.75" hidden="false" customHeight="false" outlineLevel="0" collapsed="false">
      <c r="A4956" s="0" t="s">
        <v>13676</v>
      </c>
      <c r="B4956" s="0" t="s">
        <v>13677</v>
      </c>
      <c r="C4956" s="0" t="str">
        <f aca="false">LEFT(A4956,2)&amp;B4956</f>
        <v>SDShamāl Dārfūr</v>
      </c>
    </row>
    <row r="4957" customFormat="false" ht="12.75" hidden="false" customHeight="false" outlineLevel="0" collapsed="false">
      <c r="A4957" s="0" t="s">
        <v>13676</v>
      </c>
      <c r="B4957" s="0" t="s">
        <v>13678</v>
      </c>
      <c r="C4957" s="0" t="str">
        <f aca="false">LEFT(A4957,2)&amp;B4957</f>
        <v>SDNorth Darfur</v>
      </c>
    </row>
    <row r="4958" customFormat="false" ht="12.75" hidden="false" customHeight="false" outlineLevel="0" collapsed="false">
      <c r="A4958" s="0" t="s">
        <v>13679</v>
      </c>
      <c r="B4958" s="0" t="s">
        <v>13680</v>
      </c>
      <c r="C4958" s="0" t="str">
        <f aca="false">LEFT(A4958,2)&amp;B4958</f>
        <v>SDJanūb Dārfūr</v>
      </c>
    </row>
    <row r="4959" customFormat="false" ht="12.75" hidden="false" customHeight="false" outlineLevel="0" collapsed="false">
      <c r="A4959" s="0" t="s">
        <v>13679</v>
      </c>
      <c r="B4959" s="0" t="s">
        <v>13681</v>
      </c>
      <c r="C4959" s="0" t="str">
        <f aca="false">LEFT(A4959,2)&amp;B4959</f>
        <v>SDSouth Darfur</v>
      </c>
    </row>
    <row r="4960" customFormat="false" ht="12.75" hidden="false" customHeight="false" outlineLevel="0" collapsed="false">
      <c r="A4960" s="0" t="s">
        <v>13682</v>
      </c>
      <c r="B4960" s="0" t="s">
        <v>13683</v>
      </c>
      <c r="C4960" s="0" t="str">
        <f aca="false">LEFT(A4960,2)&amp;B4960</f>
        <v>SDGharb Dārfūr</v>
      </c>
    </row>
    <row r="4961" customFormat="false" ht="12.75" hidden="false" customHeight="false" outlineLevel="0" collapsed="false">
      <c r="A4961" s="0" t="s">
        <v>13682</v>
      </c>
      <c r="B4961" s="0" t="s">
        <v>13684</v>
      </c>
      <c r="C4961" s="0" t="str">
        <f aca="false">LEFT(A4961,2)&amp;B4961</f>
        <v>SDWest Darfur</v>
      </c>
    </row>
    <row r="4962" customFormat="false" ht="12.75" hidden="false" customHeight="false" outlineLevel="0" collapsed="false">
      <c r="A4962" s="0" t="s">
        <v>13685</v>
      </c>
      <c r="B4962" s="0" t="s">
        <v>13686</v>
      </c>
      <c r="C4962" s="0" t="str">
        <f aca="false">LEFT(A4962,2)&amp;B4962</f>
        <v>SDAl Qaḑārif</v>
      </c>
    </row>
    <row r="4963" customFormat="false" ht="12.75" hidden="false" customHeight="false" outlineLevel="0" collapsed="false">
      <c r="A4963" s="0" t="s">
        <v>13685</v>
      </c>
      <c r="B4963" s="0" t="s">
        <v>13687</v>
      </c>
      <c r="C4963" s="0" t="str">
        <f aca="false">LEFT(A4963,2)&amp;B4963</f>
        <v>SDGedaref</v>
      </c>
    </row>
    <row r="4964" customFormat="false" ht="12.75" hidden="false" customHeight="false" outlineLevel="0" collapsed="false">
      <c r="A4964" s="0" t="s">
        <v>13688</v>
      </c>
      <c r="B4964" s="0" t="s">
        <v>13689</v>
      </c>
      <c r="C4964" s="0" t="str">
        <f aca="false">LEFT(A4964,2)&amp;B4964</f>
        <v>SDGharb Kurdufān</v>
      </c>
    </row>
    <row r="4965" customFormat="false" ht="12.75" hidden="false" customHeight="false" outlineLevel="0" collapsed="false">
      <c r="A4965" s="0" t="s">
        <v>13688</v>
      </c>
      <c r="B4965" s="0" t="s">
        <v>13690</v>
      </c>
      <c r="C4965" s="0" t="str">
        <f aca="false">LEFT(A4965,2)&amp;B4965</f>
        <v>SDWest Kordofan</v>
      </c>
    </row>
    <row r="4966" customFormat="false" ht="12.75" hidden="false" customHeight="false" outlineLevel="0" collapsed="false">
      <c r="A4966" s="0" t="s">
        <v>13691</v>
      </c>
      <c r="B4966" s="0" t="s">
        <v>13692</v>
      </c>
      <c r="C4966" s="0" t="str">
        <f aca="false">LEFT(A4966,2)&amp;B4966</f>
        <v>SDAl Jazīrah</v>
      </c>
    </row>
    <row r="4967" customFormat="false" ht="12.75" hidden="false" customHeight="false" outlineLevel="0" collapsed="false">
      <c r="A4967" s="0" t="s">
        <v>13691</v>
      </c>
      <c r="B4967" s="0" t="s">
        <v>13693</v>
      </c>
      <c r="C4967" s="0" t="str">
        <f aca="false">LEFT(A4967,2)&amp;B4967</f>
        <v>SDGezira</v>
      </c>
    </row>
    <row r="4968" customFormat="false" ht="12.75" hidden="false" customHeight="false" outlineLevel="0" collapsed="false">
      <c r="A4968" s="0" t="s">
        <v>13694</v>
      </c>
      <c r="B4968" s="0" t="s">
        <v>13695</v>
      </c>
      <c r="C4968" s="0" t="str">
        <f aca="false">LEFT(A4968,2)&amp;B4968</f>
        <v>SDKassalā</v>
      </c>
    </row>
    <row r="4969" customFormat="false" ht="12.75" hidden="false" customHeight="false" outlineLevel="0" collapsed="false">
      <c r="A4969" s="0" t="s">
        <v>13694</v>
      </c>
      <c r="B4969" s="0" t="s">
        <v>13696</v>
      </c>
      <c r="C4969" s="0" t="str">
        <f aca="false">LEFT(A4969,2)&amp;B4969</f>
        <v>SDKassala</v>
      </c>
    </row>
    <row r="4970" customFormat="false" ht="12.75" hidden="false" customHeight="false" outlineLevel="0" collapsed="false">
      <c r="A4970" s="0" t="s">
        <v>13697</v>
      </c>
      <c r="B4970" s="0" t="s">
        <v>13698</v>
      </c>
      <c r="C4970" s="0" t="str">
        <f aca="false">LEFT(A4970,2)&amp;B4970</f>
        <v>SDAl Kharţūm</v>
      </c>
    </row>
    <row r="4971" customFormat="false" ht="12.75" hidden="false" customHeight="false" outlineLevel="0" collapsed="false">
      <c r="A4971" s="0" t="s">
        <v>13697</v>
      </c>
      <c r="B4971" s="0" t="s">
        <v>1158</v>
      </c>
      <c r="C4971" s="0" t="str">
        <f aca="false">LEFT(A4971,2)&amp;B4971</f>
        <v>SDKhartoum</v>
      </c>
    </row>
    <row r="4972" customFormat="false" ht="12.75" hidden="false" customHeight="false" outlineLevel="0" collapsed="false">
      <c r="A4972" s="0" t="s">
        <v>13699</v>
      </c>
      <c r="B4972" s="0" t="s">
        <v>13700</v>
      </c>
      <c r="C4972" s="0" t="str">
        <f aca="false">LEFT(A4972,2)&amp;B4972</f>
        <v>SDShiamāl Kurdufān</v>
      </c>
    </row>
    <row r="4973" customFormat="false" ht="12.75" hidden="false" customHeight="false" outlineLevel="0" collapsed="false">
      <c r="A4973" s="0" t="s">
        <v>13699</v>
      </c>
      <c r="B4973" s="0" t="s">
        <v>13701</v>
      </c>
      <c r="C4973" s="0" t="str">
        <f aca="false">LEFT(A4973,2)&amp;B4973</f>
        <v>SDNorth Kordofan</v>
      </c>
    </row>
    <row r="4974" customFormat="false" ht="12.75" hidden="false" customHeight="false" outlineLevel="0" collapsed="false">
      <c r="A4974" s="0" t="s">
        <v>13702</v>
      </c>
      <c r="B4974" s="0" t="s">
        <v>13703</v>
      </c>
      <c r="C4974" s="0" t="str">
        <f aca="false">LEFT(A4974,2)&amp;B4974</f>
        <v>SDJanūb Kurdufān</v>
      </c>
    </row>
    <row r="4975" customFormat="false" ht="12.75" hidden="false" customHeight="false" outlineLevel="0" collapsed="false">
      <c r="A4975" s="0" t="s">
        <v>13702</v>
      </c>
      <c r="B4975" s="0" t="s">
        <v>13704</v>
      </c>
      <c r="C4975" s="0" t="str">
        <f aca="false">LEFT(A4975,2)&amp;B4975</f>
        <v>SDSouth Kordofan</v>
      </c>
    </row>
    <row r="4976" customFormat="false" ht="12.75" hidden="false" customHeight="false" outlineLevel="0" collapsed="false">
      <c r="A4976" s="0" t="s">
        <v>13705</v>
      </c>
      <c r="B4976" s="0" t="s">
        <v>13706</v>
      </c>
      <c r="C4976" s="0" t="str">
        <f aca="false">LEFT(A4976,2)&amp;B4976</f>
        <v>SDAn Nīl al Azraq</v>
      </c>
    </row>
    <row r="4977" customFormat="false" ht="12.75" hidden="false" customHeight="false" outlineLevel="0" collapsed="false">
      <c r="A4977" s="0" t="s">
        <v>13705</v>
      </c>
      <c r="B4977" s="0" t="s">
        <v>13707</v>
      </c>
      <c r="C4977" s="0" t="str">
        <f aca="false">LEFT(A4977,2)&amp;B4977</f>
        <v>SDBlue Nile</v>
      </c>
    </row>
    <row r="4978" customFormat="false" ht="12.75" hidden="false" customHeight="false" outlineLevel="0" collapsed="false">
      <c r="A4978" s="0" t="s">
        <v>13708</v>
      </c>
      <c r="B4978" s="0" t="s">
        <v>6153</v>
      </c>
      <c r="C4978" s="0" t="str">
        <f aca="false">LEFT(A4978,2)&amp;B4978</f>
        <v>SDAsh Shamālīyah</v>
      </c>
    </row>
    <row r="4979" customFormat="false" ht="12.75" hidden="false" customHeight="false" outlineLevel="0" collapsed="false">
      <c r="A4979" s="0" t="s">
        <v>13708</v>
      </c>
      <c r="B4979" s="0" t="s">
        <v>7963</v>
      </c>
      <c r="C4979" s="0" t="str">
        <f aca="false">LEFT(A4979,2)&amp;B4979</f>
        <v>SDNorthern</v>
      </c>
    </row>
    <row r="4980" customFormat="false" ht="12.75" hidden="false" customHeight="false" outlineLevel="0" collapsed="false">
      <c r="A4980" s="0" t="s">
        <v>13709</v>
      </c>
      <c r="B4980" s="0" t="s">
        <v>13710</v>
      </c>
      <c r="C4980" s="0" t="str">
        <f aca="false">LEFT(A4980,2)&amp;B4980</f>
        <v>SDNahr an Nīl</v>
      </c>
    </row>
    <row r="4981" customFormat="false" ht="12.75" hidden="false" customHeight="false" outlineLevel="0" collapsed="false">
      <c r="A4981" s="0" t="s">
        <v>13709</v>
      </c>
      <c r="B4981" s="0" t="s">
        <v>13711</v>
      </c>
      <c r="C4981" s="0" t="str">
        <f aca="false">LEFT(A4981,2)&amp;B4981</f>
        <v>SDRiver Nile</v>
      </c>
    </row>
    <row r="4982" customFormat="false" ht="12.75" hidden="false" customHeight="false" outlineLevel="0" collapsed="false">
      <c r="A4982" s="0" t="s">
        <v>13712</v>
      </c>
      <c r="B4982" s="0" t="s">
        <v>13713</v>
      </c>
      <c r="C4982" s="0" t="str">
        <f aca="false">LEFT(A4982,2)&amp;B4982</f>
        <v>SDAn Nīl al Abyaḑ</v>
      </c>
    </row>
    <row r="4983" customFormat="false" ht="12.75" hidden="false" customHeight="false" outlineLevel="0" collapsed="false">
      <c r="A4983" s="0" t="s">
        <v>13712</v>
      </c>
      <c r="B4983" s="0" t="s">
        <v>13714</v>
      </c>
      <c r="C4983" s="0" t="str">
        <f aca="false">LEFT(A4983,2)&amp;B4983</f>
        <v>SDWhite Nile</v>
      </c>
    </row>
    <row r="4984" customFormat="false" ht="12.75" hidden="false" customHeight="false" outlineLevel="0" collapsed="false">
      <c r="A4984" s="0" t="s">
        <v>13715</v>
      </c>
      <c r="B4984" s="0" t="s">
        <v>7648</v>
      </c>
      <c r="C4984" s="0" t="str">
        <f aca="false">LEFT(A4984,2)&amp;B4984</f>
        <v>SDAl Baḩr al Aḩmar</v>
      </c>
    </row>
    <row r="4985" customFormat="false" ht="12.75" hidden="false" customHeight="false" outlineLevel="0" collapsed="false">
      <c r="A4985" s="0" t="s">
        <v>13715</v>
      </c>
      <c r="B4985" s="0" t="s">
        <v>13716</v>
      </c>
      <c r="C4985" s="0" t="str">
        <f aca="false">LEFT(A4985,2)&amp;B4985</f>
        <v>SDRed Sea</v>
      </c>
    </row>
    <row r="4986" customFormat="false" ht="12.75" hidden="false" customHeight="false" outlineLevel="0" collapsed="false">
      <c r="A4986" s="0" t="s">
        <v>13717</v>
      </c>
      <c r="B4986" s="0" t="s">
        <v>13718</v>
      </c>
      <c r="C4986" s="0" t="str">
        <f aca="false">LEFT(A4986,2)&amp;B4986</f>
        <v>SDSinnār</v>
      </c>
    </row>
    <row r="4987" customFormat="false" ht="12.75" hidden="false" customHeight="false" outlineLevel="0" collapsed="false">
      <c r="A4987" s="0" t="s">
        <v>13717</v>
      </c>
      <c r="B4987" s="0" t="s">
        <v>13719</v>
      </c>
      <c r="C4987" s="0" t="str">
        <f aca="false">LEFT(A4987,2)&amp;B4987</f>
        <v>SDSennar</v>
      </c>
    </row>
    <row r="4988" customFormat="false" ht="12.75" hidden="false" customHeight="false" outlineLevel="0" collapsed="false">
      <c r="A4988" s="0" t="s">
        <v>13720</v>
      </c>
      <c r="B4988" s="0" t="s">
        <v>13721</v>
      </c>
      <c r="C4988" s="0" t="str">
        <f aca="false">LEFT(A4988,2)&amp;B4988</f>
        <v>SEStockholms län [SE-01]</v>
      </c>
    </row>
    <row r="4989" customFormat="false" ht="12.75" hidden="false" customHeight="false" outlineLevel="0" collapsed="false">
      <c r="A4989" s="0" t="s">
        <v>13722</v>
      </c>
      <c r="B4989" s="0" t="s">
        <v>675</v>
      </c>
      <c r="C4989" s="0" t="str">
        <f aca="false">LEFT(A4989,2)&amp;B4989</f>
        <v>SEVästerbottens län [SE-24]</v>
      </c>
    </row>
    <row r="4990" customFormat="false" ht="12.75" hidden="false" customHeight="false" outlineLevel="0" collapsed="false">
      <c r="A4990" s="0" t="s">
        <v>13723</v>
      </c>
      <c r="B4990" s="0" t="s">
        <v>13724</v>
      </c>
      <c r="C4990" s="0" t="str">
        <f aca="false">LEFT(A4990,2)&amp;B4990</f>
        <v>SENorrbottens län [SE-25]</v>
      </c>
    </row>
    <row r="4991" customFormat="false" ht="12.75" hidden="false" customHeight="false" outlineLevel="0" collapsed="false">
      <c r="A4991" s="0" t="s">
        <v>13725</v>
      </c>
      <c r="B4991" s="0" t="s">
        <v>13726</v>
      </c>
      <c r="C4991" s="0" t="str">
        <f aca="false">LEFT(A4991,2)&amp;B4991</f>
        <v>SEUppsala län [SE-03]</v>
      </c>
    </row>
    <row r="4992" customFormat="false" ht="12.75" hidden="false" customHeight="false" outlineLevel="0" collapsed="false">
      <c r="A4992" s="0" t="s">
        <v>13727</v>
      </c>
      <c r="B4992" s="0" t="s">
        <v>13728</v>
      </c>
      <c r="C4992" s="0" t="str">
        <f aca="false">LEFT(A4992,2)&amp;B4992</f>
        <v>SESödermanlands län [SE-04]</v>
      </c>
    </row>
    <row r="4993" customFormat="false" ht="12.75" hidden="false" customHeight="false" outlineLevel="0" collapsed="false">
      <c r="A4993" s="0" t="s">
        <v>13729</v>
      </c>
      <c r="B4993" s="0" t="s">
        <v>13730</v>
      </c>
      <c r="C4993" s="0" t="str">
        <f aca="false">LEFT(A4993,2)&amp;B4993</f>
        <v>SEÖstergötlands län [SE-05]</v>
      </c>
    </row>
    <row r="4994" customFormat="false" ht="12.75" hidden="false" customHeight="false" outlineLevel="0" collapsed="false">
      <c r="A4994" s="0" t="s">
        <v>13731</v>
      </c>
      <c r="B4994" s="0" t="s">
        <v>13732</v>
      </c>
      <c r="C4994" s="0" t="str">
        <f aca="false">LEFT(A4994,2)&amp;B4994</f>
        <v>SEJönköpings län [SE-06]</v>
      </c>
    </row>
    <row r="4995" customFormat="false" ht="12.75" hidden="false" customHeight="false" outlineLevel="0" collapsed="false">
      <c r="A4995" s="0" t="s">
        <v>13733</v>
      </c>
      <c r="B4995" s="0" t="s">
        <v>13734</v>
      </c>
      <c r="C4995" s="0" t="str">
        <f aca="false">LEFT(A4995,2)&amp;B4995</f>
        <v>SEKronobergs län [SE-07]</v>
      </c>
    </row>
    <row r="4996" customFormat="false" ht="12.75" hidden="false" customHeight="false" outlineLevel="0" collapsed="false">
      <c r="A4996" s="0" t="s">
        <v>13735</v>
      </c>
      <c r="B4996" s="0" t="s">
        <v>13736</v>
      </c>
      <c r="C4996" s="0" t="str">
        <f aca="false">LEFT(A4996,2)&amp;B4996</f>
        <v>SEKalmar län [SE-08]</v>
      </c>
    </row>
    <row r="4997" customFormat="false" ht="12.75" hidden="false" customHeight="false" outlineLevel="0" collapsed="false">
      <c r="A4997" s="0" t="s">
        <v>13737</v>
      </c>
      <c r="B4997" s="0" t="s">
        <v>13738</v>
      </c>
      <c r="C4997" s="0" t="str">
        <f aca="false">LEFT(A4997,2)&amp;B4997</f>
        <v>SEGotlands län [SE-09]</v>
      </c>
    </row>
    <row r="4998" customFormat="false" ht="12.75" hidden="false" customHeight="false" outlineLevel="0" collapsed="false">
      <c r="A4998" s="0" t="s">
        <v>13739</v>
      </c>
      <c r="B4998" s="0" t="s">
        <v>13740</v>
      </c>
      <c r="C4998" s="0" t="str">
        <f aca="false">LEFT(A4998,2)&amp;B4998</f>
        <v>SEBlekinge län [SE-10]</v>
      </c>
    </row>
    <row r="4999" customFormat="false" ht="12.75" hidden="false" customHeight="false" outlineLevel="0" collapsed="false">
      <c r="A4999" s="0" t="s">
        <v>13741</v>
      </c>
      <c r="B4999" s="0" t="s">
        <v>13742</v>
      </c>
      <c r="C4999" s="0" t="str">
        <f aca="false">LEFT(A4999,2)&amp;B4999</f>
        <v>SESkåne län [SE-12]</v>
      </c>
    </row>
    <row r="5000" customFormat="false" ht="12.75" hidden="false" customHeight="false" outlineLevel="0" collapsed="false">
      <c r="A5000" s="0" t="s">
        <v>13743</v>
      </c>
      <c r="B5000" s="0" t="s">
        <v>13744</v>
      </c>
      <c r="C5000" s="0" t="str">
        <f aca="false">LEFT(A5000,2)&amp;B5000</f>
        <v>SEHallands län [SE-13]</v>
      </c>
    </row>
    <row r="5001" customFormat="false" ht="12.75" hidden="false" customHeight="false" outlineLevel="0" collapsed="false">
      <c r="A5001" s="0" t="s">
        <v>13745</v>
      </c>
      <c r="B5001" s="0" t="s">
        <v>13746</v>
      </c>
      <c r="C5001" s="0" t="str">
        <f aca="false">LEFT(A5001,2)&amp;B5001</f>
        <v>SEVästra Götalands län [SE-14]</v>
      </c>
    </row>
    <row r="5002" customFormat="false" ht="12.75" hidden="false" customHeight="false" outlineLevel="0" collapsed="false">
      <c r="A5002" s="0" t="s">
        <v>13747</v>
      </c>
      <c r="B5002" s="0" t="s">
        <v>13748</v>
      </c>
      <c r="C5002" s="0" t="str">
        <f aca="false">LEFT(A5002,2)&amp;B5002</f>
        <v>SEVärmlands län [SE-17]</v>
      </c>
    </row>
    <row r="5003" customFormat="false" ht="12.75" hidden="false" customHeight="false" outlineLevel="0" collapsed="false">
      <c r="A5003" s="0" t="s">
        <v>13749</v>
      </c>
      <c r="B5003" s="0" t="s">
        <v>13750</v>
      </c>
      <c r="C5003" s="0" t="str">
        <f aca="false">LEFT(A5003,2)&amp;B5003</f>
        <v>SEÖrebro län [SE-18]</v>
      </c>
    </row>
    <row r="5004" customFormat="false" ht="12.75" hidden="false" customHeight="false" outlineLevel="0" collapsed="false">
      <c r="A5004" s="0" t="s">
        <v>13751</v>
      </c>
      <c r="B5004" s="0" t="s">
        <v>13752</v>
      </c>
      <c r="C5004" s="0" t="str">
        <f aca="false">LEFT(A5004,2)&amp;B5004</f>
        <v>SEVästmanlands län [SE-19]</v>
      </c>
    </row>
    <row r="5005" customFormat="false" ht="12.75" hidden="false" customHeight="false" outlineLevel="0" collapsed="false">
      <c r="A5005" s="0" t="s">
        <v>13753</v>
      </c>
      <c r="B5005" s="0" t="s">
        <v>13754</v>
      </c>
      <c r="C5005" s="0" t="str">
        <f aca="false">LEFT(A5005,2)&amp;B5005</f>
        <v>SEDalarnas län [SE-20]</v>
      </c>
    </row>
    <row r="5006" customFormat="false" ht="12.75" hidden="false" customHeight="false" outlineLevel="0" collapsed="false">
      <c r="A5006" s="0" t="s">
        <v>13755</v>
      </c>
      <c r="B5006" s="0" t="s">
        <v>13756</v>
      </c>
      <c r="C5006" s="0" t="str">
        <f aca="false">LEFT(A5006,2)&amp;B5006</f>
        <v>SEGävleborgs län [SE-21]</v>
      </c>
    </row>
    <row r="5007" customFormat="false" ht="12.75" hidden="false" customHeight="false" outlineLevel="0" collapsed="false">
      <c r="A5007" s="0" t="s">
        <v>13757</v>
      </c>
      <c r="B5007" s="0" t="s">
        <v>13758</v>
      </c>
      <c r="C5007" s="0" t="str">
        <f aca="false">LEFT(A5007,2)&amp;B5007</f>
        <v>SEVästernorrlands län [SE-22]</v>
      </c>
    </row>
    <row r="5008" customFormat="false" ht="12.75" hidden="false" customHeight="false" outlineLevel="0" collapsed="false">
      <c r="A5008" s="0" t="s">
        <v>13759</v>
      </c>
      <c r="B5008" s="0" t="s">
        <v>13760</v>
      </c>
      <c r="C5008" s="0" t="str">
        <f aca="false">LEFT(A5008,2)&amp;B5008</f>
        <v>SEJämtlands län [SE-23]</v>
      </c>
    </row>
    <row r="5009" customFormat="false" ht="12.75" hidden="false" customHeight="false" outlineLevel="0" collapsed="false">
      <c r="A5009" s="0" t="s">
        <v>13761</v>
      </c>
      <c r="B5009" s="0" t="s">
        <v>13762</v>
      </c>
      <c r="C5009" s="0" t="str">
        <f aca="false">LEFT(A5009,2)&amp;B5009</f>
        <v>SGCentral Singapore</v>
      </c>
    </row>
    <row r="5010" customFormat="false" ht="12.75" hidden="false" customHeight="false" outlineLevel="0" collapsed="false">
      <c r="A5010" s="0" t="s">
        <v>13763</v>
      </c>
      <c r="B5010" s="0" t="s">
        <v>6412</v>
      </c>
      <c r="C5010" s="0" t="str">
        <f aca="false">LEFT(A5010,2)&amp;B5010</f>
        <v>SGNorth East</v>
      </c>
    </row>
    <row r="5011" customFormat="false" ht="12.75" hidden="false" customHeight="false" outlineLevel="0" collapsed="false">
      <c r="A5011" s="0" t="s">
        <v>13764</v>
      </c>
      <c r="B5011" s="0" t="s">
        <v>6414</v>
      </c>
      <c r="C5011" s="0" t="str">
        <f aca="false">LEFT(A5011,2)&amp;B5011</f>
        <v>SGNorth West</v>
      </c>
    </row>
    <row r="5012" customFormat="false" ht="12.75" hidden="false" customHeight="false" outlineLevel="0" collapsed="false">
      <c r="A5012" s="0" t="s">
        <v>13765</v>
      </c>
      <c r="B5012" s="0" t="s">
        <v>6416</v>
      </c>
      <c r="C5012" s="0" t="str">
        <f aca="false">LEFT(A5012,2)&amp;B5012</f>
        <v>SGSouth East</v>
      </c>
    </row>
    <row r="5013" customFormat="false" ht="12.75" hidden="false" customHeight="false" outlineLevel="0" collapsed="false">
      <c r="A5013" s="0" t="s">
        <v>13766</v>
      </c>
      <c r="B5013" s="0" t="s">
        <v>974</v>
      </c>
      <c r="C5013" s="0" t="str">
        <f aca="false">LEFT(A5013,2)&amp;B5013</f>
        <v>SGSouth West</v>
      </c>
    </row>
    <row r="5014" customFormat="false" ht="12.75" hidden="false" customHeight="false" outlineLevel="0" collapsed="false">
      <c r="A5014" s="0" t="s">
        <v>13767</v>
      </c>
      <c r="B5014" s="0" t="s">
        <v>13768</v>
      </c>
      <c r="C5014" s="0" t="str">
        <f aca="false">LEFT(A5014,2)&amp;B5014</f>
        <v>SHAscension</v>
      </c>
    </row>
    <row r="5015" customFormat="false" ht="12.75" hidden="false" customHeight="false" outlineLevel="0" collapsed="false">
      <c r="A5015" s="0" t="s">
        <v>13769</v>
      </c>
      <c r="B5015" s="0" t="s">
        <v>13770</v>
      </c>
      <c r="C5015" s="0" t="str">
        <f aca="false">LEFT(A5015,2)&amp;B5015</f>
        <v>SHSaint Helena</v>
      </c>
    </row>
    <row r="5016" customFormat="false" ht="12.75" hidden="false" customHeight="false" outlineLevel="0" collapsed="false">
      <c r="A5016" s="0" t="s">
        <v>13771</v>
      </c>
      <c r="B5016" s="0" t="s">
        <v>13772</v>
      </c>
      <c r="C5016" s="0" t="str">
        <f aca="false">LEFT(A5016,2)&amp;B5016</f>
        <v>SHTristan da Cunha</v>
      </c>
    </row>
    <row r="5017" customFormat="false" ht="12.75" hidden="false" customHeight="false" outlineLevel="0" collapsed="false">
      <c r="A5017" s="0" t="s">
        <v>13773</v>
      </c>
      <c r="B5017" s="0" t="s">
        <v>13774</v>
      </c>
      <c r="C5017" s="0" t="str">
        <f aca="false">LEFT(A5017,2)&amp;B5017</f>
        <v>SIAjdovščina</v>
      </c>
    </row>
    <row r="5018" customFormat="false" ht="12.75" hidden="false" customHeight="false" outlineLevel="0" collapsed="false">
      <c r="A5018" s="0" t="s">
        <v>13775</v>
      </c>
      <c r="B5018" s="0" t="s">
        <v>13776</v>
      </c>
      <c r="C5018" s="0" t="str">
        <f aca="false">LEFT(A5018,2)&amp;B5018</f>
        <v>SIBeltinci</v>
      </c>
    </row>
    <row r="5019" customFormat="false" ht="12.75" hidden="false" customHeight="false" outlineLevel="0" collapsed="false">
      <c r="A5019" s="0" t="s">
        <v>13777</v>
      </c>
      <c r="B5019" s="0" t="s">
        <v>13778</v>
      </c>
      <c r="C5019" s="0" t="str">
        <f aca="false">LEFT(A5019,2)&amp;B5019</f>
        <v>SIBled</v>
      </c>
    </row>
    <row r="5020" customFormat="false" ht="12.75" hidden="false" customHeight="false" outlineLevel="0" collapsed="false">
      <c r="A5020" s="0" t="s">
        <v>13779</v>
      </c>
      <c r="B5020" s="0" t="s">
        <v>13780</v>
      </c>
      <c r="C5020" s="0" t="str">
        <f aca="false">LEFT(A5020,2)&amp;B5020</f>
        <v>SIBohinj</v>
      </c>
    </row>
    <row r="5021" customFormat="false" ht="12.75" hidden="false" customHeight="false" outlineLevel="0" collapsed="false">
      <c r="A5021" s="0" t="s">
        <v>13781</v>
      </c>
      <c r="B5021" s="0" t="s">
        <v>13782</v>
      </c>
      <c r="C5021" s="0" t="str">
        <f aca="false">LEFT(A5021,2)&amp;B5021</f>
        <v>SIBorovnica</v>
      </c>
    </row>
    <row r="5022" customFormat="false" ht="12.75" hidden="false" customHeight="false" outlineLevel="0" collapsed="false">
      <c r="A5022" s="0" t="s">
        <v>13783</v>
      </c>
      <c r="B5022" s="0" t="s">
        <v>13784</v>
      </c>
      <c r="C5022" s="0" t="str">
        <f aca="false">LEFT(A5022,2)&amp;B5022</f>
        <v>SIBovec</v>
      </c>
    </row>
    <row r="5023" customFormat="false" ht="12.75" hidden="false" customHeight="false" outlineLevel="0" collapsed="false">
      <c r="A5023" s="0" t="s">
        <v>13785</v>
      </c>
      <c r="B5023" s="0" t="s">
        <v>13786</v>
      </c>
      <c r="C5023" s="0" t="str">
        <f aca="false">LEFT(A5023,2)&amp;B5023</f>
        <v>SIBrda</v>
      </c>
    </row>
    <row r="5024" customFormat="false" ht="12.75" hidden="false" customHeight="false" outlineLevel="0" collapsed="false">
      <c r="A5024" s="0" t="s">
        <v>13787</v>
      </c>
      <c r="B5024" s="0" t="s">
        <v>13788</v>
      </c>
      <c r="C5024" s="0" t="str">
        <f aca="false">LEFT(A5024,2)&amp;B5024</f>
        <v>SIBrezovica</v>
      </c>
    </row>
    <row r="5025" customFormat="false" ht="12.75" hidden="false" customHeight="false" outlineLevel="0" collapsed="false">
      <c r="A5025" s="0" t="s">
        <v>13789</v>
      </c>
      <c r="B5025" s="0" t="s">
        <v>13790</v>
      </c>
      <c r="C5025" s="0" t="str">
        <f aca="false">LEFT(A5025,2)&amp;B5025</f>
        <v>SIBrežice</v>
      </c>
    </row>
    <row r="5026" customFormat="false" ht="12.75" hidden="false" customHeight="false" outlineLevel="0" collapsed="false">
      <c r="A5026" s="0" t="s">
        <v>13791</v>
      </c>
      <c r="B5026" s="0" t="s">
        <v>13792</v>
      </c>
      <c r="C5026" s="0" t="str">
        <f aca="false">LEFT(A5026,2)&amp;B5026</f>
        <v>SITišina</v>
      </c>
    </row>
    <row r="5027" customFormat="false" ht="12.75" hidden="false" customHeight="false" outlineLevel="0" collapsed="false">
      <c r="A5027" s="0" t="s">
        <v>13793</v>
      </c>
      <c r="B5027" s="0" t="s">
        <v>13794</v>
      </c>
      <c r="C5027" s="0" t="str">
        <f aca="false">LEFT(A5027,2)&amp;B5027</f>
        <v>SICelje</v>
      </c>
    </row>
    <row r="5028" customFormat="false" ht="12.75" hidden="false" customHeight="false" outlineLevel="0" collapsed="false">
      <c r="A5028" s="0" t="s">
        <v>13795</v>
      </c>
      <c r="B5028" s="0" t="s">
        <v>13796</v>
      </c>
      <c r="C5028" s="0" t="str">
        <f aca="false">LEFT(A5028,2)&amp;B5028</f>
        <v>SICerklje na Gorenjskem</v>
      </c>
    </row>
    <row r="5029" customFormat="false" ht="12.75" hidden="false" customHeight="false" outlineLevel="0" collapsed="false">
      <c r="A5029" s="0" t="s">
        <v>13797</v>
      </c>
      <c r="B5029" s="0" t="s">
        <v>13798</v>
      </c>
      <c r="C5029" s="0" t="str">
        <f aca="false">LEFT(A5029,2)&amp;B5029</f>
        <v>SICerknica</v>
      </c>
    </row>
    <row r="5030" customFormat="false" ht="12.75" hidden="false" customHeight="false" outlineLevel="0" collapsed="false">
      <c r="A5030" s="0" t="s">
        <v>13799</v>
      </c>
      <c r="B5030" s="0" t="s">
        <v>13800</v>
      </c>
      <c r="C5030" s="0" t="str">
        <f aca="false">LEFT(A5030,2)&amp;B5030</f>
        <v>SICerkno</v>
      </c>
    </row>
    <row r="5031" customFormat="false" ht="12.75" hidden="false" customHeight="false" outlineLevel="0" collapsed="false">
      <c r="A5031" s="0" t="s">
        <v>13801</v>
      </c>
      <c r="B5031" s="0" t="s">
        <v>13802</v>
      </c>
      <c r="C5031" s="0" t="str">
        <f aca="false">LEFT(A5031,2)&amp;B5031</f>
        <v>SIČrenšovci</v>
      </c>
    </row>
    <row r="5032" customFormat="false" ht="12.75" hidden="false" customHeight="false" outlineLevel="0" collapsed="false">
      <c r="A5032" s="0" t="s">
        <v>13803</v>
      </c>
      <c r="B5032" s="0" t="s">
        <v>13804</v>
      </c>
      <c r="C5032" s="0" t="str">
        <f aca="false">LEFT(A5032,2)&amp;B5032</f>
        <v>SIČrna na Koroškem</v>
      </c>
    </row>
    <row r="5033" customFormat="false" ht="12.75" hidden="false" customHeight="false" outlineLevel="0" collapsed="false">
      <c r="A5033" s="0" t="s">
        <v>13805</v>
      </c>
      <c r="B5033" s="0" t="s">
        <v>13806</v>
      </c>
      <c r="C5033" s="0" t="str">
        <f aca="false">LEFT(A5033,2)&amp;B5033</f>
        <v>SIČrnomelj</v>
      </c>
    </row>
    <row r="5034" customFormat="false" ht="12.75" hidden="false" customHeight="false" outlineLevel="0" collapsed="false">
      <c r="A5034" s="0" t="s">
        <v>13807</v>
      </c>
      <c r="B5034" s="0" t="s">
        <v>13808</v>
      </c>
      <c r="C5034" s="0" t="str">
        <f aca="false">LEFT(A5034,2)&amp;B5034</f>
        <v>SIDestrnik</v>
      </c>
    </row>
    <row r="5035" customFormat="false" ht="12.75" hidden="false" customHeight="false" outlineLevel="0" collapsed="false">
      <c r="A5035" s="0" t="s">
        <v>13809</v>
      </c>
      <c r="B5035" s="0" t="s">
        <v>13810</v>
      </c>
      <c r="C5035" s="0" t="str">
        <f aca="false">LEFT(A5035,2)&amp;B5035</f>
        <v>SIDivača</v>
      </c>
    </row>
    <row r="5036" customFormat="false" ht="12.75" hidden="false" customHeight="false" outlineLevel="0" collapsed="false">
      <c r="A5036" s="0" t="s">
        <v>13811</v>
      </c>
      <c r="B5036" s="0" t="s">
        <v>13812</v>
      </c>
      <c r="C5036" s="0" t="str">
        <f aca="false">LEFT(A5036,2)&amp;B5036</f>
        <v>SIDobrepolje</v>
      </c>
    </row>
    <row r="5037" customFormat="false" ht="12.75" hidden="false" customHeight="false" outlineLevel="0" collapsed="false">
      <c r="A5037" s="0" t="s">
        <v>13813</v>
      </c>
      <c r="B5037" s="0" t="s">
        <v>13814</v>
      </c>
      <c r="C5037" s="0" t="str">
        <f aca="false">LEFT(A5037,2)&amp;B5037</f>
        <v>SIDobrova-Polhov Gradec</v>
      </c>
    </row>
    <row r="5038" customFormat="false" ht="12.75" hidden="false" customHeight="false" outlineLevel="0" collapsed="false">
      <c r="A5038" s="0" t="s">
        <v>13815</v>
      </c>
      <c r="B5038" s="0" t="s">
        <v>13816</v>
      </c>
      <c r="C5038" s="0" t="str">
        <f aca="false">LEFT(A5038,2)&amp;B5038</f>
        <v>SIDol pri Ljubljani</v>
      </c>
    </row>
    <row r="5039" customFormat="false" ht="12.75" hidden="false" customHeight="false" outlineLevel="0" collapsed="false">
      <c r="A5039" s="0" t="s">
        <v>13817</v>
      </c>
      <c r="B5039" s="0" t="s">
        <v>13818</v>
      </c>
      <c r="C5039" s="0" t="str">
        <f aca="false">LEFT(A5039,2)&amp;B5039</f>
        <v>SIDomžale</v>
      </c>
    </row>
    <row r="5040" customFormat="false" ht="12.75" hidden="false" customHeight="false" outlineLevel="0" collapsed="false">
      <c r="A5040" s="0" t="s">
        <v>13819</v>
      </c>
      <c r="B5040" s="0" t="s">
        <v>13820</v>
      </c>
      <c r="C5040" s="0" t="str">
        <f aca="false">LEFT(A5040,2)&amp;B5040</f>
        <v>SIDornava</v>
      </c>
    </row>
    <row r="5041" customFormat="false" ht="12.75" hidden="false" customHeight="false" outlineLevel="0" collapsed="false">
      <c r="A5041" s="0" t="s">
        <v>13821</v>
      </c>
      <c r="B5041" s="0" t="s">
        <v>13822</v>
      </c>
      <c r="C5041" s="0" t="str">
        <f aca="false">LEFT(A5041,2)&amp;B5041</f>
        <v>SIDravograd</v>
      </c>
    </row>
    <row r="5042" customFormat="false" ht="12.75" hidden="false" customHeight="false" outlineLevel="0" collapsed="false">
      <c r="A5042" s="0" t="s">
        <v>13823</v>
      </c>
      <c r="B5042" s="0" t="s">
        <v>13824</v>
      </c>
      <c r="C5042" s="0" t="str">
        <f aca="false">LEFT(A5042,2)&amp;B5042</f>
        <v>SIDuplek</v>
      </c>
    </row>
    <row r="5043" customFormat="false" ht="12.75" hidden="false" customHeight="false" outlineLevel="0" collapsed="false">
      <c r="A5043" s="0" t="s">
        <v>13825</v>
      </c>
      <c r="B5043" s="0" t="s">
        <v>13826</v>
      </c>
      <c r="C5043" s="0" t="str">
        <f aca="false">LEFT(A5043,2)&amp;B5043</f>
        <v>SIGorenja vas-Poljane</v>
      </c>
    </row>
    <row r="5044" customFormat="false" ht="12.75" hidden="false" customHeight="false" outlineLevel="0" collapsed="false">
      <c r="A5044" s="0" t="s">
        <v>13827</v>
      </c>
      <c r="B5044" s="0" t="s">
        <v>13828</v>
      </c>
      <c r="C5044" s="0" t="str">
        <f aca="false">LEFT(A5044,2)&amp;B5044</f>
        <v>SIGorišnica</v>
      </c>
    </row>
    <row r="5045" customFormat="false" ht="12.75" hidden="false" customHeight="false" outlineLevel="0" collapsed="false">
      <c r="A5045" s="0" t="s">
        <v>13829</v>
      </c>
      <c r="B5045" s="0" t="s">
        <v>13830</v>
      </c>
      <c r="C5045" s="0" t="str">
        <f aca="false">LEFT(A5045,2)&amp;B5045</f>
        <v>SIGornja Radgona</v>
      </c>
    </row>
    <row r="5046" customFormat="false" ht="12.75" hidden="false" customHeight="false" outlineLevel="0" collapsed="false">
      <c r="A5046" s="0" t="s">
        <v>13831</v>
      </c>
      <c r="B5046" s="0" t="s">
        <v>13832</v>
      </c>
      <c r="C5046" s="0" t="str">
        <f aca="false">LEFT(A5046,2)&amp;B5046</f>
        <v>SIGornji Grad</v>
      </c>
    </row>
    <row r="5047" customFormat="false" ht="12.75" hidden="false" customHeight="false" outlineLevel="0" collapsed="false">
      <c r="A5047" s="0" t="s">
        <v>13833</v>
      </c>
      <c r="B5047" s="0" t="s">
        <v>13834</v>
      </c>
      <c r="C5047" s="0" t="str">
        <f aca="false">LEFT(A5047,2)&amp;B5047</f>
        <v>SIGornji Petrovci</v>
      </c>
    </row>
    <row r="5048" customFormat="false" ht="12.75" hidden="false" customHeight="false" outlineLevel="0" collapsed="false">
      <c r="A5048" s="0" t="s">
        <v>13835</v>
      </c>
      <c r="B5048" s="0" t="s">
        <v>13836</v>
      </c>
      <c r="C5048" s="0" t="str">
        <f aca="false">LEFT(A5048,2)&amp;B5048</f>
        <v>SIGrosuplje</v>
      </c>
    </row>
    <row r="5049" customFormat="false" ht="12.75" hidden="false" customHeight="false" outlineLevel="0" collapsed="false">
      <c r="A5049" s="0" t="s">
        <v>13837</v>
      </c>
      <c r="B5049" s="0" t="s">
        <v>13838</v>
      </c>
      <c r="C5049" s="0" t="str">
        <f aca="false">LEFT(A5049,2)&amp;B5049</f>
        <v>SIŠalovci</v>
      </c>
    </row>
    <row r="5050" customFormat="false" ht="12.75" hidden="false" customHeight="false" outlineLevel="0" collapsed="false">
      <c r="A5050" s="0" t="s">
        <v>13839</v>
      </c>
      <c r="B5050" s="0" t="s">
        <v>13840</v>
      </c>
      <c r="C5050" s="0" t="str">
        <f aca="false">LEFT(A5050,2)&amp;B5050</f>
        <v>SIHrastnik</v>
      </c>
    </row>
    <row r="5051" customFormat="false" ht="12.75" hidden="false" customHeight="false" outlineLevel="0" collapsed="false">
      <c r="A5051" s="0" t="s">
        <v>13841</v>
      </c>
      <c r="B5051" s="0" t="s">
        <v>13842</v>
      </c>
      <c r="C5051" s="0" t="str">
        <f aca="false">LEFT(A5051,2)&amp;B5051</f>
        <v>SIHrpelje-Kozina</v>
      </c>
    </row>
    <row r="5052" customFormat="false" ht="12.75" hidden="false" customHeight="false" outlineLevel="0" collapsed="false">
      <c r="A5052" s="0" t="s">
        <v>13843</v>
      </c>
      <c r="B5052" s="0" t="s">
        <v>13844</v>
      </c>
      <c r="C5052" s="0" t="str">
        <f aca="false">LEFT(A5052,2)&amp;B5052</f>
        <v>SIIdrija</v>
      </c>
    </row>
    <row r="5053" customFormat="false" ht="12.75" hidden="false" customHeight="false" outlineLevel="0" collapsed="false">
      <c r="A5053" s="0" t="s">
        <v>13845</v>
      </c>
      <c r="B5053" s="0" t="s">
        <v>13846</v>
      </c>
      <c r="C5053" s="0" t="str">
        <f aca="false">LEFT(A5053,2)&amp;B5053</f>
        <v>SIIg</v>
      </c>
    </row>
    <row r="5054" customFormat="false" ht="12.75" hidden="false" customHeight="false" outlineLevel="0" collapsed="false">
      <c r="A5054" s="0" t="s">
        <v>13847</v>
      </c>
      <c r="B5054" s="0" t="s">
        <v>13848</v>
      </c>
      <c r="C5054" s="0" t="str">
        <f aca="false">LEFT(A5054,2)&amp;B5054</f>
        <v>SIIlirska Bistrica</v>
      </c>
    </row>
    <row r="5055" customFormat="false" ht="12.75" hidden="false" customHeight="false" outlineLevel="0" collapsed="false">
      <c r="A5055" s="0" t="s">
        <v>13849</v>
      </c>
      <c r="B5055" s="0" t="s">
        <v>13850</v>
      </c>
      <c r="C5055" s="0" t="str">
        <f aca="false">LEFT(A5055,2)&amp;B5055</f>
        <v>SIIvančna Gorica</v>
      </c>
    </row>
    <row r="5056" customFormat="false" ht="12.75" hidden="false" customHeight="false" outlineLevel="0" collapsed="false">
      <c r="A5056" s="0" t="s">
        <v>13851</v>
      </c>
      <c r="B5056" s="0" t="s">
        <v>13852</v>
      </c>
      <c r="C5056" s="0" t="str">
        <f aca="false">LEFT(A5056,2)&amp;B5056</f>
        <v>SIIzola</v>
      </c>
    </row>
    <row r="5057" customFormat="false" ht="12.75" hidden="false" customHeight="false" outlineLevel="0" collapsed="false">
      <c r="A5057" s="0" t="s">
        <v>13853</v>
      </c>
      <c r="B5057" s="0" t="s">
        <v>13854</v>
      </c>
      <c r="C5057" s="0" t="str">
        <f aca="false">LEFT(A5057,2)&amp;B5057</f>
        <v>SIJesenice</v>
      </c>
    </row>
    <row r="5058" customFormat="false" ht="12.75" hidden="false" customHeight="false" outlineLevel="0" collapsed="false">
      <c r="A5058" s="0" t="s">
        <v>13855</v>
      </c>
      <c r="B5058" s="0" t="s">
        <v>13856</v>
      </c>
      <c r="C5058" s="0" t="str">
        <f aca="false">LEFT(A5058,2)&amp;B5058</f>
        <v>SIJuršinci</v>
      </c>
    </row>
    <row r="5059" customFormat="false" ht="12.75" hidden="false" customHeight="false" outlineLevel="0" collapsed="false">
      <c r="A5059" s="0" t="s">
        <v>13857</v>
      </c>
      <c r="B5059" s="0" t="s">
        <v>13858</v>
      </c>
      <c r="C5059" s="0" t="str">
        <f aca="false">LEFT(A5059,2)&amp;B5059</f>
        <v>SIKamnik</v>
      </c>
    </row>
    <row r="5060" customFormat="false" ht="12.75" hidden="false" customHeight="false" outlineLevel="0" collapsed="false">
      <c r="A5060" s="0" t="s">
        <v>13859</v>
      </c>
      <c r="B5060" s="0" t="s">
        <v>13860</v>
      </c>
      <c r="C5060" s="0" t="str">
        <f aca="false">LEFT(A5060,2)&amp;B5060</f>
        <v>SIKanal</v>
      </c>
    </row>
    <row r="5061" customFormat="false" ht="12.75" hidden="false" customHeight="false" outlineLevel="0" collapsed="false">
      <c r="A5061" s="0" t="s">
        <v>13861</v>
      </c>
      <c r="B5061" s="0" t="s">
        <v>13862</v>
      </c>
      <c r="C5061" s="0" t="str">
        <f aca="false">LEFT(A5061,2)&amp;B5061</f>
        <v>SIKidričevo</v>
      </c>
    </row>
    <row r="5062" customFormat="false" ht="12.75" hidden="false" customHeight="false" outlineLevel="0" collapsed="false">
      <c r="A5062" s="0" t="s">
        <v>13863</v>
      </c>
      <c r="B5062" s="0" t="s">
        <v>13864</v>
      </c>
      <c r="C5062" s="0" t="str">
        <f aca="false">LEFT(A5062,2)&amp;B5062</f>
        <v>SIKobarid</v>
      </c>
    </row>
    <row r="5063" customFormat="false" ht="12.75" hidden="false" customHeight="false" outlineLevel="0" collapsed="false">
      <c r="A5063" s="0" t="s">
        <v>13865</v>
      </c>
      <c r="B5063" s="0" t="s">
        <v>13866</v>
      </c>
      <c r="C5063" s="0" t="str">
        <f aca="false">LEFT(A5063,2)&amp;B5063</f>
        <v>SIKobilje</v>
      </c>
    </row>
    <row r="5064" customFormat="false" ht="12.75" hidden="false" customHeight="false" outlineLevel="0" collapsed="false">
      <c r="A5064" s="0" t="s">
        <v>13867</v>
      </c>
      <c r="B5064" s="0" t="s">
        <v>13868</v>
      </c>
      <c r="C5064" s="0" t="str">
        <f aca="false">LEFT(A5064,2)&amp;B5064</f>
        <v>SIKočevje</v>
      </c>
    </row>
    <row r="5065" customFormat="false" ht="12.75" hidden="false" customHeight="false" outlineLevel="0" collapsed="false">
      <c r="A5065" s="0" t="s">
        <v>13869</v>
      </c>
      <c r="B5065" s="0" t="s">
        <v>13870</v>
      </c>
      <c r="C5065" s="0" t="str">
        <f aca="false">LEFT(A5065,2)&amp;B5065</f>
        <v>SIKomen</v>
      </c>
    </row>
    <row r="5066" customFormat="false" ht="12.75" hidden="false" customHeight="false" outlineLevel="0" collapsed="false">
      <c r="A5066" s="0" t="s">
        <v>13871</v>
      </c>
      <c r="B5066" s="0" t="s">
        <v>13872</v>
      </c>
      <c r="C5066" s="0" t="str">
        <f aca="false">LEFT(A5066,2)&amp;B5066</f>
        <v>SIKoper</v>
      </c>
    </row>
    <row r="5067" customFormat="false" ht="12.75" hidden="false" customHeight="false" outlineLevel="0" collapsed="false">
      <c r="A5067" s="0" t="s">
        <v>13873</v>
      </c>
      <c r="B5067" s="0" t="s">
        <v>13874</v>
      </c>
      <c r="C5067" s="0" t="str">
        <f aca="false">LEFT(A5067,2)&amp;B5067</f>
        <v>SIKozje</v>
      </c>
    </row>
    <row r="5068" customFormat="false" ht="12.75" hidden="false" customHeight="false" outlineLevel="0" collapsed="false">
      <c r="A5068" s="0" t="s">
        <v>13875</v>
      </c>
      <c r="B5068" s="0" t="s">
        <v>13876</v>
      </c>
      <c r="C5068" s="0" t="str">
        <f aca="false">LEFT(A5068,2)&amp;B5068</f>
        <v>SIKranj</v>
      </c>
    </row>
    <row r="5069" customFormat="false" ht="12.75" hidden="false" customHeight="false" outlineLevel="0" collapsed="false">
      <c r="A5069" s="0" t="s">
        <v>13877</v>
      </c>
      <c r="B5069" s="0" t="s">
        <v>13878</v>
      </c>
      <c r="C5069" s="0" t="str">
        <f aca="false">LEFT(A5069,2)&amp;B5069</f>
        <v>SIKranjska Gora</v>
      </c>
    </row>
    <row r="5070" customFormat="false" ht="12.75" hidden="false" customHeight="false" outlineLevel="0" collapsed="false">
      <c r="A5070" s="0" t="s">
        <v>13879</v>
      </c>
      <c r="B5070" s="0" t="s">
        <v>13880</v>
      </c>
      <c r="C5070" s="0" t="str">
        <f aca="false">LEFT(A5070,2)&amp;B5070</f>
        <v>SIKrško</v>
      </c>
    </row>
    <row r="5071" customFormat="false" ht="12.75" hidden="false" customHeight="false" outlineLevel="0" collapsed="false">
      <c r="A5071" s="0" t="s">
        <v>13881</v>
      </c>
      <c r="B5071" s="0" t="s">
        <v>13882</v>
      </c>
      <c r="C5071" s="0" t="str">
        <f aca="false">LEFT(A5071,2)&amp;B5071</f>
        <v>SIKungota</v>
      </c>
    </row>
    <row r="5072" customFormat="false" ht="12.75" hidden="false" customHeight="false" outlineLevel="0" collapsed="false">
      <c r="A5072" s="0" t="s">
        <v>13883</v>
      </c>
      <c r="B5072" s="0" t="s">
        <v>13884</v>
      </c>
      <c r="C5072" s="0" t="str">
        <f aca="false">LEFT(A5072,2)&amp;B5072</f>
        <v>SIKuzma</v>
      </c>
    </row>
    <row r="5073" customFormat="false" ht="12.75" hidden="false" customHeight="false" outlineLevel="0" collapsed="false">
      <c r="A5073" s="0" t="s">
        <v>13885</v>
      </c>
      <c r="B5073" s="0" t="s">
        <v>13886</v>
      </c>
      <c r="C5073" s="0" t="str">
        <f aca="false">LEFT(A5073,2)&amp;B5073</f>
        <v>SILaško</v>
      </c>
    </row>
    <row r="5074" customFormat="false" ht="12.75" hidden="false" customHeight="false" outlineLevel="0" collapsed="false">
      <c r="A5074" s="0" t="s">
        <v>13887</v>
      </c>
      <c r="B5074" s="0" t="s">
        <v>13888</v>
      </c>
      <c r="C5074" s="0" t="str">
        <f aca="false">LEFT(A5074,2)&amp;B5074</f>
        <v>SILenart</v>
      </c>
    </row>
    <row r="5075" customFormat="false" ht="12.75" hidden="false" customHeight="false" outlineLevel="0" collapsed="false">
      <c r="A5075" s="0" t="s">
        <v>13889</v>
      </c>
      <c r="B5075" s="0" t="s">
        <v>13890</v>
      </c>
      <c r="C5075" s="0" t="str">
        <f aca="false">LEFT(A5075,2)&amp;B5075</f>
        <v>SILendava</v>
      </c>
    </row>
    <row r="5076" customFormat="false" ht="12.75" hidden="false" customHeight="false" outlineLevel="0" collapsed="false">
      <c r="A5076" s="0" t="s">
        <v>13891</v>
      </c>
      <c r="B5076" s="0" t="s">
        <v>13892</v>
      </c>
      <c r="C5076" s="0" t="str">
        <f aca="false">LEFT(A5076,2)&amp;B5076</f>
        <v>SILitija</v>
      </c>
    </row>
    <row r="5077" customFormat="false" ht="12.75" hidden="false" customHeight="false" outlineLevel="0" collapsed="false">
      <c r="A5077" s="0" t="s">
        <v>13893</v>
      </c>
      <c r="B5077" s="0" t="s">
        <v>13894</v>
      </c>
      <c r="C5077" s="0" t="str">
        <f aca="false">LEFT(A5077,2)&amp;B5077</f>
        <v>SILjubljana</v>
      </c>
    </row>
    <row r="5078" customFormat="false" ht="12.75" hidden="false" customHeight="false" outlineLevel="0" collapsed="false">
      <c r="A5078" s="0" t="s">
        <v>13895</v>
      </c>
      <c r="B5078" s="0" t="s">
        <v>13896</v>
      </c>
      <c r="C5078" s="0" t="str">
        <f aca="false">LEFT(A5078,2)&amp;B5078</f>
        <v>SILjubno</v>
      </c>
    </row>
    <row r="5079" customFormat="false" ht="12.75" hidden="false" customHeight="false" outlineLevel="0" collapsed="false">
      <c r="A5079" s="0" t="s">
        <v>13897</v>
      </c>
      <c r="B5079" s="0" t="s">
        <v>13898</v>
      </c>
      <c r="C5079" s="0" t="str">
        <f aca="false">LEFT(A5079,2)&amp;B5079</f>
        <v>SILjutomer</v>
      </c>
    </row>
    <row r="5080" customFormat="false" ht="12.75" hidden="false" customHeight="false" outlineLevel="0" collapsed="false">
      <c r="A5080" s="0" t="s">
        <v>13899</v>
      </c>
      <c r="B5080" s="0" t="s">
        <v>13900</v>
      </c>
      <c r="C5080" s="0" t="str">
        <f aca="false">LEFT(A5080,2)&amp;B5080</f>
        <v>SILogatec</v>
      </c>
    </row>
    <row r="5081" customFormat="false" ht="12.75" hidden="false" customHeight="false" outlineLevel="0" collapsed="false">
      <c r="A5081" s="0" t="s">
        <v>13901</v>
      </c>
      <c r="B5081" s="0" t="s">
        <v>13902</v>
      </c>
      <c r="C5081" s="0" t="str">
        <f aca="false">LEFT(A5081,2)&amp;B5081</f>
        <v>SILoška Dolina</v>
      </c>
    </row>
    <row r="5082" customFormat="false" ht="12.75" hidden="false" customHeight="false" outlineLevel="0" collapsed="false">
      <c r="A5082" s="0" t="s">
        <v>13903</v>
      </c>
      <c r="B5082" s="0" t="s">
        <v>13904</v>
      </c>
      <c r="C5082" s="0" t="str">
        <f aca="false">LEFT(A5082,2)&amp;B5082</f>
        <v>SILoški Potok</v>
      </c>
    </row>
    <row r="5083" customFormat="false" ht="12.75" hidden="false" customHeight="false" outlineLevel="0" collapsed="false">
      <c r="A5083" s="0" t="s">
        <v>13905</v>
      </c>
      <c r="B5083" s="0" t="s">
        <v>13906</v>
      </c>
      <c r="C5083" s="0" t="str">
        <f aca="false">LEFT(A5083,2)&amp;B5083</f>
        <v>SILuče</v>
      </c>
    </row>
    <row r="5084" customFormat="false" ht="12.75" hidden="false" customHeight="false" outlineLevel="0" collapsed="false">
      <c r="A5084" s="0" t="s">
        <v>13907</v>
      </c>
      <c r="B5084" s="0" t="s">
        <v>13908</v>
      </c>
      <c r="C5084" s="0" t="str">
        <f aca="false">LEFT(A5084,2)&amp;B5084</f>
        <v>SILukovica</v>
      </c>
    </row>
    <row r="5085" customFormat="false" ht="12.75" hidden="false" customHeight="false" outlineLevel="0" collapsed="false">
      <c r="A5085" s="0" t="s">
        <v>13909</v>
      </c>
      <c r="B5085" s="0" t="s">
        <v>13910</v>
      </c>
      <c r="C5085" s="0" t="str">
        <f aca="false">LEFT(A5085,2)&amp;B5085</f>
        <v>SIMajšperk</v>
      </c>
    </row>
    <row r="5086" customFormat="false" ht="12.75" hidden="false" customHeight="false" outlineLevel="0" collapsed="false">
      <c r="A5086" s="0" t="s">
        <v>13911</v>
      </c>
      <c r="B5086" s="0" t="s">
        <v>13912</v>
      </c>
      <c r="C5086" s="0" t="str">
        <f aca="false">LEFT(A5086,2)&amp;B5086</f>
        <v>SIMaribor</v>
      </c>
    </row>
    <row r="5087" customFormat="false" ht="12.75" hidden="false" customHeight="false" outlineLevel="0" collapsed="false">
      <c r="A5087" s="0" t="s">
        <v>13913</v>
      </c>
      <c r="B5087" s="0" t="s">
        <v>13914</v>
      </c>
      <c r="C5087" s="0" t="str">
        <f aca="false">LEFT(A5087,2)&amp;B5087</f>
        <v>SIMedvode</v>
      </c>
    </row>
    <row r="5088" customFormat="false" ht="12.75" hidden="false" customHeight="false" outlineLevel="0" collapsed="false">
      <c r="A5088" s="0" t="s">
        <v>13915</v>
      </c>
      <c r="B5088" s="0" t="s">
        <v>13916</v>
      </c>
      <c r="C5088" s="0" t="str">
        <f aca="false">LEFT(A5088,2)&amp;B5088</f>
        <v>SIMengeš</v>
      </c>
    </row>
    <row r="5089" customFormat="false" ht="12.75" hidden="false" customHeight="false" outlineLevel="0" collapsed="false">
      <c r="A5089" s="0" t="s">
        <v>13917</v>
      </c>
      <c r="B5089" s="0" t="s">
        <v>13918</v>
      </c>
      <c r="C5089" s="0" t="str">
        <f aca="false">LEFT(A5089,2)&amp;B5089</f>
        <v>SIMetlika</v>
      </c>
    </row>
    <row r="5090" customFormat="false" ht="12.75" hidden="false" customHeight="false" outlineLevel="0" collapsed="false">
      <c r="A5090" s="0" t="s">
        <v>13919</v>
      </c>
      <c r="B5090" s="0" t="s">
        <v>13920</v>
      </c>
      <c r="C5090" s="0" t="str">
        <f aca="false">LEFT(A5090,2)&amp;B5090</f>
        <v>SIMežica</v>
      </c>
    </row>
    <row r="5091" customFormat="false" ht="12.75" hidden="false" customHeight="false" outlineLevel="0" collapsed="false">
      <c r="A5091" s="0" t="s">
        <v>13921</v>
      </c>
      <c r="B5091" s="0" t="s">
        <v>13922</v>
      </c>
      <c r="C5091" s="0" t="str">
        <f aca="false">LEFT(A5091,2)&amp;B5091</f>
        <v>SIMiren-Kostanjevica</v>
      </c>
    </row>
    <row r="5092" customFormat="false" ht="12.75" hidden="false" customHeight="false" outlineLevel="0" collapsed="false">
      <c r="A5092" s="0" t="s">
        <v>13923</v>
      </c>
      <c r="B5092" s="0" t="s">
        <v>13924</v>
      </c>
      <c r="C5092" s="0" t="str">
        <f aca="false">LEFT(A5092,2)&amp;B5092</f>
        <v>SIMislinja</v>
      </c>
    </row>
    <row r="5093" customFormat="false" ht="12.75" hidden="false" customHeight="false" outlineLevel="0" collapsed="false">
      <c r="A5093" s="0" t="s">
        <v>13925</v>
      </c>
      <c r="B5093" s="0" t="s">
        <v>13926</v>
      </c>
      <c r="C5093" s="0" t="str">
        <f aca="false">LEFT(A5093,2)&amp;B5093</f>
        <v>SIMoravče</v>
      </c>
    </row>
    <row r="5094" customFormat="false" ht="12.75" hidden="false" customHeight="false" outlineLevel="0" collapsed="false">
      <c r="A5094" s="0" t="s">
        <v>13927</v>
      </c>
      <c r="B5094" s="0" t="s">
        <v>13928</v>
      </c>
      <c r="C5094" s="0" t="str">
        <f aca="false">LEFT(A5094,2)&amp;B5094</f>
        <v>SIMoravske Toplice</v>
      </c>
    </row>
    <row r="5095" customFormat="false" ht="12.75" hidden="false" customHeight="false" outlineLevel="0" collapsed="false">
      <c r="A5095" s="0" t="s">
        <v>13929</v>
      </c>
      <c r="B5095" s="0" t="s">
        <v>13930</v>
      </c>
      <c r="C5095" s="0" t="str">
        <f aca="false">LEFT(A5095,2)&amp;B5095</f>
        <v>SIMozirje</v>
      </c>
    </row>
    <row r="5096" customFormat="false" ht="12.75" hidden="false" customHeight="false" outlineLevel="0" collapsed="false">
      <c r="A5096" s="0" t="s">
        <v>13931</v>
      </c>
      <c r="B5096" s="0" t="s">
        <v>13932</v>
      </c>
      <c r="C5096" s="0" t="str">
        <f aca="false">LEFT(A5096,2)&amp;B5096</f>
        <v>SIMurska Sobota</v>
      </c>
    </row>
    <row r="5097" customFormat="false" ht="12.75" hidden="false" customHeight="false" outlineLevel="0" collapsed="false">
      <c r="A5097" s="0" t="s">
        <v>13933</v>
      </c>
      <c r="B5097" s="0" t="s">
        <v>13934</v>
      </c>
      <c r="C5097" s="0" t="str">
        <f aca="false">LEFT(A5097,2)&amp;B5097</f>
        <v>SIMuta</v>
      </c>
    </row>
    <row r="5098" customFormat="false" ht="12.75" hidden="false" customHeight="false" outlineLevel="0" collapsed="false">
      <c r="A5098" s="0" t="s">
        <v>13935</v>
      </c>
      <c r="B5098" s="0" t="s">
        <v>13936</v>
      </c>
      <c r="C5098" s="0" t="str">
        <f aca="false">LEFT(A5098,2)&amp;B5098</f>
        <v>SINaklo</v>
      </c>
    </row>
    <row r="5099" customFormat="false" ht="12.75" hidden="false" customHeight="false" outlineLevel="0" collapsed="false">
      <c r="A5099" s="0" t="s">
        <v>13937</v>
      </c>
      <c r="B5099" s="0" t="s">
        <v>13938</v>
      </c>
      <c r="C5099" s="0" t="str">
        <f aca="false">LEFT(A5099,2)&amp;B5099</f>
        <v>SINazarje</v>
      </c>
    </row>
    <row r="5100" customFormat="false" ht="12.75" hidden="false" customHeight="false" outlineLevel="0" collapsed="false">
      <c r="A5100" s="0" t="s">
        <v>13939</v>
      </c>
      <c r="B5100" s="0" t="s">
        <v>13940</v>
      </c>
      <c r="C5100" s="0" t="str">
        <f aca="false">LEFT(A5100,2)&amp;B5100</f>
        <v>SINova Gorica</v>
      </c>
    </row>
    <row r="5101" customFormat="false" ht="12.75" hidden="false" customHeight="false" outlineLevel="0" collapsed="false">
      <c r="A5101" s="0" t="s">
        <v>13941</v>
      </c>
      <c r="B5101" s="0" t="s">
        <v>13942</v>
      </c>
      <c r="C5101" s="0" t="str">
        <f aca="false">LEFT(A5101,2)&amp;B5101</f>
        <v>SINovo Mesto</v>
      </c>
    </row>
    <row r="5102" customFormat="false" ht="12.75" hidden="false" customHeight="false" outlineLevel="0" collapsed="false">
      <c r="A5102" s="0" t="s">
        <v>13943</v>
      </c>
      <c r="B5102" s="0" t="s">
        <v>13944</v>
      </c>
      <c r="C5102" s="0" t="str">
        <f aca="false">LEFT(A5102,2)&amp;B5102</f>
        <v>SIOdranci</v>
      </c>
    </row>
    <row r="5103" customFormat="false" ht="12.75" hidden="false" customHeight="false" outlineLevel="0" collapsed="false">
      <c r="A5103" s="0" t="s">
        <v>13945</v>
      </c>
      <c r="B5103" s="0" t="s">
        <v>13946</v>
      </c>
      <c r="C5103" s="0" t="str">
        <f aca="false">LEFT(A5103,2)&amp;B5103</f>
        <v>SIOrmož</v>
      </c>
    </row>
    <row r="5104" customFormat="false" ht="12.75" hidden="false" customHeight="false" outlineLevel="0" collapsed="false">
      <c r="A5104" s="0" t="s">
        <v>13947</v>
      </c>
      <c r="B5104" s="0" t="s">
        <v>13948</v>
      </c>
      <c r="C5104" s="0" t="str">
        <f aca="false">LEFT(A5104,2)&amp;B5104</f>
        <v>SIOsilnica</v>
      </c>
    </row>
    <row r="5105" customFormat="false" ht="12.75" hidden="false" customHeight="false" outlineLevel="0" collapsed="false">
      <c r="A5105" s="0" t="s">
        <v>13949</v>
      </c>
      <c r="B5105" s="0" t="s">
        <v>13950</v>
      </c>
      <c r="C5105" s="0" t="str">
        <f aca="false">LEFT(A5105,2)&amp;B5105</f>
        <v>SIPesnica</v>
      </c>
    </row>
    <row r="5106" customFormat="false" ht="12.75" hidden="false" customHeight="false" outlineLevel="0" collapsed="false">
      <c r="A5106" s="0" t="s">
        <v>13951</v>
      </c>
      <c r="B5106" s="0" t="s">
        <v>13952</v>
      </c>
      <c r="C5106" s="0" t="str">
        <f aca="false">LEFT(A5106,2)&amp;B5106</f>
        <v>SIPiran</v>
      </c>
    </row>
    <row r="5107" customFormat="false" ht="12.75" hidden="false" customHeight="false" outlineLevel="0" collapsed="false">
      <c r="A5107" s="0" t="s">
        <v>13953</v>
      </c>
      <c r="B5107" s="0" t="s">
        <v>13954</v>
      </c>
      <c r="C5107" s="0" t="str">
        <f aca="false">LEFT(A5107,2)&amp;B5107</f>
        <v>SIPivka</v>
      </c>
    </row>
    <row r="5108" customFormat="false" ht="12.75" hidden="false" customHeight="false" outlineLevel="0" collapsed="false">
      <c r="A5108" s="0" t="s">
        <v>13955</v>
      </c>
      <c r="B5108" s="0" t="s">
        <v>13956</v>
      </c>
      <c r="C5108" s="0" t="str">
        <f aca="false">LEFT(A5108,2)&amp;B5108</f>
        <v>SIPodčetrtek</v>
      </c>
    </row>
    <row r="5109" customFormat="false" ht="12.75" hidden="false" customHeight="false" outlineLevel="0" collapsed="false">
      <c r="A5109" s="0" t="s">
        <v>13957</v>
      </c>
      <c r="B5109" s="0" t="s">
        <v>13958</v>
      </c>
      <c r="C5109" s="0" t="str">
        <f aca="false">LEFT(A5109,2)&amp;B5109</f>
        <v>SIPodvelka</v>
      </c>
    </row>
    <row r="5110" customFormat="false" ht="12.75" hidden="false" customHeight="false" outlineLevel="0" collapsed="false">
      <c r="A5110" s="0" t="s">
        <v>13959</v>
      </c>
      <c r="B5110" s="0" t="s">
        <v>13960</v>
      </c>
      <c r="C5110" s="0" t="str">
        <f aca="false">LEFT(A5110,2)&amp;B5110</f>
        <v>SIPostojna</v>
      </c>
    </row>
    <row r="5111" customFormat="false" ht="12.75" hidden="false" customHeight="false" outlineLevel="0" collapsed="false">
      <c r="A5111" s="0" t="s">
        <v>13961</v>
      </c>
      <c r="B5111" s="0" t="s">
        <v>13962</v>
      </c>
      <c r="C5111" s="0" t="str">
        <f aca="false">LEFT(A5111,2)&amp;B5111</f>
        <v>SIPreddvor</v>
      </c>
    </row>
    <row r="5112" customFormat="false" ht="12.75" hidden="false" customHeight="false" outlineLevel="0" collapsed="false">
      <c r="A5112" s="0" t="s">
        <v>13963</v>
      </c>
      <c r="B5112" s="0" t="s">
        <v>13964</v>
      </c>
      <c r="C5112" s="0" t="str">
        <f aca="false">LEFT(A5112,2)&amp;B5112</f>
        <v>SIPtuj</v>
      </c>
    </row>
    <row r="5113" customFormat="false" ht="12.75" hidden="false" customHeight="false" outlineLevel="0" collapsed="false">
      <c r="A5113" s="0" t="s">
        <v>13965</v>
      </c>
      <c r="B5113" s="0" t="s">
        <v>13966</v>
      </c>
      <c r="C5113" s="0" t="str">
        <f aca="false">LEFT(A5113,2)&amp;B5113</f>
        <v>SIPuconci</v>
      </c>
    </row>
    <row r="5114" customFormat="false" ht="12.75" hidden="false" customHeight="false" outlineLevel="0" collapsed="false">
      <c r="A5114" s="0" t="s">
        <v>13967</v>
      </c>
      <c r="B5114" s="0" t="s">
        <v>13968</v>
      </c>
      <c r="C5114" s="0" t="str">
        <f aca="false">LEFT(A5114,2)&amp;B5114</f>
        <v>SIRače-Fram</v>
      </c>
    </row>
    <row r="5115" customFormat="false" ht="12.75" hidden="false" customHeight="false" outlineLevel="0" collapsed="false">
      <c r="A5115" s="0" t="s">
        <v>13969</v>
      </c>
      <c r="B5115" s="0" t="s">
        <v>13970</v>
      </c>
      <c r="C5115" s="0" t="str">
        <f aca="false">LEFT(A5115,2)&amp;B5115</f>
        <v>SIRadeče</v>
      </c>
    </row>
    <row r="5116" customFormat="false" ht="12.75" hidden="false" customHeight="false" outlineLevel="0" collapsed="false">
      <c r="A5116" s="0" t="s">
        <v>13971</v>
      </c>
      <c r="B5116" s="0" t="s">
        <v>13972</v>
      </c>
      <c r="C5116" s="0" t="str">
        <f aca="false">LEFT(A5116,2)&amp;B5116</f>
        <v>SIRadenci</v>
      </c>
    </row>
    <row r="5117" customFormat="false" ht="12.75" hidden="false" customHeight="false" outlineLevel="0" collapsed="false">
      <c r="A5117" s="0" t="s">
        <v>13973</v>
      </c>
      <c r="B5117" s="0" t="s">
        <v>13974</v>
      </c>
      <c r="C5117" s="0" t="str">
        <f aca="false">LEFT(A5117,2)&amp;B5117</f>
        <v>SIRadlje ob Dravi</v>
      </c>
    </row>
    <row r="5118" customFormat="false" ht="12.75" hidden="false" customHeight="false" outlineLevel="0" collapsed="false">
      <c r="A5118" s="0" t="s">
        <v>13975</v>
      </c>
      <c r="B5118" s="0" t="s">
        <v>13976</v>
      </c>
      <c r="C5118" s="0" t="str">
        <f aca="false">LEFT(A5118,2)&amp;B5118</f>
        <v>SIRadovljica</v>
      </c>
    </row>
    <row r="5119" customFormat="false" ht="12.75" hidden="false" customHeight="false" outlineLevel="0" collapsed="false">
      <c r="A5119" s="0" t="s">
        <v>13977</v>
      </c>
      <c r="B5119" s="0" t="s">
        <v>13978</v>
      </c>
      <c r="C5119" s="0" t="str">
        <f aca="false">LEFT(A5119,2)&amp;B5119</f>
        <v>SIRavne na Koroškem</v>
      </c>
    </row>
    <row r="5120" customFormat="false" ht="12.75" hidden="false" customHeight="false" outlineLevel="0" collapsed="false">
      <c r="A5120" s="0" t="s">
        <v>13979</v>
      </c>
      <c r="B5120" s="0" t="s">
        <v>13980</v>
      </c>
      <c r="C5120" s="0" t="str">
        <f aca="false">LEFT(A5120,2)&amp;B5120</f>
        <v>SIRibnica</v>
      </c>
    </row>
    <row r="5121" customFormat="false" ht="12.75" hidden="false" customHeight="false" outlineLevel="0" collapsed="false">
      <c r="A5121" s="0" t="s">
        <v>13981</v>
      </c>
      <c r="B5121" s="0" t="s">
        <v>13982</v>
      </c>
      <c r="C5121" s="0" t="str">
        <f aca="false">LEFT(A5121,2)&amp;B5121</f>
        <v>SIRogašovci</v>
      </c>
    </row>
    <row r="5122" customFormat="false" ht="12.75" hidden="false" customHeight="false" outlineLevel="0" collapsed="false">
      <c r="A5122" s="0" t="s">
        <v>13983</v>
      </c>
      <c r="B5122" s="0" t="s">
        <v>13984</v>
      </c>
      <c r="C5122" s="0" t="str">
        <f aca="false">LEFT(A5122,2)&amp;B5122</f>
        <v>SIRogaška Slatina</v>
      </c>
    </row>
    <row r="5123" customFormat="false" ht="12.75" hidden="false" customHeight="false" outlineLevel="0" collapsed="false">
      <c r="A5123" s="0" t="s">
        <v>13985</v>
      </c>
      <c r="B5123" s="0" t="s">
        <v>13986</v>
      </c>
      <c r="C5123" s="0" t="str">
        <f aca="false">LEFT(A5123,2)&amp;B5123</f>
        <v>SIRogatec</v>
      </c>
    </row>
    <row r="5124" customFormat="false" ht="12.75" hidden="false" customHeight="false" outlineLevel="0" collapsed="false">
      <c r="A5124" s="0" t="s">
        <v>13987</v>
      </c>
      <c r="B5124" s="0" t="s">
        <v>13988</v>
      </c>
      <c r="C5124" s="0" t="str">
        <f aca="false">LEFT(A5124,2)&amp;B5124</f>
        <v>SIRuše</v>
      </c>
    </row>
    <row r="5125" customFormat="false" ht="12.75" hidden="false" customHeight="false" outlineLevel="0" collapsed="false">
      <c r="A5125" s="0" t="s">
        <v>13989</v>
      </c>
      <c r="B5125" s="0" t="s">
        <v>13990</v>
      </c>
      <c r="C5125" s="0" t="str">
        <f aca="false">LEFT(A5125,2)&amp;B5125</f>
        <v>SISemič</v>
      </c>
    </row>
    <row r="5126" customFormat="false" ht="12.75" hidden="false" customHeight="false" outlineLevel="0" collapsed="false">
      <c r="A5126" s="0" t="s">
        <v>13991</v>
      </c>
      <c r="B5126" s="0" t="s">
        <v>13992</v>
      </c>
      <c r="C5126" s="0" t="str">
        <f aca="false">LEFT(A5126,2)&amp;B5126</f>
        <v>SISevnica</v>
      </c>
    </row>
    <row r="5127" customFormat="false" ht="12.75" hidden="false" customHeight="false" outlineLevel="0" collapsed="false">
      <c r="A5127" s="0" t="s">
        <v>13993</v>
      </c>
      <c r="B5127" s="0" t="s">
        <v>13994</v>
      </c>
      <c r="C5127" s="0" t="str">
        <f aca="false">LEFT(A5127,2)&amp;B5127</f>
        <v>SISežana</v>
      </c>
    </row>
    <row r="5128" customFormat="false" ht="12.75" hidden="false" customHeight="false" outlineLevel="0" collapsed="false">
      <c r="A5128" s="0" t="s">
        <v>13995</v>
      </c>
      <c r="B5128" s="0" t="s">
        <v>13996</v>
      </c>
      <c r="C5128" s="0" t="str">
        <f aca="false">LEFT(A5128,2)&amp;B5128</f>
        <v>SISlovenj Gradec</v>
      </c>
    </row>
    <row r="5129" customFormat="false" ht="12.75" hidden="false" customHeight="false" outlineLevel="0" collapsed="false">
      <c r="A5129" s="0" t="s">
        <v>13997</v>
      </c>
      <c r="B5129" s="0" t="s">
        <v>13998</v>
      </c>
      <c r="C5129" s="0" t="str">
        <f aca="false">LEFT(A5129,2)&amp;B5129</f>
        <v>SISlovenska Bistrica</v>
      </c>
    </row>
    <row r="5130" customFormat="false" ht="12.75" hidden="false" customHeight="false" outlineLevel="0" collapsed="false">
      <c r="A5130" s="0" t="s">
        <v>13999</v>
      </c>
      <c r="B5130" s="0" t="s">
        <v>14000</v>
      </c>
      <c r="C5130" s="0" t="str">
        <f aca="false">LEFT(A5130,2)&amp;B5130</f>
        <v>SISlovenske Konjice</v>
      </c>
    </row>
    <row r="5131" customFormat="false" ht="12.75" hidden="false" customHeight="false" outlineLevel="0" collapsed="false">
      <c r="A5131" s="0" t="s">
        <v>14001</v>
      </c>
      <c r="B5131" s="0" t="s">
        <v>14002</v>
      </c>
      <c r="C5131" s="0" t="str">
        <f aca="false">LEFT(A5131,2)&amp;B5131</f>
        <v>SIStarše</v>
      </c>
    </row>
    <row r="5132" customFormat="false" ht="12.75" hidden="false" customHeight="false" outlineLevel="0" collapsed="false">
      <c r="A5132" s="0" t="s">
        <v>14003</v>
      </c>
      <c r="B5132" s="0" t="s">
        <v>14004</v>
      </c>
      <c r="C5132" s="0" t="str">
        <f aca="false">LEFT(A5132,2)&amp;B5132</f>
        <v>SISveti Jurij</v>
      </c>
    </row>
    <row r="5133" customFormat="false" ht="12.75" hidden="false" customHeight="false" outlineLevel="0" collapsed="false">
      <c r="A5133" s="0" t="s">
        <v>14005</v>
      </c>
      <c r="B5133" s="0" t="s">
        <v>14006</v>
      </c>
      <c r="C5133" s="0" t="str">
        <f aca="false">LEFT(A5133,2)&amp;B5133</f>
        <v>SIŠenčur</v>
      </c>
    </row>
    <row r="5134" customFormat="false" ht="12.75" hidden="false" customHeight="false" outlineLevel="0" collapsed="false">
      <c r="A5134" s="0" t="s">
        <v>14007</v>
      </c>
      <c r="B5134" s="0" t="s">
        <v>14008</v>
      </c>
      <c r="C5134" s="0" t="str">
        <f aca="false">LEFT(A5134,2)&amp;B5134</f>
        <v>SIŠentilj</v>
      </c>
    </row>
    <row r="5135" customFormat="false" ht="12.75" hidden="false" customHeight="false" outlineLevel="0" collapsed="false">
      <c r="A5135" s="0" t="s">
        <v>14009</v>
      </c>
      <c r="B5135" s="0" t="s">
        <v>14010</v>
      </c>
      <c r="C5135" s="0" t="str">
        <f aca="false">LEFT(A5135,2)&amp;B5135</f>
        <v>SIŠentjernej</v>
      </c>
    </row>
    <row r="5136" customFormat="false" ht="12.75" hidden="false" customHeight="false" outlineLevel="0" collapsed="false">
      <c r="A5136" s="0" t="s">
        <v>14011</v>
      </c>
      <c r="B5136" s="0" t="s">
        <v>14012</v>
      </c>
      <c r="C5136" s="0" t="str">
        <f aca="false">LEFT(A5136,2)&amp;B5136</f>
        <v>SIŠentjur</v>
      </c>
    </row>
    <row r="5137" customFormat="false" ht="12.75" hidden="false" customHeight="false" outlineLevel="0" collapsed="false">
      <c r="A5137" s="0" t="s">
        <v>14013</v>
      </c>
      <c r="B5137" s="0" t="s">
        <v>14014</v>
      </c>
      <c r="C5137" s="0" t="str">
        <f aca="false">LEFT(A5137,2)&amp;B5137</f>
        <v>SIŠkocjan</v>
      </c>
    </row>
    <row r="5138" customFormat="false" ht="12.75" hidden="false" customHeight="false" outlineLevel="0" collapsed="false">
      <c r="A5138" s="0" t="s">
        <v>14015</v>
      </c>
      <c r="B5138" s="0" t="s">
        <v>14016</v>
      </c>
      <c r="C5138" s="0" t="str">
        <f aca="false">LEFT(A5138,2)&amp;B5138</f>
        <v>SIŠkofja Loka</v>
      </c>
    </row>
    <row r="5139" customFormat="false" ht="12.75" hidden="false" customHeight="false" outlineLevel="0" collapsed="false">
      <c r="A5139" s="0" t="s">
        <v>14017</v>
      </c>
      <c r="B5139" s="0" t="s">
        <v>14018</v>
      </c>
      <c r="C5139" s="0" t="str">
        <f aca="false">LEFT(A5139,2)&amp;B5139</f>
        <v>SIŠkofljica</v>
      </c>
    </row>
    <row r="5140" customFormat="false" ht="12.75" hidden="false" customHeight="false" outlineLevel="0" collapsed="false">
      <c r="A5140" s="0" t="s">
        <v>14019</v>
      </c>
      <c r="B5140" s="0" t="s">
        <v>14020</v>
      </c>
      <c r="C5140" s="0" t="str">
        <f aca="false">LEFT(A5140,2)&amp;B5140</f>
        <v>SIŠmarje pri Jelšah</v>
      </c>
    </row>
    <row r="5141" customFormat="false" ht="12.75" hidden="false" customHeight="false" outlineLevel="0" collapsed="false">
      <c r="A5141" s="0" t="s">
        <v>14021</v>
      </c>
      <c r="B5141" s="0" t="s">
        <v>14022</v>
      </c>
      <c r="C5141" s="0" t="str">
        <f aca="false">LEFT(A5141,2)&amp;B5141</f>
        <v>SIŠmartno ob Paki</v>
      </c>
    </row>
    <row r="5142" customFormat="false" ht="12.75" hidden="false" customHeight="false" outlineLevel="0" collapsed="false">
      <c r="A5142" s="0" t="s">
        <v>14023</v>
      </c>
      <c r="B5142" s="0" t="s">
        <v>14024</v>
      </c>
      <c r="C5142" s="0" t="str">
        <f aca="false">LEFT(A5142,2)&amp;B5142</f>
        <v>SIŠoštanj</v>
      </c>
    </row>
    <row r="5143" customFormat="false" ht="12.75" hidden="false" customHeight="false" outlineLevel="0" collapsed="false">
      <c r="A5143" s="0" t="s">
        <v>14025</v>
      </c>
      <c r="B5143" s="0" t="s">
        <v>14026</v>
      </c>
      <c r="C5143" s="0" t="str">
        <f aca="false">LEFT(A5143,2)&amp;B5143</f>
        <v>SIŠtore</v>
      </c>
    </row>
    <row r="5144" customFormat="false" ht="12.75" hidden="false" customHeight="false" outlineLevel="0" collapsed="false">
      <c r="A5144" s="0" t="s">
        <v>14027</v>
      </c>
      <c r="B5144" s="0" t="s">
        <v>14028</v>
      </c>
      <c r="C5144" s="0" t="str">
        <f aca="false">LEFT(A5144,2)&amp;B5144</f>
        <v>SITolmin</v>
      </c>
    </row>
    <row r="5145" customFormat="false" ht="12.75" hidden="false" customHeight="false" outlineLevel="0" collapsed="false">
      <c r="A5145" s="0" t="s">
        <v>14029</v>
      </c>
      <c r="B5145" s="0" t="s">
        <v>14030</v>
      </c>
      <c r="C5145" s="0" t="str">
        <f aca="false">LEFT(A5145,2)&amp;B5145</f>
        <v>SITrbovlje</v>
      </c>
    </row>
    <row r="5146" customFormat="false" ht="12.75" hidden="false" customHeight="false" outlineLevel="0" collapsed="false">
      <c r="A5146" s="0" t="s">
        <v>14031</v>
      </c>
      <c r="B5146" s="0" t="s">
        <v>14032</v>
      </c>
      <c r="C5146" s="0" t="str">
        <f aca="false">LEFT(A5146,2)&amp;B5146</f>
        <v>SITrebnje</v>
      </c>
    </row>
    <row r="5147" customFormat="false" ht="12.75" hidden="false" customHeight="false" outlineLevel="0" collapsed="false">
      <c r="A5147" s="0" t="s">
        <v>14033</v>
      </c>
      <c r="B5147" s="0" t="s">
        <v>14034</v>
      </c>
      <c r="C5147" s="0" t="str">
        <f aca="false">LEFT(A5147,2)&amp;B5147</f>
        <v>SITržič</v>
      </c>
    </row>
    <row r="5148" customFormat="false" ht="12.75" hidden="false" customHeight="false" outlineLevel="0" collapsed="false">
      <c r="A5148" s="0" t="s">
        <v>14035</v>
      </c>
      <c r="B5148" s="0" t="s">
        <v>14036</v>
      </c>
      <c r="C5148" s="0" t="str">
        <f aca="false">LEFT(A5148,2)&amp;B5148</f>
        <v>SITurnišče</v>
      </c>
    </row>
    <row r="5149" customFormat="false" ht="12.75" hidden="false" customHeight="false" outlineLevel="0" collapsed="false">
      <c r="A5149" s="0" t="s">
        <v>14037</v>
      </c>
      <c r="B5149" s="0" t="s">
        <v>14038</v>
      </c>
      <c r="C5149" s="0" t="str">
        <f aca="false">LEFT(A5149,2)&amp;B5149</f>
        <v>SIVelenje</v>
      </c>
    </row>
    <row r="5150" customFormat="false" ht="12.75" hidden="false" customHeight="false" outlineLevel="0" collapsed="false">
      <c r="A5150" s="0" t="s">
        <v>14039</v>
      </c>
      <c r="B5150" s="0" t="s">
        <v>14040</v>
      </c>
      <c r="C5150" s="0" t="str">
        <f aca="false">LEFT(A5150,2)&amp;B5150</f>
        <v>SIVelike Lašče</v>
      </c>
    </row>
    <row r="5151" customFormat="false" ht="12.75" hidden="false" customHeight="false" outlineLevel="0" collapsed="false">
      <c r="A5151" s="0" t="s">
        <v>14041</v>
      </c>
      <c r="B5151" s="0" t="s">
        <v>14042</v>
      </c>
      <c r="C5151" s="0" t="str">
        <f aca="false">LEFT(A5151,2)&amp;B5151</f>
        <v>SIVidem</v>
      </c>
    </row>
    <row r="5152" customFormat="false" ht="12.75" hidden="false" customHeight="false" outlineLevel="0" collapsed="false">
      <c r="A5152" s="0" t="s">
        <v>14043</v>
      </c>
      <c r="B5152" s="0" t="s">
        <v>14044</v>
      </c>
      <c r="C5152" s="0" t="str">
        <f aca="false">LEFT(A5152,2)&amp;B5152</f>
        <v>SIVipava</v>
      </c>
    </row>
    <row r="5153" customFormat="false" ht="12.75" hidden="false" customHeight="false" outlineLevel="0" collapsed="false">
      <c r="A5153" s="0" t="s">
        <v>14045</v>
      </c>
      <c r="B5153" s="0" t="s">
        <v>14046</v>
      </c>
      <c r="C5153" s="0" t="str">
        <f aca="false">LEFT(A5153,2)&amp;B5153</f>
        <v>SIVitanje</v>
      </c>
    </row>
    <row r="5154" customFormat="false" ht="12.75" hidden="false" customHeight="false" outlineLevel="0" collapsed="false">
      <c r="A5154" s="0" t="s">
        <v>14047</v>
      </c>
      <c r="B5154" s="0" t="s">
        <v>14048</v>
      </c>
      <c r="C5154" s="0" t="str">
        <f aca="false">LEFT(A5154,2)&amp;B5154</f>
        <v>SIVodice</v>
      </c>
    </row>
    <row r="5155" customFormat="false" ht="12.75" hidden="false" customHeight="false" outlineLevel="0" collapsed="false">
      <c r="A5155" s="0" t="s">
        <v>14049</v>
      </c>
      <c r="B5155" s="0" t="s">
        <v>14050</v>
      </c>
      <c r="C5155" s="0" t="str">
        <f aca="false">LEFT(A5155,2)&amp;B5155</f>
        <v>SIVojnik</v>
      </c>
    </row>
    <row r="5156" customFormat="false" ht="12.75" hidden="false" customHeight="false" outlineLevel="0" collapsed="false">
      <c r="A5156" s="0" t="s">
        <v>14051</v>
      </c>
      <c r="B5156" s="0" t="s">
        <v>14052</v>
      </c>
      <c r="C5156" s="0" t="str">
        <f aca="false">LEFT(A5156,2)&amp;B5156</f>
        <v>SIVrhnika</v>
      </c>
    </row>
    <row r="5157" customFormat="false" ht="12.75" hidden="false" customHeight="false" outlineLevel="0" collapsed="false">
      <c r="A5157" s="0" t="s">
        <v>14053</v>
      </c>
      <c r="B5157" s="0" t="s">
        <v>14054</v>
      </c>
      <c r="C5157" s="0" t="str">
        <f aca="false">LEFT(A5157,2)&amp;B5157</f>
        <v>SIVuzenica</v>
      </c>
    </row>
    <row r="5158" customFormat="false" ht="12.75" hidden="false" customHeight="false" outlineLevel="0" collapsed="false">
      <c r="A5158" s="0" t="s">
        <v>14055</v>
      </c>
      <c r="B5158" s="0" t="s">
        <v>14056</v>
      </c>
      <c r="C5158" s="0" t="str">
        <f aca="false">LEFT(A5158,2)&amp;B5158</f>
        <v>SIZagorje ob Savi</v>
      </c>
    </row>
    <row r="5159" customFormat="false" ht="12.75" hidden="false" customHeight="false" outlineLevel="0" collapsed="false">
      <c r="A5159" s="0" t="s">
        <v>14057</v>
      </c>
      <c r="B5159" s="0" t="s">
        <v>14058</v>
      </c>
      <c r="C5159" s="0" t="str">
        <f aca="false">LEFT(A5159,2)&amp;B5159</f>
        <v>SIZavrč</v>
      </c>
    </row>
    <row r="5160" customFormat="false" ht="12.75" hidden="false" customHeight="false" outlineLevel="0" collapsed="false">
      <c r="A5160" s="0" t="s">
        <v>14059</v>
      </c>
      <c r="B5160" s="0" t="s">
        <v>14060</v>
      </c>
      <c r="C5160" s="0" t="str">
        <f aca="false">LEFT(A5160,2)&amp;B5160</f>
        <v>SIZreče</v>
      </c>
    </row>
    <row r="5161" customFormat="false" ht="12.75" hidden="false" customHeight="false" outlineLevel="0" collapsed="false">
      <c r="A5161" s="0" t="s">
        <v>14061</v>
      </c>
      <c r="B5161" s="0" t="s">
        <v>14062</v>
      </c>
      <c r="C5161" s="0" t="str">
        <f aca="false">LEFT(A5161,2)&amp;B5161</f>
        <v>SIŽelezniki</v>
      </c>
    </row>
    <row r="5162" customFormat="false" ht="12.75" hidden="false" customHeight="false" outlineLevel="0" collapsed="false">
      <c r="A5162" s="0" t="s">
        <v>14063</v>
      </c>
      <c r="B5162" s="0" t="s">
        <v>14064</v>
      </c>
      <c r="C5162" s="0" t="str">
        <f aca="false">LEFT(A5162,2)&amp;B5162</f>
        <v>SIŽiri</v>
      </c>
    </row>
    <row r="5163" customFormat="false" ht="12.75" hidden="false" customHeight="false" outlineLevel="0" collapsed="false">
      <c r="A5163" s="0" t="s">
        <v>14065</v>
      </c>
      <c r="B5163" s="0" t="s">
        <v>14066</v>
      </c>
      <c r="C5163" s="0" t="str">
        <f aca="false">LEFT(A5163,2)&amp;B5163</f>
        <v>SIBenedikt</v>
      </c>
    </row>
    <row r="5164" customFormat="false" ht="12.75" hidden="false" customHeight="false" outlineLevel="0" collapsed="false">
      <c r="A5164" s="0" t="s">
        <v>14067</v>
      </c>
      <c r="B5164" s="0" t="s">
        <v>14068</v>
      </c>
      <c r="C5164" s="0" t="str">
        <f aca="false">LEFT(A5164,2)&amp;B5164</f>
        <v>SIBistrica ob Sotli</v>
      </c>
    </row>
    <row r="5165" customFormat="false" ht="12.75" hidden="false" customHeight="false" outlineLevel="0" collapsed="false">
      <c r="A5165" s="0" t="s">
        <v>14069</v>
      </c>
      <c r="B5165" s="0" t="s">
        <v>14070</v>
      </c>
      <c r="C5165" s="0" t="str">
        <f aca="false">LEFT(A5165,2)&amp;B5165</f>
        <v>SIBloke</v>
      </c>
    </row>
    <row r="5166" customFormat="false" ht="12.75" hidden="false" customHeight="false" outlineLevel="0" collapsed="false">
      <c r="A5166" s="0" t="s">
        <v>14071</v>
      </c>
      <c r="B5166" s="0" t="s">
        <v>14072</v>
      </c>
      <c r="C5166" s="0" t="str">
        <f aca="false">LEFT(A5166,2)&amp;B5166</f>
        <v>SIBraslovče</v>
      </c>
    </row>
    <row r="5167" customFormat="false" ht="12.75" hidden="false" customHeight="false" outlineLevel="0" collapsed="false">
      <c r="A5167" s="0" t="s">
        <v>14073</v>
      </c>
      <c r="B5167" s="0" t="s">
        <v>14074</v>
      </c>
      <c r="C5167" s="0" t="str">
        <f aca="false">LEFT(A5167,2)&amp;B5167</f>
        <v>SICankova</v>
      </c>
    </row>
    <row r="5168" customFormat="false" ht="12.75" hidden="false" customHeight="false" outlineLevel="0" collapsed="false">
      <c r="A5168" s="0" t="s">
        <v>14075</v>
      </c>
      <c r="B5168" s="0" t="s">
        <v>14076</v>
      </c>
      <c r="C5168" s="0" t="str">
        <f aca="false">LEFT(A5168,2)&amp;B5168</f>
        <v>SICerkvenjak</v>
      </c>
    </row>
    <row r="5169" customFormat="false" ht="12.75" hidden="false" customHeight="false" outlineLevel="0" collapsed="false">
      <c r="A5169" s="0" t="s">
        <v>14077</v>
      </c>
      <c r="B5169" s="0" t="s">
        <v>14078</v>
      </c>
      <c r="C5169" s="0" t="str">
        <f aca="false">LEFT(A5169,2)&amp;B5169</f>
        <v>SIDobje</v>
      </c>
    </row>
    <row r="5170" customFormat="false" ht="12.75" hidden="false" customHeight="false" outlineLevel="0" collapsed="false">
      <c r="A5170" s="0" t="s">
        <v>14079</v>
      </c>
      <c r="B5170" s="0" t="s">
        <v>14080</v>
      </c>
      <c r="C5170" s="0" t="str">
        <f aca="false">LEFT(A5170,2)&amp;B5170</f>
        <v>SIDobrna</v>
      </c>
    </row>
    <row r="5171" customFormat="false" ht="12.75" hidden="false" customHeight="false" outlineLevel="0" collapsed="false">
      <c r="A5171" s="0" t="s">
        <v>14081</v>
      </c>
      <c r="B5171" s="0" t="s">
        <v>14082</v>
      </c>
      <c r="C5171" s="0" t="str">
        <f aca="false">LEFT(A5171,2)&amp;B5171</f>
        <v>SIDobrovnik</v>
      </c>
    </row>
    <row r="5172" customFormat="false" ht="12.75" hidden="false" customHeight="false" outlineLevel="0" collapsed="false">
      <c r="A5172" s="0" t="s">
        <v>14083</v>
      </c>
      <c r="B5172" s="0" t="s">
        <v>14084</v>
      </c>
      <c r="C5172" s="0" t="str">
        <f aca="false">LEFT(A5172,2)&amp;B5172</f>
        <v>SIDolenjske Toplice</v>
      </c>
    </row>
    <row r="5173" customFormat="false" ht="12.75" hidden="false" customHeight="false" outlineLevel="0" collapsed="false">
      <c r="A5173" s="0" t="s">
        <v>14085</v>
      </c>
      <c r="B5173" s="0" t="s">
        <v>14086</v>
      </c>
      <c r="C5173" s="0" t="str">
        <f aca="false">LEFT(A5173,2)&amp;B5173</f>
        <v>SIGrad</v>
      </c>
    </row>
    <row r="5174" customFormat="false" ht="12.75" hidden="false" customHeight="false" outlineLevel="0" collapsed="false">
      <c r="A5174" s="0" t="s">
        <v>14087</v>
      </c>
      <c r="B5174" s="0" t="s">
        <v>14088</v>
      </c>
      <c r="C5174" s="0" t="str">
        <f aca="false">LEFT(A5174,2)&amp;B5174</f>
        <v>SIHajdina</v>
      </c>
    </row>
    <row r="5175" customFormat="false" ht="12.75" hidden="false" customHeight="false" outlineLevel="0" collapsed="false">
      <c r="A5175" s="0" t="s">
        <v>14089</v>
      </c>
      <c r="B5175" s="0" t="s">
        <v>14090</v>
      </c>
      <c r="C5175" s="0" t="str">
        <f aca="false">LEFT(A5175,2)&amp;B5175</f>
        <v>SIHoče-Slivnica</v>
      </c>
    </row>
    <row r="5176" customFormat="false" ht="12.75" hidden="false" customHeight="false" outlineLevel="0" collapsed="false">
      <c r="A5176" s="0" t="s">
        <v>14091</v>
      </c>
      <c r="B5176" s="0" t="s">
        <v>14092</v>
      </c>
      <c r="C5176" s="0" t="str">
        <f aca="false">LEFT(A5176,2)&amp;B5176</f>
        <v>SIHodoš</v>
      </c>
    </row>
    <row r="5177" customFormat="false" ht="12.75" hidden="false" customHeight="false" outlineLevel="0" collapsed="false">
      <c r="A5177" s="0" t="s">
        <v>14093</v>
      </c>
      <c r="B5177" s="0" t="s">
        <v>14094</v>
      </c>
      <c r="C5177" s="0" t="str">
        <f aca="false">LEFT(A5177,2)&amp;B5177</f>
        <v>SIHorjul</v>
      </c>
    </row>
    <row r="5178" customFormat="false" ht="12.75" hidden="false" customHeight="false" outlineLevel="0" collapsed="false">
      <c r="A5178" s="0" t="s">
        <v>14095</v>
      </c>
      <c r="B5178" s="0" t="s">
        <v>14096</v>
      </c>
      <c r="C5178" s="0" t="str">
        <f aca="false">LEFT(A5178,2)&amp;B5178</f>
        <v>SIJezersko</v>
      </c>
    </row>
    <row r="5179" customFormat="false" ht="12.75" hidden="false" customHeight="false" outlineLevel="0" collapsed="false">
      <c r="A5179" s="0" t="s">
        <v>14097</v>
      </c>
      <c r="B5179" s="0" t="s">
        <v>14098</v>
      </c>
      <c r="C5179" s="0" t="str">
        <f aca="false">LEFT(A5179,2)&amp;B5179</f>
        <v>SIKomenda</v>
      </c>
    </row>
    <row r="5180" customFormat="false" ht="12.75" hidden="false" customHeight="false" outlineLevel="0" collapsed="false">
      <c r="A5180" s="0" t="s">
        <v>14099</v>
      </c>
      <c r="B5180" s="0" t="s">
        <v>14100</v>
      </c>
      <c r="C5180" s="0" t="str">
        <f aca="false">LEFT(A5180,2)&amp;B5180</f>
        <v>SIKostel</v>
      </c>
    </row>
    <row r="5181" customFormat="false" ht="12.75" hidden="false" customHeight="false" outlineLevel="0" collapsed="false">
      <c r="A5181" s="0" t="s">
        <v>14101</v>
      </c>
      <c r="B5181" s="0" t="s">
        <v>14102</v>
      </c>
      <c r="C5181" s="0" t="str">
        <f aca="false">LEFT(A5181,2)&amp;B5181</f>
        <v>SIKriževci</v>
      </c>
    </row>
    <row r="5182" customFormat="false" ht="12.75" hidden="false" customHeight="false" outlineLevel="0" collapsed="false">
      <c r="A5182" s="0" t="s">
        <v>14103</v>
      </c>
      <c r="B5182" s="0" t="s">
        <v>14104</v>
      </c>
      <c r="C5182" s="0" t="str">
        <f aca="false">LEFT(A5182,2)&amp;B5182</f>
        <v>SILovrenc na Pohorju</v>
      </c>
    </row>
    <row r="5183" customFormat="false" ht="12.75" hidden="false" customHeight="false" outlineLevel="0" collapsed="false">
      <c r="A5183" s="0" t="s">
        <v>14105</v>
      </c>
      <c r="B5183" s="0" t="s">
        <v>14106</v>
      </c>
      <c r="C5183" s="0" t="str">
        <f aca="false">LEFT(A5183,2)&amp;B5183</f>
        <v>SIMarkovci</v>
      </c>
    </row>
    <row r="5184" customFormat="false" ht="12.75" hidden="false" customHeight="false" outlineLevel="0" collapsed="false">
      <c r="A5184" s="0" t="s">
        <v>14107</v>
      </c>
      <c r="B5184" s="0" t="s">
        <v>14108</v>
      </c>
      <c r="C5184" s="0" t="str">
        <f aca="false">LEFT(A5184,2)&amp;B5184</f>
        <v>SIMiklavž na Dravskem Polju</v>
      </c>
    </row>
    <row r="5185" customFormat="false" ht="12.75" hidden="false" customHeight="false" outlineLevel="0" collapsed="false">
      <c r="A5185" s="0" t="s">
        <v>14109</v>
      </c>
      <c r="B5185" s="0" t="s">
        <v>14110</v>
      </c>
      <c r="C5185" s="0" t="str">
        <f aca="false">LEFT(A5185,2)&amp;B5185</f>
        <v>SIMirna Peč</v>
      </c>
    </row>
    <row r="5186" customFormat="false" ht="12.75" hidden="false" customHeight="false" outlineLevel="0" collapsed="false">
      <c r="A5186" s="0" t="s">
        <v>14111</v>
      </c>
      <c r="B5186" s="0" t="s">
        <v>14112</v>
      </c>
      <c r="C5186" s="0" t="str">
        <f aca="false">LEFT(A5186,2)&amp;B5186</f>
        <v>SIOplotnica</v>
      </c>
    </row>
    <row r="5187" customFormat="false" ht="12.75" hidden="false" customHeight="false" outlineLevel="0" collapsed="false">
      <c r="A5187" s="0" t="s">
        <v>14113</v>
      </c>
      <c r="B5187" s="0" t="s">
        <v>14114</v>
      </c>
      <c r="C5187" s="0" t="str">
        <f aca="false">LEFT(A5187,2)&amp;B5187</f>
        <v>SIPodlehnik</v>
      </c>
    </row>
    <row r="5188" customFormat="false" ht="12.75" hidden="false" customHeight="false" outlineLevel="0" collapsed="false">
      <c r="A5188" s="0" t="s">
        <v>14115</v>
      </c>
      <c r="B5188" s="0" t="s">
        <v>14116</v>
      </c>
      <c r="C5188" s="0" t="str">
        <f aca="false">LEFT(A5188,2)&amp;B5188</f>
        <v>SIPolzela</v>
      </c>
    </row>
    <row r="5189" customFormat="false" ht="12.75" hidden="false" customHeight="false" outlineLevel="0" collapsed="false">
      <c r="A5189" s="0" t="s">
        <v>14117</v>
      </c>
      <c r="B5189" s="0" t="s">
        <v>14118</v>
      </c>
      <c r="C5189" s="0" t="str">
        <f aca="false">LEFT(A5189,2)&amp;B5189</f>
        <v>SIPrebold</v>
      </c>
    </row>
    <row r="5190" customFormat="false" ht="12.75" hidden="false" customHeight="false" outlineLevel="0" collapsed="false">
      <c r="A5190" s="0" t="s">
        <v>14119</v>
      </c>
      <c r="B5190" s="0" t="s">
        <v>14120</v>
      </c>
      <c r="C5190" s="0" t="str">
        <f aca="false">LEFT(A5190,2)&amp;B5190</f>
        <v>SIPrevalje</v>
      </c>
    </row>
    <row r="5191" customFormat="false" ht="12.75" hidden="false" customHeight="false" outlineLevel="0" collapsed="false">
      <c r="A5191" s="0" t="s">
        <v>14121</v>
      </c>
      <c r="B5191" s="0" t="s">
        <v>14122</v>
      </c>
      <c r="C5191" s="0" t="str">
        <f aca="false">LEFT(A5191,2)&amp;B5191</f>
        <v>SIRazkrižje</v>
      </c>
    </row>
    <row r="5192" customFormat="false" ht="12.75" hidden="false" customHeight="false" outlineLevel="0" collapsed="false">
      <c r="A5192" s="0" t="s">
        <v>14123</v>
      </c>
      <c r="B5192" s="0" t="s">
        <v>14124</v>
      </c>
      <c r="C5192" s="0" t="str">
        <f aca="false">LEFT(A5192,2)&amp;B5192</f>
        <v>SIRibnica na Pohorju</v>
      </c>
    </row>
    <row r="5193" customFormat="false" ht="12.75" hidden="false" customHeight="false" outlineLevel="0" collapsed="false">
      <c r="A5193" s="0" t="s">
        <v>14125</v>
      </c>
      <c r="B5193" s="0" t="s">
        <v>14126</v>
      </c>
      <c r="C5193" s="0" t="str">
        <f aca="false">LEFT(A5193,2)&amp;B5193</f>
        <v>SISelnica ob Dravi</v>
      </c>
    </row>
    <row r="5194" customFormat="false" ht="12.75" hidden="false" customHeight="false" outlineLevel="0" collapsed="false">
      <c r="A5194" s="0" t="s">
        <v>14127</v>
      </c>
      <c r="B5194" s="0" t="s">
        <v>14128</v>
      </c>
      <c r="C5194" s="0" t="str">
        <f aca="false">LEFT(A5194,2)&amp;B5194</f>
        <v>SISodražica</v>
      </c>
    </row>
    <row r="5195" customFormat="false" ht="12.75" hidden="false" customHeight="false" outlineLevel="0" collapsed="false">
      <c r="A5195" s="0" t="s">
        <v>14129</v>
      </c>
      <c r="B5195" s="0" t="s">
        <v>14130</v>
      </c>
      <c r="C5195" s="0" t="str">
        <f aca="false">LEFT(A5195,2)&amp;B5195</f>
        <v>SISolčava</v>
      </c>
    </row>
    <row r="5196" customFormat="false" ht="12.75" hidden="false" customHeight="false" outlineLevel="0" collapsed="false">
      <c r="A5196" s="0" t="s">
        <v>14131</v>
      </c>
      <c r="B5196" s="0" t="s">
        <v>14132</v>
      </c>
      <c r="C5196" s="0" t="str">
        <f aca="false">LEFT(A5196,2)&amp;B5196</f>
        <v>SISveta Ana</v>
      </c>
    </row>
    <row r="5197" customFormat="false" ht="12.75" hidden="false" customHeight="false" outlineLevel="0" collapsed="false">
      <c r="A5197" s="0" t="s">
        <v>14133</v>
      </c>
      <c r="B5197" s="0" t="s">
        <v>14134</v>
      </c>
      <c r="C5197" s="0" t="str">
        <f aca="false">LEFT(A5197,2)&amp;B5197</f>
        <v>SISveti Andraž v Slovenskih Goricah</v>
      </c>
    </row>
    <row r="5198" customFormat="false" ht="12.75" hidden="false" customHeight="false" outlineLevel="0" collapsed="false">
      <c r="A5198" s="0" t="s">
        <v>14135</v>
      </c>
      <c r="B5198" s="0" t="s">
        <v>14136</v>
      </c>
      <c r="C5198" s="0" t="str">
        <f aca="false">LEFT(A5198,2)&amp;B5198</f>
        <v>SIŠempeter-Vrtojba</v>
      </c>
    </row>
    <row r="5199" customFormat="false" ht="12.75" hidden="false" customHeight="false" outlineLevel="0" collapsed="false">
      <c r="A5199" s="0" t="s">
        <v>14137</v>
      </c>
      <c r="B5199" s="0" t="s">
        <v>14138</v>
      </c>
      <c r="C5199" s="0" t="str">
        <f aca="false">LEFT(A5199,2)&amp;B5199</f>
        <v>SITabor</v>
      </c>
    </row>
    <row r="5200" customFormat="false" ht="12.75" hidden="false" customHeight="false" outlineLevel="0" collapsed="false">
      <c r="A5200" s="0" t="s">
        <v>14139</v>
      </c>
      <c r="B5200" s="0" t="s">
        <v>14140</v>
      </c>
      <c r="C5200" s="0" t="str">
        <f aca="false">LEFT(A5200,2)&amp;B5200</f>
        <v>SITrnovska Vas</v>
      </c>
    </row>
    <row r="5201" customFormat="false" ht="12.75" hidden="false" customHeight="false" outlineLevel="0" collapsed="false">
      <c r="A5201" s="0" t="s">
        <v>14141</v>
      </c>
      <c r="B5201" s="0" t="s">
        <v>14142</v>
      </c>
      <c r="C5201" s="0" t="str">
        <f aca="false">LEFT(A5201,2)&amp;B5201</f>
        <v>SITrzin</v>
      </c>
    </row>
    <row r="5202" customFormat="false" ht="12.75" hidden="false" customHeight="false" outlineLevel="0" collapsed="false">
      <c r="A5202" s="0" t="s">
        <v>14143</v>
      </c>
      <c r="B5202" s="0" t="s">
        <v>14144</v>
      </c>
      <c r="C5202" s="0" t="str">
        <f aca="false">LEFT(A5202,2)&amp;B5202</f>
        <v>SIVelika Polana</v>
      </c>
    </row>
    <row r="5203" customFormat="false" ht="12.75" hidden="false" customHeight="false" outlineLevel="0" collapsed="false">
      <c r="A5203" s="0" t="s">
        <v>14145</v>
      </c>
      <c r="B5203" s="0" t="s">
        <v>14146</v>
      </c>
      <c r="C5203" s="0" t="str">
        <f aca="false">LEFT(A5203,2)&amp;B5203</f>
        <v>SIVeržej</v>
      </c>
    </row>
    <row r="5204" customFormat="false" ht="12.75" hidden="false" customHeight="false" outlineLevel="0" collapsed="false">
      <c r="A5204" s="0" t="s">
        <v>14147</v>
      </c>
      <c r="B5204" s="0" t="s">
        <v>14148</v>
      </c>
      <c r="C5204" s="0" t="str">
        <f aca="false">LEFT(A5204,2)&amp;B5204</f>
        <v>SIVransko</v>
      </c>
    </row>
    <row r="5205" customFormat="false" ht="12.75" hidden="false" customHeight="false" outlineLevel="0" collapsed="false">
      <c r="A5205" s="0" t="s">
        <v>14149</v>
      </c>
      <c r="B5205" s="0" t="s">
        <v>14150</v>
      </c>
      <c r="C5205" s="0" t="str">
        <f aca="false">LEFT(A5205,2)&amp;B5205</f>
        <v>SIŽalec</v>
      </c>
    </row>
    <row r="5206" customFormat="false" ht="12.75" hidden="false" customHeight="false" outlineLevel="0" collapsed="false">
      <c r="A5206" s="0" t="s">
        <v>14151</v>
      </c>
      <c r="B5206" s="0" t="s">
        <v>14152</v>
      </c>
      <c r="C5206" s="0" t="str">
        <f aca="false">LEFT(A5206,2)&amp;B5206</f>
        <v>SIŽetale</v>
      </c>
    </row>
    <row r="5207" customFormat="false" ht="12.75" hidden="false" customHeight="false" outlineLevel="0" collapsed="false">
      <c r="A5207" s="0" t="s">
        <v>14153</v>
      </c>
      <c r="B5207" s="0" t="s">
        <v>14154</v>
      </c>
      <c r="C5207" s="0" t="str">
        <f aca="false">LEFT(A5207,2)&amp;B5207</f>
        <v>SIŽirovnica</v>
      </c>
    </row>
    <row r="5208" customFormat="false" ht="12.75" hidden="false" customHeight="false" outlineLevel="0" collapsed="false">
      <c r="A5208" s="0" t="s">
        <v>14155</v>
      </c>
      <c r="B5208" s="0" t="s">
        <v>14156</v>
      </c>
      <c r="C5208" s="0" t="str">
        <f aca="false">LEFT(A5208,2)&amp;B5208</f>
        <v>SIŽužemberk</v>
      </c>
    </row>
    <row r="5209" customFormat="false" ht="12.75" hidden="false" customHeight="false" outlineLevel="0" collapsed="false">
      <c r="A5209" s="0" t="s">
        <v>14157</v>
      </c>
      <c r="B5209" s="0" t="s">
        <v>14158</v>
      </c>
      <c r="C5209" s="0" t="str">
        <f aca="false">LEFT(A5209,2)&amp;B5209</f>
        <v>SIŠmartno pri Litiji</v>
      </c>
    </row>
    <row r="5210" customFormat="false" ht="12.75" hidden="false" customHeight="false" outlineLevel="0" collapsed="false">
      <c r="A5210" s="0" t="s">
        <v>14159</v>
      </c>
      <c r="B5210" s="0" t="s">
        <v>14160</v>
      </c>
      <c r="C5210" s="0" t="str">
        <f aca="false">LEFT(A5210,2)&amp;B5210</f>
        <v>SIApače</v>
      </c>
    </row>
    <row r="5211" customFormat="false" ht="12.75" hidden="false" customHeight="false" outlineLevel="0" collapsed="false">
      <c r="A5211" s="0" t="s">
        <v>14161</v>
      </c>
      <c r="B5211" s="0" t="s">
        <v>14162</v>
      </c>
      <c r="C5211" s="0" t="str">
        <f aca="false">LEFT(A5211,2)&amp;B5211</f>
        <v>SICirkulane</v>
      </c>
    </row>
    <row r="5212" customFormat="false" ht="12.75" hidden="false" customHeight="false" outlineLevel="0" collapsed="false">
      <c r="A5212" s="0" t="s">
        <v>14163</v>
      </c>
      <c r="B5212" s="0" t="s">
        <v>14164</v>
      </c>
      <c r="C5212" s="0" t="str">
        <f aca="false">LEFT(A5212,2)&amp;B5212</f>
        <v>SIKosanjevica na Krki</v>
      </c>
    </row>
    <row r="5213" customFormat="false" ht="12.75" hidden="false" customHeight="false" outlineLevel="0" collapsed="false">
      <c r="A5213" s="0" t="s">
        <v>14165</v>
      </c>
      <c r="B5213" s="0" t="s">
        <v>14166</v>
      </c>
      <c r="C5213" s="0" t="str">
        <f aca="false">LEFT(A5213,2)&amp;B5213</f>
        <v>SIMakole</v>
      </c>
    </row>
    <row r="5214" customFormat="false" ht="12.75" hidden="false" customHeight="false" outlineLevel="0" collapsed="false">
      <c r="A5214" s="0" t="s">
        <v>14167</v>
      </c>
      <c r="B5214" s="0" t="s">
        <v>14168</v>
      </c>
      <c r="C5214" s="0" t="str">
        <f aca="false">LEFT(A5214,2)&amp;B5214</f>
        <v>SIMokronog-Trebelno</v>
      </c>
    </row>
    <row r="5215" customFormat="false" ht="12.75" hidden="false" customHeight="false" outlineLevel="0" collapsed="false">
      <c r="A5215" s="0" t="s">
        <v>14169</v>
      </c>
      <c r="B5215" s="0" t="s">
        <v>14170</v>
      </c>
      <c r="C5215" s="0" t="str">
        <f aca="false">LEFT(A5215,2)&amp;B5215</f>
        <v>SIPoljčane</v>
      </c>
    </row>
    <row r="5216" customFormat="false" ht="12.75" hidden="false" customHeight="false" outlineLevel="0" collapsed="false">
      <c r="A5216" s="0" t="s">
        <v>14171</v>
      </c>
      <c r="B5216" s="0" t="s">
        <v>14172</v>
      </c>
      <c r="C5216" s="0" t="str">
        <f aca="false">LEFT(A5216,2)&amp;B5216</f>
        <v>SIRenče-Vogrsko</v>
      </c>
    </row>
    <row r="5217" customFormat="false" ht="12.75" hidden="false" customHeight="false" outlineLevel="0" collapsed="false">
      <c r="A5217" s="0" t="s">
        <v>14173</v>
      </c>
      <c r="B5217" s="0" t="s">
        <v>14174</v>
      </c>
      <c r="C5217" s="0" t="str">
        <f aca="false">LEFT(A5217,2)&amp;B5217</f>
        <v>SISredišče ob Dravi</v>
      </c>
    </row>
    <row r="5218" customFormat="false" ht="12.75" hidden="false" customHeight="false" outlineLevel="0" collapsed="false">
      <c r="A5218" s="0" t="s">
        <v>14175</v>
      </c>
      <c r="B5218" s="0" t="s">
        <v>14176</v>
      </c>
      <c r="C5218" s="0" t="str">
        <f aca="false">LEFT(A5218,2)&amp;B5218</f>
        <v>SIStraža</v>
      </c>
    </row>
    <row r="5219" customFormat="false" ht="12.75" hidden="false" customHeight="false" outlineLevel="0" collapsed="false">
      <c r="A5219" s="0" t="s">
        <v>14177</v>
      </c>
      <c r="B5219" s="0" t="s">
        <v>14178</v>
      </c>
      <c r="C5219" s="0" t="str">
        <f aca="false">LEFT(A5219,2)&amp;B5219</f>
        <v>SISveta Trojica v Slovenskih Goricah</v>
      </c>
    </row>
    <row r="5220" customFormat="false" ht="12.75" hidden="false" customHeight="false" outlineLevel="0" collapsed="false">
      <c r="A5220" s="0" t="s">
        <v>14179</v>
      </c>
      <c r="B5220" s="0" t="s">
        <v>14180</v>
      </c>
      <c r="C5220" s="0" t="str">
        <f aca="false">LEFT(A5220,2)&amp;B5220</f>
        <v>SISveti Tomaž</v>
      </c>
    </row>
    <row r="5221" customFormat="false" ht="12.75" hidden="false" customHeight="false" outlineLevel="0" collapsed="false">
      <c r="A5221" s="0" t="s">
        <v>14181</v>
      </c>
      <c r="B5221" s="0" t="s">
        <v>14182</v>
      </c>
      <c r="C5221" s="0" t="str">
        <f aca="false">LEFT(A5221,2)&amp;B5221</f>
        <v>SIŠmarješke Toplice</v>
      </c>
    </row>
    <row r="5222" customFormat="false" ht="12.75" hidden="false" customHeight="false" outlineLevel="0" collapsed="false">
      <c r="A5222" s="0" t="s">
        <v>14183</v>
      </c>
      <c r="B5222" s="0" t="s">
        <v>14184</v>
      </c>
      <c r="C5222" s="0" t="str">
        <f aca="false">LEFT(A5222,2)&amp;B5222</f>
        <v>SIGorje</v>
      </c>
    </row>
    <row r="5223" customFormat="false" ht="12.75" hidden="false" customHeight="false" outlineLevel="0" collapsed="false">
      <c r="A5223" s="0" t="s">
        <v>14185</v>
      </c>
      <c r="B5223" s="0" t="s">
        <v>14186</v>
      </c>
      <c r="C5223" s="0" t="str">
        <f aca="false">LEFT(A5223,2)&amp;B5223</f>
        <v>SILog-Dragomer</v>
      </c>
    </row>
    <row r="5224" customFormat="false" ht="12.75" hidden="false" customHeight="false" outlineLevel="0" collapsed="false">
      <c r="A5224" s="0" t="s">
        <v>14187</v>
      </c>
      <c r="B5224" s="0" t="s">
        <v>14188</v>
      </c>
      <c r="C5224" s="0" t="str">
        <f aca="false">LEFT(A5224,2)&amp;B5224</f>
        <v>SIRečica ob Savinji</v>
      </c>
    </row>
    <row r="5225" customFormat="false" ht="12.75" hidden="false" customHeight="false" outlineLevel="0" collapsed="false">
      <c r="A5225" s="0" t="s">
        <v>14189</v>
      </c>
      <c r="B5225" s="0" t="s">
        <v>14190</v>
      </c>
      <c r="C5225" s="0" t="str">
        <f aca="false">LEFT(A5225,2)&amp;B5225</f>
        <v>SISveti Jurij v Slovenskih Goricah</v>
      </c>
    </row>
    <row r="5226" customFormat="false" ht="12.75" hidden="false" customHeight="false" outlineLevel="0" collapsed="false">
      <c r="A5226" s="0" t="s">
        <v>14191</v>
      </c>
      <c r="B5226" s="0" t="s">
        <v>14192</v>
      </c>
      <c r="C5226" s="0" t="str">
        <f aca="false">LEFT(A5226,2)&amp;B5226</f>
        <v>SIŠentrupert</v>
      </c>
    </row>
    <row r="5227" customFormat="false" ht="12.75" hidden="false" customHeight="false" outlineLevel="0" collapsed="false">
      <c r="A5227" s="0" t="s">
        <v>14193</v>
      </c>
      <c r="B5227" s="0" t="s">
        <v>14194</v>
      </c>
      <c r="C5227" s="0" t="str">
        <f aca="false">LEFT(A5227,2)&amp;B5227</f>
        <v>SIMirna</v>
      </c>
    </row>
    <row r="5228" customFormat="false" ht="12.75" hidden="false" customHeight="false" outlineLevel="0" collapsed="false">
      <c r="A5228" s="0" t="s">
        <v>14195</v>
      </c>
      <c r="B5228" s="0" t="s">
        <v>14196</v>
      </c>
      <c r="C5228" s="0" t="str">
        <f aca="false">LEFT(A5228,2)&amp;B5228</f>
        <v>SIAnkaran</v>
      </c>
    </row>
    <row r="5229" customFormat="false" ht="12.75" hidden="false" customHeight="false" outlineLevel="0" collapsed="false">
      <c r="A5229" s="0" t="s">
        <v>14197</v>
      </c>
      <c r="B5229" s="0" t="s">
        <v>14198</v>
      </c>
      <c r="C5229" s="0" t="str">
        <f aca="false">LEFT(A5229,2)&amp;B5229</f>
        <v>SKBanskobystrický kraj</v>
      </c>
    </row>
    <row r="5230" customFormat="false" ht="12.75" hidden="false" customHeight="false" outlineLevel="0" collapsed="false">
      <c r="A5230" s="0" t="s">
        <v>14199</v>
      </c>
      <c r="B5230" s="0" t="s">
        <v>14200</v>
      </c>
      <c r="C5230" s="0" t="str">
        <f aca="false">LEFT(A5230,2)&amp;B5230</f>
        <v>SKBratislavský kraj</v>
      </c>
    </row>
    <row r="5231" customFormat="false" ht="12.75" hidden="false" customHeight="false" outlineLevel="0" collapsed="false">
      <c r="A5231" s="0" t="s">
        <v>14201</v>
      </c>
      <c r="B5231" s="0" t="s">
        <v>14202</v>
      </c>
      <c r="C5231" s="0" t="str">
        <f aca="false">LEFT(A5231,2)&amp;B5231</f>
        <v>SKKošický kraj</v>
      </c>
    </row>
    <row r="5232" customFormat="false" ht="12.75" hidden="false" customHeight="false" outlineLevel="0" collapsed="false">
      <c r="A5232" s="0" t="s">
        <v>14203</v>
      </c>
      <c r="B5232" s="0" t="s">
        <v>14204</v>
      </c>
      <c r="C5232" s="0" t="str">
        <f aca="false">LEFT(A5232,2)&amp;B5232</f>
        <v>SKNitriansky kraj</v>
      </c>
    </row>
    <row r="5233" customFormat="false" ht="12.75" hidden="false" customHeight="false" outlineLevel="0" collapsed="false">
      <c r="A5233" s="0" t="s">
        <v>14205</v>
      </c>
      <c r="B5233" s="0" t="s">
        <v>14206</v>
      </c>
      <c r="C5233" s="0" t="str">
        <f aca="false">LEFT(A5233,2)&amp;B5233</f>
        <v>SKPrešovský kraj</v>
      </c>
    </row>
    <row r="5234" customFormat="false" ht="12.75" hidden="false" customHeight="false" outlineLevel="0" collapsed="false">
      <c r="A5234" s="0" t="s">
        <v>14207</v>
      </c>
      <c r="B5234" s="0" t="s">
        <v>14208</v>
      </c>
      <c r="C5234" s="0" t="str">
        <f aca="false">LEFT(A5234,2)&amp;B5234</f>
        <v>SKTrnavský kraj</v>
      </c>
    </row>
    <row r="5235" customFormat="false" ht="12.75" hidden="false" customHeight="false" outlineLevel="0" collapsed="false">
      <c r="A5235" s="0" t="s">
        <v>14209</v>
      </c>
      <c r="B5235" s="0" t="s">
        <v>14210</v>
      </c>
      <c r="C5235" s="0" t="str">
        <f aca="false">LEFT(A5235,2)&amp;B5235</f>
        <v>SKTrenčiansky kraj</v>
      </c>
    </row>
    <row r="5236" customFormat="false" ht="12.75" hidden="false" customHeight="false" outlineLevel="0" collapsed="false">
      <c r="A5236" s="0" t="s">
        <v>14211</v>
      </c>
      <c r="B5236" s="0" t="s">
        <v>14212</v>
      </c>
      <c r="C5236" s="0" t="str">
        <f aca="false">LEFT(A5236,2)&amp;B5236</f>
        <v>SKŽilinský kraj</v>
      </c>
    </row>
    <row r="5237" customFormat="false" ht="12.75" hidden="false" customHeight="false" outlineLevel="0" collapsed="false">
      <c r="A5237" s="0" t="s">
        <v>14213</v>
      </c>
      <c r="B5237" s="0" t="s">
        <v>14214</v>
      </c>
      <c r="C5237" s="0" t="str">
        <f aca="false">LEFT(A5237,2)&amp;B5237</f>
        <v>SLWestern Area (Freetown)</v>
      </c>
    </row>
    <row r="5238" customFormat="false" ht="12.75" hidden="false" customHeight="false" outlineLevel="0" collapsed="false">
      <c r="A5238" s="0" t="s">
        <v>14215</v>
      </c>
      <c r="B5238" s="0" t="s">
        <v>7955</v>
      </c>
      <c r="C5238" s="0" t="str">
        <f aca="false">LEFT(A5238,2)&amp;B5238</f>
        <v>SLEastern</v>
      </c>
    </row>
    <row r="5239" customFormat="false" ht="12.75" hidden="false" customHeight="false" outlineLevel="0" collapsed="false">
      <c r="A5239" s="0" t="s">
        <v>14216</v>
      </c>
      <c r="B5239" s="0" t="s">
        <v>7963</v>
      </c>
      <c r="C5239" s="0" t="str">
        <f aca="false">LEFT(A5239,2)&amp;B5239</f>
        <v>SLNorthern</v>
      </c>
    </row>
    <row r="5240" customFormat="false" ht="12.75" hidden="false" customHeight="false" outlineLevel="0" collapsed="false">
      <c r="A5240" s="0" t="s">
        <v>14217</v>
      </c>
      <c r="B5240" s="0" t="s">
        <v>14218</v>
      </c>
      <c r="C5240" s="0" t="str">
        <f aca="false">LEFT(A5240,2)&amp;B5240</f>
        <v>SLNorth Western</v>
      </c>
    </row>
    <row r="5241" customFormat="false" ht="12.75" hidden="false" customHeight="false" outlineLevel="0" collapsed="false">
      <c r="A5241" s="0" t="s">
        <v>14219</v>
      </c>
      <c r="B5241" s="0" t="s">
        <v>6418</v>
      </c>
      <c r="C5241" s="0" t="str">
        <f aca="false">LEFT(A5241,2)&amp;B5241</f>
        <v>SLSouthern</v>
      </c>
    </row>
    <row r="5242" customFormat="false" ht="12.75" hidden="false" customHeight="false" outlineLevel="0" collapsed="false">
      <c r="A5242" s="0" t="s">
        <v>14220</v>
      </c>
      <c r="B5242" s="0" t="s">
        <v>14221</v>
      </c>
      <c r="C5242" s="0" t="str">
        <f aca="false">LEFT(A5242,2)&amp;B5242</f>
        <v>SMAcquaviva</v>
      </c>
    </row>
    <row r="5243" customFormat="false" ht="12.75" hidden="false" customHeight="false" outlineLevel="0" collapsed="false">
      <c r="A5243" s="0" t="s">
        <v>14222</v>
      </c>
      <c r="B5243" s="0" t="s">
        <v>14223</v>
      </c>
      <c r="C5243" s="0" t="str">
        <f aca="false">LEFT(A5243,2)&amp;B5243</f>
        <v>SMChiesanuova</v>
      </c>
    </row>
    <row r="5244" customFormat="false" ht="12.75" hidden="false" customHeight="false" outlineLevel="0" collapsed="false">
      <c r="A5244" s="0" t="s">
        <v>14224</v>
      </c>
      <c r="B5244" s="0" t="s">
        <v>14225</v>
      </c>
      <c r="C5244" s="0" t="str">
        <f aca="false">LEFT(A5244,2)&amp;B5244</f>
        <v>SMDomagnano</v>
      </c>
    </row>
    <row r="5245" customFormat="false" ht="12.75" hidden="false" customHeight="false" outlineLevel="0" collapsed="false">
      <c r="A5245" s="0" t="s">
        <v>14226</v>
      </c>
      <c r="B5245" s="0" t="s">
        <v>14227</v>
      </c>
      <c r="C5245" s="0" t="str">
        <f aca="false">LEFT(A5245,2)&amp;B5245</f>
        <v>SMFaetano</v>
      </c>
    </row>
    <row r="5246" customFormat="false" ht="12.75" hidden="false" customHeight="false" outlineLevel="0" collapsed="false">
      <c r="A5246" s="0" t="s">
        <v>14228</v>
      </c>
      <c r="B5246" s="0" t="s">
        <v>14229</v>
      </c>
      <c r="C5246" s="0" t="str">
        <f aca="false">LEFT(A5246,2)&amp;B5246</f>
        <v>SMFiorentino</v>
      </c>
    </row>
    <row r="5247" customFormat="false" ht="12.75" hidden="false" customHeight="false" outlineLevel="0" collapsed="false">
      <c r="A5247" s="0" t="s">
        <v>14230</v>
      </c>
      <c r="B5247" s="0" t="s">
        <v>14231</v>
      </c>
      <c r="C5247" s="0" t="str">
        <f aca="false">LEFT(A5247,2)&amp;B5247</f>
        <v>SMBorgo Maggiore</v>
      </c>
    </row>
    <row r="5248" customFormat="false" ht="12.75" hidden="false" customHeight="false" outlineLevel="0" collapsed="false">
      <c r="A5248" s="0" t="s">
        <v>14232</v>
      </c>
      <c r="B5248" s="0" t="s">
        <v>14233</v>
      </c>
      <c r="C5248" s="0" t="str">
        <f aca="false">LEFT(A5248,2)&amp;B5248</f>
        <v>SMSan Marino</v>
      </c>
    </row>
    <row r="5249" customFormat="false" ht="12.75" hidden="false" customHeight="false" outlineLevel="0" collapsed="false">
      <c r="A5249" s="0" t="s">
        <v>14234</v>
      </c>
      <c r="B5249" s="0" t="s">
        <v>14235</v>
      </c>
      <c r="C5249" s="0" t="str">
        <f aca="false">LEFT(A5249,2)&amp;B5249</f>
        <v>SMMontegiardino</v>
      </c>
    </row>
    <row r="5250" customFormat="false" ht="12.75" hidden="false" customHeight="false" outlineLevel="0" collapsed="false">
      <c r="A5250" s="0" t="s">
        <v>14236</v>
      </c>
      <c r="B5250" s="0" t="s">
        <v>14237</v>
      </c>
      <c r="C5250" s="0" t="str">
        <f aca="false">LEFT(A5250,2)&amp;B5250</f>
        <v>SMSerravalle</v>
      </c>
    </row>
    <row r="5251" customFormat="false" ht="12.75" hidden="false" customHeight="false" outlineLevel="0" collapsed="false">
      <c r="A5251" s="0" t="s">
        <v>14238</v>
      </c>
      <c r="B5251" s="0" t="s">
        <v>14239</v>
      </c>
      <c r="C5251" s="0" t="str">
        <f aca="false">LEFT(A5251,2)&amp;B5251</f>
        <v>SNDiourbel</v>
      </c>
    </row>
    <row r="5252" customFormat="false" ht="12.75" hidden="false" customHeight="false" outlineLevel="0" collapsed="false">
      <c r="A5252" s="0" t="s">
        <v>14240</v>
      </c>
      <c r="B5252" s="0" t="s">
        <v>14241</v>
      </c>
      <c r="C5252" s="0" t="str">
        <f aca="false">LEFT(A5252,2)&amp;B5252</f>
        <v>SNDakar</v>
      </c>
    </row>
    <row r="5253" customFormat="false" ht="12.75" hidden="false" customHeight="false" outlineLevel="0" collapsed="false">
      <c r="A5253" s="0" t="s">
        <v>14242</v>
      </c>
      <c r="B5253" s="0" t="s">
        <v>14243</v>
      </c>
      <c r="C5253" s="0" t="str">
        <f aca="false">LEFT(A5253,2)&amp;B5253</f>
        <v>SNFatick</v>
      </c>
    </row>
    <row r="5254" customFormat="false" ht="12.75" hidden="false" customHeight="false" outlineLevel="0" collapsed="false">
      <c r="A5254" s="0" t="s">
        <v>14244</v>
      </c>
      <c r="B5254" s="0" t="s">
        <v>14245</v>
      </c>
      <c r="C5254" s="0" t="str">
        <f aca="false">LEFT(A5254,2)&amp;B5254</f>
        <v>SNKaffrine</v>
      </c>
    </row>
    <row r="5255" customFormat="false" ht="12.75" hidden="false" customHeight="false" outlineLevel="0" collapsed="false">
      <c r="A5255" s="0" t="s">
        <v>14246</v>
      </c>
      <c r="B5255" s="0" t="s">
        <v>14247</v>
      </c>
      <c r="C5255" s="0" t="str">
        <f aca="false">LEFT(A5255,2)&amp;B5255</f>
        <v>SNKolda</v>
      </c>
    </row>
    <row r="5256" customFormat="false" ht="12.75" hidden="false" customHeight="false" outlineLevel="0" collapsed="false">
      <c r="A5256" s="0" t="s">
        <v>14248</v>
      </c>
      <c r="B5256" s="0" t="s">
        <v>14249</v>
      </c>
      <c r="C5256" s="0" t="str">
        <f aca="false">LEFT(A5256,2)&amp;B5256</f>
        <v>SNKédougou</v>
      </c>
    </row>
    <row r="5257" customFormat="false" ht="12.75" hidden="false" customHeight="false" outlineLevel="0" collapsed="false">
      <c r="A5257" s="0" t="s">
        <v>14250</v>
      </c>
      <c r="B5257" s="0" t="s">
        <v>14251</v>
      </c>
      <c r="C5257" s="0" t="str">
        <f aca="false">LEFT(A5257,2)&amp;B5257</f>
        <v>SNKaolack</v>
      </c>
    </row>
    <row r="5258" customFormat="false" ht="12.75" hidden="false" customHeight="false" outlineLevel="0" collapsed="false">
      <c r="A5258" s="0" t="s">
        <v>14252</v>
      </c>
      <c r="B5258" s="0" t="s">
        <v>14253</v>
      </c>
      <c r="C5258" s="0" t="str">
        <f aca="false">LEFT(A5258,2)&amp;B5258</f>
        <v>SNLouga</v>
      </c>
    </row>
    <row r="5259" customFormat="false" ht="12.75" hidden="false" customHeight="false" outlineLevel="0" collapsed="false">
      <c r="A5259" s="0" t="s">
        <v>14254</v>
      </c>
      <c r="B5259" s="0" t="s">
        <v>14255</v>
      </c>
      <c r="C5259" s="0" t="str">
        <f aca="false">LEFT(A5259,2)&amp;B5259</f>
        <v>SNMatam</v>
      </c>
    </row>
    <row r="5260" customFormat="false" ht="12.75" hidden="false" customHeight="false" outlineLevel="0" collapsed="false">
      <c r="A5260" s="0" t="s">
        <v>14256</v>
      </c>
      <c r="B5260" s="0" t="s">
        <v>14257</v>
      </c>
      <c r="C5260" s="0" t="str">
        <f aca="false">LEFT(A5260,2)&amp;B5260</f>
        <v>SNSédhiou</v>
      </c>
    </row>
    <row r="5261" customFormat="false" ht="12.75" hidden="false" customHeight="false" outlineLevel="0" collapsed="false">
      <c r="A5261" s="0" t="s">
        <v>14258</v>
      </c>
      <c r="B5261" s="0" t="s">
        <v>13660</v>
      </c>
      <c r="C5261" s="0" t="str">
        <f aca="false">LEFT(A5261,2)&amp;B5261</f>
        <v>SNSaint-Louis</v>
      </c>
    </row>
    <row r="5262" customFormat="false" ht="12.75" hidden="false" customHeight="false" outlineLevel="0" collapsed="false">
      <c r="A5262" s="0" t="s">
        <v>14259</v>
      </c>
      <c r="B5262" s="0" t="s">
        <v>14260</v>
      </c>
      <c r="C5262" s="0" t="str">
        <f aca="false">LEFT(A5262,2)&amp;B5262</f>
        <v>SNTambacounda</v>
      </c>
    </row>
    <row r="5263" customFormat="false" ht="12.75" hidden="false" customHeight="false" outlineLevel="0" collapsed="false">
      <c r="A5263" s="0" t="s">
        <v>14261</v>
      </c>
      <c r="B5263" s="0" t="s">
        <v>14262</v>
      </c>
      <c r="C5263" s="0" t="str">
        <f aca="false">LEFT(A5263,2)&amp;B5263</f>
        <v>SNThiès</v>
      </c>
    </row>
    <row r="5264" customFormat="false" ht="12.75" hidden="false" customHeight="false" outlineLevel="0" collapsed="false">
      <c r="A5264" s="0" t="s">
        <v>14263</v>
      </c>
      <c r="B5264" s="0" t="s">
        <v>14264</v>
      </c>
      <c r="C5264" s="0" t="str">
        <f aca="false">LEFT(A5264,2)&amp;B5264</f>
        <v>SNZiguinchor</v>
      </c>
    </row>
    <row r="5265" customFormat="false" ht="12.75" hidden="false" customHeight="false" outlineLevel="0" collapsed="false">
      <c r="A5265" s="0" t="s">
        <v>14265</v>
      </c>
      <c r="B5265" s="0" t="s">
        <v>14266</v>
      </c>
      <c r="C5265" s="0" t="str">
        <f aca="false">LEFT(A5265,2)&amp;B5265</f>
        <v>SOAwdal</v>
      </c>
    </row>
    <row r="5266" customFormat="false" ht="12.75" hidden="false" customHeight="false" outlineLevel="0" collapsed="false">
      <c r="A5266" s="0" t="s">
        <v>14267</v>
      </c>
      <c r="B5266" s="0" t="s">
        <v>14268</v>
      </c>
      <c r="C5266" s="0" t="str">
        <f aca="false">LEFT(A5266,2)&amp;B5266</f>
        <v>SOBakool</v>
      </c>
    </row>
    <row r="5267" customFormat="false" ht="12.75" hidden="false" customHeight="false" outlineLevel="0" collapsed="false">
      <c r="A5267" s="0" t="s">
        <v>14269</v>
      </c>
      <c r="B5267" s="0" t="s">
        <v>14270</v>
      </c>
      <c r="C5267" s="0" t="str">
        <f aca="false">LEFT(A5267,2)&amp;B5267</f>
        <v>SOBanaadir</v>
      </c>
    </row>
    <row r="5268" customFormat="false" ht="12.75" hidden="false" customHeight="false" outlineLevel="0" collapsed="false">
      <c r="A5268" s="0" t="s">
        <v>14271</v>
      </c>
      <c r="B5268" s="0" t="s">
        <v>9707</v>
      </c>
      <c r="C5268" s="0" t="str">
        <f aca="false">LEFT(A5268,2)&amp;B5268</f>
        <v>SOBari</v>
      </c>
    </row>
    <row r="5269" customFormat="false" ht="12.75" hidden="false" customHeight="false" outlineLevel="0" collapsed="false">
      <c r="A5269" s="0" t="s">
        <v>14272</v>
      </c>
      <c r="B5269" s="0" t="s">
        <v>14273</v>
      </c>
      <c r="C5269" s="0" t="str">
        <f aca="false">LEFT(A5269,2)&amp;B5269</f>
        <v>SOBay</v>
      </c>
    </row>
    <row r="5270" customFormat="false" ht="12.75" hidden="false" customHeight="false" outlineLevel="0" collapsed="false">
      <c r="A5270" s="0" t="s">
        <v>14274</v>
      </c>
      <c r="B5270" s="0" t="s">
        <v>14275</v>
      </c>
      <c r="C5270" s="0" t="str">
        <f aca="false">LEFT(A5270,2)&amp;B5270</f>
        <v>SOGalguduud</v>
      </c>
    </row>
    <row r="5271" customFormat="false" ht="12.75" hidden="false" customHeight="false" outlineLevel="0" collapsed="false">
      <c r="A5271" s="0" t="s">
        <v>14276</v>
      </c>
      <c r="B5271" s="0" t="s">
        <v>14277</v>
      </c>
      <c r="C5271" s="0" t="str">
        <f aca="false">LEFT(A5271,2)&amp;B5271</f>
        <v>SOGedo</v>
      </c>
    </row>
    <row r="5272" customFormat="false" ht="12.75" hidden="false" customHeight="false" outlineLevel="0" collapsed="false">
      <c r="A5272" s="0" t="s">
        <v>14278</v>
      </c>
      <c r="B5272" s="0" t="s">
        <v>14279</v>
      </c>
      <c r="C5272" s="0" t="str">
        <f aca="false">LEFT(A5272,2)&amp;B5272</f>
        <v>SOHiiraan</v>
      </c>
    </row>
    <row r="5273" customFormat="false" ht="12.75" hidden="false" customHeight="false" outlineLevel="0" collapsed="false">
      <c r="A5273" s="0" t="s">
        <v>14280</v>
      </c>
      <c r="B5273" s="0" t="s">
        <v>14281</v>
      </c>
      <c r="C5273" s="0" t="str">
        <f aca="false">LEFT(A5273,2)&amp;B5273</f>
        <v>SOJubbada Dhexe</v>
      </c>
    </row>
    <row r="5274" customFormat="false" ht="12.75" hidden="false" customHeight="false" outlineLevel="0" collapsed="false">
      <c r="A5274" s="0" t="s">
        <v>14282</v>
      </c>
      <c r="B5274" s="0" t="s">
        <v>14283</v>
      </c>
      <c r="C5274" s="0" t="str">
        <f aca="false">LEFT(A5274,2)&amp;B5274</f>
        <v>SOJubbada Hoose</v>
      </c>
    </row>
    <row r="5275" customFormat="false" ht="12.75" hidden="false" customHeight="false" outlineLevel="0" collapsed="false">
      <c r="A5275" s="0" t="s">
        <v>14284</v>
      </c>
      <c r="B5275" s="0" t="s">
        <v>14285</v>
      </c>
      <c r="C5275" s="0" t="str">
        <f aca="false">LEFT(A5275,2)&amp;B5275</f>
        <v>SOMudug</v>
      </c>
    </row>
    <row r="5276" customFormat="false" ht="12.75" hidden="false" customHeight="false" outlineLevel="0" collapsed="false">
      <c r="A5276" s="0" t="s">
        <v>14286</v>
      </c>
      <c r="B5276" s="0" t="s">
        <v>14287</v>
      </c>
      <c r="C5276" s="0" t="str">
        <f aca="false">LEFT(A5276,2)&amp;B5276</f>
        <v>SONugaal</v>
      </c>
    </row>
    <row r="5277" customFormat="false" ht="12.75" hidden="false" customHeight="false" outlineLevel="0" collapsed="false">
      <c r="A5277" s="0" t="s">
        <v>14288</v>
      </c>
      <c r="B5277" s="0" t="s">
        <v>14289</v>
      </c>
      <c r="C5277" s="0" t="str">
        <f aca="false">LEFT(A5277,2)&amp;B5277</f>
        <v>SOSanaag</v>
      </c>
    </row>
    <row r="5278" customFormat="false" ht="12.75" hidden="false" customHeight="false" outlineLevel="0" collapsed="false">
      <c r="A5278" s="0" t="s">
        <v>14290</v>
      </c>
      <c r="B5278" s="0" t="s">
        <v>14291</v>
      </c>
      <c r="C5278" s="0" t="str">
        <f aca="false">LEFT(A5278,2)&amp;B5278</f>
        <v>SOShabeellaha Dhexe</v>
      </c>
    </row>
    <row r="5279" customFormat="false" ht="12.75" hidden="false" customHeight="false" outlineLevel="0" collapsed="false">
      <c r="A5279" s="0" t="s">
        <v>14292</v>
      </c>
      <c r="B5279" s="0" t="s">
        <v>14293</v>
      </c>
      <c r="C5279" s="0" t="str">
        <f aca="false">LEFT(A5279,2)&amp;B5279</f>
        <v>SOShabeellaha Hoose</v>
      </c>
    </row>
    <row r="5280" customFormat="false" ht="12.75" hidden="false" customHeight="false" outlineLevel="0" collapsed="false">
      <c r="A5280" s="0" t="s">
        <v>14294</v>
      </c>
      <c r="B5280" s="0" t="s">
        <v>14295</v>
      </c>
      <c r="C5280" s="0" t="str">
        <f aca="false">LEFT(A5280,2)&amp;B5280</f>
        <v>SOSool</v>
      </c>
    </row>
    <row r="5281" customFormat="false" ht="12.75" hidden="false" customHeight="false" outlineLevel="0" collapsed="false">
      <c r="A5281" s="0" t="s">
        <v>14296</v>
      </c>
      <c r="B5281" s="0" t="s">
        <v>14297</v>
      </c>
      <c r="C5281" s="0" t="str">
        <f aca="false">LEFT(A5281,2)&amp;B5281</f>
        <v>SOTogdheer</v>
      </c>
    </row>
    <row r="5282" customFormat="false" ht="12.75" hidden="false" customHeight="false" outlineLevel="0" collapsed="false">
      <c r="A5282" s="0" t="s">
        <v>14298</v>
      </c>
      <c r="B5282" s="0" t="s">
        <v>14299</v>
      </c>
      <c r="C5282" s="0" t="str">
        <f aca="false">LEFT(A5282,2)&amp;B5282</f>
        <v>SOWoqooyi Galbeed</v>
      </c>
    </row>
    <row r="5283" customFormat="false" ht="12.75" hidden="false" customHeight="false" outlineLevel="0" collapsed="false">
      <c r="A5283" s="0" t="s">
        <v>14300</v>
      </c>
      <c r="B5283" s="0" t="s">
        <v>14301</v>
      </c>
      <c r="C5283" s="0" t="str">
        <f aca="false">LEFT(A5283,2)&amp;B5283</f>
        <v>SRBrokopondo</v>
      </c>
    </row>
    <row r="5284" customFormat="false" ht="12.75" hidden="false" customHeight="false" outlineLevel="0" collapsed="false">
      <c r="A5284" s="0" t="s">
        <v>14302</v>
      </c>
      <c r="B5284" s="0" t="s">
        <v>14303</v>
      </c>
      <c r="C5284" s="0" t="str">
        <f aca="false">LEFT(A5284,2)&amp;B5284</f>
        <v>SRCommewijne</v>
      </c>
    </row>
    <row r="5285" customFormat="false" ht="12.75" hidden="false" customHeight="false" outlineLevel="0" collapsed="false">
      <c r="A5285" s="0" t="s">
        <v>14304</v>
      </c>
      <c r="B5285" s="0" t="s">
        <v>14305</v>
      </c>
      <c r="C5285" s="0" t="str">
        <f aca="false">LEFT(A5285,2)&amp;B5285</f>
        <v>SRCoronie</v>
      </c>
    </row>
    <row r="5286" customFormat="false" ht="12.75" hidden="false" customHeight="false" outlineLevel="0" collapsed="false">
      <c r="A5286" s="0" t="s">
        <v>14306</v>
      </c>
      <c r="B5286" s="0" t="s">
        <v>14307</v>
      </c>
      <c r="C5286" s="0" t="str">
        <f aca="false">LEFT(A5286,2)&amp;B5286</f>
        <v>SRMarowijne</v>
      </c>
    </row>
    <row r="5287" customFormat="false" ht="12.75" hidden="false" customHeight="false" outlineLevel="0" collapsed="false">
      <c r="A5287" s="0" t="s">
        <v>14308</v>
      </c>
      <c r="B5287" s="0" t="s">
        <v>14309</v>
      </c>
      <c r="C5287" s="0" t="str">
        <f aca="false">LEFT(A5287,2)&amp;B5287</f>
        <v>SRNickerie</v>
      </c>
    </row>
    <row r="5288" customFormat="false" ht="12.75" hidden="false" customHeight="false" outlineLevel="0" collapsed="false">
      <c r="A5288" s="0" t="s">
        <v>14310</v>
      </c>
      <c r="B5288" s="0" t="s">
        <v>14311</v>
      </c>
      <c r="C5288" s="0" t="str">
        <f aca="false">LEFT(A5288,2)&amp;B5288</f>
        <v>SRParamaribo</v>
      </c>
    </row>
    <row r="5289" customFormat="false" ht="12.75" hidden="false" customHeight="false" outlineLevel="0" collapsed="false">
      <c r="A5289" s="0" t="s">
        <v>14312</v>
      </c>
      <c r="B5289" s="0" t="s">
        <v>14313</v>
      </c>
      <c r="C5289" s="0" t="str">
        <f aca="false">LEFT(A5289,2)&amp;B5289</f>
        <v>SRPara</v>
      </c>
    </row>
    <row r="5290" customFormat="false" ht="12.75" hidden="false" customHeight="false" outlineLevel="0" collapsed="false">
      <c r="A5290" s="0" t="s">
        <v>14314</v>
      </c>
      <c r="B5290" s="0" t="s">
        <v>14315</v>
      </c>
      <c r="C5290" s="0" t="str">
        <f aca="false">LEFT(A5290,2)&amp;B5290</f>
        <v>SRSaramacca</v>
      </c>
    </row>
    <row r="5291" customFormat="false" ht="12.75" hidden="false" customHeight="false" outlineLevel="0" collapsed="false">
      <c r="A5291" s="0" t="s">
        <v>14316</v>
      </c>
      <c r="B5291" s="0" t="s">
        <v>14317</v>
      </c>
      <c r="C5291" s="0" t="str">
        <f aca="false">LEFT(A5291,2)&amp;B5291</f>
        <v>SRSipaliwini</v>
      </c>
    </row>
    <row r="5292" customFormat="false" ht="12.75" hidden="false" customHeight="false" outlineLevel="0" collapsed="false">
      <c r="A5292" s="0" t="s">
        <v>14318</v>
      </c>
      <c r="B5292" s="0" t="s">
        <v>14319</v>
      </c>
      <c r="C5292" s="0" t="str">
        <f aca="false">LEFT(A5292,2)&amp;B5292</f>
        <v>SRWanica</v>
      </c>
    </row>
    <row r="5293" customFormat="false" ht="12.75" hidden="false" customHeight="false" outlineLevel="0" collapsed="false">
      <c r="A5293" s="0" t="s">
        <v>14320</v>
      </c>
      <c r="B5293" s="0" t="s">
        <v>14321</v>
      </c>
      <c r="C5293" s="0" t="str">
        <f aca="false">LEFT(A5293,2)&amp;B5293</f>
        <v>SSNorthern Bahr el Ghazal</v>
      </c>
    </row>
    <row r="5294" customFormat="false" ht="12.75" hidden="false" customHeight="false" outlineLevel="0" collapsed="false">
      <c r="A5294" s="0" t="s">
        <v>14322</v>
      </c>
      <c r="B5294" s="0" t="s">
        <v>14323</v>
      </c>
      <c r="C5294" s="0" t="str">
        <f aca="false">LEFT(A5294,2)&amp;B5294</f>
        <v>SSWestern Bahr el  Ghazal</v>
      </c>
    </row>
    <row r="5295" customFormat="false" ht="12.75" hidden="false" customHeight="false" outlineLevel="0" collapsed="false">
      <c r="A5295" s="0" t="s">
        <v>14324</v>
      </c>
      <c r="B5295" s="0" t="s">
        <v>14325</v>
      </c>
      <c r="C5295" s="0" t="str">
        <f aca="false">LEFT(A5295,2)&amp;B5295</f>
        <v>SSCentral Equatoria</v>
      </c>
    </row>
    <row r="5296" customFormat="false" ht="12.75" hidden="false" customHeight="false" outlineLevel="0" collapsed="false">
      <c r="A5296" s="0" t="s">
        <v>14326</v>
      </c>
      <c r="B5296" s="0" t="s">
        <v>14327</v>
      </c>
      <c r="C5296" s="0" t="str">
        <f aca="false">LEFT(A5296,2)&amp;B5296</f>
        <v>SSEastern Equatoria</v>
      </c>
    </row>
    <row r="5297" customFormat="false" ht="12.75" hidden="false" customHeight="false" outlineLevel="0" collapsed="false">
      <c r="A5297" s="0" t="s">
        <v>14328</v>
      </c>
      <c r="B5297" s="0" t="s">
        <v>14329</v>
      </c>
      <c r="C5297" s="0" t="str">
        <f aca="false">LEFT(A5297,2)&amp;B5297</f>
        <v>SSWestern Equatoria</v>
      </c>
    </row>
    <row r="5298" customFormat="false" ht="12.75" hidden="false" customHeight="false" outlineLevel="0" collapsed="false">
      <c r="A5298" s="0" t="s">
        <v>14330</v>
      </c>
      <c r="B5298" s="0" t="s">
        <v>14331</v>
      </c>
      <c r="C5298" s="0" t="str">
        <f aca="false">LEFT(A5298,2)&amp;B5298</f>
        <v>SSJonglei</v>
      </c>
    </row>
    <row r="5299" customFormat="false" ht="12.75" hidden="false" customHeight="false" outlineLevel="0" collapsed="false">
      <c r="A5299" s="0" t="s">
        <v>14332</v>
      </c>
      <c r="B5299" s="0" t="s">
        <v>14333</v>
      </c>
      <c r="C5299" s="0" t="str">
        <f aca="false">LEFT(A5299,2)&amp;B5299</f>
        <v>SSLakes</v>
      </c>
    </row>
    <row r="5300" customFormat="false" ht="12.75" hidden="false" customHeight="false" outlineLevel="0" collapsed="false">
      <c r="A5300" s="0" t="s">
        <v>14334</v>
      </c>
      <c r="B5300" s="0" t="s">
        <v>14335</v>
      </c>
      <c r="C5300" s="0" t="str">
        <f aca="false">LEFT(A5300,2)&amp;B5300</f>
        <v>SSUpper Nile</v>
      </c>
    </row>
    <row r="5301" customFormat="false" ht="12.75" hidden="false" customHeight="false" outlineLevel="0" collapsed="false">
      <c r="A5301" s="0" t="s">
        <v>14336</v>
      </c>
      <c r="B5301" s="0" t="s">
        <v>14337</v>
      </c>
      <c r="C5301" s="0" t="str">
        <f aca="false">LEFT(A5301,2)&amp;B5301</f>
        <v>SSUnity</v>
      </c>
    </row>
    <row r="5302" customFormat="false" ht="12.75" hidden="false" customHeight="false" outlineLevel="0" collapsed="false">
      <c r="A5302" s="0" t="s">
        <v>14338</v>
      </c>
      <c r="B5302" s="0" t="s">
        <v>14339</v>
      </c>
      <c r="C5302" s="0" t="str">
        <f aca="false">LEFT(A5302,2)&amp;B5302</f>
        <v>SSWarrap</v>
      </c>
    </row>
    <row r="5303" customFormat="false" ht="12.75" hidden="false" customHeight="false" outlineLevel="0" collapsed="false">
      <c r="A5303" s="0" t="s">
        <v>14340</v>
      </c>
      <c r="B5303" s="0" t="s">
        <v>14341</v>
      </c>
      <c r="C5303" s="0" t="str">
        <f aca="false">LEFT(A5303,2)&amp;B5303</f>
        <v>STPríncipe</v>
      </c>
    </row>
    <row r="5304" customFormat="false" ht="12.75" hidden="false" customHeight="false" outlineLevel="0" collapsed="false">
      <c r="A5304" s="0" t="s">
        <v>14342</v>
      </c>
      <c r="B5304" s="0" t="s">
        <v>14343</v>
      </c>
      <c r="C5304" s="0" t="str">
        <f aca="false">LEFT(A5304,2)&amp;B5304</f>
        <v>STSão Tomé</v>
      </c>
    </row>
    <row r="5305" customFormat="false" ht="12.75" hidden="false" customHeight="false" outlineLevel="0" collapsed="false">
      <c r="A5305" s="0" t="s">
        <v>14344</v>
      </c>
      <c r="B5305" s="0" t="s">
        <v>14345</v>
      </c>
      <c r="C5305" s="0" t="str">
        <f aca="false">LEFT(A5305,2)&amp;B5305</f>
        <v>SVAhuachapán</v>
      </c>
    </row>
    <row r="5306" customFormat="false" ht="12.75" hidden="false" customHeight="false" outlineLevel="0" collapsed="false">
      <c r="A5306" s="0" t="s">
        <v>14346</v>
      </c>
      <c r="B5306" s="0" t="s">
        <v>14347</v>
      </c>
      <c r="C5306" s="0" t="str">
        <f aca="false">LEFT(A5306,2)&amp;B5306</f>
        <v>SVCabañas</v>
      </c>
    </row>
    <row r="5307" customFormat="false" ht="12.75" hidden="false" customHeight="false" outlineLevel="0" collapsed="false">
      <c r="A5307" s="0" t="s">
        <v>14348</v>
      </c>
      <c r="B5307" s="0" t="s">
        <v>14349</v>
      </c>
      <c r="C5307" s="0" t="str">
        <f aca="false">LEFT(A5307,2)&amp;B5307</f>
        <v>SVChalatenango</v>
      </c>
    </row>
    <row r="5308" customFormat="false" ht="12.75" hidden="false" customHeight="false" outlineLevel="0" collapsed="false">
      <c r="A5308" s="0" t="s">
        <v>14350</v>
      </c>
      <c r="B5308" s="0" t="s">
        <v>14351</v>
      </c>
      <c r="C5308" s="0" t="str">
        <f aca="false">LEFT(A5308,2)&amp;B5308</f>
        <v>SVCuscatlán</v>
      </c>
    </row>
    <row r="5309" customFormat="false" ht="12.75" hidden="false" customHeight="false" outlineLevel="0" collapsed="false">
      <c r="A5309" s="0" t="s">
        <v>14352</v>
      </c>
      <c r="B5309" s="0" t="s">
        <v>12593</v>
      </c>
      <c r="C5309" s="0" t="str">
        <f aca="false">LEFT(A5309,2)&amp;B5309</f>
        <v>SVLa Libertad</v>
      </c>
    </row>
    <row r="5310" customFormat="false" ht="12.75" hidden="false" customHeight="false" outlineLevel="0" collapsed="false">
      <c r="A5310" s="0" t="s">
        <v>14353</v>
      </c>
      <c r="B5310" s="0" t="s">
        <v>14354</v>
      </c>
      <c r="C5310" s="0" t="str">
        <f aca="false">LEFT(A5310,2)&amp;B5310</f>
        <v>SVMorazán</v>
      </c>
    </row>
    <row r="5311" customFormat="false" ht="12.75" hidden="false" customHeight="false" outlineLevel="0" collapsed="false">
      <c r="A5311" s="0" t="s">
        <v>14355</v>
      </c>
      <c r="B5311" s="0" t="s">
        <v>6230</v>
      </c>
      <c r="C5311" s="0" t="str">
        <f aca="false">LEFT(A5311,2)&amp;B5311</f>
        <v>SVLa Paz</v>
      </c>
    </row>
    <row r="5312" customFormat="false" ht="12.75" hidden="false" customHeight="false" outlineLevel="0" collapsed="false">
      <c r="A5312" s="0" t="s">
        <v>14356</v>
      </c>
      <c r="B5312" s="0" t="s">
        <v>14357</v>
      </c>
      <c r="C5312" s="0" t="str">
        <f aca="false">LEFT(A5312,2)&amp;B5312</f>
        <v>SVSanta Ana</v>
      </c>
    </row>
    <row r="5313" customFormat="false" ht="12.75" hidden="false" customHeight="false" outlineLevel="0" collapsed="false">
      <c r="A5313" s="0" t="s">
        <v>14358</v>
      </c>
      <c r="B5313" s="0" t="s">
        <v>14359</v>
      </c>
      <c r="C5313" s="0" t="str">
        <f aca="false">LEFT(A5313,2)&amp;B5313</f>
        <v>SVSan Miguel</v>
      </c>
    </row>
    <row r="5314" customFormat="false" ht="12.75" hidden="false" customHeight="false" outlineLevel="0" collapsed="false">
      <c r="A5314" s="0" t="s">
        <v>14360</v>
      </c>
      <c r="B5314" s="0" t="s">
        <v>14361</v>
      </c>
      <c r="C5314" s="0" t="str">
        <f aca="false">LEFT(A5314,2)&amp;B5314</f>
        <v>SVSonsonate</v>
      </c>
    </row>
    <row r="5315" customFormat="false" ht="12.75" hidden="false" customHeight="false" outlineLevel="0" collapsed="false">
      <c r="A5315" s="0" t="s">
        <v>14362</v>
      </c>
      <c r="B5315" s="0" t="s">
        <v>6352</v>
      </c>
      <c r="C5315" s="0" t="str">
        <f aca="false">LEFT(A5315,2)&amp;B5315</f>
        <v>SVSan Salvador</v>
      </c>
    </row>
    <row r="5316" customFormat="false" ht="12.75" hidden="false" customHeight="false" outlineLevel="0" collapsed="false">
      <c r="A5316" s="0" t="s">
        <v>14363</v>
      </c>
      <c r="B5316" s="0" t="s">
        <v>14364</v>
      </c>
      <c r="C5316" s="0" t="str">
        <f aca="false">LEFT(A5316,2)&amp;B5316</f>
        <v>SVSan Vicente</v>
      </c>
    </row>
    <row r="5317" customFormat="false" ht="12.75" hidden="false" customHeight="false" outlineLevel="0" collapsed="false">
      <c r="A5317" s="0" t="s">
        <v>14365</v>
      </c>
      <c r="B5317" s="0" t="s">
        <v>14366</v>
      </c>
      <c r="C5317" s="0" t="str">
        <f aca="false">LEFT(A5317,2)&amp;B5317</f>
        <v>SVLa Unión</v>
      </c>
    </row>
    <row r="5318" customFormat="false" ht="12.75" hidden="false" customHeight="false" outlineLevel="0" collapsed="false">
      <c r="A5318" s="0" t="s">
        <v>14367</v>
      </c>
      <c r="B5318" s="0" t="s">
        <v>14368</v>
      </c>
      <c r="C5318" s="0" t="str">
        <f aca="false">LEFT(A5318,2)&amp;B5318</f>
        <v>SVUsulután</v>
      </c>
    </row>
    <row r="5319" customFormat="false" ht="12.75" hidden="false" customHeight="false" outlineLevel="0" collapsed="false">
      <c r="A5319" s="0" t="s">
        <v>14369</v>
      </c>
      <c r="B5319" s="0" t="s">
        <v>14370</v>
      </c>
      <c r="C5319" s="0" t="str">
        <f aca="false">LEFT(A5319,2)&amp;B5319</f>
        <v>SYDimashq</v>
      </c>
    </row>
    <row r="5320" customFormat="false" ht="12.75" hidden="false" customHeight="false" outlineLevel="0" collapsed="false">
      <c r="A5320" s="0" t="s">
        <v>14371</v>
      </c>
      <c r="B5320" s="0" t="s">
        <v>14372</v>
      </c>
      <c r="C5320" s="0" t="str">
        <f aca="false">LEFT(A5320,2)&amp;B5320</f>
        <v>SYDar'ā</v>
      </c>
    </row>
    <row r="5321" customFormat="false" ht="12.75" hidden="false" customHeight="false" outlineLevel="0" collapsed="false">
      <c r="A5321" s="0" t="s">
        <v>14373</v>
      </c>
      <c r="B5321" s="0" t="s">
        <v>14374</v>
      </c>
      <c r="C5321" s="0" t="str">
        <f aca="false">LEFT(A5321,2)&amp;B5321</f>
        <v>SYDayr az Zawr</v>
      </c>
    </row>
    <row r="5322" customFormat="false" ht="12.75" hidden="false" customHeight="false" outlineLevel="0" collapsed="false">
      <c r="A5322" s="0" t="s">
        <v>14375</v>
      </c>
      <c r="B5322" s="0" t="s">
        <v>14376</v>
      </c>
      <c r="C5322" s="0" t="str">
        <f aca="false">LEFT(A5322,2)&amp;B5322</f>
        <v>SYAl Ḩasakah</v>
      </c>
    </row>
    <row r="5323" customFormat="false" ht="12.75" hidden="false" customHeight="false" outlineLevel="0" collapsed="false">
      <c r="A5323" s="0" t="s">
        <v>14377</v>
      </c>
      <c r="B5323" s="0" t="s">
        <v>14378</v>
      </c>
      <c r="C5323" s="0" t="str">
        <f aca="false">LEFT(A5323,2)&amp;B5323</f>
        <v>SYḨimş</v>
      </c>
    </row>
    <row r="5324" customFormat="false" ht="12.75" hidden="false" customHeight="false" outlineLevel="0" collapsed="false">
      <c r="A5324" s="0" t="s">
        <v>14379</v>
      </c>
      <c r="B5324" s="0" t="s">
        <v>14380</v>
      </c>
      <c r="C5324" s="0" t="str">
        <f aca="false">LEFT(A5324,2)&amp;B5324</f>
        <v>SYḨalab</v>
      </c>
    </row>
    <row r="5325" customFormat="false" ht="12.75" hidden="false" customHeight="false" outlineLevel="0" collapsed="false">
      <c r="A5325" s="0" t="s">
        <v>14381</v>
      </c>
      <c r="B5325" s="0" t="s">
        <v>14382</v>
      </c>
      <c r="C5325" s="0" t="str">
        <f aca="false">LEFT(A5325,2)&amp;B5325</f>
        <v>SYḨamāh</v>
      </c>
    </row>
    <row r="5326" customFormat="false" ht="12.75" hidden="false" customHeight="false" outlineLevel="0" collapsed="false">
      <c r="A5326" s="0" t="s">
        <v>14383</v>
      </c>
      <c r="B5326" s="0" t="s">
        <v>14384</v>
      </c>
      <c r="C5326" s="0" t="str">
        <f aca="false">LEFT(A5326,2)&amp;B5326</f>
        <v>SYIdlib</v>
      </c>
    </row>
    <row r="5327" customFormat="false" ht="12.75" hidden="false" customHeight="false" outlineLevel="0" collapsed="false">
      <c r="A5327" s="0" t="s">
        <v>14385</v>
      </c>
      <c r="B5327" s="0" t="s">
        <v>14386</v>
      </c>
      <c r="C5327" s="0" t="str">
        <f aca="false">LEFT(A5327,2)&amp;B5327</f>
        <v>SYAl Lādhiqīyah</v>
      </c>
    </row>
    <row r="5328" customFormat="false" ht="12.75" hidden="false" customHeight="false" outlineLevel="0" collapsed="false">
      <c r="A5328" s="0" t="s">
        <v>14387</v>
      </c>
      <c r="B5328" s="0" t="s">
        <v>14388</v>
      </c>
      <c r="C5328" s="0" t="str">
        <f aca="false">LEFT(A5328,2)&amp;B5328</f>
        <v>SYAl Qunayţirah</v>
      </c>
    </row>
    <row r="5329" customFormat="false" ht="12.75" hidden="false" customHeight="false" outlineLevel="0" collapsed="false">
      <c r="A5329" s="0" t="s">
        <v>14389</v>
      </c>
      <c r="B5329" s="0" t="s">
        <v>14390</v>
      </c>
      <c r="C5329" s="0" t="str">
        <f aca="false">LEFT(A5329,2)&amp;B5329</f>
        <v>SYAr Raqqah</v>
      </c>
    </row>
    <row r="5330" customFormat="false" ht="12.75" hidden="false" customHeight="false" outlineLevel="0" collapsed="false">
      <c r="A5330" s="0" t="s">
        <v>14391</v>
      </c>
      <c r="B5330" s="0" t="s">
        <v>14392</v>
      </c>
      <c r="C5330" s="0" t="str">
        <f aca="false">LEFT(A5330,2)&amp;B5330</f>
        <v>SYRīf Dimashq</v>
      </c>
    </row>
    <row r="5331" customFormat="false" ht="12.75" hidden="false" customHeight="false" outlineLevel="0" collapsed="false">
      <c r="A5331" s="0" t="s">
        <v>14393</v>
      </c>
      <c r="B5331" s="0" t="s">
        <v>14394</v>
      </c>
      <c r="C5331" s="0" t="str">
        <f aca="false">LEFT(A5331,2)&amp;B5331</f>
        <v>SYAs Suwaydā'</v>
      </c>
    </row>
    <row r="5332" customFormat="false" ht="12.75" hidden="false" customHeight="false" outlineLevel="0" collapsed="false">
      <c r="A5332" s="0" t="s">
        <v>14395</v>
      </c>
      <c r="B5332" s="0" t="s">
        <v>14396</v>
      </c>
      <c r="C5332" s="0" t="str">
        <f aca="false">LEFT(A5332,2)&amp;B5332</f>
        <v>SYŢarţūs</v>
      </c>
    </row>
    <row r="5333" customFormat="false" ht="12.75" hidden="false" customHeight="false" outlineLevel="0" collapsed="false">
      <c r="A5333" s="0" t="s">
        <v>14397</v>
      </c>
      <c r="B5333" s="0" t="s">
        <v>14398</v>
      </c>
      <c r="C5333" s="0" t="str">
        <f aca="false">LEFT(A5333,2)&amp;B5333</f>
        <v>SZHhohho</v>
      </c>
    </row>
    <row r="5334" customFormat="false" ht="12.75" hidden="false" customHeight="false" outlineLevel="0" collapsed="false">
      <c r="A5334" s="0" t="s">
        <v>14397</v>
      </c>
      <c r="B5334" s="0" t="s">
        <v>14398</v>
      </c>
      <c r="C5334" s="0" t="str">
        <f aca="false">LEFT(A5334,2)&amp;B5334</f>
        <v>SZHhohho</v>
      </c>
    </row>
    <row r="5335" customFormat="false" ht="12.75" hidden="false" customHeight="false" outlineLevel="0" collapsed="false">
      <c r="A5335" s="0" t="s">
        <v>14399</v>
      </c>
      <c r="B5335" s="0" t="s">
        <v>14400</v>
      </c>
      <c r="C5335" s="0" t="str">
        <f aca="false">LEFT(A5335,2)&amp;B5335</f>
        <v>SZLubombo</v>
      </c>
    </row>
    <row r="5336" customFormat="false" ht="12.75" hidden="false" customHeight="false" outlineLevel="0" collapsed="false">
      <c r="A5336" s="0" t="s">
        <v>14399</v>
      </c>
      <c r="B5336" s="0" t="s">
        <v>14400</v>
      </c>
      <c r="C5336" s="0" t="str">
        <f aca="false">LEFT(A5336,2)&amp;B5336</f>
        <v>SZLubombo</v>
      </c>
    </row>
    <row r="5337" customFormat="false" ht="12.75" hidden="false" customHeight="false" outlineLevel="0" collapsed="false">
      <c r="A5337" s="0" t="s">
        <v>14401</v>
      </c>
      <c r="B5337" s="0" t="s">
        <v>14402</v>
      </c>
      <c r="C5337" s="0" t="str">
        <f aca="false">LEFT(A5337,2)&amp;B5337</f>
        <v>SZManzini</v>
      </c>
    </row>
    <row r="5338" customFormat="false" ht="12.75" hidden="false" customHeight="false" outlineLevel="0" collapsed="false">
      <c r="A5338" s="0" t="s">
        <v>14401</v>
      </c>
      <c r="B5338" s="0" t="s">
        <v>14402</v>
      </c>
      <c r="C5338" s="0" t="str">
        <f aca="false">LEFT(A5338,2)&amp;B5338</f>
        <v>SZManzini</v>
      </c>
    </row>
    <row r="5339" customFormat="false" ht="12.75" hidden="false" customHeight="false" outlineLevel="0" collapsed="false">
      <c r="A5339" s="0" t="s">
        <v>14403</v>
      </c>
      <c r="B5339" s="0" t="s">
        <v>14404</v>
      </c>
      <c r="C5339" s="0" t="str">
        <f aca="false">LEFT(A5339,2)&amp;B5339</f>
        <v>SZShiselweni</v>
      </c>
    </row>
    <row r="5340" customFormat="false" ht="12.75" hidden="false" customHeight="false" outlineLevel="0" collapsed="false">
      <c r="A5340" s="0" t="s">
        <v>14403</v>
      </c>
      <c r="B5340" s="0" t="s">
        <v>14404</v>
      </c>
      <c r="C5340" s="0" t="str">
        <f aca="false">LEFT(A5340,2)&amp;B5340</f>
        <v>SZShiselweni</v>
      </c>
    </row>
    <row r="5341" customFormat="false" ht="12.75" hidden="false" customHeight="false" outlineLevel="0" collapsed="false">
      <c r="A5341" s="0" t="s">
        <v>14405</v>
      </c>
      <c r="B5341" s="0" t="s">
        <v>14406</v>
      </c>
      <c r="C5341" s="0" t="str">
        <f aca="false">LEFT(A5341,2)&amp;B5341</f>
        <v>TDAl Baţḩah</v>
      </c>
    </row>
    <row r="5342" customFormat="false" ht="12.75" hidden="false" customHeight="false" outlineLevel="0" collapsed="false">
      <c r="A5342" s="0" t="s">
        <v>14405</v>
      </c>
      <c r="B5342" s="0" t="s">
        <v>14407</v>
      </c>
      <c r="C5342" s="0" t="str">
        <f aca="false">LEFT(A5342,2)&amp;B5342</f>
        <v>TDBatha</v>
      </c>
    </row>
    <row r="5343" customFormat="false" ht="12.75" hidden="false" customHeight="false" outlineLevel="0" collapsed="false">
      <c r="A5343" s="0" t="s">
        <v>14408</v>
      </c>
      <c r="B5343" s="0" t="s">
        <v>14409</v>
      </c>
      <c r="C5343" s="0" t="str">
        <f aca="false">LEFT(A5343,2)&amp;B5343</f>
        <v>TDBaḩr al Ghazāl</v>
      </c>
    </row>
    <row r="5344" customFormat="false" ht="12.75" hidden="false" customHeight="false" outlineLevel="0" collapsed="false">
      <c r="A5344" s="0" t="s">
        <v>14408</v>
      </c>
      <c r="B5344" s="0" t="s">
        <v>14410</v>
      </c>
      <c r="C5344" s="0" t="str">
        <f aca="false">LEFT(A5344,2)&amp;B5344</f>
        <v>TDBahr el Ghazal</v>
      </c>
    </row>
    <row r="5345" customFormat="false" ht="12.75" hidden="false" customHeight="false" outlineLevel="0" collapsed="false">
      <c r="A5345" s="0" t="s">
        <v>14411</v>
      </c>
      <c r="B5345" s="0" t="s">
        <v>14412</v>
      </c>
      <c r="C5345" s="0" t="str">
        <f aca="false">LEFT(A5345,2)&amp;B5345</f>
        <v>TDBūrkū</v>
      </c>
    </row>
    <row r="5346" customFormat="false" ht="12.75" hidden="false" customHeight="false" outlineLevel="0" collapsed="false">
      <c r="A5346" s="0" t="s">
        <v>14411</v>
      </c>
      <c r="B5346" s="0" t="s">
        <v>14413</v>
      </c>
      <c r="C5346" s="0" t="str">
        <f aca="false">LEFT(A5346,2)&amp;B5346</f>
        <v>TDBorkou</v>
      </c>
    </row>
    <row r="5347" customFormat="false" ht="12.75" hidden="false" customHeight="false" outlineLevel="0" collapsed="false">
      <c r="A5347" s="0" t="s">
        <v>14414</v>
      </c>
      <c r="B5347" s="0" t="s">
        <v>14415</v>
      </c>
      <c r="C5347" s="0" t="str">
        <f aca="false">LEFT(A5347,2)&amp;B5347</f>
        <v>TDShārī Bāqirmī</v>
      </c>
    </row>
    <row r="5348" customFormat="false" ht="12.75" hidden="false" customHeight="false" outlineLevel="0" collapsed="false">
      <c r="A5348" s="0" t="s">
        <v>14414</v>
      </c>
      <c r="B5348" s="0" t="s">
        <v>14416</v>
      </c>
      <c r="C5348" s="0" t="str">
        <f aca="false">LEFT(A5348,2)&amp;B5348</f>
        <v>TDChari-Baguirmi</v>
      </c>
    </row>
    <row r="5349" customFormat="false" ht="12.75" hidden="false" customHeight="false" outlineLevel="0" collapsed="false">
      <c r="A5349" s="0" t="s">
        <v>14417</v>
      </c>
      <c r="B5349" s="0" t="s">
        <v>14418</v>
      </c>
      <c r="C5349" s="0" t="str">
        <f aca="false">LEFT(A5349,2)&amp;B5349</f>
        <v>TDEnnedi-Est</v>
      </c>
    </row>
    <row r="5350" customFormat="false" ht="12.75" hidden="false" customHeight="false" outlineLevel="0" collapsed="false">
      <c r="A5350" s="0" t="s">
        <v>14419</v>
      </c>
      <c r="B5350" s="0" t="s">
        <v>14420</v>
      </c>
      <c r="C5350" s="0" t="str">
        <f aca="false">LEFT(A5350,2)&amp;B5350</f>
        <v>TDEnnedi-Ouest</v>
      </c>
    </row>
    <row r="5351" customFormat="false" ht="12.75" hidden="false" customHeight="false" outlineLevel="0" collapsed="false">
      <c r="A5351" s="0" t="s">
        <v>14421</v>
      </c>
      <c r="B5351" s="0" t="s">
        <v>14422</v>
      </c>
      <c r="C5351" s="0" t="str">
        <f aca="false">LEFT(A5351,2)&amp;B5351</f>
        <v>TDQīrā</v>
      </c>
    </row>
    <row r="5352" customFormat="false" ht="12.75" hidden="false" customHeight="false" outlineLevel="0" collapsed="false">
      <c r="A5352" s="0" t="s">
        <v>14421</v>
      </c>
      <c r="B5352" s="0" t="s">
        <v>14423</v>
      </c>
      <c r="C5352" s="0" t="str">
        <f aca="false">LEFT(A5352,2)&amp;B5352</f>
        <v>TDGuéra</v>
      </c>
    </row>
    <row r="5353" customFormat="false" ht="12.75" hidden="false" customHeight="false" outlineLevel="0" collapsed="false">
      <c r="A5353" s="0" t="s">
        <v>14424</v>
      </c>
      <c r="B5353" s="0" t="s">
        <v>14425</v>
      </c>
      <c r="C5353" s="0" t="str">
        <f aca="false">LEFT(A5353,2)&amp;B5353</f>
        <v>TDḨajjar Lamīs</v>
      </c>
    </row>
    <row r="5354" customFormat="false" ht="12.75" hidden="false" customHeight="false" outlineLevel="0" collapsed="false">
      <c r="A5354" s="0" t="s">
        <v>14424</v>
      </c>
      <c r="B5354" s="0" t="s">
        <v>14426</v>
      </c>
      <c r="C5354" s="0" t="str">
        <f aca="false">LEFT(A5354,2)&amp;B5354</f>
        <v>TDHadjer Lamis</v>
      </c>
    </row>
    <row r="5355" customFormat="false" ht="12.75" hidden="false" customHeight="false" outlineLevel="0" collapsed="false">
      <c r="A5355" s="0" t="s">
        <v>14427</v>
      </c>
      <c r="B5355" s="0" t="s">
        <v>14428</v>
      </c>
      <c r="C5355" s="0" t="str">
        <f aca="false">LEFT(A5355,2)&amp;B5355</f>
        <v>TDKānim</v>
      </c>
    </row>
    <row r="5356" customFormat="false" ht="12.75" hidden="false" customHeight="false" outlineLevel="0" collapsed="false">
      <c r="A5356" s="0" t="s">
        <v>14427</v>
      </c>
      <c r="B5356" s="0" t="s">
        <v>14429</v>
      </c>
      <c r="C5356" s="0" t="str">
        <f aca="false">LEFT(A5356,2)&amp;B5356</f>
        <v>TDKanem</v>
      </c>
    </row>
    <row r="5357" customFormat="false" ht="12.75" hidden="false" customHeight="false" outlineLevel="0" collapsed="false">
      <c r="A5357" s="0" t="s">
        <v>14430</v>
      </c>
      <c r="B5357" s="0" t="s">
        <v>7650</v>
      </c>
      <c r="C5357" s="0" t="str">
        <f aca="false">LEFT(A5357,2)&amp;B5357</f>
        <v>TDAl Buḩayrah</v>
      </c>
    </row>
    <row r="5358" customFormat="false" ht="12.75" hidden="false" customHeight="false" outlineLevel="0" collapsed="false">
      <c r="A5358" s="0" t="s">
        <v>14430</v>
      </c>
      <c r="B5358" s="0" t="s">
        <v>14431</v>
      </c>
      <c r="C5358" s="0" t="str">
        <f aca="false">LEFT(A5358,2)&amp;B5358</f>
        <v>TDLac</v>
      </c>
    </row>
    <row r="5359" customFormat="false" ht="12.75" hidden="false" customHeight="false" outlineLevel="0" collapsed="false">
      <c r="A5359" s="0" t="s">
        <v>14432</v>
      </c>
      <c r="B5359" s="0" t="s">
        <v>14433</v>
      </c>
      <c r="C5359" s="0" t="str">
        <f aca="false">LEFT(A5359,2)&amp;B5359</f>
        <v>TDLūqūn al Gharbī</v>
      </c>
    </row>
    <row r="5360" customFormat="false" ht="12.75" hidden="false" customHeight="false" outlineLevel="0" collapsed="false">
      <c r="A5360" s="0" t="s">
        <v>14432</v>
      </c>
      <c r="B5360" s="0" t="s">
        <v>14434</v>
      </c>
      <c r="C5360" s="0" t="str">
        <f aca="false">LEFT(A5360,2)&amp;B5360</f>
        <v>TDLogone-Occidental</v>
      </c>
    </row>
    <row r="5361" customFormat="false" ht="12.75" hidden="false" customHeight="false" outlineLevel="0" collapsed="false">
      <c r="A5361" s="0" t="s">
        <v>14435</v>
      </c>
      <c r="B5361" s="0" t="s">
        <v>14436</v>
      </c>
      <c r="C5361" s="0" t="str">
        <f aca="false">LEFT(A5361,2)&amp;B5361</f>
        <v>TDLūqūn ash Sharqī</v>
      </c>
    </row>
    <row r="5362" customFormat="false" ht="12.75" hidden="false" customHeight="false" outlineLevel="0" collapsed="false">
      <c r="A5362" s="0" t="s">
        <v>14435</v>
      </c>
      <c r="B5362" s="0" t="s">
        <v>14437</v>
      </c>
      <c r="C5362" s="0" t="str">
        <f aca="false">LEFT(A5362,2)&amp;B5362</f>
        <v>TDLogone-Oriental</v>
      </c>
    </row>
    <row r="5363" customFormat="false" ht="12.75" hidden="false" customHeight="false" outlineLevel="0" collapsed="false">
      <c r="A5363" s="0" t="s">
        <v>14438</v>
      </c>
      <c r="B5363" s="0" t="s">
        <v>14439</v>
      </c>
      <c r="C5363" s="0" t="str">
        <f aca="false">LEFT(A5363,2)&amp;B5363</f>
        <v>TDMāndūl</v>
      </c>
    </row>
    <row r="5364" customFormat="false" ht="12.75" hidden="false" customHeight="false" outlineLevel="0" collapsed="false">
      <c r="A5364" s="0" t="s">
        <v>14438</v>
      </c>
      <c r="B5364" s="0" t="s">
        <v>14440</v>
      </c>
      <c r="C5364" s="0" t="str">
        <f aca="false">LEFT(A5364,2)&amp;B5364</f>
        <v>TDMandoul</v>
      </c>
    </row>
    <row r="5365" customFormat="false" ht="12.75" hidden="false" customHeight="false" outlineLevel="0" collapsed="false">
      <c r="A5365" s="0" t="s">
        <v>14441</v>
      </c>
      <c r="B5365" s="0" t="s">
        <v>14442</v>
      </c>
      <c r="C5365" s="0" t="str">
        <f aca="false">LEFT(A5365,2)&amp;B5365</f>
        <v>TDShārī al Awsaţ</v>
      </c>
    </row>
    <row r="5366" customFormat="false" ht="12.75" hidden="false" customHeight="false" outlineLevel="0" collapsed="false">
      <c r="A5366" s="0" t="s">
        <v>14441</v>
      </c>
      <c r="B5366" s="0" t="s">
        <v>14443</v>
      </c>
      <c r="C5366" s="0" t="str">
        <f aca="false">LEFT(A5366,2)&amp;B5366</f>
        <v>TDMoyen-Chari</v>
      </c>
    </row>
    <row r="5367" customFormat="false" ht="12.75" hidden="false" customHeight="false" outlineLevel="0" collapsed="false">
      <c r="A5367" s="0" t="s">
        <v>14444</v>
      </c>
      <c r="B5367" s="0" t="s">
        <v>14445</v>
      </c>
      <c r="C5367" s="0" t="str">
        <f aca="false">LEFT(A5367,2)&amp;B5367</f>
        <v>TDMāyū Kībbī ash Sharqī</v>
      </c>
    </row>
    <row r="5368" customFormat="false" ht="12.75" hidden="false" customHeight="false" outlineLevel="0" collapsed="false">
      <c r="A5368" s="0" t="s">
        <v>14444</v>
      </c>
      <c r="B5368" s="0" t="s">
        <v>14446</v>
      </c>
      <c r="C5368" s="0" t="str">
        <f aca="false">LEFT(A5368,2)&amp;B5368</f>
        <v>TDMayo-Kebbi-Est</v>
      </c>
    </row>
    <row r="5369" customFormat="false" ht="12.75" hidden="false" customHeight="false" outlineLevel="0" collapsed="false">
      <c r="A5369" s="0" t="s">
        <v>14447</v>
      </c>
      <c r="B5369" s="0" t="s">
        <v>14448</v>
      </c>
      <c r="C5369" s="0" t="str">
        <f aca="false">LEFT(A5369,2)&amp;B5369</f>
        <v>TDMāyū Kībbī al Gharbī</v>
      </c>
    </row>
    <row r="5370" customFormat="false" ht="12.75" hidden="false" customHeight="false" outlineLevel="0" collapsed="false">
      <c r="A5370" s="0" t="s">
        <v>14447</v>
      </c>
      <c r="B5370" s="0" t="s">
        <v>14449</v>
      </c>
      <c r="C5370" s="0" t="str">
        <f aca="false">LEFT(A5370,2)&amp;B5370</f>
        <v>TDMayo-Kebbi-Ouest</v>
      </c>
    </row>
    <row r="5371" customFormat="false" ht="12.75" hidden="false" customHeight="false" outlineLevel="0" collapsed="false">
      <c r="A5371" s="0" t="s">
        <v>14450</v>
      </c>
      <c r="B5371" s="0" t="s">
        <v>14451</v>
      </c>
      <c r="C5371" s="0" t="str">
        <f aca="false">LEFT(A5371,2)&amp;B5371</f>
        <v>TDMadīnat Injamīnā</v>
      </c>
    </row>
    <row r="5372" customFormat="false" ht="12.75" hidden="false" customHeight="false" outlineLevel="0" collapsed="false">
      <c r="A5372" s="0" t="s">
        <v>14450</v>
      </c>
      <c r="B5372" s="0" t="s">
        <v>14452</v>
      </c>
      <c r="C5372" s="0" t="str">
        <f aca="false">LEFT(A5372,2)&amp;B5372</f>
        <v>TDVille de Ndjamena</v>
      </c>
    </row>
    <row r="5373" customFormat="false" ht="12.75" hidden="false" customHeight="false" outlineLevel="0" collapsed="false">
      <c r="A5373" s="0" t="s">
        <v>14453</v>
      </c>
      <c r="B5373" s="0" t="s">
        <v>14454</v>
      </c>
      <c r="C5373" s="0" t="str">
        <f aca="false">LEFT(A5373,2)&amp;B5373</f>
        <v>TDWaddāy</v>
      </c>
    </row>
    <row r="5374" customFormat="false" ht="12.75" hidden="false" customHeight="false" outlineLevel="0" collapsed="false">
      <c r="A5374" s="0" t="s">
        <v>14453</v>
      </c>
      <c r="B5374" s="0" t="s">
        <v>14455</v>
      </c>
      <c r="C5374" s="0" t="str">
        <f aca="false">LEFT(A5374,2)&amp;B5374</f>
        <v>TDOuaddaï</v>
      </c>
    </row>
    <row r="5375" customFormat="false" ht="12.75" hidden="false" customHeight="false" outlineLevel="0" collapsed="false">
      <c r="A5375" s="0" t="s">
        <v>14456</v>
      </c>
      <c r="B5375" s="0" t="s">
        <v>14457</v>
      </c>
      <c r="C5375" s="0" t="str">
        <f aca="false">LEFT(A5375,2)&amp;B5375</f>
        <v>TDSalāmāt</v>
      </c>
    </row>
    <row r="5376" customFormat="false" ht="12.75" hidden="false" customHeight="false" outlineLevel="0" collapsed="false">
      <c r="A5376" s="0" t="s">
        <v>14456</v>
      </c>
      <c r="B5376" s="0" t="s">
        <v>14458</v>
      </c>
      <c r="C5376" s="0" t="str">
        <f aca="false">LEFT(A5376,2)&amp;B5376</f>
        <v>TDSalamat</v>
      </c>
    </row>
    <row r="5377" customFormat="false" ht="12.75" hidden="false" customHeight="false" outlineLevel="0" collapsed="false">
      <c r="A5377" s="0" t="s">
        <v>14459</v>
      </c>
      <c r="B5377" s="0" t="s">
        <v>14460</v>
      </c>
      <c r="C5377" s="0" t="str">
        <f aca="false">LEFT(A5377,2)&amp;B5377</f>
        <v>TDSīlā</v>
      </c>
    </row>
    <row r="5378" customFormat="false" ht="12.75" hidden="false" customHeight="false" outlineLevel="0" collapsed="false">
      <c r="A5378" s="0" t="s">
        <v>14459</v>
      </c>
      <c r="B5378" s="0" t="s">
        <v>14461</v>
      </c>
      <c r="C5378" s="0" t="str">
        <f aca="false">LEFT(A5378,2)&amp;B5378</f>
        <v>TDSila</v>
      </c>
    </row>
    <row r="5379" customFormat="false" ht="12.75" hidden="false" customHeight="false" outlineLevel="0" collapsed="false">
      <c r="A5379" s="0" t="s">
        <v>14462</v>
      </c>
      <c r="B5379" s="0" t="s">
        <v>14463</v>
      </c>
      <c r="C5379" s="0" t="str">
        <f aca="false">LEFT(A5379,2)&amp;B5379</f>
        <v>TDTānjilī</v>
      </c>
    </row>
    <row r="5380" customFormat="false" ht="12.75" hidden="false" customHeight="false" outlineLevel="0" collapsed="false">
      <c r="A5380" s="0" t="s">
        <v>14462</v>
      </c>
      <c r="B5380" s="0" t="s">
        <v>14464</v>
      </c>
      <c r="C5380" s="0" t="str">
        <f aca="false">LEFT(A5380,2)&amp;B5380</f>
        <v>TDTandjilé</v>
      </c>
    </row>
    <row r="5381" customFormat="false" ht="12.75" hidden="false" customHeight="false" outlineLevel="0" collapsed="false">
      <c r="A5381" s="0" t="s">
        <v>14465</v>
      </c>
      <c r="B5381" s="0" t="s">
        <v>14466</v>
      </c>
      <c r="C5381" s="0" t="str">
        <f aca="false">LEFT(A5381,2)&amp;B5381</f>
        <v>TDTibastī</v>
      </c>
    </row>
    <row r="5382" customFormat="false" ht="12.75" hidden="false" customHeight="false" outlineLevel="0" collapsed="false">
      <c r="A5382" s="0" t="s">
        <v>14465</v>
      </c>
      <c r="B5382" s="0" t="s">
        <v>14467</v>
      </c>
      <c r="C5382" s="0" t="str">
        <f aca="false">LEFT(A5382,2)&amp;B5382</f>
        <v>TDTibesti</v>
      </c>
    </row>
    <row r="5383" customFormat="false" ht="12.75" hidden="false" customHeight="false" outlineLevel="0" collapsed="false">
      <c r="A5383" s="0" t="s">
        <v>14468</v>
      </c>
      <c r="B5383" s="0" t="s">
        <v>14469</v>
      </c>
      <c r="C5383" s="0" t="str">
        <f aca="false">LEFT(A5383,2)&amp;B5383</f>
        <v>TDWādī Fīrā</v>
      </c>
    </row>
    <row r="5384" customFormat="false" ht="12.75" hidden="false" customHeight="false" outlineLevel="0" collapsed="false">
      <c r="A5384" s="0" t="s">
        <v>14468</v>
      </c>
      <c r="B5384" s="0" t="s">
        <v>14470</v>
      </c>
      <c r="C5384" s="0" t="str">
        <f aca="false">LEFT(A5384,2)&amp;B5384</f>
        <v>TDWadi Fira</v>
      </c>
    </row>
    <row r="5385" customFormat="false" ht="12.75" hidden="false" customHeight="false" outlineLevel="0" collapsed="false">
      <c r="A5385" s="0" t="s">
        <v>14471</v>
      </c>
      <c r="B5385" s="0" t="s">
        <v>14472</v>
      </c>
      <c r="C5385" s="0" t="str">
        <f aca="false">LEFT(A5385,2)&amp;B5385</f>
        <v>TGCentrale</v>
      </c>
    </row>
    <row r="5386" customFormat="false" ht="12.75" hidden="false" customHeight="false" outlineLevel="0" collapsed="false">
      <c r="A5386" s="0" t="s">
        <v>14473</v>
      </c>
      <c r="B5386" s="0" t="s">
        <v>14474</v>
      </c>
      <c r="C5386" s="0" t="str">
        <f aca="false">LEFT(A5386,2)&amp;B5386</f>
        <v>TGKara</v>
      </c>
    </row>
    <row r="5387" customFormat="false" ht="12.75" hidden="false" customHeight="false" outlineLevel="0" collapsed="false">
      <c r="A5387" s="0" t="s">
        <v>14475</v>
      </c>
      <c r="B5387" s="0" t="s">
        <v>14476</v>
      </c>
      <c r="C5387" s="0" t="str">
        <f aca="false">LEFT(A5387,2)&amp;B5387</f>
        <v>TGMaritime (Région)</v>
      </c>
    </row>
    <row r="5388" customFormat="false" ht="12.75" hidden="false" customHeight="false" outlineLevel="0" collapsed="false">
      <c r="A5388" s="0" t="s">
        <v>14477</v>
      </c>
      <c r="B5388" s="0" t="s">
        <v>6613</v>
      </c>
      <c r="C5388" s="0" t="str">
        <f aca="false">LEFT(A5388,2)&amp;B5388</f>
        <v>TGPlateaux</v>
      </c>
    </row>
    <row r="5389" customFormat="false" ht="12.75" hidden="false" customHeight="false" outlineLevel="0" collapsed="false">
      <c r="A5389" s="0" t="s">
        <v>14478</v>
      </c>
      <c r="B5389" s="0" t="s">
        <v>6704</v>
      </c>
      <c r="C5389" s="0" t="str">
        <f aca="false">LEFT(A5389,2)&amp;B5389</f>
        <v>TGSavanes</v>
      </c>
    </row>
    <row r="5390" customFormat="false" ht="12.75" hidden="false" customHeight="false" outlineLevel="0" collapsed="false">
      <c r="A5390" s="0" t="s">
        <v>14479</v>
      </c>
      <c r="B5390" s="0" t="s">
        <v>1198</v>
      </c>
      <c r="C5390" s="0" t="str">
        <f aca="false">LEFT(A5390,2)&amp;B5390</f>
        <v>THKrung Thep Maha Nakhon</v>
      </c>
    </row>
    <row r="5391" customFormat="false" ht="12.75" hidden="false" customHeight="false" outlineLevel="0" collapsed="false">
      <c r="A5391" s="0" t="s">
        <v>14480</v>
      </c>
      <c r="B5391" s="0" t="s">
        <v>14481</v>
      </c>
      <c r="C5391" s="0" t="str">
        <f aca="false">LEFT(A5391,2)&amp;B5391</f>
        <v>THSamut Prakan</v>
      </c>
    </row>
    <row r="5392" customFormat="false" ht="12.75" hidden="false" customHeight="false" outlineLevel="0" collapsed="false">
      <c r="A5392" s="0" t="s">
        <v>14482</v>
      </c>
      <c r="B5392" s="0" t="s">
        <v>14483</v>
      </c>
      <c r="C5392" s="0" t="str">
        <f aca="false">LEFT(A5392,2)&amp;B5392</f>
        <v>THNonthaburi</v>
      </c>
    </row>
    <row r="5393" customFormat="false" ht="12.75" hidden="false" customHeight="false" outlineLevel="0" collapsed="false">
      <c r="A5393" s="0" t="s">
        <v>14484</v>
      </c>
      <c r="B5393" s="0" t="s">
        <v>14485</v>
      </c>
      <c r="C5393" s="0" t="str">
        <f aca="false">LEFT(A5393,2)&amp;B5393</f>
        <v>THPathum Thani</v>
      </c>
    </row>
    <row r="5394" customFormat="false" ht="12.75" hidden="false" customHeight="false" outlineLevel="0" collapsed="false">
      <c r="A5394" s="0" t="s">
        <v>14486</v>
      </c>
      <c r="B5394" s="0" t="s">
        <v>14487</v>
      </c>
      <c r="C5394" s="0" t="str">
        <f aca="false">LEFT(A5394,2)&amp;B5394</f>
        <v>THPhra Nakhon Si Ayutthaya</v>
      </c>
    </row>
    <row r="5395" customFormat="false" ht="12.75" hidden="false" customHeight="false" outlineLevel="0" collapsed="false">
      <c r="A5395" s="0" t="s">
        <v>14488</v>
      </c>
      <c r="B5395" s="0" t="s">
        <v>14489</v>
      </c>
      <c r="C5395" s="0" t="str">
        <f aca="false">LEFT(A5395,2)&amp;B5395</f>
        <v>THAng Thong</v>
      </c>
    </row>
    <row r="5396" customFormat="false" ht="12.75" hidden="false" customHeight="false" outlineLevel="0" collapsed="false">
      <c r="A5396" s="0" t="s">
        <v>14490</v>
      </c>
      <c r="B5396" s="0" t="s">
        <v>14491</v>
      </c>
      <c r="C5396" s="0" t="str">
        <f aca="false">LEFT(A5396,2)&amp;B5396</f>
        <v>THLop Buri</v>
      </c>
    </row>
    <row r="5397" customFormat="false" ht="12.75" hidden="false" customHeight="false" outlineLevel="0" collapsed="false">
      <c r="A5397" s="0" t="s">
        <v>14492</v>
      </c>
      <c r="B5397" s="0" t="s">
        <v>14493</v>
      </c>
      <c r="C5397" s="0" t="str">
        <f aca="false">LEFT(A5397,2)&amp;B5397</f>
        <v>THSing Buri</v>
      </c>
    </row>
    <row r="5398" customFormat="false" ht="12.75" hidden="false" customHeight="false" outlineLevel="0" collapsed="false">
      <c r="A5398" s="0" t="s">
        <v>14494</v>
      </c>
      <c r="B5398" s="0" t="s">
        <v>14495</v>
      </c>
      <c r="C5398" s="0" t="str">
        <f aca="false">LEFT(A5398,2)&amp;B5398</f>
        <v>THChai Nat</v>
      </c>
    </row>
    <row r="5399" customFormat="false" ht="12.75" hidden="false" customHeight="false" outlineLevel="0" collapsed="false">
      <c r="A5399" s="0" t="s">
        <v>14496</v>
      </c>
      <c r="B5399" s="0" t="s">
        <v>14497</v>
      </c>
      <c r="C5399" s="0" t="str">
        <f aca="false">LEFT(A5399,2)&amp;B5399</f>
        <v>THSaraburi</v>
      </c>
    </row>
    <row r="5400" customFormat="false" ht="12.75" hidden="false" customHeight="false" outlineLevel="0" collapsed="false">
      <c r="A5400" s="0" t="s">
        <v>14498</v>
      </c>
      <c r="B5400" s="0" t="s">
        <v>1498</v>
      </c>
      <c r="C5400" s="0" t="str">
        <f aca="false">LEFT(A5400,2)&amp;B5400</f>
        <v>THChon Buri</v>
      </c>
    </row>
    <row r="5401" customFormat="false" ht="12.75" hidden="false" customHeight="false" outlineLevel="0" collapsed="false">
      <c r="A5401" s="0" t="s">
        <v>14499</v>
      </c>
      <c r="B5401" s="0" t="s">
        <v>1258</v>
      </c>
      <c r="C5401" s="0" t="str">
        <f aca="false">LEFT(A5401,2)&amp;B5401</f>
        <v>THRayong</v>
      </c>
    </row>
    <row r="5402" customFormat="false" ht="12.75" hidden="false" customHeight="false" outlineLevel="0" collapsed="false">
      <c r="A5402" s="0" t="s">
        <v>14500</v>
      </c>
      <c r="B5402" s="0" t="s">
        <v>14501</v>
      </c>
      <c r="C5402" s="0" t="str">
        <f aca="false">LEFT(A5402,2)&amp;B5402</f>
        <v>THChanthaburi</v>
      </c>
    </row>
    <row r="5403" customFormat="false" ht="12.75" hidden="false" customHeight="false" outlineLevel="0" collapsed="false">
      <c r="A5403" s="0" t="s">
        <v>14502</v>
      </c>
      <c r="B5403" s="0" t="s">
        <v>14503</v>
      </c>
      <c r="C5403" s="0" t="str">
        <f aca="false">LEFT(A5403,2)&amp;B5403</f>
        <v>THTrat</v>
      </c>
    </row>
    <row r="5404" customFormat="false" ht="12.75" hidden="false" customHeight="false" outlineLevel="0" collapsed="false">
      <c r="A5404" s="0" t="s">
        <v>14504</v>
      </c>
      <c r="B5404" s="0" t="s">
        <v>14505</v>
      </c>
      <c r="C5404" s="0" t="str">
        <f aca="false">LEFT(A5404,2)&amp;B5404</f>
        <v>THChachoengsao</v>
      </c>
    </row>
    <row r="5405" customFormat="false" ht="12.75" hidden="false" customHeight="false" outlineLevel="0" collapsed="false">
      <c r="A5405" s="0" t="s">
        <v>14506</v>
      </c>
      <c r="B5405" s="0" t="s">
        <v>14507</v>
      </c>
      <c r="C5405" s="0" t="str">
        <f aca="false">LEFT(A5405,2)&amp;B5405</f>
        <v>THPrachin Buri</v>
      </c>
    </row>
    <row r="5406" customFormat="false" ht="12.75" hidden="false" customHeight="false" outlineLevel="0" collapsed="false">
      <c r="A5406" s="0" t="s">
        <v>14508</v>
      </c>
      <c r="B5406" s="0" t="s">
        <v>14509</v>
      </c>
      <c r="C5406" s="0" t="str">
        <f aca="false">LEFT(A5406,2)&amp;B5406</f>
        <v>THNakhon Nayok</v>
      </c>
    </row>
    <row r="5407" customFormat="false" ht="12.75" hidden="false" customHeight="false" outlineLevel="0" collapsed="false">
      <c r="A5407" s="0" t="s">
        <v>14510</v>
      </c>
      <c r="B5407" s="0" t="s">
        <v>14511</v>
      </c>
      <c r="C5407" s="0" t="str">
        <f aca="false">LEFT(A5407,2)&amp;B5407</f>
        <v>THSa Kaeo</v>
      </c>
    </row>
    <row r="5408" customFormat="false" ht="12.75" hidden="false" customHeight="false" outlineLevel="0" collapsed="false">
      <c r="A5408" s="0" t="s">
        <v>14512</v>
      </c>
      <c r="B5408" s="0" t="s">
        <v>14513</v>
      </c>
      <c r="C5408" s="0" t="str">
        <f aca="false">LEFT(A5408,2)&amp;B5408</f>
        <v>THNakhon Ratchasima</v>
      </c>
    </row>
    <row r="5409" customFormat="false" ht="12.75" hidden="false" customHeight="false" outlineLevel="0" collapsed="false">
      <c r="A5409" s="0" t="s">
        <v>14514</v>
      </c>
      <c r="B5409" s="0" t="s">
        <v>14515</v>
      </c>
      <c r="C5409" s="0" t="str">
        <f aca="false">LEFT(A5409,2)&amp;B5409</f>
        <v>THBuri Ram</v>
      </c>
    </row>
    <row r="5410" customFormat="false" ht="12.75" hidden="false" customHeight="false" outlineLevel="0" collapsed="false">
      <c r="A5410" s="0" t="s">
        <v>14516</v>
      </c>
      <c r="B5410" s="0" t="s">
        <v>14517</v>
      </c>
      <c r="C5410" s="0" t="str">
        <f aca="false">LEFT(A5410,2)&amp;B5410</f>
        <v>THSurin</v>
      </c>
    </row>
    <row r="5411" customFormat="false" ht="12.75" hidden="false" customHeight="false" outlineLevel="0" collapsed="false">
      <c r="A5411" s="0" t="s">
        <v>14518</v>
      </c>
      <c r="B5411" s="0" t="s">
        <v>14519</v>
      </c>
      <c r="C5411" s="0" t="str">
        <f aca="false">LEFT(A5411,2)&amp;B5411</f>
        <v>THSi Sa Ket</v>
      </c>
    </row>
    <row r="5412" customFormat="false" ht="12.75" hidden="false" customHeight="false" outlineLevel="0" collapsed="false">
      <c r="A5412" s="0" t="s">
        <v>14520</v>
      </c>
      <c r="B5412" s="0" t="s">
        <v>14521</v>
      </c>
      <c r="C5412" s="0" t="str">
        <f aca="false">LEFT(A5412,2)&amp;B5412</f>
        <v>THUbon Ratchathani</v>
      </c>
    </row>
    <row r="5413" customFormat="false" ht="12.75" hidden="false" customHeight="false" outlineLevel="0" collapsed="false">
      <c r="A5413" s="0" t="s">
        <v>14522</v>
      </c>
      <c r="B5413" s="0" t="s">
        <v>14523</v>
      </c>
      <c r="C5413" s="0" t="str">
        <f aca="false">LEFT(A5413,2)&amp;B5413</f>
        <v>THYasothon</v>
      </c>
    </row>
    <row r="5414" customFormat="false" ht="12.75" hidden="false" customHeight="false" outlineLevel="0" collapsed="false">
      <c r="A5414" s="0" t="s">
        <v>14524</v>
      </c>
      <c r="B5414" s="0" t="s">
        <v>14525</v>
      </c>
      <c r="C5414" s="0" t="str">
        <f aca="false">LEFT(A5414,2)&amp;B5414</f>
        <v>THChaiyaphum</v>
      </c>
    </row>
    <row r="5415" customFormat="false" ht="12.75" hidden="false" customHeight="false" outlineLevel="0" collapsed="false">
      <c r="A5415" s="0" t="s">
        <v>14526</v>
      </c>
      <c r="B5415" s="0" t="s">
        <v>14527</v>
      </c>
      <c r="C5415" s="0" t="str">
        <f aca="false">LEFT(A5415,2)&amp;B5415</f>
        <v>THAmnat Charoen</v>
      </c>
    </row>
    <row r="5416" customFormat="false" ht="12.75" hidden="false" customHeight="false" outlineLevel="0" collapsed="false">
      <c r="A5416" s="0" t="s">
        <v>14528</v>
      </c>
      <c r="B5416" s="0" t="s">
        <v>14529</v>
      </c>
      <c r="C5416" s="0" t="str">
        <f aca="false">LEFT(A5416,2)&amp;B5416</f>
        <v>THBueng Kan</v>
      </c>
    </row>
    <row r="5417" customFormat="false" ht="12.75" hidden="false" customHeight="false" outlineLevel="0" collapsed="false">
      <c r="A5417" s="0" t="s">
        <v>14530</v>
      </c>
      <c r="B5417" s="0" t="s">
        <v>14531</v>
      </c>
      <c r="C5417" s="0" t="str">
        <f aca="false">LEFT(A5417,2)&amp;B5417</f>
        <v>THNong Bua Lam Phu</v>
      </c>
    </row>
    <row r="5418" customFormat="false" ht="12.75" hidden="false" customHeight="false" outlineLevel="0" collapsed="false">
      <c r="A5418" s="0" t="s">
        <v>14532</v>
      </c>
      <c r="B5418" s="0" t="s">
        <v>14533</v>
      </c>
      <c r="C5418" s="0" t="str">
        <f aca="false">LEFT(A5418,2)&amp;B5418</f>
        <v>THKhon Kaen</v>
      </c>
    </row>
    <row r="5419" customFormat="false" ht="12.75" hidden="false" customHeight="false" outlineLevel="0" collapsed="false">
      <c r="A5419" s="0" t="s">
        <v>14534</v>
      </c>
      <c r="B5419" s="0" t="s">
        <v>14535</v>
      </c>
      <c r="C5419" s="0" t="str">
        <f aca="false">LEFT(A5419,2)&amp;B5419</f>
        <v>THUdon Thani</v>
      </c>
    </row>
    <row r="5420" customFormat="false" ht="12.75" hidden="false" customHeight="false" outlineLevel="0" collapsed="false">
      <c r="A5420" s="0" t="s">
        <v>14536</v>
      </c>
      <c r="B5420" s="0" t="s">
        <v>14537</v>
      </c>
      <c r="C5420" s="0" t="str">
        <f aca="false">LEFT(A5420,2)&amp;B5420</f>
        <v>THLoei</v>
      </c>
    </row>
    <row r="5421" customFormat="false" ht="12.75" hidden="false" customHeight="false" outlineLevel="0" collapsed="false">
      <c r="A5421" s="0" t="s">
        <v>14538</v>
      </c>
      <c r="B5421" s="0" t="s">
        <v>14539</v>
      </c>
      <c r="C5421" s="0" t="str">
        <f aca="false">LEFT(A5421,2)&amp;B5421</f>
        <v>THNong Khai</v>
      </c>
    </row>
    <row r="5422" customFormat="false" ht="12.75" hidden="false" customHeight="false" outlineLevel="0" collapsed="false">
      <c r="A5422" s="0" t="s">
        <v>14540</v>
      </c>
      <c r="B5422" s="0" t="s">
        <v>14541</v>
      </c>
      <c r="C5422" s="0" t="str">
        <f aca="false">LEFT(A5422,2)&amp;B5422</f>
        <v>THMaha Sarakham</v>
      </c>
    </row>
    <row r="5423" customFormat="false" ht="12.75" hidden="false" customHeight="false" outlineLevel="0" collapsed="false">
      <c r="A5423" s="0" t="s">
        <v>14542</v>
      </c>
      <c r="B5423" s="0" t="s">
        <v>14543</v>
      </c>
      <c r="C5423" s="0" t="str">
        <f aca="false">LEFT(A5423,2)&amp;B5423</f>
        <v>THRoi Et</v>
      </c>
    </row>
    <row r="5424" customFormat="false" ht="12.75" hidden="false" customHeight="false" outlineLevel="0" collapsed="false">
      <c r="A5424" s="0" t="s">
        <v>14544</v>
      </c>
      <c r="B5424" s="0" t="s">
        <v>14545</v>
      </c>
      <c r="C5424" s="0" t="str">
        <f aca="false">LEFT(A5424,2)&amp;B5424</f>
        <v>THKalasin</v>
      </c>
    </row>
    <row r="5425" customFormat="false" ht="12.75" hidden="false" customHeight="false" outlineLevel="0" collapsed="false">
      <c r="A5425" s="0" t="s">
        <v>14546</v>
      </c>
      <c r="B5425" s="0" t="s">
        <v>14547</v>
      </c>
      <c r="C5425" s="0" t="str">
        <f aca="false">LEFT(A5425,2)&amp;B5425</f>
        <v>THSakon Nakhon</v>
      </c>
    </row>
    <row r="5426" customFormat="false" ht="12.75" hidden="false" customHeight="false" outlineLevel="0" collapsed="false">
      <c r="A5426" s="0" t="s">
        <v>14548</v>
      </c>
      <c r="B5426" s="0" t="s">
        <v>14549</v>
      </c>
      <c r="C5426" s="0" t="str">
        <f aca="false">LEFT(A5426,2)&amp;B5426</f>
        <v>THNakhon Phanom</v>
      </c>
    </row>
    <row r="5427" customFormat="false" ht="12.75" hidden="false" customHeight="false" outlineLevel="0" collapsed="false">
      <c r="A5427" s="0" t="s">
        <v>14550</v>
      </c>
      <c r="B5427" s="0" t="s">
        <v>14551</v>
      </c>
      <c r="C5427" s="0" t="str">
        <f aca="false">LEFT(A5427,2)&amp;B5427</f>
        <v>THMukdahan</v>
      </c>
    </row>
    <row r="5428" customFormat="false" ht="12.75" hidden="false" customHeight="false" outlineLevel="0" collapsed="false">
      <c r="A5428" s="0" t="s">
        <v>14552</v>
      </c>
      <c r="B5428" s="0" t="s">
        <v>14553</v>
      </c>
      <c r="C5428" s="0" t="str">
        <f aca="false">LEFT(A5428,2)&amp;B5428</f>
        <v>THChiang Mai</v>
      </c>
    </row>
    <row r="5429" customFormat="false" ht="12.75" hidden="false" customHeight="false" outlineLevel="0" collapsed="false">
      <c r="A5429" s="0" t="s">
        <v>14554</v>
      </c>
      <c r="B5429" s="0" t="s">
        <v>14555</v>
      </c>
      <c r="C5429" s="0" t="str">
        <f aca="false">LEFT(A5429,2)&amp;B5429</f>
        <v>THLamphun</v>
      </c>
    </row>
    <row r="5430" customFormat="false" ht="12.75" hidden="false" customHeight="false" outlineLevel="0" collapsed="false">
      <c r="A5430" s="0" t="s">
        <v>14556</v>
      </c>
      <c r="B5430" s="0" t="s">
        <v>14557</v>
      </c>
      <c r="C5430" s="0" t="str">
        <f aca="false">LEFT(A5430,2)&amp;B5430</f>
        <v>THLampang</v>
      </c>
    </row>
    <row r="5431" customFormat="false" ht="12.75" hidden="false" customHeight="false" outlineLevel="0" collapsed="false">
      <c r="A5431" s="0" t="s">
        <v>14558</v>
      </c>
      <c r="B5431" s="0" t="s">
        <v>14559</v>
      </c>
      <c r="C5431" s="0" t="str">
        <f aca="false">LEFT(A5431,2)&amp;B5431</f>
        <v>THUttaradit</v>
      </c>
    </row>
    <row r="5432" customFormat="false" ht="12.75" hidden="false" customHeight="false" outlineLevel="0" collapsed="false">
      <c r="A5432" s="0" t="s">
        <v>14560</v>
      </c>
      <c r="B5432" s="0" t="s">
        <v>14561</v>
      </c>
      <c r="C5432" s="0" t="str">
        <f aca="false">LEFT(A5432,2)&amp;B5432</f>
        <v>THPhrae</v>
      </c>
    </row>
    <row r="5433" customFormat="false" ht="12.75" hidden="false" customHeight="false" outlineLevel="0" collapsed="false">
      <c r="A5433" s="0" t="s">
        <v>14562</v>
      </c>
      <c r="B5433" s="0" t="s">
        <v>14563</v>
      </c>
      <c r="C5433" s="0" t="str">
        <f aca="false">LEFT(A5433,2)&amp;B5433</f>
        <v>THNan</v>
      </c>
    </row>
    <row r="5434" customFormat="false" ht="12.75" hidden="false" customHeight="false" outlineLevel="0" collapsed="false">
      <c r="A5434" s="0" t="s">
        <v>14564</v>
      </c>
      <c r="B5434" s="0" t="s">
        <v>14565</v>
      </c>
      <c r="C5434" s="0" t="str">
        <f aca="false">LEFT(A5434,2)&amp;B5434</f>
        <v>THPhayao</v>
      </c>
    </row>
    <row r="5435" customFormat="false" ht="12.75" hidden="false" customHeight="false" outlineLevel="0" collapsed="false">
      <c r="A5435" s="0" t="s">
        <v>14566</v>
      </c>
      <c r="B5435" s="0" t="s">
        <v>14567</v>
      </c>
      <c r="C5435" s="0" t="str">
        <f aca="false">LEFT(A5435,2)&amp;B5435</f>
        <v>THChiang Rai</v>
      </c>
    </row>
    <row r="5436" customFormat="false" ht="12.75" hidden="false" customHeight="false" outlineLevel="0" collapsed="false">
      <c r="A5436" s="0" t="s">
        <v>14568</v>
      </c>
      <c r="B5436" s="0" t="s">
        <v>14569</v>
      </c>
      <c r="C5436" s="0" t="str">
        <f aca="false">LEFT(A5436,2)&amp;B5436</f>
        <v>THMae Hong Son</v>
      </c>
    </row>
    <row r="5437" customFormat="false" ht="12.75" hidden="false" customHeight="false" outlineLevel="0" collapsed="false">
      <c r="A5437" s="0" t="s">
        <v>14570</v>
      </c>
      <c r="B5437" s="0" t="s">
        <v>14571</v>
      </c>
      <c r="C5437" s="0" t="str">
        <f aca="false">LEFT(A5437,2)&amp;B5437</f>
        <v>THNakhon Sawan</v>
      </c>
    </row>
    <row r="5438" customFormat="false" ht="12.75" hidden="false" customHeight="false" outlineLevel="0" collapsed="false">
      <c r="A5438" s="0" t="s">
        <v>14572</v>
      </c>
      <c r="B5438" s="0" t="s">
        <v>14573</v>
      </c>
      <c r="C5438" s="0" t="str">
        <f aca="false">LEFT(A5438,2)&amp;B5438</f>
        <v>THUthai Thani</v>
      </c>
    </row>
    <row r="5439" customFormat="false" ht="12.75" hidden="false" customHeight="false" outlineLevel="0" collapsed="false">
      <c r="A5439" s="0" t="s">
        <v>14574</v>
      </c>
      <c r="B5439" s="0" t="s">
        <v>14575</v>
      </c>
      <c r="C5439" s="0" t="str">
        <f aca="false">LEFT(A5439,2)&amp;B5439</f>
        <v>THKamphaeng Phet</v>
      </c>
    </row>
    <row r="5440" customFormat="false" ht="12.75" hidden="false" customHeight="false" outlineLevel="0" collapsed="false">
      <c r="A5440" s="0" t="s">
        <v>14576</v>
      </c>
      <c r="B5440" s="0" t="s">
        <v>14577</v>
      </c>
      <c r="C5440" s="0" t="str">
        <f aca="false">LEFT(A5440,2)&amp;B5440</f>
        <v>THTak</v>
      </c>
    </row>
    <row r="5441" customFormat="false" ht="12.75" hidden="false" customHeight="false" outlineLevel="0" collapsed="false">
      <c r="A5441" s="0" t="s">
        <v>14578</v>
      </c>
      <c r="B5441" s="0" t="s">
        <v>14579</v>
      </c>
      <c r="C5441" s="0" t="str">
        <f aca="false">LEFT(A5441,2)&amp;B5441</f>
        <v>THSukhothai</v>
      </c>
    </row>
    <row r="5442" customFormat="false" ht="12.75" hidden="false" customHeight="false" outlineLevel="0" collapsed="false">
      <c r="A5442" s="0" t="s">
        <v>14580</v>
      </c>
      <c r="B5442" s="0" t="s">
        <v>14581</v>
      </c>
      <c r="C5442" s="0" t="str">
        <f aca="false">LEFT(A5442,2)&amp;B5442</f>
        <v>THPhitsanulok</v>
      </c>
    </row>
    <row r="5443" customFormat="false" ht="12.75" hidden="false" customHeight="false" outlineLevel="0" collapsed="false">
      <c r="A5443" s="0" t="s">
        <v>14582</v>
      </c>
      <c r="B5443" s="0" t="s">
        <v>14583</v>
      </c>
      <c r="C5443" s="0" t="str">
        <f aca="false">LEFT(A5443,2)&amp;B5443</f>
        <v>THPhichit</v>
      </c>
    </row>
    <row r="5444" customFormat="false" ht="12.75" hidden="false" customHeight="false" outlineLevel="0" collapsed="false">
      <c r="A5444" s="0" t="s">
        <v>14584</v>
      </c>
      <c r="B5444" s="0" t="s">
        <v>14585</v>
      </c>
      <c r="C5444" s="0" t="str">
        <f aca="false">LEFT(A5444,2)&amp;B5444</f>
        <v>THPhetchabun</v>
      </c>
    </row>
    <row r="5445" customFormat="false" ht="12.75" hidden="false" customHeight="false" outlineLevel="0" collapsed="false">
      <c r="A5445" s="0" t="s">
        <v>14586</v>
      </c>
      <c r="B5445" s="0" t="s">
        <v>14587</v>
      </c>
      <c r="C5445" s="0" t="str">
        <f aca="false">LEFT(A5445,2)&amp;B5445</f>
        <v>THRatchaburi</v>
      </c>
    </row>
    <row r="5446" customFormat="false" ht="12.75" hidden="false" customHeight="false" outlineLevel="0" collapsed="false">
      <c r="A5446" s="0" t="s">
        <v>14588</v>
      </c>
      <c r="B5446" s="0" t="s">
        <v>14589</v>
      </c>
      <c r="C5446" s="0" t="str">
        <f aca="false">LEFT(A5446,2)&amp;B5446</f>
        <v>THKanchanaburi</v>
      </c>
    </row>
    <row r="5447" customFormat="false" ht="12.75" hidden="false" customHeight="false" outlineLevel="0" collapsed="false">
      <c r="A5447" s="0" t="s">
        <v>14590</v>
      </c>
      <c r="B5447" s="0" t="s">
        <v>14591</v>
      </c>
      <c r="C5447" s="0" t="str">
        <f aca="false">LEFT(A5447,2)&amp;B5447</f>
        <v>THSuphan Buri</v>
      </c>
    </row>
    <row r="5448" customFormat="false" ht="12.75" hidden="false" customHeight="false" outlineLevel="0" collapsed="false">
      <c r="A5448" s="0" t="s">
        <v>14592</v>
      </c>
      <c r="B5448" s="0" t="s">
        <v>14593</v>
      </c>
      <c r="C5448" s="0" t="str">
        <f aca="false">LEFT(A5448,2)&amp;B5448</f>
        <v>THNakhon Pathom</v>
      </c>
    </row>
    <row r="5449" customFormat="false" ht="12.75" hidden="false" customHeight="false" outlineLevel="0" collapsed="false">
      <c r="A5449" s="0" t="s">
        <v>14594</v>
      </c>
      <c r="B5449" s="0" t="s">
        <v>14595</v>
      </c>
      <c r="C5449" s="0" t="str">
        <f aca="false">LEFT(A5449,2)&amp;B5449</f>
        <v>THSamut Sakhon</v>
      </c>
    </row>
    <row r="5450" customFormat="false" ht="12.75" hidden="false" customHeight="false" outlineLevel="0" collapsed="false">
      <c r="A5450" s="0" t="s">
        <v>14596</v>
      </c>
      <c r="B5450" s="0" t="s">
        <v>14597</v>
      </c>
      <c r="C5450" s="0" t="str">
        <f aca="false">LEFT(A5450,2)&amp;B5450</f>
        <v>THSamut Songkhram</v>
      </c>
    </row>
    <row r="5451" customFormat="false" ht="12.75" hidden="false" customHeight="false" outlineLevel="0" collapsed="false">
      <c r="A5451" s="0" t="s">
        <v>14598</v>
      </c>
      <c r="B5451" s="0" t="s">
        <v>14599</v>
      </c>
      <c r="C5451" s="0" t="str">
        <f aca="false">LEFT(A5451,2)&amp;B5451</f>
        <v>THPhetchaburi</v>
      </c>
    </row>
    <row r="5452" customFormat="false" ht="12.75" hidden="false" customHeight="false" outlineLevel="0" collapsed="false">
      <c r="A5452" s="0" t="s">
        <v>14600</v>
      </c>
      <c r="B5452" s="0" t="s">
        <v>14601</v>
      </c>
      <c r="C5452" s="0" t="str">
        <f aca="false">LEFT(A5452,2)&amp;B5452</f>
        <v>THPrachuap Khiri Khan</v>
      </c>
    </row>
    <row r="5453" customFormat="false" ht="12.75" hidden="false" customHeight="false" outlineLevel="0" collapsed="false">
      <c r="A5453" s="0" t="s">
        <v>14602</v>
      </c>
      <c r="B5453" s="0" t="s">
        <v>14603</v>
      </c>
      <c r="C5453" s="0" t="str">
        <f aca="false">LEFT(A5453,2)&amp;B5453</f>
        <v>THNakhon Si Thammarat</v>
      </c>
    </row>
    <row r="5454" customFormat="false" ht="12.75" hidden="false" customHeight="false" outlineLevel="0" collapsed="false">
      <c r="A5454" s="0" t="s">
        <v>14604</v>
      </c>
      <c r="B5454" s="0" t="s">
        <v>14605</v>
      </c>
      <c r="C5454" s="0" t="str">
        <f aca="false">LEFT(A5454,2)&amp;B5454</f>
        <v>THKrabi</v>
      </c>
    </row>
    <row r="5455" customFormat="false" ht="12.75" hidden="false" customHeight="false" outlineLevel="0" collapsed="false">
      <c r="A5455" s="0" t="s">
        <v>14606</v>
      </c>
      <c r="B5455" s="0" t="s">
        <v>14607</v>
      </c>
      <c r="C5455" s="0" t="str">
        <f aca="false">LEFT(A5455,2)&amp;B5455</f>
        <v>THPhangnga</v>
      </c>
    </row>
    <row r="5456" customFormat="false" ht="12.75" hidden="false" customHeight="false" outlineLevel="0" collapsed="false">
      <c r="A5456" s="0" t="s">
        <v>14608</v>
      </c>
      <c r="B5456" s="0" t="s">
        <v>1559</v>
      </c>
      <c r="C5456" s="0" t="str">
        <f aca="false">LEFT(A5456,2)&amp;B5456</f>
        <v>THPhuket</v>
      </c>
    </row>
    <row r="5457" customFormat="false" ht="12.75" hidden="false" customHeight="false" outlineLevel="0" collapsed="false">
      <c r="A5457" s="0" t="s">
        <v>14609</v>
      </c>
      <c r="B5457" s="0" t="s">
        <v>14610</v>
      </c>
      <c r="C5457" s="0" t="str">
        <f aca="false">LEFT(A5457,2)&amp;B5457</f>
        <v>THSurat Thani</v>
      </c>
    </row>
    <row r="5458" customFormat="false" ht="12.75" hidden="false" customHeight="false" outlineLevel="0" collapsed="false">
      <c r="A5458" s="0" t="s">
        <v>14611</v>
      </c>
      <c r="B5458" s="0" t="s">
        <v>14612</v>
      </c>
      <c r="C5458" s="0" t="str">
        <f aca="false">LEFT(A5458,2)&amp;B5458</f>
        <v>THRanong</v>
      </c>
    </row>
    <row r="5459" customFormat="false" ht="12.75" hidden="false" customHeight="false" outlineLevel="0" collapsed="false">
      <c r="A5459" s="0" t="s">
        <v>14613</v>
      </c>
      <c r="B5459" s="0" t="s">
        <v>14614</v>
      </c>
      <c r="C5459" s="0" t="str">
        <f aca="false">LEFT(A5459,2)&amp;B5459</f>
        <v>THChumphon</v>
      </c>
    </row>
    <row r="5460" customFormat="false" ht="12.75" hidden="false" customHeight="false" outlineLevel="0" collapsed="false">
      <c r="A5460" s="0" t="s">
        <v>14615</v>
      </c>
      <c r="B5460" s="0" t="s">
        <v>14616</v>
      </c>
      <c r="C5460" s="0" t="str">
        <f aca="false">LEFT(A5460,2)&amp;B5460</f>
        <v>THSongkhla</v>
      </c>
    </row>
    <row r="5461" customFormat="false" ht="12.75" hidden="false" customHeight="false" outlineLevel="0" collapsed="false">
      <c r="A5461" s="0" t="s">
        <v>14617</v>
      </c>
      <c r="B5461" s="0" t="s">
        <v>14618</v>
      </c>
      <c r="C5461" s="0" t="str">
        <f aca="false">LEFT(A5461,2)&amp;B5461</f>
        <v>THSatun</v>
      </c>
    </row>
    <row r="5462" customFormat="false" ht="12.75" hidden="false" customHeight="false" outlineLevel="0" collapsed="false">
      <c r="A5462" s="0" t="s">
        <v>14619</v>
      </c>
      <c r="B5462" s="0" t="s">
        <v>14620</v>
      </c>
      <c r="C5462" s="0" t="str">
        <f aca="false">LEFT(A5462,2)&amp;B5462</f>
        <v>THTrang</v>
      </c>
    </row>
    <row r="5463" customFormat="false" ht="12.75" hidden="false" customHeight="false" outlineLevel="0" collapsed="false">
      <c r="A5463" s="0" t="s">
        <v>14621</v>
      </c>
      <c r="B5463" s="0" t="s">
        <v>14622</v>
      </c>
      <c r="C5463" s="0" t="str">
        <f aca="false">LEFT(A5463,2)&amp;B5463</f>
        <v>THPhatthalung</v>
      </c>
    </row>
    <row r="5464" customFormat="false" ht="12.75" hidden="false" customHeight="false" outlineLevel="0" collapsed="false">
      <c r="A5464" s="0" t="s">
        <v>14623</v>
      </c>
      <c r="B5464" s="0" t="s">
        <v>14624</v>
      </c>
      <c r="C5464" s="0" t="str">
        <f aca="false">LEFT(A5464,2)&amp;B5464</f>
        <v>THPattani</v>
      </c>
    </row>
    <row r="5465" customFormat="false" ht="12.75" hidden="false" customHeight="false" outlineLevel="0" collapsed="false">
      <c r="A5465" s="0" t="s">
        <v>14625</v>
      </c>
      <c r="B5465" s="0" t="s">
        <v>14626</v>
      </c>
      <c r="C5465" s="0" t="str">
        <f aca="false">LEFT(A5465,2)&amp;B5465</f>
        <v>THYala</v>
      </c>
    </row>
    <row r="5466" customFormat="false" ht="12.75" hidden="false" customHeight="false" outlineLevel="0" collapsed="false">
      <c r="A5466" s="0" t="s">
        <v>14627</v>
      </c>
      <c r="B5466" s="0" t="s">
        <v>14628</v>
      </c>
      <c r="C5466" s="0" t="str">
        <f aca="false">LEFT(A5466,2)&amp;B5466</f>
        <v>THNarathiwat</v>
      </c>
    </row>
    <row r="5467" customFormat="false" ht="12.75" hidden="false" customHeight="false" outlineLevel="0" collapsed="false">
      <c r="A5467" s="0" t="s">
        <v>14629</v>
      </c>
      <c r="B5467" s="0" t="s">
        <v>14630</v>
      </c>
      <c r="C5467" s="0" t="str">
        <f aca="false">LEFT(A5467,2)&amp;B5467</f>
        <v>THPhatthaya</v>
      </c>
    </row>
    <row r="5468" customFormat="false" ht="12.75" hidden="false" customHeight="false" outlineLevel="0" collapsed="false">
      <c r="A5468" s="0" t="s">
        <v>14631</v>
      </c>
      <c r="B5468" s="0" t="s">
        <v>14632</v>
      </c>
      <c r="C5468" s="0" t="str">
        <f aca="false">LEFT(A5468,2)&amp;B5468</f>
        <v>TJKhatlon</v>
      </c>
    </row>
    <row r="5469" customFormat="false" ht="12.75" hidden="false" customHeight="false" outlineLevel="0" collapsed="false">
      <c r="A5469" s="0" t="s">
        <v>14633</v>
      </c>
      <c r="B5469" s="0" t="s">
        <v>14634</v>
      </c>
      <c r="C5469" s="0" t="str">
        <f aca="false">LEFT(A5469,2)&amp;B5469</f>
        <v>TJSughd</v>
      </c>
    </row>
    <row r="5470" customFormat="false" ht="12.75" hidden="false" customHeight="false" outlineLevel="0" collapsed="false">
      <c r="A5470" s="0" t="s">
        <v>14635</v>
      </c>
      <c r="B5470" s="0" t="s">
        <v>14636</v>
      </c>
      <c r="C5470" s="0" t="str">
        <f aca="false">LEFT(A5470,2)&amp;B5470</f>
        <v>TJKŭhistoni Badakhshon</v>
      </c>
    </row>
    <row r="5471" customFormat="false" ht="12.75" hidden="false" customHeight="false" outlineLevel="0" collapsed="false">
      <c r="A5471" s="0" t="s">
        <v>14637</v>
      </c>
      <c r="B5471" s="0" t="s">
        <v>14638</v>
      </c>
      <c r="C5471" s="0" t="str">
        <f aca="false">LEFT(A5471,2)&amp;B5471</f>
        <v>TJDushanbe</v>
      </c>
    </row>
    <row r="5472" customFormat="false" ht="12.75" hidden="false" customHeight="false" outlineLevel="0" collapsed="false">
      <c r="A5472" s="0" t="s">
        <v>14639</v>
      </c>
      <c r="B5472" s="0" t="s">
        <v>14640</v>
      </c>
      <c r="C5472" s="0" t="str">
        <f aca="false">LEFT(A5472,2)&amp;B5472</f>
        <v>TJnohiyahoi tobei jumhurí</v>
      </c>
    </row>
    <row r="5473" customFormat="false" ht="12.75" hidden="false" customHeight="false" outlineLevel="0" collapsed="false">
      <c r="A5473" s="0" t="s">
        <v>14641</v>
      </c>
      <c r="B5473" s="0" t="s">
        <v>14642</v>
      </c>
      <c r="C5473" s="0" t="str">
        <f aca="false">LEFT(A5473,2)&amp;B5473</f>
        <v>TLAileu</v>
      </c>
    </row>
    <row r="5474" customFormat="false" ht="12.75" hidden="false" customHeight="false" outlineLevel="0" collapsed="false">
      <c r="A5474" s="0" t="s">
        <v>14641</v>
      </c>
      <c r="B5474" s="0" t="s">
        <v>14642</v>
      </c>
      <c r="C5474" s="0" t="str">
        <f aca="false">LEFT(A5474,2)&amp;B5474</f>
        <v>TLAileu</v>
      </c>
    </row>
    <row r="5475" customFormat="false" ht="12.75" hidden="false" customHeight="false" outlineLevel="0" collapsed="false">
      <c r="A5475" s="0" t="s">
        <v>14643</v>
      </c>
      <c r="B5475" s="0" t="s">
        <v>14644</v>
      </c>
      <c r="C5475" s="0" t="str">
        <f aca="false">LEFT(A5475,2)&amp;B5475</f>
        <v>TLAinaro</v>
      </c>
    </row>
    <row r="5476" customFormat="false" ht="12.75" hidden="false" customHeight="false" outlineLevel="0" collapsed="false">
      <c r="A5476" s="0" t="s">
        <v>14643</v>
      </c>
      <c r="B5476" s="0" t="s">
        <v>14645</v>
      </c>
      <c r="C5476" s="0" t="str">
        <f aca="false">LEFT(A5476,2)&amp;B5476</f>
        <v>TLAinaru</v>
      </c>
    </row>
    <row r="5477" customFormat="false" ht="12.75" hidden="false" customHeight="false" outlineLevel="0" collapsed="false">
      <c r="A5477" s="0" t="s">
        <v>14646</v>
      </c>
      <c r="B5477" s="0" t="s">
        <v>14647</v>
      </c>
      <c r="C5477" s="0" t="str">
        <f aca="false">LEFT(A5477,2)&amp;B5477</f>
        <v>TLBaucau</v>
      </c>
    </row>
    <row r="5478" customFormat="false" ht="12.75" hidden="false" customHeight="false" outlineLevel="0" collapsed="false">
      <c r="A5478" s="0" t="s">
        <v>14646</v>
      </c>
      <c r="B5478" s="0" t="s">
        <v>14648</v>
      </c>
      <c r="C5478" s="0" t="str">
        <f aca="false">LEFT(A5478,2)&amp;B5478</f>
        <v>TLBaukau</v>
      </c>
    </row>
    <row r="5479" customFormat="false" ht="12.75" hidden="false" customHeight="false" outlineLevel="0" collapsed="false">
      <c r="A5479" s="0" t="s">
        <v>14649</v>
      </c>
      <c r="B5479" s="0" t="s">
        <v>14650</v>
      </c>
      <c r="C5479" s="0" t="str">
        <f aca="false">LEFT(A5479,2)&amp;B5479</f>
        <v>TLBobonaro</v>
      </c>
    </row>
    <row r="5480" customFormat="false" ht="12.75" hidden="false" customHeight="false" outlineLevel="0" collapsed="false">
      <c r="A5480" s="0" t="s">
        <v>14649</v>
      </c>
      <c r="B5480" s="0" t="s">
        <v>14651</v>
      </c>
      <c r="C5480" s="0" t="str">
        <f aca="false">LEFT(A5480,2)&amp;B5480</f>
        <v>TLBobonaru</v>
      </c>
    </row>
    <row r="5481" customFormat="false" ht="12.75" hidden="false" customHeight="false" outlineLevel="0" collapsed="false">
      <c r="A5481" s="0" t="s">
        <v>14652</v>
      </c>
      <c r="B5481" s="0" t="s">
        <v>14653</v>
      </c>
      <c r="C5481" s="0" t="str">
        <f aca="false">LEFT(A5481,2)&amp;B5481</f>
        <v>TLCova Lima</v>
      </c>
    </row>
    <row r="5482" customFormat="false" ht="12.75" hidden="false" customHeight="false" outlineLevel="0" collapsed="false">
      <c r="A5482" s="0" t="s">
        <v>14652</v>
      </c>
      <c r="B5482" s="0" t="s">
        <v>14654</v>
      </c>
      <c r="C5482" s="0" t="str">
        <f aca="false">LEFT(A5482,2)&amp;B5482</f>
        <v>TLKovalima</v>
      </c>
    </row>
    <row r="5483" customFormat="false" ht="12.75" hidden="false" customHeight="false" outlineLevel="0" collapsed="false">
      <c r="A5483" s="0" t="s">
        <v>14655</v>
      </c>
      <c r="B5483" s="0" t="s">
        <v>14656</v>
      </c>
      <c r="C5483" s="0" t="str">
        <f aca="false">LEFT(A5483,2)&amp;B5483</f>
        <v>TLDíli</v>
      </c>
    </row>
    <row r="5484" customFormat="false" ht="12.75" hidden="false" customHeight="false" outlineLevel="0" collapsed="false">
      <c r="A5484" s="0" t="s">
        <v>14655</v>
      </c>
      <c r="B5484" s="0" t="s">
        <v>14656</v>
      </c>
      <c r="C5484" s="0" t="str">
        <f aca="false">LEFT(A5484,2)&amp;B5484</f>
        <v>TLDíli</v>
      </c>
    </row>
    <row r="5485" customFormat="false" ht="12.75" hidden="false" customHeight="false" outlineLevel="0" collapsed="false">
      <c r="A5485" s="0" t="s">
        <v>14657</v>
      </c>
      <c r="B5485" s="0" t="s">
        <v>14658</v>
      </c>
      <c r="C5485" s="0" t="str">
        <f aca="false">LEFT(A5485,2)&amp;B5485</f>
        <v>TLErmera</v>
      </c>
    </row>
    <row r="5486" customFormat="false" ht="12.75" hidden="false" customHeight="false" outlineLevel="0" collapsed="false">
      <c r="A5486" s="0" t="s">
        <v>14657</v>
      </c>
      <c r="B5486" s="0" t="s">
        <v>14658</v>
      </c>
      <c r="C5486" s="0" t="str">
        <f aca="false">LEFT(A5486,2)&amp;B5486</f>
        <v>TLErmera</v>
      </c>
    </row>
    <row r="5487" customFormat="false" ht="12.75" hidden="false" customHeight="false" outlineLevel="0" collapsed="false">
      <c r="A5487" s="0" t="s">
        <v>14659</v>
      </c>
      <c r="B5487" s="0" t="s">
        <v>14660</v>
      </c>
      <c r="C5487" s="0" t="str">
        <f aca="false">LEFT(A5487,2)&amp;B5487</f>
        <v>TLLautém</v>
      </c>
    </row>
    <row r="5488" customFormat="false" ht="12.75" hidden="false" customHeight="false" outlineLevel="0" collapsed="false">
      <c r="A5488" s="0" t="s">
        <v>14659</v>
      </c>
      <c r="B5488" s="0" t="s">
        <v>14661</v>
      </c>
      <c r="C5488" s="0" t="str">
        <f aca="false">LEFT(A5488,2)&amp;B5488</f>
        <v>TLLautein</v>
      </c>
    </row>
    <row r="5489" customFormat="false" ht="12.75" hidden="false" customHeight="false" outlineLevel="0" collapsed="false">
      <c r="A5489" s="0" t="s">
        <v>14662</v>
      </c>
      <c r="B5489" s="0" t="s">
        <v>14663</v>
      </c>
      <c r="C5489" s="0" t="str">
        <f aca="false">LEFT(A5489,2)&amp;B5489</f>
        <v>TLLiquiça</v>
      </c>
    </row>
    <row r="5490" customFormat="false" ht="12.75" hidden="false" customHeight="false" outlineLevel="0" collapsed="false">
      <c r="A5490" s="0" t="s">
        <v>14662</v>
      </c>
      <c r="B5490" s="0" t="s">
        <v>14664</v>
      </c>
      <c r="C5490" s="0" t="str">
        <f aca="false">LEFT(A5490,2)&amp;B5490</f>
        <v>TLLikisá</v>
      </c>
    </row>
    <row r="5491" customFormat="false" ht="12.75" hidden="false" customHeight="false" outlineLevel="0" collapsed="false">
      <c r="A5491" s="0" t="s">
        <v>14665</v>
      </c>
      <c r="B5491" s="0" t="s">
        <v>14666</v>
      </c>
      <c r="C5491" s="0" t="str">
        <f aca="false">LEFT(A5491,2)&amp;B5491</f>
        <v>TLManufahi</v>
      </c>
    </row>
    <row r="5492" customFormat="false" ht="12.75" hidden="false" customHeight="false" outlineLevel="0" collapsed="false">
      <c r="A5492" s="0" t="s">
        <v>14665</v>
      </c>
      <c r="B5492" s="0" t="s">
        <v>14666</v>
      </c>
      <c r="C5492" s="0" t="str">
        <f aca="false">LEFT(A5492,2)&amp;B5492</f>
        <v>TLManufahi</v>
      </c>
    </row>
    <row r="5493" customFormat="false" ht="12.75" hidden="false" customHeight="false" outlineLevel="0" collapsed="false">
      <c r="A5493" s="0" t="s">
        <v>14667</v>
      </c>
      <c r="B5493" s="0" t="s">
        <v>14668</v>
      </c>
      <c r="C5493" s="0" t="str">
        <f aca="false">LEFT(A5493,2)&amp;B5493</f>
        <v>TLManatuto</v>
      </c>
    </row>
    <row r="5494" customFormat="false" ht="12.75" hidden="false" customHeight="false" outlineLevel="0" collapsed="false">
      <c r="A5494" s="0" t="s">
        <v>14667</v>
      </c>
      <c r="B5494" s="0" t="s">
        <v>14669</v>
      </c>
      <c r="C5494" s="0" t="str">
        <f aca="false">LEFT(A5494,2)&amp;B5494</f>
        <v>TLManatutu</v>
      </c>
    </row>
    <row r="5495" customFormat="false" ht="12.75" hidden="false" customHeight="false" outlineLevel="0" collapsed="false">
      <c r="A5495" s="0" t="s">
        <v>14670</v>
      </c>
      <c r="B5495" s="0" t="s">
        <v>14671</v>
      </c>
      <c r="C5495" s="0" t="str">
        <f aca="false">LEFT(A5495,2)&amp;B5495</f>
        <v>TLViqueque</v>
      </c>
    </row>
    <row r="5496" customFormat="false" ht="12.75" hidden="false" customHeight="false" outlineLevel="0" collapsed="false">
      <c r="A5496" s="0" t="s">
        <v>14670</v>
      </c>
      <c r="B5496" s="0" t="s">
        <v>14672</v>
      </c>
      <c r="C5496" s="0" t="str">
        <f aca="false">LEFT(A5496,2)&amp;B5496</f>
        <v>TLVikeke</v>
      </c>
    </row>
    <row r="5497" customFormat="false" ht="12.75" hidden="false" customHeight="false" outlineLevel="0" collapsed="false">
      <c r="A5497" s="0" t="s">
        <v>14673</v>
      </c>
      <c r="B5497" s="0" t="s">
        <v>14674</v>
      </c>
      <c r="C5497" s="0" t="str">
        <f aca="false">LEFT(A5497,2)&amp;B5497</f>
        <v>TLOé-Cusse Ambeno</v>
      </c>
    </row>
    <row r="5498" customFormat="false" ht="12.75" hidden="false" customHeight="false" outlineLevel="0" collapsed="false">
      <c r="A5498" s="0" t="s">
        <v>14673</v>
      </c>
      <c r="B5498" s="0" t="s">
        <v>14675</v>
      </c>
      <c r="C5498" s="0" t="str">
        <f aca="false">LEFT(A5498,2)&amp;B5498</f>
        <v>TLOekusi-Ambenu</v>
      </c>
    </row>
    <row r="5499" customFormat="false" ht="12.75" hidden="false" customHeight="false" outlineLevel="0" collapsed="false">
      <c r="A5499" s="0" t="s">
        <v>14676</v>
      </c>
      <c r="B5499" s="0" t="s">
        <v>14677</v>
      </c>
      <c r="C5499" s="0" t="str">
        <f aca="false">LEFT(A5499,2)&amp;B5499</f>
        <v>TMAşgabat</v>
      </c>
    </row>
    <row r="5500" customFormat="false" ht="12.75" hidden="false" customHeight="false" outlineLevel="0" collapsed="false">
      <c r="A5500" s="0" t="s">
        <v>14678</v>
      </c>
      <c r="B5500" s="0" t="s">
        <v>14679</v>
      </c>
      <c r="C5500" s="0" t="str">
        <f aca="false">LEFT(A5500,2)&amp;B5500</f>
        <v>TMAhal</v>
      </c>
    </row>
    <row r="5501" customFormat="false" ht="12.75" hidden="false" customHeight="false" outlineLevel="0" collapsed="false">
      <c r="A5501" s="0" t="s">
        <v>14680</v>
      </c>
      <c r="B5501" s="0" t="s">
        <v>14681</v>
      </c>
      <c r="C5501" s="0" t="str">
        <f aca="false">LEFT(A5501,2)&amp;B5501</f>
        <v>TMBalkan</v>
      </c>
    </row>
    <row r="5502" customFormat="false" ht="12.75" hidden="false" customHeight="false" outlineLevel="0" collapsed="false">
      <c r="A5502" s="0" t="s">
        <v>14682</v>
      </c>
      <c r="B5502" s="0" t="s">
        <v>14683</v>
      </c>
      <c r="C5502" s="0" t="str">
        <f aca="false">LEFT(A5502,2)&amp;B5502</f>
        <v>TMDaşoguz</v>
      </c>
    </row>
    <row r="5503" customFormat="false" ht="12.75" hidden="false" customHeight="false" outlineLevel="0" collapsed="false">
      <c r="A5503" s="0" t="s">
        <v>14684</v>
      </c>
      <c r="B5503" s="0" t="s">
        <v>14685</v>
      </c>
      <c r="C5503" s="0" t="str">
        <f aca="false">LEFT(A5503,2)&amp;B5503</f>
        <v>TMLebap</v>
      </c>
    </row>
    <row r="5504" customFormat="false" ht="12.75" hidden="false" customHeight="false" outlineLevel="0" collapsed="false">
      <c r="A5504" s="0" t="s">
        <v>14686</v>
      </c>
      <c r="B5504" s="0" t="s">
        <v>14687</v>
      </c>
      <c r="C5504" s="0" t="str">
        <f aca="false">LEFT(A5504,2)&amp;B5504</f>
        <v>TMMary</v>
      </c>
    </row>
    <row r="5505" customFormat="false" ht="12.75" hidden="false" customHeight="false" outlineLevel="0" collapsed="false">
      <c r="A5505" s="0" t="s">
        <v>14688</v>
      </c>
      <c r="B5505" s="0" t="s">
        <v>14689</v>
      </c>
      <c r="C5505" s="0" t="str">
        <f aca="false">LEFT(A5505,2)&amp;B5505</f>
        <v>TNTunis</v>
      </c>
    </row>
    <row r="5506" customFormat="false" ht="12.75" hidden="false" customHeight="false" outlineLevel="0" collapsed="false">
      <c r="A5506" s="0" t="s">
        <v>14690</v>
      </c>
      <c r="B5506" s="0" t="s">
        <v>14691</v>
      </c>
      <c r="C5506" s="0" t="str">
        <f aca="false">LEFT(A5506,2)&amp;B5506</f>
        <v>TNL'Ariana</v>
      </c>
    </row>
    <row r="5507" customFormat="false" ht="12.75" hidden="false" customHeight="false" outlineLevel="0" collapsed="false">
      <c r="A5507" s="0" t="s">
        <v>14692</v>
      </c>
      <c r="B5507" s="0" t="s">
        <v>14693</v>
      </c>
      <c r="C5507" s="0" t="str">
        <f aca="false">LEFT(A5507,2)&amp;B5507</f>
        <v>TNBen Arous</v>
      </c>
    </row>
    <row r="5508" customFormat="false" ht="12.75" hidden="false" customHeight="false" outlineLevel="0" collapsed="false">
      <c r="A5508" s="0" t="s">
        <v>14694</v>
      </c>
      <c r="B5508" s="0" t="s">
        <v>14695</v>
      </c>
      <c r="C5508" s="0" t="str">
        <f aca="false">LEFT(A5508,2)&amp;B5508</f>
        <v>TNLa Manouba</v>
      </c>
    </row>
    <row r="5509" customFormat="false" ht="12.75" hidden="false" customHeight="false" outlineLevel="0" collapsed="false">
      <c r="A5509" s="0" t="s">
        <v>14696</v>
      </c>
      <c r="B5509" s="0" t="s">
        <v>14697</v>
      </c>
      <c r="C5509" s="0" t="str">
        <f aca="false">LEFT(A5509,2)&amp;B5509</f>
        <v>TNNabeul</v>
      </c>
    </row>
    <row r="5510" customFormat="false" ht="12.75" hidden="false" customHeight="false" outlineLevel="0" collapsed="false">
      <c r="A5510" s="0" t="s">
        <v>14698</v>
      </c>
      <c r="B5510" s="0" t="s">
        <v>14699</v>
      </c>
      <c r="C5510" s="0" t="str">
        <f aca="false">LEFT(A5510,2)&amp;B5510</f>
        <v>TNZaghouan</v>
      </c>
    </row>
    <row r="5511" customFormat="false" ht="12.75" hidden="false" customHeight="false" outlineLevel="0" collapsed="false">
      <c r="A5511" s="0" t="s">
        <v>14700</v>
      </c>
      <c r="B5511" s="0" t="s">
        <v>14701</v>
      </c>
      <c r="C5511" s="0" t="str">
        <f aca="false">LEFT(A5511,2)&amp;B5511</f>
        <v>TNBizerte</v>
      </c>
    </row>
    <row r="5512" customFormat="false" ht="12.75" hidden="false" customHeight="false" outlineLevel="0" collapsed="false">
      <c r="A5512" s="0" t="s">
        <v>14702</v>
      </c>
      <c r="B5512" s="0" t="s">
        <v>14703</v>
      </c>
      <c r="C5512" s="0" t="str">
        <f aca="false">LEFT(A5512,2)&amp;B5512</f>
        <v>TNBéja</v>
      </c>
    </row>
    <row r="5513" customFormat="false" ht="12.75" hidden="false" customHeight="false" outlineLevel="0" collapsed="false">
      <c r="A5513" s="0" t="s">
        <v>14704</v>
      </c>
      <c r="B5513" s="0" t="s">
        <v>14705</v>
      </c>
      <c r="C5513" s="0" t="str">
        <f aca="false">LEFT(A5513,2)&amp;B5513</f>
        <v>TNJendouba</v>
      </c>
    </row>
    <row r="5514" customFormat="false" ht="12.75" hidden="false" customHeight="false" outlineLevel="0" collapsed="false">
      <c r="A5514" s="0" t="s">
        <v>14706</v>
      </c>
      <c r="B5514" s="0" t="s">
        <v>14707</v>
      </c>
      <c r="C5514" s="0" t="str">
        <f aca="false">LEFT(A5514,2)&amp;B5514</f>
        <v>TNLe Kef</v>
      </c>
    </row>
    <row r="5515" customFormat="false" ht="12.75" hidden="false" customHeight="false" outlineLevel="0" collapsed="false">
      <c r="A5515" s="0" t="s">
        <v>14708</v>
      </c>
      <c r="B5515" s="0" t="s">
        <v>14709</v>
      </c>
      <c r="C5515" s="0" t="str">
        <f aca="false">LEFT(A5515,2)&amp;B5515</f>
        <v>TNSiliana</v>
      </c>
    </row>
    <row r="5516" customFormat="false" ht="12.75" hidden="false" customHeight="false" outlineLevel="0" collapsed="false">
      <c r="A5516" s="0" t="s">
        <v>14710</v>
      </c>
      <c r="B5516" s="0" t="s">
        <v>14711</v>
      </c>
      <c r="C5516" s="0" t="str">
        <f aca="false">LEFT(A5516,2)&amp;B5516</f>
        <v>TNKairouan</v>
      </c>
    </row>
    <row r="5517" customFormat="false" ht="12.75" hidden="false" customHeight="false" outlineLevel="0" collapsed="false">
      <c r="A5517" s="0" t="s">
        <v>14712</v>
      </c>
      <c r="B5517" s="0" t="s">
        <v>14713</v>
      </c>
      <c r="C5517" s="0" t="str">
        <f aca="false">LEFT(A5517,2)&amp;B5517</f>
        <v>TNKasserine</v>
      </c>
    </row>
    <row r="5518" customFormat="false" ht="12.75" hidden="false" customHeight="false" outlineLevel="0" collapsed="false">
      <c r="A5518" s="0" t="s">
        <v>14714</v>
      </c>
      <c r="B5518" s="0" t="s">
        <v>14715</v>
      </c>
      <c r="C5518" s="0" t="str">
        <f aca="false">LEFT(A5518,2)&amp;B5518</f>
        <v>TNSidi Bouzid</v>
      </c>
    </row>
    <row r="5519" customFormat="false" ht="12.75" hidden="false" customHeight="false" outlineLevel="0" collapsed="false">
      <c r="A5519" s="0" t="s">
        <v>14716</v>
      </c>
      <c r="B5519" s="0" t="s">
        <v>14717</v>
      </c>
      <c r="C5519" s="0" t="str">
        <f aca="false">LEFT(A5519,2)&amp;B5519</f>
        <v>TNSousse</v>
      </c>
    </row>
    <row r="5520" customFormat="false" ht="12.75" hidden="false" customHeight="false" outlineLevel="0" collapsed="false">
      <c r="A5520" s="0" t="s">
        <v>14718</v>
      </c>
      <c r="B5520" s="0" t="s">
        <v>14719</v>
      </c>
      <c r="C5520" s="0" t="str">
        <f aca="false">LEFT(A5520,2)&amp;B5520</f>
        <v>TNMonastir</v>
      </c>
    </row>
    <row r="5521" customFormat="false" ht="12.75" hidden="false" customHeight="false" outlineLevel="0" collapsed="false">
      <c r="A5521" s="0" t="s">
        <v>14720</v>
      </c>
      <c r="B5521" s="0" t="s">
        <v>14721</v>
      </c>
      <c r="C5521" s="0" t="str">
        <f aca="false">LEFT(A5521,2)&amp;B5521</f>
        <v>TNMahdia</v>
      </c>
    </row>
    <row r="5522" customFormat="false" ht="12.75" hidden="false" customHeight="false" outlineLevel="0" collapsed="false">
      <c r="A5522" s="0" t="s">
        <v>14722</v>
      </c>
      <c r="B5522" s="0" t="s">
        <v>14723</v>
      </c>
      <c r="C5522" s="0" t="str">
        <f aca="false">LEFT(A5522,2)&amp;B5522</f>
        <v>TNSfax</v>
      </c>
    </row>
    <row r="5523" customFormat="false" ht="12.75" hidden="false" customHeight="false" outlineLevel="0" collapsed="false">
      <c r="A5523" s="0" t="s">
        <v>14724</v>
      </c>
      <c r="B5523" s="0" t="s">
        <v>14725</v>
      </c>
      <c r="C5523" s="0" t="str">
        <f aca="false">LEFT(A5523,2)&amp;B5523</f>
        <v>TNGafsa</v>
      </c>
    </row>
    <row r="5524" customFormat="false" ht="12.75" hidden="false" customHeight="false" outlineLevel="0" collapsed="false">
      <c r="A5524" s="0" t="s">
        <v>14726</v>
      </c>
      <c r="B5524" s="0" t="s">
        <v>14727</v>
      </c>
      <c r="C5524" s="0" t="str">
        <f aca="false">LEFT(A5524,2)&amp;B5524</f>
        <v>TNTozeur</v>
      </c>
    </row>
    <row r="5525" customFormat="false" ht="12.75" hidden="false" customHeight="false" outlineLevel="0" collapsed="false">
      <c r="A5525" s="0" t="s">
        <v>14728</v>
      </c>
      <c r="B5525" s="0" t="s">
        <v>14729</v>
      </c>
      <c r="C5525" s="0" t="str">
        <f aca="false">LEFT(A5525,2)&amp;B5525</f>
        <v>TNKébili</v>
      </c>
    </row>
    <row r="5526" customFormat="false" ht="12.75" hidden="false" customHeight="false" outlineLevel="0" collapsed="false">
      <c r="A5526" s="0" t="s">
        <v>14730</v>
      </c>
      <c r="B5526" s="0" t="s">
        <v>14731</v>
      </c>
      <c r="C5526" s="0" t="str">
        <f aca="false">LEFT(A5526,2)&amp;B5526</f>
        <v>TNGabès</v>
      </c>
    </row>
    <row r="5527" customFormat="false" ht="12.75" hidden="false" customHeight="false" outlineLevel="0" collapsed="false">
      <c r="A5527" s="0" t="s">
        <v>14732</v>
      </c>
      <c r="B5527" s="0" t="s">
        <v>14733</v>
      </c>
      <c r="C5527" s="0" t="str">
        <f aca="false">LEFT(A5527,2)&amp;B5527</f>
        <v>TNMédenine</v>
      </c>
    </row>
    <row r="5528" customFormat="false" ht="12.75" hidden="false" customHeight="false" outlineLevel="0" collapsed="false">
      <c r="A5528" s="0" t="s">
        <v>14734</v>
      </c>
      <c r="B5528" s="0" t="s">
        <v>14735</v>
      </c>
      <c r="C5528" s="0" t="str">
        <f aca="false">LEFT(A5528,2)&amp;B5528</f>
        <v>TNTataouine</v>
      </c>
    </row>
    <row r="5529" customFormat="false" ht="12.75" hidden="false" customHeight="false" outlineLevel="0" collapsed="false">
      <c r="A5529" s="0" t="s">
        <v>14736</v>
      </c>
      <c r="B5529" s="0" t="s">
        <v>14737</v>
      </c>
      <c r="C5529" s="0" t="str">
        <f aca="false">LEFT(A5529,2)&amp;B5529</f>
        <v>TO'Eua</v>
      </c>
    </row>
    <row r="5530" customFormat="false" ht="12.75" hidden="false" customHeight="false" outlineLevel="0" collapsed="false">
      <c r="A5530" s="0" t="s">
        <v>14736</v>
      </c>
      <c r="B5530" s="0" t="s">
        <v>14737</v>
      </c>
      <c r="C5530" s="0" t="str">
        <f aca="false">LEFT(A5530,2)&amp;B5530</f>
        <v>TO'Eua</v>
      </c>
    </row>
    <row r="5531" customFormat="false" ht="12.75" hidden="false" customHeight="false" outlineLevel="0" collapsed="false">
      <c r="A5531" s="0" t="s">
        <v>14738</v>
      </c>
      <c r="B5531" s="0" t="s">
        <v>14739</v>
      </c>
      <c r="C5531" s="0" t="str">
        <f aca="false">LEFT(A5531,2)&amp;B5531</f>
        <v>TOHa'apai</v>
      </c>
    </row>
    <row r="5532" customFormat="false" ht="12.75" hidden="false" customHeight="false" outlineLevel="0" collapsed="false">
      <c r="A5532" s="0" t="s">
        <v>14738</v>
      </c>
      <c r="B5532" s="0" t="s">
        <v>14739</v>
      </c>
      <c r="C5532" s="0" t="str">
        <f aca="false">LEFT(A5532,2)&amp;B5532</f>
        <v>TOHa'apai</v>
      </c>
    </row>
    <row r="5533" customFormat="false" ht="12.75" hidden="false" customHeight="false" outlineLevel="0" collapsed="false">
      <c r="A5533" s="0" t="s">
        <v>14740</v>
      </c>
      <c r="B5533" s="0" t="s">
        <v>14741</v>
      </c>
      <c r="C5533" s="0" t="str">
        <f aca="false">LEFT(A5533,2)&amp;B5533</f>
        <v>TONiuas</v>
      </c>
    </row>
    <row r="5534" customFormat="false" ht="12.75" hidden="false" customHeight="false" outlineLevel="0" collapsed="false">
      <c r="A5534" s="0" t="s">
        <v>14740</v>
      </c>
      <c r="B5534" s="0" t="s">
        <v>14741</v>
      </c>
      <c r="C5534" s="0" t="str">
        <f aca="false">LEFT(A5534,2)&amp;B5534</f>
        <v>TONiuas</v>
      </c>
    </row>
    <row r="5535" customFormat="false" ht="12.75" hidden="false" customHeight="false" outlineLevel="0" collapsed="false">
      <c r="A5535" s="0" t="s">
        <v>14742</v>
      </c>
      <c r="B5535" s="0" t="s">
        <v>14743</v>
      </c>
      <c r="C5535" s="0" t="str">
        <f aca="false">LEFT(A5535,2)&amp;B5535</f>
        <v>TOTongatapu</v>
      </c>
    </row>
    <row r="5536" customFormat="false" ht="12.75" hidden="false" customHeight="false" outlineLevel="0" collapsed="false">
      <c r="A5536" s="0" t="s">
        <v>14742</v>
      </c>
      <c r="B5536" s="0" t="s">
        <v>14743</v>
      </c>
      <c r="C5536" s="0" t="str">
        <f aca="false">LEFT(A5536,2)&amp;B5536</f>
        <v>TOTongatapu</v>
      </c>
    </row>
    <row r="5537" customFormat="false" ht="12.75" hidden="false" customHeight="false" outlineLevel="0" collapsed="false">
      <c r="A5537" s="0" t="s">
        <v>14744</v>
      </c>
      <c r="B5537" s="0" t="s">
        <v>14745</v>
      </c>
      <c r="C5537" s="0" t="str">
        <f aca="false">LEFT(A5537,2)&amp;B5537</f>
        <v>TOVava'u</v>
      </c>
    </row>
    <row r="5538" customFormat="false" ht="12.75" hidden="false" customHeight="false" outlineLevel="0" collapsed="false">
      <c r="A5538" s="0" t="s">
        <v>14744</v>
      </c>
      <c r="B5538" s="0" t="s">
        <v>14745</v>
      </c>
      <c r="C5538" s="0" t="str">
        <f aca="false">LEFT(A5538,2)&amp;B5538</f>
        <v>TOVava'u</v>
      </c>
    </row>
    <row r="5539" customFormat="false" ht="12.75" hidden="false" customHeight="false" outlineLevel="0" collapsed="false">
      <c r="A5539" s="0" t="s">
        <v>14746</v>
      </c>
      <c r="B5539" s="0" t="s">
        <v>14747</v>
      </c>
      <c r="C5539" s="0" t="str">
        <f aca="false">LEFT(A5539,2)&amp;B5539</f>
        <v>TRAdana</v>
      </c>
    </row>
    <row r="5540" customFormat="false" ht="12.75" hidden="false" customHeight="false" outlineLevel="0" collapsed="false">
      <c r="A5540" s="0" t="s">
        <v>14748</v>
      </c>
      <c r="B5540" s="0" t="s">
        <v>14749</v>
      </c>
      <c r="C5540" s="0" t="str">
        <f aca="false">LEFT(A5540,2)&amp;B5540</f>
        <v>TRAdıyaman</v>
      </c>
    </row>
    <row r="5541" customFormat="false" ht="12.75" hidden="false" customHeight="false" outlineLevel="0" collapsed="false">
      <c r="A5541" s="0" t="s">
        <v>14750</v>
      </c>
      <c r="B5541" s="0" t="s">
        <v>14751</v>
      </c>
      <c r="C5541" s="0" t="str">
        <f aca="false">LEFT(A5541,2)&amp;B5541</f>
        <v>TRAfyonkarahisar</v>
      </c>
    </row>
    <row r="5542" customFormat="false" ht="12.75" hidden="false" customHeight="false" outlineLevel="0" collapsed="false">
      <c r="A5542" s="0" t="s">
        <v>14752</v>
      </c>
      <c r="B5542" s="0" t="s">
        <v>14753</v>
      </c>
      <c r="C5542" s="0" t="str">
        <f aca="false">LEFT(A5542,2)&amp;B5542</f>
        <v>TRAğrı</v>
      </c>
    </row>
    <row r="5543" customFormat="false" ht="12.75" hidden="false" customHeight="false" outlineLevel="0" collapsed="false">
      <c r="A5543" s="0" t="s">
        <v>14754</v>
      </c>
      <c r="B5543" s="0" t="s">
        <v>14755</v>
      </c>
      <c r="C5543" s="0" t="str">
        <f aca="false">LEFT(A5543,2)&amp;B5543</f>
        <v>TRAmasya</v>
      </c>
    </row>
    <row r="5544" customFormat="false" ht="12.75" hidden="false" customHeight="false" outlineLevel="0" collapsed="false">
      <c r="A5544" s="0" t="s">
        <v>14756</v>
      </c>
      <c r="B5544" s="0" t="s">
        <v>14757</v>
      </c>
      <c r="C5544" s="0" t="str">
        <f aca="false">LEFT(A5544,2)&amp;B5544</f>
        <v>TRAnkara</v>
      </c>
    </row>
    <row r="5545" customFormat="false" ht="12.75" hidden="false" customHeight="false" outlineLevel="0" collapsed="false">
      <c r="A5545" s="0" t="s">
        <v>14758</v>
      </c>
      <c r="B5545" s="0" t="s">
        <v>14759</v>
      </c>
      <c r="C5545" s="0" t="str">
        <f aca="false">LEFT(A5545,2)&amp;B5545</f>
        <v>TRAntalya</v>
      </c>
    </row>
    <row r="5546" customFormat="false" ht="12.75" hidden="false" customHeight="false" outlineLevel="0" collapsed="false">
      <c r="A5546" s="0" t="s">
        <v>14760</v>
      </c>
      <c r="B5546" s="0" t="s">
        <v>14761</v>
      </c>
      <c r="C5546" s="0" t="str">
        <f aca="false">LEFT(A5546,2)&amp;B5546</f>
        <v>TRArtvin</v>
      </c>
    </row>
    <row r="5547" customFormat="false" ht="12.75" hidden="false" customHeight="false" outlineLevel="0" collapsed="false">
      <c r="A5547" s="0" t="s">
        <v>14762</v>
      </c>
      <c r="B5547" s="0" t="s">
        <v>14763</v>
      </c>
      <c r="C5547" s="0" t="str">
        <f aca="false">LEFT(A5547,2)&amp;B5547</f>
        <v>TRAydın</v>
      </c>
    </row>
    <row r="5548" customFormat="false" ht="12.75" hidden="false" customHeight="false" outlineLevel="0" collapsed="false">
      <c r="A5548" s="0" t="s">
        <v>14764</v>
      </c>
      <c r="B5548" s="0" t="s">
        <v>14765</v>
      </c>
      <c r="C5548" s="0" t="str">
        <f aca="false">LEFT(A5548,2)&amp;B5548</f>
        <v>TRBalıkesir</v>
      </c>
    </row>
    <row r="5549" customFormat="false" ht="12.75" hidden="false" customHeight="false" outlineLevel="0" collapsed="false">
      <c r="A5549" s="0" t="s">
        <v>14766</v>
      </c>
      <c r="B5549" s="0" t="s">
        <v>14767</v>
      </c>
      <c r="C5549" s="0" t="str">
        <f aca="false">LEFT(A5549,2)&amp;B5549</f>
        <v>TRBilecik</v>
      </c>
    </row>
    <row r="5550" customFormat="false" ht="12.75" hidden="false" customHeight="false" outlineLevel="0" collapsed="false">
      <c r="A5550" s="0" t="s">
        <v>14768</v>
      </c>
      <c r="B5550" s="0" t="s">
        <v>14769</v>
      </c>
      <c r="C5550" s="0" t="str">
        <f aca="false">LEFT(A5550,2)&amp;B5550</f>
        <v>TRBingöl</v>
      </c>
    </row>
    <row r="5551" customFormat="false" ht="12.75" hidden="false" customHeight="false" outlineLevel="0" collapsed="false">
      <c r="A5551" s="0" t="s">
        <v>14770</v>
      </c>
      <c r="B5551" s="0" t="s">
        <v>14771</v>
      </c>
      <c r="C5551" s="0" t="str">
        <f aca="false">LEFT(A5551,2)&amp;B5551</f>
        <v>TRBitlis</v>
      </c>
    </row>
    <row r="5552" customFormat="false" ht="12.75" hidden="false" customHeight="false" outlineLevel="0" collapsed="false">
      <c r="A5552" s="0" t="s">
        <v>14772</v>
      </c>
      <c r="B5552" s="0" t="s">
        <v>14773</v>
      </c>
      <c r="C5552" s="0" t="str">
        <f aca="false">LEFT(A5552,2)&amp;B5552</f>
        <v>TRBolu</v>
      </c>
    </row>
    <row r="5553" customFormat="false" ht="12.75" hidden="false" customHeight="false" outlineLevel="0" collapsed="false">
      <c r="A5553" s="0" t="s">
        <v>14774</v>
      </c>
      <c r="B5553" s="0" t="s">
        <v>14775</v>
      </c>
      <c r="C5553" s="0" t="str">
        <f aca="false">LEFT(A5553,2)&amp;B5553</f>
        <v>TRBurdur</v>
      </c>
    </row>
    <row r="5554" customFormat="false" ht="12.75" hidden="false" customHeight="false" outlineLevel="0" collapsed="false">
      <c r="A5554" s="0" t="s">
        <v>14776</v>
      </c>
      <c r="B5554" s="0" t="s">
        <v>14777</v>
      </c>
      <c r="C5554" s="0" t="str">
        <f aca="false">LEFT(A5554,2)&amp;B5554</f>
        <v>TRBursa</v>
      </c>
    </row>
    <row r="5555" customFormat="false" ht="12.75" hidden="false" customHeight="false" outlineLevel="0" collapsed="false">
      <c r="A5555" s="0" t="s">
        <v>14778</v>
      </c>
      <c r="B5555" s="0" t="s">
        <v>14779</v>
      </c>
      <c r="C5555" s="0" t="str">
        <f aca="false">LEFT(A5555,2)&amp;B5555</f>
        <v>TRÇanakkale</v>
      </c>
    </row>
    <row r="5556" customFormat="false" ht="12.75" hidden="false" customHeight="false" outlineLevel="0" collapsed="false">
      <c r="A5556" s="0" t="s">
        <v>14780</v>
      </c>
      <c r="B5556" s="0" t="s">
        <v>14781</v>
      </c>
      <c r="C5556" s="0" t="str">
        <f aca="false">LEFT(A5556,2)&amp;B5556</f>
        <v>TRÇankırı</v>
      </c>
    </row>
    <row r="5557" customFormat="false" ht="12.75" hidden="false" customHeight="false" outlineLevel="0" collapsed="false">
      <c r="A5557" s="0" t="s">
        <v>14782</v>
      </c>
      <c r="B5557" s="0" t="s">
        <v>14783</v>
      </c>
      <c r="C5557" s="0" t="str">
        <f aca="false">LEFT(A5557,2)&amp;B5557</f>
        <v>TRÇorum</v>
      </c>
    </row>
    <row r="5558" customFormat="false" ht="12.75" hidden="false" customHeight="false" outlineLevel="0" collapsed="false">
      <c r="A5558" s="0" t="s">
        <v>14784</v>
      </c>
      <c r="B5558" s="0" t="s">
        <v>14785</v>
      </c>
      <c r="C5558" s="0" t="str">
        <f aca="false">LEFT(A5558,2)&amp;B5558</f>
        <v>TRDenizli</v>
      </c>
    </row>
    <row r="5559" customFormat="false" ht="12.75" hidden="false" customHeight="false" outlineLevel="0" collapsed="false">
      <c r="A5559" s="0" t="s">
        <v>14786</v>
      </c>
      <c r="B5559" s="0" t="s">
        <v>14787</v>
      </c>
      <c r="C5559" s="0" t="str">
        <f aca="false">LEFT(A5559,2)&amp;B5559</f>
        <v>TRDiyarbakır</v>
      </c>
    </row>
    <row r="5560" customFormat="false" ht="12.75" hidden="false" customHeight="false" outlineLevel="0" collapsed="false">
      <c r="A5560" s="0" t="s">
        <v>14788</v>
      </c>
      <c r="B5560" s="0" t="s">
        <v>14789</v>
      </c>
      <c r="C5560" s="0" t="str">
        <f aca="false">LEFT(A5560,2)&amp;B5560</f>
        <v>TREdirne</v>
      </c>
    </row>
    <row r="5561" customFormat="false" ht="12.75" hidden="false" customHeight="false" outlineLevel="0" collapsed="false">
      <c r="A5561" s="0" t="s">
        <v>14790</v>
      </c>
      <c r="B5561" s="0" t="s">
        <v>14791</v>
      </c>
      <c r="C5561" s="0" t="str">
        <f aca="false">LEFT(A5561,2)&amp;B5561</f>
        <v>TRElazığ</v>
      </c>
    </row>
    <row r="5562" customFormat="false" ht="12.75" hidden="false" customHeight="false" outlineLevel="0" collapsed="false">
      <c r="A5562" s="0" t="s">
        <v>14792</v>
      </c>
      <c r="B5562" s="0" t="s">
        <v>14793</v>
      </c>
      <c r="C5562" s="0" t="str">
        <f aca="false">LEFT(A5562,2)&amp;B5562</f>
        <v>TRErzincan</v>
      </c>
    </row>
    <row r="5563" customFormat="false" ht="12.75" hidden="false" customHeight="false" outlineLevel="0" collapsed="false">
      <c r="A5563" s="0" t="s">
        <v>14794</v>
      </c>
      <c r="B5563" s="0" t="s">
        <v>14795</v>
      </c>
      <c r="C5563" s="0" t="str">
        <f aca="false">LEFT(A5563,2)&amp;B5563</f>
        <v>TRErzurum</v>
      </c>
    </row>
    <row r="5564" customFormat="false" ht="12.75" hidden="false" customHeight="false" outlineLevel="0" collapsed="false">
      <c r="A5564" s="0" t="s">
        <v>14796</v>
      </c>
      <c r="B5564" s="0" t="s">
        <v>14797</v>
      </c>
      <c r="C5564" s="0" t="str">
        <f aca="false">LEFT(A5564,2)&amp;B5564</f>
        <v>TREskişehir</v>
      </c>
    </row>
    <row r="5565" customFormat="false" ht="12.75" hidden="false" customHeight="false" outlineLevel="0" collapsed="false">
      <c r="A5565" s="0" t="s">
        <v>14798</v>
      </c>
      <c r="B5565" s="0" t="s">
        <v>14799</v>
      </c>
      <c r="C5565" s="0" t="str">
        <f aca="false">LEFT(A5565,2)&amp;B5565</f>
        <v>TRGaziantep</v>
      </c>
    </row>
    <row r="5566" customFormat="false" ht="12.75" hidden="false" customHeight="false" outlineLevel="0" collapsed="false">
      <c r="A5566" s="0" t="s">
        <v>14800</v>
      </c>
      <c r="B5566" s="0" t="s">
        <v>14801</v>
      </c>
      <c r="C5566" s="0" t="str">
        <f aca="false">LEFT(A5566,2)&amp;B5566</f>
        <v>TRGiresun</v>
      </c>
    </row>
    <row r="5567" customFormat="false" ht="12.75" hidden="false" customHeight="false" outlineLevel="0" collapsed="false">
      <c r="A5567" s="0" t="s">
        <v>14802</v>
      </c>
      <c r="B5567" s="0" t="s">
        <v>14803</v>
      </c>
      <c r="C5567" s="0" t="str">
        <f aca="false">LEFT(A5567,2)&amp;B5567</f>
        <v>TRGümüşhane</v>
      </c>
    </row>
    <row r="5568" customFormat="false" ht="12.75" hidden="false" customHeight="false" outlineLevel="0" collapsed="false">
      <c r="A5568" s="0" t="s">
        <v>14804</v>
      </c>
      <c r="B5568" s="0" t="s">
        <v>14805</v>
      </c>
      <c r="C5568" s="0" t="str">
        <f aca="false">LEFT(A5568,2)&amp;B5568</f>
        <v>TRHakkâri</v>
      </c>
    </row>
    <row r="5569" customFormat="false" ht="12.75" hidden="false" customHeight="false" outlineLevel="0" collapsed="false">
      <c r="A5569" s="0" t="s">
        <v>14806</v>
      </c>
      <c r="B5569" s="0" t="s">
        <v>14807</v>
      </c>
      <c r="C5569" s="0" t="str">
        <f aca="false">LEFT(A5569,2)&amp;B5569</f>
        <v>TRHatay</v>
      </c>
    </row>
    <row r="5570" customFormat="false" ht="12.75" hidden="false" customHeight="false" outlineLevel="0" collapsed="false">
      <c r="A5570" s="0" t="s">
        <v>14808</v>
      </c>
      <c r="B5570" s="0" t="s">
        <v>14809</v>
      </c>
      <c r="C5570" s="0" t="str">
        <f aca="false">LEFT(A5570,2)&amp;B5570</f>
        <v>TRIsparta</v>
      </c>
    </row>
    <row r="5571" customFormat="false" ht="12.75" hidden="false" customHeight="false" outlineLevel="0" collapsed="false">
      <c r="A5571" s="0" t="s">
        <v>14810</v>
      </c>
      <c r="B5571" s="0" t="s">
        <v>14811</v>
      </c>
      <c r="C5571" s="0" t="str">
        <f aca="false">LEFT(A5571,2)&amp;B5571</f>
        <v>TRMersin</v>
      </c>
    </row>
    <row r="5572" customFormat="false" ht="12.75" hidden="false" customHeight="false" outlineLevel="0" collapsed="false">
      <c r="A5572" s="0" t="s">
        <v>14812</v>
      </c>
      <c r="B5572" s="0" t="s">
        <v>651</v>
      </c>
      <c r="C5572" s="0" t="str">
        <f aca="false">LEFT(A5572,2)&amp;B5572</f>
        <v>TRİstanbul</v>
      </c>
    </row>
    <row r="5573" customFormat="false" ht="12.75" hidden="false" customHeight="false" outlineLevel="0" collapsed="false">
      <c r="A5573" s="0" t="s">
        <v>14813</v>
      </c>
      <c r="B5573" s="0" t="s">
        <v>14814</v>
      </c>
      <c r="C5573" s="0" t="str">
        <f aca="false">LEFT(A5573,2)&amp;B5573</f>
        <v>TRİzmir</v>
      </c>
    </row>
    <row r="5574" customFormat="false" ht="12.75" hidden="false" customHeight="false" outlineLevel="0" collapsed="false">
      <c r="A5574" s="0" t="s">
        <v>14815</v>
      </c>
      <c r="B5574" s="0" t="s">
        <v>14816</v>
      </c>
      <c r="C5574" s="0" t="str">
        <f aca="false">LEFT(A5574,2)&amp;B5574</f>
        <v>TRKars</v>
      </c>
    </row>
    <row r="5575" customFormat="false" ht="12.75" hidden="false" customHeight="false" outlineLevel="0" collapsed="false">
      <c r="A5575" s="0" t="s">
        <v>14817</v>
      </c>
      <c r="B5575" s="0" t="s">
        <v>14818</v>
      </c>
      <c r="C5575" s="0" t="str">
        <f aca="false">LEFT(A5575,2)&amp;B5575</f>
        <v>TRKastamonu</v>
      </c>
    </row>
    <row r="5576" customFormat="false" ht="12.75" hidden="false" customHeight="false" outlineLevel="0" collapsed="false">
      <c r="A5576" s="0" t="s">
        <v>14819</v>
      </c>
      <c r="B5576" s="0" t="s">
        <v>14820</v>
      </c>
      <c r="C5576" s="0" t="str">
        <f aca="false">LEFT(A5576,2)&amp;B5576</f>
        <v>TRKayseri</v>
      </c>
    </row>
    <row r="5577" customFormat="false" ht="12.75" hidden="false" customHeight="false" outlineLevel="0" collapsed="false">
      <c r="A5577" s="0" t="s">
        <v>14821</v>
      </c>
      <c r="B5577" s="0" t="s">
        <v>14822</v>
      </c>
      <c r="C5577" s="0" t="str">
        <f aca="false">LEFT(A5577,2)&amp;B5577</f>
        <v>TRKırklareli</v>
      </c>
    </row>
    <row r="5578" customFormat="false" ht="12.75" hidden="false" customHeight="false" outlineLevel="0" collapsed="false">
      <c r="A5578" s="0" t="s">
        <v>14823</v>
      </c>
      <c r="B5578" s="0" t="s">
        <v>14824</v>
      </c>
      <c r="C5578" s="0" t="str">
        <f aca="false">LEFT(A5578,2)&amp;B5578</f>
        <v>TRKırşehir</v>
      </c>
    </row>
    <row r="5579" customFormat="false" ht="12.75" hidden="false" customHeight="false" outlineLevel="0" collapsed="false">
      <c r="A5579" s="0" t="s">
        <v>14825</v>
      </c>
      <c r="B5579" s="0" t="s">
        <v>14826</v>
      </c>
      <c r="C5579" s="0" t="str">
        <f aca="false">LEFT(A5579,2)&amp;B5579</f>
        <v>TRKocaeli</v>
      </c>
    </row>
    <row r="5580" customFormat="false" ht="12.75" hidden="false" customHeight="false" outlineLevel="0" collapsed="false">
      <c r="A5580" s="0" t="s">
        <v>14827</v>
      </c>
      <c r="B5580" s="0" t="s">
        <v>14828</v>
      </c>
      <c r="C5580" s="0" t="str">
        <f aca="false">LEFT(A5580,2)&amp;B5580</f>
        <v>TRKonya</v>
      </c>
    </row>
    <row r="5581" customFormat="false" ht="12.75" hidden="false" customHeight="false" outlineLevel="0" collapsed="false">
      <c r="A5581" s="0" t="s">
        <v>14829</v>
      </c>
      <c r="B5581" s="0" t="s">
        <v>14830</v>
      </c>
      <c r="C5581" s="0" t="str">
        <f aca="false">LEFT(A5581,2)&amp;B5581</f>
        <v>TRKütahya</v>
      </c>
    </row>
    <row r="5582" customFormat="false" ht="12.75" hidden="false" customHeight="false" outlineLevel="0" collapsed="false">
      <c r="A5582" s="0" t="s">
        <v>14831</v>
      </c>
      <c r="B5582" s="0" t="s">
        <v>14832</v>
      </c>
      <c r="C5582" s="0" t="str">
        <f aca="false">LEFT(A5582,2)&amp;B5582</f>
        <v>TRMalatya</v>
      </c>
    </row>
    <row r="5583" customFormat="false" ht="12.75" hidden="false" customHeight="false" outlineLevel="0" collapsed="false">
      <c r="A5583" s="0" t="s">
        <v>14833</v>
      </c>
      <c r="B5583" s="0" t="s">
        <v>14834</v>
      </c>
      <c r="C5583" s="0" t="str">
        <f aca="false">LEFT(A5583,2)&amp;B5583</f>
        <v>TRManisa</v>
      </c>
    </row>
    <row r="5584" customFormat="false" ht="12.75" hidden="false" customHeight="false" outlineLevel="0" collapsed="false">
      <c r="A5584" s="0" t="s">
        <v>14835</v>
      </c>
      <c r="B5584" s="0" t="s">
        <v>14836</v>
      </c>
      <c r="C5584" s="0" t="str">
        <f aca="false">LEFT(A5584,2)&amp;B5584</f>
        <v>TRKahramanmaraş</v>
      </c>
    </row>
    <row r="5585" customFormat="false" ht="12.75" hidden="false" customHeight="false" outlineLevel="0" collapsed="false">
      <c r="A5585" s="0" t="s">
        <v>14837</v>
      </c>
      <c r="B5585" s="0" t="s">
        <v>14838</v>
      </c>
      <c r="C5585" s="0" t="str">
        <f aca="false">LEFT(A5585,2)&amp;B5585</f>
        <v>TRMardin</v>
      </c>
    </row>
    <row r="5586" customFormat="false" ht="12.75" hidden="false" customHeight="false" outlineLevel="0" collapsed="false">
      <c r="A5586" s="0" t="s">
        <v>14839</v>
      </c>
      <c r="B5586" s="0" t="s">
        <v>14840</v>
      </c>
      <c r="C5586" s="0" t="str">
        <f aca="false">LEFT(A5586,2)&amp;B5586</f>
        <v>TRMuğla</v>
      </c>
    </row>
    <row r="5587" customFormat="false" ht="12.75" hidden="false" customHeight="false" outlineLevel="0" collapsed="false">
      <c r="A5587" s="0" t="s">
        <v>14841</v>
      </c>
      <c r="B5587" s="0" t="s">
        <v>14842</v>
      </c>
      <c r="C5587" s="0" t="str">
        <f aca="false">LEFT(A5587,2)&amp;B5587</f>
        <v>TRMuş</v>
      </c>
    </row>
    <row r="5588" customFormat="false" ht="12.75" hidden="false" customHeight="false" outlineLevel="0" collapsed="false">
      <c r="A5588" s="0" t="s">
        <v>14843</v>
      </c>
      <c r="B5588" s="0" t="s">
        <v>14844</v>
      </c>
      <c r="C5588" s="0" t="str">
        <f aca="false">LEFT(A5588,2)&amp;B5588</f>
        <v>TRNevşehir</v>
      </c>
    </row>
    <row r="5589" customFormat="false" ht="12.75" hidden="false" customHeight="false" outlineLevel="0" collapsed="false">
      <c r="A5589" s="0" t="s">
        <v>14845</v>
      </c>
      <c r="B5589" s="0" t="s">
        <v>14846</v>
      </c>
      <c r="C5589" s="0" t="str">
        <f aca="false">LEFT(A5589,2)&amp;B5589</f>
        <v>TRNiğde</v>
      </c>
    </row>
    <row r="5590" customFormat="false" ht="12.75" hidden="false" customHeight="false" outlineLevel="0" collapsed="false">
      <c r="A5590" s="0" t="s">
        <v>14847</v>
      </c>
      <c r="B5590" s="0" t="s">
        <v>14848</v>
      </c>
      <c r="C5590" s="0" t="str">
        <f aca="false">LEFT(A5590,2)&amp;B5590</f>
        <v>TROrdu</v>
      </c>
    </row>
    <row r="5591" customFormat="false" ht="12.75" hidden="false" customHeight="false" outlineLevel="0" collapsed="false">
      <c r="A5591" s="0" t="s">
        <v>14849</v>
      </c>
      <c r="B5591" s="0" t="s">
        <v>14850</v>
      </c>
      <c r="C5591" s="0" t="str">
        <f aca="false">LEFT(A5591,2)&amp;B5591</f>
        <v>TRRize</v>
      </c>
    </row>
    <row r="5592" customFormat="false" ht="12.75" hidden="false" customHeight="false" outlineLevel="0" collapsed="false">
      <c r="A5592" s="0" t="s">
        <v>14851</v>
      </c>
      <c r="B5592" s="0" t="s">
        <v>14852</v>
      </c>
      <c r="C5592" s="0" t="str">
        <f aca="false">LEFT(A5592,2)&amp;B5592</f>
        <v>TRSakarya</v>
      </c>
    </row>
    <row r="5593" customFormat="false" ht="12.75" hidden="false" customHeight="false" outlineLevel="0" collapsed="false">
      <c r="A5593" s="0" t="s">
        <v>14853</v>
      </c>
      <c r="B5593" s="0" t="s">
        <v>14854</v>
      </c>
      <c r="C5593" s="0" t="str">
        <f aca="false">LEFT(A5593,2)&amp;B5593</f>
        <v>TRSamsun</v>
      </c>
    </row>
    <row r="5594" customFormat="false" ht="12.75" hidden="false" customHeight="false" outlineLevel="0" collapsed="false">
      <c r="A5594" s="0" t="s">
        <v>14855</v>
      </c>
      <c r="B5594" s="0" t="s">
        <v>14856</v>
      </c>
      <c r="C5594" s="0" t="str">
        <f aca="false">LEFT(A5594,2)&amp;B5594</f>
        <v>TRSiirt</v>
      </c>
    </row>
    <row r="5595" customFormat="false" ht="12.75" hidden="false" customHeight="false" outlineLevel="0" collapsed="false">
      <c r="A5595" s="0" t="s">
        <v>14857</v>
      </c>
      <c r="B5595" s="0" t="s">
        <v>14858</v>
      </c>
      <c r="C5595" s="0" t="str">
        <f aca="false">LEFT(A5595,2)&amp;B5595</f>
        <v>TRSinop</v>
      </c>
    </row>
    <row r="5596" customFormat="false" ht="12.75" hidden="false" customHeight="false" outlineLevel="0" collapsed="false">
      <c r="A5596" s="0" t="s">
        <v>14859</v>
      </c>
      <c r="B5596" s="0" t="s">
        <v>14860</v>
      </c>
      <c r="C5596" s="0" t="str">
        <f aca="false">LEFT(A5596,2)&amp;B5596</f>
        <v>TRSivas</v>
      </c>
    </row>
    <row r="5597" customFormat="false" ht="12.75" hidden="false" customHeight="false" outlineLevel="0" collapsed="false">
      <c r="A5597" s="0" t="s">
        <v>14861</v>
      </c>
      <c r="B5597" s="0" t="s">
        <v>14862</v>
      </c>
      <c r="C5597" s="0" t="str">
        <f aca="false">LEFT(A5597,2)&amp;B5597</f>
        <v>TRTekirdağ</v>
      </c>
    </row>
    <row r="5598" customFormat="false" ht="12.75" hidden="false" customHeight="false" outlineLevel="0" collapsed="false">
      <c r="A5598" s="0" t="s">
        <v>14863</v>
      </c>
      <c r="B5598" s="0" t="s">
        <v>14864</v>
      </c>
      <c r="C5598" s="0" t="str">
        <f aca="false">LEFT(A5598,2)&amp;B5598</f>
        <v>TRTokat</v>
      </c>
    </row>
    <row r="5599" customFormat="false" ht="12.75" hidden="false" customHeight="false" outlineLevel="0" collapsed="false">
      <c r="A5599" s="0" t="s">
        <v>14865</v>
      </c>
      <c r="B5599" s="0" t="s">
        <v>14866</v>
      </c>
      <c r="C5599" s="0" t="str">
        <f aca="false">LEFT(A5599,2)&amp;B5599</f>
        <v>TRTrabzon</v>
      </c>
    </row>
    <row r="5600" customFormat="false" ht="12.75" hidden="false" customHeight="false" outlineLevel="0" collapsed="false">
      <c r="A5600" s="0" t="s">
        <v>14867</v>
      </c>
      <c r="B5600" s="0" t="s">
        <v>14868</v>
      </c>
      <c r="C5600" s="0" t="str">
        <f aca="false">LEFT(A5600,2)&amp;B5600</f>
        <v>TRTunceli</v>
      </c>
    </row>
    <row r="5601" customFormat="false" ht="12.75" hidden="false" customHeight="false" outlineLevel="0" collapsed="false">
      <c r="A5601" s="0" t="s">
        <v>14869</v>
      </c>
      <c r="B5601" s="0" t="s">
        <v>14870</v>
      </c>
      <c r="C5601" s="0" t="str">
        <f aca="false">LEFT(A5601,2)&amp;B5601</f>
        <v>TRŞanlıurfa</v>
      </c>
    </row>
    <row r="5602" customFormat="false" ht="12.75" hidden="false" customHeight="false" outlineLevel="0" collapsed="false">
      <c r="A5602" s="0" t="s">
        <v>14871</v>
      </c>
      <c r="B5602" s="0" t="s">
        <v>14872</v>
      </c>
      <c r="C5602" s="0" t="str">
        <f aca="false">LEFT(A5602,2)&amp;B5602</f>
        <v>TRUşak</v>
      </c>
    </row>
    <row r="5603" customFormat="false" ht="12.75" hidden="false" customHeight="false" outlineLevel="0" collapsed="false">
      <c r="A5603" s="0" t="s">
        <v>14873</v>
      </c>
      <c r="B5603" s="0" t="s">
        <v>14874</v>
      </c>
      <c r="C5603" s="0" t="str">
        <f aca="false">LEFT(A5603,2)&amp;B5603</f>
        <v>TRVan</v>
      </c>
    </row>
    <row r="5604" customFormat="false" ht="12.75" hidden="false" customHeight="false" outlineLevel="0" collapsed="false">
      <c r="A5604" s="0" t="s">
        <v>14875</v>
      </c>
      <c r="B5604" s="0" t="s">
        <v>14876</v>
      </c>
      <c r="C5604" s="0" t="str">
        <f aca="false">LEFT(A5604,2)&amp;B5604</f>
        <v>TRYozgat</v>
      </c>
    </row>
    <row r="5605" customFormat="false" ht="12.75" hidden="false" customHeight="false" outlineLevel="0" collapsed="false">
      <c r="A5605" s="0" t="s">
        <v>14877</v>
      </c>
      <c r="B5605" s="0" t="s">
        <v>14878</v>
      </c>
      <c r="C5605" s="0" t="str">
        <f aca="false">LEFT(A5605,2)&amp;B5605</f>
        <v>TRZonguldak</v>
      </c>
    </row>
    <row r="5606" customFormat="false" ht="12.75" hidden="false" customHeight="false" outlineLevel="0" collapsed="false">
      <c r="A5606" s="0" t="s">
        <v>14879</v>
      </c>
      <c r="B5606" s="0" t="s">
        <v>14880</v>
      </c>
      <c r="C5606" s="0" t="str">
        <f aca="false">LEFT(A5606,2)&amp;B5606</f>
        <v>TRAksaray</v>
      </c>
    </row>
    <row r="5607" customFormat="false" ht="12.75" hidden="false" customHeight="false" outlineLevel="0" collapsed="false">
      <c r="A5607" s="0" t="s">
        <v>14881</v>
      </c>
      <c r="B5607" s="0" t="s">
        <v>14882</v>
      </c>
      <c r="C5607" s="0" t="str">
        <f aca="false">LEFT(A5607,2)&amp;B5607</f>
        <v>TRBayburt</v>
      </c>
    </row>
    <row r="5608" customFormat="false" ht="12.75" hidden="false" customHeight="false" outlineLevel="0" collapsed="false">
      <c r="A5608" s="0" t="s">
        <v>14883</v>
      </c>
      <c r="B5608" s="0" t="s">
        <v>14884</v>
      </c>
      <c r="C5608" s="0" t="str">
        <f aca="false">LEFT(A5608,2)&amp;B5608</f>
        <v>TRKaraman</v>
      </c>
    </row>
    <row r="5609" customFormat="false" ht="12.75" hidden="false" customHeight="false" outlineLevel="0" collapsed="false">
      <c r="A5609" s="0" t="s">
        <v>14885</v>
      </c>
      <c r="B5609" s="0" t="s">
        <v>14886</v>
      </c>
      <c r="C5609" s="0" t="str">
        <f aca="false">LEFT(A5609,2)&amp;B5609</f>
        <v>TRKırıkkale</v>
      </c>
    </row>
    <row r="5610" customFormat="false" ht="12.75" hidden="false" customHeight="false" outlineLevel="0" collapsed="false">
      <c r="A5610" s="0" t="s">
        <v>14887</v>
      </c>
      <c r="B5610" s="0" t="s">
        <v>14888</v>
      </c>
      <c r="C5610" s="0" t="str">
        <f aca="false">LEFT(A5610,2)&amp;B5610</f>
        <v>TRBatman</v>
      </c>
    </row>
    <row r="5611" customFormat="false" ht="12.75" hidden="false" customHeight="false" outlineLevel="0" collapsed="false">
      <c r="A5611" s="0" t="s">
        <v>14889</v>
      </c>
      <c r="B5611" s="0" t="s">
        <v>14890</v>
      </c>
      <c r="C5611" s="0" t="str">
        <f aca="false">LEFT(A5611,2)&amp;B5611</f>
        <v>TRŞırnak</v>
      </c>
    </row>
    <row r="5612" customFormat="false" ht="12.75" hidden="false" customHeight="false" outlineLevel="0" collapsed="false">
      <c r="A5612" s="0" t="s">
        <v>14891</v>
      </c>
      <c r="B5612" s="0" t="s">
        <v>14892</v>
      </c>
      <c r="C5612" s="0" t="str">
        <f aca="false">LEFT(A5612,2)&amp;B5612</f>
        <v>TRBartın</v>
      </c>
    </row>
    <row r="5613" customFormat="false" ht="12.75" hidden="false" customHeight="false" outlineLevel="0" collapsed="false">
      <c r="A5613" s="0" t="s">
        <v>14893</v>
      </c>
      <c r="B5613" s="0" t="s">
        <v>14894</v>
      </c>
      <c r="C5613" s="0" t="str">
        <f aca="false">LEFT(A5613,2)&amp;B5613</f>
        <v>TRArdahan</v>
      </c>
    </row>
    <row r="5614" customFormat="false" ht="12.75" hidden="false" customHeight="false" outlineLevel="0" collapsed="false">
      <c r="A5614" s="0" t="s">
        <v>14895</v>
      </c>
      <c r="B5614" s="0" t="s">
        <v>14896</v>
      </c>
      <c r="C5614" s="0" t="str">
        <f aca="false">LEFT(A5614,2)&amp;B5614</f>
        <v>TRIğdır</v>
      </c>
    </row>
    <row r="5615" customFormat="false" ht="12.75" hidden="false" customHeight="false" outlineLevel="0" collapsed="false">
      <c r="A5615" s="0" t="s">
        <v>14897</v>
      </c>
      <c r="B5615" s="0" t="s">
        <v>14898</v>
      </c>
      <c r="C5615" s="0" t="str">
        <f aca="false">LEFT(A5615,2)&amp;B5615</f>
        <v>TRYalova</v>
      </c>
    </row>
    <row r="5616" customFormat="false" ht="12.75" hidden="false" customHeight="false" outlineLevel="0" collapsed="false">
      <c r="A5616" s="0" t="s">
        <v>14899</v>
      </c>
      <c r="B5616" s="0" t="s">
        <v>14900</v>
      </c>
      <c r="C5616" s="0" t="str">
        <f aca="false">LEFT(A5616,2)&amp;B5616</f>
        <v>TRKarabük</v>
      </c>
    </row>
    <row r="5617" customFormat="false" ht="12.75" hidden="false" customHeight="false" outlineLevel="0" collapsed="false">
      <c r="A5617" s="0" t="s">
        <v>14901</v>
      </c>
      <c r="B5617" s="0" t="s">
        <v>14902</v>
      </c>
      <c r="C5617" s="0" t="str">
        <f aca="false">LEFT(A5617,2)&amp;B5617</f>
        <v>TRKilis</v>
      </c>
    </row>
    <row r="5618" customFormat="false" ht="12.75" hidden="false" customHeight="false" outlineLevel="0" collapsed="false">
      <c r="A5618" s="0" t="s">
        <v>14903</v>
      </c>
      <c r="B5618" s="0" t="s">
        <v>14904</v>
      </c>
      <c r="C5618" s="0" t="str">
        <f aca="false">LEFT(A5618,2)&amp;B5618</f>
        <v>TROsmaniye</v>
      </c>
    </row>
    <row r="5619" customFormat="false" ht="12.75" hidden="false" customHeight="false" outlineLevel="0" collapsed="false">
      <c r="A5619" s="0" t="s">
        <v>14905</v>
      </c>
      <c r="B5619" s="0" t="s">
        <v>14906</v>
      </c>
      <c r="C5619" s="0" t="str">
        <f aca="false">LEFT(A5619,2)&amp;B5619</f>
        <v>TRDüzce</v>
      </c>
    </row>
    <row r="5620" customFormat="false" ht="12.75" hidden="false" customHeight="false" outlineLevel="0" collapsed="false">
      <c r="A5620" s="0" t="s">
        <v>14907</v>
      </c>
      <c r="B5620" s="0" t="s">
        <v>14908</v>
      </c>
      <c r="C5620" s="0" t="str">
        <f aca="false">LEFT(A5620,2)&amp;B5620</f>
        <v>TTArima</v>
      </c>
    </row>
    <row r="5621" customFormat="false" ht="12.75" hidden="false" customHeight="false" outlineLevel="0" collapsed="false">
      <c r="A5621" s="0" t="s">
        <v>14909</v>
      </c>
      <c r="B5621" s="0" t="s">
        <v>14910</v>
      </c>
      <c r="C5621" s="0" t="str">
        <f aca="false">LEFT(A5621,2)&amp;B5621</f>
        <v>TTChaguanas</v>
      </c>
    </row>
    <row r="5622" customFormat="false" ht="12.75" hidden="false" customHeight="false" outlineLevel="0" collapsed="false">
      <c r="A5622" s="0" t="s">
        <v>14911</v>
      </c>
      <c r="B5622" s="0" t="s">
        <v>14912</v>
      </c>
      <c r="C5622" s="0" t="str">
        <f aca="false">LEFT(A5622,2)&amp;B5622</f>
        <v>TTPort of Spain</v>
      </c>
    </row>
    <row r="5623" customFormat="false" ht="12.75" hidden="false" customHeight="false" outlineLevel="0" collapsed="false">
      <c r="A5623" s="0" t="s">
        <v>14913</v>
      </c>
      <c r="B5623" s="0" t="s">
        <v>14914</v>
      </c>
      <c r="C5623" s="0" t="str">
        <f aca="false">LEFT(A5623,2)&amp;B5623</f>
        <v>TTPoint Fortin</v>
      </c>
    </row>
    <row r="5624" customFormat="false" ht="12.75" hidden="false" customHeight="false" outlineLevel="0" collapsed="false">
      <c r="A5624" s="0" t="s">
        <v>14915</v>
      </c>
      <c r="B5624" s="0" t="s">
        <v>14916</v>
      </c>
      <c r="C5624" s="0" t="str">
        <f aca="false">LEFT(A5624,2)&amp;B5624</f>
        <v>TTSan Fernando</v>
      </c>
    </row>
    <row r="5625" customFormat="false" ht="12.75" hidden="false" customHeight="false" outlineLevel="0" collapsed="false">
      <c r="A5625" s="0" t="s">
        <v>14917</v>
      </c>
      <c r="B5625" s="0" t="s">
        <v>14918</v>
      </c>
      <c r="C5625" s="0" t="str">
        <f aca="false">LEFT(A5625,2)&amp;B5625</f>
        <v>TTCouva-Tabaquite-Talparo</v>
      </c>
    </row>
    <row r="5626" customFormat="false" ht="12.75" hidden="false" customHeight="false" outlineLevel="0" collapsed="false">
      <c r="A5626" s="0" t="s">
        <v>14919</v>
      </c>
      <c r="B5626" s="0" t="s">
        <v>14920</v>
      </c>
      <c r="C5626" s="0" t="str">
        <f aca="false">LEFT(A5626,2)&amp;B5626</f>
        <v>TTDiego Martin</v>
      </c>
    </row>
    <row r="5627" customFormat="false" ht="12.75" hidden="false" customHeight="false" outlineLevel="0" collapsed="false">
      <c r="A5627" s="0" t="s">
        <v>14921</v>
      </c>
      <c r="B5627" s="0" t="s">
        <v>14922</v>
      </c>
      <c r="C5627" s="0" t="str">
        <f aca="false">LEFT(A5627,2)&amp;B5627</f>
        <v>TTMayaro-Rio Claro</v>
      </c>
    </row>
    <row r="5628" customFormat="false" ht="12.75" hidden="false" customHeight="false" outlineLevel="0" collapsed="false">
      <c r="A5628" s="0" t="s">
        <v>14923</v>
      </c>
      <c r="B5628" s="0" t="s">
        <v>14924</v>
      </c>
      <c r="C5628" s="0" t="str">
        <f aca="false">LEFT(A5628,2)&amp;B5628</f>
        <v>TTPenal-Debe</v>
      </c>
    </row>
    <row r="5629" customFormat="false" ht="12.75" hidden="false" customHeight="false" outlineLevel="0" collapsed="false">
      <c r="A5629" s="0" t="s">
        <v>14925</v>
      </c>
      <c r="B5629" s="0" t="s">
        <v>14926</v>
      </c>
      <c r="C5629" s="0" t="str">
        <f aca="false">LEFT(A5629,2)&amp;B5629</f>
        <v>TTPrinces Town</v>
      </c>
    </row>
    <row r="5630" customFormat="false" ht="12.75" hidden="false" customHeight="false" outlineLevel="0" collapsed="false">
      <c r="A5630" s="0" t="s">
        <v>14927</v>
      </c>
      <c r="B5630" s="0" t="s">
        <v>14928</v>
      </c>
      <c r="C5630" s="0" t="str">
        <f aca="false">LEFT(A5630,2)&amp;B5630</f>
        <v>TTSangre Grande</v>
      </c>
    </row>
    <row r="5631" customFormat="false" ht="12.75" hidden="false" customHeight="false" outlineLevel="0" collapsed="false">
      <c r="A5631" s="0" t="s">
        <v>14929</v>
      </c>
      <c r="B5631" s="0" t="s">
        <v>14930</v>
      </c>
      <c r="C5631" s="0" t="str">
        <f aca="false">LEFT(A5631,2)&amp;B5631</f>
        <v>TTSiparia</v>
      </c>
    </row>
    <row r="5632" customFormat="false" ht="12.75" hidden="false" customHeight="false" outlineLevel="0" collapsed="false">
      <c r="A5632" s="0" t="s">
        <v>14931</v>
      </c>
      <c r="B5632" s="0" t="s">
        <v>14932</v>
      </c>
      <c r="C5632" s="0" t="str">
        <f aca="false">LEFT(A5632,2)&amp;B5632</f>
        <v>TTSan Juan-Laventille</v>
      </c>
    </row>
    <row r="5633" customFormat="false" ht="12.75" hidden="false" customHeight="false" outlineLevel="0" collapsed="false">
      <c r="A5633" s="0" t="s">
        <v>14933</v>
      </c>
      <c r="B5633" s="0" t="s">
        <v>14934</v>
      </c>
      <c r="C5633" s="0" t="str">
        <f aca="false">LEFT(A5633,2)&amp;B5633</f>
        <v>TTTunapuna-Piarco</v>
      </c>
    </row>
    <row r="5634" customFormat="false" ht="12.75" hidden="false" customHeight="false" outlineLevel="0" collapsed="false">
      <c r="A5634" s="0" t="s">
        <v>14935</v>
      </c>
      <c r="B5634" s="0" t="s">
        <v>14936</v>
      </c>
      <c r="C5634" s="0" t="str">
        <f aca="false">LEFT(A5634,2)&amp;B5634</f>
        <v>TTTobago</v>
      </c>
    </row>
    <row r="5635" customFormat="false" ht="12.75" hidden="false" customHeight="false" outlineLevel="0" collapsed="false">
      <c r="A5635" s="0" t="s">
        <v>14937</v>
      </c>
      <c r="B5635" s="0" t="s">
        <v>14938</v>
      </c>
      <c r="C5635" s="0" t="str">
        <f aca="false">LEFT(A5635,2)&amp;B5635</f>
        <v>TVNiutao</v>
      </c>
    </row>
    <row r="5636" customFormat="false" ht="12.75" hidden="false" customHeight="false" outlineLevel="0" collapsed="false">
      <c r="A5636" s="0" t="s">
        <v>14939</v>
      </c>
      <c r="B5636" s="0" t="s">
        <v>14940</v>
      </c>
      <c r="C5636" s="0" t="str">
        <f aca="false">LEFT(A5636,2)&amp;B5636</f>
        <v>TVNukufetau</v>
      </c>
    </row>
    <row r="5637" customFormat="false" ht="12.75" hidden="false" customHeight="false" outlineLevel="0" collapsed="false">
      <c r="A5637" s="0" t="s">
        <v>14941</v>
      </c>
      <c r="B5637" s="0" t="s">
        <v>14942</v>
      </c>
      <c r="C5637" s="0" t="str">
        <f aca="false">LEFT(A5637,2)&amp;B5637</f>
        <v>TVNukulaelae</v>
      </c>
    </row>
    <row r="5638" customFormat="false" ht="12.75" hidden="false" customHeight="false" outlineLevel="0" collapsed="false">
      <c r="A5638" s="0" t="s">
        <v>14943</v>
      </c>
      <c r="B5638" s="0" t="s">
        <v>14944</v>
      </c>
      <c r="C5638" s="0" t="str">
        <f aca="false">LEFT(A5638,2)&amp;B5638</f>
        <v>TVNanumea</v>
      </c>
    </row>
    <row r="5639" customFormat="false" ht="12.75" hidden="false" customHeight="false" outlineLevel="0" collapsed="false">
      <c r="A5639" s="0" t="s">
        <v>14945</v>
      </c>
      <c r="B5639" s="0" t="s">
        <v>14946</v>
      </c>
      <c r="C5639" s="0" t="str">
        <f aca="false">LEFT(A5639,2)&amp;B5639</f>
        <v>TVNanumaga</v>
      </c>
    </row>
    <row r="5640" customFormat="false" ht="12.75" hidden="false" customHeight="false" outlineLevel="0" collapsed="false">
      <c r="A5640" s="0" t="s">
        <v>14947</v>
      </c>
      <c r="B5640" s="0" t="s">
        <v>14948</v>
      </c>
      <c r="C5640" s="0" t="str">
        <f aca="false">LEFT(A5640,2)&amp;B5640</f>
        <v>TVNui</v>
      </c>
    </row>
    <row r="5641" customFormat="false" ht="12.75" hidden="false" customHeight="false" outlineLevel="0" collapsed="false">
      <c r="A5641" s="0" t="s">
        <v>14949</v>
      </c>
      <c r="B5641" s="0" t="s">
        <v>14950</v>
      </c>
      <c r="C5641" s="0" t="str">
        <f aca="false">LEFT(A5641,2)&amp;B5641</f>
        <v>TVVaitupu</v>
      </c>
    </row>
    <row r="5642" customFormat="false" ht="12.75" hidden="false" customHeight="false" outlineLevel="0" collapsed="false">
      <c r="A5642" s="0" t="s">
        <v>14951</v>
      </c>
      <c r="B5642" s="0" t="s">
        <v>14952</v>
      </c>
      <c r="C5642" s="0" t="str">
        <f aca="false">LEFT(A5642,2)&amp;B5642</f>
        <v>TVFunafuti</v>
      </c>
    </row>
    <row r="5643" customFormat="false" ht="12.75" hidden="false" customHeight="false" outlineLevel="0" collapsed="false">
      <c r="A5643" s="0" t="s">
        <v>14953</v>
      </c>
      <c r="B5643" s="0" t="s">
        <v>14954</v>
      </c>
      <c r="C5643" s="0" t="str">
        <f aca="false">LEFT(A5643,2)&amp;B5643</f>
        <v>TWChiayi</v>
      </c>
    </row>
    <row r="5644" customFormat="false" ht="12.75" hidden="false" customHeight="false" outlineLevel="0" collapsed="false">
      <c r="A5644" s="0" t="s">
        <v>14955</v>
      </c>
      <c r="B5644" s="0" t="s">
        <v>14956</v>
      </c>
      <c r="C5644" s="0" t="str">
        <f aca="false">LEFT(A5644,2)&amp;B5644</f>
        <v>TWHsinchu</v>
      </c>
    </row>
    <row r="5645" customFormat="false" ht="12.75" hidden="false" customHeight="false" outlineLevel="0" collapsed="false">
      <c r="A5645" s="0" t="s">
        <v>14957</v>
      </c>
      <c r="B5645" s="0" t="s">
        <v>14958</v>
      </c>
      <c r="C5645" s="0" t="str">
        <f aca="false">LEFT(A5645,2)&amp;B5645</f>
        <v>TWKeelung</v>
      </c>
    </row>
    <row r="5646" customFormat="false" ht="12.75" hidden="false" customHeight="false" outlineLevel="0" collapsed="false">
      <c r="A5646" s="0" t="s">
        <v>14959</v>
      </c>
      <c r="B5646" s="0" t="s">
        <v>14960</v>
      </c>
      <c r="C5646" s="0" t="str">
        <f aca="false">LEFT(A5646,2)&amp;B5646</f>
        <v>TWKaohsiung</v>
      </c>
    </row>
    <row r="5647" customFormat="false" ht="12.75" hidden="false" customHeight="false" outlineLevel="0" collapsed="false">
      <c r="A5647" s="0" t="s">
        <v>14961</v>
      </c>
      <c r="B5647" s="0" t="s">
        <v>14962</v>
      </c>
      <c r="C5647" s="0" t="str">
        <f aca="false">LEFT(A5647,2)&amp;B5647</f>
        <v>TWNew Taipei</v>
      </c>
    </row>
    <row r="5648" customFormat="false" ht="12.75" hidden="false" customHeight="false" outlineLevel="0" collapsed="false">
      <c r="A5648" s="0" t="s">
        <v>14963</v>
      </c>
      <c r="B5648" s="0" t="s">
        <v>1143</v>
      </c>
      <c r="C5648" s="0" t="str">
        <f aca="false">LEFT(A5648,2)&amp;B5648</f>
        <v>TWTaoyuan</v>
      </c>
    </row>
    <row r="5649" customFormat="false" ht="12.75" hidden="false" customHeight="false" outlineLevel="0" collapsed="false">
      <c r="A5649" s="0" t="s">
        <v>14964</v>
      </c>
      <c r="B5649" s="0" t="s">
        <v>1148</v>
      </c>
      <c r="C5649" s="0" t="str">
        <f aca="false">LEFT(A5649,2)&amp;B5649</f>
        <v>TWTainan</v>
      </c>
    </row>
    <row r="5650" customFormat="false" ht="12.75" hidden="false" customHeight="false" outlineLevel="0" collapsed="false">
      <c r="A5650" s="0" t="s">
        <v>14965</v>
      </c>
      <c r="B5650" s="0" t="s">
        <v>14966</v>
      </c>
      <c r="C5650" s="0" t="str">
        <f aca="false">LEFT(A5650,2)&amp;B5650</f>
        <v>TWTaipei</v>
      </c>
    </row>
    <row r="5651" customFormat="false" ht="12.75" hidden="false" customHeight="false" outlineLevel="0" collapsed="false">
      <c r="A5651" s="0" t="s">
        <v>14967</v>
      </c>
      <c r="B5651" s="0" t="s">
        <v>14968</v>
      </c>
      <c r="C5651" s="0" t="str">
        <f aca="false">LEFT(A5651,2)&amp;B5651</f>
        <v>TWTaichung</v>
      </c>
    </row>
    <row r="5652" customFormat="false" ht="12.75" hidden="false" customHeight="false" outlineLevel="0" collapsed="false">
      <c r="A5652" s="0" t="s">
        <v>14969</v>
      </c>
      <c r="B5652" s="0" t="s">
        <v>14970</v>
      </c>
      <c r="C5652" s="0" t="str">
        <f aca="false">LEFT(A5652,2)&amp;B5652</f>
        <v>TWChanghua</v>
      </c>
    </row>
    <row r="5653" customFormat="false" ht="12.75" hidden="false" customHeight="false" outlineLevel="0" collapsed="false">
      <c r="A5653" s="0" t="s">
        <v>14971</v>
      </c>
      <c r="B5653" s="0" t="s">
        <v>14954</v>
      </c>
      <c r="C5653" s="0" t="str">
        <f aca="false">LEFT(A5653,2)&amp;B5653</f>
        <v>TWChiayi</v>
      </c>
    </row>
    <row r="5654" customFormat="false" ht="12.75" hidden="false" customHeight="false" outlineLevel="0" collapsed="false">
      <c r="A5654" s="0" t="s">
        <v>14972</v>
      </c>
      <c r="B5654" s="0" t="s">
        <v>14956</v>
      </c>
      <c r="C5654" s="0" t="str">
        <f aca="false">LEFT(A5654,2)&amp;B5654</f>
        <v>TWHsinchu</v>
      </c>
    </row>
    <row r="5655" customFormat="false" ht="12.75" hidden="false" customHeight="false" outlineLevel="0" collapsed="false">
      <c r="A5655" s="0" t="s">
        <v>14973</v>
      </c>
      <c r="B5655" s="0" t="s">
        <v>14974</v>
      </c>
      <c r="C5655" s="0" t="str">
        <f aca="false">LEFT(A5655,2)&amp;B5655</f>
        <v>TWHualien</v>
      </c>
    </row>
    <row r="5656" customFormat="false" ht="12.75" hidden="false" customHeight="false" outlineLevel="0" collapsed="false">
      <c r="A5656" s="0" t="s">
        <v>14975</v>
      </c>
      <c r="B5656" s="0" t="s">
        <v>14976</v>
      </c>
      <c r="C5656" s="0" t="str">
        <f aca="false">LEFT(A5656,2)&amp;B5656</f>
        <v>TWYilan</v>
      </c>
    </row>
    <row r="5657" customFormat="false" ht="12.75" hidden="false" customHeight="false" outlineLevel="0" collapsed="false">
      <c r="A5657" s="0" t="s">
        <v>14977</v>
      </c>
      <c r="B5657" s="0" t="s">
        <v>14978</v>
      </c>
      <c r="C5657" s="0" t="str">
        <f aca="false">LEFT(A5657,2)&amp;B5657</f>
        <v>TWKinmen</v>
      </c>
    </row>
    <row r="5658" customFormat="false" ht="12.75" hidden="false" customHeight="false" outlineLevel="0" collapsed="false">
      <c r="A5658" s="0" t="s">
        <v>14979</v>
      </c>
      <c r="B5658" s="0" t="s">
        <v>14980</v>
      </c>
      <c r="C5658" s="0" t="str">
        <f aca="false">LEFT(A5658,2)&amp;B5658</f>
        <v>TWLienchiang</v>
      </c>
    </row>
    <row r="5659" customFormat="false" ht="12.75" hidden="false" customHeight="false" outlineLevel="0" collapsed="false">
      <c r="A5659" s="0" t="s">
        <v>14981</v>
      </c>
      <c r="B5659" s="0" t="s">
        <v>14982</v>
      </c>
      <c r="C5659" s="0" t="str">
        <f aca="false">LEFT(A5659,2)&amp;B5659</f>
        <v>TWMiaoli</v>
      </c>
    </row>
    <row r="5660" customFormat="false" ht="12.75" hidden="false" customHeight="false" outlineLevel="0" collapsed="false">
      <c r="A5660" s="0" t="s">
        <v>14983</v>
      </c>
      <c r="B5660" s="0" t="s">
        <v>14984</v>
      </c>
      <c r="C5660" s="0" t="str">
        <f aca="false">LEFT(A5660,2)&amp;B5660</f>
        <v>TWNantou</v>
      </c>
    </row>
    <row r="5661" customFormat="false" ht="12.75" hidden="false" customHeight="false" outlineLevel="0" collapsed="false">
      <c r="A5661" s="0" t="s">
        <v>14985</v>
      </c>
      <c r="B5661" s="0" t="s">
        <v>14986</v>
      </c>
      <c r="C5661" s="0" t="str">
        <f aca="false">LEFT(A5661,2)&amp;B5661</f>
        <v>TWPenghu</v>
      </c>
    </row>
    <row r="5662" customFormat="false" ht="12.75" hidden="false" customHeight="false" outlineLevel="0" collapsed="false">
      <c r="A5662" s="0" t="s">
        <v>14987</v>
      </c>
      <c r="B5662" s="0" t="s">
        <v>1680</v>
      </c>
      <c r="C5662" s="0" t="str">
        <f aca="false">LEFT(A5662,2)&amp;B5662</f>
        <v>TWPingtung</v>
      </c>
    </row>
    <row r="5663" customFormat="false" ht="12.75" hidden="false" customHeight="false" outlineLevel="0" collapsed="false">
      <c r="A5663" s="0" t="s">
        <v>14988</v>
      </c>
      <c r="B5663" s="0" t="s">
        <v>14989</v>
      </c>
      <c r="C5663" s="0" t="str">
        <f aca="false">LEFT(A5663,2)&amp;B5663</f>
        <v>TWTaitung</v>
      </c>
    </row>
    <row r="5664" customFormat="false" ht="12.75" hidden="false" customHeight="false" outlineLevel="0" collapsed="false">
      <c r="A5664" s="0" t="s">
        <v>14990</v>
      </c>
      <c r="B5664" s="0" t="s">
        <v>14991</v>
      </c>
      <c r="C5664" s="0" t="str">
        <f aca="false">LEFT(A5664,2)&amp;B5664</f>
        <v>TWYunlin</v>
      </c>
    </row>
    <row r="5665" customFormat="false" ht="12.75" hidden="false" customHeight="false" outlineLevel="0" collapsed="false">
      <c r="A5665" s="0" t="s">
        <v>14992</v>
      </c>
      <c r="B5665" s="0" t="s">
        <v>14993</v>
      </c>
      <c r="C5665" s="0" t="str">
        <f aca="false">LEFT(A5665,2)&amp;B5665</f>
        <v>TZArusha</v>
      </c>
    </row>
    <row r="5666" customFormat="false" ht="12.75" hidden="false" customHeight="false" outlineLevel="0" collapsed="false">
      <c r="A5666" s="0" t="s">
        <v>14994</v>
      </c>
      <c r="B5666" s="0" t="s">
        <v>14995</v>
      </c>
      <c r="C5666" s="0" t="str">
        <f aca="false">LEFT(A5666,2)&amp;B5666</f>
        <v>TZDar es Salaam</v>
      </c>
    </row>
    <row r="5667" customFormat="false" ht="12.75" hidden="false" customHeight="false" outlineLevel="0" collapsed="false">
      <c r="A5667" s="0" t="s">
        <v>14996</v>
      </c>
      <c r="B5667" s="0" t="s">
        <v>14997</v>
      </c>
      <c r="C5667" s="0" t="str">
        <f aca="false">LEFT(A5667,2)&amp;B5667</f>
        <v>TZDodoma</v>
      </c>
    </row>
    <row r="5668" customFormat="false" ht="12.75" hidden="false" customHeight="false" outlineLevel="0" collapsed="false">
      <c r="A5668" s="0" t="s">
        <v>14998</v>
      </c>
      <c r="B5668" s="0" t="s">
        <v>14999</v>
      </c>
      <c r="C5668" s="0" t="str">
        <f aca="false">LEFT(A5668,2)&amp;B5668</f>
        <v>TZIringa</v>
      </c>
    </row>
    <row r="5669" customFormat="false" ht="12.75" hidden="false" customHeight="false" outlineLevel="0" collapsed="false">
      <c r="A5669" s="0" t="s">
        <v>15000</v>
      </c>
      <c r="B5669" s="0" t="s">
        <v>15001</v>
      </c>
      <c r="C5669" s="0" t="str">
        <f aca="false">LEFT(A5669,2)&amp;B5669</f>
        <v>TZKagera</v>
      </c>
    </row>
    <row r="5670" customFormat="false" ht="12.75" hidden="false" customHeight="false" outlineLevel="0" collapsed="false">
      <c r="A5670" s="0" t="s">
        <v>15002</v>
      </c>
      <c r="B5670" s="0" t="s">
        <v>15003</v>
      </c>
      <c r="C5670" s="0" t="str">
        <f aca="false">LEFT(A5670,2)&amp;B5670</f>
        <v>TZPemba North</v>
      </c>
    </row>
    <row r="5671" customFormat="false" ht="12.75" hidden="false" customHeight="false" outlineLevel="0" collapsed="false">
      <c r="A5671" s="0" t="s">
        <v>15002</v>
      </c>
      <c r="B5671" s="0" t="s">
        <v>15004</v>
      </c>
      <c r="C5671" s="0" t="str">
        <f aca="false">LEFT(A5671,2)&amp;B5671</f>
        <v>TZKaskazini Pemba</v>
      </c>
    </row>
    <row r="5672" customFormat="false" ht="12.75" hidden="false" customHeight="false" outlineLevel="0" collapsed="false">
      <c r="A5672" s="0" t="s">
        <v>15005</v>
      </c>
      <c r="B5672" s="0" t="s">
        <v>15006</v>
      </c>
      <c r="C5672" s="0" t="str">
        <f aca="false">LEFT(A5672,2)&amp;B5672</f>
        <v>TZZanzibar North</v>
      </c>
    </row>
    <row r="5673" customFormat="false" ht="12.75" hidden="false" customHeight="false" outlineLevel="0" collapsed="false">
      <c r="A5673" s="0" t="s">
        <v>15005</v>
      </c>
      <c r="B5673" s="0" t="s">
        <v>15007</v>
      </c>
      <c r="C5673" s="0" t="str">
        <f aca="false">LEFT(A5673,2)&amp;B5673</f>
        <v>TZKaskazini Unguja</v>
      </c>
    </row>
    <row r="5674" customFormat="false" ht="12.75" hidden="false" customHeight="false" outlineLevel="0" collapsed="false">
      <c r="A5674" s="0" t="s">
        <v>15008</v>
      </c>
      <c r="B5674" s="0" t="s">
        <v>15009</v>
      </c>
      <c r="C5674" s="0" t="str">
        <f aca="false">LEFT(A5674,2)&amp;B5674</f>
        <v>TZKigoma</v>
      </c>
    </row>
    <row r="5675" customFormat="false" ht="12.75" hidden="false" customHeight="false" outlineLevel="0" collapsed="false">
      <c r="A5675" s="0" t="s">
        <v>15010</v>
      </c>
      <c r="B5675" s="0" t="s">
        <v>15011</v>
      </c>
      <c r="C5675" s="0" t="str">
        <f aca="false">LEFT(A5675,2)&amp;B5675</f>
        <v>TZKilimanjaro</v>
      </c>
    </row>
    <row r="5676" customFormat="false" ht="12.75" hidden="false" customHeight="false" outlineLevel="0" collapsed="false">
      <c r="A5676" s="0" t="s">
        <v>15012</v>
      </c>
      <c r="B5676" s="0" t="s">
        <v>15013</v>
      </c>
      <c r="C5676" s="0" t="str">
        <f aca="false">LEFT(A5676,2)&amp;B5676</f>
        <v>TZPemba South</v>
      </c>
    </row>
    <row r="5677" customFormat="false" ht="12.75" hidden="false" customHeight="false" outlineLevel="0" collapsed="false">
      <c r="A5677" s="0" t="s">
        <v>15012</v>
      </c>
      <c r="B5677" s="0" t="s">
        <v>15014</v>
      </c>
      <c r="C5677" s="0" t="str">
        <f aca="false">LEFT(A5677,2)&amp;B5677</f>
        <v>TZKusini Pemba</v>
      </c>
    </row>
    <row r="5678" customFormat="false" ht="12.75" hidden="false" customHeight="false" outlineLevel="0" collapsed="false">
      <c r="A5678" s="0" t="s">
        <v>15015</v>
      </c>
      <c r="B5678" s="0" t="s">
        <v>15016</v>
      </c>
      <c r="C5678" s="0" t="str">
        <f aca="false">LEFT(A5678,2)&amp;B5678</f>
        <v>TZZanzibar South</v>
      </c>
    </row>
    <row r="5679" customFormat="false" ht="12.75" hidden="false" customHeight="false" outlineLevel="0" collapsed="false">
      <c r="A5679" s="0" t="s">
        <v>15015</v>
      </c>
      <c r="B5679" s="0" t="s">
        <v>15017</v>
      </c>
      <c r="C5679" s="0" t="str">
        <f aca="false">LEFT(A5679,2)&amp;B5679</f>
        <v>TZKusini Unguja</v>
      </c>
    </row>
    <row r="5680" customFormat="false" ht="12.75" hidden="false" customHeight="false" outlineLevel="0" collapsed="false">
      <c r="A5680" s="0" t="s">
        <v>15018</v>
      </c>
      <c r="B5680" s="0" t="s">
        <v>15019</v>
      </c>
      <c r="C5680" s="0" t="str">
        <f aca="false">LEFT(A5680,2)&amp;B5680</f>
        <v>TZLindi</v>
      </c>
    </row>
    <row r="5681" customFormat="false" ht="12.75" hidden="false" customHeight="false" outlineLevel="0" collapsed="false">
      <c r="A5681" s="0" t="s">
        <v>15020</v>
      </c>
      <c r="B5681" s="0" t="s">
        <v>15021</v>
      </c>
      <c r="C5681" s="0" t="str">
        <f aca="false">LEFT(A5681,2)&amp;B5681</f>
        <v>TZMara</v>
      </c>
    </row>
    <row r="5682" customFormat="false" ht="12.75" hidden="false" customHeight="false" outlineLevel="0" collapsed="false">
      <c r="A5682" s="0" t="s">
        <v>15022</v>
      </c>
      <c r="B5682" s="0" t="s">
        <v>15023</v>
      </c>
      <c r="C5682" s="0" t="str">
        <f aca="false">LEFT(A5682,2)&amp;B5682</f>
        <v>TZMbeya</v>
      </c>
    </row>
    <row r="5683" customFormat="false" ht="12.75" hidden="false" customHeight="false" outlineLevel="0" collapsed="false">
      <c r="A5683" s="0" t="s">
        <v>15024</v>
      </c>
      <c r="B5683" s="0" t="s">
        <v>15025</v>
      </c>
      <c r="C5683" s="0" t="str">
        <f aca="false">LEFT(A5683,2)&amp;B5683</f>
        <v>TZZanzibar West</v>
      </c>
    </row>
    <row r="5684" customFormat="false" ht="12.75" hidden="false" customHeight="false" outlineLevel="0" collapsed="false">
      <c r="A5684" s="0" t="s">
        <v>15024</v>
      </c>
      <c r="B5684" s="0" t="s">
        <v>15026</v>
      </c>
      <c r="C5684" s="0" t="str">
        <f aca="false">LEFT(A5684,2)&amp;B5684</f>
        <v>TZMjini Magharibi</v>
      </c>
    </row>
    <row r="5685" customFormat="false" ht="12.75" hidden="false" customHeight="false" outlineLevel="0" collapsed="false">
      <c r="A5685" s="0" t="s">
        <v>15027</v>
      </c>
      <c r="B5685" s="0" t="s">
        <v>15028</v>
      </c>
      <c r="C5685" s="0" t="str">
        <f aca="false">LEFT(A5685,2)&amp;B5685</f>
        <v>TZMorogoro</v>
      </c>
    </row>
    <row r="5686" customFormat="false" ht="12.75" hidden="false" customHeight="false" outlineLevel="0" collapsed="false">
      <c r="A5686" s="0" t="s">
        <v>15029</v>
      </c>
      <c r="B5686" s="0" t="s">
        <v>15030</v>
      </c>
      <c r="C5686" s="0" t="str">
        <f aca="false">LEFT(A5686,2)&amp;B5686</f>
        <v>TZMtwara</v>
      </c>
    </row>
    <row r="5687" customFormat="false" ht="12.75" hidden="false" customHeight="false" outlineLevel="0" collapsed="false">
      <c r="A5687" s="0" t="s">
        <v>15031</v>
      </c>
      <c r="B5687" s="0" t="s">
        <v>12040</v>
      </c>
      <c r="C5687" s="0" t="str">
        <f aca="false">LEFT(A5687,2)&amp;B5687</f>
        <v>TZMwanza</v>
      </c>
    </row>
    <row r="5688" customFormat="false" ht="12.75" hidden="false" customHeight="false" outlineLevel="0" collapsed="false">
      <c r="A5688" s="0" t="s">
        <v>15032</v>
      </c>
      <c r="B5688" s="0" t="s">
        <v>15033</v>
      </c>
      <c r="C5688" s="0" t="str">
        <f aca="false">LEFT(A5688,2)&amp;B5688</f>
        <v>TZCoast</v>
      </c>
    </row>
    <row r="5689" customFormat="false" ht="12.75" hidden="false" customHeight="false" outlineLevel="0" collapsed="false">
      <c r="A5689" s="0" t="s">
        <v>15032</v>
      </c>
      <c r="B5689" s="0" t="s">
        <v>15034</v>
      </c>
      <c r="C5689" s="0" t="str">
        <f aca="false">LEFT(A5689,2)&amp;B5689</f>
        <v>TZPwani</v>
      </c>
    </row>
    <row r="5690" customFormat="false" ht="12.75" hidden="false" customHeight="false" outlineLevel="0" collapsed="false">
      <c r="A5690" s="0" t="s">
        <v>15035</v>
      </c>
      <c r="B5690" s="0" t="s">
        <v>15036</v>
      </c>
      <c r="C5690" s="0" t="str">
        <f aca="false">LEFT(A5690,2)&amp;B5690</f>
        <v>TZRukwa</v>
      </c>
    </row>
    <row r="5691" customFormat="false" ht="12.75" hidden="false" customHeight="false" outlineLevel="0" collapsed="false">
      <c r="A5691" s="0" t="s">
        <v>15037</v>
      </c>
      <c r="B5691" s="0" t="s">
        <v>15038</v>
      </c>
      <c r="C5691" s="0" t="str">
        <f aca="false">LEFT(A5691,2)&amp;B5691</f>
        <v>TZRuvuma</v>
      </c>
    </row>
    <row r="5692" customFormat="false" ht="12.75" hidden="false" customHeight="false" outlineLevel="0" collapsed="false">
      <c r="A5692" s="0" t="s">
        <v>15039</v>
      </c>
      <c r="B5692" s="0" t="s">
        <v>15040</v>
      </c>
      <c r="C5692" s="0" t="str">
        <f aca="false">LEFT(A5692,2)&amp;B5692</f>
        <v>TZShinyanga</v>
      </c>
    </row>
    <row r="5693" customFormat="false" ht="12.75" hidden="false" customHeight="false" outlineLevel="0" collapsed="false">
      <c r="A5693" s="0" t="s">
        <v>15041</v>
      </c>
      <c r="B5693" s="0" t="s">
        <v>15042</v>
      </c>
      <c r="C5693" s="0" t="str">
        <f aca="false">LEFT(A5693,2)&amp;B5693</f>
        <v>TZSingida</v>
      </c>
    </row>
    <row r="5694" customFormat="false" ht="12.75" hidden="false" customHeight="false" outlineLevel="0" collapsed="false">
      <c r="A5694" s="0" t="s">
        <v>15043</v>
      </c>
      <c r="B5694" s="0" t="s">
        <v>15044</v>
      </c>
      <c r="C5694" s="0" t="str">
        <f aca="false">LEFT(A5694,2)&amp;B5694</f>
        <v>TZTabora</v>
      </c>
    </row>
    <row r="5695" customFormat="false" ht="12.75" hidden="false" customHeight="false" outlineLevel="0" collapsed="false">
      <c r="A5695" s="0" t="s">
        <v>15045</v>
      </c>
      <c r="B5695" s="0" t="s">
        <v>15046</v>
      </c>
      <c r="C5695" s="0" t="str">
        <f aca="false">LEFT(A5695,2)&amp;B5695</f>
        <v>TZTanga</v>
      </c>
    </row>
    <row r="5696" customFormat="false" ht="12.75" hidden="false" customHeight="false" outlineLevel="0" collapsed="false">
      <c r="A5696" s="0" t="s">
        <v>15047</v>
      </c>
      <c r="B5696" s="0" t="s">
        <v>15048</v>
      </c>
      <c r="C5696" s="0" t="str">
        <f aca="false">LEFT(A5696,2)&amp;B5696</f>
        <v>TZManyara</v>
      </c>
    </row>
    <row r="5697" customFormat="false" ht="12.75" hidden="false" customHeight="false" outlineLevel="0" collapsed="false">
      <c r="A5697" s="0" t="s">
        <v>15049</v>
      </c>
      <c r="B5697" s="0" t="s">
        <v>15050</v>
      </c>
      <c r="C5697" s="0" t="str">
        <f aca="false">LEFT(A5697,2)&amp;B5697</f>
        <v>TZGeita</v>
      </c>
    </row>
    <row r="5698" customFormat="false" ht="12.75" hidden="false" customHeight="false" outlineLevel="0" collapsed="false">
      <c r="A5698" s="0" t="s">
        <v>15051</v>
      </c>
      <c r="B5698" s="0" t="s">
        <v>15052</v>
      </c>
      <c r="C5698" s="0" t="str">
        <f aca="false">LEFT(A5698,2)&amp;B5698</f>
        <v>TZKatavi</v>
      </c>
    </row>
    <row r="5699" customFormat="false" ht="12.75" hidden="false" customHeight="false" outlineLevel="0" collapsed="false">
      <c r="A5699" s="0" t="s">
        <v>15053</v>
      </c>
      <c r="B5699" s="0" t="s">
        <v>15054</v>
      </c>
      <c r="C5699" s="0" t="str">
        <f aca="false">LEFT(A5699,2)&amp;B5699</f>
        <v>TZNjombe</v>
      </c>
    </row>
    <row r="5700" customFormat="false" ht="12.75" hidden="false" customHeight="false" outlineLevel="0" collapsed="false">
      <c r="A5700" s="0" t="s">
        <v>15055</v>
      </c>
      <c r="B5700" s="0" t="s">
        <v>15056</v>
      </c>
      <c r="C5700" s="0" t="str">
        <f aca="false">LEFT(A5700,2)&amp;B5700</f>
        <v>TZSimiyu</v>
      </c>
    </row>
    <row r="5701" customFormat="false" ht="12.75" hidden="false" customHeight="false" outlineLevel="0" collapsed="false">
      <c r="A5701" s="0" t="s">
        <v>15057</v>
      </c>
      <c r="B5701" s="0" t="s">
        <v>15058</v>
      </c>
      <c r="C5701" s="0" t="str">
        <f aca="false">LEFT(A5701,2)&amp;B5701</f>
        <v>TZSongwe</v>
      </c>
    </row>
    <row r="5702" customFormat="false" ht="12.75" hidden="false" customHeight="false" outlineLevel="0" collapsed="false">
      <c r="A5702" s="0" t="s">
        <v>15057</v>
      </c>
      <c r="B5702" s="0" t="s">
        <v>15058</v>
      </c>
      <c r="C5702" s="0" t="str">
        <f aca="false">LEFT(A5702,2)&amp;B5702</f>
        <v>TZSongwe</v>
      </c>
    </row>
    <row r="5703" customFormat="false" ht="12.75" hidden="false" customHeight="false" outlineLevel="0" collapsed="false">
      <c r="A5703" s="0" t="s">
        <v>15059</v>
      </c>
      <c r="B5703" s="0" t="s">
        <v>15060</v>
      </c>
      <c r="C5703" s="0" t="str">
        <f aca="false">LEFT(A5703,2)&amp;B5703</f>
        <v>UAKyiv</v>
      </c>
    </row>
    <row r="5704" customFormat="false" ht="12.75" hidden="false" customHeight="false" outlineLevel="0" collapsed="false">
      <c r="A5704" s="0" t="s">
        <v>15061</v>
      </c>
      <c r="B5704" s="0" t="s">
        <v>15062</v>
      </c>
      <c r="C5704" s="0" t="str">
        <f aca="false">LEFT(A5704,2)&amp;B5704</f>
        <v>UASevastopol</v>
      </c>
    </row>
    <row r="5705" customFormat="false" ht="12.75" hidden="false" customHeight="false" outlineLevel="0" collapsed="false">
      <c r="A5705" s="0" t="s">
        <v>15063</v>
      </c>
      <c r="B5705" s="0" t="s">
        <v>15064</v>
      </c>
      <c r="C5705" s="0" t="str">
        <f aca="false">LEFT(A5705,2)&amp;B5705</f>
        <v>UAVinnytska oblast</v>
      </c>
    </row>
    <row r="5706" customFormat="false" ht="12.75" hidden="false" customHeight="false" outlineLevel="0" collapsed="false">
      <c r="A5706" s="0" t="s">
        <v>15065</v>
      </c>
      <c r="B5706" s="0" t="s">
        <v>15066</v>
      </c>
      <c r="C5706" s="0" t="str">
        <f aca="false">LEFT(A5706,2)&amp;B5706</f>
        <v>UAVolynska oblast</v>
      </c>
    </row>
    <row r="5707" customFormat="false" ht="12.75" hidden="false" customHeight="false" outlineLevel="0" collapsed="false">
      <c r="A5707" s="0" t="s">
        <v>15067</v>
      </c>
      <c r="B5707" s="0" t="s">
        <v>15068</v>
      </c>
      <c r="C5707" s="0" t="str">
        <f aca="false">LEFT(A5707,2)&amp;B5707</f>
        <v>UALuhanska oblast</v>
      </c>
    </row>
    <row r="5708" customFormat="false" ht="12.75" hidden="false" customHeight="false" outlineLevel="0" collapsed="false">
      <c r="A5708" s="0" t="s">
        <v>15069</v>
      </c>
      <c r="B5708" s="0" t="s">
        <v>15070</v>
      </c>
      <c r="C5708" s="0" t="str">
        <f aca="false">LEFT(A5708,2)&amp;B5708</f>
        <v>UADnipropetrovska oblast</v>
      </c>
    </row>
    <row r="5709" customFormat="false" ht="12.75" hidden="false" customHeight="false" outlineLevel="0" collapsed="false">
      <c r="A5709" s="0" t="s">
        <v>15071</v>
      </c>
      <c r="B5709" s="0" t="s">
        <v>15072</v>
      </c>
      <c r="C5709" s="0" t="str">
        <f aca="false">LEFT(A5709,2)&amp;B5709</f>
        <v>UADonetska oblast</v>
      </c>
    </row>
    <row r="5710" customFormat="false" ht="12.75" hidden="false" customHeight="false" outlineLevel="0" collapsed="false">
      <c r="A5710" s="0" t="s">
        <v>15073</v>
      </c>
      <c r="B5710" s="0" t="s">
        <v>15074</v>
      </c>
      <c r="C5710" s="0" t="str">
        <f aca="false">LEFT(A5710,2)&amp;B5710</f>
        <v>UAZhytomyrska oblast</v>
      </c>
    </row>
    <row r="5711" customFormat="false" ht="12.75" hidden="false" customHeight="false" outlineLevel="0" collapsed="false">
      <c r="A5711" s="0" t="s">
        <v>15075</v>
      </c>
      <c r="B5711" s="0" t="s">
        <v>15076</v>
      </c>
      <c r="C5711" s="0" t="str">
        <f aca="false">LEFT(A5711,2)&amp;B5711</f>
        <v>UAZakarpatska oblast</v>
      </c>
    </row>
    <row r="5712" customFormat="false" ht="12.75" hidden="false" customHeight="false" outlineLevel="0" collapsed="false">
      <c r="A5712" s="0" t="s">
        <v>15077</v>
      </c>
      <c r="B5712" s="0" t="s">
        <v>15078</v>
      </c>
      <c r="C5712" s="0" t="str">
        <f aca="false">LEFT(A5712,2)&amp;B5712</f>
        <v>UAZaporizka oblast</v>
      </c>
    </row>
    <row r="5713" customFormat="false" ht="12.75" hidden="false" customHeight="false" outlineLevel="0" collapsed="false">
      <c r="A5713" s="0" t="s">
        <v>15079</v>
      </c>
      <c r="B5713" s="0" t="s">
        <v>15080</v>
      </c>
      <c r="C5713" s="0" t="str">
        <f aca="false">LEFT(A5713,2)&amp;B5713</f>
        <v>UAIvano-Frankivska oblast</v>
      </c>
    </row>
    <row r="5714" customFormat="false" ht="12.75" hidden="false" customHeight="false" outlineLevel="0" collapsed="false">
      <c r="A5714" s="0" t="s">
        <v>15081</v>
      </c>
      <c r="B5714" s="0" t="s">
        <v>15082</v>
      </c>
      <c r="C5714" s="0" t="str">
        <f aca="false">LEFT(A5714,2)&amp;B5714</f>
        <v>UAKyivska oblast</v>
      </c>
    </row>
    <row r="5715" customFormat="false" ht="12.75" hidden="false" customHeight="false" outlineLevel="0" collapsed="false">
      <c r="A5715" s="0" t="s">
        <v>15083</v>
      </c>
      <c r="B5715" s="0" t="s">
        <v>15084</v>
      </c>
      <c r="C5715" s="0" t="str">
        <f aca="false">LEFT(A5715,2)&amp;B5715</f>
        <v>UAKirovohradska oblast</v>
      </c>
    </row>
    <row r="5716" customFormat="false" ht="12.75" hidden="false" customHeight="false" outlineLevel="0" collapsed="false">
      <c r="A5716" s="0" t="s">
        <v>15085</v>
      </c>
      <c r="B5716" s="0" t="s">
        <v>15086</v>
      </c>
      <c r="C5716" s="0" t="str">
        <f aca="false">LEFT(A5716,2)&amp;B5716</f>
        <v>UALvivska oblast</v>
      </c>
    </row>
    <row r="5717" customFormat="false" ht="12.75" hidden="false" customHeight="false" outlineLevel="0" collapsed="false">
      <c r="A5717" s="0" t="s">
        <v>15087</v>
      </c>
      <c r="B5717" s="0" t="s">
        <v>15088</v>
      </c>
      <c r="C5717" s="0" t="str">
        <f aca="false">LEFT(A5717,2)&amp;B5717</f>
        <v>UAMykolaivska oblast</v>
      </c>
    </row>
    <row r="5718" customFormat="false" ht="12.75" hidden="false" customHeight="false" outlineLevel="0" collapsed="false">
      <c r="A5718" s="0" t="s">
        <v>15089</v>
      </c>
      <c r="B5718" s="0" t="s">
        <v>15090</v>
      </c>
      <c r="C5718" s="0" t="str">
        <f aca="false">LEFT(A5718,2)&amp;B5718</f>
        <v>UAOdeska oblast</v>
      </c>
    </row>
    <row r="5719" customFormat="false" ht="12.75" hidden="false" customHeight="false" outlineLevel="0" collapsed="false">
      <c r="A5719" s="0" t="s">
        <v>15091</v>
      </c>
      <c r="B5719" s="0" t="s">
        <v>15092</v>
      </c>
      <c r="C5719" s="0" t="str">
        <f aca="false">LEFT(A5719,2)&amp;B5719</f>
        <v>UAPoltavska oblast</v>
      </c>
    </row>
    <row r="5720" customFormat="false" ht="12.75" hidden="false" customHeight="false" outlineLevel="0" collapsed="false">
      <c r="A5720" s="0" t="s">
        <v>15093</v>
      </c>
      <c r="B5720" s="0" t="s">
        <v>15094</v>
      </c>
      <c r="C5720" s="0" t="str">
        <f aca="false">LEFT(A5720,2)&amp;B5720</f>
        <v>UARivnenska oblast</v>
      </c>
    </row>
    <row r="5721" customFormat="false" ht="12.75" hidden="false" customHeight="false" outlineLevel="0" collapsed="false">
      <c r="A5721" s="0" t="s">
        <v>15095</v>
      </c>
      <c r="B5721" s="0" t="s">
        <v>15096</v>
      </c>
      <c r="C5721" s="0" t="str">
        <f aca="false">LEFT(A5721,2)&amp;B5721</f>
        <v>UASumska oblast</v>
      </c>
    </row>
    <row r="5722" customFormat="false" ht="12.75" hidden="false" customHeight="false" outlineLevel="0" collapsed="false">
      <c r="A5722" s="0" t="s">
        <v>15097</v>
      </c>
      <c r="B5722" s="0" t="s">
        <v>15098</v>
      </c>
      <c r="C5722" s="0" t="str">
        <f aca="false">LEFT(A5722,2)&amp;B5722</f>
        <v>UATernopilska oblast</v>
      </c>
    </row>
    <row r="5723" customFormat="false" ht="12.75" hidden="false" customHeight="false" outlineLevel="0" collapsed="false">
      <c r="A5723" s="0" t="s">
        <v>15099</v>
      </c>
      <c r="B5723" s="0" t="s">
        <v>15100</v>
      </c>
      <c r="C5723" s="0" t="str">
        <f aca="false">LEFT(A5723,2)&amp;B5723</f>
        <v>UAKharkivska oblast</v>
      </c>
    </row>
    <row r="5724" customFormat="false" ht="12.75" hidden="false" customHeight="false" outlineLevel="0" collapsed="false">
      <c r="A5724" s="0" t="s">
        <v>15101</v>
      </c>
      <c r="B5724" s="0" t="s">
        <v>15102</v>
      </c>
      <c r="C5724" s="0" t="str">
        <f aca="false">LEFT(A5724,2)&amp;B5724</f>
        <v>UAKhersonska oblast</v>
      </c>
    </row>
    <row r="5725" customFormat="false" ht="12.75" hidden="false" customHeight="false" outlineLevel="0" collapsed="false">
      <c r="A5725" s="0" t="s">
        <v>15103</v>
      </c>
      <c r="B5725" s="0" t="s">
        <v>15104</v>
      </c>
      <c r="C5725" s="0" t="str">
        <f aca="false">LEFT(A5725,2)&amp;B5725</f>
        <v>UAKhmelnytska oblast</v>
      </c>
    </row>
    <row r="5726" customFormat="false" ht="12.75" hidden="false" customHeight="false" outlineLevel="0" collapsed="false">
      <c r="A5726" s="0" t="s">
        <v>15105</v>
      </c>
      <c r="B5726" s="0" t="s">
        <v>15106</v>
      </c>
      <c r="C5726" s="0" t="str">
        <f aca="false">LEFT(A5726,2)&amp;B5726</f>
        <v>UACherkaska oblast</v>
      </c>
    </row>
    <row r="5727" customFormat="false" ht="12.75" hidden="false" customHeight="false" outlineLevel="0" collapsed="false">
      <c r="A5727" s="0" t="s">
        <v>15107</v>
      </c>
      <c r="B5727" s="0" t="s">
        <v>15108</v>
      </c>
      <c r="C5727" s="0" t="str">
        <f aca="false">LEFT(A5727,2)&amp;B5727</f>
        <v>UAChernihivska oblast</v>
      </c>
    </row>
    <row r="5728" customFormat="false" ht="12.75" hidden="false" customHeight="false" outlineLevel="0" collapsed="false">
      <c r="A5728" s="0" t="s">
        <v>15109</v>
      </c>
      <c r="B5728" s="0" t="s">
        <v>15110</v>
      </c>
      <c r="C5728" s="0" t="str">
        <f aca="false">LEFT(A5728,2)&amp;B5728</f>
        <v>UAChernivetska oblast</v>
      </c>
    </row>
    <row r="5729" customFormat="false" ht="12.75" hidden="false" customHeight="false" outlineLevel="0" collapsed="false">
      <c r="A5729" s="0" t="s">
        <v>15111</v>
      </c>
      <c r="B5729" s="0" t="s">
        <v>15112</v>
      </c>
      <c r="C5729" s="0" t="str">
        <f aca="false">LEFT(A5729,2)&amp;B5729</f>
        <v>UAAvtonomna Respublika Krym</v>
      </c>
    </row>
    <row r="5730" customFormat="false" ht="12.75" hidden="false" customHeight="false" outlineLevel="0" collapsed="false">
      <c r="A5730" s="0" t="s">
        <v>15113</v>
      </c>
      <c r="B5730" s="0" t="s">
        <v>6400</v>
      </c>
      <c r="C5730" s="0" t="str">
        <f aca="false">LEFT(A5730,2)&amp;B5730</f>
        <v>UGCentral</v>
      </c>
    </row>
    <row r="5731" customFormat="false" ht="12.75" hidden="false" customHeight="false" outlineLevel="0" collapsed="false">
      <c r="A5731" s="0" t="s">
        <v>15114</v>
      </c>
      <c r="B5731" s="0" t="s">
        <v>15115</v>
      </c>
      <c r="C5731" s="0" t="str">
        <f aca="false">LEFT(A5731,2)&amp;B5731</f>
        <v>UGKalangala</v>
      </c>
    </row>
    <row r="5732" customFormat="false" ht="12.75" hidden="false" customHeight="false" outlineLevel="0" collapsed="false">
      <c r="A5732" s="0" t="s">
        <v>15116</v>
      </c>
      <c r="B5732" s="0" t="s">
        <v>15117</v>
      </c>
      <c r="C5732" s="0" t="str">
        <f aca="false">LEFT(A5732,2)&amp;B5732</f>
        <v>UGKiboga</v>
      </c>
    </row>
    <row r="5733" customFormat="false" ht="12.75" hidden="false" customHeight="false" outlineLevel="0" collapsed="false">
      <c r="A5733" s="0" t="s">
        <v>15118</v>
      </c>
      <c r="B5733" s="0" t="s">
        <v>15119</v>
      </c>
      <c r="C5733" s="0" t="str">
        <f aca="false">LEFT(A5733,2)&amp;B5733</f>
        <v>UGLuwero</v>
      </c>
    </row>
    <row r="5734" customFormat="false" ht="12.75" hidden="false" customHeight="false" outlineLevel="0" collapsed="false">
      <c r="A5734" s="0" t="s">
        <v>15120</v>
      </c>
      <c r="B5734" s="0" t="s">
        <v>15121</v>
      </c>
      <c r="C5734" s="0" t="str">
        <f aca="false">LEFT(A5734,2)&amp;B5734</f>
        <v>UGMasaka</v>
      </c>
    </row>
    <row r="5735" customFormat="false" ht="12.75" hidden="false" customHeight="false" outlineLevel="0" collapsed="false">
      <c r="A5735" s="0" t="s">
        <v>15122</v>
      </c>
      <c r="B5735" s="0" t="s">
        <v>15123</v>
      </c>
      <c r="C5735" s="0" t="str">
        <f aca="false">LEFT(A5735,2)&amp;B5735</f>
        <v>UGMpigi</v>
      </c>
    </row>
    <row r="5736" customFormat="false" ht="12.75" hidden="false" customHeight="false" outlineLevel="0" collapsed="false">
      <c r="A5736" s="0" t="s">
        <v>15124</v>
      </c>
      <c r="B5736" s="0" t="s">
        <v>15125</v>
      </c>
      <c r="C5736" s="0" t="str">
        <f aca="false">LEFT(A5736,2)&amp;B5736</f>
        <v>UGMubende</v>
      </c>
    </row>
    <row r="5737" customFormat="false" ht="12.75" hidden="false" customHeight="false" outlineLevel="0" collapsed="false">
      <c r="A5737" s="0" t="s">
        <v>15126</v>
      </c>
      <c r="B5737" s="0" t="s">
        <v>15127</v>
      </c>
      <c r="C5737" s="0" t="str">
        <f aca="false">LEFT(A5737,2)&amp;B5737</f>
        <v>UGMukono</v>
      </c>
    </row>
    <row r="5738" customFormat="false" ht="12.75" hidden="false" customHeight="false" outlineLevel="0" collapsed="false">
      <c r="A5738" s="0" t="s">
        <v>15128</v>
      </c>
      <c r="B5738" s="0" t="s">
        <v>15129</v>
      </c>
      <c r="C5738" s="0" t="str">
        <f aca="false">LEFT(A5738,2)&amp;B5738</f>
        <v>UGNakasongola</v>
      </c>
    </row>
    <row r="5739" customFormat="false" ht="12.75" hidden="false" customHeight="false" outlineLevel="0" collapsed="false">
      <c r="A5739" s="0" t="s">
        <v>15130</v>
      </c>
      <c r="B5739" s="0" t="s">
        <v>15131</v>
      </c>
      <c r="C5739" s="0" t="str">
        <f aca="false">LEFT(A5739,2)&amp;B5739</f>
        <v>UGRakai</v>
      </c>
    </row>
    <row r="5740" customFormat="false" ht="12.75" hidden="false" customHeight="false" outlineLevel="0" collapsed="false">
      <c r="A5740" s="0" t="s">
        <v>15132</v>
      </c>
      <c r="B5740" s="0" t="s">
        <v>15133</v>
      </c>
      <c r="C5740" s="0" t="str">
        <f aca="false">LEFT(A5740,2)&amp;B5740</f>
        <v>UGSembabule</v>
      </c>
    </row>
    <row r="5741" customFormat="false" ht="12.75" hidden="false" customHeight="false" outlineLevel="0" collapsed="false">
      <c r="A5741" s="0" t="s">
        <v>15134</v>
      </c>
      <c r="B5741" s="0" t="s">
        <v>15135</v>
      </c>
      <c r="C5741" s="0" t="str">
        <f aca="false">LEFT(A5741,2)&amp;B5741</f>
        <v>UGKayunga</v>
      </c>
    </row>
    <row r="5742" customFormat="false" ht="12.75" hidden="false" customHeight="false" outlineLevel="0" collapsed="false">
      <c r="A5742" s="0" t="s">
        <v>15136</v>
      </c>
      <c r="B5742" s="0" t="s">
        <v>578</v>
      </c>
      <c r="C5742" s="0" t="str">
        <f aca="false">LEFT(A5742,2)&amp;B5742</f>
        <v>UGWakiso</v>
      </c>
    </row>
    <row r="5743" customFormat="false" ht="12.75" hidden="false" customHeight="false" outlineLevel="0" collapsed="false">
      <c r="A5743" s="0" t="s">
        <v>15137</v>
      </c>
      <c r="B5743" s="0" t="s">
        <v>15138</v>
      </c>
      <c r="C5743" s="0" t="str">
        <f aca="false">LEFT(A5743,2)&amp;B5743</f>
        <v>UGLyantonde</v>
      </c>
    </row>
    <row r="5744" customFormat="false" ht="12.75" hidden="false" customHeight="false" outlineLevel="0" collapsed="false">
      <c r="A5744" s="0" t="s">
        <v>15139</v>
      </c>
      <c r="B5744" s="0" t="s">
        <v>15140</v>
      </c>
      <c r="C5744" s="0" t="str">
        <f aca="false">LEFT(A5744,2)&amp;B5744</f>
        <v>UGMityana</v>
      </c>
    </row>
    <row r="5745" customFormat="false" ht="12.75" hidden="false" customHeight="false" outlineLevel="0" collapsed="false">
      <c r="A5745" s="0" t="s">
        <v>15141</v>
      </c>
      <c r="B5745" s="0" t="s">
        <v>15142</v>
      </c>
      <c r="C5745" s="0" t="str">
        <f aca="false">LEFT(A5745,2)&amp;B5745</f>
        <v>UGNakaseke</v>
      </c>
    </row>
    <row r="5746" customFormat="false" ht="12.75" hidden="false" customHeight="false" outlineLevel="0" collapsed="false">
      <c r="A5746" s="0" t="s">
        <v>15143</v>
      </c>
      <c r="B5746" s="0" t="s">
        <v>15144</v>
      </c>
      <c r="C5746" s="0" t="str">
        <f aca="false">LEFT(A5746,2)&amp;B5746</f>
        <v>UGBuikwe</v>
      </c>
    </row>
    <row r="5747" customFormat="false" ht="12.75" hidden="false" customHeight="false" outlineLevel="0" collapsed="false">
      <c r="A5747" s="0" t="s">
        <v>15145</v>
      </c>
      <c r="B5747" s="0" t="s">
        <v>15146</v>
      </c>
      <c r="C5747" s="0" t="str">
        <f aca="false">LEFT(A5747,2)&amp;B5747</f>
        <v>UGBukomansibi</v>
      </c>
    </row>
    <row r="5748" customFormat="false" ht="12.75" hidden="false" customHeight="false" outlineLevel="0" collapsed="false">
      <c r="A5748" s="0" t="s">
        <v>15147</v>
      </c>
      <c r="B5748" s="0" t="s">
        <v>15148</v>
      </c>
      <c r="C5748" s="0" t="str">
        <f aca="false">LEFT(A5748,2)&amp;B5748</f>
        <v>UGButambala</v>
      </c>
    </row>
    <row r="5749" customFormat="false" ht="12.75" hidden="false" customHeight="false" outlineLevel="0" collapsed="false">
      <c r="A5749" s="0" t="s">
        <v>15149</v>
      </c>
      <c r="B5749" s="0" t="s">
        <v>15150</v>
      </c>
      <c r="C5749" s="0" t="str">
        <f aca="false">LEFT(A5749,2)&amp;B5749</f>
        <v>UGBuvuma</v>
      </c>
    </row>
    <row r="5750" customFormat="false" ht="12.75" hidden="false" customHeight="false" outlineLevel="0" collapsed="false">
      <c r="A5750" s="0" t="s">
        <v>15151</v>
      </c>
      <c r="B5750" s="0" t="s">
        <v>15152</v>
      </c>
      <c r="C5750" s="0" t="str">
        <f aca="false">LEFT(A5750,2)&amp;B5750</f>
        <v>UGGomba</v>
      </c>
    </row>
    <row r="5751" customFormat="false" ht="12.75" hidden="false" customHeight="false" outlineLevel="0" collapsed="false">
      <c r="A5751" s="0" t="s">
        <v>15153</v>
      </c>
      <c r="B5751" s="0" t="s">
        <v>15154</v>
      </c>
      <c r="C5751" s="0" t="str">
        <f aca="false">LEFT(A5751,2)&amp;B5751</f>
        <v>UGKalungu</v>
      </c>
    </row>
    <row r="5752" customFormat="false" ht="12.75" hidden="false" customHeight="false" outlineLevel="0" collapsed="false">
      <c r="A5752" s="0" t="s">
        <v>15155</v>
      </c>
      <c r="B5752" s="0" t="s">
        <v>15156</v>
      </c>
      <c r="C5752" s="0" t="str">
        <f aca="false">LEFT(A5752,2)&amp;B5752</f>
        <v>UGKyankwanzi</v>
      </c>
    </row>
    <row r="5753" customFormat="false" ht="12.75" hidden="false" customHeight="false" outlineLevel="0" collapsed="false">
      <c r="A5753" s="0" t="s">
        <v>15157</v>
      </c>
      <c r="B5753" s="0" t="s">
        <v>15158</v>
      </c>
      <c r="C5753" s="0" t="str">
        <f aca="false">LEFT(A5753,2)&amp;B5753</f>
        <v>UGLwengo</v>
      </c>
    </row>
    <row r="5754" customFormat="false" ht="12.75" hidden="false" customHeight="false" outlineLevel="0" collapsed="false">
      <c r="A5754" s="0" t="s">
        <v>15159</v>
      </c>
      <c r="B5754" s="0" t="s">
        <v>15160</v>
      </c>
      <c r="C5754" s="0" t="str">
        <f aca="false">LEFT(A5754,2)&amp;B5754</f>
        <v>UGKyotera</v>
      </c>
    </row>
    <row r="5755" customFormat="false" ht="12.75" hidden="false" customHeight="false" outlineLevel="0" collapsed="false">
      <c r="A5755" s="0" t="s">
        <v>15161</v>
      </c>
      <c r="B5755" s="0" t="s">
        <v>15162</v>
      </c>
      <c r="C5755" s="0" t="str">
        <f aca="false">LEFT(A5755,2)&amp;B5755</f>
        <v>UGKasanda</v>
      </c>
    </row>
    <row r="5756" customFormat="false" ht="12.75" hidden="false" customHeight="false" outlineLevel="0" collapsed="false">
      <c r="A5756" s="0" t="s">
        <v>15163</v>
      </c>
      <c r="B5756" s="0" t="s">
        <v>15164</v>
      </c>
      <c r="C5756" s="0" t="str">
        <f aca="false">LEFT(A5756,2)&amp;B5756</f>
        <v>UGKampala</v>
      </c>
    </row>
    <row r="5757" customFormat="false" ht="12.75" hidden="false" customHeight="false" outlineLevel="0" collapsed="false">
      <c r="A5757" s="0" t="s">
        <v>15165</v>
      </c>
      <c r="B5757" s="0" t="s">
        <v>7955</v>
      </c>
      <c r="C5757" s="0" t="str">
        <f aca="false">LEFT(A5757,2)&amp;B5757</f>
        <v>UGEastern</v>
      </c>
    </row>
    <row r="5758" customFormat="false" ht="12.75" hidden="false" customHeight="false" outlineLevel="0" collapsed="false">
      <c r="A5758" s="0" t="s">
        <v>15166</v>
      </c>
      <c r="B5758" s="0" t="s">
        <v>15167</v>
      </c>
      <c r="C5758" s="0" t="str">
        <f aca="false">LEFT(A5758,2)&amp;B5758</f>
        <v>UGBugiri</v>
      </c>
    </row>
    <row r="5759" customFormat="false" ht="12.75" hidden="false" customHeight="false" outlineLevel="0" collapsed="false">
      <c r="A5759" s="0" t="s">
        <v>15168</v>
      </c>
      <c r="B5759" s="0" t="s">
        <v>9925</v>
      </c>
      <c r="C5759" s="0" t="str">
        <f aca="false">LEFT(A5759,2)&amp;B5759</f>
        <v>UGBusia</v>
      </c>
    </row>
    <row r="5760" customFormat="false" ht="12.75" hidden="false" customHeight="false" outlineLevel="0" collapsed="false">
      <c r="A5760" s="0" t="s">
        <v>15169</v>
      </c>
      <c r="B5760" s="0" t="s">
        <v>15170</v>
      </c>
      <c r="C5760" s="0" t="str">
        <f aca="false">LEFT(A5760,2)&amp;B5760</f>
        <v>UGIganga</v>
      </c>
    </row>
    <row r="5761" customFormat="false" ht="12.75" hidden="false" customHeight="false" outlineLevel="0" collapsed="false">
      <c r="A5761" s="0" t="s">
        <v>15171</v>
      </c>
      <c r="B5761" s="0" t="s">
        <v>15172</v>
      </c>
      <c r="C5761" s="0" t="str">
        <f aca="false">LEFT(A5761,2)&amp;B5761</f>
        <v>UGJinja</v>
      </c>
    </row>
    <row r="5762" customFormat="false" ht="12.75" hidden="false" customHeight="false" outlineLevel="0" collapsed="false">
      <c r="A5762" s="0" t="s">
        <v>15173</v>
      </c>
      <c r="B5762" s="0" t="s">
        <v>15174</v>
      </c>
      <c r="C5762" s="0" t="str">
        <f aca="false">LEFT(A5762,2)&amp;B5762</f>
        <v>UGKamuli</v>
      </c>
    </row>
    <row r="5763" customFormat="false" ht="12.75" hidden="false" customHeight="false" outlineLevel="0" collapsed="false">
      <c r="A5763" s="0" t="s">
        <v>15175</v>
      </c>
      <c r="B5763" s="0" t="s">
        <v>15176</v>
      </c>
      <c r="C5763" s="0" t="str">
        <f aca="false">LEFT(A5763,2)&amp;B5763</f>
        <v>UGKapchorwa</v>
      </c>
    </row>
    <row r="5764" customFormat="false" ht="12.75" hidden="false" customHeight="false" outlineLevel="0" collapsed="false">
      <c r="A5764" s="0" t="s">
        <v>15177</v>
      </c>
      <c r="B5764" s="0" t="s">
        <v>15178</v>
      </c>
      <c r="C5764" s="0" t="str">
        <f aca="false">LEFT(A5764,2)&amp;B5764</f>
        <v>UGKatakwi</v>
      </c>
    </row>
    <row r="5765" customFormat="false" ht="12.75" hidden="false" customHeight="false" outlineLevel="0" collapsed="false">
      <c r="A5765" s="0" t="s">
        <v>15179</v>
      </c>
      <c r="B5765" s="0" t="s">
        <v>15180</v>
      </c>
      <c r="C5765" s="0" t="str">
        <f aca="false">LEFT(A5765,2)&amp;B5765</f>
        <v>UGKumi</v>
      </c>
    </row>
    <row r="5766" customFormat="false" ht="12.75" hidden="false" customHeight="false" outlineLevel="0" collapsed="false">
      <c r="A5766" s="0" t="s">
        <v>15181</v>
      </c>
      <c r="B5766" s="0" t="s">
        <v>15182</v>
      </c>
      <c r="C5766" s="0" t="str">
        <f aca="false">LEFT(A5766,2)&amp;B5766</f>
        <v>UGMbale</v>
      </c>
    </row>
    <row r="5767" customFormat="false" ht="12.75" hidden="false" customHeight="false" outlineLevel="0" collapsed="false">
      <c r="A5767" s="0" t="s">
        <v>15183</v>
      </c>
      <c r="B5767" s="0" t="s">
        <v>15184</v>
      </c>
      <c r="C5767" s="0" t="str">
        <f aca="false">LEFT(A5767,2)&amp;B5767</f>
        <v>UGPallisa</v>
      </c>
    </row>
    <row r="5768" customFormat="false" ht="12.75" hidden="false" customHeight="false" outlineLevel="0" collapsed="false">
      <c r="A5768" s="0" t="s">
        <v>15185</v>
      </c>
      <c r="B5768" s="0" t="s">
        <v>15186</v>
      </c>
      <c r="C5768" s="0" t="str">
        <f aca="false">LEFT(A5768,2)&amp;B5768</f>
        <v>UGSoroti</v>
      </c>
    </row>
    <row r="5769" customFormat="false" ht="12.75" hidden="false" customHeight="false" outlineLevel="0" collapsed="false">
      <c r="A5769" s="0" t="s">
        <v>15187</v>
      </c>
      <c r="B5769" s="0" t="s">
        <v>15188</v>
      </c>
      <c r="C5769" s="0" t="str">
        <f aca="false">LEFT(A5769,2)&amp;B5769</f>
        <v>UGTororo</v>
      </c>
    </row>
    <row r="5770" customFormat="false" ht="12.75" hidden="false" customHeight="false" outlineLevel="0" collapsed="false">
      <c r="A5770" s="0" t="s">
        <v>15189</v>
      </c>
      <c r="B5770" s="0" t="s">
        <v>15190</v>
      </c>
      <c r="C5770" s="0" t="str">
        <f aca="false">LEFT(A5770,2)&amp;B5770</f>
        <v>UGKaberamaido</v>
      </c>
    </row>
    <row r="5771" customFormat="false" ht="12.75" hidden="false" customHeight="false" outlineLevel="0" collapsed="false">
      <c r="A5771" s="0" t="s">
        <v>15191</v>
      </c>
      <c r="B5771" s="0" t="s">
        <v>15192</v>
      </c>
      <c r="C5771" s="0" t="str">
        <f aca="false">LEFT(A5771,2)&amp;B5771</f>
        <v>UGMayuge</v>
      </c>
    </row>
    <row r="5772" customFormat="false" ht="12.75" hidden="false" customHeight="false" outlineLevel="0" collapsed="false">
      <c r="A5772" s="0" t="s">
        <v>15193</v>
      </c>
      <c r="B5772" s="0" t="s">
        <v>15194</v>
      </c>
      <c r="C5772" s="0" t="str">
        <f aca="false">LEFT(A5772,2)&amp;B5772</f>
        <v>UGSironko</v>
      </c>
    </row>
    <row r="5773" customFormat="false" ht="12.75" hidden="false" customHeight="false" outlineLevel="0" collapsed="false">
      <c r="A5773" s="0" t="s">
        <v>15195</v>
      </c>
      <c r="B5773" s="0" t="s">
        <v>15196</v>
      </c>
      <c r="C5773" s="0" t="str">
        <f aca="false">LEFT(A5773,2)&amp;B5773</f>
        <v>UGAmuria</v>
      </c>
    </row>
    <row r="5774" customFormat="false" ht="12.75" hidden="false" customHeight="false" outlineLevel="0" collapsed="false">
      <c r="A5774" s="0" t="s">
        <v>15197</v>
      </c>
      <c r="B5774" s="0" t="s">
        <v>15198</v>
      </c>
      <c r="C5774" s="0" t="str">
        <f aca="false">LEFT(A5774,2)&amp;B5774</f>
        <v>UGBudaka</v>
      </c>
    </row>
    <row r="5775" customFormat="false" ht="12.75" hidden="false" customHeight="false" outlineLevel="0" collapsed="false">
      <c r="A5775" s="0" t="s">
        <v>15199</v>
      </c>
      <c r="B5775" s="0" t="s">
        <v>15200</v>
      </c>
      <c r="C5775" s="0" t="str">
        <f aca="false">LEFT(A5775,2)&amp;B5775</f>
        <v>UGBududa</v>
      </c>
    </row>
    <row r="5776" customFormat="false" ht="12.75" hidden="false" customHeight="false" outlineLevel="0" collapsed="false">
      <c r="A5776" s="0" t="s">
        <v>15201</v>
      </c>
      <c r="B5776" s="0" t="s">
        <v>15202</v>
      </c>
      <c r="C5776" s="0" t="str">
        <f aca="false">LEFT(A5776,2)&amp;B5776</f>
        <v>UGBukedea</v>
      </c>
    </row>
    <row r="5777" customFormat="false" ht="12.75" hidden="false" customHeight="false" outlineLevel="0" collapsed="false">
      <c r="A5777" s="0" t="s">
        <v>15203</v>
      </c>
      <c r="B5777" s="0" t="s">
        <v>15204</v>
      </c>
      <c r="C5777" s="0" t="str">
        <f aca="false">LEFT(A5777,2)&amp;B5777</f>
        <v>UGBukwa</v>
      </c>
    </row>
    <row r="5778" customFormat="false" ht="12.75" hidden="false" customHeight="false" outlineLevel="0" collapsed="false">
      <c r="A5778" s="0" t="s">
        <v>15205</v>
      </c>
      <c r="B5778" s="0" t="s">
        <v>15206</v>
      </c>
      <c r="C5778" s="0" t="str">
        <f aca="false">LEFT(A5778,2)&amp;B5778</f>
        <v>UGButaleja</v>
      </c>
    </row>
    <row r="5779" customFormat="false" ht="12.75" hidden="false" customHeight="false" outlineLevel="0" collapsed="false">
      <c r="A5779" s="0" t="s">
        <v>15207</v>
      </c>
      <c r="B5779" s="0" t="s">
        <v>15208</v>
      </c>
      <c r="C5779" s="0" t="str">
        <f aca="false">LEFT(A5779,2)&amp;B5779</f>
        <v>UGKaliro</v>
      </c>
    </row>
    <row r="5780" customFormat="false" ht="12.75" hidden="false" customHeight="false" outlineLevel="0" collapsed="false">
      <c r="A5780" s="0" t="s">
        <v>15209</v>
      </c>
      <c r="B5780" s="0" t="s">
        <v>15210</v>
      </c>
      <c r="C5780" s="0" t="str">
        <f aca="false">LEFT(A5780,2)&amp;B5780</f>
        <v>UGManafwa</v>
      </c>
    </row>
    <row r="5781" customFormat="false" ht="12.75" hidden="false" customHeight="false" outlineLevel="0" collapsed="false">
      <c r="A5781" s="0" t="s">
        <v>15211</v>
      </c>
      <c r="B5781" s="0" t="s">
        <v>15212</v>
      </c>
      <c r="C5781" s="0" t="str">
        <f aca="false">LEFT(A5781,2)&amp;B5781</f>
        <v>UGNamutumba</v>
      </c>
    </row>
    <row r="5782" customFormat="false" ht="12.75" hidden="false" customHeight="false" outlineLevel="0" collapsed="false">
      <c r="A5782" s="0" t="s">
        <v>15213</v>
      </c>
      <c r="B5782" s="0" t="s">
        <v>15214</v>
      </c>
      <c r="C5782" s="0" t="str">
        <f aca="false">LEFT(A5782,2)&amp;B5782</f>
        <v>UGBulambuli</v>
      </c>
    </row>
    <row r="5783" customFormat="false" ht="12.75" hidden="false" customHeight="false" outlineLevel="0" collapsed="false">
      <c r="A5783" s="0" t="s">
        <v>15215</v>
      </c>
      <c r="B5783" s="0" t="s">
        <v>15216</v>
      </c>
      <c r="C5783" s="0" t="str">
        <f aca="false">LEFT(A5783,2)&amp;B5783</f>
        <v>UGBuyende</v>
      </c>
    </row>
    <row r="5784" customFormat="false" ht="12.75" hidden="false" customHeight="false" outlineLevel="0" collapsed="false">
      <c r="A5784" s="0" t="s">
        <v>15217</v>
      </c>
      <c r="B5784" s="0" t="s">
        <v>15218</v>
      </c>
      <c r="C5784" s="0" t="str">
        <f aca="false">LEFT(A5784,2)&amp;B5784</f>
        <v>UGKibuku</v>
      </c>
    </row>
    <row r="5785" customFormat="false" ht="12.75" hidden="false" customHeight="false" outlineLevel="0" collapsed="false">
      <c r="A5785" s="0" t="s">
        <v>15219</v>
      </c>
      <c r="B5785" s="0" t="s">
        <v>15220</v>
      </c>
      <c r="C5785" s="0" t="str">
        <f aca="false">LEFT(A5785,2)&amp;B5785</f>
        <v>UGKween</v>
      </c>
    </row>
    <row r="5786" customFormat="false" ht="12.75" hidden="false" customHeight="false" outlineLevel="0" collapsed="false">
      <c r="A5786" s="0" t="s">
        <v>15221</v>
      </c>
      <c r="B5786" s="0" t="s">
        <v>15222</v>
      </c>
      <c r="C5786" s="0" t="str">
        <f aca="false">LEFT(A5786,2)&amp;B5786</f>
        <v>UGLuuka</v>
      </c>
    </row>
    <row r="5787" customFormat="false" ht="12.75" hidden="false" customHeight="false" outlineLevel="0" collapsed="false">
      <c r="A5787" s="0" t="s">
        <v>15223</v>
      </c>
      <c r="B5787" s="0" t="s">
        <v>15224</v>
      </c>
      <c r="C5787" s="0" t="str">
        <f aca="false">LEFT(A5787,2)&amp;B5787</f>
        <v>UGNamayingo</v>
      </c>
    </row>
    <row r="5788" customFormat="false" ht="12.75" hidden="false" customHeight="false" outlineLevel="0" collapsed="false">
      <c r="A5788" s="0" t="s">
        <v>15225</v>
      </c>
      <c r="B5788" s="0" t="s">
        <v>15226</v>
      </c>
      <c r="C5788" s="0" t="str">
        <f aca="false">LEFT(A5788,2)&amp;B5788</f>
        <v>UGNgora</v>
      </c>
    </row>
    <row r="5789" customFormat="false" ht="12.75" hidden="false" customHeight="false" outlineLevel="0" collapsed="false">
      <c r="A5789" s="0" t="s">
        <v>15227</v>
      </c>
      <c r="B5789" s="0" t="s">
        <v>15228</v>
      </c>
      <c r="C5789" s="0" t="str">
        <f aca="false">LEFT(A5789,2)&amp;B5789</f>
        <v>UGSerere</v>
      </c>
    </row>
    <row r="5790" customFormat="false" ht="12.75" hidden="false" customHeight="false" outlineLevel="0" collapsed="false">
      <c r="A5790" s="0" t="s">
        <v>15229</v>
      </c>
      <c r="B5790" s="0" t="s">
        <v>15230</v>
      </c>
      <c r="C5790" s="0" t="str">
        <f aca="false">LEFT(A5790,2)&amp;B5790</f>
        <v>UGButebo</v>
      </c>
    </row>
    <row r="5791" customFormat="false" ht="12.75" hidden="false" customHeight="false" outlineLevel="0" collapsed="false">
      <c r="A5791" s="0" t="s">
        <v>15231</v>
      </c>
      <c r="B5791" s="0" t="s">
        <v>15232</v>
      </c>
      <c r="C5791" s="0" t="str">
        <f aca="false">LEFT(A5791,2)&amp;B5791</f>
        <v>UGNamisindwa</v>
      </c>
    </row>
    <row r="5792" customFormat="false" ht="12.75" hidden="false" customHeight="false" outlineLevel="0" collapsed="false">
      <c r="A5792" s="0" t="s">
        <v>15233</v>
      </c>
      <c r="B5792" s="0" t="s">
        <v>15234</v>
      </c>
      <c r="C5792" s="0" t="str">
        <f aca="false">LEFT(A5792,2)&amp;B5792</f>
        <v>UGBugweri</v>
      </c>
    </row>
    <row r="5793" customFormat="false" ht="12.75" hidden="false" customHeight="false" outlineLevel="0" collapsed="false">
      <c r="A5793" s="0" t="s">
        <v>15235</v>
      </c>
      <c r="B5793" s="0" t="s">
        <v>15236</v>
      </c>
      <c r="C5793" s="0" t="str">
        <f aca="false">LEFT(A5793,2)&amp;B5793</f>
        <v>UGKapelebyong</v>
      </c>
    </row>
    <row r="5794" customFormat="false" ht="12.75" hidden="false" customHeight="false" outlineLevel="0" collapsed="false">
      <c r="A5794" s="0" t="s">
        <v>15237</v>
      </c>
      <c r="B5794" s="0" t="s">
        <v>7963</v>
      </c>
      <c r="C5794" s="0" t="str">
        <f aca="false">LEFT(A5794,2)&amp;B5794</f>
        <v>UGNorthern</v>
      </c>
    </row>
    <row r="5795" customFormat="false" ht="12.75" hidden="false" customHeight="false" outlineLevel="0" collapsed="false">
      <c r="A5795" s="0" t="s">
        <v>15238</v>
      </c>
      <c r="B5795" s="0" t="s">
        <v>15239</v>
      </c>
      <c r="C5795" s="0" t="str">
        <f aca="false">LEFT(A5795,2)&amp;B5795</f>
        <v>UGAdjumani</v>
      </c>
    </row>
    <row r="5796" customFormat="false" ht="12.75" hidden="false" customHeight="false" outlineLevel="0" collapsed="false">
      <c r="A5796" s="0" t="s">
        <v>15240</v>
      </c>
      <c r="B5796" s="0" t="s">
        <v>15241</v>
      </c>
      <c r="C5796" s="0" t="str">
        <f aca="false">LEFT(A5796,2)&amp;B5796</f>
        <v>UGApac</v>
      </c>
    </row>
    <row r="5797" customFormat="false" ht="12.75" hidden="false" customHeight="false" outlineLevel="0" collapsed="false">
      <c r="A5797" s="0" t="s">
        <v>15242</v>
      </c>
      <c r="B5797" s="0" t="s">
        <v>15243</v>
      </c>
      <c r="C5797" s="0" t="str">
        <f aca="false">LEFT(A5797,2)&amp;B5797</f>
        <v>UGArua</v>
      </c>
    </row>
    <row r="5798" customFormat="false" ht="12.75" hidden="false" customHeight="false" outlineLevel="0" collapsed="false">
      <c r="A5798" s="0" t="s">
        <v>15244</v>
      </c>
      <c r="B5798" s="0" t="s">
        <v>15245</v>
      </c>
      <c r="C5798" s="0" t="str">
        <f aca="false">LEFT(A5798,2)&amp;B5798</f>
        <v>UGGulu</v>
      </c>
    </row>
    <row r="5799" customFormat="false" ht="12.75" hidden="false" customHeight="false" outlineLevel="0" collapsed="false">
      <c r="A5799" s="0" t="s">
        <v>15246</v>
      </c>
      <c r="B5799" s="0" t="s">
        <v>15247</v>
      </c>
      <c r="C5799" s="0" t="str">
        <f aca="false">LEFT(A5799,2)&amp;B5799</f>
        <v>UGKitgum</v>
      </c>
    </row>
    <row r="5800" customFormat="false" ht="12.75" hidden="false" customHeight="false" outlineLevel="0" collapsed="false">
      <c r="A5800" s="0" t="s">
        <v>15248</v>
      </c>
      <c r="B5800" s="0" t="s">
        <v>15249</v>
      </c>
      <c r="C5800" s="0" t="str">
        <f aca="false">LEFT(A5800,2)&amp;B5800</f>
        <v>UGKotido</v>
      </c>
    </row>
    <row r="5801" customFormat="false" ht="12.75" hidden="false" customHeight="false" outlineLevel="0" collapsed="false">
      <c r="A5801" s="0" t="s">
        <v>15250</v>
      </c>
      <c r="B5801" s="0" t="s">
        <v>15251</v>
      </c>
      <c r="C5801" s="0" t="str">
        <f aca="false">LEFT(A5801,2)&amp;B5801</f>
        <v>UGLira</v>
      </c>
    </row>
    <row r="5802" customFormat="false" ht="12.75" hidden="false" customHeight="false" outlineLevel="0" collapsed="false">
      <c r="A5802" s="0" t="s">
        <v>15252</v>
      </c>
      <c r="B5802" s="0" t="s">
        <v>15253</v>
      </c>
      <c r="C5802" s="0" t="str">
        <f aca="false">LEFT(A5802,2)&amp;B5802</f>
        <v>UGMoroto</v>
      </c>
    </row>
    <row r="5803" customFormat="false" ht="12.75" hidden="false" customHeight="false" outlineLevel="0" collapsed="false">
      <c r="A5803" s="0" t="s">
        <v>15254</v>
      </c>
      <c r="B5803" s="0" t="s">
        <v>15255</v>
      </c>
      <c r="C5803" s="0" t="str">
        <f aca="false">LEFT(A5803,2)&amp;B5803</f>
        <v>UGMoyo</v>
      </c>
    </row>
    <row r="5804" customFormat="false" ht="12.75" hidden="false" customHeight="false" outlineLevel="0" collapsed="false">
      <c r="A5804" s="0" t="s">
        <v>15256</v>
      </c>
      <c r="B5804" s="0" t="s">
        <v>15257</v>
      </c>
      <c r="C5804" s="0" t="str">
        <f aca="false">LEFT(A5804,2)&amp;B5804</f>
        <v>UGNebbi</v>
      </c>
    </row>
    <row r="5805" customFormat="false" ht="12.75" hidden="false" customHeight="false" outlineLevel="0" collapsed="false">
      <c r="A5805" s="0" t="s">
        <v>15258</v>
      </c>
      <c r="B5805" s="0" t="s">
        <v>15259</v>
      </c>
      <c r="C5805" s="0" t="str">
        <f aca="false">LEFT(A5805,2)&amp;B5805</f>
        <v>UGNakapiripirit</v>
      </c>
    </row>
    <row r="5806" customFormat="false" ht="12.75" hidden="false" customHeight="false" outlineLevel="0" collapsed="false">
      <c r="A5806" s="0" t="s">
        <v>15260</v>
      </c>
      <c r="B5806" s="0" t="s">
        <v>15261</v>
      </c>
      <c r="C5806" s="0" t="str">
        <f aca="false">LEFT(A5806,2)&amp;B5806</f>
        <v>UGPader</v>
      </c>
    </row>
    <row r="5807" customFormat="false" ht="12.75" hidden="false" customHeight="false" outlineLevel="0" collapsed="false">
      <c r="A5807" s="0" t="s">
        <v>15262</v>
      </c>
      <c r="B5807" s="0" t="s">
        <v>15263</v>
      </c>
      <c r="C5807" s="0" t="str">
        <f aca="false">LEFT(A5807,2)&amp;B5807</f>
        <v>UGYumbe</v>
      </c>
    </row>
    <row r="5808" customFormat="false" ht="12.75" hidden="false" customHeight="false" outlineLevel="0" collapsed="false">
      <c r="A5808" s="0" t="s">
        <v>15264</v>
      </c>
      <c r="B5808" s="0" t="s">
        <v>15265</v>
      </c>
      <c r="C5808" s="0" t="str">
        <f aca="false">LEFT(A5808,2)&amp;B5808</f>
        <v>UGAbim</v>
      </c>
    </row>
    <row r="5809" customFormat="false" ht="12.75" hidden="false" customHeight="false" outlineLevel="0" collapsed="false">
      <c r="A5809" s="0" t="s">
        <v>15266</v>
      </c>
      <c r="B5809" s="0" t="s">
        <v>15267</v>
      </c>
      <c r="C5809" s="0" t="str">
        <f aca="false">LEFT(A5809,2)&amp;B5809</f>
        <v>UGAmolatar</v>
      </c>
    </row>
    <row r="5810" customFormat="false" ht="12.75" hidden="false" customHeight="false" outlineLevel="0" collapsed="false">
      <c r="A5810" s="0" t="s">
        <v>15268</v>
      </c>
      <c r="B5810" s="0" t="s">
        <v>15269</v>
      </c>
      <c r="C5810" s="0" t="str">
        <f aca="false">LEFT(A5810,2)&amp;B5810</f>
        <v>UGAmuru</v>
      </c>
    </row>
    <row r="5811" customFormat="false" ht="12.75" hidden="false" customHeight="false" outlineLevel="0" collapsed="false">
      <c r="A5811" s="0" t="s">
        <v>15270</v>
      </c>
      <c r="B5811" s="0" t="s">
        <v>15271</v>
      </c>
      <c r="C5811" s="0" t="str">
        <f aca="false">LEFT(A5811,2)&amp;B5811</f>
        <v>UGDokolo</v>
      </c>
    </row>
    <row r="5812" customFormat="false" ht="12.75" hidden="false" customHeight="false" outlineLevel="0" collapsed="false">
      <c r="A5812" s="0" t="s">
        <v>15272</v>
      </c>
      <c r="B5812" s="0" t="s">
        <v>15273</v>
      </c>
      <c r="C5812" s="0" t="str">
        <f aca="false">LEFT(A5812,2)&amp;B5812</f>
        <v>UGKaabong</v>
      </c>
    </row>
    <row r="5813" customFormat="false" ht="12.75" hidden="false" customHeight="false" outlineLevel="0" collapsed="false">
      <c r="A5813" s="0" t="s">
        <v>15274</v>
      </c>
      <c r="B5813" s="0" t="s">
        <v>15275</v>
      </c>
      <c r="C5813" s="0" t="str">
        <f aca="false">LEFT(A5813,2)&amp;B5813</f>
        <v>UGKoboko</v>
      </c>
    </row>
    <row r="5814" customFormat="false" ht="12.75" hidden="false" customHeight="false" outlineLevel="0" collapsed="false">
      <c r="A5814" s="0" t="s">
        <v>15276</v>
      </c>
      <c r="B5814" s="0" t="s">
        <v>15277</v>
      </c>
      <c r="C5814" s="0" t="str">
        <f aca="false">LEFT(A5814,2)&amp;B5814</f>
        <v>UGMaracha</v>
      </c>
    </row>
    <row r="5815" customFormat="false" ht="12.75" hidden="false" customHeight="false" outlineLevel="0" collapsed="false">
      <c r="A5815" s="0" t="s">
        <v>15278</v>
      </c>
      <c r="B5815" s="0" t="s">
        <v>15279</v>
      </c>
      <c r="C5815" s="0" t="str">
        <f aca="false">LEFT(A5815,2)&amp;B5815</f>
        <v>UGOyam</v>
      </c>
    </row>
    <row r="5816" customFormat="false" ht="12.75" hidden="false" customHeight="false" outlineLevel="0" collapsed="false">
      <c r="A5816" s="0" t="s">
        <v>15280</v>
      </c>
      <c r="B5816" s="0" t="s">
        <v>15281</v>
      </c>
      <c r="C5816" s="0" t="str">
        <f aca="false">LEFT(A5816,2)&amp;B5816</f>
        <v>UGAgago</v>
      </c>
    </row>
    <row r="5817" customFormat="false" ht="12.75" hidden="false" customHeight="false" outlineLevel="0" collapsed="false">
      <c r="A5817" s="0" t="s">
        <v>15282</v>
      </c>
      <c r="B5817" s="0" t="s">
        <v>15283</v>
      </c>
      <c r="C5817" s="0" t="str">
        <f aca="false">LEFT(A5817,2)&amp;B5817</f>
        <v>UGAlebtong</v>
      </c>
    </row>
    <row r="5818" customFormat="false" ht="12.75" hidden="false" customHeight="false" outlineLevel="0" collapsed="false">
      <c r="A5818" s="0" t="s">
        <v>15284</v>
      </c>
      <c r="B5818" s="0" t="s">
        <v>15285</v>
      </c>
      <c r="C5818" s="0" t="str">
        <f aca="false">LEFT(A5818,2)&amp;B5818</f>
        <v>UGAmudat</v>
      </c>
    </row>
    <row r="5819" customFormat="false" ht="12.75" hidden="false" customHeight="false" outlineLevel="0" collapsed="false">
      <c r="A5819" s="0" t="s">
        <v>15286</v>
      </c>
      <c r="B5819" s="0" t="s">
        <v>15287</v>
      </c>
      <c r="C5819" s="0" t="str">
        <f aca="false">LEFT(A5819,2)&amp;B5819</f>
        <v>UGKole</v>
      </c>
    </row>
    <row r="5820" customFormat="false" ht="12.75" hidden="false" customHeight="false" outlineLevel="0" collapsed="false">
      <c r="A5820" s="0" t="s">
        <v>15288</v>
      </c>
      <c r="B5820" s="0" t="s">
        <v>15289</v>
      </c>
      <c r="C5820" s="0" t="str">
        <f aca="false">LEFT(A5820,2)&amp;B5820</f>
        <v>UGLamwo</v>
      </c>
    </row>
    <row r="5821" customFormat="false" ht="12.75" hidden="false" customHeight="false" outlineLevel="0" collapsed="false">
      <c r="A5821" s="0" t="s">
        <v>15290</v>
      </c>
      <c r="B5821" s="0" t="s">
        <v>15291</v>
      </c>
      <c r="C5821" s="0" t="str">
        <f aca="false">LEFT(A5821,2)&amp;B5821</f>
        <v>UGNapak</v>
      </c>
    </row>
    <row r="5822" customFormat="false" ht="12.75" hidden="false" customHeight="false" outlineLevel="0" collapsed="false">
      <c r="A5822" s="0" t="s">
        <v>15292</v>
      </c>
      <c r="B5822" s="0" t="s">
        <v>15293</v>
      </c>
      <c r="C5822" s="0" t="str">
        <f aca="false">LEFT(A5822,2)&amp;B5822</f>
        <v>UGNwoya</v>
      </c>
    </row>
    <row r="5823" customFormat="false" ht="12.75" hidden="false" customHeight="false" outlineLevel="0" collapsed="false">
      <c r="A5823" s="0" t="s">
        <v>15294</v>
      </c>
      <c r="B5823" s="0" t="s">
        <v>15295</v>
      </c>
      <c r="C5823" s="0" t="str">
        <f aca="false">LEFT(A5823,2)&amp;B5823</f>
        <v>UGOtuke</v>
      </c>
    </row>
    <row r="5824" customFormat="false" ht="12.75" hidden="false" customHeight="false" outlineLevel="0" collapsed="false">
      <c r="A5824" s="0" t="s">
        <v>15296</v>
      </c>
      <c r="B5824" s="0" t="s">
        <v>15297</v>
      </c>
      <c r="C5824" s="0" t="str">
        <f aca="false">LEFT(A5824,2)&amp;B5824</f>
        <v>UGZombo</v>
      </c>
    </row>
    <row r="5825" customFormat="false" ht="12.75" hidden="false" customHeight="false" outlineLevel="0" collapsed="false">
      <c r="A5825" s="0" t="s">
        <v>15298</v>
      </c>
      <c r="B5825" s="0" t="s">
        <v>15299</v>
      </c>
      <c r="C5825" s="0" t="str">
        <f aca="false">LEFT(A5825,2)&amp;B5825</f>
        <v>UGOmoro</v>
      </c>
    </row>
    <row r="5826" customFormat="false" ht="12.75" hidden="false" customHeight="false" outlineLevel="0" collapsed="false">
      <c r="A5826" s="0" t="s">
        <v>15300</v>
      </c>
      <c r="B5826" s="0" t="s">
        <v>15301</v>
      </c>
      <c r="C5826" s="0" t="str">
        <f aca="false">LEFT(A5826,2)&amp;B5826</f>
        <v>UGPakwach</v>
      </c>
    </row>
    <row r="5827" customFormat="false" ht="12.75" hidden="false" customHeight="false" outlineLevel="0" collapsed="false">
      <c r="A5827" s="0" t="s">
        <v>15302</v>
      </c>
      <c r="B5827" s="0" t="s">
        <v>15303</v>
      </c>
      <c r="C5827" s="0" t="str">
        <f aca="false">LEFT(A5827,2)&amp;B5827</f>
        <v>UGKwania</v>
      </c>
    </row>
    <row r="5828" customFormat="false" ht="12.75" hidden="false" customHeight="false" outlineLevel="0" collapsed="false">
      <c r="A5828" s="0" t="s">
        <v>15304</v>
      </c>
      <c r="B5828" s="0" t="s">
        <v>15305</v>
      </c>
      <c r="C5828" s="0" t="str">
        <f aca="false">LEFT(A5828,2)&amp;B5828</f>
        <v>UGNabilatuk</v>
      </c>
    </row>
    <row r="5829" customFormat="false" ht="12.75" hidden="false" customHeight="false" outlineLevel="0" collapsed="false">
      <c r="A5829" s="0" t="s">
        <v>15306</v>
      </c>
      <c r="B5829" s="0" t="s">
        <v>7971</v>
      </c>
      <c r="C5829" s="0" t="str">
        <f aca="false">LEFT(A5829,2)&amp;B5829</f>
        <v>UGWestern</v>
      </c>
    </row>
    <row r="5830" customFormat="false" ht="12.75" hidden="false" customHeight="false" outlineLevel="0" collapsed="false">
      <c r="A5830" s="0" t="s">
        <v>15307</v>
      </c>
      <c r="B5830" s="0" t="s">
        <v>15308</v>
      </c>
      <c r="C5830" s="0" t="str">
        <f aca="false">LEFT(A5830,2)&amp;B5830</f>
        <v>UGBundibugyo</v>
      </c>
    </row>
    <row r="5831" customFormat="false" ht="12.75" hidden="false" customHeight="false" outlineLevel="0" collapsed="false">
      <c r="A5831" s="0" t="s">
        <v>15309</v>
      </c>
      <c r="B5831" s="0" t="s">
        <v>15310</v>
      </c>
      <c r="C5831" s="0" t="str">
        <f aca="false">LEFT(A5831,2)&amp;B5831</f>
        <v>UGBushenyi</v>
      </c>
    </row>
    <row r="5832" customFormat="false" ht="12.75" hidden="false" customHeight="false" outlineLevel="0" collapsed="false">
      <c r="A5832" s="0" t="s">
        <v>15311</v>
      </c>
      <c r="B5832" s="0" t="s">
        <v>15312</v>
      </c>
      <c r="C5832" s="0" t="str">
        <f aca="false">LEFT(A5832,2)&amp;B5832</f>
        <v>UGHoima</v>
      </c>
    </row>
    <row r="5833" customFormat="false" ht="12.75" hidden="false" customHeight="false" outlineLevel="0" collapsed="false">
      <c r="A5833" s="0" t="s">
        <v>15313</v>
      </c>
      <c r="B5833" s="0" t="s">
        <v>15314</v>
      </c>
      <c r="C5833" s="0" t="str">
        <f aca="false">LEFT(A5833,2)&amp;B5833</f>
        <v>UGKabale</v>
      </c>
    </row>
    <row r="5834" customFormat="false" ht="12.75" hidden="false" customHeight="false" outlineLevel="0" collapsed="false">
      <c r="A5834" s="0" t="s">
        <v>15315</v>
      </c>
      <c r="B5834" s="0" t="s">
        <v>15316</v>
      </c>
      <c r="C5834" s="0" t="str">
        <f aca="false">LEFT(A5834,2)&amp;B5834</f>
        <v>UGKabarole</v>
      </c>
    </row>
    <row r="5835" customFormat="false" ht="12.75" hidden="false" customHeight="false" outlineLevel="0" collapsed="false">
      <c r="A5835" s="0" t="s">
        <v>15317</v>
      </c>
      <c r="B5835" s="0" t="s">
        <v>15318</v>
      </c>
      <c r="C5835" s="0" t="str">
        <f aca="false">LEFT(A5835,2)&amp;B5835</f>
        <v>UGKasese</v>
      </c>
    </row>
    <row r="5836" customFormat="false" ht="12.75" hidden="false" customHeight="false" outlineLevel="0" collapsed="false">
      <c r="A5836" s="0" t="s">
        <v>15319</v>
      </c>
      <c r="B5836" s="0" t="s">
        <v>15320</v>
      </c>
      <c r="C5836" s="0" t="str">
        <f aca="false">LEFT(A5836,2)&amp;B5836</f>
        <v>UGKibaale</v>
      </c>
    </row>
    <row r="5837" customFormat="false" ht="12.75" hidden="false" customHeight="false" outlineLevel="0" collapsed="false">
      <c r="A5837" s="0" t="s">
        <v>15321</v>
      </c>
      <c r="B5837" s="0" t="s">
        <v>15322</v>
      </c>
      <c r="C5837" s="0" t="str">
        <f aca="false">LEFT(A5837,2)&amp;B5837</f>
        <v>UGKisoro</v>
      </c>
    </row>
    <row r="5838" customFormat="false" ht="12.75" hidden="false" customHeight="false" outlineLevel="0" collapsed="false">
      <c r="A5838" s="0" t="s">
        <v>15323</v>
      </c>
      <c r="B5838" s="0" t="s">
        <v>15324</v>
      </c>
      <c r="C5838" s="0" t="str">
        <f aca="false">LEFT(A5838,2)&amp;B5838</f>
        <v>UGMasindi</v>
      </c>
    </row>
    <row r="5839" customFormat="false" ht="12.75" hidden="false" customHeight="false" outlineLevel="0" collapsed="false">
      <c r="A5839" s="0" t="s">
        <v>15325</v>
      </c>
      <c r="B5839" s="0" t="s">
        <v>15326</v>
      </c>
      <c r="C5839" s="0" t="str">
        <f aca="false">LEFT(A5839,2)&amp;B5839</f>
        <v>UGMbarara</v>
      </c>
    </row>
    <row r="5840" customFormat="false" ht="12.75" hidden="false" customHeight="false" outlineLevel="0" collapsed="false">
      <c r="A5840" s="0" t="s">
        <v>15327</v>
      </c>
      <c r="B5840" s="0" t="s">
        <v>15328</v>
      </c>
      <c r="C5840" s="0" t="str">
        <f aca="false">LEFT(A5840,2)&amp;B5840</f>
        <v>UGNtungamo</v>
      </c>
    </row>
    <row r="5841" customFormat="false" ht="12.75" hidden="false" customHeight="false" outlineLevel="0" collapsed="false">
      <c r="A5841" s="0" t="s">
        <v>15329</v>
      </c>
      <c r="B5841" s="0" t="s">
        <v>15330</v>
      </c>
      <c r="C5841" s="0" t="str">
        <f aca="false">LEFT(A5841,2)&amp;B5841</f>
        <v>UGRukungiri</v>
      </c>
    </row>
    <row r="5842" customFormat="false" ht="12.75" hidden="false" customHeight="false" outlineLevel="0" collapsed="false">
      <c r="A5842" s="0" t="s">
        <v>15331</v>
      </c>
      <c r="B5842" s="0" t="s">
        <v>15332</v>
      </c>
      <c r="C5842" s="0" t="str">
        <f aca="false">LEFT(A5842,2)&amp;B5842</f>
        <v>UGKamwenge</v>
      </c>
    </row>
    <row r="5843" customFormat="false" ht="12.75" hidden="false" customHeight="false" outlineLevel="0" collapsed="false">
      <c r="A5843" s="0" t="s">
        <v>15333</v>
      </c>
      <c r="B5843" s="0" t="s">
        <v>15334</v>
      </c>
      <c r="C5843" s="0" t="str">
        <f aca="false">LEFT(A5843,2)&amp;B5843</f>
        <v>UGKanungu</v>
      </c>
    </row>
    <row r="5844" customFormat="false" ht="12.75" hidden="false" customHeight="false" outlineLevel="0" collapsed="false">
      <c r="A5844" s="0" t="s">
        <v>15335</v>
      </c>
      <c r="B5844" s="0" t="s">
        <v>15336</v>
      </c>
      <c r="C5844" s="0" t="str">
        <f aca="false">LEFT(A5844,2)&amp;B5844</f>
        <v>UGKyenjojo</v>
      </c>
    </row>
    <row r="5845" customFormat="false" ht="12.75" hidden="false" customHeight="false" outlineLevel="0" collapsed="false">
      <c r="A5845" s="0" t="s">
        <v>15337</v>
      </c>
      <c r="B5845" s="0" t="s">
        <v>15338</v>
      </c>
      <c r="C5845" s="0" t="str">
        <f aca="false">LEFT(A5845,2)&amp;B5845</f>
        <v>UGBuliisa</v>
      </c>
    </row>
    <row r="5846" customFormat="false" ht="12.75" hidden="false" customHeight="false" outlineLevel="0" collapsed="false">
      <c r="A5846" s="0" t="s">
        <v>15339</v>
      </c>
      <c r="B5846" s="0" t="s">
        <v>15340</v>
      </c>
      <c r="C5846" s="0" t="str">
        <f aca="false">LEFT(A5846,2)&amp;B5846</f>
        <v>UGIbanda</v>
      </c>
    </row>
    <row r="5847" customFormat="false" ht="12.75" hidden="false" customHeight="false" outlineLevel="0" collapsed="false">
      <c r="A5847" s="0" t="s">
        <v>15341</v>
      </c>
      <c r="B5847" s="0" t="s">
        <v>15342</v>
      </c>
      <c r="C5847" s="0" t="str">
        <f aca="false">LEFT(A5847,2)&amp;B5847</f>
        <v>UGIsingiro</v>
      </c>
    </row>
    <row r="5848" customFormat="false" ht="12.75" hidden="false" customHeight="false" outlineLevel="0" collapsed="false">
      <c r="A5848" s="0" t="s">
        <v>15343</v>
      </c>
      <c r="B5848" s="0" t="s">
        <v>15344</v>
      </c>
      <c r="C5848" s="0" t="str">
        <f aca="false">LEFT(A5848,2)&amp;B5848</f>
        <v>UGKiruhura</v>
      </c>
    </row>
    <row r="5849" customFormat="false" ht="12.75" hidden="false" customHeight="false" outlineLevel="0" collapsed="false">
      <c r="A5849" s="0" t="s">
        <v>15345</v>
      </c>
      <c r="B5849" s="0" t="s">
        <v>15346</v>
      </c>
      <c r="C5849" s="0" t="str">
        <f aca="false">LEFT(A5849,2)&amp;B5849</f>
        <v>UGBuhweju</v>
      </c>
    </row>
    <row r="5850" customFormat="false" ht="12.75" hidden="false" customHeight="false" outlineLevel="0" collapsed="false">
      <c r="A5850" s="0" t="s">
        <v>15347</v>
      </c>
      <c r="B5850" s="0" t="s">
        <v>15348</v>
      </c>
      <c r="C5850" s="0" t="str">
        <f aca="false">LEFT(A5850,2)&amp;B5850</f>
        <v>UGKiryandongo</v>
      </c>
    </row>
    <row r="5851" customFormat="false" ht="12.75" hidden="false" customHeight="false" outlineLevel="0" collapsed="false">
      <c r="A5851" s="0" t="s">
        <v>15349</v>
      </c>
      <c r="B5851" s="0" t="s">
        <v>15350</v>
      </c>
      <c r="C5851" s="0" t="str">
        <f aca="false">LEFT(A5851,2)&amp;B5851</f>
        <v>UGKyegegwa</v>
      </c>
    </row>
    <row r="5852" customFormat="false" ht="12.75" hidden="false" customHeight="false" outlineLevel="0" collapsed="false">
      <c r="A5852" s="0" t="s">
        <v>15351</v>
      </c>
      <c r="B5852" s="0" t="s">
        <v>15352</v>
      </c>
      <c r="C5852" s="0" t="str">
        <f aca="false">LEFT(A5852,2)&amp;B5852</f>
        <v>UGMitooma</v>
      </c>
    </row>
    <row r="5853" customFormat="false" ht="12.75" hidden="false" customHeight="false" outlineLevel="0" collapsed="false">
      <c r="A5853" s="0" t="s">
        <v>15353</v>
      </c>
      <c r="B5853" s="0" t="s">
        <v>15354</v>
      </c>
      <c r="C5853" s="0" t="str">
        <f aca="false">LEFT(A5853,2)&amp;B5853</f>
        <v>UGNtoroko</v>
      </c>
    </row>
    <row r="5854" customFormat="false" ht="12.75" hidden="false" customHeight="false" outlineLevel="0" collapsed="false">
      <c r="A5854" s="0" t="s">
        <v>15355</v>
      </c>
      <c r="B5854" s="0" t="s">
        <v>15356</v>
      </c>
      <c r="C5854" s="0" t="str">
        <f aca="false">LEFT(A5854,2)&amp;B5854</f>
        <v>UGRubirizi</v>
      </c>
    </row>
    <row r="5855" customFormat="false" ht="12.75" hidden="false" customHeight="false" outlineLevel="0" collapsed="false">
      <c r="A5855" s="0" t="s">
        <v>15357</v>
      </c>
      <c r="B5855" s="0" t="s">
        <v>15358</v>
      </c>
      <c r="C5855" s="0" t="str">
        <f aca="false">LEFT(A5855,2)&amp;B5855</f>
        <v>UGSheema</v>
      </c>
    </row>
    <row r="5856" customFormat="false" ht="12.75" hidden="false" customHeight="false" outlineLevel="0" collapsed="false">
      <c r="A5856" s="0" t="s">
        <v>15359</v>
      </c>
      <c r="B5856" s="0" t="s">
        <v>15360</v>
      </c>
      <c r="C5856" s="0" t="str">
        <f aca="false">LEFT(A5856,2)&amp;B5856</f>
        <v>UGKagadi</v>
      </c>
    </row>
    <row r="5857" customFormat="false" ht="12.75" hidden="false" customHeight="false" outlineLevel="0" collapsed="false">
      <c r="A5857" s="0" t="s">
        <v>15361</v>
      </c>
      <c r="B5857" s="0" t="s">
        <v>15362</v>
      </c>
      <c r="C5857" s="0" t="str">
        <f aca="false">LEFT(A5857,2)&amp;B5857</f>
        <v>UGKakumiro</v>
      </c>
    </row>
    <row r="5858" customFormat="false" ht="12.75" hidden="false" customHeight="false" outlineLevel="0" collapsed="false">
      <c r="A5858" s="0" t="s">
        <v>15363</v>
      </c>
      <c r="B5858" s="0" t="s">
        <v>15364</v>
      </c>
      <c r="C5858" s="0" t="str">
        <f aca="false">LEFT(A5858,2)&amp;B5858</f>
        <v>UGRubanda</v>
      </c>
    </row>
    <row r="5859" customFormat="false" ht="12.75" hidden="false" customHeight="false" outlineLevel="0" collapsed="false">
      <c r="A5859" s="0" t="s">
        <v>15365</v>
      </c>
      <c r="B5859" s="0" t="s">
        <v>15366</v>
      </c>
      <c r="C5859" s="0" t="str">
        <f aca="false">LEFT(A5859,2)&amp;B5859</f>
        <v>UGBunyangabu</v>
      </c>
    </row>
    <row r="5860" customFormat="false" ht="12.75" hidden="false" customHeight="false" outlineLevel="0" collapsed="false">
      <c r="A5860" s="0" t="s">
        <v>15367</v>
      </c>
      <c r="B5860" s="0" t="s">
        <v>15368</v>
      </c>
      <c r="C5860" s="0" t="str">
        <f aca="false">LEFT(A5860,2)&amp;B5860</f>
        <v>UGRukiga</v>
      </c>
    </row>
    <row r="5861" customFormat="false" ht="12.75" hidden="false" customHeight="false" outlineLevel="0" collapsed="false">
      <c r="A5861" s="0" t="s">
        <v>15369</v>
      </c>
      <c r="B5861" s="0" t="s">
        <v>15370</v>
      </c>
      <c r="C5861" s="0" t="str">
        <f aca="false">LEFT(A5861,2)&amp;B5861</f>
        <v>UGKikuube</v>
      </c>
    </row>
    <row r="5862" customFormat="false" ht="12.75" hidden="false" customHeight="false" outlineLevel="0" collapsed="false">
      <c r="A5862" s="0" t="s">
        <v>15371</v>
      </c>
      <c r="B5862" s="0" t="s">
        <v>15372</v>
      </c>
      <c r="C5862" s="0" t="str">
        <f aca="false">LEFT(A5862,2)&amp;B5862</f>
        <v>UMJohnston Atoll</v>
      </c>
    </row>
    <row r="5863" customFormat="false" ht="12.75" hidden="false" customHeight="false" outlineLevel="0" collapsed="false">
      <c r="A5863" s="0" t="s">
        <v>15373</v>
      </c>
      <c r="B5863" s="0" t="s">
        <v>15374</v>
      </c>
      <c r="C5863" s="0" t="str">
        <f aca="false">LEFT(A5863,2)&amp;B5863</f>
        <v>UMMidway Islands</v>
      </c>
    </row>
    <row r="5864" customFormat="false" ht="12.75" hidden="false" customHeight="false" outlineLevel="0" collapsed="false">
      <c r="A5864" s="0" t="s">
        <v>15375</v>
      </c>
      <c r="B5864" s="0" t="s">
        <v>15376</v>
      </c>
      <c r="C5864" s="0" t="str">
        <f aca="false">LEFT(A5864,2)&amp;B5864</f>
        <v>UMNavassa Island</v>
      </c>
    </row>
    <row r="5865" customFormat="false" ht="12.75" hidden="false" customHeight="false" outlineLevel="0" collapsed="false">
      <c r="A5865" s="0" t="s">
        <v>15377</v>
      </c>
      <c r="B5865" s="0" t="s">
        <v>15378</v>
      </c>
      <c r="C5865" s="0" t="str">
        <f aca="false">LEFT(A5865,2)&amp;B5865</f>
        <v>UMWake Island</v>
      </c>
    </row>
    <row r="5866" customFormat="false" ht="12.75" hidden="false" customHeight="false" outlineLevel="0" collapsed="false">
      <c r="A5866" s="0" t="s">
        <v>15379</v>
      </c>
      <c r="B5866" s="0" t="s">
        <v>15380</v>
      </c>
      <c r="C5866" s="0" t="str">
        <f aca="false">LEFT(A5866,2)&amp;B5866</f>
        <v>UMBaker Island</v>
      </c>
    </row>
    <row r="5867" customFormat="false" ht="12.75" hidden="false" customHeight="false" outlineLevel="0" collapsed="false">
      <c r="A5867" s="0" t="s">
        <v>15381</v>
      </c>
      <c r="B5867" s="0" t="s">
        <v>15382</v>
      </c>
      <c r="C5867" s="0" t="str">
        <f aca="false">LEFT(A5867,2)&amp;B5867</f>
        <v>UMHowland Island</v>
      </c>
    </row>
    <row r="5868" customFormat="false" ht="12.75" hidden="false" customHeight="false" outlineLevel="0" collapsed="false">
      <c r="A5868" s="0" t="s">
        <v>15383</v>
      </c>
      <c r="B5868" s="0" t="s">
        <v>15384</v>
      </c>
      <c r="C5868" s="0" t="str">
        <f aca="false">LEFT(A5868,2)&amp;B5868</f>
        <v>UMJarvis Island</v>
      </c>
    </row>
    <row r="5869" customFormat="false" ht="12.75" hidden="false" customHeight="false" outlineLevel="0" collapsed="false">
      <c r="A5869" s="0" t="s">
        <v>15385</v>
      </c>
      <c r="B5869" s="0" t="s">
        <v>15386</v>
      </c>
      <c r="C5869" s="0" t="str">
        <f aca="false">LEFT(A5869,2)&amp;B5869</f>
        <v>UMKingman Reef</v>
      </c>
    </row>
    <row r="5870" customFormat="false" ht="12.75" hidden="false" customHeight="false" outlineLevel="0" collapsed="false">
      <c r="A5870" s="0" t="s">
        <v>15387</v>
      </c>
      <c r="B5870" s="0" t="s">
        <v>15388</v>
      </c>
      <c r="C5870" s="0" t="str">
        <f aca="false">LEFT(A5870,2)&amp;B5870</f>
        <v>UMPalmyra Atoll</v>
      </c>
    </row>
    <row r="5871" customFormat="false" ht="12.75" hidden="false" customHeight="false" outlineLevel="0" collapsed="false">
      <c r="A5871" s="0" t="s">
        <v>15389</v>
      </c>
      <c r="B5871" s="0" t="s">
        <v>15390</v>
      </c>
      <c r="C5871" s="0" t="str">
        <f aca="false">LEFT(A5871,2)&amp;B5871</f>
        <v>USDistrict of Columbia</v>
      </c>
    </row>
    <row r="5872" customFormat="false" ht="12.75" hidden="false" customHeight="false" outlineLevel="0" collapsed="false">
      <c r="A5872" s="0" t="s">
        <v>15391</v>
      </c>
      <c r="B5872" s="0" t="s">
        <v>15392</v>
      </c>
      <c r="C5872" s="0" t="str">
        <f aca="false">LEFT(A5872,2)&amp;B5872</f>
        <v>USAmerican Samoa (see also separate country code entry under AS)</v>
      </c>
    </row>
    <row r="5873" customFormat="false" ht="12.75" hidden="false" customHeight="false" outlineLevel="0" collapsed="false">
      <c r="A5873" s="0" t="s">
        <v>15393</v>
      </c>
      <c r="B5873" s="0" t="s">
        <v>15394</v>
      </c>
      <c r="C5873" s="0" t="str">
        <f aca="false">LEFT(A5873,2)&amp;B5873</f>
        <v>USGuam (see also separate country code entry under GU)</v>
      </c>
    </row>
    <row r="5874" customFormat="false" ht="12.75" hidden="false" customHeight="false" outlineLevel="0" collapsed="false">
      <c r="A5874" s="0" t="s">
        <v>15395</v>
      </c>
      <c r="B5874" s="0" t="s">
        <v>15396</v>
      </c>
      <c r="C5874" s="0" t="str">
        <f aca="false">LEFT(A5874,2)&amp;B5874</f>
        <v>USNorthern Mariana Islands (see also separate country code entry under MP)</v>
      </c>
    </row>
    <row r="5875" customFormat="false" ht="12.75" hidden="false" customHeight="false" outlineLevel="0" collapsed="false">
      <c r="A5875" s="0" t="s">
        <v>15397</v>
      </c>
      <c r="B5875" s="0" t="s">
        <v>15398</v>
      </c>
      <c r="C5875" s="0" t="str">
        <f aca="false">LEFT(A5875,2)&amp;B5875</f>
        <v>USPuerto Rico (see also separate country code entry under PR)</v>
      </c>
    </row>
    <row r="5876" customFormat="false" ht="12.75" hidden="false" customHeight="false" outlineLevel="0" collapsed="false">
      <c r="A5876" s="0" t="s">
        <v>15399</v>
      </c>
      <c r="B5876" s="0" t="s">
        <v>15400</v>
      </c>
      <c r="C5876" s="0" t="str">
        <f aca="false">LEFT(A5876,2)&amp;B5876</f>
        <v>USUnited States Minor Outlying Islands (see also separate country code entry under UM)</v>
      </c>
    </row>
    <row r="5877" customFormat="false" ht="12.75" hidden="false" customHeight="false" outlineLevel="0" collapsed="false">
      <c r="A5877" s="0" t="s">
        <v>15401</v>
      </c>
      <c r="B5877" s="0" t="s">
        <v>15402</v>
      </c>
      <c r="C5877" s="0" t="str">
        <f aca="false">LEFT(A5877,2)&amp;B5877</f>
        <v>USVirgin Islands, U.S. (see also separate country code entry under VI)</v>
      </c>
    </row>
    <row r="5878" customFormat="false" ht="12.75" hidden="false" customHeight="false" outlineLevel="0" collapsed="false">
      <c r="A5878" s="0" t="s">
        <v>15403</v>
      </c>
      <c r="B5878" s="0" t="s">
        <v>15404</v>
      </c>
      <c r="C5878" s="0" t="str">
        <f aca="false">LEFT(A5878,2)&amp;B5878</f>
        <v>USAlaska</v>
      </c>
    </row>
    <row r="5879" customFormat="false" ht="12.75" hidden="false" customHeight="false" outlineLevel="0" collapsed="false">
      <c r="A5879" s="0" t="s">
        <v>15405</v>
      </c>
      <c r="B5879" s="0" t="s">
        <v>1610</v>
      </c>
      <c r="C5879" s="0" t="str">
        <f aca="false">LEFT(A5879,2)&amp;B5879</f>
        <v>USAlabama</v>
      </c>
    </row>
    <row r="5880" customFormat="false" ht="12.75" hidden="false" customHeight="false" outlineLevel="0" collapsed="false">
      <c r="A5880" s="0" t="s">
        <v>15406</v>
      </c>
      <c r="B5880" s="0" t="s">
        <v>15407</v>
      </c>
      <c r="C5880" s="0" t="str">
        <f aca="false">LEFT(A5880,2)&amp;B5880</f>
        <v>USArkansas</v>
      </c>
    </row>
    <row r="5881" customFormat="false" ht="12.75" hidden="false" customHeight="false" outlineLevel="0" collapsed="false">
      <c r="A5881" s="0" t="s">
        <v>15408</v>
      </c>
      <c r="B5881" s="0" t="s">
        <v>15409</v>
      </c>
      <c r="C5881" s="0" t="str">
        <f aca="false">LEFT(A5881,2)&amp;B5881</f>
        <v>USArizona</v>
      </c>
    </row>
    <row r="5882" customFormat="false" ht="12.75" hidden="false" customHeight="false" outlineLevel="0" collapsed="false">
      <c r="A5882" s="0" t="s">
        <v>15410</v>
      </c>
      <c r="B5882" s="0" t="s">
        <v>15411</v>
      </c>
      <c r="C5882" s="0" t="str">
        <f aca="false">LEFT(A5882,2)&amp;B5882</f>
        <v>USCalifornia</v>
      </c>
    </row>
    <row r="5883" customFormat="false" ht="12.75" hidden="false" customHeight="false" outlineLevel="0" collapsed="false">
      <c r="A5883" s="0" t="s">
        <v>15412</v>
      </c>
      <c r="B5883" s="0" t="s">
        <v>15413</v>
      </c>
      <c r="C5883" s="0" t="str">
        <f aca="false">LEFT(A5883,2)&amp;B5883</f>
        <v>USColorado</v>
      </c>
    </row>
    <row r="5884" customFormat="false" ht="12.75" hidden="false" customHeight="false" outlineLevel="0" collapsed="false">
      <c r="A5884" s="0" t="s">
        <v>15414</v>
      </c>
      <c r="B5884" s="0" t="s">
        <v>15415</v>
      </c>
      <c r="C5884" s="0" t="str">
        <f aca="false">LEFT(A5884,2)&amp;B5884</f>
        <v>USConnecticut</v>
      </c>
    </row>
    <row r="5885" customFormat="false" ht="12.75" hidden="false" customHeight="false" outlineLevel="0" collapsed="false">
      <c r="A5885" s="0" t="s">
        <v>15416</v>
      </c>
      <c r="B5885" s="0" t="s">
        <v>15417</v>
      </c>
      <c r="C5885" s="0" t="str">
        <f aca="false">LEFT(A5885,2)&amp;B5885</f>
        <v>USDelaware</v>
      </c>
    </row>
    <row r="5886" customFormat="false" ht="12.75" hidden="false" customHeight="false" outlineLevel="0" collapsed="false">
      <c r="A5886" s="0" t="s">
        <v>15418</v>
      </c>
      <c r="B5886" s="0" t="s">
        <v>15419</v>
      </c>
      <c r="C5886" s="0" t="str">
        <f aca="false">LEFT(A5886,2)&amp;B5886</f>
        <v>USFlorida</v>
      </c>
    </row>
    <row r="5887" customFormat="false" ht="12.75" hidden="false" customHeight="false" outlineLevel="0" collapsed="false">
      <c r="A5887" s="0" t="s">
        <v>15420</v>
      </c>
      <c r="B5887" s="0" t="s">
        <v>15421</v>
      </c>
      <c r="C5887" s="0" t="str">
        <f aca="false">LEFT(A5887,2)&amp;B5887</f>
        <v>USGeorgia</v>
      </c>
    </row>
    <row r="5888" customFormat="false" ht="12.75" hidden="false" customHeight="false" outlineLevel="0" collapsed="false">
      <c r="A5888" s="0" t="s">
        <v>15422</v>
      </c>
      <c r="B5888" s="0" t="s">
        <v>15423</v>
      </c>
      <c r="C5888" s="0" t="str">
        <f aca="false">LEFT(A5888,2)&amp;B5888</f>
        <v>USHawaii</v>
      </c>
    </row>
    <row r="5889" customFormat="false" ht="12.75" hidden="false" customHeight="false" outlineLevel="0" collapsed="false">
      <c r="A5889" s="0" t="s">
        <v>15424</v>
      </c>
      <c r="B5889" s="0" t="s">
        <v>15425</v>
      </c>
      <c r="C5889" s="0" t="str">
        <f aca="false">LEFT(A5889,2)&amp;B5889</f>
        <v>USIowa</v>
      </c>
    </row>
    <row r="5890" customFormat="false" ht="12.75" hidden="false" customHeight="false" outlineLevel="0" collapsed="false">
      <c r="A5890" s="0" t="s">
        <v>15426</v>
      </c>
      <c r="B5890" s="0" t="s">
        <v>15427</v>
      </c>
      <c r="C5890" s="0" t="str">
        <f aca="false">LEFT(A5890,2)&amp;B5890</f>
        <v>USIdaho</v>
      </c>
    </row>
    <row r="5891" customFormat="false" ht="12.75" hidden="false" customHeight="false" outlineLevel="0" collapsed="false">
      <c r="A5891" s="0" t="s">
        <v>15428</v>
      </c>
      <c r="B5891" s="0" t="s">
        <v>15429</v>
      </c>
      <c r="C5891" s="0" t="str">
        <f aca="false">LEFT(A5891,2)&amp;B5891</f>
        <v>USIllinois</v>
      </c>
    </row>
    <row r="5892" customFormat="false" ht="12.75" hidden="false" customHeight="false" outlineLevel="0" collapsed="false">
      <c r="A5892" s="0" t="s">
        <v>15430</v>
      </c>
      <c r="B5892" s="0" t="s">
        <v>15431</v>
      </c>
      <c r="C5892" s="0" t="str">
        <f aca="false">LEFT(A5892,2)&amp;B5892</f>
        <v>USIndiana</v>
      </c>
    </row>
    <row r="5893" customFormat="false" ht="12.75" hidden="false" customHeight="false" outlineLevel="0" collapsed="false">
      <c r="A5893" s="0" t="s">
        <v>15432</v>
      </c>
      <c r="B5893" s="0" t="s">
        <v>15433</v>
      </c>
      <c r="C5893" s="0" t="str">
        <f aca="false">LEFT(A5893,2)&amp;B5893</f>
        <v>USKansas</v>
      </c>
    </row>
    <row r="5894" customFormat="false" ht="12.75" hidden="false" customHeight="false" outlineLevel="0" collapsed="false">
      <c r="A5894" s="0" t="s">
        <v>15434</v>
      </c>
      <c r="B5894" s="0" t="s">
        <v>15435</v>
      </c>
      <c r="C5894" s="0" t="str">
        <f aca="false">LEFT(A5894,2)&amp;B5894</f>
        <v>USKentucky</v>
      </c>
    </row>
    <row r="5895" customFormat="false" ht="12.75" hidden="false" customHeight="false" outlineLevel="0" collapsed="false">
      <c r="A5895" s="0" t="s">
        <v>15436</v>
      </c>
      <c r="B5895" s="0" t="s">
        <v>15437</v>
      </c>
      <c r="C5895" s="0" t="str">
        <f aca="false">LEFT(A5895,2)&amp;B5895</f>
        <v>USLouisiana</v>
      </c>
    </row>
    <row r="5896" customFormat="false" ht="12.75" hidden="false" customHeight="false" outlineLevel="0" collapsed="false">
      <c r="A5896" s="0" t="s">
        <v>15438</v>
      </c>
      <c r="B5896" s="0" t="s">
        <v>980</v>
      </c>
      <c r="C5896" s="0" t="str">
        <f aca="false">LEFT(A5896,2)&amp;B5896</f>
        <v>USMassachusetts</v>
      </c>
    </row>
    <row r="5897" customFormat="false" ht="12.75" hidden="false" customHeight="false" outlineLevel="0" collapsed="false">
      <c r="A5897" s="0" t="s">
        <v>15439</v>
      </c>
      <c r="B5897" s="0" t="s">
        <v>10565</v>
      </c>
      <c r="C5897" s="0" t="str">
        <f aca="false">LEFT(A5897,2)&amp;B5897</f>
        <v>USMaryland</v>
      </c>
    </row>
    <row r="5898" customFormat="false" ht="12.75" hidden="false" customHeight="false" outlineLevel="0" collapsed="false">
      <c r="A5898" s="0" t="s">
        <v>15440</v>
      </c>
      <c r="B5898" s="0" t="s">
        <v>15441</v>
      </c>
      <c r="C5898" s="0" t="str">
        <f aca="false">LEFT(A5898,2)&amp;B5898</f>
        <v>USMaine</v>
      </c>
    </row>
    <row r="5899" customFormat="false" ht="12.75" hidden="false" customHeight="false" outlineLevel="0" collapsed="false">
      <c r="A5899" s="0" t="s">
        <v>15442</v>
      </c>
      <c r="B5899" s="0" t="s">
        <v>15443</v>
      </c>
      <c r="C5899" s="0" t="str">
        <f aca="false">LEFT(A5899,2)&amp;B5899</f>
        <v>USMichigan</v>
      </c>
    </row>
    <row r="5900" customFormat="false" ht="12.75" hidden="false" customHeight="false" outlineLevel="0" collapsed="false">
      <c r="A5900" s="0" t="s">
        <v>15444</v>
      </c>
      <c r="B5900" s="0" t="s">
        <v>15445</v>
      </c>
      <c r="C5900" s="0" t="str">
        <f aca="false">LEFT(A5900,2)&amp;B5900</f>
        <v>USMinnesota</v>
      </c>
    </row>
    <row r="5901" customFormat="false" ht="12.75" hidden="false" customHeight="false" outlineLevel="0" collapsed="false">
      <c r="A5901" s="0" t="s">
        <v>15446</v>
      </c>
      <c r="B5901" s="0" t="s">
        <v>15447</v>
      </c>
      <c r="C5901" s="0" t="str">
        <f aca="false">LEFT(A5901,2)&amp;B5901</f>
        <v>USMissouri</v>
      </c>
    </row>
    <row r="5902" customFormat="false" ht="12.75" hidden="false" customHeight="false" outlineLevel="0" collapsed="false">
      <c r="A5902" s="0" t="s">
        <v>15448</v>
      </c>
      <c r="B5902" s="0" t="s">
        <v>15449</v>
      </c>
      <c r="C5902" s="0" t="str">
        <f aca="false">LEFT(A5902,2)&amp;B5902</f>
        <v>USMississippi</v>
      </c>
    </row>
    <row r="5903" customFormat="false" ht="12.75" hidden="false" customHeight="false" outlineLevel="0" collapsed="false">
      <c r="A5903" s="0" t="s">
        <v>15450</v>
      </c>
      <c r="B5903" s="0" t="s">
        <v>6113</v>
      </c>
      <c r="C5903" s="0" t="str">
        <f aca="false">LEFT(A5903,2)&amp;B5903</f>
        <v>USMontana</v>
      </c>
    </row>
    <row r="5904" customFormat="false" ht="12.75" hidden="false" customHeight="false" outlineLevel="0" collapsed="false">
      <c r="A5904" s="0" t="s">
        <v>15451</v>
      </c>
      <c r="B5904" s="0" t="s">
        <v>962</v>
      </c>
      <c r="C5904" s="0" t="str">
        <f aca="false">LEFT(A5904,2)&amp;B5904</f>
        <v>USNorth Carolina</v>
      </c>
    </row>
    <row r="5905" customFormat="false" ht="12.75" hidden="false" customHeight="false" outlineLevel="0" collapsed="false">
      <c r="A5905" s="0" t="s">
        <v>15452</v>
      </c>
      <c r="B5905" s="0" t="s">
        <v>1080</v>
      </c>
      <c r="C5905" s="0" t="str">
        <f aca="false">LEFT(A5905,2)&amp;B5905</f>
        <v>USNorth Dakota</v>
      </c>
    </row>
    <row r="5906" customFormat="false" ht="12.75" hidden="false" customHeight="false" outlineLevel="0" collapsed="false">
      <c r="A5906" s="0" t="s">
        <v>15453</v>
      </c>
      <c r="B5906" s="0" t="s">
        <v>15454</v>
      </c>
      <c r="C5906" s="0" t="str">
        <f aca="false">LEFT(A5906,2)&amp;B5906</f>
        <v>USNebraska</v>
      </c>
    </row>
    <row r="5907" customFormat="false" ht="12.75" hidden="false" customHeight="false" outlineLevel="0" collapsed="false">
      <c r="A5907" s="0" t="s">
        <v>15455</v>
      </c>
      <c r="B5907" s="0" t="s">
        <v>15456</v>
      </c>
      <c r="C5907" s="0" t="str">
        <f aca="false">LEFT(A5907,2)&amp;B5907</f>
        <v>USNew Hampshire</v>
      </c>
    </row>
    <row r="5908" customFormat="false" ht="12.75" hidden="false" customHeight="false" outlineLevel="0" collapsed="false">
      <c r="A5908" s="0" t="s">
        <v>15457</v>
      </c>
      <c r="B5908" s="0" t="s">
        <v>15458</v>
      </c>
      <c r="C5908" s="0" t="str">
        <f aca="false">LEFT(A5908,2)&amp;B5908</f>
        <v>USNew Jersey</v>
      </c>
    </row>
    <row r="5909" customFormat="false" ht="12.75" hidden="false" customHeight="false" outlineLevel="0" collapsed="false">
      <c r="A5909" s="0" t="s">
        <v>15459</v>
      </c>
      <c r="B5909" s="0" t="s">
        <v>15460</v>
      </c>
      <c r="C5909" s="0" t="str">
        <f aca="false">LEFT(A5909,2)&amp;B5909</f>
        <v>USNew Mexico</v>
      </c>
    </row>
    <row r="5910" customFormat="false" ht="12.75" hidden="false" customHeight="false" outlineLevel="0" collapsed="false">
      <c r="A5910" s="0" t="s">
        <v>15461</v>
      </c>
      <c r="B5910" s="0" t="s">
        <v>1676</v>
      </c>
      <c r="C5910" s="0" t="str">
        <f aca="false">LEFT(A5910,2)&amp;B5910</f>
        <v>USNevada</v>
      </c>
    </row>
    <row r="5911" customFormat="false" ht="12.75" hidden="false" customHeight="false" outlineLevel="0" collapsed="false">
      <c r="A5911" s="0" t="s">
        <v>15462</v>
      </c>
      <c r="B5911" s="0" t="s">
        <v>943</v>
      </c>
      <c r="C5911" s="0" t="str">
        <f aca="false">LEFT(A5911,2)&amp;B5911</f>
        <v>USNew York</v>
      </c>
    </row>
    <row r="5912" customFormat="false" ht="12.75" hidden="false" customHeight="false" outlineLevel="0" collapsed="false">
      <c r="A5912" s="0" t="s">
        <v>15463</v>
      </c>
      <c r="B5912" s="0" t="s">
        <v>609</v>
      </c>
      <c r="C5912" s="0" t="str">
        <f aca="false">LEFT(A5912,2)&amp;B5912</f>
        <v>USOhio</v>
      </c>
    </row>
    <row r="5913" customFormat="false" ht="12.75" hidden="false" customHeight="false" outlineLevel="0" collapsed="false">
      <c r="A5913" s="0" t="s">
        <v>15464</v>
      </c>
      <c r="B5913" s="0" t="s">
        <v>15465</v>
      </c>
      <c r="C5913" s="0" t="str">
        <f aca="false">LEFT(A5913,2)&amp;B5913</f>
        <v>USOklahoma</v>
      </c>
    </row>
    <row r="5914" customFormat="false" ht="12.75" hidden="false" customHeight="false" outlineLevel="0" collapsed="false">
      <c r="A5914" s="0" t="s">
        <v>15466</v>
      </c>
      <c r="B5914" s="0" t="s">
        <v>15467</v>
      </c>
      <c r="C5914" s="0" t="str">
        <f aca="false">LEFT(A5914,2)&amp;B5914</f>
        <v>USOregon</v>
      </c>
    </row>
    <row r="5915" customFormat="false" ht="12.75" hidden="false" customHeight="false" outlineLevel="0" collapsed="false">
      <c r="A5915" s="0" t="s">
        <v>15468</v>
      </c>
      <c r="B5915" s="0" t="s">
        <v>570</v>
      </c>
      <c r="C5915" s="0" t="str">
        <f aca="false">LEFT(A5915,2)&amp;B5915</f>
        <v>USPennsylvania</v>
      </c>
    </row>
    <row r="5916" customFormat="false" ht="12.75" hidden="false" customHeight="false" outlineLevel="0" collapsed="false">
      <c r="A5916" s="0" t="s">
        <v>15469</v>
      </c>
      <c r="B5916" s="0" t="s">
        <v>574</v>
      </c>
      <c r="C5916" s="0" t="str">
        <f aca="false">LEFT(A5916,2)&amp;B5916</f>
        <v>USRhode Island</v>
      </c>
    </row>
    <row r="5917" customFormat="false" ht="12.75" hidden="false" customHeight="false" outlineLevel="0" collapsed="false">
      <c r="A5917" s="0" t="s">
        <v>15470</v>
      </c>
      <c r="B5917" s="0" t="s">
        <v>15471</v>
      </c>
      <c r="C5917" s="0" t="str">
        <f aca="false">LEFT(A5917,2)&amp;B5917</f>
        <v>USSouth Carolina</v>
      </c>
    </row>
    <row r="5918" customFormat="false" ht="12.75" hidden="false" customHeight="false" outlineLevel="0" collapsed="false">
      <c r="A5918" s="0" t="s">
        <v>15472</v>
      </c>
      <c r="B5918" s="0" t="s">
        <v>15473</v>
      </c>
      <c r="C5918" s="0" t="str">
        <f aca="false">LEFT(A5918,2)&amp;B5918</f>
        <v>USSouth Dakota</v>
      </c>
    </row>
    <row r="5919" customFormat="false" ht="12.75" hidden="false" customHeight="false" outlineLevel="0" collapsed="false">
      <c r="A5919" s="0" t="s">
        <v>15474</v>
      </c>
      <c r="B5919" s="0" t="s">
        <v>15475</v>
      </c>
      <c r="C5919" s="0" t="str">
        <f aca="false">LEFT(A5919,2)&amp;B5919</f>
        <v>USTennessee</v>
      </c>
    </row>
    <row r="5920" customFormat="false" ht="12.75" hidden="false" customHeight="false" outlineLevel="0" collapsed="false">
      <c r="A5920" s="0" t="s">
        <v>15476</v>
      </c>
      <c r="B5920" s="0" t="s">
        <v>1317</v>
      </c>
      <c r="C5920" s="0" t="str">
        <f aca="false">LEFT(A5920,2)&amp;B5920</f>
        <v>USTexas</v>
      </c>
    </row>
    <row r="5921" customFormat="false" ht="12.75" hidden="false" customHeight="false" outlineLevel="0" collapsed="false">
      <c r="A5921" s="0" t="s">
        <v>15477</v>
      </c>
      <c r="B5921" s="0" t="s">
        <v>643</v>
      </c>
      <c r="C5921" s="0" t="str">
        <f aca="false">LEFT(A5921,2)&amp;B5921</f>
        <v>USUtah</v>
      </c>
    </row>
    <row r="5922" customFormat="false" ht="12.75" hidden="false" customHeight="false" outlineLevel="0" collapsed="false">
      <c r="A5922" s="0" t="s">
        <v>15478</v>
      </c>
      <c r="B5922" s="0" t="s">
        <v>15479</v>
      </c>
      <c r="C5922" s="0" t="str">
        <f aca="false">LEFT(A5922,2)&amp;B5922</f>
        <v>USVirginia</v>
      </c>
    </row>
    <row r="5923" customFormat="false" ht="12.75" hidden="false" customHeight="false" outlineLevel="0" collapsed="false">
      <c r="A5923" s="0" t="s">
        <v>15480</v>
      </c>
      <c r="B5923" s="0" t="s">
        <v>15481</v>
      </c>
      <c r="C5923" s="0" t="str">
        <f aca="false">LEFT(A5923,2)&amp;B5923</f>
        <v>USVermont</v>
      </c>
    </row>
    <row r="5924" customFormat="false" ht="12.75" hidden="false" customHeight="false" outlineLevel="0" collapsed="false">
      <c r="A5924" s="0" t="s">
        <v>15482</v>
      </c>
      <c r="B5924" s="0" t="s">
        <v>15483</v>
      </c>
      <c r="C5924" s="0" t="str">
        <f aca="false">LEFT(A5924,2)&amp;B5924</f>
        <v>USWashington</v>
      </c>
    </row>
    <row r="5925" customFormat="false" ht="12.75" hidden="false" customHeight="false" outlineLevel="0" collapsed="false">
      <c r="A5925" s="0" t="s">
        <v>15484</v>
      </c>
      <c r="B5925" s="0" t="s">
        <v>15485</v>
      </c>
      <c r="C5925" s="0" t="str">
        <f aca="false">LEFT(A5925,2)&amp;B5925</f>
        <v>USWisconsin</v>
      </c>
    </row>
    <row r="5926" customFormat="false" ht="12.75" hidden="false" customHeight="false" outlineLevel="0" collapsed="false">
      <c r="A5926" s="0" t="s">
        <v>15486</v>
      </c>
      <c r="B5926" s="0" t="s">
        <v>15487</v>
      </c>
      <c r="C5926" s="0" t="str">
        <f aca="false">LEFT(A5926,2)&amp;B5926</f>
        <v>USWest Virginia</v>
      </c>
    </row>
    <row r="5927" customFormat="false" ht="12.75" hidden="false" customHeight="false" outlineLevel="0" collapsed="false">
      <c r="A5927" s="0" t="s">
        <v>15488</v>
      </c>
      <c r="B5927" s="0" t="s">
        <v>15489</v>
      </c>
      <c r="C5927" s="0" t="str">
        <f aca="false">LEFT(A5927,2)&amp;B5927</f>
        <v>USWyoming</v>
      </c>
    </row>
    <row r="5928" customFormat="false" ht="12.75" hidden="false" customHeight="false" outlineLevel="0" collapsed="false">
      <c r="A5928" s="0" t="s">
        <v>15490</v>
      </c>
      <c r="B5928" s="0" t="s">
        <v>15491</v>
      </c>
      <c r="C5928" s="0" t="str">
        <f aca="false">LEFT(A5928,2)&amp;B5928</f>
        <v>UYArtigas</v>
      </c>
    </row>
    <row r="5929" customFormat="false" ht="12.75" hidden="false" customHeight="false" outlineLevel="0" collapsed="false">
      <c r="A5929" s="0" t="s">
        <v>15492</v>
      </c>
      <c r="B5929" s="0" t="s">
        <v>15493</v>
      </c>
      <c r="C5929" s="0" t="str">
        <f aca="false">LEFT(A5929,2)&amp;B5929</f>
        <v>UYCanelones</v>
      </c>
    </row>
    <row r="5930" customFormat="false" ht="12.75" hidden="false" customHeight="false" outlineLevel="0" collapsed="false">
      <c r="A5930" s="0" t="s">
        <v>15494</v>
      </c>
      <c r="B5930" s="0" t="s">
        <v>15495</v>
      </c>
      <c r="C5930" s="0" t="str">
        <f aca="false">LEFT(A5930,2)&amp;B5930</f>
        <v>UYCerro Largo</v>
      </c>
    </row>
    <row r="5931" customFormat="false" ht="12.75" hidden="false" customHeight="false" outlineLevel="0" collapsed="false">
      <c r="A5931" s="0" t="s">
        <v>15496</v>
      </c>
      <c r="B5931" s="0" t="s">
        <v>15497</v>
      </c>
      <c r="C5931" s="0" t="str">
        <f aca="false">LEFT(A5931,2)&amp;B5931</f>
        <v>UYColonia</v>
      </c>
    </row>
    <row r="5932" customFormat="false" ht="12.75" hidden="false" customHeight="false" outlineLevel="0" collapsed="false">
      <c r="A5932" s="0" t="s">
        <v>15498</v>
      </c>
      <c r="B5932" s="0" t="s">
        <v>15499</v>
      </c>
      <c r="C5932" s="0" t="str">
        <f aca="false">LEFT(A5932,2)&amp;B5932</f>
        <v>UYDurazno</v>
      </c>
    </row>
    <row r="5933" customFormat="false" ht="12.75" hidden="false" customHeight="false" outlineLevel="0" collapsed="false">
      <c r="A5933" s="0" t="s">
        <v>15500</v>
      </c>
      <c r="B5933" s="0" t="s">
        <v>15419</v>
      </c>
      <c r="C5933" s="0" t="str">
        <f aca="false">LEFT(A5933,2)&amp;B5933</f>
        <v>UYFlorida</v>
      </c>
    </row>
    <row r="5934" customFormat="false" ht="12.75" hidden="false" customHeight="false" outlineLevel="0" collapsed="false">
      <c r="A5934" s="0" t="s">
        <v>15501</v>
      </c>
      <c r="B5934" s="0" t="s">
        <v>15502</v>
      </c>
      <c r="C5934" s="0" t="str">
        <f aca="false">LEFT(A5934,2)&amp;B5934</f>
        <v>UYFlores</v>
      </c>
    </row>
    <row r="5935" customFormat="false" ht="12.75" hidden="false" customHeight="false" outlineLevel="0" collapsed="false">
      <c r="A5935" s="0" t="s">
        <v>15503</v>
      </c>
      <c r="B5935" s="0" t="s">
        <v>15504</v>
      </c>
      <c r="C5935" s="0" t="str">
        <f aca="false">LEFT(A5935,2)&amp;B5935</f>
        <v>UYLavalleja</v>
      </c>
    </row>
    <row r="5936" customFormat="false" ht="12.75" hidden="false" customHeight="false" outlineLevel="0" collapsed="false">
      <c r="A5936" s="0" t="s">
        <v>15505</v>
      </c>
      <c r="B5936" s="0" t="s">
        <v>15506</v>
      </c>
      <c r="C5936" s="0" t="str">
        <f aca="false">LEFT(A5936,2)&amp;B5936</f>
        <v>UYMaldonado</v>
      </c>
    </row>
    <row r="5937" customFormat="false" ht="12.75" hidden="false" customHeight="false" outlineLevel="0" collapsed="false">
      <c r="A5937" s="0" t="s">
        <v>15507</v>
      </c>
      <c r="B5937" s="0" t="s">
        <v>15508</v>
      </c>
      <c r="C5937" s="0" t="str">
        <f aca="false">LEFT(A5937,2)&amp;B5937</f>
        <v>UYMontevideo</v>
      </c>
    </row>
    <row r="5938" customFormat="false" ht="12.75" hidden="false" customHeight="false" outlineLevel="0" collapsed="false">
      <c r="A5938" s="0" t="s">
        <v>15509</v>
      </c>
      <c r="B5938" s="0" t="s">
        <v>15510</v>
      </c>
      <c r="C5938" s="0" t="str">
        <f aca="false">LEFT(A5938,2)&amp;B5938</f>
        <v>UYPaysandú</v>
      </c>
    </row>
    <row r="5939" customFormat="false" ht="12.75" hidden="false" customHeight="false" outlineLevel="0" collapsed="false">
      <c r="A5939" s="0" t="s">
        <v>15511</v>
      </c>
      <c r="B5939" s="0" t="s">
        <v>5587</v>
      </c>
      <c r="C5939" s="0" t="str">
        <f aca="false">LEFT(A5939,2)&amp;B5939</f>
        <v>UYRío Negro</v>
      </c>
    </row>
    <row r="5940" customFormat="false" ht="12.75" hidden="false" customHeight="false" outlineLevel="0" collapsed="false">
      <c r="A5940" s="0" t="s">
        <v>15512</v>
      </c>
      <c r="B5940" s="0" t="s">
        <v>15513</v>
      </c>
      <c r="C5940" s="0" t="str">
        <f aca="false">LEFT(A5940,2)&amp;B5940</f>
        <v>UYRocha</v>
      </c>
    </row>
    <row r="5941" customFormat="false" ht="12.75" hidden="false" customHeight="false" outlineLevel="0" collapsed="false">
      <c r="A5941" s="0" t="s">
        <v>15514</v>
      </c>
      <c r="B5941" s="0" t="s">
        <v>15515</v>
      </c>
      <c r="C5941" s="0" t="str">
        <f aca="false">LEFT(A5941,2)&amp;B5941</f>
        <v>UYRivera</v>
      </c>
    </row>
    <row r="5942" customFormat="false" ht="12.75" hidden="false" customHeight="false" outlineLevel="0" collapsed="false">
      <c r="A5942" s="0" t="s">
        <v>15516</v>
      </c>
      <c r="B5942" s="0" t="s">
        <v>15517</v>
      </c>
      <c r="C5942" s="0" t="str">
        <f aca="false">LEFT(A5942,2)&amp;B5942</f>
        <v>UYSalto</v>
      </c>
    </row>
    <row r="5943" customFormat="false" ht="12.75" hidden="false" customHeight="false" outlineLevel="0" collapsed="false">
      <c r="A5943" s="0" t="s">
        <v>15518</v>
      </c>
      <c r="B5943" s="0" t="s">
        <v>6892</v>
      </c>
      <c r="C5943" s="0" t="str">
        <f aca="false">LEFT(A5943,2)&amp;B5943</f>
        <v>UYSan José</v>
      </c>
    </row>
    <row r="5944" customFormat="false" ht="12.75" hidden="false" customHeight="false" outlineLevel="0" collapsed="false">
      <c r="A5944" s="0" t="s">
        <v>15519</v>
      </c>
      <c r="B5944" s="0" t="s">
        <v>15520</v>
      </c>
      <c r="C5944" s="0" t="str">
        <f aca="false">LEFT(A5944,2)&amp;B5944</f>
        <v>UYSoriano</v>
      </c>
    </row>
    <row r="5945" customFormat="false" ht="12.75" hidden="false" customHeight="false" outlineLevel="0" collapsed="false">
      <c r="A5945" s="0" t="s">
        <v>15521</v>
      </c>
      <c r="B5945" s="0" t="s">
        <v>15522</v>
      </c>
      <c r="C5945" s="0" t="str">
        <f aca="false">LEFT(A5945,2)&amp;B5945</f>
        <v>UYTacuarembó</v>
      </c>
    </row>
    <row r="5946" customFormat="false" ht="12.75" hidden="false" customHeight="false" outlineLevel="0" collapsed="false">
      <c r="A5946" s="0" t="s">
        <v>15523</v>
      </c>
      <c r="B5946" s="0" t="s">
        <v>15524</v>
      </c>
      <c r="C5946" s="0" t="str">
        <f aca="false">LEFT(A5946,2)&amp;B5946</f>
        <v>UYTreinta y Tres</v>
      </c>
    </row>
    <row r="5947" customFormat="false" ht="12.75" hidden="false" customHeight="false" outlineLevel="0" collapsed="false">
      <c r="A5947" s="0" t="s">
        <v>15525</v>
      </c>
      <c r="B5947" s="0" t="s">
        <v>15526</v>
      </c>
      <c r="C5947" s="0" t="str">
        <f aca="false">LEFT(A5947,2)&amp;B5947</f>
        <v>UZAndijon</v>
      </c>
    </row>
    <row r="5948" customFormat="false" ht="12.75" hidden="false" customHeight="false" outlineLevel="0" collapsed="false">
      <c r="A5948" s="0" t="s">
        <v>15527</v>
      </c>
      <c r="B5948" s="0" t="s">
        <v>15528</v>
      </c>
      <c r="C5948" s="0" t="str">
        <f aca="false">LEFT(A5948,2)&amp;B5948</f>
        <v>UZBuxoro</v>
      </c>
    </row>
    <row r="5949" customFormat="false" ht="12.75" hidden="false" customHeight="false" outlineLevel="0" collapsed="false">
      <c r="A5949" s="0" t="s">
        <v>15529</v>
      </c>
      <c r="B5949" s="0" t="s">
        <v>15530</v>
      </c>
      <c r="C5949" s="0" t="str">
        <f aca="false">LEFT(A5949,2)&amp;B5949</f>
        <v>UZFarg‘ona</v>
      </c>
    </row>
    <row r="5950" customFormat="false" ht="12.75" hidden="false" customHeight="false" outlineLevel="0" collapsed="false">
      <c r="A5950" s="0" t="s">
        <v>15531</v>
      </c>
      <c r="B5950" s="0" t="s">
        <v>15532</v>
      </c>
      <c r="C5950" s="0" t="str">
        <f aca="false">LEFT(A5950,2)&amp;B5950</f>
        <v>UZJizzax</v>
      </c>
    </row>
    <row r="5951" customFormat="false" ht="12.75" hidden="false" customHeight="false" outlineLevel="0" collapsed="false">
      <c r="A5951" s="0" t="s">
        <v>15533</v>
      </c>
      <c r="B5951" s="0" t="s">
        <v>15534</v>
      </c>
      <c r="C5951" s="0" t="str">
        <f aca="false">LEFT(A5951,2)&amp;B5951</f>
        <v>UZNamangan</v>
      </c>
    </row>
    <row r="5952" customFormat="false" ht="12.75" hidden="false" customHeight="false" outlineLevel="0" collapsed="false">
      <c r="A5952" s="0" t="s">
        <v>15535</v>
      </c>
      <c r="B5952" s="0" t="s">
        <v>1009</v>
      </c>
      <c r="C5952" s="0" t="str">
        <f aca="false">LEFT(A5952,2)&amp;B5952</f>
        <v>UZNavoiy</v>
      </c>
    </row>
    <row r="5953" customFormat="false" ht="12.75" hidden="false" customHeight="false" outlineLevel="0" collapsed="false">
      <c r="A5953" s="0" t="s">
        <v>15536</v>
      </c>
      <c r="B5953" s="0" t="s">
        <v>15537</v>
      </c>
      <c r="C5953" s="0" t="str">
        <f aca="false">LEFT(A5953,2)&amp;B5953</f>
        <v>UZQashqadaryo</v>
      </c>
    </row>
    <row r="5954" customFormat="false" ht="12.75" hidden="false" customHeight="false" outlineLevel="0" collapsed="false">
      <c r="A5954" s="0" t="s">
        <v>15538</v>
      </c>
      <c r="B5954" s="0" t="s">
        <v>15539</v>
      </c>
      <c r="C5954" s="0" t="str">
        <f aca="false">LEFT(A5954,2)&amp;B5954</f>
        <v>UZSamarqand</v>
      </c>
    </row>
    <row r="5955" customFormat="false" ht="12.75" hidden="false" customHeight="false" outlineLevel="0" collapsed="false">
      <c r="A5955" s="0" t="s">
        <v>15540</v>
      </c>
      <c r="B5955" s="0" t="s">
        <v>15541</v>
      </c>
      <c r="C5955" s="0" t="str">
        <f aca="false">LEFT(A5955,2)&amp;B5955</f>
        <v>UZSirdaryo</v>
      </c>
    </row>
    <row r="5956" customFormat="false" ht="12.75" hidden="false" customHeight="false" outlineLevel="0" collapsed="false">
      <c r="A5956" s="0" t="s">
        <v>15542</v>
      </c>
      <c r="B5956" s="0" t="s">
        <v>15543</v>
      </c>
      <c r="C5956" s="0" t="str">
        <f aca="false">LEFT(A5956,2)&amp;B5956</f>
        <v>UZSurxondaryo</v>
      </c>
    </row>
    <row r="5957" customFormat="false" ht="12.75" hidden="false" customHeight="false" outlineLevel="0" collapsed="false">
      <c r="A5957" s="0" t="s">
        <v>15544</v>
      </c>
      <c r="B5957" s="0" t="s">
        <v>614</v>
      </c>
      <c r="C5957" s="0" t="str">
        <f aca="false">LEFT(A5957,2)&amp;B5957</f>
        <v>UZToshkent</v>
      </c>
    </row>
    <row r="5958" customFormat="false" ht="12.75" hidden="false" customHeight="false" outlineLevel="0" collapsed="false">
      <c r="A5958" s="0" t="s">
        <v>15545</v>
      </c>
      <c r="B5958" s="0" t="s">
        <v>15546</v>
      </c>
      <c r="C5958" s="0" t="str">
        <f aca="false">LEFT(A5958,2)&amp;B5958</f>
        <v>UZXorazm</v>
      </c>
    </row>
    <row r="5959" customFormat="false" ht="12.75" hidden="false" customHeight="false" outlineLevel="0" collapsed="false">
      <c r="A5959" s="0" t="s">
        <v>15547</v>
      </c>
      <c r="B5959" s="0" t="s">
        <v>15548</v>
      </c>
      <c r="C5959" s="0" t="str">
        <f aca="false">LEFT(A5959,2)&amp;B5959</f>
        <v>UZQoraqalpog‘iston Respublikasi</v>
      </c>
    </row>
    <row r="5960" customFormat="false" ht="12.75" hidden="false" customHeight="false" outlineLevel="0" collapsed="false">
      <c r="A5960" s="0" t="s">
        <v>15549</v>
      </c>
      <c r="B5960" s="0" t="s">
        <v>614</v>
      </c>
      <c r="C5960" s="0" t="str">
        <f aca="false">LEFT(A5960,2)&amp;B5960</f>
        <v>UZToshkent</v>
      </c>
    </row>
    <row r="5961" customFormat="false" ht="12.75" hidden="false" customHeight="false" outlineLevel="0" collapsed="false">
      <c r="A5961" s="0" t="s">
        <v>15550</v>
      </c>
      <c r="B5961" s="0" t="s">
        <v>15551</v>
      </c>
      <c r="C5961" s="0" t="str">
        <f aca="false">LEFT(A5961,2)&amp;B5961</f>
        <v>VCCharlotte</v>
      </c>
    </row>
    <row r="5962" customFormat="false" ht="12.75" hidden="false" customHeight="false" outlineLevel="0" collapsed="false">
      <c r="A5962" s="0" t="s">
        <v>15552</v>
      </c>
      <c r="B5962" s="0" t="s">
        <v>5797</v>
      </c>
      <c r="C5962" s="0" t="str">
        <f aca="false">LEFT(A5962,2)&amp;B5962</f>
        <v>VCSaint Andrew</v>
      </c>
    </row>
    <row r="5963" customFormat="false" ht="12.75" hidden="false" customHeight="false" outlineLevel="0" collapsed="false">
      <c r="A5963" s="0" t="s">
        <v>15553</v>
      </c>
      <c r="B5963" s="0" t="s">
        <v>7225</v>
      </c>
      <c r="C5963" s="0" t="str">
        <f aca="false">LEFT(A5963,2)&amp;B5963</f>
        <v>VCSaint David</v>
      </c>
    </row>
    <row r="5964" customFormat="false" ht="12.75" hidden="false" customHeight="false" outlineLevel="0" collapsed="false">
      <c r="A5964" s="0" t="s">
        <v>15554</v>
      </c>
      <c r="B5964" s="0" t="s">
        <v>5465</v>
      </c>
      <c r="C5964" s="0" t="str">
        <f aca="false">LEFT(A5964,2)&amp;B5964</f>
        <v>VCSaint George</v>
      </c>
    </row>
    <row r="5965" customFormat="false" ht="12.75" hidden="false" customHeight="false" outlineLevel="0" collapsed="false">
      <c r="A5965" s="0" t="s">
        <v>15555</v>
      </c>
      <c r="B5965" s="0" t="s">
        <v>7234</v>
      </c>
      <c r="C5965" s="0" t="str">
        <f aca="false">LEFT(A5965,2)&amp;B5965</f>
        <v>VCSaint Patrick</v>
      </c>
    </row>
    <row r="5966" customFormat="false" ht="12.75" hidden="false" customHeight="false" outlineLevel="0" collapsed="false">
      <c r="A5966" s="0" t="s">
        <v>15556</v>
      </c>
      <c r="B5966" s="0" t="s">
        <v>15557</v>
      </c>
      <c r="C5966" s="0" t="str">
        <f aca="false">LEFT(A5966,2)&amp;B5966</f>
        <v>VCGrenadines</v>
      </c>
    </row>
    <row r="5967" customFormat="false" ht="12.75" hidden="false" customHeight="false" outlineLevel="0" collapsed="false">
      <c r="A5967" s="0" t="s">
        <v>15558</v>
      </c>
      <c r="B5967" s="0" t="s">
        <v>15559</v>
      </c>
      <c r="C5967" s="0" t="str">
        <f aca="false">LEFT(A5967,2)&amp;B5967</f>
        <v>VEAnzoátegui</v>
      </c>
    </row>
    <row r="5968" customFormat="false" ht="12.75" hidden="false" customHeight="false" outlineLevel="0" collapsed="false">
      <c r="A5968" s="0" t="s">
        <v>15560</v>
      </c>
      <c r="B5968" s="0" t="s">
        <v>15561</v>
      </c>
      <c r="C5968" s="0" t="str">
        <f aca="false">LEFT(A5968,2)&amp;B5968</f>
        <v>VEApure</v>
      </c>
    </row>
    <row r="5969" customFormat="false" ht="12.75" hidden="false" customHeight="false" outlineLevel="0" collapsed="false">
      <c r="A5969" s="0" t="s">
        <v>15562</v>
      </c>
      <c r="B5969" s="0" t="s">
        <v>15563</v>
      </c>
      <c r="C5969" s="0" t="str">
        <f aca="false">LEFT(A5969,2)&amp;B5969</f>
        <v>VEAragua</v>
      </c>
    </row>
    <row r="5970" customFormat="false" ht="12.75" hidden="false" customHeight="false" outlineLevel="0" collapsed="false">
      <c r="A5970" s="0" t="s">
        <v>15564</v>
      </c>
      <c r="B5970" s="0" t="s">
        <v>15565</v>
      </c>
      <c r="C5970" s="0" t="str">
        <f aca="false">LEFT(A5970,2)&amp;B5970</f>
        <v>VEBarinas</v>
      </c>
    </row>
    <row r="5971" customFormat="false" ht="12.75" hidden="false" customHeight="false" outlineLevel="0" collapsed="false">
      <c r="A5971" s="0" t="s">
        <v>15566</v>
      </c>
      <c r="B5971" s="0" t="s">
        <v>6824</v>
      </c>
      <c r="C5971" s="0" t="str">
        <f aca="false">LEFT(A5971,2)&amp;B5971</f>
        <v>VEBolívar</v>
      </c>
    </row>
    <row r="5972" customFormat="false" ht="12.75" hidden="false" customHeight="false" outlineLevel="0" collapsed="false">
      <c r="A5972" s="0" t="s">
        <v>15567</v>
      </c>
      <c r="B5972" s="0" t="s">
        <v>15568</v>
      </c>
      <c r="C5972" s="0" t="str">
        <f aca="false">LEFT(A5972,2)&amp;B5972</f>
        <v>VECarabobo</v>
      </c>
    </row>
    <row r="5973" customFormat="false" ht="12.75" hidden="false" customHeight="false" outlineLevel="0" collapsed="false">
      <c r="A5973" s="0" t="s">
        <v>15569</v>
      </c>
      <c r="B5973" s="0" t="s">
        <v>15570</v>
      </c>
      <c r="C5973" s="0" t="str">
        <f aca="false">LEFT(A5973,2)&amp;B5973</f>
        <v>VECojedes</v>
      </c>
    </row>
    <row r="5974" customFormat="false" ht="12.75" hidden="false" customHeight="false" outlineLevel="0" collapsed="false">
      <c r="A5974" s="0" t="s">
        <v>15571</v>
      </c>
      <c r="B5974" s="0" t="s">
        <v>15572</v>
      </c>
      <c r="C5974" s="0" t="str">
        <f aca="false">LEFT(A5974,2)&amp;B5974</f>
        <v>VEFalcón</v>
      </c>
    </row>
    <row r="5975" customFormat="false" ht="12.75" hidden="false" customHeight="false" outlineLevel="0" collapsed="false">
      <c r="A5975" s="0" t="s">
        <v>15573</v>
      </c>
      <c r="B5975" s="0" t="s">
        <v>15574</v>
      </c>
      <c r="C5975" s="0" t="str">
        <f aca="false">LEFT(A5975,2)&amp;B5975</f>
        <v>VEGuárico</v>
      </c>
    </row>
    <row r="5976" customFormat="false" ht="12.75" hidden="false" customHeight="false" outlineLevel="0" collapsed="false">
      <c r="A5976" s="0" t="s">
        <v>15575</v>
      </c>
      <c r="B5976" s="0" t="s">
        <v>15576</v>
      </c>
      <c r="C5976" s="0" t="str">
        <f aca="false">LEFT(A5976,2)&amp;B5976</f>
        <v>VELara</v>
      </c>
    </row>
    <row r="5977" customFormat="false" ht="12.75" hidden="false" customHeight="false" outlineLevel="0" collapsed="false">
      <c r="A5977" s="0" t="s">
        <v>15577</v>
      </c>
      <c r="B5977" s="0" t="s">
        <v>15578</v>
      </c>
      <c r="C5977" s="0" t="str">
        <f aca="false">LEFT(A5977,2)&amp;B5977</f>
        <v>VEMérida</v>
      </c>
    </row>
    <row r="5978" customFormat="false" ht="12.75" hidden="false" customHeight="false" outlineLevel="0" collapsed="false">
      <c r="A5978" s="0" t="s">
        <v>15579</v>
      </c>
      <c r="B5978" s="0" t="s">
        <v>15580</v>
      </c>
      <c r="C5978" s="0" t="str">
        <f aca="false">LEFT(A5978,2)&amp;B5978</f>
        <v>VEMiranda</v>
      </c>
    </row>
    <row r="5979" customFormat="false" ht="12.75" hidden="false" customHeight="false" outlineLevel="0" collapsed="false">
      <c r="A5979" s="0" t="s">
        <v>15581</v>
      </c>
      <c r="B5979" s="0" t="s">
        <v>15582</v>
      </c>
      <c r="C5979" s="0" t="str">
        <f aca="false">LEFT(A5979,2)&amp;B5979</f>
        <v>VEMonagas</v>
      </c>
    </row>
    <row r="5980" customFormat="false" ht="12.75" hidden="false" customHeight="false" outlineLevel="0" collapsed="false">
      <c r="A5980" s="0" t="s">
        <v>15583</v>
      </c>
      <c r="B5980" s="0" t="s">
        <v>15584</v>
      </c>
      <c r="C5980" s="0" t="str">
        <f aca="false">LEFT(A5980,2)&amp;B5980</f>
        <v>VENueva Esparta</v>
      </c>
    </row>
    <row r="5981" customFormat="false" ht="12.75" hidden="false" customHeight="false" outlineLevel="0" collapsed="false">
      <c r="A5981" s="0" t="s">
        <v>15585</v>
      </c>
      <c r="B5981" s="0" t="s">
        <v>15586</v>
      </c>
      <c r="C5981" s="0" t="str">
        <f aca="false">LEFT(A5981,2)&amp;B5981</f>
        <v>VEPortuguesa</v>
      </c>
    </row>
    <row r="5982" customFormat="false" ht="12.75" hidden="false" customHeight="false" outlineLevel="0" collapsed="false">
      <c r="A5982" s="0" t="s">
        <v>15587</v>
      </c>
      <c r="B5982" s="0" t="s">
        <v>6868</v>
      </c>
      <c r="C5982" s="0" t="str">
        <f aca="false">LEFT(A5982,2)&amp;B5982</f>
        <v>VESucre</v>
      </c>
    </row>
    <row r="5983" customFormat="false" ht="12.75" hidden="false" customHeight="false" outlineLevel="0" collapsed="false">
      <c r="A5983" s="0" t="s">
        <v>15588</v>
      </c>
      <c r="B5983" s="0" t="s">
        <v>15589</v>
      </c>
      <c r="C5983" s="0" t="str">
        <f aca="false">LEFT(A5983,2)&amp;B5983</f>
        <v>VETáchira</v>
      </c>
    </row>
    <row r="5984" customFormat="false" ht="12.75" hidden="false" customHeight="false" outlineLevel="0" collapsed="false">
      <c r="A5984" s="0" t="s">
        <v>15590</v>
      </c>
      <c r="B5984" s="0" t="s">
        <v>15591</v>
      </c>
      <c r="C5984" s="0" t="str">
        <f aca="false">LEFT(A5984,2)&amp;B5984</f>
        <v>VETrujillo</v>
      </c>
    </row>
    <row r="5985" customFormat="false" ht="12.75" hidden="false" customHeight="false" outlineLevel="0" collapsed="false">
      <c r="A5985" s="0" t="s">
        <v>15592</v>
      </c>
      <c r="B5985" s="0" t="s">
        <v>15593</v>
      </c>
      <c r="C5985" s="0" t="str">
        <f aca="false">LEFT(A5985,2)&amp;B5985</f>
        <v>VEYaracuy</v>
      </c>
    </row>
    <row r="5986" customFormat="false" ht="12.75" hidden="false" customHeight="false" outlineLevel="0" collapsed="false">
      <c r="A5986" s="0" t="s">
        <v>15594</v>
      </c>
      <c r="B5986" s="0" t="s">
        <v>15595</v>
      </c>
      <c r="C5986" s="0" t="str">
        <f aca="false">LEFT(A5986,2)&amp;B5986</f>
        <v>VEZulia</v>
      </c>
    </row>
    <row r="5987" customFormat="false" ht="12.75" hidden="false" customHeight="false" outlineLevel="0" collapsed="false">
      <c r="A5987" s="0" t="s">
        <v>15596</v>
      </c>
      <c r="B5987" s="0" t="s">
        <v>15597</v>
      </c>
      <c r="C5987" s="0" t="str">
        <f aca="false">LEFT(A5987,2)&amp;B5987</f>
        <v>VEVargas</v>
      </c>
    </row>
    <row r="5988" customFormat="false" ht="12.75" hidden="false" customHeight="false" outlineLevel="0" collapsed="false">
      <c r="A5988" s="0" t="s">
        <v>15598</v>
      </c>
      <c r="B5988" s="0" t="s">
        <v>15599</v>
      </c>
      <c r="C5988" s="0" t="str">
        <f aca="false">LEFT(A5988,2)&amp;B5988</f>
        <v>VEDelta Amacuro</v>
      </c>
    </row>
    <row r="5989" customFormat="false" ht="12.75" hidden="false" customHeight="false" outlineLevel="0" collapsed="false">
      <c r="A5989" s="0" t="s">
        <v>15600</v>
      </c>
      <c r="B5989" s="0" t="s">
        <v>719</v>
      </c>
      <c r="C5989" s="0" t="str">
        <f aca="false">LEFT(A5989,2)&amp;B5989</f>
        <v>VEAmazonas</v>
      </c>
    </row>
    <row r="5990" customFormat="false" ht="12.75" hidden="false" customHeight="false" outlineLevel="0" collapsed="false">
      <c r="A5990" s="0" t="s">
        <v>15601</v>
      </c>
      <c r="B5990" s="0" t="s">
        <v>15602</v>
      </c>
      <c r="C5990" s="0" t="str">
        <f aca="false">LEFT(A5990,2)&amp;B5990</f>
        <v>VEDependencias Federales</v>
      </c>
    </row>
    <row r="5991" customFormat="false" ht="12.75" hidden="false" customHeight="false" outlineLevel="0" collapsed="false">
      <c r="A5991" s="0" t="s">
        <v>15603</v>
      </c>
      <c r="B5991" s="0" t="s">
        <v>15604</v>
      </c>
      <c r="C5991" s="0" t="str">
        <f aca="false">LEFT(A5991,2)&amp;B5991</f>
        <v>VEDistrito Capital</v>
      </c>
    </row>
    <row r="5992" customFormat="false" ht="12.75" hidden="false" customHeight="false" outlineLevel="0" collapsed="false">
      <c r="A5992" s="0" t="s">
        <v>15605</v>
      </c>
      <c r="B5992" s="0" t="s">
        <v>15606</v>
      </c>
      <c r="C5992" s="0" t="str">
        <f aca="false">LEFT(A5992,2)&amp;B5992</f>
        <v>VNLai Châu</v>
      </c>
    </row>
    <row r="5993" customFormat="false" ht="12.75" hidden="false" customHeight="false" outlineLevel="0" collapsed="false">
      <c r="A5993" s="0" t="s">
        <v>15607</v>
      </c>
      <c r="B5993" s="0" t="s">
        <v>15608</v>
      </c>
      <c r="C5993" s="0" t="str">
        <f aca="false">LEFT(A5993,2)&amp;B5993</f>
        <v>VNLào Cai</v>
      </c>
    </row>
    <row r="5994" customFormat="false" ht="12.75" hidden="false" customHeight="false" outlineLevel="0" collapsed="false">
      <c r="A5994" s="0" t="s">
        <v>15609</v>
      </c>
      <c r="B5994" s="0" t="s">
        <v>15610</v>
      </c>
      <c r="C5994" s="0" t="str">
        <f aca="false">LEFT(A5994,2)&amp;B5994</f>
        <v>VNHà Giang</v>
      </c>
    </row>
    <row r="5995" customFormat="false" ht="12.75" hidden="false" customHeight="false" outlineLevel="0" collapsed="false">
      <c r="A5995" s="0" t="s">
        <v>15611</v>
      </c>
      <c r="B5995" s="0" t="s">
        <v>1408</v>
      </c>
      <c r="C5995" s="0" t="str">
        <f aca="false">LEFT(A5995,2)&amp;B5995</f>
        <v>VNCao Bằng</v>
      </c>
    </row>
    <row r="5996" customFormat="false" ht="12.75" hidden="false" customHeight="false" outlineLevel="0" collapsed="false">
      <c r="A5996" s="0" t="s">
        <v>15612</v>
      </c>
      <c r="B5996" s="0" t="s">
        <v>15613</v>
      </c>
      <c r="C5996" s="0" t="str">
        <f aca="false">LEFT(A5996,2)&amp;B5996</f>
        <v>VNSơn La</v>
      </c>
    </row>
    <row r="5997" customFormat="false" ht="12.75" hidden="false" customHeight="false" outlineLevel="0" collapsed="false">
      <c r="A5997" s="0" t="s">
        <v>15614</v>
      </c>
      <c r="B5997" s="0" t="s">
        <v>15615</v>
      </c>
      <c r="C5997" s="0" t="str">
        <f aca="false">LEFT(A5997,2)&amp;B5997</f>
        <v>VNYên Bái</v>
      </c>
    </row>
    <row r="5998" customFormat="false" ht="12.75" hidden="false" customHeight="false" outlineLevel="0" collapsed="false">
      <c r="A5998" s="0" t="s">
        <v>15616</v>
      </c>
      <c r="B5998" s="0" t="s">
        <v>1569</v>
      </c>
      <c r="C5998" s="0" t="str">
        <f aca="false">LEFT(A5998,2)&amp;B5998</f>
        <v>VNTuyên Quang</v>
      </c>
    </row>
    <row r="5999" customFormat="false" ht="12.75" hidden="false" customHeight="false" outlineLevel="0" collapsed="false">
      <c r="A5999" s="0" t="s">
        <v>15617</v>
      </c>
      <c r="B5999" s="0" t="s">
        <v>15618</v>
      </c>
      <c r="C5999" s="0" t="str">
        <f aca="false">LEFT(A5999,2)&amp;B5999</f>
        <v>VNLạng Sơn</v>
      </c>
    </row>
    <row r="6000" customFormat="false" ht="12.75" hidden="false" customHeight="false" outlineLevel="0" collapsed="false">
      <c r="A6000" s="0" t="s">
        <v>15619</v>
      </c>
      <c r="B6000" s="0" t="s">
        <v>15620</v>
      </c>
      <c r="C6000" s="0" t="str">
        <f aca="false">LEFT(A6000,2)&amp;B6000</f>
        <v>VNQuảng Ninh</v>
      </c>
    </row>
    <row r="6001" customFormat="false" ht="12.75" hidden="false" customHeight="false" outlineLevel="0" collapsed="false">
      <c r="A6001" s="0" t="s">
        <v>15621</v>
      </c>
      <c r="B6001" s="0" t="s">
        <v>15622</v>
      </c>
      <c r="C6001" s="0" t="str">
        <f aca="false">LEFT(A6001,2)&amp;B6001</f>
        <v>VNHòa Bình</v>
      </c>
    </row>
    <row r="6002" customFormat="false" ht="12.75" hidden="false" customHeight="false" outlineLevel="0" collapsed="false">
      <c r="A6002" s="0" t="s">
        <v>15623</v>
      </c>
      <c r="B6002" s="0" t="s">
        <v>15624</v>
      </c>
      <c r="C6002" s="0" t="str">
        <f aca="false">LEFT(A6002,2)&amp;B6002</f>
        <v>VNNinh Bình</v>
      </c>
    </row>
    <row r="6003" customFormat="false" ht="12.75" hidden="false" customHeight="false" outlineLevel="0" collapsed="false">
      <c r="A6003" s="0" t="s">
        <v>15625</v>
      </c>
      <c r="B6003" s="0" t="s">
        <v>15626</v>
      </c>
      <c r="C6003" s="0" t="str">
        <f aca="false">LEFT(A6003,2)&amp;B6003</f>
        <v>VNThái Bình</v>
      </c>
    </row>
    <row r="6004" customFormat="false" ht="12.75" hidden="false" customHeight="false" outlineLevel="0" collapsed="false">
      <c r="A6004" s="0" t="s">
        <v>15627</v>
      </c>
      <c r="B6004" s="0" t="s">
        <v>1697</v>
      </c>
      <c r="C6004" s="0" t="str">
        <f aca="false">LEFT(A6004,2)&amp;B6004</f>
        <v>VNThanh Hóa</v>
      </c>
    </row>
    <row r="6005" customFormat="false" ht="12.75" hidden="false" customHeight="false" outlineLevel="0" collapsed="false">
      <c r="A6005" s="0" t="s">
        <v>15628</v>
      </c>
      <c r="B6005" s="0" t="s">
        <v>1355</v>
      </c>
      <c r="C6005" s="0" t="str">
        <f aca="false">LEFT(A6005,2)&amp;B6005</f>
        <v>VNNghệ An</v>
      </c>
    </row>
    <row r="6006" customFormat="false" ht="12.75" hidden="false" customHeight="false" outlineLevel="0" collapsed="false">
      <c r="A6006" s="0" t="s">
        <v>15629</v>
      </c>
      <c r="B6006" s="0" t="s">
        <v>15630</v>
      </c>
      <c r="C6006" s="0" t="str">
        <f aca="false">LEFT(A6006,2)&amp;B6006</f>
        <v>VNHà Tĩnh</v>
      </c>
    </row>
    <row r="6007" customFormat="false" ht="12.75" hidden="false" customHeight="false" outlineLevel="0" collapsed="false">
      <c r="A6007" s="0" t="s">
        <v>15631</v>
      </c>
      <c r="B6007" s="0" t="s">
        <v>15632</v>
      </c>
      <c r="C6007" s="0" t="str">
        <f aca="false">LEFT(A6007,2)&amp;B6007</f>
        <v>VNQuảng Bình</v>
      </c>
    </row>
    <row r="6008" customFormat="false" ht="12.75" hidden="false" customHeight="false" outlineLevel="0" collapsed="false">
      <c r="A6008" s="0" t="s">
        <v>15633</v>
      </c>
      <c r="B6008" s="0" t="s">
        <v>15634</v>
      </c>
      <c r="C6008" s="0" t="str">
        <f aca="false">LEFT(A6008,2)&amp;B6008</f>
        <v>VNQuảng Trị</v>
      </c>
    </row>
    <row r="6009" customFormat="false" ht="12.75" hidden="false" customHeight="false" outlineLevel="0" collapsed="false">
      <c r="A6009" s="0" t="s">
        <v>15635</v>
      </c>
      <c r="B6009" s="0" t="s">
        <v>15636</v>
      </c>
      <c r="C6009" s="0" t="str">
        <f aca="false">LEFT(A6009,2)&amp;B6009</f>
        <v>VNThừa Thiên-Huế</v>
      </c>
    </row>
    <row r="6010" customFormat="false" ht="12.75" hidden="false" customHeight="false" outlineLevel="0" collapsed="false">
      <c r="A6010" s="0" t="s">
        <v>15637</v>
      </c>
      <c r="B6010" s="0" t="s">
        <v>15638</v>
      </c>
      <c r="C6010" s="0" t="str">
        <f aca="false">LEFT(A6010,2)&amp;B6010</f>
        <v>VNQuảng Nam</v>
      </c>
    </row>
    <row r="6011" customFormat="false" ht="12.75" hidden="false" customHeight="false" outlineLevel="0" collapsed="false">
      <c r="A6011" s="0" t="s">
        <v>15639</v>
      </c>
      <c r="B6011" s="0" t="s">
        <v>15640</v>
      </c>
      <c r="C6011" s="0" t="str">
        <f aca="false">LEFT(A6011,2)&amp;B6011</f>
        <v>VNKon Tum</v>
      </c>
    </row>
    <row r="6012" customFormat="false" ht="12.75" hidden="false" customHeight="false" outlineLevel="0" collapsed="false">
      <c r="A6012" s="0" t="s">
        <v>15641</v>
      </c>
      <c r="B6012" s="0" t="s">
        <v>15642</v>
      </c>
      <c r="C6012" s="0" t="str">
        <f aca="false">LEFT(A6012,2)&amp;B6012</f>
        <v>VNQuảng Ngãi</v>
      </c>
    </row>
    <row r="6013" customFormat="false" ht="12.75" hidden="false" customHeight="false" outlineLevel="0" collapsed="false">
      <c r="A6013" s="0" t="s">
        <v>15643</v>
      </c>
      <c r="B6013" s="0" t="s">
        <v>15644</v>
      </c>
      <c r="C6013" s="0" t="str">
        <f aca="false">LEFT(A6013,2)&amp;B6013</f>
        <v>VNGia Lai</v>
      </c>
    </row>
    <row r="6014" customFormat="false" ht="12.75" hidden="false" customHeight="false" outlineLevel="0" collapsed="false">
      <c r="A6014" s="0" t="s">
        <v>15645</v>
      </c>
      <c r="B6014" s="0" t="s">
        <v>15646</v>
      </c>
      <c r="C6014" s="0" t="str">
        <f aca="false">LEFT(A6014,2)&amp;B6014</f>
        <v>VNBình Định</v>
      </c>
    </row>
    <row r="6015" customFormat="false" ht="12.75" hidden="false" customHeight="false" outlineLevel="0" collapsed="false">
      <c r="A6015" s="0" t="s">
        <v>15647</v>
      </c>
      <c r="B6015" s="0" t="s">
        <v>15648</v>
      </c>
      <c r="C6015" s="0" t="str">
        <f aca="false">LEFT(A6015,2)&amp;B6015</f>
        <v>VNPhú Yên</v>
      </c>
    </row>
    <row r="6016" customFormat="false" ht="12.75" hidden="false" customHeight="false" outlineLevel="0" collapsed="false">
      <c r="A6016" s="0" t="s">
        <v>15649</v>
      </c>
      <c r="B6016" s="0" t="s">
        <v>15650</v>
      </c>
      <c r="C6016" s="0" t="str">
        <f aca="false">LEFT(A6016,2)&amp;B6016</f>
        <v>VNĐắk Lắk</v>
      </c>
    </row>
    <row r="6017" customFormat="false" ht="12.75" hidden="false" customHeight="false" outlineLevel="0" collapsed="false">
      <c r="A6017" s="0" t="s">
        <v>15651</v>
      </c>
      <c r="B6017" s="0" t="s">
        <v>15652</v>
      </c>
      <c r="C6017" s="0" t="str">
        <f aca="false">LEFT(A6017,2)&amp;B6017</f>
        <v>VNKhánh Hòa</v>
      </c>
    </row>
    <row r="6018" customFormat="false" ht="12.75" hidden="false" customHeight="false" outlineLevel="0" collapsed="false">
      <c r="A6018" s="0" t="s">
        <v>15653</v>
      </c>
      <c r="B6018" s="0" t="s">
        <v>15654</v>
      </c>
      <c r="C6018" s="0" t="str">
        <f aca="false">LEFT(A6018,2)&amp;B6018</f>
        <v>VNLâm Đồng</v>
      </c>
    </row>
    <row r="6019" customFormat="false" ht="12.75" hidden="false" customHeight="false" outlineLevel="0" collapsed="false">
      <c r="A6019" s="0" t="s">
        <v>15655</v>
      </c>
      <c r="B6019" s="0" t="s">
        <v>15656</v>
      </c>
      <c r="C6019" s="0" t="str">
        <f aca="false">LEFT(A6019,2)&amp;B6019</f>
        <v>VNNinh Thuận</v>
      </c>
    </row>
    <row r="6020" customFormat="false" ht="12.75" hidden="false" customHeight="false" outlineLevel="0" collapsed="false">
      <c r="A6020" s="0" t="s">
        <v>15657</v>
      </c>
      <c r="B6020" s="0" t="s">
        <v>15658</v>
      </c>
      <c r="C6020" s="0" t="str">
        <f aca="false">LEFT(A6020,2)&amp;B6020</f>
        <v>VNTây Ninh</v>
      </c>
    </row>
    <row r="6021" customFormat="false" ht="12.75" hidden="false" customHeight="false" outlineLevel="0" collapsed="false">
      <c r="A6021" s="0" t="s">
        <v>15659</v>
      </c>
      <c r="B6021" s="0" t="s">
        <v>15660</v>
      </c>
      <c r="C6021" s="0" t="str">
        <f aca="false">LEFT(A6021,2)&amp;B6021</f>
        <v>VNĐồng Nai</v>
      </c>
    </row>
    <row r="6022" customFormat="false" ht="12.75" hidden="false" customHeight="false" outlineLevel="0" collapsed="false">
      <c r="A6022" s="0" t="s">
        <v>15661</v>
      </c>
      <c r="B6022" s="0" t="s">
        <v>15662</v>
      </c>
      <c r="C6022" s="0" t="str">
        <f aca="false">LEFT(A6022,2)&amp;B6022</f>
        <v>VNBình Thuận</v>
      </c>
    </row>
    <row r="6023" customFormat="false" ht="12.75" hidden="false" customHeight="false" outlineLevel="0" collapsed="false">
      <c r="A6023" s="0" t="s">
        <v>15663</v>
      </c>
      <c r="B6023" s="0" t="s">
        <v>15664</v>
      </c>
      <c r="C6023" s="0" t="str">
        <f aca="false">LEFT(A6023,2)&amp;B6023</f>
        <v>VNLong An</v>
      </c>
    </row>
    <row r="6024" customFormat="false" ht="12.75" hidden="false" customHeight="false" outlineLevel="0" collapsed="false">
      <c r="A6024" s="0" t="s">
        <v>15665</v>
      </c>
      <c r="B6024" s="0" t="s">
        <v>15666</v>
      </c>
      <c r="C6024" s="0" t="str">
        <f aca="false">LEFT(A6024,2)&amp;B6024</f>
        <v>VNBà Rịa - Vũng Tàu</v>
      </c>
    </row>
    <row r="6025" customFormat="false" ht="12.75" hidden="false" customHeight="false" outlineLevel="0" collapsed="false">
      <c r="A6025" s="0" t="s">
        <v>15667</v>
      </c>
      <c r="B6025" s="0" t="s">
        <v>15668</v>
      </c>
      <c r="C6025" s="0" t="str">
        <f aca="false">LEFT(A6025,2)&amp;B6025</f>
        <v>VNAn Giang</v>
      </c>
    </row>
    <row r="6026" customFormat="false" ht="12.75" hidden="false" customHeight="false" outlineLevel="0" collapsed="false">
      <c r="A6026" s="0" t="s">
        <v>15669</v>
      </c>
      <c r="B6026" s="0" t="s">
        <v>15670</v>
      </c>
      <c r="C6026" s="0" t="str">
        <f aca="false">LEFT(A6026,2)&amp;B6026</f>
        <v>VNĐồng Tháp</v>
      </c>
    </row>
    <row r="6027" customFormat="false" ht="12.75" hidden="false" customHeight="false" outlineLevel="0" collapsed="false">
      <c r="A6027" s="0" t="s">
        <v>15671</v>
      </c>
      <c r="B6027" s="0" t="s">
        <v>15672</v>
      </c>
      <c r="C6027" s="0" t="str">
        <f aca="false">LEFT(A6027,2)&amp;B6027</f>
        <v>VNTiền Giang</v>
      </c>
    </row>
    <row r="6028" customFormat="false" ht="12.75" hidden="false" customHeight="false" outlineLevel="0" collapsed="false">
      <c r="A6028" s="0" t="s">
        <v>15673</v>
      </c>
      <c r="B6028" s="0" t="s">
        <v>15674</v>
      </c>
      <c r="C6028" s="0" t="str">
        <f aca="false">LEFT(A6028,2)&amp;B6028</f>
        <v>VNKiến Giang</v>
      </c>
    </row>
    <row r="6029" customFormat="false" ht="12.75" hidden="false" customHeight="false" outlineLevel="0" collapsed="false">
      <c r="A6029" s="0" t="s">
        <v>15675</v>
      </c>
      <c r="B6029" s="0" t="s">
        <v>15676</v>
      </c>
      <c r="C6029" s="0" t="str">
        <f aca="false">LEFT(A6029,2)&amp;B6029</f>
        <v>VNVĩnh Long</v>
      </c>
    </row>
    <row r="6030" customFormat="false" ht="12.75" hidden="false" customHeight="false" outlineLevel="0" collapsed="false">
      <c r="A6030" s="0" t="s">
        <v>15677</v>
      </c>
      <c r="B6030" s="0" t="s">
        <v>15678</v>
      </c>
      <c r="C6030" s="0" t="str">
        <f aca="false">LEFT(A6030,2)&amp;B6030</f>
        <v>VNBến Tre</v>
      </c>
    </row>
    <row r="6031" customFormat="false" ht="12.75" hidden="false" customHeight="false" outlineLevel="0" collapsed="false">
      <c r="A6031" s="0" t="s">
        <v>15679</v>
      </c>
      <c r="B6031" s="0" t="s">
        <v>15680</v>
      </c>
      <c r="C6031" s="0" t="str">
        <f aca="false">LEFT(A6031,2)&amp;B6031</f>
        <v>VNTrà Vinh</v>
      </c>
    </row>
    <row r="6032" customFormat="false" ht="12.75" hidden="false" customHeight="false" outlineLevel="0" collapsed="false">
      <c r="A6032" s="0" t="s">
        <v>15681</v>
      </c>
      <c r="B6032" s="0" t="s">
        <v>15682</v>
      </c>
      <c r="C6032" s="0" t="str">
        <f aca="false">LEFT(A6032,2)&amp;B6032</f>
        <v>VNSóc Trăng</v>
      </c>
    </row>
    <row r="6033" customFormat="false" ht="12.75" hidden="false" customHeight="false" outlineLevel="0" collapsed="false">
      <c r="A6033" s="0" t="s">
        <v>15683</v>
      </c>
      <c r="B6033" s="0" t="s">
        <v>15684</v>
      </c>
      <c r="C6033" s="0" t="str">
        <f aca="false">LEFT(A6033,2)&amp;B6033</f>
        <v>VNBắc Kạn</v>
      </c>
    </row>
    <row r="6034" customFormat="false" ht="12.75" hidden="false" customHeight="false" outlineLevel="0" collapsed="false">
      <c r="A6034" s="0" t="s">
        <v>15685</v>
      </c>
      <c r="B6034" s="0" t="s">
        <v>15686</v>
      </c>
      <c r="C6034" s="0" t="str">
        <f aca="false">LEFT(A6034,2)&amp;B6034</f>
        <v>VNBắc Giang</v>
      </c>
    </row>
    <row r="6035" customFormat="false" ht="12.75" hidden="false" customHeight="false" outlineLevel="0" collapsed="false">
      <c r="A6035" s="0" t="s">
        <v>15687</v>
      </c>
      <c r="B6035" s="0" t="s">
        <v>15688</v>
      </c>
      <c r="C6035" s="0" t="str">
        <f aca="false">LEFT(A6035,2)&amp;B6035</f>
        <v>VNBạc Liêu</v>
      </c>
    </row>
    <row r="6036" customFormat="false" ht="12.75" hidden="false" customHeight="false" outlineLevel="0" collapsed="false">
      <c r="A6036" s="0" t="s">
        <v>15689</v>
      </c>
      <c r="B6036" s="0" t="s">
        <v>15690</v>
      </c>
      <c r="C6036" s="0" t="str">
        <f aca="false">LEFT(A6036,2)&amp;B6036</f>
        <v>VNBắc Ninh</v>
      </c>
    </row>
    <row r="6037" customFormat="false" ht="12.75" hidden="false" customHeight="false" outlineLevel="0" collapsed="false">
      <c r="A6037" s="0" t="s">
        <v>15691</v>
      </c>
      <c r="B6037" s="0" t="s">
        <v>15692</v>
      </c>
      <c r="C6037" s="0" t="str">
        <f aca="false">LEFT(A6037,2)&amp;B6037</f>
        <v>VNBình Dương</v>
      </c>
    </row>
    <row r="6038" customFormat="false" ht="12.75" hidden="false" customHeight="false" outlineLevel="0" collapsed="false">
      <c r="A6038" s="0" t="s">
        <v>15693</v>
      </c>
      <c r="B6038" s="0" t="s">
        <v>15694</v>
      </c>
      <c r="C6038" s="0" t="str">
        <f aca="false">LEFT(A6038,2)&amp;B6038</f>
        <v>VNBình Phước</v>
      </c>
    </row>
    <row r="6039" customFormat="false" ht="12.75" hidden="false" customHeight="false" outlineLevel="0" collapsed="false">
      <c r="A6039" s="0" t="s">
        <v>15695</v>
      </c>
      <c r="B6039" s="0" t="s">
        <v>15696</v>
      </c>
      <c r="C6039" s="0" t="str">
        <f aca="false">LEFT(A6039,2)&amp;B6039</f>
        <v>VNCà Mau</v>
      </c>
    </row>
    <row r="6040" customFormat="false" ht="12.75" hidden="false" customHeight="false" outlineLevel="0" collapsed="false">
      <c r="A6040" s="0" t="s">
        <v>15697</v>
      </c>
      <c r="B6040" s="0" t="s">
        <v>15698</v>
      </c>
      <c r="C6040" s="0" t="str">
        <f aca="false">LEFT(A6040,2)&amp;B6040</f>
        <v>VNHải Dương</v>
      </c>
    </row>
    <row r="6041" customFormat="false" ht="12.75" hidden="false" customHeight="false" outlineLevel="0" collapsed="false">
      <c r="A6041" s="0" t="s">
        <v>15699</v>
      </c>
      <c r="B6041" s="0" t="s">
        <v>15700</v>
      </c>
      <c r="C6041" s="0" t="str">
        <f aca="false">LEFT(A6041,2)&amp;B6041</f>
        <v>VNHà Nam</v>
      </c>
    </row>
    <row r="6042" customFormat="false" ht="12.75" hidden="false" customHeight="false" outlineLevel="0" collapsed="false">
      <c r="A6042" s="0" t="s">
        <v>15701</v>
      </c>
      <c r="B6042" s="0" t="s">
        <v>15702</v>
      </c>
      <c r="C6042" s="0" t="str">
        <f aca="false">LEFT(A6042,2)&amp;B6042</f>
        <v>VNHưng Yên</v>
      </c>
    </row>
    <row r="6043" customFormat="false" ht="12.75" hidden="false" customHeight="false" outlineLevel="0" collapsed="false">
      <c r="A6043" s="0" t="s">
        <v>15703</v>
      </c>
      <c r="B6043" s="0" t="s">
        <v>15704</v>
      </c>
      <c r="C6043" s="0" t="str">
        <f aca="false">LEFT(A6043,2)&amp;B6043</f>
        <v>VNNam Định</v>
      </c>
    </row>
    <row r="6044" customFormat="false" ht="12.75" hidden="false" customHeight="false" outlineLevel="0" collapsed="false">
      <c r="A6044" s="0" t="s">
        <v>15705</v>
      </c>
      <c r="B6044" s="0" t="s">
        <v>15706</v>
      </c>
      <c r="C6044" s="0" t="str">
        <f aca="false">LEFT(A6044,2)&amp;B6044</f>
        <v>VNPhú Thọ</v>
      </c>
    </row>
    <row r="6045" customFormat="false" ht="12.75" hidden="false" customHeight="false" outlineLevel="0" collapsed="false">
      <c r="A6045" s="0" t="s">
        <v>15707</v>
      </c>
      <c r="B6045" s="0" t="s">
        <v>1689</v>
      </c>
      <c r="C6045" s="0" t="str">
        <f aca="false">LEFT(A6045,2)&amp;B6045</f>
        <v>VNThái Nguyên</v>
      </c>
    </row>
    <row r="6046" customFormat="false" ht="12.75" hidden="false" customHeight="false" outlineLevel="0" collapsed="false">
      <c r="A6046" s="0" t="s">
        <v>15708</v>
      </c>
      <c r="B6046" s="0" t="s">
        <v>15709</v>
      </c>
      <c r="C6046" s="0" t="str">
        <f aca="false">LEFT(A6046,2)&amp;B6046</f>
        <v>VNVĩnh Phúc</v>
      </c>
    </row>
    <row r="6047" customFormat="false" ht="12.75" hidden="false" customHeight="false" outlineLevel="0" collapsed="false">
      <c r="A6047" s="0" t="s">
        <v>15710</v>
      </c>
      <c r="B6047" s="0" t="s">
        <v>15711</v>
      </c>
      <c r="C6047" s="0" t="str">
        <f aca="false">LEFT(A6047,2)&amp;B6047</f>
        <v>VNĐiện Biên</v>
      </c>
    </row>
    <row r="6048" customFormat="false" ht="12.75" hidden="false" customHeight="false" outlineLevel="0" collapsed="false">
      <c r="A6048" s="0" t="s">
        <v>15712</v>
      </c>
      <c r="B6048" s="0" t="s">
        <v>15713</v>
      </c>
      <c r="C6048" s="0" t="str">
        <f aca="false">LEFT(A6048,2)&amp;B6048</f>
        <v>VNĐắk Nông</v>
      </c>
    </row>
    <row r="6049" customFormat="false" ht="12.75" hidden="false" customHeight="false" outlineLevel="0" collapsed="false">
      <c r="A6049" s="0" t="s">
        <v>15714</v>
      </c>
      <c r="B6049" s="0" t="s">
        <v>15715</v>
      </c>
      <c r="C6049" s="0" t="str">
        <f aca="false">LEFT(A6049,2)&amp;B6049</f>
        <v>VNHậu Giang</v>
      </c>
    </row>
    <row r="6050" customFormat="false" ht="12.75" hidden="false" customHeight="false" outlineLevel="0" collapsed="false">
      <c r="A6050" s="0" t="s">
        <v>15716</v>
      </c>
      <c r="B6050" s="0" t="s">
        <v>15717</v>
      </c>
      <c r="C6050" s="0" t="str">
        <f aca="false">LEFT(A6050,2)&amp;B6050</f>
        <v>VNCan Tho</v>
      </c>
    </row>
    <row r="6051" customFormat="false" ht="12.75" hidden="false" customHeight="false" outlineLevel="0" collapsed="false">
      <c r="A6051" s="0" t="s">
        <v>15718</v>
      </c>
      <c r="B6051" s="0" t="s">
        <v>15719</v>
      </c>
      <c r="C6051" s="0" t="str">
        <f aca="false">LEFT(A6051,2)&amp;B6051</f>
        <v>VNDa Nang</v>
      </c>
    </row>
    <row r="6052" customFormat="false" ht="12.75" hidden="false" customHeight="false" outlineLevel="0" collapsed="false">
      <c r="A6052" s="0" t="s">
        <v>15720</v>
      </c>
      <c r="B6052" s="0" t="s">
        <v>1482</v>
      </c>
      <c r="C6052" s="0" t="str">
        <f aca="false">LEFT(A6052,2)&amp;B6052</f>
        <v>VNHa Noi</v>
      </c>
    </row>
    <row r="6053" customFormat="false" ht="12.75" hidden="false" customHeight="false" outlineLevel="0" collapsed="false">
      <c r="A6053" s="0" t="s">
        <v>15721</v>
      </c>
      <c r="B6053" s="0" t="s">
        <v>1605</v>
      </c>
      <c r="C6053" s="0" t="str">
        <f aca="false">LEFT(A6053,2)&amp;B6053</f>
        <v>VNHai Phong</v>
      </c>
    </row>
    <row r="6054" customFormat="false" ht="12.75" hidden="false" customHeight="false" outlineLevel="0" collapsed="false">
      <c r="A6054" s="0" t="s">
        <v>15722</v>
      </c>
      <c r="B6054" s="0" t="s">
        <v>15723</v>
      </c>
      <c r="C6054" s="0" t="str">
        <f aca="false">LEFT(A6054,2)&amp;B6054</f>
        <v>VNHo Chi Minh</v>
      </c>
    </row>
    <row r="6055" customFormat="false" ht="12.75" hidden="false" customHeight="false" outlineLevel="0" collapsed="false">
      <c r="A6055" s="0" t="s">
        <v>15724</v>
      </c>
      <c r="B6055" s="0" t="s">
        <v>15725</v>
      </c>
      <c r="C6055" s="0" t="str">
        <f aca="false">LEFT(A6055,2)&amp;B6055</f>
        <v>VUMalampa</v>
      </c>
    </row>
    <row r="6056" customFormat="false" ht="12.75" hidden="false" customHeight="false" outlineLevel="0" collapsed="false">
      <c r="A6056" s="0" t="s">
        <v>15724</v>
      </c>
      <c r="B6056" s="0" t="s">
        <v>15725</v>
      </c>
      <c r="C6056" s="0" t="str">
        <f aca="false">LEFT(A6056,2)&amp;B6056</f>
        <v>VUMalampa</v>
      </c>
    </row>
    <row r="6057" customFormat="false" ht="12.75" hidden="false" customHeight="false" outlineLevel="0" collapsed="false">
      <c r="A6057" s="0" t="s">
        <v>15726</v>
      </c>
      <c r="B6057" s="0" t="s">
        <v>15727</v>
      </c>
      <c r="C6057" s="0" t="str">
        <f aca="false">LEFT(A6057,2)&amp;B6057</f>
        <v>VUPénama</v>
      </c>
    </row>
    <row r="6058" customFormat="false" ht="12.75" hidden="false" customHeight="false" outlineLevel="0" collapsed="false">
      <c r="A6058" s="0" t="s">
        <v>15726</v>
      </c>
      <c r="B6058" s="0" t="s">
        <v>15727</v>
      </c>
      <c r="C6058" s="0" t="str">
        <f aca="false">LEFT(A6058,2)&amp;B6058</f>
        <v>VUPénama</v>
      </c>
    </row>
    <row r="6059" customFormat="false" ht="12.75" hidden="false" customHeight="false" outlineLevel="0" collapsed="false">
      <c r="A6059" s="0" t="s">
        <v>15728</v>
      </c>
      <c r="B6059" s="0" t="s">
        <v>15729</v>
      </c>
      <c r="C6059" s="0" t="str">
        <f aca="false">LEFT(A6059,2)&amp;B6059</f>
        <v>VUSanma</v>
      </c>
    </row>
    <row r="6060" customFormat="false" ht="12.75" hidden="false" customHeight="false" outlineLevel="0" collapsed="false">
      <c r="A6060" s="0" t="s">
        <v>15728</v>
      </c>
      <c r="B6060" s="0" t="s">
        <v>15729</v>
      </c>
      <c r="C6060" s="0" t="str">
        <f aca="false">LEFT(A6060,2)&amp;B6060</f>
        <v>VUSanma</v>
      </c>
    </row>
    <row r="6061" customFormat="false" ht="12.75" hidden="false" customHeight="false" outlineLevel="0" collapsed="false">
      <c r="A6061" s="0" t="s">
        <v>15730</v>
      </c>
      <c r="B6061" s="0" t="s">
        <v>15731</v>
      </c>
      <c r="C6061" s="0" t="str">
        <f aca="false">LEFT(A6061,2)&amp;B6061</f>
        <v>VUShéfa</v>
      </c>
    </row>
    <row r="6062" customFormat="false" ht="12.75" hidden="false" customHeight="false" outlineLevel="0" collapsed="false">
      <c r="A6062" s="0" t="s">
        <v>15730</v>
      </c>
      <c r="B6062" s="0" t="s">
        <v>15731</v>
      </c>
      <c r="C6062" s="0" t="str">
        <f aca="false">LEFT(A6062,2)&amp;B6062</f>
        <v>VUShéfa</v>
      </c>
    </row>
    <row r="6063" customFormat="false" ht="12.75" hidden="false" customHeight="false" outlineLevel="0" collapsed="false">
      <c r="A6063" s="0" t="s">
        <v>15732</v>
      </c>
      <c r="B6063" s="0" t="s">
        <v>15733</v>
      </c>
      <c r="C6063" s="0" t="str">
        <f aca="false">LEFT(A6063,2)&amp;B6063</f>
        <v>VUTaféa</v>
      </c>
    </row>
    <row r="6064" customFormat="false" ht="12.75" hidden="false" customHeight="false" outlineLevel="0" collapsed="false">
      <c r="A6064" s="0" t="s">
        <v>15732</v>
      </c>
      <c r="B6064" s="0" t="s">
        <v>15733</v>
      </c>
      <c r="C6064" s="0" t="str">
        <f aca="false">LEFT(A6064,2)&amp;B6064</f>
        <v>VUTaféa</v>
      </c>
    </row>
    <row r="6065" customFormat="false" ht="12.75" hidden="false" customHeight="false" outlineLevel="0" collapsed="false">
      <c r="A6065" s="0" t="s">
        <v>15734</v>
      </c>
      <c r="B6065" s="0" t="s">
        <v>15735</v>
      </c>
      <c r="C6065" s="0" t="str">
        <f aca="false">LEFT(A6065,2)&amp;B6065</f>
        <v>VUTorba</v>
      </c>
    </row>
    <row r="6066" customFormat="false" ht="12.75" hidden="false" customHeight="false" outlineLevel="0" collapsed="false">
      <c r="A6066" s="0" t="s">
        <v>15734</v>
      </c>
      <c r="B6066" s="0" t="s">
        <v>15735</v>
      </c>
      <c r="C6066" s="0" t="str">
        <f aca="false">LEFT(A6066,2)&amp;B6066</f>
        <v>VUTorba</v>
      </c>
    </row>
    <row r="6067" customFormat="false" ht="12.75" hidden="false" customHeight="false" outlineLevel="0" collapsed="false">
      <c r="A6067" s="0" t="s">
        <v>15736</v>
      </c>
      <c r="B6067" s="0" t="s">
        <v>15737</v>
      </c>
      <c r="C6067" s="0" t="str">
        <f aca="false">LEFT(A6067,2)&amp;B6067</f>
        <v>WFAlo</v>
      </c>
    </row>
    <row r="6068" customFormat="false" ht="12.75" hidden="false" customHeight="false" outlineLevel="0" collapsed="false">
      <c r="A6068" s="0" t="s">
        <v>15738</v>
      </c>
      <c r="B6068" s="0" t="s">
        <v>15739</v>
      </c>
      <c r="C6068" s="0" t="str">
        <f aca="false">LEFT(A6068,2)&amp;B6068</f>
        <v>WFSigave</v>
      </c>
    </row>
    <row r="6069" customFormat="false" ht="12.75" hidden="false" customHeight="false" outlineLevel="0" collapsed="false">
      <c r="A6069" s="0" t="s">
        <v>15740</v>
      </c>
      <c r="B6069" s="0" t="s">
        <v>15741</v>
      </c>
      <c r="C6069" s="0" t="str">
        <f aca="false">LEFT(A6069,2)&amp;B6069</f>
        <v>WFUvea</v>
      </c>
    </row>
    <row r="6070" customFormat="false" ht="12.75" hidden="false" customHeight="false" outlineLevel="0" collapsed="false">
      <c r="A6070" s="0" t="s">
        <v>15742</v>
      </c>
      <c r="B6070" s="0" t="s">
        <v>15743</v>
      </c>
      <c r="C6070" s="0" t="str">
        <f aca="false">LEFT(A6070,2)&amp;B6070</f>
        <v>WSA'ana</v>
      </c>
    </row>
    <row r="6071" customFormat="false" ht="12.75" hidden="false" customHeight="false" outlineLevel="0" collapsed="false">
      <c r="A6071" s="0" t="s">
        <v>15742</v>
      </c>
      <c r="B6071" s="0" t="s">
        <v>15743</v>
      </c>
      <c r="C6071" s="0" t="str">
        <f aca="false">LEFT(A6071,2)&amp;B6071</f>
        <v>WSA'ana</v>
      </c>
    </row>
    <row r="6072" customFormat="false" ht="12.75" hidden="false" customHeight="false" outlineLevel="0" collapsed="false">
      <c r="A6072" s="0" t="s">
        <v>15744</v>
      </c>
      <c r="B6072" s="0" t="s">
        <v>15745</v>
      </c>
      <c r="C6072" s="0" t="str">
        <f aca="false">LEFT(A6072,2)&amp;B6072</f>
        <v>WSAiga-i-le-Tai</v>
      </c>
    </row>
    <row r="6073" customFormat="false" ht="12.75" hidden="false" customHeight="false" outlineLevel="0" collapsed="false">
      <c r="A6073" s="0" t="s">
        <v>15744</v>
      </c>
      <c r="B6073" s="0" t="s">
        <v>15745</v>
      </c>
      <c r="C6073" s="0" t="str">
        <f aca="false">LEFT(A6073,2)&amp;B6073</f>
        <v>WSAiga-i-le-Tai</v>
      </c>
    </row>
    <row r="6074" customFormat="false" ht="12.75" hidden="false" customHeight="false" outlineLevel="0" collapsed="false">
      <c r="A6074" s="0" t="s">
        <v>15746</v>
      </c>
      <c r="B6074" s="0" t="s">
        <v>15747</v>
      </c>
      <c r="C6074" s="0" t="str">
        <f aca="false">LEFT(A6074,2)&amp;B6074</f>
        <v>WSAtua</v>
      </c>
    </row>
    <row r="6075" customFormat="false" ht="12.75" hidden="false" customHeight="false" outlineLevel="0" collapsed="false">
      <c r="A6075" s="0" t="s">
        <v>15746</v>
      </c>
      <c r="B6075" s="0" t="s">
        <v>15747</v>
      </c>
      <c r="C6075" s="0" t="str">
        <f aca="false">LEFT(A6075,2)&amp;B6075</f>
        <v>WSAtua</v>
      </c>
    </row>
    <row r="6076" customFormat="false" ht="12.75" hidden="false" customHeight="false" outlineLevel="0" collapsed="false">
      <c r="A6076" s="0" t="s">
        <v>15748</v>
      </c>
      <c r="B6076" s="0" t="s">
        <v>15749</v>
      </c>
      <c r="C6076" s="0" t="str">
        <f aca="false">LEFT(A6076,2)&amp;B6076</f>
        <v>WSFa'asaleleaga</v>
      </c>
    </row>
    <row r="6077" customFormat="false" ht="12.75" hidden="false" customHeight="false" outlineLevel="0" collapsed="false">
      <c r="A6077" s="0" t="s">
        <v>15748</v>
      </c>
      <c r="B6077" s="0" t="s">
        <v>15749</v>
      </c>
      <c r="C6077" s="0" t="str">
        <f aca="false">LEFT(A6077,2)&amp;B6077</f>
        <v>WSFa'asaleleaga</v>
      </c>
    </row>
    <row r="6078" customFormat="false" ht="12.75" hidden="false" customHeight="false" outlineLevel="0" collapsed="false">
      <c r="A6078" s="0" t="s">
        <v>15750</v>
      </c>
      <c r="B6078" s="0" t="s">
        <v>15751</v>
      </c>
      <c r="C6078" s="0" t="str">
        <f aca="false">LEFT(A6078,2)&amp;B6078</f>
        <v>WSGaga'emauga</v>
      </c>
    </row>
    <row r="6079" customFormat="false" ht="12.75" hidden="false" customHeight="false" outlineLevel="0" collapsed="false">
      <c r="A6079" s="0" t="s">
        <v>15750</v>
      </c>
      <c r="B6079" s="0" t="s">
        <v>15751</v>
      </c>
      <c r="C6079" s="0" t="str">
        <f aca="false">LEFT(A6079,2)&amp;B6079</f>
        <v>WSGaga'emauga</v>
      </c>
    </row>
    <row r="6080" customFormat="false" ht="12.75" hidden="false" customHeight="false" outlineLevel="0" collapsed="false">
      <c r="A6080" s="0" t="s">
        <v>15752</v>
      </c>
      <c r="B6080" s="0" t="s">
        <v>15753</v>
      </c>
      <c r="C6080" s="0" t="str">
        <f aca="false">LEFT(A6080,2)&amp;B6080</f>
        <v>WSGagaifomauga</v>
      </c>
    </row>
    <row r="6081" customFormat="false" ht="12.75" hidden="false" customHeight="false" outlineLevel="0" collapsed="false">
      <c r="A6081" s="0" t="s">
        <v>15752</v>
      </c>
      <c r="B6081" s="0" t="s">
        <v>15753</v>
      </c>
      <c r="C6081" s="0" t="str">
        <f aca="false">LEFT(A6081,2)&amp;B6081</f>
        <v>WSGagaifomauga</v>
      </c>
    </row>
    <row r="6082" customFormat="false" ht="12.75" hidden="false" customHeight="false" outlineLevel="0" collapsed="false">
      <c r="A6082" s="0" t="s">
        <v>15754</v>
      </c>
      <c r="B6082" s="0" t="s">
        <v>15755</v>
      </c>
      <c r="C6082" s="0" t="str">
        <f aca="false">LEFT(A6082,2)&amp;B6082</f>
        <v>WSPalauli</v>
      </c>
    </row>
    <row r="6083" customFormat="false" ht="12.75" hidden="false" customHeight="false" outlineLevel="0" collapsed="false">
      <c r="A6083" s="0" t="s">
        <v>15754</v>
      </c>
      <c r="B6083" s="0" t="s">
        <v>15755</v>
      </c>
      <c r="C6083" s="0" t="str">
        <f aca="false">LEFT(A6083,2)&amp;B6083</f>
        <v>WSPalauli</v>
      </c>
    </row>
    <row r="6084" customFormat="false" ht="12.75" hidden="false" customHeight="false" outlineLevel="0" collapsed="false">
      <c r="A6084" s="0" t="s">
        <v>15756</v>
      </c>
      <c r="B6084" s="0" t="s">
        <v>15757</v>
      </c>
      <c r="C6084" s="0" t="str">
        <f aca="false">LEFT(A6084,2)&amp;B6084</f>
        <v>WSSatupa'itea</v>
      </c>
    </row>
    <row r="6085" customFormat="false" ht="12.75" hidden="false" customHeight="false" outlineLevel="0" collapsed="false">
      <c r="A6085" s="0" t="s">
        <v>15756</v>
      </c>
      <c r="B6085" s="0" t="s">
        <v>15757</v>
      </c>
      <c r="C6085" s="0" t="str">
        <f aca="false">LEFT(A6085,2)&amp;B6085</f>
        <v>WSSatupa'itea</v>
      </c>
    </row>
    <row r="6086" customFormat="false" ht="12.75" hidden="false" customHeight="false" outlineLevel="0" collapsed="false">
      <c r="A6086" s="0" t="s">
        <v>15758</v>
      </c>
      <c r="B6086" s="0" t="s">
        <v>15759</v>
      </c>
      <c r="C6086" s="0" t="str">
        <f aca="false">LEFT(A6086,2)&amp;B6086</f>
        <v>WSTuamasaga</v>
      </c>
    </row>
    <row r="6087" customFormat="false" ht="12.75" hidden="false" customHeight="false" outlineLevel="0" collapsed="false">
      <c r="A6087" s="0" t="s">
        <v>15758</v>
      </c>
      <c r="B6087" s="0" t="s">
        <v>15759</v>
      </c>
      <c r="C6087" s="0" t="str">
        <f aca="false">LEFT(A6087,2)&amp;B6087</f>
        <v>WSTuamasaga</v>
      </c>
    </row>
    <row r="6088" customFormat="false" ht="12.75" hidden="false" customHeight="false" outlineLevel="0" collapsed="false">
      <c r="A6088" s="0" t="s">
        <v>15760</v>
      </c>
      <c r="B6088" s="0" t="s">
        <v>15761</v>
      </c>
      <c r="C6088" s="0" t="str">
        <f aca="false">LEFT(A6088,2)&amp;B6088</f>
        <v>WSVa'a-o-Fonoti</v>
      </c>
    </row>
    <row r="6089" customFormat="false" ht="12.75" hidden="false" customHeight="false" outlineLevel="0" collapsed="false">
      <c r="A6089" s="0" t="s">
        <v>15760</v>
      </c>
      <c r="B6089" s="0" t="s">
        <v>15761</v>
      </c>
      <c r="C6089" s="0" t="str">
        <f aca="false">LEFT(A6089,2)&amp;B6089</f>
        <v>WSVa'a-o-Fonoti</v>
      </c>
    </row>
    <row r="6090" customFormat="false" ht="12.75" hidden="false" customHeight="false" outlineLevel="0" collapsed="false">
      <c r="A6090" s="0" t="s">
        <v>15762</v>
      </c>
      <c r="B6090" s="0" t="s">
        <v>15763</v>
      </c>
      <c r="C6090" s="0" t="str">
        <f aca="false">LEFT(A6090,2)&amp;B6090</f>
        <v>WSVaisigano</v>
      </c>
    </row>
    <row r="6091" customFormat="false" ht="12.75" hidden="false" customHeight="false" outlineLevel="0" collapsed="false">
      <c r="A6091" s="0" t="s">
        <v>15762</v>
      </c>
      <c r="B6091" s="0" t="s">
        <v>15763</v>
      </c>
      <c r="C6091" s="0" t="str">
        <f aca="false">LEFT(A6091,2)&amp;B6091</f>
        <v>WSVaisigano</v>
      </c>
    </row>
    <row r="6092" customFormat="false" ht="12.75" hidden="false" customHeight="false" outlineLevel="0" collapsed="false">
      <c r="A6092" s="0" t="s">
        <v>15764</v>
      </c>
      <c r="B6092" s="0" t="s">
        <v>15765</v>
      </c>
      <c r="C6092" s="0" t="str">
        <f aca="false">LEFT(A6092,2)&amp;B6092</f>
        <v>YEAmānat al ‘Āşimah [city]</v>
      </c>
    </row>
    <row r="6093" customFormat="false" ht="12.75" hidden="false" customHeight="false" outlineLevel="0" collapsed="false">
      <c r="A6093" s="0" t="s">
        <v>15766</v>
      </c>
      <c r="B6093" s="0" t="s">
        <v>15767</v>
      </c>
      <c r="C6093" s="0" t="str">
        <f aca="false">LEFT(A6093,2)&amp;B6093</f>
        <v>YEAbyan</v>
      </c>
    </row>
    <row r="6094" customFormat="false" ht="12.75" hidden="false" customHeight="false" outlineLevel="0" collapsed="false">
      <c r="A6094" s="0" t="s">
        <v>15768</v>
      </c>
      <c r="B6094" s="0" t="s">
        <v>15769</v>
      </c>
      <c r="C6094" s="0" t="str">
        <f aca="false">LEFT(A6094,2)&amp;B6094</f>
        <v>YE‘Adan</v>
      </c>
    </row>
    <row r="6095" customFormat="false" ht="12.75" hidden="false" customHeight="false" outlineLevel="0" collapsed="false">
      <c r="A6095" s="0" t="s">
        <v>15770</v>
      </c>
      <c r="B6095" s="0" t="s">
        <v>15771</v>
      </c>
      <c r="C6095" s="0" t="str">
        <f aca="false">LEFT(A6095,2)&amp;B6095</f>
        <v>YE‘Amrān</v>
      </c>
    </row>
    <row r="6096" customFormat="false" ht="12.75" hidden="false" customHeight="false" outlineLevel="0" collapsed="false">
      <c r="A6096" s="0" t="s">
        <v>15772</v>
      </c>
      <c r="B6096" s="0" t="s">
        <v>15773</v>
      </c>
      <c r="C6096" s="0" t="str">
        <f aca="false">LEFT(A6096,2)&amp;B6096</f>
        <v>YEAl Bayḑā’</v>
      </c>
    </row>
    <row r="6097" customFormat="false" ht="12.75" hidden="false" customHeight="false" outlineLevel="0" collapsed="false">
      <c r="A6097" s="0" t="s">
        <v>15774</v>
      </c>
      <c r="B6097" s="0" t="s">
        <v>15775</v>
      </c>
      <c r="C6097" s="0" t="str">
        <f aca="false">LEFT(A6097,2)&amp;B6097</f>
        <v>YEAḑ Ḑāli‘</v>
      </c>
    </row>
    <row r="6098" customFormat="false" ht="12.75" hidden="false" customHeight="false" outlineLevel="0" collapsed="false">
      <c r="A6098" s="0" t="s">
        <v>15776</v>
      </c>
      <c r="B6098" s="0" t="s">
        <v>15777</v>
      </c>
      <c r="C6098" s="0" t="str">
        <f aca="false">LEFT(A6098,2)&amp;B6098</f>
        <v>YEDhamār</v>
      </c>
    </row>
    <row r="6099" customFormat="false" ht="12.75" hidden="false" customHeight="false" outlineLevel="0" collapsed="false">
      <c r="A6099" s="0" t="s">
        <v>15778</v>
      </c>
      <c r="B6099" s="0" t="s">
        <v>15779</v>
      </c>
      <c r="C6099" s="0" t="str">
        <f aca="false">LEFT(A6099,2)&amp;B6099</f>
        <v>YEḨaḑramawt</v>
      </c>
    </row>
    <row r="6100" customFormat="false" ht="12.75" hidden="false" customHeight="false" outlineLevel="0" collapsed="false">
      <c r="A6100" s="0" t="s">
        <v>15780</v>
      </c>
      <c r="B6100" s="0" t="s">
        <v>15781</v>
      </c>
      <c r="C6100" s="0" t="str">
        <f aca="false">LEFT(A6100,2)&amp;B6100</f>
        <v>YEḨajjah</v>
      </c>
    </row>
    <row r="6101" customFormat="false" ht="12.75" hidden="false" customHeight="false" outlineLevel="0" collapsed="false">
      <c r="A6101" s="0" t="s">
        <v>15782</v>
      </c>
      <c r="B6101" s="0" t="s">
        <v>15783</v>
      </c>
      <c r="C6101" s="0" t="str">
        <f aca="false">LEFT(A6101,2)&amp;B6101</f>
        <v>YEAl Ḩudaydah</v>
      </c>
    </row>
    <row r="6102" customFormat="false" ht="12.75" hidden="false" customHeight="false" outlineLevel="0" collapsed="false">
      <c r="A6102" s="0" t="s">
        <v>15784</v>
      </c>
      <c r="B6102" s="0" t="s">
        <v>15785</v>
      </c>
      <c r="C6102" s="0" t="str">
        <f aca="false">LEFT(A6102,2)&amp;B6102</f>
        <v>YEIbb</v>
      </c>
    </row>
    <row r="6103" customFormat="false" ht="12.75" hidden="false" customHeight="false" outlineLevel="0" collapsed="false">
      <c r="A6103" s="0" t="s">
        <v>15786</v>
      </c>
      <c r="B6103" s="0" t="s">
        <v>13568</v>
      </c>
      <c r="C6103" s="0" t="str">
        <f aca="false">LEFT(A6103,2)&amp;B6103</f>
        <v>YEAl Jawf</v>
      </c>
    </row>
    <row r="6104" customFormat="false" ht="12.75" hidden="false" customHeight="false" outlineLevel="0" collapsed="false">
      <c r="A6104" s="0" t="s">
        <v>15787</v>
      </c>
      <c r="B6104" s="0" t="s">
        <v>15788</v>
      </c>
      <c r="C6104" s="0" t="str">
        <f aca="false">LEFT(A6104,2)&amp;B6104</f>
        <v>YELaḩij</v>
      </c>
    </row>
    <row r="6105" customFormat="false" ht="12.75" hidden="false" customHeight="false" outlineLevel="0" collapsed="false">
      <c r="A6105" s="0" t="s">
        <v>15789</v>
      </c>
      <c r="B6105" s="0" t="s">
        <v>15790</v>
      </c>
      <c r="C6105" s="0" t="str">
        <f aca="false">LEFT(A6105,2)&amp;B6105</f>
        <v>YEMa’rib</v>
      </c>
    </row>
    <row r="6106" customFormat="false" ht="12.75" hidden="false" customHeight="false" outlineLevel="0" collapsed="false">
      <c r="A6106" s="0" t="s">
        <v>15791</v>
      </c>
      <c r="B6106" s="0" t="s">
        <v>15792</v>
      </c>
      <c r="C6106" s="0" t="str">
        <f aca="false">LEFT(A6106,2)&amp;B6106</f>
        <v>YEAl Mahrah</v>
      </c>
    </row>
    <row r="6107" customFormat="false" ht="12.75" hidden="false" customHeight="false" outlineLevel="0" collapsed="false">
      <c r="A6107" s="0" t="s">
        <v>15793</v>
      </c>
      <c r="B6107" s="0" t="s">
        <v>15794</v>
      </c>
      <c r="C6107" s="0" t="str">
        <f aca="false">LEFT(A6107,2)&amp;B6107</f>
        <v>YEAl Maḩwīt</v>
      </c>
    </row>
    <row r="6108" customFormat="false" ht="12.75" hidden="false" customHeight="false" outlineLevel="0" collapsed="false">
      <c r="A6108" s="0" t="s">
        <v>15795</v>
      </c>
      <c r="B6108" s="0" t="s">
        <v>15796</v>
      </c>
      <c r="C6108" s="0" t="str">
        <f aca="false">LEFT(A6108,2)&amp;B6108</f>
        <v>YERaymah</v>
      </c>
    </row>
    <row r="6109" customFormat="false" ht="12.75" hidden="false" customHeight="false" outlineLevel="0" collapsed="false">
      <c r="A6109" s="0" t="s">
        <v>15797</v>
      </c>
      <c r="B6109" s="0" t="s">
        <v>15798</v>
      </c>
      <c r="C6109" s="0" t="str">
        <f aca="false">LEFT(A6109,2)&amp;B6109</f>
        <v>YEŞāʻdah</v>
      </c>
    </row>
    <row r="6110" customFormat="false" ht="12.75" hidden="false" customHeight="false" outlineLevel="0" collapsed="false">
      <c r="A6110" s="0" t="s">
        <v>15799</v>
      </c>
      <c r="B6110" s="0" t="s">
        <v>15800</v>
      </c>
      <c r="C6110" s="0" t="str">
        <f aca="false">LEFT(A6110,2)&amp;B6110</f>
        <v>YEShabwah</v>
      </c>
    </row>
    <row r="6111" customFormat="false" ht="12.75" hidden="false" customHeight="false" outlineLevel="0" collapsed="false">
      <c r="A6111" s="0" t="s">
        <v>15801</v>
      </c>
      <c r="B6111" s="0" t="s">
        <v>15802</v>
      </c>
      <c r="C6111" s="0" t="str">
        <f aca="false">LEFT(A6111,2)&amp;B6111</f>
        <v>YEŞanʻā’</v>
      </c>
    </row>
    <row r="6112" customFormat="false" ht="12.75" hidden="false" customHeight="false" outlineLevel="0" collapsed="false">
      <c r="A6112" s="0" t="s">
        <v>15803</v>
      </c>
      <c r="B6112" s="0" t="s">
        <v>15804</v>
      </c>
      <c r="C6112" s="0" t="str">
        <f aca="false">LEFT(A6112,2)&amp;B6112</f>
        <v>YEArkhabīl Suquţrá</v>
      </c>
    </row>
    <row r="6113" customFormat="false" ht="12.75" hidden="false" customHeight="false" outlineLevel="0" collapsed="false">
      <c r="A6113" s="0" t="s">
        <v>15805</v>
      </c>
      <c r="B6113" s="0" t="s">
        <v>15806</v>
      </c>
      <c r="C6113" s="0" t="str">
        <f aca="false">LEFT(A6113,2)&amp;B6113</f>
        <v>YETāʻizz</v>
      </c>
    </row>
    <row r="6114" customFormat="false" ht="12.75" hidden="false" customHeight="false" outlineLevel="0" collapsed="false">
      <c r="A6114" s="0" t="s">
        <v>15807</v>
      </c>
      <c r="B6114" s="0" t="s">
        <v>15808</v>
      </c>
      <c r="C6114" s="0" t="str">
        <f aca="false">LEFT(A6114,2)&amp;B6114</f>
        <v>ZAOos-Kaap</v>
      </c>
    </row>
    <row r="6115" customFormat="false" ht="12.75" hidden="false" customHeight="false" outlineLevel="0" collapsed="false">
      <c r="A6115" s="0" t="s">
        <v>15807</v>
      </c>
      <c r="B6115" s="0" t="s">
        <v>15809</v>
      </c>
      <c r="C6115" s="0" t="str">
        <f aca="false">LEFT(A6115,2)&amp;B6115</f>
        <v>ZAEastern Cape</v>
      </c>
    </row>
    <row r="6116" customFormat="false" ht="12.75" hidden="false" customHeight="false" outlineLevel="0" collapsed="false">
      <c r="A6116" s="0" t="s">
        <v>15807</v>
      </c>
      <c r="B6116" s="0" t="s">
        <v>15810</v>
      </c>
      <c r="C6116" s="0" t="str">
        <f aca="false">LEFT(A6116,2)&amp;B6116</f>
        <v>ZAiPumalanga-Kapa</v>
      </c>
    </row>
    <row r="6117" customFormat="false" ht="12.75" hidden="false" customHeight="false" outlineLevel="0" collapsed="false">
      <c r="A6117" s="0" t="s">
        <v>15807</v>
      </c>
      <c r="B6117" s="0" t="s">
        <v>15811</v>
      </c>
      <c r="C6117" s="0" t="str">
        <f aca="false">LEFT(A6117,2)&amp;B6117</f>
        <v>ZAKapa Bohlabela</v>
      </c>
    </row>
    <row r="6118" customFormat="false" ht="12.75" hidden="false" customHeight="false" outlineLevel="0" collapsed="false">
      <c r="A6118" s="0" t="s">
        <v>15807</v>
      </c>
      <c r="B6118" s="0" t="s">
        <v>15812</v>
      </c>
      <c r="C6118" s="0" t="str">
        <f aca="false">LEFT(A6118,2)&amp;B6118</f>
        <v>ZAKapa Botjhabela</v>
      </c>
    </row>
    <row r="6119" customFormat="false" ht="12.75" hidden="false" customHeight="false" outlineLevel="0" collapsed="false">
      <c r="A6119" s="0" t="s">
        <v>15807</v>
      </c>
      <c r="B6119" s="0" t="s">
        <v>15813</v>
      </c>
      <c r="C6119" s="0" t="str">
        <f aca="false">LEFT(A6119,2)&amp;B6119</f>
        <v>ZAKapa Botlhaba</v>
      </c>
    </row>
    <row r="6120" customFormat="false" ht="12.75" hidden="false" customHeight="false" outlineLevel="0" collapsed="false">
      <c r="A6120" s="0" t="s">
        <v>15807</v>
      </c>
      <c r="B6120" s="0" t="s">
        <v>15814</v>
      </c>
      <c r="C6120" s="0" t="str">
        <f aca="false">LEFT(A6120,2)&amp;B6120</f>
        <v>ZAKapa-Vuxa</v>
      </c>
    </row>
    <row r="6121" customFormat="false" ht="12.75" hidden="false" customHeight="false" outlineLevel="0" collapsed="false">
      <c r="A6121" s="0" t="s">
        <v>15807</v>
      </c>
      <c r="B6121" s="0" t="s">
        <v>15815</v>
      </c>
      <c r="C6121" s="0" t="str">
        <f aca="false">LEFT(A6121,2)&amp;B6121</f>
        <v>ZAKapa Vhubvaḓuvha</v>
      </c>
    </row>
    <row r="6122" customFormat="false" ht="12.75" hidden="false" customHeight="false" outlineLevel="0" collapsed="false">
      <c r="A6122" s="0" t="s">
        <v>15807</v>
      </c>
      <c r="B6122" s="0" t="s">
        <v>15816</v>
      </c>
      <c r="C6122" s="0" t="str">
        <f aca="false">LEFT(A6122,2)&amp;B6122</f>
        <v>ZAMpuma-Koloni</v>
      </c>
    </row>
    <row r="6123" customFormat="false" ht="12.75" hidden="false" customHeight="false" outlineLevel="0" collapsed="false">
      <c r="A6123" s="0" t="s">
        <v>15807</v>
      </c>
      <c r="B6123" s="0" t="s">
        <v>15817</v>
      </c>
      <c r="C6123" s="0" t="str">
        <f aca="false">LEFT(A6123,2)&amp;B6123</f>
        <v>ZAMpumalanga-Kapa</v>
      </c>
    </row>
    <row r="6124" customFormat="false" ht="12.75" hidden="false" customHeight="false" outlineLevel="0" collapsed="false">
      <c r="A6124" s="0" t="s">
        <v>15818</v>
      </c>
      <c r="B6124" s="0" t="s">
        <v>15819</v>
      </c>
      <c r="C6124" s="0" t="str">
        <f aca="false">LEFT(A6124,2)&amp;B6124</f>
        <v>ZAVrystaat</v>
      </c>
    </row>
    <row r="6125" customFormat="false" ht="12.75" hidden="false" customHeight="false" outlineLevel="0" collapsed="false">
      <c r="A6125" s="0" t="s">
        <v>15818</v>
      </c>
      <c r="B6125" s="0" t="s">
        <v>15820</v>
      </c>
      <c r="C6125" s="0" t="str">
        <f aca="false">LEFT(A6125,2)&amp;B6125</f>
        <v>ZAFree State</v>
      </c>
    </row>
    <row r="6126" customFormat="false" ht="12.75" hidden="false" customHeight="false" outlineLevel="0" collapsed="false">
      <c r="A6126" s="0" t="s">
        <v>15818</v>
      </c>
      <c r="B6126" s="0" t="s">
        <v>15821</v>
      </c>
      <c r="C6126" s="0" t="str">
        <f aca="false">LEFT(A6126,2)&amp;B6126</f>
        <v>ZAiFreyistata</v>
      </c>
    </row>
    <row r="6127" customFormat="false" ht="12.75" hidden="false" customHeight="false" outlineLevel="0" collapsed="false">
      <c r="A6127" s="0" t="s">
        <v>15818</v>
      </c>
      <c r="B6127" s="0" t="s">
        <v>15822</v>
      </c>
      <c r="C6127" s="0" t="str">
        <f aca="false">LEFT(A6127,2)&amp;B6127</f>
        <v>ZAFreistata</v>
      </c>
    </row>
    <row r="6128" customFormat="false" ht="12.75" hidden="false" customHeight="false" outlineLevel="0" collapsed="false">
      <c r="A6128" s="0" t="s">
        <v>15818</v>
      </c>
      <c r="B6128" s="0" t="s">
        <v>15822</v>
      </c>
      <c r="C6128" s="0" t="str">
        <f aca="false">LEFT(A6128,2)&amp;B6128</f>
        <v>ZAFreistata</v>
      </c>
    </row>
    <row r="6129" customFormat="false" ht="12.75" hidden="false" customHeight="false" outlineLevel="0" collapsed="false">
      <c r="A6129" s="0" t="s">
        <v>15818</v>
      </c>
      <c r="B6129" s="0" t="s">
        <v>15823</v>
      </c>
      <c r="C6129" s="0" t="str">
        <f aca="false">LEFT(A6129,2)&amp;B6129</f>
        <v>ZAForeisetata</v>
      </c>
    </row>
    <row r="6130" customFormat="false" ht="12.75" hidden="false" customHeight="false" outlineLevel="0" collapsed="false">
      <c r="A6130" s="0" t="s">
        <v>15818</v>
      </c>
      <c r="B6130" s="0" t="s">
        <v>15820</v>
      </c>
      <c r="C6130" s="0" t="str">
        <f aca="false">LEFT(A6130,2)&amp;B6130</f>
        <v>ZAFree State</v>
      </c>
    </row>
    <row r="6131" customFormat="false" ht="12.75" hidden="false" customHeight="false" outlineLevel="0" collapsed="false">
      <c r="A6131" s="0" t="s">
        <v>15818</v>
      </c>
      <c r="B6131" s="0" t="s">
        <v>15824</v>
      </c>
      <c r="C6131" s="0" t="str">
        <f aca="false">LEFT(A6131,2)&amp;B6131</f>
        <v>ZAFureisitata</v>
      </c>
    </row>
    <row r="6132" customFormat="false" ht="12.75" hidden="false" customHeight="false" outlineLevel="0" collapsed="false">
      <c r="A6132" s="0" t="s">
        <v>15818</v>
      </c>
      <c r="B6132" s="0" t="s">
        <v>15825</v>
      </c>
      <c r="C6132" s="0" t="str">
        <f aca="false">LEFT(A6132,2)&amp;B6132</f>
        <v>ZAFreyistata</v>
      </c>
    </row>
    <row r="6133" customFormat="false" ht="12.75" hidden="false" customHeight="false" outlineLevel="0" collapsed="false">
      <c r="A6133" s="0" t="s">
        <v>15818</v>
      </c>
      <c r="B6133" s="0" t="s">
        <v>15826</v>
      </c>
      <c r="C6133" s="0" t="str">
        <f aca="false">LEFT(A6133,2)&amp;B6133</f>
        <v>ZAFuleyisitata</v>
      </c>
    </row>
    <row r="6134" customFormat="false" ht="12.75" hidden="false" customHeight="false" outlineLevel="0" collapsed="false">
      <c r="A6134" s="0" t="s">
        <v>15827</v>
      </c>
      <c r="B6134" s="0" t="s">
        <v>656</v>
      </c>
      <c r="C6134" s="0" t="str">
        <f aca="false">LEFT(A6134,2)&amp;B6134</f>
        <v>ZAGauteng</v>
      </c>
    </row>
    <row r="6135" customFormat="false" ht="12.75" hidden="false" customHeight="false" outlineLevel="0" collapsed="false">
      <c r="A6135" s="0" t="s">
        <v>15827</v>
      </c>
      <c r="B6135" s="0" t="s">
        <v>656</v>
      </c>
      <c r="C6135" s="0" t="str">
        <f aca="false">LEFT(A6135,2)&amp;B6135</f>
        <v>ZAGauteng</v>
      </c>
    </row>
    <row r="6136" customFormat="false" ht="12.75" hidden="false" customHeight="false" outlineLevel="0" collapsed="false">
      <c r="A6136" s="0" t="s">
        <v>15827</v>
      </c>
      <c r="B6136" s="0" t="s">
        <v>15828</v>
      </c>
      <c r="C6136" s="0" t="str">
        <f aca="false">LEFT(A6136,2)&amp;B6136</f>
        <v>ZAiGauteng</v>
      </c>
    </row>
    <row r="6137" customFormat="false" ht="12.75" hidden="false" customHeight="false" outlineLevel="0" collapsed="false">
      <c r="A6137" s="0" t="s">
        <v>15827</v>
      </c>
      <c r="B6137" s="0" t="s">
        <v>656</v>
      </c>
      <c r="C6137" s="0" t="str">
        <f aca="false">LEFT(A6137,2)&amp;B6137</f>
        <v>ZAGauteng</v>
      </c>
    </row>
    <row r="6138" customFormat="false" ht="12.75" hidden="false" customHeight="false" outlineLevel="0" collapsed="false">
      <c r="A6138" s="0" t="s">
        <v>15827</v>
      </c>
      <c r="B6138" s="0" t="s">
        <v>15829</v>
      </c>
      <c r="C6138" s="0" t="str">
        <f aca="false">LEFT(A6138,2)&amp;B6138</f>
        <v>ZAKgauteng</v>
      </c>
    </row>
    <row r="6139" customFormat="false" ht="12.75" hidden="false" customHeight="false" outlineLevel="0" collapsed="false">
      <c r="A6139" s="0" t="s">
        <v>15827</v>
      </c>
      <c r="B6139" s="0" t="s">
        <v>656</v>
      </c>
      <c r="C6139" s="0" t="str">
        <f aca="false">LEFT(A6139,2)&amp;B6139</f>
        <v>ZAGauteng</v>
      </c>
    </row>
    <row r="6140" customFormat="false" ht="12.75" hidden="false" customHeight="false" outlineLevel="0" collapsed="false">
      <c r="A6140" s="0" t="s">
        <v>15827</v>
      </c>
      <c r="B6140" s="0" t="s">
        <v>656</v>
      </c>
      <c r="C6140" s="0" t="str">
        <f aca="false">LEFT(A6140,2)&amp;B6140</f>
        <v>ZAGauteng</v>
      </c>
    </row>
    <row r="6141" customFormat="false" ht="12.75" hidden="false" customHeight="false" outlineLevel="0" collapsed="false">
      <c r="A6141" s="0" t="s">
        <v>15827</v>
      </c>
      <c r="B6141" s="0" t="s">
        <v>656</v>
      </c>
      <c r="C6141" s="0" t="str">
        <f aca="false">LEFT(A6141,2)&amp;B6141</f>
        <v>ZAGauteng</v>
      </c>
    </row>
    <row r="6142" customFormat="false" ht="12.75" hidden="false" customHeight="false" outlineLevel="0" collapsed="false">
      <c r="A6142" s="0" t="s">
        <v>15827</v>
      </c>
      <c r="B6142" s="0" t="s">
        <v>656</v>
      </c>
      <c r="C6142" s="0" t="str">
        <f aca="false">LEFT(A6142,2)&amp;B6142</f>
        <v>ZAGauteng</v>
      </c>
    </row>
    <row r="6143" customFormat="false" ht="12.75" hidden="false" customHeight="false" outlineLevel="0" collapsed="false">
      <c r="A6143" s="0" t="s">
        <v>15827</v>
      </c>
      <c r="B6143" s="0" t="s">
        <v>15830</v>
      </c>
      <c r="C6143" s="0" t="str">
        <f aca="false">LEFT(A6143,2)&amp;B6143</f>
        <v>ZARhawuti</v>
      </c>
    </row>
    <row r="6144" customFormat="false" ht="12.75" hidden="false" customHeight="false" outlineLevel="0" collapsed="false">
      <c r="A6144" s="0" t="s">
        <v>15827</v>
      </c>
      <c r="B6144" s="0" t="s">
        <v>656</v>
      </c>
      <c r="C6144" s="0" t="str">
        <f aca="false">LEFT(A6144,2)&amp;B6144</f>
        <v>ZAGauteng</v>
      </c>
    </row>
    <row r="6145" customFormat="false" ht="12.75" hidden="false" customHeight="false" outlineLevel="0" collapsed="false">
      <c r="A6145" s="0" t="s">
        <v>15831</v>
      </c>
      <c r="B6145" s="0" t="s">
        <v>15832</v>
      </c>
      <c r="C6145" s="0" t="str">
        <f aca="false">LEFT(A6145,2)&amp;B6145</f>
        <v>ZAKwaZulu-Natal</v>
      </c>
    </row>
    <row r="6146" customFormat="false" ht="12.75" hidden="false" customHeight="false" outlineLevel="0" collapsed="false">
      <c r="A6146" s="0" t="s">
        <v>15831</v>
      </c>
      <c r="B6146" s="0" t="s">
        <v>15833</v>
      </c>
      <c r="C6146" s="0" t="str">
        <f aca="false">LEFT(A6146,2)&amp;B6146</f>
        <v>ZAKwazulu-Natal</v>
      </c>
    </row>
    <row r="6147" customFormat="false" ht="12.75" hidden="false" customHeight="false" outlineLevel="0" collapsed="false">
      <c r="A6147" s="0" t="s">
        <v>15831</v>
      </c>
      <c r="B6147" s="0" t="s">
        <v>15834</v>
      </c>
      <c r="C6147" s="0" t="str">
        <f aca="false">LEFT(A6147,2)&amp;B6147</f>
        <v>ZAiKwaZulu-Natal</v>
      </c>
    </row>
    <row r="6148" customFormat="false" ht="12.75" hidden="false" customHeight="false" outlineLevel="0" collapsed="false">
      <c r="A6148" s="0" t="s">
        <v>15831</v>
      </c>
      <c r="B6148" s="0" t="s">
        <v>15835</v>
      </c>
      <c r="C6148" s="0" t="str">
        <f aca="false">LEFT(A6148,2)&amp;B6148</f>
        <v>ZAGaZulu-Natala</v>
      </c>
    </row>
    <row r="6149" customFormat="false" ht="12.75" hidden="false" customHeight="false" outlineLevel="0" collapsed="false">
      <c r="A6149" s="0" t="s">
        <v>15831</v>
      </c>
      <c r="B6149" s="0" t="s">
        <v>15836</v>
      </c>
      <c r="C6149" s="0" t="str">
        <f aca="false">LEFT(A6149,2)&amp;B6149</f>
        <v>ZAHazolo-Natala</v>
      </c>
    </row>
    <row r="6150" customFormat="false" ht="12.75" hidden="false" customHeight="false" outlineLevel="0" collapsed="false">
      <c r="A6150" s="0" t="s">
        <v>15831</v>
      </c>
      <c r="B6150" s="0" t="s">
        <v>15837</v>
      </c>
      <c r="C6150" s="0" t="str">
        <f aca="false">LEFT(A6150,2)&amp;B6150</f>
        <v>ZAKwaZulu-Natali</v>
      </c>
    </row>
    <row r="6151" customFormat="false" ht="12.75" hidden="false" customHeight="false" outlineLevel="0" collapsed="false">
      <c r="A6151" s="0" t="s">
        <v>15831</v>
      </c>
      <c r="B6151" s="0" t="s">
        <v>15832</v>
      </c>
      <c r="C6151" s="0" t="str">
        <f aca="false">LEFT(A6151,2)&amp;B6151</f>
        <v>ZAKwaZulu-Natal</v>
      </c>
    </row>
    <row r="6152" customFormat="false" ht="12.75" hidden="false" customHeight="false" outlineLevel="0" collapsed="false">
      <c r="A6152" s="0" t="s">
        <v>15831</v>
      </c>
      <c r="B6152" s="0" t="s">
        <v>15833</v>
      </c>
      <c r="C6152" s="0" t="str">
        <f aca="false">LEFT(A6152,2)&amp;B6152</f>
        <v>ZAKwazulu-Natal</v>
      </c>
    </row>
    <row r="6153" customFormat="false" ht="12.75" hidden="false" customHeight="false" outlineLevel="0" collapsed="false">
      <c r="A6153" s="0" t="s">
        <v>15831</v>
      </c>
      <c r="B6153" s="0" t="s">
        <v>15838</v>
      </c>
      <c r="C6153" s="0" t="str">
        <f aca="false">LEFT(A6153,2)&amp;B6153</f>
        <v>ZAHaZulu-Natal</v>
      </c>
    </row>
    <row r="6154" customFormat="false" ht="12.75" hidden="false" customHeight="false" outlineLevel="0" collapsed="false">
      <c r="A6154" s="0" t="s">
        <v>15831</v>
      </c>
      <c r="B6154" s="0" t="s">
        <v>15839</v>
      </c>
      <c r="C6154" s="0" t="str">
        <f aca="false">LEFT(A6154,2)&amp;B6154</f>
        <v>ZAKwaZulu-Natala</v>
      </c>
    </row>
    <row r="6155" customFormat="false" ht="12.75" hidden="false" customHeight="false" outlineLevel="0" collapsed="false">
      <c r="A6155" s="0" t="s">
        <v>15831</v>
      </c>
      <c r="B6155" s="0" t="s">
        <v>15837</v>
      </c>
      <c r="C6155" s="0" t="str">
        <f aca="false">LEFT(A6155,2)&amp;B6155</f>
        <v>ZAKwaZulu-Natali</v>
      </c>
    </row>
    <row r="6156" customFormat="false" ht="12.75" hidden="false" customHeight="false" outlineLevel="0" collapsed="false">
      <c r="A6156" s="0" t="s">
        <v>15840</v>
      </c>
      <c r="B6156" s="0" t="s">
        <v>15841</v>
      </c>
      <c r="C6156" s="0" t="str">
        <f aca="false">LEFT(A6156,2)&amp;B6156</f>
        <v>ZALimpopo</v>
      </c>
    </row>
    <row r="6157" customFormat="false" ht="12.75" hidden="false" customHeight="false" outlineLevel="0" collapsed="false">
      <c r="A6157" s="0" t="s">
        <v>15840</v>
      </c>
      <c r="B6157" s="0" t="s">
        <v>15841</v>
      </c>
      <c r="C6157" s="0" t="str">
        <f aca="false">LEFT(A6157,2)&amp;B6157</f>
        <v>ZALimpopo</v>
      </c>
    </row>
    <row r="6158" customFormat="false" ht="12.75" hidden="false" customHeight="false" outlineLevel="0" collapsed="false">
      <c r="A6158" s="0" t="s">
        <v>15840</v>
      </c>
      <c r="B6158" s="0" t="s">
        <v>15841</v>
      </c>
      <c r="C6158" s="0" t="str">
        <f aca="false">LEFT(A6158,2)&amp;B6158</f>
        <v>ZALimpopo</v>
      </c>
    </row>
    <row r="6159" customFormat="false" ht="12.75" hidden="false" customHeight="false" outlineLevel="0" collapsed="false">
      <c r="A6159" s="0" t="s">
        <v>15840</v>
      </c>
      <c r="B6159" s="0" t="s">
        <v>15841</v>
      </c>
      <c r="C6159" s="0" t="str">
        <f aca="false">LEFT(A6159,2)&amp;B6159</f>
        <v>ZALimpopo</v>
      </c>
    </row>
    <row r="6160" customFormat="false" ht="12.75" hidden="false" customHeight="false" outlineLevel="0" collapsed="false">
      <c r="A6160" s="0" t="s">
        <v>15840</v>
      </c>
      <c r="B6160" s="0" t="s">
        <v>15841</v>
      </c>
      <c r="C6160" s="0" t="str">
        <f aca="false">LEFT(A6160,2)&amp;B6160</f>
        <v>ZALimpopo</v>
      </c>
    </row>
    <row r="6161" customFormat="false" ht="12.75" hidden="false" customHeight="false" outlineLevel="0" collapsed="false">
      <c r="A6161" s="0" t="s">
        <v>15840</v>
      </c>
      <c r="B6161" s="0" t="s">
        <v>15841</v>
      </c>
      <c r="C6161" s="0" t="str">
        <f aca="false">LEFT(A6161,2)&amp;B6161</f>
        <v>ZALimpopo</v>
      </c>
    </row>
    <row r="6162" customFormat="false" ht="12.75" hidden="false" customHeight="false" outlineLevel="0" collapsed="false">
      <c r="A6162" s="0" t="s">
        <v>15840</v>
      </c>
      <c r="B6162" s="0" t="s">
        <v>15841</v>
      </c>
      <c r="C6162" s="0" t="str">
        <f aca="false">LEFT(A6162,2)&amp;B6162</f>
        <v>ZALimpopo</v>
      </c>
    </row>
    <row r="6163" customFormat="false" ht="12.75" hidden="false" customHeight="false" outlineLevel="0" collapsed="false">
      <c r="A6163" s="0" t="s">
        <v>15840</v>
      </c>
      <c r="B6163" s="0" t="s">
        <v>15841</v>
      </c>
      <c r="C6163" s="0" t="str">
        <f aca="false">LEFT(A6163,2)&amp;B6163</f>
        <v>ZALimpopo</v>
      </c>
    </row>
    <row r="6164" customFormat="false" ht="12.75" hidden="false" customHeight="false" outlineLevel="0" collapsed="false">
      <c r="A6164" s="0" t="s">
        <v>15840</v>
      </c>
      <c r="B6164" s="0" t="s">
        <v>15842</v>
      </c>
      <c r="C6164" s="0" t="str">
        <f aca="false">LEFT(A6164,2)&amp;B6164</f>
        <v>ZAVhembe</v>
      </c>
    </row>
    <row r="6165" customFormat="false" ht="12.75" hidden="false" customHeight="false" outlineLevel="0" collapsed="false">
      <c r="A6165" s="0" t="s">
        <v>15840</v>
      </c>
      <c r="B6165" s="0" t="s">
        <v>15841</v>
      </c>
      <c r="C6165" s="0" t="str">
        <f aca="false">LEFT(A6165,2)&amp;B6165</f>
        <v>ZALimpopo</v>
      </c>
    </row>
    <row r="6166" customFormat="false" ht="12.75" hidden="false" customHeight="false" outlineLevel="0" collapsed="false">
      <c r="A6166" s="0" t="s">
        <v>15840</v>
      </c>
      <c r="B6166" s="0" t="s">
        <v>15841</v>
      </c>
      <c r="C6166" s="0" t="str">
        <f aca="false">LEFT(A6166,2)&amp;B6166</f>
        <v>ZALimpopo</v>
      </c>
    </row>
    <row r="6167" customFormat="false" ht="12.75" hidden="false" customHeight="false" outlineLevel="0" collapsed="false">
      <c r="A6167" s="0" t="s">
        <v>15843</v>
      </c>
      <c r="B6167" s="0" t="s">
        <v>15844</v>
      </c>
      <c r="C6167" s="0" t="str">
        <f aca="false">LEFT(A6167,2)&amp;B6167</f>
        <v>ZAMpumalanga</v>
      </c>
    </row>
    <row r="6168" customFormat="false" ht="12.75" hidden="false" customHeight="false" outlineLevel="0" collapsed="false">
      <c r="A6168" s="0" t="s">
        <v>15843</v>
      </c>
      <c r="B6168" s="0" t="s">
        <v>15844</v>
      </c>
      <c r="C6168" s="0" t="str">
        <f aca="false">LEFT(A6168,2)&amp;B6168</f>
        <v>ZAMpumalanga</v>
      </c>
    </row>
    <row r="6169" customFormat="false" ht="12.75" hidden="false" customHeight="false" outlineLevel="0" collapsed="false">
      <c r="A6169" s="0" t="s">
        <v>15843</v>
      </c>
      <c r="B6169" s="0" t="s">
        <v>15845</v>
      </c>
      <c r="C6169" s="0" t="str">
        <f aca="false">LEFT(A6169,2)&amp;B6169</f>
        <v>ZAiMpumalanga</v>
      </c>
    </row>
    <row r="6170" customFormat="false" ht="12.75" hidden="false" customHeight="false" outlineLevel="0" collapsed="false">
      <c r="A6170" s="0" t="s">
        <v>15843</v>
      </c>
      <c r="B6170" s="0" t="s">
        <v>15844</v>
      </c>
      <c r="C6170" s="0" t="str">
        <f aca="false">LEFT(A6170,2)&amp;B6170</f>
        <v>ZAMpumalanga</v>
      </c>
    </row>
    <row r="6171" customFormat="false" ht="12.75" hidden="false" customHeight="false" outlineLevel="0" collapsed="false">
      <c r="A6171" s="0" t="s">
        <v>15843</v>
      </c>
      <c r="B6171" s="0" t="s">
        <v>15844</v>
      </c>
      <c r="C6171" s="0" t="str">
        <f aca="false">LEFT(A6171,2)&amp;B6171</f>
        <v>ZAMpumalanga</v>
      </c>
    </row>
    <row r="6172" customFormat="false" ht="12.75" hidden="false" customHeight="false" outlineLevel="0" collapsed="false">
      <c r="A6172" s="0" t="s">
        <v>15843</v>
      </c>
      <c r="B6172" s="0" t="s">
        <v>15844</v>
      </c>
      <c r="C6172" s="0" t="str">
        <f aca="false">LEFT(A6172,2)&amp;B6172</f>
        <v>ZAMpumalanga</v>
      </c>
    </row>
    <row r="6173" customFormat="false" ht="12.75" hidden="false" customHeight="false" outlineLevel="0" collapsed="false">
      <c r="A6173" s="0" t="s">
        <v>15843</v>
      </c>
      <c r="B6173" s="0" t="s">
        <v>15844</v>
      </c>
      <c r="C6173" s="0" t="str">
        <f aca="false">LEFT(A6173,2)&amp;B6173</f>
        <v>ZAMpumalanga</v>
      </c>
    </row>
    <row r="6174" customFormat="false" ht="12.75" hidden="false" customHeight="false" outlineLevel="0" collapsed="false">
      <c r="A6174" s="0" t="s">
        <v>15843</v>
      </c>
      <c r="B6174" s="0" t="s">
        <v>15844</v>
      </c>
      <c r="C6174" s="0" t="str">
        <f aca="false">LEFT(A6174,2)&amp;B6174</f>
        <v>ZAMpumalanga</v>
      </c>
    </row>
    <row r="6175" customFormat="false" ht="12.75" hidden="false" customHeight="false" outlineLevel="0" collapsed="false">
      <c r="A6175" s="0" t="s">
        <v>15843</v>
      </c>
      <c r="B6175" s="0" t="s">
        <v>15844</v>
      </c>
      <c r="C6175" s="0" t="str">
        <f aca="false">LEFT(A6175,2)&amp;B6175</f>
        <v>ZAMpumalanga</v>
      </c>
    </row>
    <row r="6176" customFormat="false" ht="12.75" hidden="false" customHeight="false" outlineLevel="0" collapsed="false">
      <c r="A6176" s="0" t="s">
        <v>15843</v>
      </c>
      <c r="B6176" s="0" t="s">
        <v>15844</v>
      </c>
      <c r="C6176" s="0" t="str">
        <f aca="false">LEFT(A6176,2)&amp;B6176</f>
        <v>ZAMpumalanga</v>
      </c>
    </row>
    <row r="6177" customFormat="false" ht="12.75" hidden="false" customHeight="false" outlineLevel="0" collapsed="false">
      <c r="A6177" s="0" t="s">
        <v>15843</v>
      </c>
      <c r="B6177" s="0" t="s">
        <v>15844</v>
      </c>
      <c r="C6177" s="0" t="str">
        <f aca="false">LEFT(A6177,2)&amp;B6177</f>
        <v>ZAMpumalanga</v>
      </c>
    </row>
    <row r="6178" customFormat="false" ht="12.75" hidden="false" customHeight="false" outlineLevel="0" collapsed="false">
      <c r="A6178" s="0" t="s">
        <v>15846</v>
      </c>
      <c r="B6178" s="0" t="s">
        <v>15847</v>
      </c>
      <c r="C6178" s="0" t="str">
        <f aca="false">LEFT(A6178,2)&amp;B6178</f>
        <v>ZANoord-Kaap</v>
      </c>
    </row>
    <row r="6179" customFormat="false" ht="12.75" hidden="false" customHeight="false" outlineLevel="0" collapsed="false">
      <c r="A6179" s="0" t="s">
        <v>15846</v>
      </c>
      <c r="B6179" s="0" t="s">
        <v>15848</v>
      </c>
      <c r="C6179" s="0" t="str">
        <f aca="false">LEFT(A6179,2)&amp;B6179</f>
        <v>ZANorthern Cape</v>
      </c>
    </row>
    <row r="6180" customFormat="false" ht="12.75" hidden="false" customHeight="false" outlineLevel="0" collapsed="false">
      <c r="A6180" s="0" t="s">
        <v>15846</v>
      </c>
      <c r="B6180" s="0" t="s">
        <v>15849</v>
      </c>
      <c r="C6180" s="0" t="str">
        <f aca="false">LEFT(A6180,2)&amp;B6180</f>
        <v>ZAiTlhagwini-Kapa</v>
      </c>
    </row>
    <row r="6181" customFormat="false" ht="12.75" hidden="false" customHeight="false" outlineLevel="0" collapsed="false">
      <c r="A6181" s="0" t="s">
        <v>15846</v>
      </c>
      <c r="B6181" s="0" t="s">
        <v>15850</v>
      </c>
      <c r="C6181" s="0" t="str">
        <f aca="false">LEFT(A6181,2)&amp;B6181</f>
        <v>ZAKapa Leboya</v>
      </c>
    </row>
    <row r="6182" customFormat="false" ht="12.75" hidden="false" customHeight="false" outlineLevel="0" collapsed="false">
      <c r="A6182" s="0" t="s">
        <v>15846</v>
      </c>
      <c r="B6182" s="0" t="s">
        <v>15850</v>
      </c>
      <c r="C6182" s="0" t="str">
        <f aca="false">LEFT(A6182,2)&amp;B6182</f>
        <v>ZAKapa Leboya</v>
      </c>
    </row>
    <row r="6183" customFormat="false" ht="12.75" hidden="false" customHeight="false" outlineLevel="0" collapsed="false">
      <c r="A6183" s="0" t="s">
        <v>15846</v>
      </c>
      <c r="B6183" s="0" t="s">
        <v>15851</v>
      </c>
      <c r="C6183" s="0" t="str">
        <f aca="false">LEFT(A6183,2)&amp;B6183</f>
        <v>ZAKapa Bokone</v>
      </c>
    </row>
    <row r="6184" customFormat="false" ht="12.75" hidden="false" customHeight="false" outlineLevel="0" collapsed="false">
      <c r="A6184" s="0" t="s">
        <v>15846</v>
      </c>
      <c r="B6184" s="0" t="s">
        <v>15852</v>
      </c>
      <c r="C6184" s="0" t="str">
        <f aca="false">LEFT(A6184,2)&amp;B6184</f>
        <v>ZAKapa-N'walungu</v>
      </c>
    </row>
    <row r="6185" customFormat="false" ht="12.75" hidden="false" customHeight="false" outlineLevel="0" collapsed="false">
      <c r="A6185" s="0" t="s">
        <v>15846</v>
      </c>
      <c r="B6185" s="0" t="s">
        <v>15853</v>
      </c>
      <c r="C6185" s="0" t="str">
        <f aca="false">LEFT(A6185,2)&amp;B6185</f>
        <v>ZAKapa Devhula</v>
      </c>
    </row>
    <row r="6186" customFormat="false" ht="12.75" hidden="false" customHeight="false" outlineLevel="0" collapsed="false">
      <c r="A6186" s="0" t="s">
        <v>15846</v>
      </c>
      <c r="B6186" s="0" t="s">
        <v>15854</v>
      </c>
      <c r="C6186" s="0" t="str">
        <f aca="false">LEFT(A6186,2)&amp;B6186</f>
        <v>ZAMntla-Koloni</v>
      </c>
    </row>
    <row r="6187" customFormat="false" ht="12.75" hidden="false" customHeight="false" outlineLevel="0" collapsed="false">
      <c r="A6187" s="0" t="s">
        <v>15846</v>
      </c>
      <c r="B6187" s="0" t="s">
        <v>15855</v>
      </c>
      <c r="C6187" s="0" t="str">
        <f aca="false">LEFT(A6187,2)&amp;B6187</f>
        <v>ZANyakatho-Kapa</v>
      </c>
    </row>
    <row r="6188" customFormat="false" ht="12.75" hidden="false" customHeight="false" outlineLevel="0" collapsed="false">
      <c r="A6188" s="0" t="s">
        <v>15856</v>
      </c>
      <c r="B6188" s="0" t="s">
        <v>15857</v>
      </c>
      <c r="C6188" s="0" t="str">
        <f aca="false">LEFT(A6188,2)&amp;B6188</f>
        <v>ZANoordwes</v>
      </c>
    </row>
    <row r="6189" customFormat="false" ht="12.75" hidden="false" customHeight="false" outlineLevel="0" collapsed="false">
      <c r="A6189" s="0" t="s">
        <v>15856</v>
      </c>
      <c r="B6189" s="0" t="s">
        <v>6754</v>
      </c>
      <c r="C6189" s="0" t="str">
        <f aca="false">LEFT(A6189,2)&amp;B6189</f>
        <v>ZANorth-West</v>
      </c>
    </row>
    <row r="6190" customFormat="false" ht="12.75" hidden="false" customHeight="false" outlineLevel="0" collapsed="false">
      <c r="A6190" s="0" t="s">
        <v>15856</v>
      </c>
      <c r="B6190" s="0" t="s">
        <v>15858</v>
      </c>
      <c r="C6190" s="0" t="str">
        <f aca="false">LEFT(A6190,2)&amp;B6190</f>
        <v>ZAiTlhagwini-Tjhingalanga</v>
      </c>
    </row>
    <row r="6191" customFormat="false" ht="12.75" hidden="false" customHeight="false" outlineLevel="0" collapsed="false">
      <c r="A6191" s="0" t="s">
        <v>15856</v>
      </c>
      <c r="B6191" s="0" t="s">
        <v>15859</v>
      </c>
      <c r="C6191" s="0" t="str">
        <f aca="false">LEFT(A6191,2)&amp;B6191</f>
        <v>ZALebowa Bodikela</v>
      </c>
    </row>
    <row r="6192" customFormat="false" ht="12.75" hidden="false" customHeight="false" outlineLevel="0" collapsed="false">
      <c r="A6192" s="0" t="s">
        <v>15856</v>
      </c>
      <c r="B6192" s="0" t="s">
        <v>15860</v>
      </c>
      <c r="C6192" s="0" t="str">
        <f aca="false">LEFT(A6192,2)&amp;B6192</f>
        <v>ZALeboya (le) Bophirima</v>
      </c>
    </row>
    <row r="6193" customFormat="false" ht="12.75" hidden="false" customHeight="false" outlineLevel="0" collapsed="false">
      <c r="A6193" s="0" t="s">
        <v>15856</v>
      </c>
      <c r="B6193" s="0" t="s">
        <v>15861</v>
      </c>
      <c r="C6193" s="0" t="str">
        <f aca="false">LEFT(A6193,2)&amp;B6193</f>
        <v>ZABokone Bophirima</v>
      </c>
    </row>
    <row r="6194" customFormat="false" ht="12.75" hidden="false" customHeight="false" outlineLevel="0" collapsed="false">
      <c r="A6194" s="0" t="s">
        <v>15856</v>
      </c>
      <c r="B6194" s="0" t="s">
        <v>15862</v>
      </c>
      <c r="C6194" s="0" t="str">
        <f aca="false">LEFT(A6194,2)&amp;B6194</f>
        <v>ZAN'walungu-Vupeladyambu</v>
      </c>
    </row>
    <row r="6195" customFormat="false" ht="12.75" hidden="false" customHeight="false" outlineLevel="0" collapsed="false">
      <c r="A6195" s="0" t="s">
        <v>15856</v>
      </c>
      <c r="B6195" s="0" t="s">
        <v>15863</v>
      </c>
      <c r="C6195" s="0" t="str">
        <f aca="false">LEFT(A6195,2)&amp;B6195</f>
        <v>ZAMntla-Ntshona</v>
      </c>
    </row>
    <row r="6196" customFormat="false" ht="12.75" hidden="false" customHeight="false" outlineLevel="0" collapsed="false">
      <c r="A6196" s="0" t="s">
        <v>15856</v>
      </c>
      <c r="B6196" s="0" t="s">
        <v>15864</v>
      </c>
      <c r="C6196" s="0" t="str">
        <f aca="false">LEFT(A6196,2)&amp;B6196</f>
        <v>ZANyakatho-Ntshonalanga</v>
      </c>
    </row>
    <row r="6197" customFormat="false" ht="12.75" hidden="false" customHeight="false" outlineLevel="0" collapsed="false">
      <c r="A6197" s="0" t="s">
        <v>15865</v>
      </c>
      <c r="B6197" s="0" t="s">
        <v>15866</v>
      </c>
      <c r="C6197" s="0" t="str">
        <f aca="false">LEFT(A6197,2)&amp;B6197</f>
        <v>ZAWes-Kaap</v>
      </c>
    </row>
    <row r="6198" customFormat="false" ht="12.75" hidden="false" customHeight="false" outlineLevel="0" collapsed="false">
      <c r="A6198" s="0" t="s">
        <v>15865</v>
      </c>
      <c r="B6198" s="0" t="s">
        <v>15867</v>
      </c>
      <c r="C6198" s="0" t="str">
        <f aca="false">LEFT(A6198,2)&amp;B6198</f>
        <v>ZAWestern Cape</v>
      </c>
    </row>
    <row r="6199" customFormat="false" ht="12.75" hidden="false" customHeight="false" outlineLevel="0" collapsed="false">
      <c r="A6199" s="0" t="s">
        <v>15865</v>
      </c>
      <c r="B6199" s="0" t="s">
        <v>15868</v>
      </c>
      <c r="C6199" s="0" t="str">
        <f aca="false">LEFT(A6199,2)&amp;B6199</f>
        <v>ZAiTjhingalanga-Kapa</v>
      </c>
    </row>
    <row r="6200" customFormat="false" ht="12.75" hidden="false" customHeight="false" outlineLevel="0" collapsed="false">
      <c r="A6200" s="0" t="s">
        <v>15865</v>
      </c>
      <c r="B6200" s="0" t="s">
        <v>15869</v>
      </c>
      <c r="C6200" s="0" t="str">
        <f aca="false">LEFT(A6200,2)&amp;B6200</f>
        <v>ZAKapa Bodikela</v>
      </c>
    </row>
    <row r="6201" customFormat="false" ht="12.75" hidden="false" customHeight="false" outlineLevel="0" collapsed="false">
      <c r="A6201" s="0" t="s">
        <v>15865</v>
      </c>
      <c r="B6201" s="0" t="s">
        <v>15870</v>
      </c>
      <c r="C6201" s="0" t="str">
        <f aca="false">LEFT(A6201,2)&amp;B6201</f>
        <v>ZAKapa Bophirimela</v>
      </c>
    </row>
    <row r="6202" customFormat="false" ht="12.75" hidden="false" customHeight="false" outlineLevel="0" collapsed="false">
      <c r="A6202" s="0" t="s">
        <v>15865</v>
      </c>
      <c r="B6202" s="0" t="s">
        <v>15871</v>
      </c>
      <c r="C6202" s="0" t="str">
        <f aca="false">LEFT(A6202,2)&amp;B6202</f>
        <v>ZAKapa Bophirima</v>
      </c>
    </row>
    <row r="6203" customFormat="false" ht="12.75" hidden="false" customHeight="false" outlineLevel="0" collapsed="false">
      <c r="A6203" s="0" t="s">
        <v>15865</v>
      </c>
      <c r="B6203" s="0" t="s">
        <v>15872</v>
      </c>
      <c r="C6203" s="0" t="str">
        <f aca="false">LEFT(A6203,2)&amp;B6203</f>
        <v>ZAKapa-Vupeladyambu</v>
      </c>
    </row>
    <row r="6204" customFormat="false" ht="12.75" hidden="false" customHeight="false" outlineLevel="0" collapsed="false">
      <c r="A6204" s="0" t="s">
        <v>15865</v>
      </c>
      <c r="B6204" s="0" t="s">
        <v>15873</v>
      </c>
      <c r="C6204" s="0" t="str">
        <f aca="false">LEFT(A6204,2)&amp;B6204</f>
        <v>ZAKapa Vhukovhela</v>
      </c>
    </row>
    <row r="6205" customFormat="false" ht="12.75" hidden="false" customHeight="false" outlineLevel="0" collapsed="false">
      <c r="A6205" s="0" t="s">
        <v>15865</v>
      </c>
      <c r="B6205" s="0" t="s">
        <v>15874</v>
      </c>
      <c r="C6205" s="0" t="str">
        <f aca="false">LEFT(A6205,2)&amp;B6205</f>
        <v>ZANtshona-Koloni</v>
      </c>
    </row>
    <row r="6206" customFormat="false" ht="12.75" hidden="false" customHeight="false" outlineLevel="0" collapsed="false">
      <c r="A6206" s="0" t="s">
        <v>15865</v>
      </c>
      <c r="B6206" s="0" t="s">
        <v>15875</v>
      </c>
      <c r="C6206" s="0" t="str">
        <f aca="false">LEFT(A6206,2)&amp;B6206</f>
        <v>ZANtshonalanga-Kapa</v>
      </c>
    </row>
    <row r="6207" customFormat="false" ht="12.75" hidden="false" customHeight="false" outlineLevel="0" collapsed="false">
      <c r="A6207" s="0" t="s">
        <v>15876</v>
      </c>
      <c r="B6207" s="0" t="s">
        <v>7971</v>
      </c>
      <c r="C6207" s="0" t="str">
        <f aca="false">LEFT(A6207,2)&amp;B6207</f>
        <v>ZMWestern</v>
      </c>
    </row>
    <row r="6208" customFormat="false" ht="12.75" hidden="false" customHeight="false" outlineLevel="0" collapsed="false">
      <c r="A6208" s="0" t="s">
        <v>15877</v>
      </c>
      <c r="B6208" s="0" t="s">
        <v>6400</v>
      </c>
      <c r="C6208" s="0" t="str">
        <f aca="false">LEFT(A6208,2)&amp;B6208</f>
        <v>ZMCentral</v>
      </c>
    </row>
    <row r="6209" customFormat="false" ht="12.75" hidden="false" customHeight="false" outlineLevel="0" collapsed="false">
      <c r="A6209" s="0" t="s">
        <v>15878</v>
      </c>
      <c r="B6209" s="0" t="s">
        <v>7955</v>
      </c>
      <c r="C6209" s="0" t="str">
        <f aca="false">LEFT(A6209,2)&amp;B6209</f>
        <v>ZMEastern</v>
      </c>
    </row>
    <row r="6210" customFormat="false" ht="12.75" hidden="false" customHeight="false" outlineLevel="0" collapsed="false">
      <c r="A6210" s="0" t="s">
        <v>15879</v>
      </c>
      <c r="B6210" s="0" t="s">
        <v>15880</v>
      </c>
      <c r="C6210" s="0" t="str">
        <f aca="false">LEFT(A6210,2)&amp;B6210</f>
        <v>ZMLuapula</v>
      </c>
    </row>
    <row r="6211" customFormat="false" ht="12.75" hidden="false" customHeight="false" outlineLevel="0" collapsed="false">
      <c r="A6211" s="0" t="s">
        <v>15881</v>
      </c>
      <c r="B6211" s="0" t="s">
        <v>7963</v>
      </c>
      <c r="C6211" s="0" t="str">
        <f aca="false">LEFT(A6211,2)&amp;B6211</f>
        <v>ZMNorthern</v>
      </c>
    </row>
    <row r="6212" customFormat="false" ht="12.75" hidden="false" customHeight="false" outlineLevel="0" collapsed="false">
      <c r="A6212" s="0" t="s">
        <v>15882</v>
      </c>
      <c r="B6212" s="0" t="s">
        <v>15883</v>
      </c>
      <c r="C6212" s="0" t="str">
        <f aca="false">LEFT(A6212,2)&amp;B6212</f>
        <v>ZMNorth-Western</v>
      </c>
    </row>
    <row r="6213" customFormat="false" ht="12.75" hidden="false" customHeight="false" outlineLevel="0" collapsed="false">
      <c r="A6213" s="0" t="s">
        <v>15884</v>
      </c>
      <c r="B6213" s="0" t="s">
        <v>6418</v>
      </c>
      <c r="C6213" s="0" t="str">
        <f aca="false">LEFT(A6213,2)&amp;B6213</f>
        <v>ZMSouthern</v>
      </c>
    </row>
    <row r="6214" customFormat="false" ht="12.75" hidden="false" customHeight="false" outlineLevel="0" collapsed="false">
      <c r="A6214" s="0" t="s">
        <v>15885</v>
      </c>
      <c r="B6214" s="0" t="s">
        <v>15886</v>
      </c>
      <c r="C6214" s="0" t="str">
        <f aca="false">LEFT(A6214,2)&amp;B6214</f>
        <v>ZMCopperbelt</v>
      </c>
    </row>
    <row r="6215" customFormat="false" ht="12.75" hidden="false" customHeight="false" outlineLevel="0" collapsed="false">
      <c r="A6215" s="0" t="s">
        <v>15887</v>
      </c>
      <c r="B6215" s="0" t="s">
        <v>15888</v>
      </c>
      <c r="C6215" s="0" t="str">
        <f aca="false">LEFT(A6215,2)&amp;B6215</f>
        <v>ZMLusaka</v>
      </c>
    </row>
    <row r="6216" customFormat="false" ht="12.75" hidden="false" customHeight="false" outlineLevel="0" collapsed="false">
      <c r="A6216" s="0" t="s">
        <v>15889</v>
      </c>
      <c r="B6216" s="0" t="s">
        <v>15890</v>
      </c>
      <c r="C6216" s="0" t="str">
        <f aca="false">LEFT(A6216,2)&amp;B6216</f>
        <v>ZMMuchinga</v>
      </c>
    </row>
    <row r="6217" customFormat="false" ht="12.75" hidden="false" customHeight="false" outlineLevel="0" collapsed="false">
      <c r="A6217" s="0" t="s">
        <v>15891</v>
      </c>
      <c r="B6217" s="0" t="s">
        <v>15892</v>
      </c>
      <c r="C6217" s="0" t="str">
        <f aca="false">LEFT(A6217,2)&amp;B6217</f>
        <v>ZWBulawayo</v>
      </c>
    </row>
    <row r="6218" customFormat="false" ht="12.75" hidden="false" customHeight="false" outlineLevel="0" collapsed="false">
      <c r="A6218" s="0" t="s">
        <v>15893</v>
      </c>
      <c r="B6218" s="0" t="s">
        <v>771</v>
      </c>
      <c r="C6218" s="0" t="str">
        <f aca="false">LEFT(A6218,2)&amp;B6218</f>
        <v>ZWHarare</v>
      </c>
    </row>
    <row r="6219" customFormat="false" ht="12.75" hidden="false" customHeight="false" outlineLevel="0" collapsed="false">
      <c r="A6219" s="0" t="s">
        <v>15894</v>
      </c>
      <c r="B6219" s="0" t="s">
        <v>15895</v>
      </c>
      <c r="C6219" s="0" t="str">
        <f aca="false">LEFT(A6219,2)&amp;B6219</f>
        <v>ZWManicaland</v>
      </c>
    </row>
    <row r="6220" customFormat="false" ht="12.75" hidden="false" customHeight="false" outlineLevel="0" collapsed="false">
      <c r="A6220" s="0" t="s">
        <v>15896</v>
      </c>
      <c r="B6220" s="0" t="s">
        <v>15897</v>
      </c>
      <c r="C6220" s="0" t="str">
        <f aca="false">LEFT(A6220,2)&amp;B6220</f>
        <v>ZWMashonaland Central</v>
      </c>
    </row>
    <row r="6221" customFormat="false" ht="12.75" hidden="false" customHeight="false" outlineLevel="0" collapsed="false">
      <c r="A6221" s="0" t="s">
        <v>15898</v>
      </c>
      <c r="B6221" s="0" t="s">
        <v>15899</v>
      </c>
      <c r="C6221" s="0" t="str">
        <f aca="false">LEFT(A6221,2)&amp;B6221</f>
        <v>ZWMashonaland East</v>
      </c>
    </row>
    <row r="6222" customFormat="false" ht="12.75" hidden="false" customHeight="false" outlineLevel="0" collapsed="false">
      <c r="A6222" s="0" t="s">
        <v>15900</v>
      </c>
      <c r="B6222" s="0" t="s">
        <v>15901</v>
      </c>
      <c r="C6222" s="0" t="str">
        <f aca="false">LEFT(A6222,2)&amp;B6222</f>
        <v>ZWMidlands</v>
      </c>
    </row>
    <row r="6223" customFormat="false" ht="12.75" hidden="false" customHeight="false" outlineLevel="0" collapsed="false">
      <c r="A6223" s="0" t="s">
        <v>15902</v>
      </c>
      <c r="B6223" s="0" t="s">
        <v>15903</v>
      </c>
      <c r="C6223" s="0" t="str">
        <f aca="false">LEFT(A6223,2)&amp;B6223</f>
        <v>ZWMatabeleland North</v>
      </c>
    </row>
    <row r="6224" customFormat="false" ht="12.75" hidden="false" customHeight="false" outlineLevel="0" collapsed="false">
      <c r="A6224" s="0" t="s">
        <v>15904</v>
      </c>
      <c r="B6224" s="0" t="s">
        <v>15905</v>
      </c>
      <c r="C6224" s="0" t="str">
        <f aca="false">LEFT(A6224,2)&amp;B6224</f>
        <v>ZWMatabeleland South</v>
      </c>
    </row>
    <row r="6225" customFormat="false" ht="12.75" hidden="false" customHeight="false" outlineLevel="0" collapsed="false">
      <c r="A6225" s="0" t="s">
        <v>15906</v>
      </c>
      <c r="B6225" s="0" t="s">
        <v>15907</v>
      </c>
      <c r="C6225" s="0" t="str">
        <f aca="false">LEFT(A6225,2)&amp;B6225</f>
        <v>ZWMasvingo</v>
      </c>
    </row>
    <row r="6226" customFormat="false" ht="12.75" hidden="false" customHeight="false" outlineLevel="0" collapsed="false">
      <c r="A6226" s="0" t="s">
        <v>15908</v>
      </c>
      <c r="B6226" s="0" t="s">
        <v>15909</v>
      </c>
      <c r="C6226" s="0" t="str">
        <f aca="false">LEFT(A6226,2)&amp;B6226</f>
        <v>ZWMashonaland West</v>
      </c>
    </row>
  </sheetData>
  <autoFilter ref="A1:C6226"/>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true"/>
  </sheetPr>
  <dimension ref="A1:B77"/>
  <sheetViews>
    <sheetView showFormulas="false" showGridLines="false" showRowColHeaders="true" showZeros="false" rightToLeft="false" tabSelected="false" showOutlineSymbols="true" defaultGridColor="true" view="normal" topLeftCell="A1" colorId="64" zoomScale="100" zoomScaleNormal="100" zoomScalePageLayoutView="100" workbookViewId="0">
      <selection pane="topLeft" activeCell="A1" activeCellId="0" sqref="A1"/>
    </sheetView>
  </sheetViews>
  <sheetFormatPr defaultColWidth="8.875" defaultRowHeight="12.75" zeroHeight="false" outlineLevelRow="0" outlineLevelCol="0"/>
  <cols>
    <col collapsed="false" customWidth="true" hidden="false" outlineLevel="0" max="1" min="1" style="0" width="143"/>
    <col collapsed="false" customWidth="true" hidden="false" outlineLevel="0" max="2" min="2" style="0" width="3"/>
  </cols>
  <sheetData>
    <row r="1" customFormat="false" ht="100.5" hidden="false" customHeight="true" outlineLevel="0" collapsed="false">
      <c r="A1" s="46" t="str">
        <f aca="true">OFFSET(L!$C$1,MATCH("Instructions"&amp;ADDRESS(ROW(),COLUMN(),4),L!$A:$A,0)-1,SL,,)</f>
        <v>RMI website: (www.responsiblemineralsinitiative.org)
Training and guidance, template, Responsible Minerals Assurance Process conformant smelter list.</v>
      </c>
      <c r="B1" s="47" t="s">
        <v>99</v>
      </c>
    </row>
    <row r="2" customFormat="false" ht="30" hidden="false" customHeight="false" outlineLevel="0" collapsed="false">
      <c r="A2" s="48" t="str">
        <f aca="true">OFFSET(L!$C$1,MATCH("Instructions"&amp;ADDRESS(ROW(),COLUMN(),4),L!$A:$A,0)-1,SL,,)</f>
        <v>Introduction</v>
      </c>
      <c r="B2" s="47" t="s">
        <v>100</v>
      </c>
    </row>
    <row r="3" customFormat="false" ht="150" hidden="false" customHeight="false" outlineLevel="0" collapsed="false">
      <c r="A3" s="49" t="str">
        <f aca="true">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47" t="s">
        <v>101</v>
      </c>
    </row>
    <row r="4" customFormat="false" ht="222" hidden="false" customHeight="true" outlineLevel="0" collapsed="false">
      <c r="A4" s="49" t="str">
        <f aca="true">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47" t="s">
        <v>102</v>
      </c>
    </row>
    <row r="5" customFormat="false" ht="15" hidden="false" customHeight="false" outlineLevel="0" collapsed="false">
      <c r="A5" s="50"/>
      <c r="B5" s="47"/>
    </row>
    <row r="6" customFormat="false" ht="30" hidden="false" customHeight="false" outlineLevel="0" collapsed="false">
      <c r="A6" s="48" t="str">
        <f aca="true">OFFSET(L!$C$1,MATCH("Instructions"&amp;ADDRESS(ROW(),COLUMN(),4),L!$A:$A,0)-1,SL,,)</f>
        <v>Instructions for completing Company Information questions (rows 8 - 22).
Provide comments in ENGLISH only</v>
      </c>
      <c r="B6" s="47" t="s">
        <v>100</v>
      </c>
    </row>
    <row r="7" customFormat="false" ht="15" hidden="false" customHeight="false" outlineLevel="0" collapsed="false">
      <c r="A7" s="48" t="str">
        <f aca="true">OFFSET(L!$C$1,MATCH("Instructions"&amp;ADDRESS(ROW(),COLUMN(),4),L!$A:$A,0)-1,SL,,)</f>
        <v>Note:  Entries with (*) are mandatory fields. </v>
      </c>
      <c r="B7" s="47"/>
    </row>
    <row r="8" customFormat="false" ht="30" hidden="false" customHeight="false" outlineLevel="0" collapsed="false">
      <c r="A8" s="49" t="str">
        <f aca="true">OFFSET(L!$C$1,MATCH("Instructions"&amp;ADDRESS(ROW(),COLUMN(),4),L!$A:$A,0)-1,SL,,)</f>
        <v>1. Insert your company's Legal Name.  Please do not use abbreviations. In this field you have the option to add other commercial names, DBAs, etc.</v>
      </c>
      <c r="B8" s="47"/>
    </row>
    <row r="9" customFormat="false" ht="405" hidden="false" customHeight="true" outlineLevel="0" collapsed="false">
      <c r="A9" s="51" t="str">
        <f aca="true">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47" t="s">
        <v>99</v>
      </c>
    </row>
    <row r="10" customFormat="false" ht="36" hidden="false" customHeight="true" outlineLevel="0" collapsed="false">
      <c r="A10" s="49" t="str">
        <f aca="true">OFFSET(L!$C$1,MATCH("Instructions"&amp;ADDRESS(ROW(),COLUMN(),4),L!$A:$A,0)-1,SL,,)</f>
        <v>3. Insert your company’s unique identifier number or code (DUNS number, VAT number, customer-specific identifier, etc.)</v>
      </c>
      <c r="B10" s="47"/>
    </row>
    <row r="11" customFormat="false" ht="35.25" hidden="false" customHeight="true" outlineLevel="0" collapsed="false">
      <c r="A11" s="49" t="str">
        <f aca="true">OFFSET(L!$C$1,MATCH("Instructions"&amp;ADDRESS(ROW(),COLUMN(),4),L!$A:$A,0)-1,SL,,)</f>
        <v>4. Insert the source for the unique identifier number or code ("DUNS", "VAT", "Customer", etc).  </v>
      </c>
      <c r="B11" s="47"/>
    </row>
    <row r="12" customFormat="false" ht="30" hidden="false" customHeight="false" outlineLevel="0" collapsed="false">
      <c r="A12" s="49" t="str">
        <f aca="true">OFFSET(L!$C$1,MATCH("Instructions"&amp;ADDRESS(ROW(),COLUMN(),4),L!$A:$A,0)-1,SL,,)</f>
        <v>5. Insert your full company address (street, city, state, country, postal code).  This field is optional.</v>
      </c>
      <c r="B12" s="47" t="s">
        <v>100</v>
      </c>
    </row>
    <row r="13" customFormat="false" ht="33.75" hidden="false" customHeight="true" outlineLevel="0" collapsed="false">
      <c r="A13" s="49" t="str">
        <f aca="true">OFFSET(L!$C$1,MATCH("Instructions"&amp;ADDRESS(ROW(),COLUMN(),4),L!$A:$A,0)-1,SL,,)</f>
        <v>6. Insert the name of the person to contact regarding the contents of the declaration information. This field is mandatory.</v>
      </c>
      <c r="B13" s="47"/>
    </row>
    <row r="14" customFormat="false" ht="30" hidden="false" customHeight="false" outlineLevel="0" collapsed="false">
      <c r="A14" s="49" t="str">
        <f aca="true">OFFSET(L!$C$1,MATCH("Instructions"&amp;ADDRESS(ROW(),COLUMN(),4),L!$A:$A,0)-1,SL,,)</f>
        <v>7. Insert the email address of the contact person.  If an email address is not available, state ‘‘not available’’ or ‘‘n/a.’’ A blank field may cause an error in form implementation.  This field is mandatory.</v>
      </c>
      <c r="B14" s="47"/>
    </row>
    <row r="15" customFormat="false" ht="25.5" hidden="false" customHeight="true" outlineLevel="0" collapsed="false">
      <c r="A15" s="49" t="str">
        <f aca="true">OFFSET(L!$C$1,MATCH("Instructions"&amp;ADDRESS(ROW(),COLUMN(),4),L!$A:$A,0)-1,SL,,)</f>
        <v>8. Insert the telephone number for the contact. This field is mandatory.</v>
      </c>
      <c r="B15" s="47"/>
    </row>
    <row r="16" customFormat="false" ht="45" hidden="false" customHeight="false" outlineLevel="0" collapsed="false">
      <c r="A16" s="49" t="str">
        <f aca="true">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47"/>
    </row>
    <row r="17" customFormat="false" ht="15" hidden="false" customHeight="false" outlineLevel="0" collapsed="false">
      <c r="A17" s="49" t="str">
        <f aca="true">OFFSET(L!$C$1,MATCH("Instructions"&amp;ADDRESS(ROW(),COLUMN(),4),L!$A:$A,0)-1,SL,,)</f>
        <v>10. Insert the title for the Authorizing person. This field is optional.</v>
      </c>
      <c r="B17" s="47"/>
    </row>
    <row r="18" customFormat="false" ht="30" hidden="false" customHeight="false" outlineLevel="0" collapsed="false">
      <c r="A18" s="49" t="str">
        <f aca="true">OFFSET(L!$C$1,MATCH("Instructions"&amp;ADDRESS(ROW(),COLUMN(),4),L!$A:$A,0)-1,SL,,)</f>
        <v>11. Insert the email address of the Authorizing person.  If an email address is not available, state ‘‘not available’’ or ‘‘n/a.’’ A blank field may cause an error in form implementation.  This field is mandatory.</v>
      </c>
      <c r="B18" s="47"/>
    </row>
    <row r="19" customFormat="false" ht="15" hidden="false" customHeight="false" outlineLevel="0" collapsed="false">
      <c r="A19" s="49" t="str">
        <f aca="true">OFFSET(L!$C$1,MATCH("Instructions"&amp;ADDRESS(ROW(),COLUMN(),4),L!$A:$A,0)-1,SL,,)</f>
        <v>12. Insert the telephone number for the Authorizing person. This field is optional.</v>
      </c>
      <c r="B19" s="47"/>
    </row>
    <row r="20" customFormat="false" ht="33.75" hidden="false" customHeight="true" outlineLevel="0" collapsed="false">
      <c r="A20" s="49" t="str">
        <f aca="true">OFFSET(L!$C$1,MATCH("Instructions"&amp;ADDRESS(ROW(),COLUMN(),4),L!$A:$A,0)-1,SL,,)</f>
        <v>13. Please enter the Date of Completion for this form using the format DD-MMM-YYYY.  This field is mandatory.</v>
      </c>
      <c r="B20" s="47"/>
    </row>
    <row r="21" customFormat="false" ht="30" hidden="false" customHeight="false" outlineLevel="0" collapsed="false">
      <c r="A21" s="49" t="str">
        <f aca="true">OFFSET(L!$C$1,MATCH("Instructions"&amp;ADDRESS(ROW(),COLUMN(),4),L!$A:$A,0)-1,SL,,)</f>
        <v>14. As an example, the user may save the file name as:  companyname-date.xls (date as YYYY-MM-DD).  </v>
      </c>
      <c r="B21" s="47" t="s">
        <v>100</v>
      </c>
    </row>
    <row r="22" customFormat="false" ht="15" hidden="false" customHeight="false" outlineLevel="0" collapsed="false">
      <c r="A22" s="50"/>
      <c r="B22" s="47"/>
    </row>
    <row r="23" customFormat="false" ht="30" hidden="false" customHeight="false" outlineLevel="0" collapsed="false">
      <c r="A23" s="48" t="str">
        <f aca="true">OFFSET(L!$C$1,MATCH("Instructions"&amp;ADDRESS(ROW(),COLUMN(),4),L!$A:$A,0)-1,SL,,)</f>
        <v>Instructions for completing the eight Due Diligence Questions (rows 24 - 71).
Provide answers in ENGLISH only</v>
      </c>
      <c r="B23" s="47" t="s">
        <v>100</v>
      </c>
    </row>
    <row r="24" customFormat="false" ht="80.25" hidden="false" customHeight="true" outlineLevel="0" collapsed="false">
      <c r="A24" s="49" t="str">
        <f aca="true">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47" t="s">
        <v>103</v>
      </c>
    </row>
    <row r="25" customFormat="false" ht="72" hidden="false" customHeight="true" outlineLevel="0" collapsed="false">
      <c r="A25" s="49" t="str">
        <f aca="true">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47" t="s">
        <v>100</v>
      </c>
    </row>
    <row r="26" customFormat="false" ht="280.5" hidden="false" customHeight="true" outlineLevel="0" collapsed="false">
      <c r="A26" s="49" t="str">
        <f aca="true">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47" t="s">
        <v>100</v>
      </c>
    </row>
    <row r="27" customFormat="false" ht="30" hidden="false" customHeight="false" outlineLevel="0" collapsed="false">
      <c r="A27" s="49" t="str">
        <f aca="true">OFFSET(L!$C$1,MATCH("Instructions"&amp;ADDRESS(ROW(),COLUMN(),4),L!$A:$A,0)-1,SL,,)</f>
        <v>Some companies may require substantiation for a "No" answer that should be entered into the Comment Field.</v>
      </c>
      <c r="B27" s="47" t="s">
        <v>100</v>
      </c>
    </row>
    <row r="28" customFormat="false" ht="247.5" hidden="false" customHeight="true" outlineLevel="0" collapsed="false">
      <c r="A28" s="49" t="str">
        <f aca="true">OFFSET(L!$C$1,MATCH("Instructions"&amp;ADDRESS(ROW(),COLUMN(),4),L!$A:$A,0)-1,SL,,)</f>
        <v>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47"/>
    </row>
    <row r="29" customFormat="false" ht="156.75" hidden="false" customHeight="true" outlineLevel="0" collapsed="false">
      <c r="A29" s="49" t="str">
        <f aca="true">OFFSET(L!$C$1,MATCH("Instructions"&amp;ADDRESS(ROW(),COLUMN(),4),L!$A:$A,0)-1,SL,,)</f>
        <v>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47" t="s">
        <v>100</v>
      </c>
    </row>
    <row r="30" customFormat="false" ht="181.5" hidden="false" customHeight="true" outlineLevel="0" collapsed="false">
      <c r="A30" s="49" t="str">
        <f aca="true">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47"/>
    </row>
    <row r="31" customFormat="false" ht="135" hidden="false" customHeight="false" outlineLevel="0" collapsed="false">
      <c r="A31" s="49" t="str">
        <f aca="true">OFFSET(L!$C$1,MATCH("Instructions"&amp;ADDRESS(ROW(),COLUMN(),4),L!$A:$A,0)-1,SL,,)</f>
        <v>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47" t="s">
        <v>100</v>
      </c>
    </row>
    <row r="32" customFormat="false" ht="234" hidden="false" customHeight="true" outlineLevel="0" collapsed="false">
      <c r="A32" s="49" t="str">
        <f aca="true">OFFSET(L!$C$1,MATCH("Instructions"&amp;ADDRESS(ROW(),COLUMN(),4),L!$A:$A,0)-1,SL,,)</f>
        <v>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47" t="s">
        <v>103</v>
      </c>
    </row>
    <row r="33" customFormat="false" ht="75" hidden="false" customHeight="false" outlineLevel="0" collapsed="false">
      <c r="A33" s="49" t="str">
        <f aca="true">OFFSET(L!$C$1,MATCH("Instructions"&amp;ADDRESS(ROW(),COLUMN(),4),L!$A:$A,0)-1,SL,,)</f>
        <v>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47"/>
    </row>
    <row r="34" customFormat="false" ht="60" hidden="false" customHeight="false" outlineLevel="0" collapsed="false">
      <c r="A34" s="49" t="str">
        <f aca="true">OFFSET(L!$C$1,MATCH("Instructions"&amp;ADDRESS(ROW(),COLUMN(),4),L!$A:$A,0)-1,SL,,)</f>
        <v>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47" t="s">
        <v>100</v>
      </c>
    </row>
    <row r="35" customFormat="false" ht="21" hidden="false" customHeight="true" outlineLevel="0" collapsed="false">
      <c r="A35" s="49" t="str">
        <f aca="true">OFFSET(L!$C$1,MATCH("Instructions"&amp;ADDRESS(ROW(),COLUMN(),4),L!$A:$A,0)-1,SL,,)</f>
        <v>Provide comments in the Comment sections as required to clarify your responses.</v>
      </c>
      <c r="B35" s="47"/>
    </row>
    <row r="36" customFormat="false" ht="15" hidden="false" customHeight="false" outlineLevel="0" collapsed="false">
      <c r="A36" s="50"/>
      <c r="B36" s="47"/>
    </row>
    <row r="37" customFormat="false" ht="45" hidden="false" customHeight="false" outlineLevel="0" collapsed="false">
      <c r="A37" s="48" t="str">
        <f aca="true">OFFSET(L!$C$1,MATCH("Instructions"&amp;ADDRESS(ROW(),COLUMN(),4),L!$A:$A,0)-1,SL,,)</f>
        <v>Instructions for completing Questions A. – H. (rows 75 - 89).  Questions A. through H. are mandatory if the both of responses to Question 1 and 2 are “Yes” for any metal.
Provide answers in ENGLISH only</v>
      </c>
      <c r="B37" s="47" t="s">
        <v>100</v>
      </c>
    </row>
    <row r="38" customFormat="false" ht="135" hidden="false" customHeight="false" outlineLevel="0" collapsed="false">
      <c r="A38" s="49" t="str">
        <f aca="true">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47" t="s">
        <v>104</v>
      </c>
    </row>
    <row r="39" customFormat="false" ht="60" hidden="false" customHeight="false" outlineLevel="0" collapsed="false">
      <c r="A39" s="49" t="str">
        <f aca="true">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47"/>
    </row>
    <row r="40" customFormat="false" ht="65.25" hidden="false" customHeight="true" outlineLevel="0" collapsed="false">
      <c r="A40" s="49" t="str">
        <f aca="true">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47"/>
    </row>
    <row r="41" customFormat="false" ht="75" hidden="false" customHeight="false" outlineLevel="0" collapsed="false">
      <c r="A41" s="49" t="str">
        <f aca="true">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47" t="s">
        <v>105</v>
      </c>
    </row>
    <row r="42" customFormat="false" ht="180" hidden="false" customHeight="false" outlineLevel="0" collapsed="false">
      <c r="A42" s="49" t="str">
        <f aca="true">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47" t="s">
        <v>103</v>
      </c>
    </row>
    <row r="43" customFormat="false" ht="150" hidden="false" customHeight="false" outlineLevel="0" collapsed="false">
      <c r="A43" s="49" t="str">
        <f aca="true">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47" t="s">
        <v>106</v>
      </c>
    </row>
    <row r="44" customFormat="false" ht="135" hidden="false" customHeight="false" outlineLevel="0" collapsed="false">
      <c r="A44" s="49" t="str">
        <f aca="true">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47" t="s">
        <v>100</v>
      </c>
    </row>
    <row r="45" customFormat="false" ht="120" hidden="false" customHeight="false" outlineLevel="0" collapsed="false">
      <c r="A45" s="49" t="str">
        <f aca="true">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47" t="s">
        <v>101</v>
      </c>
    </row>
    <row r="46" customFormat="false" ht="85.5" hidden="false" customHeight="true" outlineLevel="0" collapsed="false">
      <c r="A46" s="49" t="str">
        <f aca="true">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47" t="s">
        <v>100</v>
      </c>
    </row>
    <row r="47" customFormat="false" ht="15" hidden="false" customHeight="false" outlineLevel="0" collapsed="false">
      <c r="A47" s="50"/>
      <c r="B47" s="47"/>
    </row>
    <row r="48" customFormat="false" ht="30" hidden="false" customHeight="false" outlineLevel="0" collapsed="false">
      <c r="A48" s="48" t="str">
        <f aca="true">OFFSET(L!$C$1,MATCH("Instructions"&amp;ADDRESS(ROW(),COLUMN(),4),L!$A:$A,0)-1,SL,,)</f>
        <v>Instructions for completing the Smelter List Tab.
Provide answers in ENGLISH only</v>
      </c>
      <c r="B48" s="47" t="s">
        <v>100</v>
      </c>
    </row>
    <row r="49" customFormat="false" ht="22.5" hidden="false" customHeight="true" outlineLevel="0" collapsed="false">
      <c r="A49" s="48" t="str">
        <f aca="true">OFFSET(L!$C$1,MATCH("Instructions"&amp;ADDRESS(ROW(),COLUMN(),4),L!$A:$A,0)-1,SL,,)</f>
        <v>Note:  Columns with (*) are mandatory fields</v>
      </c>
      <c r="B49" s="47"/>
    </row>
    <row r="50" customFormat="false" ht="60" hidden="false" customHeight="false" outlineLevel="0" collapsed="false">
      <c r="A50" s="49" t="str">
        <f aca="true">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47" t="s">
        <v>99</v>
      </c>
    </row>
    <row r="51" customFormat="false" ht="51" hidden="false" customHeight="true" outlineLevel="0" collapsed="false">
      <c r="A51" s="49" t="str">
        <f aca="true">OFFSET(L!$C$1,MATCH("Instructions"&amp;ADDRESS(ROW(),COLUMN(),4),L!$A:$A,0)-1,SL,,)</f>
        <v>1. Smelter Identification Input Column - If you know the Smelter Identification Number, input the number in Column A (columns B, C, E, F, G, I, and J will auto-populate).  Column A does not autopopulate.</v>
      </c>
      <c r="B51" s="47" t="s">
        <v>100</v>
      </c>
    </row>
    <row r="52" customFormat="false" ht="44.25" hidden="false" customHeight="true" outlineLevel="0" collapsed="false">
      <c r="A52" s="49" t="str">
        <f aca="true">OFFSET(L!$C$1,MATCH("Instructions"&amp;ADDRESS(ROW(),COLUMN(),4),L!$A:$A,0)-1,SL,,)</f>
        <v>2. Metal (*)   -   Use the pull down menu to select the metal for which you are entering smelter information.  This field is mandatory.</v>
      </c>
      <c r="B52" s="47"/>
    </row>
    <row r="53" customFormat="false" ht="78.75" hidden="false" customHeight="true" outlineLevel="0" collapsed="false">
      <c r="A53" s="52" t="str">
        <f aca="true">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47" t="s">
        <v>100</v>
      </c>
    </row>
    <row r="54" customFormat="false" ht="60" hidden="false" customHeight="false" outlineLevel="0" collapsed="false">
      <c r="A54" s="49" t="str">
        <f aca="true">OFFSET(L!$C$1,MATCH("Instructions"&amp;ADDRESS(ROW(),COLUMN(),4),L!$A:$A,0)-1,SL,,)</f>
        <v>4. Smelter Name (1)- Fill in smelter name if you selected "Smelter Not Listed" in column C.  This field will auto-populate when a smelter name in selected in Column C.  This field is mandatory.</v>
      </c>
      <c r="B54" s="47" t="s">
        <v>99</v>
      </c>
    </row>
    <row r="55" customFormat="false" ht="75" hidden="false" customHeight="false" outlineLevel="0" collapsed="false">
      <c r="A55" s="49" t="str">
        <f aca="true">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47" t="s">
        <v>105</v>
      </c>
    </row>
    <row r="56" customFormat="false" ht="60" hidden="false" customHeight="false" outlineLevel="0" collapsed="false">
      <c r="A56" s="49" t="str">
        <f aca="true">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47" t="s">
        <v>99</v>
      </c>
    </row>
    <row r="57" customFormat="false" ht="60" hidden="false" customHeight="false" outlineLevel="0" collapsed="false">
      <c r="A57" s="49" t="str">
        <f aca="true">OFFSET(L!$C$1,MATCH("Instructions"&amp;ADDRESS(ROW(),COLUMN(),4),L!$A:$A,0)-1,SL,,)</f>
        <v>7. Source of Smelter Identification Number - This is the source of the Smelter Identification Number entered in Column F.  If a smelter name was selected in Column C using the dropdown box, this field will auto-populate. </v>
      </c>
      <c r="B57" s="47" t="s">
        <v>99</v>
      </c>
    </row>
    <row r="58" customFormat="false" ht="60" hidden="false" customHeight="false" outlineLevel="0" collapsed="false">
      <c r="A58" s="49" t="str">
        <f aca="true">OFFSET(L!$C$1,MATCH("Instructions"&amp;ADDRESS(ROW(),COLUMN(),4),L!$A:$A,0)-1,SL,,)</f>
        <v>8. Smelter Street -  Provide the street name on which the smelter is located. This field is optional.</v>
      </c>
      <c r="B58" s="47" t="s">
        <v>99</v>
      </c>
    </row>
    <row r="59" customFormat="false" ht="30" hidden="false" customHeight="false" outlineLevel="0" collapsed="false">
      <c r="A59" s="49" t="str">
        <f aca="true">OFFSET(L!$C$1,MATCH("Instructions"&amp;ADDRESS(ROW(),COLUMN(),4),L!$A:$A,0)-1,SL,,)</f>
        <v>9. Smelter City – Provide the city name of where the smelter is located. This field is optional.</v>
      </c>
      <c r="B59" s="47" t="s">
        <v>100</v>
      </c>
    </row>
    <row r="60" customFormat="false" ht="45" hidden="false" customHeight="true" outlineLevel="0" collapsed="false">
      <c r="A60" s="49" t="str">
        <f aca="true">OFFSET(L!$C$1,MATCH("Instructions"&amp;ADDRESS(ROW(),COLUMN(),4),L!$A:$A,0)-1,SL,,)</f>
        <v>10. Smelter Location: State/Province, if applicable – Provide the state or province where the smelter is located. This field is optional.</v>
      </c>
      <c r="B60" s="47" t="s">
        <v>103</v>
      </c>
    </row>
    <row r="61" customFormat="false" ht="165" hidden="false" customHeight="false" outlineLevel="0" collapsed="false">
      <c r="A61" s="49" t="str">
        <f aca="true">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47" t="s">
        <v>103</v>
      </c>
    </row>
    <row r="62" customFormat="false" ht="60" hidden="false" customHeight="false" outlineLevel="0" collapsed="false">
      <c r="A62" s="49" t="str">
        <f aca="true">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47" t="s">
        <v>99</v>
      </c>
    </row>
    <row r="63" customFormat="false" ht="125.25" hidden="false" customHeight="true" outlineLevel="0" collapsed="false">
      <c r="A63" s="49" t="str">
        <f aca="true">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47" t="s">
        <v>99</v>
      </c>
    </row>
    <row r="64" customFormat="false" ht="135.75" hidden="false" customHeight="true" outlineLevel="0" collapsed="false">
      <c r="A64" s="49" t="str">
        <f aca="true">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47"/>
    </row>
    <row r="65" customFormat="false" ht="90" hidden="false" customHeight="false" outlineLevel="0" collapsed="false">
      <c r="A65" s="49" t="str">
        <f aca="true">OFFSET(L!$C$1,MATCH("Instructions"&amp;ADDRESS(ROW(),COLUMN(),4),L!$A:$A,0)-1,SL,,)</f>
        <v>15. Indicates whether the smelter solely obtains inputs for its smelting process(es) from recycled or scrap sources. This question is optional.  Permissible responses to this question are:
- Yes
- No
- Unknown</v>
      </c>
      <c r="B65" s="47"/>
    </row>
    <row r="66" customFormat="false" ht="110.25" hidden="false" customHeight="true" outlineLevel="0" collapsed="false">
      <c r="A66" s="49" t="str">
        <f aca="true">OFFSET(L!$C$1,MATCH("Instructions"&amp;ADDRESS(ROW(),COLUMN(),4),L!$A:$A,0)-1,SL,,)</f>
        <v>16. Comments – free form text field to enter any comments concerning the smelter.  Example: smelter is being acquired by Company YYY</v>
      </c>
      <c r="B66" s="47"/>
    </row>
    <row r="67" customFormat="false" ht="15" hidden="false" customHeight="false" outlineLevel="0" collapsed="false">
      <c r="A67" s="53"/>
      <c r="B67" s="47"/>
    </row>
    <row r="68" customFormat="false" ht="34.5" hidden="false" customHeight="true" outlineLevel="0" collapsed="false">
      <c r="A68" s="48" t="str">
        <f aca="true">OFFSET(L!$C$1,MATCH("Instructions"&amp;ADDRESS(ROW(),COLUMN(),4),L!$A:$A,0)-1,SL,,)</f>
        <v>TERMS AND CONDITIONS</v>
      </c>
      <c r="B68" s="47"/>
    </row>
    <row r="69" customFormat="false" ht="15" hidden="false" customHeight="false" outlineLevel="0" collapsed="false">
      <c r="A69" s="53"/>
      <c r="B69" s="47"/>
    </row>
    <row r="70" customFormat="false" ht="80.25" hidden="false" customHeight="true" outlineLevel="0" collapsed="false">
      <c r="A70" s="48" t="str">
        <f aca="true">OFFSET(L!$C$1,MATCH("Instructions"&amp;ADDRESS(ROW(),COLUMN(),4),L!$A:$A,0)-1,SL,,)</f>
        <v>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47" t="s">
        <v>100</v>
      </c>
    </row>
    <row r="71" customFormat="false" ht="93" hidden="false" customHeight="true" outlineLevel="0" collapsed="false">
      <c r="A71" s="48" t="str">
        <f aca="true">OFFSET(L!$C$1,MATCH("Instructions"&amp;ADDRESS(ROW(),COLUMN(),4),L!$A:$A,0)-1,SL,,)</f>
        <v>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47" t="s">
        <v>107</v>
      </c>
    </row>
    <row r="72" customFormat="false" ht="155.25" hidden="false" customHeight="true" outlineLevel="0" collapsed="false">
      <c r="A72" s="48" t="str">
        <f aca="true">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47" t="s">
        <v>106</v>
      </c>
    </row>
    <row r="73" customFormat="false" ht="75" hidden="false" customHeight="false" outlineLevel="0" collapsed="false">
      <c r="A73" s="48" t="str">
        <f aca="true">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47" t="s">
        <v>105</v>
      </c>
    </row>
    <row r="74" customFormat="false" ht="30" hidden="false" customHeight="false" outlineLevel="0" collapsed="false">
      <c r="A74" s="49"/>
      <c r="B74" s="47" t="s">
        <v>100</v>
      </c>
    </row>
    <row r="75" customFormat="false" ht="15" hidden="false" customHeight="false" outlineLevel="0" collapsed="false">
      <c r="A75" s="49" t="str">
        <f aca="true">OFFSET(L!$C$1,MATCH("General"&amp;"Cpy",L!$A:$A,0)-1,SL,,)</f>
        <v>© 2023 Responsible Minerals Initiative. All rights reserved.</v>
      </c>
      <c r="B75" s="54"/>
    </row>
    <row r="76" customFormat="false" ht="15" hidden="false" customHeight="false" outlineLevel="0" collapsed="false">
      <c r="A76" s="55" t="s">
        <v>108</v>
      </c>
      <c r="B76" s="54"/>
    </row>
    <row r="77" customFormat="false" ht="15.75" hidden="false" customHeight="false" outlineLevel="0" collapsed="false">
      <c r="A77" s="56" t="s">
        <v>109</v>
      </c>
    </row>
  </sheetData>
  <sheetProtection algorithmName="SHA-512" hashValue="dSJnDBj6ZKLft4yW5ZoCr3EzYNl0j5dG3BLhp8uS0fUXr2hoLVB5umZTch3dIlGUjyXaI98XuuOIfdc/gOVV9A==" saltValue="NQNLucopbHmNz1ZajUZEmQ==" spinCount="100000" sheet="true" formatRows="false" insertHyperlinks="false"/>
  <hyperlinks>
    <hyperlink ref="A76" location="Declaration!A1" display="Return to declaration tab"/>
  </hyperlinks>
  <printOptions headings="false" gridLines="true" gridLinesSet="true" horizontalCentered="false" verticalCentered="false"/>
  <pageMargins left="0.708333333333333" right="0.708333333333333" top="0.747916666666667" bottom="0.747916666666667" header="0.511811023622047" footer="0.315277777777778"/>
  <pageSetup paperSize="1" scale="100" fitToWidth="1" fitToHeight="3" pageOrder="downThenOver" orientation="portrait" blackAndWhite="false" draft="false" cellComments="none" horizontalDpi="300" verticalDpi="300" copies="1"/>
  <headerFooter differentFirst="false" differentOddEven="false">
    <oddHead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true"/>
  </sheetPr>
  <dimension ref="A1:E34"/>
  <sheetViews>
    <sheetView showFormulas="false" showGridLines="false" showRowColHeaders="true" showZeros="false" rightToLeft="false" tabSelected="false" showOutlineSymbols="true" defaultGridColor="true" view="normal" topLeftCell="A1" colorId="64" zoomScale="100" zoomScaleNormal="100" zoomScalePageLayoutView="100" workbookViewId="0">
      <pane xSplit="0" ySplit="2" topLeftCell="A3" activePane="bottomLeft" state="frozen"/>
      <selection pane="topLeft" activeCell="A1" activeCellId="0" sqref="A1"/>
      <selection pane="bottomLeft" activeCell="A1" activeCellId="0" sqref="A1"/>
    </sheetView>
  </sheetViews>
  <sheetFormatPr defaultColWidth="8.875" defaultRowHeight="12.75" zeroHeight="false" outlineLevelRow="0" outlineLevelCol="0"/>
  <cols>
    <col collapsed="false" customWidth="true" hidden="false" outlineLevel="0" max="1" min="1" style="0" width="1.62"/>
    <col collapsed="false" customWidth="true" hidden="false" outlineLevel="0" max="2" min="2" style="0" width="35.63"/>
    <col collapsed="false" customWidth="true" hidden="false" outlineLevel="0" max="3" min="3" style="0" width="105.63"/>
    <col collapsed="false" customWidth="true" hidden="false" outlineLevel="0" max="5" min="4" style="0" width="1.62"/>
    <col collapsed="false" customWidth="true" hidden="false" outlineLevel="0" max="6" min="6" style="0" width="4.62"/>
    <col collapsed="false" customWidth="true" hidden="false" outlineLevel="0" max="7" min="7" style="0" width="4.88"/>
  </cols>
  <sheetData>
    <row r="1" customFormat="false" ht="13.5" hidden="false" customHeight="false" outlineLevel="0" collapsed="false">
      <c r="A1" s="57"/>
      <c r="B1" s="57"/>
      <c r="C1" s="57"/>
      <c r="D1" s="57"/>
    </row>
    <row r="2" customFormat="false" ht="71.25" hidden="false" customHeight="true" outlineLevel="0" collapsed="false">
      <c r="A2" s="58"/>
      <c r="B2" s="59" t="str">
        <f aca="true">OFFSET(L!$C$1,MATCH("Definitions"&amp;ADDRESS(ROW(),COLUMN(),4),L!$A:$A,0)-1,SL,,)</f>
        <v>ITEM</v>
      </c>
      <c r="C2" s="59" t="str">
        <f aca="true">OFFSET(L!$C$1,MATCH("Definitions"&amp;ADDRESS(ROW(),COLUMN(),4),L!$A:$A,0)-1,SL,,)</f>
        <v>DEFINITION</v>
      </c>
      <c r="D2" s="45"/>
      <c r="E2" s="54"/>
    </row>
    <row r="3" customFormat="false" ht="63.75" hidden="false" customHeight="true" outlineLevel="0" collapsed="false">
      <c r="A3" s="58"/>
      <c r="B3" s="60" t="str">
        <f aca="true">OFFSET(L!$C$1,MATCH("Definitions"&amp;ADDRESS(ROW(),COLUMN(),4),L!$A:$A,0)-1,SL,,)</f>
        <v>3TG</v>
      </c>
      <c r="C3" s="60" t="str">
        <f aca="true">OFFSET(L!$C$1,MATCH("Definitions"&amp;ADDRESS(ROW(),COLUMN(),4),L!$A:$A,0)-1,SL,,)</f>
        <v>Tantalum, tin, tungsten, gold</v>
      </c>
      <c r="D3" s="45"/>
      <c r="E3" s="47" t="s">
        <v>103</v>
      </c>
    </row>
    <row r="4" customFormat="false" ht="63.75" hidden="false" customHeight="true" outlineLevel="0" collapsed="false">
      <c r="A4" s="58"/>
      <c r="B4" s="60" t="str">
        <f aca="true">OFFSET(L!$C$1,MATCH("Definitions"&amp;ADDRESS(ROW(),COLUMN(),4),L!$A:$A,0)-1,SL,,)</f>
        <v>Authorizer</v>
      </c>
      <c r="C4" s="60" t="str">
        <f aca="true">OFFSET(L!$C$1,MATCH("Definitions"&amp;ADDRESS(ROW(),COLUMN(),4),L!$A:$A,0)-1,SL,,)</f>
        <v>This field identifies the person responsible for the content of the declaration. The authorizer may be a different individual from the contact person. It is not correct to use the words ‘‘same’’ or similar identification to provide the name of the authorizer. </v>
      </c>
      <c r="D4" s="45"/>
      <c r="E4" s="47"/>
    </row>
    <row r="5" customFormat="false" ht="60" hidden="false" customHeight="false" outlineLevel="0" collapsed="false">
      <c r="A5" s="58"/>
      <c r="B5" s="60" t="str">
        <f aca="true">OFFSET(L!$C$1,MATCH("Definitions"&amp;ADDRESS(ROW(),COLUMN(),4),L!$A:$A,0)-1,SL,,)</f>
        <v>Conflict-Affected and High-Risk Area (CAHRA)</v>
      </c>
      <c r="C5" s="60" t="str">
        <f aca="true">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45"/>
      <c r="E5" s="47"/>
    </row>
    <row r="6" customFormat="false" ht="150.75" hidden="false" customHeight="true" outlineLevel="0" collapsed="false">
      <c r="A6" s="58"/>
      <c r="B6" s="60" t="str">
        <f aca="true">OFFSET(L!$C$1,MATCH("Definitions"&amp;ADDRESS(ROW(),COLUMN(),4),L!$A:$A,0)-1,SL,,)</f>
        <v>Conflict Mineral</v>
      </c>
      <c r="C6" s="60" t="str">
        <f aca="true">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45"/>
      <c r="E6" s="47" t="s">
        <v>99</v>
      </c>
    </row>
    <row r="7" customFormat="false" ht="105" hidden="false" customHeight="true" outlineLevel="0" collapsed="false">
      <c r="A7" s="58"/>
      <c r="B7" s="60" t="str">
        <f aca="true">OFFSET(L!$C$1,MATCH("Definitions"&amp;ADDRESS(ROW(),COLUMN(),4),L!$A:$A,0)-1,SL,,)</f>
        <v>Covered Country(ies)</v>
      </c>
      <c r="C7" s="60" t="str">
        <f aca="true">OFFSET(L!$C$1,MATCH("Definitions"&amp;ADDRESS(ROW(),COLUMN(),4),L!$A:$A,0)-1,SL,,)</f>
        <v>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45"/>
      <c r="E7" s="47" t="s">
        <v>99</v>
      </c>
    </row>
    <row r="8" customFormat="false" ht="135" hidden="false" customHeight="false" outlineLevel="0" collapsed="false">
      <c r="A8" s="58"/>
      <c r="B8" s="60" t="str">
        <f aca="true">OFFSET(L!$C$1,MATCH("Definitions"&amp;ADDRESS(ROW(),COLUMN(),4),L!$A:$A,0)-1,SL,,)</f>
        <v>Declaration Scope or Class</v>
      </c>
      <c r="C8" s="60" t="str">
        <f aca="true">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45"/>
      <c r="E8" s="47" t="s">
        <v>104</v>
      </c>
    </row>
    <row r="9" customFormat="false" ht="60" hidden="false" customHeight="false" outlineLevel="0" collapsed="false">
      <c r="A9" s="58"/>
      <c r="B9" s="60" t="str">
        <f aca="true">OFFSET(L!$C$1,MATCH("Definitions"&amp;ADDRESS(ROW(),COLUMN(),4),L!$A:$A,0)-1,SL,,)</f>
        <v>Dodd-Frank</v>
      </c>
      <c r="C9" s="60" t="str">
        <f aca="true">OFFSET(L!$C$1,MATCH("Definitions"&amp;ADDRESS(ROW(),COLUMN(),4),L!$A:$A,0)-1,SL,,)</f>
        <v>2010 United States legislation, Dodd-Frank Wall Street Reform and Consumer Protection Act, Section 1502 (“Dodd-Frank”) (http://www.sec.gov/about/laws/wallstreetreform-cpa.pdf)</v>
      </c>
      <c r="D9" s="45"/>
      <c r="E9" s="47" t="s">
        <v>99</v>
      </c>
    </row>
    <row r="10" customFormat="false" ht="45" hidden="false" customHeight="false" outlineLevel="0" collapsed="false">
      <c r="A10" s="58"/>
      <c r="B10" s="60" t="str">
        <f aca="true">OFFSET(L!$C$1,MATCH("Definitions"&amp;ADDRESS(ROW(),COLUMN(),4),L!$A:$A,0)-1,SL,,)</f>
        <v>DRC</v>
      </c>
      <c r="C10" s="60" t="str">
        <f aca="true">OFFSET(L!$C$1,MATCH("Definitions"&amp;ADDRESS(ROW(),COLUMN(),4),L!$A:$A,0)-1,SL,,)</f>
        <v>Democratic Republic of Congo</v>
      </c>
      <c r="D10" s="45"/>
      <c r="E10" s="47" t="s">
        <v>103</v>
      </c>
    </row>
    <row r="11" customFormat="false" ht="60" hidden="true" customHeight="false" outlineLevel="0" collapsed="false">
      <c r="A11" s="58"/>
      <c r="B11" s="60" t="str">
        <f aca="true">OFFSET(L!$C$1,MATCH("Definitions"&amp;ADDRESS(ROW(),COLUMN(),4),L!$A:$A,0)-1,SL,,)</f>
        <v>DRC conflict-free</v>
      </c>
      <c r="C11" s="60" t="str">
        <f aca="true">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45"/>
      <c r="E11" s="47" t="s">
        <v>103</v>
      </c>
    </row>
    <row r="12" customFormat="false" ht="60" hidden="false" customHeight="false" outlineLevel="0" collapsed="false">
      <c r="A12" s="58"/>
      <c r="B12" s="60" t="str">
        <f aca="true">OFFSET(L!$C$1,MATCH("Definitions"&amp;ADDRESS(ROW(),COLUMN(),4),L!$A:$A,0)-1,SL,,)</f>
        <v>Gold (Au) refiner (smelter)</v>
      </c>
      <c r="C12" s="60" t="str">
        <f aca="true">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45"/>
      <c r="E12" s="47" t="s">
        <v>103</v>
      </c>
    </row>
    <row r="13" customFormat="false" ht="107.25" hidden="false" customHeight="true" outlineLevel="0" collapsed="false">
      <c r="A13" s="58"/>
      <c r="B13" s="60" t="str">
        <f aca="true">OFFSET(L!$C$1,MATCH("Definitions"&amp;ADDRESS(ROW(),COLUMN(),4),L!$A:$A,0)-1,SL,,)</f>
        <v>Independent Third-Party Audit Firm</v>
      </c>
      <c r="C13" s="60" t="str">
        <f aca="true">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45"/>
      <c r="E13" s="47" t="s">
        <v>105</v>
      </c>
    </row>
    <row r="14" customFormat="false" ht="300" hidden="false" customHeight="false" outlineLevel="0" collapsed="false">
      <c r="A14" s="58"/>
      <c r="B14" s="60" t="str">
        <f aca="true">OFFSET(L!$C$1,MATCH("Definitions"&amp;ADDRESS(ROW(),COLUMN(),4),L!$A:$A,0)-1,SL,,)</f>
        <v>Intentionally added</v>
      </c>
      <c r="C14" s="60" t="str">
        <f aca="true">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45"/>
      <c r="E14" s="47" t="s">
        <v>103</v>
      </c>
    </row>
    <row r="15" customFormat="false" ht="120" hidden="false" customHeight="false" outlineLevel="0" collapsed="false">
      <c r="A15" s="58"/>
      <c r="B15" s="60" t="str">
        <f aca="true">OFFSET(L!$C$1,MATCH("Definitions"&amp;ADDRESS(ROW(),COLUMN(),4),L!$A:$A,0)-1,SL,,)</f>
        <v>IPC</v>
      </c>
      <c r="C15" s="60" t="str">
        <f aca="true">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45"/>
      <c r="E15" s="47" t="s">
        <v>103</v>
      </c>
    </row>
    <row r="16" customFormat="false" ht="60" hidden="false" customHeight="false" outlineLevel="0" collapsed="false">
      <c r="A16" s="58"/>
      <c r="B16" s="60" t="str">
        <f aca="true">OFFSET(L!$C$1,MATCH("Definitions"&amp;ADDRESS(ROW(),COLUMN(),4),L!$A:$A,0)-1,SL,,)</f>
        <v>IPC-1755 Responsible Sourcing of Minerals Data Exchange Standard</v>
      </c>
      <c r="C16" s="60" t="str">
        <f aca="true">OFFSET(L!$C$1,MATCH("Definitions"&amp;ADDRESS(ROW(),COLUMN(),4),L!$A:$A,0)-1,SL,,)</f>
        <v>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45"/>
      <c r="E16" s="47" t="s">
        <v>103</v>
      </c>
    </row>
    <row r="17" customFormat="false" ht="180" hidden="false" customHeight="false" outlineLevel="0" collapsed="false">
      <c r="A17" s="58"/>
      <c r="B17" s="60" t="str">
        <f aca="true">OFFSET(L!$C$1,MATCH("Definitions"&amp;ADDRESS(ROW(),COLUMN(),4),L!$A:$A,0)-1,SL,,)</f>
        <v>Necessary for the Functionality of a Product</v>
      </c>
      <c r="C17" s="60" t="str">
        <f aca="true">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45"/>
      <c r="E17" s="47" t="s">
        <v>103</v>
      </c>
    </row>
    <row r="18" customFormat="false" ht="150" hidden="false" customHeight="false" outlineLevel="0" collapsed="false">
      <c r="A18" s="58"/>
      <c r="B18" s="60" t="str">
        <f aca="true">OFFSET(L!$C$1,MATCH("Definitions"&amp;ADDRESS(ROW(),COLUMN(),4),L!$A:$A,0)-1,SL,,)</f>
        <v>Necessary for the Production of a Product</v>
      </c>
      <c r="C18" s="60" t="str">
        <f aca="true">OFFSET(L!$C$1,MATCH("Definitions"&amp;ADDRESS(ROW(),COLUMN(),4),L!$A:$A,0)-1,SL,,)</f>
        <v>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45"/>
      <c r="E18" s="47" t="s">
        <v>103</v>
      </c>
    </row>
    <row r="19" customFormat="false" ht="15" hidden="false" customHeight="false" outlineLevel="0" collapsed="false">
      <c r="A19" s="58"/>
      <c r="B19" s="60" t="str">
        <f aca="true">OFFSET(L!$C$1,MATCH("Definitions"&amp;ADDRESS(ROW(),COLUMN(),4),L!$A:$A,0)-1,SL,,)</f>
        <v>OECD</v>
      </c>
      <c r="C19" s="60" t="str">
        <f aca="true">OFFSET(L!$C$1,MATCH("Definitions"&amp;ADDRESS(ROW(),COLUMN(),4),L!$A:$A,0)-1,SL,,)</f>
        <v>Organisation for Economic Co-operation and Development</v>
      </c>
      <c r="D19" s="45"/>
      <c r="E19" s="47"/>
    </row>
    <row r="20" customFormat="false" ht="30" hidden="false" customHeight="false" outlineLevel="0" collapsed="false">
      <c r="A20" s="58"/>
      <c r="B20" s="60" t="str">
        <f aca="true">OFFSET(L!$C$1,MATCH("Definitions"&amp;ADDRESS(ROW(),COLUMN(),4),L!$A:$A,0)-1,SL,,)</f>
        <v>Product</v>
      </c>
      <c r="C20" s="60" t="str">
        <f aca="true">OFFSET(L!$C$1,MATCH("Definitions"&amp;ADDRESS(ROW(),COLUMN(),4),L!$A:$A,0)-1,SL,,)</f>
        <v>A company’s Product or Finished good is a material or item which has completed the final stage of manufacturing and/or processing and is available for distribution or sale to customers.</v>
      </c>
      <c r="D20" s="45"/>
      <c r="E20" s="47"/>
    </row>
    <row r="21" customFormat="false" ht="15" hidden="false" customHeight="false" outlineLevel="0" collapsed="false">
      <c r="A21" s="58"/>
      <c r="B21" s="60" t="str">
        <f aca="true">OFFSET(L!$C$1,MATCH("Definitions"&amp;ADDRESS(ROW(),COLUMN(),4),L!$A:$A,0)-1,SL,,)</f>
        <v>RBA</v>
      </c>
      <c r="C21" s="60" t="str">
        <f aca="true">OFFSET(L!$C$1,MATCH("Definitions"&amp;ADDRESS(ROW(),COLUMN(),4),L!$A:$A,0)-1,SL,,)</f>
        <v>Responsible Business Alliance (www.responsiblebusiness.org)</v>
      </c>
      <c r="D21" s="45"/>
      <c r="E21" s="47"/>
    </row>
    <row r="22" customFormat="false" ht="106.5" hidden="false" customHeight="true" outlineLevel="0" collapsed="false">
      <c r="A22" s="58"/>
      <c r="B22" s="60" t="str">
        <f aca="true">OFFSET(L!$C$1,MATCH("Definitions"&amp;ADDRESS(ROW(),COLUMN(),4),L!$A:$A,0)-1,SL,,)</f>
        <v>Recycled or Scrap Sources</v>
      </c>
      <c r="C22" s="60" t="str">
        <f aca="true">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45"/>
      <c r="E22" s="47"/>
    </row>
    <row r="23" customFormat="false" ht="60" hidden="false" customHeight="false" outlineLevel="0" collapsed="false">
      <c r="A23" s="58"/>
      <c r="B23" s="60" t="str">
        <f aca="true">OFFSET(L!$C$1,MATCH("Definitions"&amp;ADDRESS(ROW(),COLUMN(),4),L!$A:$A,0)-1,SL,,)</f>
        <v>Responsible Minerals Assurance Process (RMAP)</v>
      </c>
      <c r="C23" s="60" t="str">
        <f aca="true">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5"/>
      <c r="E23" s="47"/>
    </row>
    <row r="24" customFormat="false" ht="168" hidden="false" customHeight="true" outlineLevel="0" collapsed="false">
      <c r="A24" s="58"/>
      <c r="B24" s="60" t="str">
        <f aca="true">OFFSET(L!$C$1,MATCH("Definitions"&amp;ADDRESS(ROW(),COLUMN(),4),L!$A:$A,0)-1,SL,,)</f>
        <v>Responsible Minerals Initiative</v>
      </c>
      <c r="C24" s="60" t="str">
        <f aca="true">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45"/>
      <c r="E24" s="47"/>
    </row>
    <row r="25" customFormat="false" ht="177" hidden="false" customHeight="true" outlineLevel="0" collapsed="false">
      <c r="A25" s="58"/>
      <c r="B25" s="60" t="str">
        <f aca="true">OFFSET(L!$C$1,MATCH("Definitions"&amp;ADDRESS(ROW(),COLUMN(),4),L!$A:$A,0)-1,SL,,)</f>
        <v>RMAP Conformant Smelter List</v>
      </c>
      <c r="C25" s="60" t="str">
        <f aca="true">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45"/>
      <c r="E25" s="47" t="s">
        <v>103</v>
      </c>
    </row>
    <row r="26" customFormat="false" ht="75" hidden="false" customHeight="false" outlineLevel="0" collapsed="false">
      <c r="A26" s="58"/>
      <c r="B26" s="60" t="str">
        <f aca="true">OFFSET(L!$C$1,MATCH("Definitions"&amp;ADDRESS(ROW(),COLUMN(),4),L!$A:$A,0)-1,SL,,)</f>
        <v>SEC</v>
      </c>
      <c r="C26" s="60" t="str">
        <f aca="true">OFFSET(L!$C$1,MATCH("Definitions"&amp;ADDRESS(ROW(),COLUMN(),4),L!$A:$A,0)-1,SL,,)</f>
        <v>U.S. Securities and Exchange Commission (www.sec.gov)</v>
      </c>
      <c r="D26" s="45"/>
      <c r="E26" s="47" t="s">
        <v>105</v>
      </c>
    </row>
    <row r="27" customFormat="false" ht="75" hidden="false" customHeight="false" outlineLevel="0" collapsed="false">
      <c r="A27" s="58"/>
      <c r="B27" s="60" t="str">
        <f aca="true">OFFSET(L!$C$1,MATCH("Definitions"&amp;ADDRESS(ROW(),COLUMN(),4),L!$A:$A,0)-1,SL,,)</f>
        <v>Smelter</v>
      </c>
      <c r="C27" s="60" t="str">
        <f aca="true">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45"/>
      <c r="E27" s="47" t="s">
        <v>103</v>
      </c>
    </row>
    <row r="28" customFormat="false" ht="60" hidden="false" customHeight="false" outlineLevel="0" collapsed="false">
      <c r="A28" s="58"/>
      <c r="B28" s="60" t="str">
        <f aca="true">OFFSET(L!$C$1,MATCH("Definitions"&amp;ADDRESS(ROW(),COLUMN(),4),L!$A:$A,0)-1,SL,,)</f>
        <v>Smelter Identification Number</v>
      </c>
      <c r="C28" s="60" t="str">
        <f aca="true">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45"/>
      <c r="E28" s="47" t="s">
        <v>99</v>
      </c>
    </row>
    <row r="29" customFormat="false" ht="90" hidden="false" customHeight="false" outlineLevel="0" collapsed="false">
      <c r="A29" s="58"/>
      <c r="B29" s="60" t="str">
        <f aca="true">OFFSET(L!$C$1,MATCH("Definitions"&amp;ADDRESS(ROW(),COLUMN(),4),L!$A:$A,0)-1,SL,,)</f>
        <v>Tantalum (Ta) smelter</v>
      </c>
      <c r="C29" s="60" t="str">
        <f aca="true">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45"/>
      <c r="E29" s="47" t="s">
        <v>105</v>
      </c>
    </row>
    <row r="30" customFormat="false" ht="151.5" hidden="false" customHeight="true" outlineLevel="0" collapsed="false">
      <c r="A30" s="58"/>
      <c r="B30" s="60" t="str">
        <f aca="true">OFFSET(L!$C$1,MATCH("Definitions"&amp;ADDRESS(ROW(),COLUMN(),4),L!$A:$A,0)-1,SL,,)</f>
        <v>Tin (Sn) smelter</v>
      </c>
      <c r="C30" s="60" t="str">
        <f aca="true">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45"/>
      <c r="E30" s="47" t="s">
        <v>110</v>
      </c>
    </row>
    <row r="31" customFormat="false" ht="136.5" hidden="false" customHeight="true" outlineLevel="0" collapsed="false">
      <c r="A31" s="58"/>
      <c r="B31" s="60" t="str">
        <f aca="true">OFFSET(L!$C$1,MATCH("Definitions"&amp;ADDRESS(ROW(),COLUMN(),4),L!$A:$A,0)-1,SL,,)</f>
        <v>Tungsten (W) smelter</v>
      </c>
      <c r="C31" s="60" t="str">
        <f aca="true">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45"/>
      <c r="E31" s="47"/>
    </row>
    <row r="32" customFormat="false" ht="15" hidden="false" customHeight="false" outlineLevel="0" collapsed="false">
      <c r="A32" s="58"/>
      <c r="B32" s="61" t="str">
        <f aca="true">OFFSET(L!$C$1,MATCH("General"&amp;"Cpy",L!$A:$A,0)-1,SL,,)</f>
        <v>© 2023 Responsible Minerals Initiative. All rights reserved.</v>
      </c>
      <c r="C32" s="61"/>
      <c r="D32" s="45"/>
      <c r="E32" s="47"/>
    </row>
    <row r="33" customFormat="false" ht="13.5" hidden="false" customHeight="false" outlineLevel="0" collapsed="false">
      <c r="A33" s="62"/>
      <c r="B33" s="63"/>
      <c r="C33" s="63"/>
      <c r="D33" s="45"/>
    </row>
    <row r="34" customFormat="false" ht="13.5" hidden="false" customHeight="false" outlineLevel="0" collapsed="false"/>
  </sheetData>
  <sheetProtection algorithmName="SHA-512" hashValue="YuQdGPU6WsgE8Vgg5T1NZfIgwDIy/QDsTzipl1X0CZLJMB/g2HLZY0F/ToD3bVZoGdUbHKgv6qCIL2jKThXo/g==" saltValue="ysoUN6jKwPMlkv791TSmzQ==" spinCount="100000" sheet="true" formatRows="false"/>
  <mergeCells count="3">
    <mergeCell ref="A1:D1"/>
    <mergeCell ref="D2:D33"/>
    <mergeCell ref="B32:C32"/>
  </mergeCells>
  <printOptions headings="false" gridLines="false" gridLinesSet="true" horizontalCentered="false" verticalCentered="false"/>
  <pageMargins left="0.708333333333333" right="0.708333333333333" top="0.747916666666667" bottom="0.747916666666667"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true"/>
  </sheetPr>
  <dimension ref="A1:AH119"/>
  <sheetViews>
    <sheetView showFormulas="false" showGridLines="false" showRowColHeaders="true" showZeros="false" rightToLeft="false" tabSelected="true" showOutlineSymbols="true" defaultGridColor="true" view="normal" topLeftCell="A1" colorId="64" zoomScale="100" zoomScaleNormal="100" zoomScalePageLayoutView="100" workbookViewId="0">
      <selection pane="topLeft" activeCell="D2" activeCellId="0" sqref="D2"/>
    </sheetView>
  </sheetViews>
  <sheetFormatPr defaultColWidth="8.875" defaultRowHeight="12.75" zeroHeight="false" outlineLevelRow="0" outlineLevelCol="0"/>
  <cols>
    <col collapsed="false" customWidth="true" hidden="false" outlineLevel="0" max="1" min="1" style="0" width="1.88"/>
    <col collapsed="false" customWidth="true" hidden="false" outlineLevel="0" max="2" min="2" style="0" width="83.13"/>
    <col collapsed="false" customWidth="true" hidden="false" outlineLevel="0" max="3" min="3" style="0" width="1.62"/>
    <col collapsed="false" customWidth="true" hidden="false" outlineLevel="0" max="5" min="4" style="0" width="16.63"/>
    <col collapsed="false" customWidth="true" hidden="false" outlineLevel="0" max="6" min="6" style="0" width="1.62"/>
    <col collapsed="false" customWidth="true" hidden="false" outlineLevel="0" max="9" min="7" style="0" width="16.63"/>
    <col collapsed="false" customWidth="true" hidden="false" outlineLevel="0" max="10" min="10" style="0" width="17.88"/>
    <col collapsed="false" customWidth="true" hidden="false" outlineLevel="0" max="11" min="11" style="0" width="1.62"/>
    <col collapsed="false" customWidth="true" hidden="true" outlineLevel="0" max="12" min="12" style="0" width="3.62"/>
    <col collapsed="false" customWidth="true" hidden="true" outlineLevel="0" max="15" min="13" style="0" width="4.88"/>
    <col collapsed="false" customWidth="true" hidden="true" outlineLevel="0" max="23" min="16" style="0" width="9.13"/>
    <col collapsed="false" customWidth="true" hidden="false" outlineLevel="0" max="24" min="24" style="0" width="9.13"/>
  </cols>
  <sheetData>
    <row r="1" customFormat="false" ht="15.75" hidden="false" customHeight="false" outlineLevel="0" collapsed="false">
      <c r="A1" s="64"/>
      <c r="B1" s="64"/>
      <c r="C1" s="64"/>
      <c r="D1" s="64"/>
      <c r="E1" s="64"/>
      <c r="F1" s="64"/>
      <c r="G1" s="64"/>
      <c r="H1" s="64"/>
      <c r="I1" s="64"/>
      <c r="J1" s="64"/>
      <c r="K1" s="64"/>
      <c r="L1" s="47"/>
      <c r="P1" s="8"/>
      <c r="Q1" s="8"/>
      <c r="R1" s="8"/>
      <c r="S1" s="8"/>
      <c r="T1" s="8"/>
      <c r="U1" s="8"/>
      <c r="V1" s="8"/>
      <c r="W1" s="8"/>
      <c r="X1" s="8"/>
      <c r="Y1" s="8"/>
      <c r="Z1" s="8"/>
      <c r="AA1" s="8"/>
      <c r="AB1" s="8"/>
      <c r="AC1" s="8"/>
      <c r="AD1" s="8"/>
      <c r="AE1" s="8"/>
      <c r="AF1" s="8"/>
      <c r="AG1" s="8"/>
      <c r="AH1" s="8"/>
    </row>
    <row r="2" customFormat="false" ht="81.75" hidden="false" customHeight="true" outlineLevel="0" collapsed="false">
      <c r="A2" s="65"/>
      <c r="B2" s="66"/>
      <c r="C2" s="67"/>
      <c r="D2" s="68" t="str">
        <f aca="true">OFFSET(L!$C$1,MATCH("Declaration"&amp;ADDRESS(ROW(),COLUMN(),4),L!$A:$A,0)-1,SL,,)</f>
        <v>Conflict Minerals Reporting Template (CMRT)</v>
      </c>
      <c r="E2" s="68"/>
      <c r="F2" s="68"/>
      <c r="G2" s="68"/>
      <c r="H2" s="68"/>
      <c r="I2" s="68"/>
      <c r="J2" s="68"/>
      <c r="K2" s="69"/>
      <c r="L2" s="70"/>
      <c r="N2" s="71"/>
      <c r="O2" s="71"/>
      <c r="P2" s="8"/>
      <c r="Q2" s="8"/>
      <c r="R2" s="8"/>
      <c r="S2" s="8"/>
      <c r="T2" s="8"/>
      <c r="U2" s="8"/>
      <c r="V2" s="8"/>
      <c r="W2" s="8"/>
      <c r="X2" s="8"/>
      <c r="Y2" s="8"/>
      <c r="Z2" s="8"/>
      <c r="AA2" s="8"/>
      <c r="AB2" s="8"/>
      <c r="AC2" s="8"/>
      <c r="AD2" s="8"/>
      <c r="AE2" s="8"/>
      <c r="AF2" s="8"/>
      <c r="AG2" s="8"/>
      <c r="AH2" s="8"/>
    </row>
    <row r="3" customFormat="false" ht="139.5" hidden="false" customHeight="true" outlineLevel="0" collapsed="false">
      <c r="A3" s="65"/>
      <c r="B3" s="72" t="s">
        <v>111</v>
      </c>
      <c r="C3" s="73"/>
      <c r="D3" s="74" t="s">
        <v>112</v>
      </c>
      <c r="E3" s="8"/>
      <c r="F3" s="75"/>
      <c r="G3" s="75"/>
      <c r="H3" s="75"/>
      <c r="I3" s="76"/>
      <c r="J3" s="77" t="s">
        <v>113</v>
      </c>
      <c r="K3" s="69"/>
      <c r="L3" s="47"/>
      <c r="P3" s="78" t="n">
        <f aca="false">MATCH($D$3,LN,0)</f>
        <v>1</v>
      </c>
    </row>
    <row r="4" customFormat="false" ht="15.75" hidden="false" customHeight="false" outlineLevel="0" collapsed="false">
      <c r="A4" s="65"/>
      <c r="B4" s="79" t="str">
        <f aca="true">OFFSET(L!$C$1,MATCH("Declaration"&amp;ADDRESS(ROW(),COLUMN(),4),L!$A:$A,0)-1,SL,,)</f>
        <v>The purpose of this document is to collect sourcing information on tin, tantalum, tungsten and gold used in products</v>
      </c>
      <c r="C4" s="79"/>
      <c r="D4" s="79"/>
      <c r="E4" s="79"/>
      <c r="F4" s="79"/>
      <c r="G4" s="79"/>
      <c r="H4" s="79"/>
      <c r="I4" s="80" t="str">
        <f aca="true">OFFSET(L!$C$1,MATCH("Declaration"&amp;ADDRESS(ROW(),COLUMN(),4),L!$A:$A,0)-1,SL,,)</f>
        <v>Link to Terms &amp; Conditions</v>
      </c>
      <c r="J4" s="80"/>
      <c r="K4" s="69"/>
      <c r="L4" s="81"/>
      <c r="P4" s="8"/>
      <c r="Q4" s="8"/>
      <c r="R4" s="8"/>
      <c r="S4" s="8"/>
      <c r="T4" s="8"/>
      <c r="U4" s="8"/>
      <c r="V4" s="8"/>
      <c r="W4" s="8"/>
      <c r="X4" s="8"/>
      <c r="Y4" s="8"/>
      <c r="Z4" s="8"/>
      <c r="AA4" s="8"/>
      <c r="AB4" s="8"/>
      <c r="AC4" s="8"/>
      <c r="AD4" s="8"/>
      <c r="AE4" s="8"/>
      <c r="AF4" s="8"/>
      <c r="AG4" s="8"/>
      <c r="AH4" s="8"/>
    </row>
    <row r="5" customFormat="false" ht="15" hidden="false" customHeight="false" outlineLevel="0" collapsed="false">
      <c r="A5" s="82" t="str">
        <f aca="false">LEFT(D9,1)</f>
        <v>A</v>
      </c>
      <c r="B5" s="83"/>
      <c r="C5" s="83"/>
      <c r="D5" s="83"/>
      <c r="E5" s="83"/>
      <c r="F5" s="83"/>
      <c r="G5" s="83"/>
      <c r="H5" s="83"/>
      <c r="I5" s="83"/>
      <c r="J5" s="83"/>
      <c r="K5" s="69"/>
      <c r="L5" s="81"/>
      <c r="M5" s="84"/>
      <c r="N5" s="84"/>
      <c r="O5" s="84"/>
      <c r="P5" s="85"/>
      <c r="Q5" s="85"/>
      <c r="R5" s="85"/>
      <c r="S5" s="85"/>
      <c r="T5" s="85"/>
      <c r="U5" s="85"/>
      <c r="V5" s="85"/>
      <c r="W5" s="85"/>
      <c r="X5" s="85"/>
      <c r="Y5" s="85"/>
      <c r="Z5" s="85"/>
      <c r="AA5" s="85"/>
      <c r="AB5" s="85"/>
      <c r="AC5" s="85"/>
      <c r="AD5" s="85"/>
      <c r="AE5" s="85"/>
      <c r="AF5" s="85"/>
      <c r="AG5" s="85"/>
      <c r="AH5" s="85"/>
    </row>
    <row r="6" customFormat="false" ht="30" hidden="false" customHeight="false" outlineLevel="0" collapsed="false">
      <c r="A6" s="65"/>
      <c r="B6" s="79" t="str">
        <f aca="true">OFFSET(L!$C$1,MATCH("Declaration"&amp;ADDRESS(ROW(),COLUMN(),4),L!$A:$A,0)-1,SL,,)</f>
        <v>Mandatory fields are noted with an asterisk (*).  Consult the instructions tab for guidance on how to answer each question.</v>
      </c>
      <c r="C6" s="79"/>
      <c r="D6" s="79"/>
      <c r="E6" s="79"/>
      <c r="F6" s="79"/>
      <c r="G6" s="79"/>
      <c r="H6" s="79"/>
      <c r="I6" s="79"/>
      <c r="J6" s="79"/>
      <c r="K6" s="69"/>
      <c r="L6" s="81" t="s">
        <v>100</v>
      </c>
      <c r="P6" s="8"/>
      <c r="Q6" s="8"/>
      <c r="R6" s="8"/>
      <c r="S6" s="8"/>
      <c r="T6" s="8"/>
      <c r="U6" s="8"/>
      <c r="V6" s="8"/>
      <c r="W6" s="8"/>
      <c r="X6" s="8"/>
      <c r="Y6" s="8"/>
      <c r="Z6" s="8"/>
      <c r="AA6" s="8"/>
      <c r="AB6" s="8"/>
      <c r="AC6" s="8"/>
      <c r="AD6" s="8"/>
      <c r="AE6" s="8"/>
      <c r="AF6" s="8"/>
      <c r="AG6" s="8"/>
      <c r="AH6" s="8"/>
    </row>
    <row r="7" customFormat="false" ht="36.75" hidden="false" customHeight="true" outlineLevel="0" collapsed="false">
      <c r="A7" s="65"/>
      <c r="B7" s="86" t="str">
        <f aca="true">OFFSET(L!$C$1,MATCH("Declaration"&amp;ADDRESS(ROW(),COLUMN(),4),L!$A:$A,0)-1,SL,,)</f>
        <v>Company Information</v>
      </c>
      <c r="C7" s="86"/>
      <c r="D7" s="86"/>
      <c r="E7" s="86"/>
      <c r="F7" s="86"/>
      <c r="G7" s="86"/>
      <c r="H7" s="86"/>
      <c r="I7" s="86"/>
      <c r="J7" s="86"/>
      <c r="K7" s="69"/>
      <c r="L7" s="81"/>
      <c r="P7" s="8"/>
      <c r="Q7" s="8"/>
      <c r="R7" s="8"/>
      <c r="S7" s="8"/>
      <c r="T7" s="8"/>
      <c r="U7" s="8"/>
      <c r="V7" s="8"/>
      <c r="W7" s="8"/>
      <c r="X7" s="8"/>
      <c r="Y7" s="8"/>
      <c r="Z7" s="8"/>
      <c r="AA7" s="8"/>
      <c r="AB7" s="8"/>
      <c r="AC7" s="8"/>
      <c r="AD7" s="8"/>
      <c r="AE7" s="8"/>
      <c r="AF7" s="8"/>
      <c r="AG7" s="8"/>
      <c r="AH7" s="8"/>
    </row>
    <row r="8" customFormat="false" ht="15.75" hidden="false" customHeight="true" outlineLevel="0" collapsed="false">
      <c r="A8" s="87"/>
      <c r="B8" s="88" t="str">
        <f aca="true">OFFSET(L!$C$1,MATCH("Declaration"&amp;ADDRESS(ROW(),COLUMN(),4),L!$A:$A,0)-1,SL,,)</f>
        <v>Company Name (*):</v>
      </c>
      <c r="C8" s="89"/>
      <c r="D8" s="90" t="s">
        <v>114</v>
      </c>
      <c r="E8" s="90"/>
      <c r="F8" s="90"/>
      <c r="G8" s="90"/>
      <c r="H8" s="90"/>
      <c r="I8" s="90"/>
      <c r="J8" s="90"/>
      <c r="K8" s="91"/>
      <c r="L8" s="81"/>
      <c r="P8" s="8"/>
      <c r="Q8" s="8"/>
      <c r="R8" s="8"/>
      <c r="S8" s="8"/>
      <c r="T8" s="8"/>
      <c r="U8" s="8"/>
      <c r="V8" s="8"/>
      <c r="W8" s="8"/>
      <c r="X8" s="8"/>
      <c r="Y8" s="8"/>
      <c r="Z8" s="8"/>
      <c r="AA8" s="8"/>
      <c r="AB8" s="8"/>
      <c r="AC8" s="8"/>
      <c r="AD8" s="8"/>
      <c r="AE8" s="8"/>
      <c r="AF8" s="8"/>
      <c r="AG8" s="8"/>
      <c r="AH8" s="8"/>
    </row>
    <row r="9" customFormat="false" ht="17.25" hidden="false" customHeight="true" outlineLevel="0" collapsed="false">
      <c r="A9" s="87"/>
      <c r="B9" s="88" t="str">
        <f aca="true">OFFSET(L!$C$1,MATCH("Declaration"&amp;ADDRESS(ROW(),COLUMN(),4),L!$A:$A,0)-1,SL,,)</f>
        <v>Declaration Scope or Class (*):</v>
      </c>
      <c r="C9" s="89"/>
      <c r="D9" s="92" t="s">
        <v>115</v>
      </c>
      <c r="E9" s="92"/>
      <c r="F9" s="92"/>
      <c r="G9" s="92"/>
      <c r="H9" s="93"/>
      <c r="I9" s="93"/>
      <c r="J9" s="93"/>
      <c r="K9" s="69"/>
      <c r="L9" s="81"/>
      <c r="P9" s="78" t="s">
        <v>115</v>
      </c>
      <c r="Q9" s="78" t="s">
        <v>116</v>
      </c>
      <c r="R9" s="78" t="s">
        <v>117</v>
      </c>
      <c r="S9" s="78"/>
      <c r="T9" s="94"/>
      <c r="U9" s="8"/>
      <c r="V9" s="8"/>
      <c r="W9" s="8"/>
      <c r="X9" s="8"/>
      <c r="Y9" s="8"/>
      <c r="Z9" s="8"/>
      <c r="AA9" s="8"/>
      <c r="AB9" s="8"/>
      <c r="AC9" s="8"/>
      <c r="AD9" s="8"/>
      <c r="AE9" s="8"/>
      <c r="AF9" s="8"/>
      <c r="AG9" s="8"/>
      <c r="AH9" s="8"/>
    </row>
    <row r="10" customFormat="false" ht="32.25" hidden="false" customHeight="true" outlineLevel="0" collapsed="false">
      <c r="A10" s="87"/>
      <c r="B10" s="95" t="str">
        <f aca="true">OFFSET(L!$C$1,MATCH("Declaration"&amp;ADDRESS(ROW(),COLUMN(),4)&amp;LEFT($D$9,1),L!$A:$A,0)-1,SL,,)</f>
        <v>Description of Scope:</v>
      </c>
      <c r="C10" s="96"/>
      <c r="D10" s="97"/>
      <c r="E10" s="97"/>
      <c r="F10" s="97"/>
      <c r="G10" s="97"/>
      <c r="H10" s="97"/>
      <c r="I10" s="97"/>
      <c r="J10" s="97"/>
      <c r="K10" s="69"/>
      <c r="L10" s="81"/>
      <c r="Q10" s="8"/>
      <c r="R10" s="8"/>
      <c r="S10" s="8"/>
      <c r="T10" s="8"/>
      <c r="U10" s="8"/>
      <c r="V10" s="8"/>
      <c r="W10" s="8"/>
      <c r="X10" s="8"/>
      <c r="Y10" s="8"/>
      <c r="Z10" s="8"/>
      <c r="AA10" s="8"/>
      <c r="AB10" s="8"/>
      <c r="AC10" s="8"/>
      <c r="AD10" s="8"/>
      <c r="AE10" s="8"/>
      <c r="AF10" s="8"/>
      <c r="AG10" s="8"/>
      <c r="AH10" s="8"/>
    </row>
    <row r="11" customFormat="false" ht="17.25" hidden="false" customHeight="false" outlineLevel="0" collapsed="false">
      <c r="A11" s="87"/>
      <c r="B11" s="95"/>
      <c r="C11" s="96"/>
      <c r="D11" s="98" t="str">
        <f aca="true">IF(D9=Q9,OFFSET(L!$C$1,MATCH("Declaration"&amp;ADDRESS(ROW(),COLUMN(),4),L!$A:$A,0)-1,SL,,),"")</f>
        <v/>
      </c>
      <c r="E11" s="98"/>
      <c r="F11" s="98"/>
      <c r="G11" s="98"/>
      <c r="H11" s="98"/>
      <c r="I11" s="98"/>
      <c r="J11" s="98"/>
      <c r="K11" s="69"/>
      <c r="L11" s="81"/>
      <c r="Q11" s="8"/>
      <c r="R11" s="8"/>
      <c r="S11" s="8"/>
      <c r="T11" s="8"/>
      <c r="U11" s="8"/>
      <c r="V11" s="8"/>
      <c r="W11" s="8"/>
      <c r="X11" s="8"/>
      <c r="Y11" s="8"/>
      <c r="Z11" s="8"/>
      <c r="AA11" s="8"/>
      <c r="AB11" s="8"/>
      <c r="AC11" s="8"/>
      <c r="AD11" s="8"/>
      <c r="AE11" s="8"/>
      <c r="AF11" s="8"/>
      <c r="AG11" s="8"/>
      <c r="AH11" s="8"/>
    </row>
    <row r="12" customFormat="false" ht="15.75" hidden="false" customHeight="false" outlineLevel="0" collapsed="false">
      <c r="A12" s="87"/>
      <c r="B12" s="95" t="str">
        <f aca="true">OFFSET(L!$C$1,MATCH("Declaration"&amp;ADDRESS(ROW(),COLUMN(),4),L!$A:$A,0)-1,SL,,)</f>
        <v>Company Unique ID:</v>
      </c>
      <c r="C12" s="99"/>
      <c r="D12" s="100"/>
      <c r="E12" s="100"/>
      <c r="F12" s="100"/>
      <c r="G12" s="100"/>
      <c r="H12" s="100"/>
      <c r="I12" s="100"/>
      <c r="J12" s="100"/>
      <c r="K12" s="69"/>
      <c r="L12" s="81"/>
      <c r="Q12" s="8"/>
      <c r="R12" s="8"/>
      <c r="S12" s="8"/>
      <c r="T12" s="8"/>
      <c r="U12" s="8"/>
      <c r="V12" s="8"/>
      <c r="W12" s="8"/>
      <c r="X12" s="8"/>
      <c r="Y12" s="8"/>
      <c r="Z12" s="8"/>
      <c r="AA12" s="8"/>
      <c r="AB12" s="8"/>
      <c r="AC12" s="8"/>
      <c r="AD12" s="8"/>
      <c r="AE12" s="8"/>
      <c r="AF12" s="8"/>
      <c r="AG12" s="8"/>
      <c r="AH12" s="8"/>
    </row>
    <row r="13" customFormat="false" ht="15.75" hidden="false" customHeight="false" outlineLevel="0" collapsed="false">
      <c r="A13" s="87"/>
      <c r="B13" s="95" t="str">
        <f aca="true">OFFSET(L!$C$1,MATCH("Declaration"&amp;ADDRESS(ROW(),COLUMN(),4),L!$A:$A,0)-1,SL,,)</f>
        <v>Company Unique ID Authority:</v>
      </c>
      <c r="C13" s="99"/>
      <c r="D13" s="100"/>
      <c r="E13" s="100"/>
      <c r="F13" s="100"/>
      <c r="G13" s="100"/>
      <c r="H13" s="100"/>
      <c r="I13" s="100"/>
      <c r="J13" s="100"/>
      <c r="K13" s="69"/>
      <c r="L13" s="81"/>
      <c r="Q13" s="8"/>
      <c r="R13" s="8"/>
      <c r="S13" s="8"/>
      <c r="T13" s="8"/>
      <c r="U13" s="8"/>
      <c r="V13" s="8"/>
      <c r="W13" s="8"/>
      <c r="X13" s="8"/>
      <c r="Y13" s="8"/>
      <c r="Z13" s="8"/>
      <c r="AA13" s="8"/>
      <c r="AB13" s="8"/>
      <c r="AC13" s="8"/>
      <c r="AD13" s="8"/>
      <c r="AE13" s="8"/>
      <c r="AF13" s="8"/>
      <c r="AG13" s="8"/>
      <c r="AH13" s="8"/>
    </row>
    <row r="14" customFormat="false" ht="15.75" hidden="false" customHeight="true" outlineLevel="0" collapsed="false">
      <c r="A14" s="87"/>
      <c r="B14" s="95" t="str">
        <f aca="true">OFFSET(L!$C$1,MATCH("Declaration"&amp;ADDRESS(ROW(),COLUMN(),4),L!$A:$A,0)-1,SL,,)</f>
        <v>Address:</v>
      </c>
      <c r="C14" s="99"/>
      <c r="D14" s="100" t="s">
        <v>118</v>
      </c>
      <c r="E14" s="100"/>
      <c r="F14" s="100"/>
      <c r="G14" s="100"/>
      <c r="H14" s="100"/>
      <c r="I14" s="100"/>
      <c r="J14" s="100"/>
      <c r="K14" s="69"/>
      <c r="L14" s="81"/>
      <c r="Q14" s="8"/>
      <c r="R14" s="8"/>
      <c r="S14" s="8"/>
      <c r="T14" s="8"/>
      <c r="U14" s="8"/>
      <c r="V14" s="8"/>
      <c r="W14" s="8"/>
      <c r="X14" s="8"/>
      <c r="Y14" s="8"/>
      <c r="Z14" s="8"/>
      <c r="AA14" s="8"/>
      <c r="AB14" s="8"/>
      <c r="AC14" s="8"/>
      <c r="AD14" s="8"/>
      <c r="AE14" s="8"/>
      <c r="AF14" s="8"/>
      <c r="AG14" s="8"/>
      <c r="AH14" s="8"/>
    </row>
    <row r="15" customFormat="false" ht="15.75" hidden="false" customHeight="true" outlineLevel="0" collapsed="false">
      <c r="A15" s="87"/>
      <c r="B15" s="95" t="str">
        <f aca="true">OFFSET(L!$C$1,MATCH("Declaration"&amp;ADDRESS(ROW(),COLUMN(),4),L!$A:$A,0)-1,SL,,)</f>
        <v>Contact Name (*):</v>
      </c>
      <c r="C15" s="99"/>
      <c r="D15" s="100" t="s">
        <v>119</v>
      </c>
      <c r="E15" s="100"/>
      <c r="F15" s="100"/>
      <c r="G15" s="100"/>
      <c r="H15" s="100"/>
      <c r="I15" s="100"/>
      <c r="J15" s="100"/>
      <c r="K15" s="69"/>
      <c r="L15" s="81"/>
      <c r="Q15" s="8"/>
      <c r="R15" s="8"/>
      <c r="S15" s="8"/>
      <c r="T15" s="8"/>
      <c r="U15" s="8"/>
      <c r="V15" s="8"/>
      <c r="W15" s="8"/>
      <c r="X15" s="8"/>
      <c r="Y15" s="8"/>
      <c r="Z15" s="8"/>
      <c r="AA15" s="8"/>
      <c r="AB15" s="8"/>
      <c r="AC15" s="8"/>
      <c r="AD15" s="8"/>
      <c r="AE15" s="8"/>
      <c r="AF15" s="8"/>
      <c r="AG15" s="8"/>
      <c r="AH15" s="8"/>
    </row>
    <row r="16" customFormat="false" ht="17.25" hidden="false" customHeight="true" outlineLevel="0" collapsed="false">
      <c r="A16" s="87"/>
      <c r="B16" s="95" t="str">
        <f aca="true">OFFSET(L!$C$1,MATCH("Declaration"&amp;ADDRESS(ROW(),COLUMN(),4),L!$A:$A,0)-1,SL,,)</f>
        <v>Email – Contact (*):</v>
      </c>
      <c r="C16" s="99"/>
      <c r="D16" s="101" t="s">
        <v>120</v>
      </c>
      <c r="E16" s="101"/>
      <c r="F16" s="101"/>
      <c r="G16" s="101"/>
      <c r="H16" s="101"/>
      <c r="I16" s="101"/>
      <c r="J16" s="101"/>
      <c r="K16" s="69"/>
      <c r="L16" s="81"/>
      <c r="Q16" s="8"/>
      <c r="R16" s="8"/>
      <c r="S16" s="8"/>
      <c r="T16" s="8"/>
      <c r="U16" s="8"/>
      <c r="V16" s="8"/>
      <c r="W16" s="8"/>
      <c r="X16" s="8"/>
      <c r="Y16" s="8"/>
      <c r="Z16" s="8"/>
      <c r="AA16" s="8"/>
      <c r="AB16" s="8"/>
      <c r="AC16" s="8"/>
      <c r="AD16" s="8"/>
      <c r="AE16" s="8"/>
      <c r="AF16" s="8"/>
      <c r="AG16" s="8"/>
      <c r="AH16" s="8"/>
    </row>
    <row r="17" customFormat="false" ht="15.75" hidden="false" customHeight="true" outlineLevel="0" collapsed="false">
      <c r="A17" s="87"/>
      <c r="B17" s="95" t="str">
        <f aca="true">OFFSET(L!$C$1,MATCH("Declaration"&amp;ADDRESS(ROW(),COLUMN(),4),L!$A:$A,0)-1,SL,,)</f>
        <v>Phone – Contact (*):</v>
      </c>
      <c r="C17" s="99"/>
      <c r="D17" s="100" t="s">
        <v>121</v>
      </c>
      <c r="E17" s="100"/>
      <c r="F17" s="100"/>
      <c r="G17" s="100"/>
      <c r="H17" s="100"/>
      <c r="I17" s="100"/>
      <c r="J17" s="100"/>
      <c r="K17" s="69"/>
      <c r="L17" s="81"/>
      <c r="Q17" s="8"/>
      <c r="R17" s="8"/>
      <c r="S17" s="8"/>
      <c r="T17" s="8"/>
      <c r="U17" s="8"/>
      <c r="V17" s="8"/>
      <c r="W17" s="8"/>
      <c r="X17" s="8"/>
      <c r="Y17" s="8"/>
      <c r="Z17" s="8"/>
      <c r="AA17" s="8"/>
      <c r="AB17" s="8"/>
      <c r="AC17" s="8"/>
      <c r="AD17" s="8"/>
      <c r="AE17" s="8"/>
      <c r="AF17" s="8"/>
      <c r="AG17" s="8"/>
      <c r="AH17" s="8"/>
    </row>
    <row r="18" customFormat="false" ht="22.5" hidden="false" customHeight="true" outlineLevel="0" collapsed="false">
      <c r="A18" s="87"/>
      <c r="B18" s="95" t="str">
        <f aca="true">OFFSET(L!$C$1,MATCH("Declaration"&amp;ADDRESS(ROW(),COLUMN(),4),L!$A:$A,0)-1,SL,,)</f>
        <v>Authorizer (*):</v>
      </c>
      <c r="C18" s="99"/>
      <c r="D18" s="102" t="s">
        <v>122</v>
      </c>
      <c r="E18" s="102"/>
      <c r="F18" s="102"/>
      <c r="G18" s="102"/>
      <c r="H18" s="102"/>
      <c r="I18" s="102"/>
      <c r="J18" s="102"/>
      <c r="K18" s="69"/>
      <c r="L18" s="103"/>
      <c r="Q18" s="8"/>
      <c r="R18" s="8"/>
      <c r="S18" s="8"/>
      <c r="T18" s="8"/>
      <c r="U18" s="8"/>
      <c r="V18" s="8"/>
      <c r="W18" s="8"/>
      <c r="X18" s="8"/>
      <c r="Y18" s="8"/>
      <c r="Z18" s="8"/>
      <c r="AA18" s="8"/>
      <c r="AB18" s="8"/>
      <c r="AC18" s="8"/>
      <c r="AD18" s="8"/>
      <c r="AE18" s="8"/>
      <c r="AF18" s="8"/>
      <c r="AG18" s="8"/>
      <c r="AH18" s="8"/>
    </row>
    <row r="19" customFormat="false" ht="22.5" hidden="false" customHeight="true" outlineLevel="0" collapsed="false">
      <c r="A19" s="87"/>
      <c r="B19" s="95" t="str">
        <f aca="true">OFFSET(L!$C$1,MATCH("Declaration"&amp;ADDRESS(ROW(),COLUMN(),4),L!$A:$A,0)-1,SL,,)</f>
        <v>Title - Authorizer:</v>
      </c>
      <c r="C19" s="99"/>
      <c r="D19" s="100" t="s">
        <v>123</v>
      </c>
      <c r="E19" s="100"/>
      <c r="F19" s="100"/>
      <c r="G19" s="100"/>
      <c r="H19" s="100"/>
      <c r="I19" s="100"/>
      <c r="J19" s="100"/>
      <c r="K19" s="69"/>
      <c r="L19" s="103"/>
      <c r="P19" s="8"/>
      <c r="Q19" s="8"/>
      <c r="R19" s="8"/>
      <c r="S19" s="8"/>
      <c r="T19" s="8"/>
      <c r="U19" s="8"/>
      <c r="V19" s="8"/>
      <c r="W19" s="8"/>
      <c r="X19" s="8"/>
      <c r="Y19" s="8"/>
      <c r="Z19" s="8"/>
      <c r="AA19" s="8"/>
      <c r="AB19" s="8"/>
      <c r="AC19" s="8"/>
      <c r="AD19" s="8"/>
      <c r="AE19" s="8"/>
      <c r="AF19" s="8"/>
      <c r="AG19" s="8"/>
      <c r="AH19" s="8"/>
    </row>
    <row r="20" customFormat="false" ht="22.5" hidden="false" customHeight="true" outlineLevel="0" collapsed="false">
      <c r="A20" s="87"/>
      <c r="B20" s="95" t="str">
        <f aca="true">OFFSET(L!$C$1,MATCH("Declaration"&amp;ADDRESS(ROW(),COLUMN(),4),L!$A:$A,0)-1,SL,,)</f>
        <v>Email - Authorizer (*):</v>
      </c>
      <c r="C20" s="99"/>
      <c r="D20" s="101" t="s">
        <v>124</v>
      </c>
      <c r="E20" s="101"/>
      <c r="F20" s="101"/>
      <c r="G20" s="101"/>
      <c r="H20" s="101"/>
      <c r="I20" s="101"/>
      <c r="J20" s="101"/>
      <c r="K20" s="69"/>
      <c r="L20" s="103"/>
      <c r="P20" s="8"/>
      <c r="Q20" s="8"/>
      <c r="R20" s="8"/>
      <c r="S20" s="8"/>
      <c r="T20" s="8"/>
      <c r="U20" s="8"/>
      <c r="V20" s="8"/>
      <c r="W20" s="8"/>
      <c r="X20" s="8"/>
      <c r="Y20" s="8"/>
      <c r="Z20" s="8"/>
      <c r="AA20" s="8"/>
      <c r="AB20" s="8"/>
      <c r="AC20" s="8"/>
      <c r="AD20" s="8"/>
      <c r="AE20" s="8"/>
      <c r="AF20" s="8"/>
      <c r="AG20" s="8"/>
      <c r="AH20" s="8"/>
    </row>
    <row r="21" customFormat="false" ht="15.75" hidden="false" customHeight="true" outlineLevel="0" collapsed="false">
      <c r="A21" s="87"/>
      <c r="B21" s="95" t="str">
        <f aca="true">OFFSET(L!$C$1,MATCH("Declaration"&amp;ADDRESS(ROW(),COLUMN(),4),L!$A:$A,0)-1,SL,,)</f>
        <v>Phone - Authorizer:</v>
      </c>
      <c r="C21" s="104"/>
      <c r="D21" s="105" t="s">
        <v>121</v>
      </c>
      <c r="E21" s="105"/>
      <c r="F21" s="105"/>
      <c r="G21" s="105"/>
      <c r="H21" s="105"/>
      <c r="I21" s="105"/>
      <c r="J21" s="105"/>
      <c r="K21" s="69"/>
      <c r="L21" s="81"/>
      <c r="P21" s="8"/>
      <c r="Q21" s="8"/>
      <c r="R21" s="8"/>
      <c r="S21" s="8"/>
      <c r="T21" s="8"/>
      <c r="U21" s="8"/>
      <c r="V21" s="8"/>
      <c r="W21" s="8"/>
      <c r="X21" s="8"/>
      <c r="Y21" s="8"/>
      <c r="Z21" s="8"/>
      <c r="AA21" s="8"/>
      <c r="AB21" s="8"/>
      <c r="AC21" s="8"/>
      <c r="AD21" s="8"/>
      <c r="AE21" s="8"/>
      <c r="AF21" s="8"/>
      <c r="AG21" s="8"/>
      <c r="AH21" s="8"/>
    </row>
    <row r="22" customFormat="false" ht="18" hidden="false" customHeight="false" outlineLevel="0" collapsed="false">
      <c r="A22" s="87"/>
      <c r="B22" s="95" t="str">
        <f aca="true">OFFSET(L!$C$1,MATCH("Declaration"&amp;ADDRESS(ROW(),COLUMN(),4),L!$A:$A,0)-1,SL,,)</f>
        <v>Effective Date (*):</v>
      </c>
      <c r="C22" s="106"/>
      <c r="D22" s="107" t="n">
        <v>45090</v>
      </c>
      <c r="E22" s="107"/>
      <c r="F22" s="108"/>
      <c r="G22" s="109"/>
      <c r="H22" s="109"/>
      <c r="I22" s="109"/>
      <c r="J22" s="109"/>
      <c r="K22" s="69"/>
      <c r="L22" s="47"/>
      <c r="P22" s="8"/>
      <c r="Q22" s="8"/>
      <c r="R22" s="8"/>
      <c r="S22" s="8"/>
      <c r="T22" s="8"/>
      <c r="U22" s="8"/>
      <c r="V22" s="8"/>
      <c r="W22" s="8"/>
      <c r="X22" s="8"/>
      <c r="Y22" s="8"/>
      <c r="Z22" s="8"/>
      <c r="AA22" s="8"/>
      <c r="AB22" s="8"/>
      <c r="AC22" s="8"/>
      <c r="AD22" s="8"/>
      <c r="AE22" s="8"/>
      <c r="AF22" s="8"/>
      <c r="AG22" s="8"/>
      <c r="AH22" s="8"/>
    </row>
    <row r="23" customFormat="false" ht="18" hidden="false" customHeight="false" outlineLevel="0" collapsed="false">
      <c r="A23" s="110"/>
      <c r="B23" s="111"/>
      <c r="C23" s="112"/>
      <c r="D23" s="113"/>
      <c r="E23" s="113"/>
      <c r="F23" s="114"/>
      <c r="G23" s="115"/>
      <c r="H23" s="115"/>
      <c r="I23" s="115"/>
      <c r="J23" s="115"/>
      <c r="K23" s="69"/>
      <c r="L23" s="116"/>
      <c r="P23" s="8"/>
      <c r="Q23" s="8"/>
      <c r="R23" s="8"/>
      <c r="S23" s="8"/>
      <c r="T23" s="8"/>
      <c r="U23" s="8"/>
      <c r="V23" s="8"/>
      <c r="W23" s="8"/>
      <c r="X23" s="8"/>
      <c r="Y23" s="8"/>
      <c r="Z23" s="8"/>
      <c r="AA23" s="8"/>
      <c r="AB23" s="8"/>
      <c r="AC23" s="8"/>
      <c r="AD23" s="8"/>
      <c r="AE23" s="8"/>
      <c r="AF23" s="8"/>
      <c r="AG23" s="8"/>
      <c r="AH23" s="8"/>
    </row>
    <row r="24" customFormat="false" ht="15.75" hidden="false" customHeight="false" outlineLevel="0" collapsed="false">
      <c r="A24" s="117"/>
      <c r="B24" s="118" t="str">
        <f aca="true">OFFSET(L!$C$1,MATCH("Declaration"&amp;ADDRESS(ROW(),COLUMN(),4),L!$A:$A,0)-1,SL,,)</f>
        <v>Answer the following questions 1 - 8 based on the declaration scope indicated above</v>
      </c>
      <c r="C24" s="118"/>
      <c r="D24" s="118"/>
      <c r="E24" s="118"/>
      <c r="F24" s="118"/>
      <c r="G24" s="118"/>
      <c r="H24" s="118"/>
      <c r="I24" s="118"/>
      <c r="J24" s="118"/>
      <c r="K24" s="119"/>
      <c r="L24" s="116"/>
      <c r="P24" s="8"/>
      <c r="Q24" s="8"/>
      <c r="R24" s="8"/>
      <c r="S24" s="8"/>
      <c r="T24" s="8"/>
      <c r="U24" s="8"/>
      <c r="V24" s="8"/>
      <c r="W24" s="8"/>
      <c r="X24" s="8"/>
      <c r="Y24" s="8"/>
      <c r="Z24" s="8"/>
      <c r="AA24" s="8"/>
      <c r="AB24" s="8"/>
      <c r="AC24" s="8"/>
      <c r="AD24" s="8"/>
      <c r="AE24" s="8"/>
      <c r="AF24" s="8"/>
      <c r="AG24" s="8"/>
      <c r="AH24" s="8"/>
    </row>
    <row r="25" customFormat="false" ht="48" hidden="false" customHeight="true" outlineLevel="0" collapsed="false">
      <c r="A25" s="110"/>
      <c r="B25" s="120" t="str">
        <f aca="true">OFFSET(L!$C$1,MATCH("Declaration"&amp;ADDRESS(ROW(),COLUMN(),4),L!$A:$A,0)-1,SL,,)</f>
        <v>1) Is any 3TG intentionally added or used in the product(s) or in the production process? (*)</v>
      </c>
      <c r="C25" s="112"/>
      <c r="D25" s="121" t="str">
        <f aca="true">OFFSET(L!$C$1,MATCH("Declaration"&amp;ADDRESS(ROW(),COLUMN(),4),L!$A:$A,0)-1,SL,,)</f>
        <v>Answer</v>
      </c>
      <c r="E25" s="121"/>
      <c r="F25" s="122"/>
      <c r="G25" s="120" t="str">
        <f aca="true">OFFSET(L!$C$1,MATCH("Declaration"&amp;ADDRESS(ROW(),COLUMN(),4),L!$A:$A,0)-1,SL,,)</f>
        <v>Comments</v>
      </c>
      <c r="H25" s="120"/>
      <c r="I25" s="120"/>
      <c r="J25" s="123"/>
      <c r="K25" s="69"/>
      <c r="L25" s="116" t="s">
        <v>103</v>
      </c>
      <c r="P25" s="8"/>
      <c r="Q25" s="8"/>
      <c r="R25" s="8"/>
      <c r="S25" s="8"/>
      <c r="T25" s="8"/>
      <c r="U25" s="8"/>
      <c r="V25" s="8"/>
      <c r="W25" s="8"/>
      <c r="X25" s="8"/>
      <c r="Y25" s="8"/>
      <c r="Z25" s="8"/>
      <c r="AA25" s="8"/>
      <c r="AB25" s="8"/>
      <c r="AC25" s="8"/>
      <c r="AD25" s="8"/>
      <c r="AE25" s="8"/>
      <c r="AF25" s="8"/>
      <c r="AG25" s="8"/>
      <c r="AH25" s="8"/>
    </row>
    <row r="26" customFormat="false" ht="22.5" hidden="false" customHeight="false" outlineLevel="0" collapsed="false">
      <c r="A26" s="110"/>
      <c r="B26" s="95" t="str">
        <f aca="true">OFFSET(L!$C$1,MATCH("Declaration"&amp;ADDRESS(ROW(),COLUMN(),4),L!$A:$A,0)-1,SL,,)&amp;P26</f>
        <v>Tantalum  (*)</v>
      </c>
      <c r="C26" s="67"/>
      <c r="D26" s="124" t="s">
        <v>125</v>
      </c>
      <c r="E26" s="124"/>
      <c r="F26" s="125"/>
      <c r="G26" s="126"/>
      <c r="H26" s="126"/>
      <c r="I26" s="126"/>
      <c r="J26" s="126"/>
      <c r="K26" s="69"/>
      <c r="L26" s="127"/>
      <c r="P26" s="78" t="str">
        <f aca="false">IF(D$26="No","","(*)")</f>
        <v>(*)</v>
      </c>
      <c r="R26" s="8"/>
      <c r="S26" s="8"/>
      <c r="T26" s="8"/>
      <c r="U26" s="8"/>
      <c r="V26" s="8"/>
      <c r="W26" s="8"/>
      <c r="X26" s="8"/>
      <c r="Y26" s="8"/>
      <c r="Z26" s="8"/>
      <c r="AA26" s="8"/>
      <c r="AB26" s="8"/>
      <c r="AC26" s="8"/>
      <c r="AD26" s="8"/>
      <c r="AE26" s="8"/>
      <c r="AF26" s="8"/>
      <c r="AG26" s="8"/>
      <c r="AH26" s="8"/>
    </row>
    <row r="27" customFormat="false" ht="22.5" hidden="false" customHeight="false" outlineLevel="0" collapsed="false">
      <c r="A27" s="110"/>
      <c r="B27" s="95" t="str">
        <f aca="true">OFFSET(L!$C$1,MATCH("Declaration"&amp;ADDRESS(ROW(),COLUMN(),4),L!$A:$A,0)-1,SL,,)&amp;P27</f>
        <v>Tin  (*)</v>
      </c>
      <c r="C27" s="67"/>
      <c r="D27" s="124" t="s">
        <v>125</v>
      </c>
      <c r="E27" s="124"/>
      <c r="F27" s="125"/>
      <c r="G27" s="126"/>
      <c r="H27" s="126"/>
      <c r="I27" s="126"/>
      <c r="J27" s="126"/>
      <c r="K27" s="69"/>
      <c r="L27" s="127"/>
      <c r="P27" s="78" t="str">
        <f aca="false">IF(D$27="No","","(*)")</f>
        <v>(*)</v>
      </c>
      <c r="R27" s="8"/>
      <c r="S27" s="8"/>
      <c r="T27" s="8"/>
      <c r="U27" s="8"/>
      <c r="V27" s="8"/>
      <c r="W27" s="8"/>
      <c r="X27" s="8"/>
      <c r="Y27" s="8"/>
      <c r="Z27" s="8"/>
      <c r="AA27" s="8"/>
      <c r="AB27" s="8"/>
      <c r="AC27" s="8"/>
      <c r="AD27" s="8"/>
      <c r="AE27" s="8"/>
      <c r="AF27" s="8"/>
      <c r="AG27" s="8"/>
      <c r="AH27" s="8"/>
    </row>
    <row r="28" customFormat="false" ht="22.5" hidden="false" customHeight="false" outlineLevel="0" collapsed="false">
      <c r="A28" s="110"/>
      <c r="B28" s="95" t="str">
        <f aca="true">OFFSET(L!$C$1,MATCH("Declaration"&amp;ADDRESS(ROW(),COLUMN(),4),L!$A:$A,0)-1,SL,,)&amp;P28</f>
        <v>Gold  (*)</v>
      </c>
      <c r="C28" s="67"/>
      <c r="D28" s="124" t="s">
        <v>125</v>
      </c>
      <c r="E28" s="124"/>
      <c r="F28" s="125"/>
      <c r="G28" s="126"/>
      <c r="H28" s="126"/>
      <c r="I28" s="126"/>
      <c r="J28" s="126"/>
      <c r="K28" s="69"/>
      <c r="L28" s="127"/>
      <c r="P28" s="78" t="str">
        <f aca="false">IF(D$28="No","","(*)")</f>
        <v>(*)</v>
      </c>
      <c r="R28" s="8"/>
      <c r="S28" s="8"/>
      <c r="T28" s="8"/>
      <c r="U28" s="8"/>
      <c r="V28" s="8"/>
      <c r="W28" s="8"/>
      <c r="X28" s="8"/>
      <c r="Y28" s="8"/>
      <c r="Z28" s="8"/>
      <c r="AA28" s="8"/>
      <c r="AB28" s="8"/>
      <c r="AC28" s="8"/>
      <c r="AD28" s="8"/>
      <c r="AE28" s="8"/>
      <c r="AF28" s="8"/>
      <c r="AG28" s="8"/>
      <c r="AH28" s="8"/>
    </row>
    <row r="29" customFormat="false" ht="22.5" hidden="false" customHeight="false" outlineLevel="0" collapsed="false">
      <c r="A29" s="110"/>
      <c r="B29" s="95" t="str">
        <f aca="true">OFFSET(L!$C$1,MATCH("Declaration"&amp;ADDRESS(ROW(),COLUMN(),4),L!$A:$A,0)-1,SL,,)&amp;P29</f>
        <v>Tungsten  (*)</v>
      </c>
      <c r="C29" s="67"/>
      <c r="D29" s="124" t="s">
        <v>125</v>
      </c>
      <c r="E29" s="124"/>
      <c r="F29" s="125"/>
      <c r="G29" s="126"/>
      <c r="H29" s="126"/>
      <c r="I29" s="126"/>
      <c r="J29" s="126"/>
      <c r="K29" s="69"/>
      <c r="L29" s="127"/>
      <c r="P29" s="78" t="str">
        <f aca="false">IF(D$29="No","","(*)")</f>
        <v>(*)</v>
      </c>
      <c r="R29" s="8"/>
      <c r="S29" s="8"/>
      <c r="T29" s="8"/>
      <c r="U29" s="8"/>
      <c r="V29" s="8"/>
      <c r="W29" s="8"/>
      <c r="X29" s="8"/>
      <c r="Y29" s="8"/>
      <c r="Z29" s="8"/>
      <c r="AA29" s="8"/>
      <c r="AB29" s="8"/>
      <c r="AC29" s="8"/>
      <c r="AD29" s="8"/>
      <c r="AE29" s="8"/>
      <c r="AF29" s="8"/>
      <c r="AG29" s="8"/>
      <c r="AH29" s="8"/>
    </row>
    <row r="30" customFormat="false" ht="18" hidden="false" customHeight="false" outlineLevel="0" collapsed="false">
      <c r="A30" s="110"/>
      <c r="B30" s="128"/>
      <c r="C30" s="129"/>
      <c r="D30" s="128"/>
      <c r="E30" s="128"/>
      <c r="F30" s="130"/>
      <c r="G30" s="128"/>
      <c r="H30" s="131"/>
      <c r="I30" s="131"/>
      <c r="J30" s="131"/>
      <c r="K30" s="69"/>
      <c r="L30" s="116"/>
      <c r="R30" s="8"/>
      <c r="S30" s="8"/>
      <c r="T30" s="8"/>
      <c r="U30" s="8"/>
      <c r="V30" s="8"/>
      <c r="W30" s="8"/>
      <c r="X30" s="8"/>
      <c r="Y30" s="8"/>
      <c r="Z30" s="8"/>
      <c r="AA30" s="8"/>
      <c r="AB30" s="8"/>
      <c r="AC30" s="8"/>
      <c r="AD30" s="8"/>
      <c r="AE30" s="8"/>
      <c r="AF30" s="8"/>
      <c r="AG30" s="8"/>
      <c r="AH30" s="8"/>
    </row>
    <row r="31" customFormat="false" ht="48" hidden="false" customHeight="true" outlineLevel="0" collapsed="false">
      <c r="A31" s="110"/>
      <c r="B31" s="120" t="str">
        <f aca="true">OFFSET(L!$C$1,MATCH("Declaration"&amp;ADDRESS(ROW(),COLUMN(),4),L!$A:$A,0)-1,SL,,)&amp;Q$37</f>
        <v>2) Does any 3TG remain in the product(s)? (*)</v>
      </c>
      <c r="C31" s="129"/>
      <c r="D31" s="132" t="str">
        <f aca="false">D25</f>
        <v>Answer</v>
      </c>
      <c r="E31" s="132"/>
      <c r="F31" s="122"/>
      <c r="G31" s="120" t="str">
        <f aca="false">G25</f>
        <v>Comments</v>
      </c>
      <c r="H31" s="120"/>
      <c r="I31" s="120"/>
      <c r="J31" s="123"/>
      <c r="K31" s="69"/>
      <c r="L31" s="116" t="s">
        <v>100</v>
      </c>
      <c r="P31" s="78" t="n">
        <f aca="false">COUNTIF(D$26:D$29,"No")</f>
        <v>0</v>
      </c>
      <c r="Q31" s="78" t="str">
        <f aca="false">IF(P31=4,""," (*)")</f>
        <v> (*)</v>
      </c>
      <c r="R31" s="8"/>
      <c r="S31" s="8"/>
      <c r="T31" s="8"/>
      <c r="U31" s="8"/>
      <c r="V31" s="8"/>
      <c r="W31" s="8"/>
      <c r="X31" s="8"/>
      <c r="Y31" s="8"/>
      <c r="Z31" s="8"/>
      <c r="AA31" s="8"/>
      <c r="AB31" s="8"/>
      <c r="AC31" s="8"/>
      <c r="AD31" s="8"/>
      <c r="AE31" s="8"/>
      <c r="AF31" s="8"/>
      <c r="AG31" s="8"/>
      <c r="AH31" s="8"/>
    </row>
    <row r="32" customFormat="false" ht="22.5" hidden="false" customHeight="false" outlineLevel="0" collapsed="false">
      <c r="A32" s="110"/>
      <c r="B32" s="95" t="str">
        <f aca="false">B26</f>
        <v>Tantalum  (*)</v>
      </c>
      <c r="C32" s="129"/>
      <c r="D32" s="133" t="s">
        <v>125</v>
      </c>
      <c r="E32" s="133"/>
      <c r="F32" s="134"/>
      <c r="G32" s="126"/>
      <c r="H32" s="126"/>
      <c r="I32" s="126"/>
      <c r="J32" s="126"/>
      <c r="K32" s="69"/>
      <c r="L32" s="127"/>
      <c r="P32" s="78" t="str">
        <f aca="false">IF(D$32="No","","(*)")</f>
        <v>(*)</v>
      </c>
      <c r="Q32" s="8"/>
      <c r="R32" s="8"/>
      <c r="S32" s="8"/>
      <c r="T32" s="8"/>
      <c r="U32" s="8"/>
      <c r="V32" s="8"/>
      <c r="W32" s="8"/>
      <c r="X32" s="8"/>
      <c r="Y32" s="8"/>
      <c r="Z32" s="8"/>
      <c r="AA32" s="8"/>
      <c r="AB32" s="8"/>
      <c r="AC32" s="8"/>
      <c r="AD32" s="8"/>
      <c r="AE32" s="8"/>
      <c r="AF32" s="8"/>
      <c r="AG32" s="8"/>
      <c r="AH32" s="8"/>
    </row>
    <row r="33" customFormat="false" ht="22.5" hidden="false" customHeight="false" outlineLevel="0" collapsed="false">
      <c r="A33" s="110"/>
      <c r="B33" s="95" t="str">
        <f aca="false">B27</f>
        <v>Tin  (*)</v>
      </c>
      <c r="C33" s="129"/>
      <c r="D33" s="124" t="s">
        <v>125</v>
      </c>
      <c r="E33" s="124"/>
      <c r="F33" s="134"/>
      <c r="G33" s="126"/>
      <c r="H33" s="126"/>
      <c r="I33" s="126"/>
      <c r="J33" s="126"/>
      <c r="K33" s="69"/>
      <c r="L33" s="127"/>
      <c r="P33" s="78" t="str">
        <f aca="false">IF(D$33="No","","(*)")</f>
        <v>(*)</v>
      </c>
      <c r="Q33" s="8"/>
      <c r="R33" s="8"/>
      <c r="S33" s="8"/>
      <c r="T33" s="8"/>
      <c r="U33" s="8"/>
      <c r="V33" s="8"/>
      <c r="W33" s="8"/>
      <c r="X33" s="8"/>
      <c r="Y33" s="8"/>
      <c r="Z33" s="8"/>
      <c r="AA33" s="8"/>
      <c r="AB33" s="8"/>
      <c r="AC33" s="8"/>
      <c r="AD33" s="8"/>
      <c r="AE33" s="8"/>
      <c r="AF33" s="8"/>
      <c r="AG33" s="8"/>
      <c r="AH33" s="8"/>
    </row>
    <row r="34" customFormat="false" ht="22.5" hidden="false" customHeight="false" outlineLevel="0" collapsed="false">
      <c r="A34" s="110"/>
      <c r="B34" s="95" t="str">
        <f aca="false">B28</f>
        <v>Gold  (*)</v>
      </c>
      <c r="C34" s="129"/>
      <c r="D34" s="124" t="s">
        <v>125</v>
      </c>
      <c r="E34" s="124"/>
      <c r="F34" s="134"/>
      <c r="G34" s="126"/>
      <c r="H34" s="126"/>
      <c r="I34" s="126"/>
      <c r="J34" s="126"/>
      <c r="K34" s="69"/>
      <c r="L34" s="127"/>
      <c r="P34" s="78" t="str">
        <f aca="false">IF(D$34="No","","(*)")</f>
        <v>(*)</v>
      </c>
      <c r="Q34" s="8"/>
      <c r="R34" s="8"/>
      <c r="S34" s="8"/>
      <c r="T34" s="8"/>
      <c r="U34" s="8"/>
      <c r="V34" s="8"/>
      <c r="W34" s="8"/>
      <c r="X34" s="8"/>
      <c r="Y34" s="8"/>
      <c r="Z34" s="8"/>
      <c r="AA34" s="8"/>
      <c r="AB34" s="8"/>
      <c r="AC34" s="8"/>
      <c r="AD34" s="8"/>
      <c r="AE34" s="8"/>
      <c r="AF34" s="8"/>
      <c r="AG34" s="8"/>
      <c r="AH34" s="8"/>
    </row>
    <row r="35" customFormat="false" ht="22.5" hidden="false" customHeight="false" outlineLevel="0" collapsed="false">
      <c r="A35" s="110"/>
      <c r="B35" s="95" t="str">
        <f aca="false">B29</f>
        <v>Tungsten  (*)</v>
      </c>
      <c r="C35" s="129"/>
      <c r="D35" s="124" t="s">
        <v>125</v>
      </c>
      <c r="E35" s="124"/>
      <c r="F35" s="134"/>
      <c r="G35" s="126"/>
      <c r="H35" s="126"/>
      <c r="I35" s="126"/>
      <c r="J35" s="126"/>
      <c r="K35" s="69"/>
      <c r="L35" s="127"/>
      <c r="P35" s="78" t="str">
        <f aca="false">IF(D$35="No","","(*)")</f>
        <v>(*)</v>
      </c>
      <c r="Q35" s="8"/>
      <c r="R35" s="8"/>
      <c r="S35" s="8"/>
      <c r="T35" s="8"/>
      <c r="U35" s="8"/>
      <c r="V35" s="8"/>
      <c r="W35" s="8"/>
      <c r="X35" s="8"/>
      <c r="Y35" s="8"/>
      <c r="Z35" s="8"/>
      <c r="AA35" s="8"/>
      <c r="AB35" s="8"/>
      <c r="AC35" s="8"/>
      <c r="AD35" s="8"/>
      <c r="AE35" s="8"/>
      <c r="AF35" s="8"/>
      <c r="AG35" s="8"/>
      <c r="AH35" s="8"/>
    </row>
    <row r="36" customFormat="false" ht="18" hidden="false" customHeight="false" outlineLevel="0" collapsed="false">
      <c r="A36" s="110"/>
      <c r="B36" s="130"/>
      <c r="C36" s="129"/>
      <c r="D36" s="130"/>
      <c r="E36" s="130"/>
      <c r="F36" s="135"/>
      <c r="G36" s="130"/>
      <c r="H36" s="131"/>
      <c r="I36" s="131"/>
      <c r="J36" s="131"/>
      <c r="K36" s="69"/>
      <c r="L36" s="116"/>
      <c r="P36" s="8"/>
      <c r="Q36" s="8"/>
      <c r="R36" s="8"/>
      <c r="S36" s="8"/>
      <c r="T36" s="8"/>
      <c r="U36" s="8"/>
      <c r="V36" s="8"/>
      <c r="W36" s="8"/>
      <c r="X36" s="8"/>
      <c r="Y36" s="8"/>
      <c r="Z36" s="8"/>
      <c r="AA36" s="8"/>
      <c r="AB36" s="8"/>
      <c r="AC36" s="8"/>
      <c r="AD36" s="8"/>
      <c r="AE36" s="8"/>
      <c r="AF36" s="8"/>
      <c r="AG36" s="8"/>
      <c r="AH36" s="8"/>
    </row>
    <row r="37" customFormat="false" ht="48" hidden="false" customHeight="true" outlineLevel="0" collapsed="false">
      <c r="A37" s="110"/>
      <c r="B37" s="120" t="str">
        <f aca="true">OFFSET(L!$C$1,MATCH("Declaration"&amp;ADDRESS(ROW(),COLUMN(),4),L!$A:$A,0)-1,SL,,)&amp;Q$37</f>
        <v>3) Do any of the smelters in your supply chain source the 3TG from the covered countries? (SEC term, see definitions tab) (*)</v>
      </c>
      <c r="C37" s="129"/>
      <c r="D37" s="132" t="str">
        <f aca="false">D25</f>
        <v>Answer</v>
      </c>
      <c r="E37" s="132"/>
      <c r="F37" s="122"/>
      <c r="G37" s="120" t="str">
        <f aca="false">G25</f>
        <v>Comments</v>
      </c>
      <c r="H37" s="136"/>
      <c r="I37" s="136"/>
      <c r="J37" s="136"/>
      <c r="K37" s="69"/>
      <c r="L37" s="116" t="s">
        <v>100</v>
      </c>
      <c r="P37" s="78" t="n">
        <f aca="false">COUNTIF(D$26:D$29,"No")+COUNTIF(D$32:D$35,"No")</f>
        <v>0</v>
      </c>
      <c r="Q37" s="78" t="str">
        <f aca="false">IF(P37&gt;3,""," (*)")</f>
        <v> (*)</v>
      </c>
      <c r="R37" s="8"/>
      <c r="S37" s="8"/>
      <c r="T37" s="8"/>
      <c r="U37" s="8"/>
      <c r="V37" s="8"/>
      <c r="W37" s="8"/>
      <c r="X37" s="8"/>
      <c r="Y37" s="8"/>
      <c r="Z37" s="8"/>
      <c r="AA37" s="8"/>
      <c r="AB37" s="8"/>
      <c r="AC37" s="8"/>
      <c r="AD37" s="8"/>
      <c r="AE37" s="8"/>
      <c r="AF37" s="8"/>
      <c r="AG37" s="8"/>
      <c r="AH37" s="8"/>
    </row>
    <row r="38" customFormat="false" ht="22.5" hidden="false" customHeight="true" outlineLevel="0" collapsed="false">
      <c r="A38" s="110"/>
      <c r="B38" s="95" t="str">
        <f aca="true">OFFSET(L!$C$1,MATCH("Declaration"&amp;ADDRESS(ROW(),COLUMN(),4),L!$A:$A,0)-1,SL,,)&amp;P38</f>
        <v>Tantalum  (*)</v>
      </c>
      <c r="C38" s="129"/>
      <c r="D38" s="124" t="s">
        <v>125</v>
      </c>
      <c r="E38" s="124"/>
      <c r="F38" s="134"/>
      <c r="G38" s="126" t="s">
        <v>126</v>
      </c>
      <c r="H38" s="126"/>
      <c r="I38" s="126"/>
      <c r="J38" s="126"/>
      <c r="K38" s="69"/>
      <c r="L38" s="127"/>
      <c r="P38" s="78" t="str">
        <f aca="false">IF((OR(D$26="No",D$32="No")),"","(*)")</f>
        <v>(*)</v>
      </c>
      <c r="Q38" s="8"/>
      <c r="R38" s="8"/>
      <c r="S38" s="8"/>
      <c r="T38" s="8"/>
      <c r="U38" s="8"/>
      <c r="V38" s="8"/>
      <c r="W38" s="8"/>
      <c r="X38" s="8"/>
      <c r="Y38" s="8"/>
      <c r="Z38" s="8"/>
      <c r="AA38" s="8"/>
      <c r="AB38" s="8"/>
      <c r="AC38" s="8"/>
      <c r="AD38" s="8"/>
      <c r="AE38" s="8"/>
      <c r="AF38" s="8"/>
      <c r="AG38" s="8"/>
    </row>
    <row r="39" customFormat="false" ht="22.5" hidden="false" customHeight="true" outlineLevel="0" collapsed="false">
      <c r="A39" s="110"/>
      <c r="B39" s="95" t="str">
        <f aca="true">OFFSET(L!$C$1,MATCH("Declaration"&amp;ADDRESS(ROW(),COLUMN(),4),L!$A:$A,0)-1,SL,,)&amp;P39</f>
        <v>Tin  (*)</v>
      </c>
      <c r="C39" s="129"/>
      <c r="D39" s="124" t="s">
        <v>125</v>
      </c>
      <c r="E39" s="124"/>
      <c r="F39" s="134"/>
      <c r="G39" s="126" t="s">
        <v>126</v>
      </c>
      <c r="H39" s="126"/>
      <c r="I39" s="126"/>
      <c r="J39" s="126"/>
      <c r="K39" s="69"/>
      <c r="L39" s="127"/>
      <c r="P39" s="78" t="str">
        <f aca="false">IF((OR(D$27="No",D$33="No")),"","(*)")</f>
        <v>(*)</v>
      </c>
      <c r="Q39" s="8"/>
      <c r="R39" s="8"/>
      <c r="S39" s="8"/>
      <c r="T39" s="8"/>
      <c r="U39" s="8"/>
      <c r="V39" s="8"/>
      <c r="W39" s="8"/>
      <c r="X39" s="8"/>
      <c r="Y39" s="8"/>
      <c r="Z39" s="8"/>
      <c r="AA39" s="8"/>
      <c r="AB39" s="8"/>
      <c r="AC39" s="8"/>
      <c r="AD39" s="8"/>
      <c r="AE39" s="8"/>
      <c r="AF39" s="8"/>
      <c r="AG39" s="8"/>
    </row>
    <row r="40" customFormat="false" ht="22.5" hidden="false" customHeight="true" outlineLevel="0" collapsed="false">
      <c r="A40" s="110"/>
      <c r="B40" s="95" t="str">
        <f aca="true">OFFSET(L!$C$1,MATCH("Declaration"&amp;ADDRESS(ROW(),COLUMN(),4),L!$A:$A,0)-1,SL,,)&amp;P40</f>
        <v>Gold  (*)</v>
      </c>
      <c r="C40" s="129"/>
      <c r="D40" s="124" t="s">
        <v>127</v>
      </c>
      <c r="E40" s="124"/>
      <c r="F40" s="134"/>
      <c r="G40" s="126" t="s">
        <v>126</v>
      </c>
      <c r="H40" s="126"/>
      <c r="I40" s="126"/>
      <c r="J40" s="126"/>
      <c r="K40" s="69"/>
      <c r="L40" s="127"/>
      <c r="P40" s="78" t="str">
        <f aca="false">IF((OR(D$28="No",D$34="No")),"","(*)")</f>
        <v>(*)</v>
      </c>
      <c r="Q40" s="8"/>
      <c r="R40" s="8"/>
      <c r="S40" s="8"/>
      <c r="T40" s="8"/>
      <c r="U40" s="8"/>
      <c r="V40" s="8"/>
      <c r="W40" s="8"/>
      <c r="X40" s="8"/>
      <c r="Y40" s="8"/>
      <c r="Z40" s="8"/>
      <c r="AA40" s="8"/>
      <c r="AB40" s="8"/>
      <c r="AC40" s="8"/>
      <c r="AD40" s="8"/>
      <c r="AE40" s="8"/>
      <c r="AF40" s="8"/>
      <c r="AG40" s="8"/>
    </row>
    <row r="41" customFormat="false" ht="22.5" hidden="false" customHeight="true" outlineLevel="0" collapsed="false">
      <c r="A41" s="110"/>
      <c r="B41" s="95" t="str">
        <f aca="true">OFFSET(L!$C$1,MATCH("Declaration"&amp;ADDRESS(ROW(),COLUMN(),4),L!$A:$A,0)-1,SL,,)&amp;P41</f>
        <v>Tungsten  (*)</v>
      </c>
      <c r="C41" s="129"/>
      <c r="D41" s="124" t="s">
        <v>125</v>
      </c>
      <c r="E41" s="124"/>
      <c r="F41" s="134"/>
      <c r="G41" s="126" t="s">
        <v>126</v>
      </c>
      <c r="H41" s="126"/>
      <c r="I41" s="126"/>
      <c r="J41" s="126"/>
      <c r="K41" s="69"/>
      <c r="L41" s="127"/>
      <c r="P41" s="78" t="str">
        <f aca="false">IF((OR(D$29="No",D$35="No")),"","(*)")</f>
        <v>(*)</v>
      </c>
      <c r="Q41" s="8"/>
      <c r="R41" s="8"/>
      <c r="S41" s="8"/>
      <c r="T41" s="8"/>
      <c r="U41" s="8"/>
      <c r="V41" s="8"/>
      <c r="W41" s="8"/>
      <c r="X41" s="8"/>
      <c r="Y41" s="8"/>
      <c r="Z41" s="8"/>
      <c r="AA41" s="8"/>
      <c r="AB41" s="8"/>
      <c r="AC41" s="8"/>
      <c r="AD41" s="8"/>
      <c r="AE41" s="8"/>
      <c r="AF41" s="8"/>
      <c r="AG41" s="8"/>
    </row>
    <row r="42" customFormat="false" ht="18" hidden="false" customHeight="false" outlineLevel="0" collapsed="false">
      <c r="A42" s="110"/>
      <c r="B42" s="130"/>
      <c r="C42" s="129"/>
      <c r="D42" s="130"/>
      <c r="E42" s="130"/>
      <c r="F42" s="135"/>
      <c r="G42" s="130"/>
      <c r="H42" s="131"/>
      <c r="I42" s="131"/>
      <c r="J42" s="131"/>
      <c r="K42" s="69"/>
      <c r="L42" s="116"/>
      <c r="Q42" s="8"/>
      <c r="R42" s="8"/>
      <c r="S42" s="8"/>
      <c r="T42" s="8"/>
      <c r="U42" s="8"/>
      <c r="V42" s="8"/>
      <c r="W42" s="8"/>
      <c r="X42" s="8"/>
      <c r="Y42" s="8"/>
      <c r="Z42" s="8"/>
      <c r="AA42" s="8"/>
      <c r="AB42" s="8"/>
      <c r="AC42" s="8"/>
      <c r="AD42" s="8"/>
      <c r="AE42" s="8"/>
      <c r="AF42" s="8"/>
      <c r="AG42" s="8"/>
      <c r="AH42" s="8"/>
    </row>
    <row r="43" customFormat="false" ht="48" hidden="false" customHeight="true" outlineLevel="0" collapsed="false">
      <c r="A43" s="110"/>
      <c r="B43" s="120" t="str">
        <f aca="true">OFFSET(L!$C$1,MATCH("Declaration"&amp;ADDRESS(ROW(),COLUMN(),4),L!$A:$A,0)-1,SL,,)&amp;Q$37</f>
        <v>4) Do any of the smelters in your supply chain source the 3TG from conflict-affected and high-risk areas? (*)</v>
      </c>
      <c r="C43" s="129"/>
      <c r="D43" s="132" t="str">
        <f aca="false">D25</f>
        <v>Answer</v>
      </c>
      <c r="E43" s="132"/>
      <c r="F43" s="122"/>
      <c r="G43" s="120" t="str">
        <f aca="false">G25</f>
        <v>Comments</v>
      </c>
      <c r="H43" s="120"/>
      <c r="I43" s="120"/>
      <c r="J43" s="123"/>
      <c r="K43" s="69"/>
      <c r="L43" s="116"/>
      <c r="P43" s="78" t="n">
        <f aca="false">COUNTIF(D$26:D$29,"No")+COUNTIF(D$32:D$35,"No")</f>
        <v>0</v>
      </c>
      <c r="Q43" s="78" t="str">
        <f aca="false">IF(P43&gt;3,""," (*)")</f>
        <v> (*)</v>
      </c>
      <c r="R43" s="8"/>
      <c r="S43" s="8"/>
      <c r="T43" s="8"/>
      <c r="U43" s="8"/>
      <c r="V43" s="8"/>
      <c r="W43" s="8"/>
      <c r="X43" s="8"/>
      <c r="Y43" s="8"/>
      <c r="Z43" s="8"/>
      <c r="AA43" s="8"/>
      <c r="AB43" s="8"/>
      <c r="AC43" s="8"/>
      <c r="AD43" s="8"/>
      <c r="AE43" s="8"/>
      <c r="AF43" s="8"/>
      <c r="AG43" s="8"/>
      <c r="AH43" s="8"/>
    </row>
    <row r="44" customFormat="false" ht="22.5" hidden="false" customHeight="true" outlineLevel="0" collapsed="false">
      <c r="A44" s="110"/>
      <c r="B44" s="95" t="str">
        <f aca="true">OFFSET(L!$C$1,MATCH("Declaration"&amp;ADDRESS(ROW(),COLUMN(),4),L!$A:$A,0)-1,SL,,)&amp;P44</f>
        <v>Tantalum  (*)</v>
      </c>
      <c r="C44" s="129"/>
      <c r="D44" s="124" t="s">
        <v>128</v>
      </c>
      <c r="E44" s="124"/>
      <c r="F44" s="134"/>
      <c r="G44" s="126" t="s">
        <v>129</v>
      </c>
      <c r="H44" s="126"/>
      <c r="I44" s="126"/>
      <c r="J44" s="126"/>
      <c r="K44" s="69"/>
      <c r="L44" s="116"/>
      <c r="P44" s="78" t="str">
        <f aca="false">IF((OR(D$26="No",D$32="No")),"","(*)")</f>
        <v>(*)</v>
      </c>
      <c r="Q44" s="8"/>
      <c r="R44" s="8"/>
      <c r="S44" s="8"/>
      <c r="T44" s="8"/>
      <c r="U44" s="8"/>
      <c r="V44" s="8"/>
      <c r="W44" s="8"/>
      <c r="X44" s="8"/>
      <c r="Y44" s="8"/>
      <c r="Z44" s="8"/>
      <c r="AA44" s="8"/>
      <c r="AB44" s="8"/>
      <c r="AC44" s="8"/>
      <c r="AD44" s="8"/>
      <c r="AE44" s="8"/>
      <c r="AF44" s="8"/>
      <c r="AG44" s="8"/>
      <c r="AH44" s="8"/>
    </row>
    <row r="45" customFormat="false" ht="22.5" hidden="false" customHeight="true" outlineLevel="0" collapsed="false">
      <c r="A45" s="110"/>
      <c r="B45" s="95" t="str">
        <f aca="true">OFFSET(L!$C$1,MATCH("Declaration"&amp;ADDRESS(ROW(),COLUMN(),4),L!$A:$A,0)-1,SL,,)&amp;P45</f>
        <v>Tin  (*)</v>
      </c>
      <c r="C45" s="129"/>
      <c r="D45" s="124" t="s">
        <v>128</v>
      </c>
      <c r="E45" s="124"/>
      <c r="F45" s="134"/>
      <c r="G45" s="126" t="s">
        <v>129</v>
      </c>
      <c r="H45" s="126"/>
      <c r="I45" s="126"/>
      <c r="J45" s="126"/>
      <c r="K45" s="69"/>
      <c r="L45" s="116"/>
      <c r="P45" s="78" t="str">
        <f aca="false">IF((OR(D$27="No",D$33="No")),"","(*)")</f>
        <v>(*)</v>
      </c>
      <c r="Q45" s="8"/>
      <c r="R45" s="8"/>
      <c r="S45" s="8"/>
      <c r="T45" s="8"/>
      <c r="U45" s="8"/>
      <c r="V45" s="8"/>
      <c r="W45" s="8"/>
      <c r="X45" s="8"/>
      <c r="Y45" s="8"/>
      <c r="Z45" s="8"/>
      <c r="AA45" s="8"/>
      <c r="AB45" s="8"/>
      <c r="AC45" s="8"/>
      <c r="AD45" s="8"/>
      <c r="AE45" s="8"/>
      <c r="AF45" s="8"/>
      <c r="AG45" s="8"/>
      <c r="AH45" s="8"/>
    </row>
    <row r="46" customFormat="false" ht="22.5" hidden="false" customHeight="true" outlineLevel="0" collapsed="false">
      <c r="A46" s="110"/>
      <c r="B46" s="95" t="str">
        <f aca="true">OFFSET(L!$C$1,MATCH("Declaration"&amp;ADDRESS(ROW(),COLUMN(),4),L!$A:$A,0)-1,SL,,)&amp;P46</f>
        <v>Gold  (*)</v>
      </c>
      <c r="C46" s="129"/>
      <c r="D46" s="124" t="s">
        <v>128</v>
      </c>
      <c r="E46" s="124"/>
      <c r="F46" s="134"/>
      <c r="G46" s="126" t="s">
        <v>129</v>
      </c>
      <c r="H46" s="126"/>
      <c r="I46" s="126"/>
      <c r="J46" s="126"/>
      <c r="K46" s="69"/>
      <c r="L46" s="116"/>
      <c r="P46" s="78" t="str">
        <f aca="false">IF((OR(D$28="No",D$34="No")),"","(*)")</f>
        <v>(*)</v>
      </c>
      <c r="Q46" s="8"/>
      <c r="R46" s="8"/>
      <c r="S46" s="8"/>
      <c r="T46" s="8"/>
      <c r="U46" s="8"/>
      <c r="V46" s="8"/>
      <c r="W46" s="8"/>
      <c r="X46" s="8"/>
      <c r="Y46" s="8"/>
      <c r="Z46" s="8"/>
      <c r="AA46" s="8"/>
      <c r="AB46" s="8"/>
      <c r="AC46" s="8"/>
      <c r="AD46" s="8"/>
      <c r="AE46" s="8"/>
      <c r="AF46" s="8"/>
      <c r="AG46" s="8"/>
      <c r="AH46" s="8"/>
    </row>
    <row r="47" customFormat="false" ht="22.5" hidden="false" customHeight="true" outlineLevel="0" collapsed="false">
      <c r="A47" s="110"/>
      <c r="B47" s="95" t="str">
        <f aca="true">OFFSET(L!$C$1,MATCH("Declaration"&amp;ADDRESS(ROW(),COLUMN(),4),L!$A:$A,0)-1,SL,,)&amp;P47</f>
        <v>Tungsten  (*)</v>
      </c>
      <c r="C47" s="129"/>
      <c r="D47" s="124" t="s">
        <v>128</v>
      </c>
      <c r="E47" s="124"/>
      <c r="F47" s="134"/>
      <c r="G47" s="126" t="s">
        <v>129</v>
      </c>
      <c r="H47" s="126"/>
      <c r="I47" s="126"/>
      <c r="J47" s="126"/>
      <c r="K47" s="69"/>
      <c r="L47" s="116"/>
      <c r="P47" s="78" t="str">
        <f aca="false">IF((OR(D$29="No",D$35="No")),"","(*)")</f>
        <v>(*)</v>
      </c>
      <c r="Q47" s="8"/>
      <c r="R47" s="8"/>
      <c r="S47" s="8"/>
      <c r="T47" s="8"/>
      <c r="U47" s="8"/>
      <c r="V47" s="8"/>
      <c r="W47" s="8"/>
      <c r="X47" s="8"/>
      <c r="Y47" s="8"/>
      <c r="Z47" s="8"/>
      <c r="AA47" s="8"/>
      <c r="AB47" s="8"/>
      <c r="AC47" s="8"/>
      <c r="AD47" s="8"/>
      <c r="AE47" s="8"/>
      <c r="AF47" s="8"/>
      <c r="AG47" s="8"/>
      <c r="AH47" s="8"/>
    </row>
    <row r="48" customFormat="false" ht="22.5" hidden="false" customHeight="true" outlineLevel="0" collapsed="false">
      <c r="A48" s="110"/>
      <c r="B48" s="130"/>
      <c r="C48" s="129"/>
      <c r="D48" s="130"/>
      <c r="E48" s="130"/>
      <c r="F48" s="135"/>
      <c r="G48" s="130"/>
      <c r="H48" s="131"/>
      <c r="I48" s="131"/>
      <c r="J48" s="131"/>
      <c r="K48" s="69"/>
      <c r="L48" s="116"/>
      <c r="R48" s="8"/>
      <c r="S48" s="8"/>
      <c r="T48" s="8"/>
      <c r="U48" s="8"/>
      <c r="V48" s="8"/>
      <c r="W48" s="8"/>
      <c r="X48" s="8"/>
      <c r="Y48" s="8"/>
      <c r="Z48" s="8"/>
      <c r="AA48" s="8"/>
      <c r="AB48" s="8"/>
      <c r="AC48" s="8"/>
      <c r="AD48" s="8"/>
      <c r="AE48" s="8"/>
      <c r="AF48" s="8"/>
      <c r="AG48" s="8"/>
      <c r="AH48" s="8"/>
    </row>
    <row r="49" customFormat="false" ht="48" hidden="false" customHeight="true" outlineLevel="0" collapsed="false">
      <c r="A49" s="110"/>
      <c r="B49" s="120" t="str">
        <f aca="true">OFFSET(L!$C$1,MATCH("Declaration"&amp;ADDRESS(ROW(),COLUMN(),4),L!$A:$A,0)-1,SL,,)&amp;Q$37</f>
        <v>5) Does 100 percent of the 3TG (necessary to the functionality or production of your products) originate from recycled or scrap sources?  (*)</v>
      </c>
      <c r="C49" s="129"/>
      <c r="D49" s="132" t="str">
        <f aca="false">D25</f>
        <v>Answer</v>
      </c>
      <c r="E49" s="132"/>
      <c r="F49" s="122"/>
      <c r="G49" s="120" t="str">
        <f aca="false">G25</f>
        <v>Comments</v>
      </c>
      <c r="H49" s="120"/>
      <c r="I49" s="120"/>
      <c r="J49" s="123"/>
      <c r="K49" s="69"/>
      <c r="L49" s="116" t="s">
        <v>100</v>
      </c>
      <c r="P49" s="8"/>
      <c r="Q49" s="8"/>
      <c r="R49" s="8"/>
      <c r="S49" s="8"/>
      <c r="T49" s="8"/>
      <c r="U49" s="8"/>
      <c r="V49" s="8"/>
      <c r="W49" s="8"/>
      <c r="X49" s="8"/>
      <c r="Y49" s="8"/>
      <c r="Z49" s="8"/>
      <c r="AA49" s="8"/>
      <c r="AB49" s="8"/>
      <c r="AC49" s="8"/>
      <c r="AD49" s="8"/>
      <c r="AE49" s="8"/>
      <c r="AF49" s="8"/>
      <c r="AG49" s="8"/>
      <c r="AH49" s="8"/>
    </row>
    <row r="50" customFormat="false" ht="22.5" hidden="false" customHeight="true" outlineLevel="0" collapsed="false">
      <c r="A50" s="110"/>
      <c r="B50" s="95" t="str">
        <f aca="false">B38</f>
        <v>Tantalum  (*)</v>
      </c>
      <c r="C50" s="129"/>
      <c r="D50" s="124" t="s">
        <v>128</v>
      </c>
      <c r="E50" s="124"/>
      <c r="F50" s="134"/>
      <c r="G50" s="126" t="s">
        <v>129</v>
      </c>
      <c r="H50" s="126"/>
      <c r="I50" s="126"/>
      <c r="J50" s="126"/>
      <c r="K50" s="69"/>
      <c r="L50" s="127"/>
      <c r="P50" s="8"/>
      <c r="Q50" s="8"/>
      <c r="R50" s="8"/>
      <c r="S50" s="8"/>
      <c r="T50" s="8"/>
      <c r="U50" s="8"/>
      <c r="V50" s="8"/>
      <c r="W50" s="8"/>
      <c r="X50" s="8"/>
      <c r="Y50" s="8"/>
      <c r="Z50" s="8"/>
      <c r="AA50" s="8"/>
      <c r="AB50" s="8"/>
      <c r="AC50" s="8"/>
      <c r="AD50" s="8"/>
      <c r="AE50" s="8"/>
      <c r="AF50" s="8"/>
      <c r="AG50" s="8"/>
      <c r="AH50" s="8"/>
    </row>
    <row r="51" customFormat="false" ht="22.5" hidden="false" customHeight="true" outlineLevel="0" collapsed="false">
      <c r="A51" s="110"/>
      <c r="B51" s="95" t="str">
        <f aca="false">B39</f>
        <v>Tin  (*)</v>
      </c>
      <c r="C51" s="129"/>
      <c r="D51" s="124" t="s">
        <v>128</v>
      </c>
      <c r="E51" s="124"/>
      <c r="F51" s="134"/>
      <c r="G51" s="126" t="s">
        <v>129</v>
      </c>
      <c r="H51" s="126"/>
      <c r="I51" s="126"/>
      <c r="J51" s="126"/>
      <c r="K51" s="69"/>
      <c r="L51" s="127"/>
      <c r="P51" s="8"/>
      <c r="Q51" s="8"/>
      <c r="R51" s="8"/>
      <c r="S51" s="8"/>
      <c r="T51" s="8"/>
      <c r="U51" s="8"/>
      <c r="V51" s="8"/>
      <c r="W51" s="8"/>
      <c r="X51" s="8"/>
      <c r="Y51" s="8"/>
      <c r="Z51" s="8"/>
      <c r="AA51" s="8"/>
      <c r="AB51" s="8"/>
      <c r="AC51" s="8"/>
      <c r="AD51" s="8"/>
      <c r="AE51" s="8"/>
      <c r="AF51" s="8"/>
      <c r="AG51" s="8"/>
      <c r="AH51" s="8"/>
    </row>
    <row r="52" customFormat="false" ht="22.5" hidden="false" customHeight="true" outlineLevel="0" collapsed="false">
      <c r="A52" s="110"/>
      <c r="B52" s="95" t="str">
        <f aca="false">B40</f>
        <v>Gold  (*)</v>
      </c>
      <c r="C52" s="129"/>
      <c r="D52" s="124" t="s">
        <v>128</v>
      </c>
      <c r="E52" s="124"/>
      <c r="F52" s="134"/>
      <c r="G52" s="126" t="s">
        <v>129</v>
      </c>
      <c r="H52" s="126"/>
      <c r="I52" s="126"/>
      <c r="J52" s="126"/>
      <c r="K52" s="69"/>
      <c r="L52" s="127"/>
      <c r="P52" s="8"/>
      <c r="Q52" s="8"/>
      <c r="R52" s="8"/>
      <c r="S52" s="8"/>
      <c r="T52" s="8"/>
      <c r="U52" s="8"/>
      <c r="V52" s="8"/>
      <c r="W52" s="8"/>
      <c r="X52" s="8"/>
      <c r="Y52" s="8"/>
      <c r="Z52" s="8"/>
      <c r="AA52" s="8"/>
      <c r="AB52" s="8"/>
      <c r="AC52" s="8"/>
      <c r="AD52" s="8"/>
      <c r="AE52" s="8"/>
      <c r="AF52" s="8"/>
      <c r="AG52" s="8"/>
      <c r="AH52" s="8"/>
    </row>
    <row r="53" customFormat="false" ht="22.5" hidden="false" customHeight="true" outlineLevel="0" collapsed="false">
      <c r="A53" s="110"/>
      <c r="B53" s="95" t="str">
        <f aca="false">B41</f>
        <v>Tungsten  (*)</v>
      </c>
      <c r="C53" s="129"/>
      <c r="D53" s="124" t="s">
        <v>128</v>
      </c>
      <c r="E53" s="124"/>
      <c r="F53" s="134"/>
      <c r="G53" s="126" t="s">
        <v>129</v>
      </c>
      <c r="H53" s="126"/>
      <c r="I53" s="126"/>
      <c r="J53" s="126"/>
      <c r="K53" s="69"/>
      <c r="L53" s="127"/>
      <c r="P53" s="8"/>
      <c r="Q53" s="8"/>
      <c r="R53" s="8"/>
      <c r="S53" s="8"/>
      <c r="T53" s="8"/>
      <c r="U53" s="8"/>
      <c r="V53" s="8"/>
      <c r="W53" s="8"/>
      <c r="X53" s="8"/>
      <c r="Y53" s="8"/>
      <c r="Z53" s="8"/>
      <c r="AA53" s="8"/>
      <c r="AB53" s="8"/>
      <c r="AC53" s="8"/>
      <c r="AD53" s="8"/>
      <c r="AE53" s="8"/>
      <c r="AF53" s="8"/>
      <c r="AG53" s="8"/>
      <c r="AH53" s="8"/>
    </row>
    <row r="54" customFormat="false" ht="18" hidden="false" customHeight="false" outlineLevel="0" collapsed="false">
      <c r="A54" s="110"/>
      <c r="B54" s="130"/>
      <c r="C54" s="129"/>
      <c r="D54" s="130"/>
      <c r="E54" s="130"/>
      <c r="F54" s="135"/>
      <c r="G54" s="130"/>
      <c r="H54" s="131"/>
      <c r="I54" s="131"/>
      <c r="J54" s="131"/>
      <c r="K54" s="69"/>
      <c r="L54" s="116"/>
      <c r="P54" s="8"/>
      <c r="Q54" s="8"/>
      <c r="R54" s="8"/>
      <c r="S54" s="8"/>
      <c r="T54" s="8"/>
      <c r="U54" s="8"/>
      <c r="V54" s="8"/>
      <c r="W54" s="8"/>
      <c r="X54" s="8"/>
      <c r="Y54" s="8"/>
      <c r="Z54" s="8"/>
      <c r="AA54" s="8"/>
      <c r="AB54" s="8"/>
      <c r="AC54" s="8"/>
      <c r="AD54" s="8"/>
      <c r="AE54" s="8"/>
      <c r="AF54" s="8"/>
      <c r="AG54" s="8"/>
      <c r="AH54" s="8"/>
    </row>
    <row r="55" customFormat="false" ht="48" hidden="false" customHeight="true" outlineLevel="0" collapsed="false">
      <c r="A55" s="110"/>
      <c r="B55" s="137" t="str">
        <f aca="true">OFFSET(L!$C$1,MATCH("Declaration"&amp;ADDRESS(ROW(),COLUMN(),4),L!$A:$A,0)-1,SL,,)&amp;Q$37</f>
        <v>6) What percentage of relevant suppliers have provided a response to your supply chain survey?  (*)</v>
      </c>
      <c r="C55" s="129"/>
      <c r="D55" s="132" t="str">
        <f aca="false">D25</f>
        <v>Answer</v>
      </c>
      <c r="E55" s="132"/>
      <c r="F55" s="122"/>
      <c r="G55" s="120" t="str">
        <f aca="false">G25</f>
        <v>Comments</v>
      </c>
      <c r="H55" s="138"/>
      <c r="I55" s="138"/>
      <c r="J55" s="138"/>
      <c r="K55" s="69"/>
      <c r="L55" s="116" t="s">
        <v>100</v>
      </c>
      <c r="P55" s="8"/>
      <c r="Q55" s="8"/>
      <c r="R55" s="8"/>
      <c r="S55" s="8"/>
      <c r="T55" s="8"/>
      <c r="U55" s="8"/>
      <c r="V55" s="8"/>
      <c r="W55" s="8"/>
      <c r="X55" s="8"/>
      <c r="Y55" s="8"/>
      <c r="Z55" s="8"/>
      <c r="AA55" s="8"/>
      <c r="AB55" s="8"/>
      <c r="AC55" s="8"/>
      <c r="AD55" s="8"/>
      <c r="AE55" s="8"/>
      <c r="AF55" s="8"/>
      <c r="AG55" s="8"/>
      <c r="AH55" s="8"/>
    </row>
    <row r="56" customFormat="false" ht="22.5" hidden="false" customHeight="true" outlineLevel="0" collapsed="false">
      <c r="A56" s="110"/>
      <c r="B56" s="95" t="str">
        <f aca="false">B38</f>
        <v>Tantalum  (*)</v>
      </c>
      <c r="C56" s="67"/>
      <c r="D56" s="139" t="s">
        <v>130</v>
      </c>
      <c r="E56" s="139"/>
      <c r="F56" s="134"/>
      <c r="G56" s="126" t="s">
        <v>129</v>
      </c>
      <c r="H56" s="126"/>
      <c r="I56" s="126"/>
      <c r="J56" s="126"/>
      <c r="K56" s="69"/>
      <c r="L56" s="127"/>
      <c r="P56" s="8"/>
      <c r="Q56" s="8"/>
      <c r="R56" s="8"/>
      <c r="S56" s="8"/>
      <c r="T56" s="8"/>
      <c r="U56" s="8"/>
      <c r="V56" s="8"/>
      <c r="W56" s="8"/>
      <c r="X56" s="8"/>
      <c r="Y56" s="8"/>
      <c r="Z56" s="8"/>
      <c r="AA56" s="8"/>
      <c r="AB56" s="8"/>
      <c r="AC56" s="8"/>
      <c r="AD56" s="8"/>
      <c r="AE56" s="8"/>
      <c r="AF56" s="8"/>
      <c r="AG56" s="8"/>
      <c r="AH56" s="8"/>
    </row>
    <row r="57" customFormat="false" ht="22.5" hidden="false" customHeight="true" outlineLevel="0" collapsed="false">
      <c r="A57" s="110"/>
      <c r="B57" s="95" t="str">
        <f aca="false">B39</f>
        <v>Tin  (*)</v>
      </c>
      <c r="C57" s="67"/>
      <c r="D57" s="139" t="s">
        <v>130</v>
      </c>
      <c r="E57" s="139"/>
      <c r="F57" s="134"/>
      <c r="G57" s="126" t="s">
        <v>129</v>
      </c>
      <c r="H57" s="126"/>
      <c r="I57" s="126"/>
      <c r="J57" s="126"/>
      <c r="K57" s="69"/>
      <c r="L57" s="127"/>
      <c r="P57" s="8"/>
      <c r="Q57" s="8"/>
      <c r="R57" s="8"/>
      <c r="S57" s="8"/>
      <c r="T57" s="8"/>
      <c r="U57" s="8"/>
      <c r="V57" s="8"/>
      <c r="W57" s="8"/>
      <c r="X57" s="8"/>
      <c r="Y57" s="8"/>
      <c r="Z57" s="8"/>
      <c r="AA57" s="8"/>
      <c r="AB57" s="8"/>
      <c r="AC57" s="8"/>
      <c r="AD57" s="8"/>
      <c r="AE57" s="8"/>
      <c r="AF57" s="8"/>
      <c r="AG57" s="8"/>
      <c r="AH57" s="8"/>
    </row>
    <row r="58" customFormat="false" ht="22.5" hidden="false" customHeight="true" outlineLevel="0" collapsed="false">
      <c r="A58" s="110"/>
      <c r="B58" s="95" t="str">
        <f aca="false">B40</f>
        <v>Gold  (*)</v>
      </c>
      <c r="C58" s="67"/>
      <c r="D58" s="139" t="s">
        <v>130</v>
      </c>
      <c r="E58" s="139"/>
      <c r="F58" s="134"/>
      <c r="G58" s="126" t="s">
        <v>129</v>
      </c>
      <c r="H58" s="126"/>
      <c r="I58" s="126"/>
      <c r="J58" s="126"/>
      <c r="K58" s="69"/>
      <c r="L58" s="127"/>
      <c r="P58" s="8"/>
      <c r="Q58" s="8"/>
      <c r="R58" s="8"/>
      <c r="S58" s="8"/>
      <c r="T58" s="8"/>
      <c r="U58" s="8"/>
      <c r="V58" s="8"/>
      <c r="W58" s="8"/>
      <c r="X58" s="8"/>
      <c r="Y58" s="8"/>
      <c r="Z58" s="8"/>
      <c r="AA58" s="8"/>
      <c r="AB58" s="8"/>
      <c r="AC58" s="8"/>
      <c r="AD58" s="8"/>
      <c r="AE58" s="8"/>
      <c r="AF58" s="8"/>
      <c r="AG58" s="8"/>
      <c r="AH58" s="8"/>
    </row>
    <row r="59" customFormat="false" ht="22.5" hidden="false" customHeight="true" outlineLevel="0" collapsed="false">
      <c r="A59" s="110"/>
      <c r="B59" s="95" t="str">
        <f aca="false">B41</f>
        <v>Tungsten  (*)</v>
      </c>
      <c r="C59" s="67"/>
      <c r="D59" s="139" t="s">
        <v>130</v>
      </c>
      <c r="E59" s="139"/>
      <c r="F59" s="134"/>
      <c r="G59" s="126" t="s">
        <v>129</v>
      </c>
      <c r="H59" s="126"/>
      <c r="I59" s="126"/>
      <c r="J59" s="126"/>
      <c r="K59" s="69"/>
      <c r="L59" s="127"/>
      <c r="P59" s="8"/>
      <c r="Q59" s="8"/>
      <c r="R59" s="8"/>
      <c r="S59" s="8"/>
      <c r="T59" s="8"/>
      <c r="U59" s="8"/>
      <c r="V59" s="8"/>
      <c r="W59" s="8"/>
      <c r="X59" s="8"/>
      <c r="Y59" s="8"/>
      <c r="Z59" s="8"/>
      <c r="AA59" s="8"/>
      <c r="AB59" s="8"/>
      <c r="AC59" s="8"/>
      <c r="AD59" s="8"/>
      <c r="AE59" s="8"/>
      <c r="AF59" s="8"/>
      <c r="AG59" s="8"/>
      <c r="AH59" s="8"/>
    </row>
    <row r="60" customFormat="false" ht="15.75" hidden="false" customHeight="false" outlineLevel="0" collapsed="false">
      <c r="A60" s="110"/>
      <c r="B60" s="128"/>
      <c r="C60" s="129"/>
      <c r="D60" s="140"/>
      <c r="E60" s="140"/>
      <c r="F60" s="135"/>
      <c r="G60" s="141"/>
      <c r="H60" s="141"/>
      <c r="I60" s="141"/>
      <c r="J60" s="141"/>
      <c r="K60" s="69"/>
      <c r="L60" s="116"/>
      <c r="M60" s="142"/>
      <c r="P60" s="8"/>
      <c r="Q60" s="8"/>
      <c r="R60" s="8"/>
      <c r="S60" s="8"/>
      <c r="T60" s="8"/>
      <c r="U60" s="8"/>
      <c r="V60" s="8"/>
      <c r="W60" s="8"/>
      <c r="X60" s="8"/>
      <c r="Y60" s="8"/>
      <c r="Z60" s="8"/>
      <c r="AA60" s="8"/>
      <c r="AB60" s="8"/>
      <c r="AC60" s="8"/>
      <c r="AD60" s="8"/>
      <c r="AE60" s="8"/>
      <c r="AF60" s="8"/>
      <c r="AG60" s="8"/>
      <c r="AH60" s="8"/>
    </row>
    <row r="61" customFormat="false" ht="48" hidden="false" customHeight="true" outlineLevel="0" collapsed="false">
      <c r="A61" s="110"/>
      <c r="B61" s="137" t="str">
        <f aca="true">OFFSET(L!$C$1,MATCH("Declaration"&amp;ADDRESS(ROW(),COLUMN(),4),L!$A:$A,0)-1,SL,,)&amp;Q$37</f>
        <v>7) Have you identified all of the smelters supplying the 3TG to your supply chain?  (*)</v>
      </c>
      <c r="C61" s="129"/>
      <c r="D61" s="132" t="str">
        <f aca="false">D25</f>
        <v>Answer</v>
      </c>
      <c r="E61" s="132"/>
      <c r="F61" s="122"/>
      <c r="G61" s="120" t="str">
        <f aca="false">G25</f>
        <v>Comments</v>
      </c>
      <c r="H61" s="143"/>
      <c r="I61" s="143"/>
      <c r="J61" s="143"/>
      <c r="K61" s="69"/>
      <c r="L61" s="116" t="s">
        <v>103</v>
      </c>
      <c r="M61" s="142"/>
      <c r="P61" s="8"/>
      <c r="Q61" s="8"/>
      <c r="R61" s="8"/>
      <c r="S61" s="8"/>
      <c r="T61" s="8"/>
      <c r="U61" s="8"/>
      <c r="V61" s="8"/>
      <c r="W61" s="8"/>
      <c r="X61" s="8"/>
      <c r="Y61" s="8"/>
      <c r="Z61" s="8"/>
      <c r="AA61" s="8"/>
      <c r="AB61" s="8"/>
      <c r="AC61" s="8"/>
      <c r="AD61" s="8"/>
      <c r="AE61" s="8"/>
      <c r="AF61" s="8"/>
      <c r="AG61" s="8"/>
      <c r="AH61" s="8"/>
    </row>
    <row r="62" customFormat="false" ht="22.5" hidden="false" customHeight="false" outlineLevel="0" collapsed="false">
      <c r="A62" s="110"/>
      <c r="B62" s="95" t="str">
        <f aca="false">B38</f>
        <v>Tantalum  (*)</v>
      </c>
      <c r="C62" s="129"/>
      <c r="D62" s="133" t="s">
        <v>128</v>
      </c>
      <c r="E62" s="133"/>
      <c r="F62" s="134"/>
      <c r="G62" s="126"/>
      <c r="H62" s="126"/>
      <c r="I62" s="126"/>
      <c r="J62" s="126"/>
      <c r="K62" s="69"/>
      <c r="L62" s="127"/>
      <c r="P62" s="8"/>
      <c r="Q62" s="8"/>
      <c r="R62" s="8"/>
      <c r="S62" s="8"/>
      <c r="T62" s="8"/>
      <c r="U62" s="8"/>
      <c r="V62" s="8"/>
      <c r="W62" s="8"/>
      <c r="X62" s="8"/>
      <c r="Y62" s="8"/>
      <c r="Z62" s="8"/>
      <c r="AA62" s="8"/>
      <c r="AB62" s="8"/>
      <c r="AC62" s="8"/>
      <c r="AD62" s="8"/>
      <c r="AE62" s="8"/>
      <c r="AF62" s="8"/>
      <c r="AG62" s="8"/>
      <c r="AH62" s="8"/>
    </row>
    <row r="63" customFormat="false" ht="22.5" hidden="false" customHeight="false" outlineLevel="0" collapsed="false">
      <c r="A63" s="110"/>
      <c r="B63" s="95" t="str">
        <f aca="false">B39</f>
        <v>Tin  (*)</v>
      </c>
      <c r="C63" s="129"/>
      <c r="D63" s="124" t="s">
        <v>128</v>
      </c>
      <c r="E63" s="124"/>
      <c r="F63" s="134"/>
      <c r="G63" s="126"/>
      <c r="H63" s="126"/>
      <c r="I63" s="126"/>
      <c r="J63" s="126"/>
      <c r="K63" s="69"/>
      <c r="L63" s="127"/>
      <c r="P63" s="8"/>
      <c r="Q63" s="8"/>
      <c r="R63" s="8"/>
      <c r="S63" s="8"/>
      <c r="T63" s="8"/>
      <c r="U63" s="8"/>
      <c r="V63" s="8"/>
      <c r="W63" s="8"/>
      <c r="X63" s="8"/>
      <c r="Y63" s="8"/>
      <c r="Z63" s="8"/>
      <c r="AA63" s="8"/>
      <c r="AB63" s="8"/>
      <c r="AC63" s="8"/>
      <c r="AD63" s="8"/>
      <c r="AE63" s="8"/>
      <c r="AF63" s="8"/>
      <c r="AG63" s="8"/>
      <c r="AH63" s="8"/>
    </row>
    <row r="64" customFormat="false" ht="22.5" hidden="false" customHeight="false" outlineLevel="0" collapsed="false">
      <c r="A64" s="110"/>
      <c r="B64" s="95" t="str">
        <f aca="false">B40</f>
        <v>Gold  (*)</v>
      </c>
      <c r="C64" s="129"/>
      <c r="D64" s="124" t="s">
        <v>128</v>
      </c>
      <c r="E64" s="124"/>
      <c r="F64" s="134"/>
      <c r="G64" s="126"/>
      <c r="H64" s="126"/>
      <c r="I64" s="126"/>
      <c r="J64" s="126"/>
      <c r="K64" s="69"/>
      <c r="L64" s="127"/>
      <c r="P64" s="8"/>
      <c r="Q64" s="8"/>
      <c r="R64" s="8"/>
      <c r="S64" s="8"/>
      <c r="T64" s="8"/>
      <c r="U64" s="8"/>
      <c r="V64" s="8"/>
      <c r="W64" s="8"/>
      <c r="X64" s="8"/>
      <c r="Y64" s="8"/>
      <c r="Z64" s="8"/>
      <c r="AA64" s="8"/>
      <c r="AB64" s="8"/>
      <c r="AC64" s="8"/>
      <c r="AD64" s="8"/>
      <c r="AE64" s="8"/>
      <c r="AF64" s="8"/>
      <c r="AG64" s="8"/>
      <c r="AH64" s="8"/>
    </row>
    <row r="65" customFormat="false" ht="22.5" hidden="false" customHeight="false" outlineLevel="0" collapsed="false">
      <c r="A65" s="110"/>
      <c r="B65" s="95" t="str">
        <f aca="false">B41</f>
        <v>Tungsten  (*)</v>
      </c>
      <c r="C65" s="129"/>
      <c r="D65" s="124" t="s">
        <v>128</v>
      </c>
      <c r="E65" s="124"/>
      <c r="F65" s="134"/>
      <c r="G65" s="126"/>
      <c r="H65" s="126"/>
      <c r="I65" s="126"/>
      <c r="J65" s="126"/>
      <c r="K65" s="69"/>
      <c r="L65" s="127"/>
      <c r="P65" s="8"/>
      <c r="Q65" s="8"/>
      <c r="R65" s="8"/>
      <c r="S65" s="8"/>
      <c r="T65" s="8"/>
      <c r="U65" s="8"/>
      <c r="V65" s="8"/>
      <c r="W65" s="8"/>
      <c r="X65" s="8"/>
      <c r="Y65" s="8"/>
      <c r="Z65" s="8"/>
      <c r="AA65" s="8"/>
      <c r="AB65" s="8"/>
      <c r="AC65" s="8"/>
      <c r="AD65" s="8"/>
      <c r="AE65" s="8"/>
      <c r="AF65" s="8"/>
      <c r="AG65" s="8"/>
      <c r="AH65" s="8"/>
    </row>
    <row r="66" customFormat="false" ht="15.75" hidden="false" customHeight="false" outlineLevel="0" collapsed="false">
      <c r="A66" s="110"/>
      <c r="B66" s="130"/>
      <c r="C66" s="129"/>
      <c r="D66" s="144"/>
      <c r="E66" s="144"/>
      <c r="F66" s="135"/>
      <c r="G66" s="145"/>
      <c r="H66" s="145"/>
      <c r="I66" s="145"/>
      <c r="J66" s="145"/>
      <c r="K66" s="69"/>
      <c r="L66" s="116"/>
      <c r="M66" s="142"/>
      <c r="P66" s="8"/>
      <c r="Q66" s="8"/>
      <c r="R66" s="8"/>
      <c r="S66" s="8"/>
      <c r="T66" s="8"/>
      <c r="U66" s="8"/>
      <c r="V66" s="8"/>
      <c r="W66" s="8"/>
      <c r="X66" s="8"/>
      <c r="Y66" s="8"/>
      <c r="Z66" s="8"/>
      <c r="AA66" s="8"/>
      <c r="AB66" s="8"/>
      <c r="AC66" s="8"/>
      <c r="AD66" s="8"/>
      <c r="AE66" s="8"/>
      <c r="AF66" s="8"/>
      <c r="AG66" s="8"/>
      <c r="AH66" s="8"/>
    </row>
    <row r="67" customFormat="false" ht="48" hidden="false" customHeight="true" outlineLevel="0" collapsed="false">
      <c r="A67" s="110"/>
      <c r="B67" s="120" t="str">
        <f aca="true">OFFSET(L!$C$1,MATCH("Declaration"&amp;ADDRESS(ROW(),COLUMN(),4),L!$A:$A,0)-1,SL,,)&amp;Q$37</f>
        <v>8) Has all applicable smelter information received by your company been reported in this declaration?  (*)</v>
      </c>
      <c r="C67" s="129"/>
      <c r="D67" s="132" t="str">
        <f aca="false">D25</f>
        <v>Answer</v>
      </c>
      <c r="E67" s="132"/>
      <c r="F67" s="122"/>
      <c r="G67" s="120" t="str">
        <f aca="false">G25</f>
        <v>Comments</v>
      </c>
      <c r="H67" s="146" t="str">
        <f aca="false">IF(Q75="(*)","Click here to enter smelter names","")</f>
        <v/>
      </c>
      <c r="I67" s="146"/>
      <c r="J67" s="146"/>
      <c r="K67" s="69"/>
      <c r="L67" s="116" t="s">
        <v>103</v>
      </c>
      <c r="M67" s="142"/>
      <c r="P67" s="8"/>
      <c r="Q67" s="8"/>
      <c r="R67" s="8"/>
      <c r="S67" s="8"/>
      <c r="T67" s="8"/>
      <c r="U67" s="8"/>
      <c r="V67" s="8"/>
      <c r="W67" s="8"/>
      <c r="X67" s="8"/>
      <c r="Y67" s="8"/>
      <c r="Z67" s="8"/>
      <c r="AA67" s="8"/>
      <c r="AB67" s="8"/>
      <c r="AC67" s="8"/>
      <c r="AD67" s="8"/>
      <c r="AE67" s="8"/>
      <c r="AF67" s="8"/>
      <c r="AG67" s="8"/>
      <c r="AH67" s="8"/>
    </row>
    <row r="68" customFormat="false" ht="22.5" hidden="false" customHeight="false" outlineLevel="0" collapsed="false">
      <c r="A68" s="110"/>
      <c r="B68" s="95" t="str">
        <f aca="false">B38</f>
        <v>Tantalum  (*)</v>
      </c>
      <c r="C68" s="67"/>
      <c r="D68" s="124" t="s">
        <v>125</v>
      </c>
      <c r="E68" s="124"/>
      <c r="F68" s="147"/>
      <c r="G68" s="126"/>
      <c r="H68" s="126"/>
      <c r="I68" s="126"/>
      <c r="J68" s="126"/>
      <c r="K68" s="69"/>
      <c r="L68" s="127"/>
      <c r="P68" s="8"/>
      <c r="Q68" s="8"/>
      <c r="R68" s="8"/>
      <c r="S68" s="8"/>
      <c r="T68" s="8"/>
      <c r="U68" s="8"/>
      <c r="V68" s="8"/>
      <c r="W68" s="8"/>
      <c r="X68" s="8"/>
      <c r="Y68" s="8"/>
      <c r="Z68" s="8"/>
      <c r="AA68" s="8"/>
      <c r="AB68" s="8"/>
      <c r="AC68" s="8"/>
      <c r="AD68" s="8"/>
      <c r="AE68" s="8"/>
      <c r="AF68" s="8"/>
      <c r="AG68" s="8"/>
      <c r="AH68" s="8"/>
    </row>
    <row r="69" customFormat="false" ht="22.5" hidden="false" customHeight="false" outlineLevel="0" collapsed="false">
      <c r="A69" s="110"/>
      <c r="B69" s="95" t="str">
        <f aca="false">B39</f>
        <v>Tin  (*)</v>
      </c>
      <c r="C69" s="67"/>
      <c r="D69" s="124" t="s">
        <v>125</v>
      </c>
      <c r="E69" s="124"/>
      <c r="F69" s="147"/>
      <c r="G69" s="126"/>
      <c r="H69" s="126"/>
      <c r="I69" s="126"/>
      <c r="J69" s="126"/>
      <c r="K69" s="69"/>
      <c r="L69" s="127"/>
      <c r="P69" s="8"/>
      <c r="Q69" s="8"/>
      <c r="R69" s="8"/>
      <c r="S69" s="8"/>
      <c r="T69" s="8"/>
      <c r="U69" s="8"/>
      <c r="V69" s="8"/>
      <c r="W69" s="8"/>
      <c r="X69" s="8"/>
      <c r="Y69" s="8"/>
      <c r="Z69" s="8"/>
      <c r="AA69" s="8"/>
      <c r="AB69" s="8"/>
      <c r="AC69" s="8"/>
      <c r="AD69" s="8"/>
      <c r="AE69" s="8"/>
      <c r="AF69" s="8"/>
      <c r="AG69" s="8"/>
      <c r="AH69" s="8"/>
    </row>
    <row r="70" customFormat="false" ht="22.5" hidden="false" customHeight="false" outlineLevel="0" collapsed="false">
      <c r="A70" s="110"/>
      <c r="B70" s="95" t="str">
        <f aca="false">B40</f>
        <v>Gold  (*)</v>
      </c>
      <c r="C70" s="67"/>
      <c r="D70" s="124" t="s">
        <v>125</v>
      </c>
      <c r="E70" s="124"/>
      <c r="F70" s="147"/>
      <c r="G70" s="126"/>
      <c r="H70" s="126"/>
      <c r="I70" s="126"/>
      <c r="J70" s="126"/>
      <c r="K70" s="69"/>
      <c r="L70" s="127"/>
      <c r="P70" s="8"/>
      <c r="Q70" s="8"/>
      <c r="R70" s="8"/>
      <c r="S70" s="8"/>
      <c r="T70" s="8"/>
      <c r="U70" s="8"/>
      <c r="V70" s="8"/>
      <c r="W70" s="8"/>
      <c r="X70" s="8"/>
      <c r="Y70" s="8"/>
      <c r="Z70" s="8"/>
      <c r="AA70" s="8"/>
      <c r="AB70" s="8"/>
      <c r="AC70" s="8"/>
      <c r="AD70" s="8"/>
      <c r="AE70" s="8"/>
      <c r="AF70" s="8"/>
      <c r="AG70" s="8"/>
      <c r="AH70" s="8"/>
    </row>
    <row r="71" customFormat="false" ht="22.5" hidden="false" customHeight="false" outlineLevel="0" collapsed="false">
      <c r="A71" s="87"/>
      <c r="B71" s="95" t="str">
        <f aca="false">B41</f>
        <v>Tungsten  (*)</v>
      </c>
      <c r="C71" s="148"/>
      <c r="D71" s="124" t="s">
        <v>125</v>
      </c>
      <c r="E71" s="124"/>
      <c r="F71" s="149"/>
      <c r="G71" s="126"/>
      <c r="H71" s="126"/>
      <c r="I71" s="126"/>
      <c r="J71" s="126"/>
      <c r="K71" s="91"/>
      <c r="L71" s="150"/>
      <c r="P71" s="8"/>
      <c r="Q71" s="8"/>
      <c r="R71" s="8"/>
      <c r="S71" s="8"/>
      <c r="T71" s="8"/>
      <c r="U71" s="8"/>
      <c r="V71" s="8"/>
      <c r="W71" s="8"/>
      <c r="X71" s="8"/>
      <c r="Y71" s="8"/>
      <c r="Z71" s="8"/>
      <c r="AA71" s="8"/>
      <c r="AB71" s="8"/>
      <c r="AC71" s="8"/>
      <c r="AD71" s="8"/>
      <c r="AE71" s="8"/>
      <c r="AF71" s="8"/>
      <c r="AG71" s="8"/>
      <c r="AH71" s="8"/>
    </row>
    <row r="72" customFormat="false" ht="15" hidden="false" customHeight="false" outlineLevel="0" collapsed="false">
      <c r="A72" s="110"/>
      <c r="B72" s="112"/>
      <c r="C72" s="112"/>
      <c r="D72" s="112"/>
      <c r="E72" s="112"/>
      <c r="F72" s="112"/>
      <c r="G72" s="151"/>
      <c r="H72" s="151"/>
      <c r="I72" s="151"/>
      <c r="J72" s="151"/>
      <c r="K72" s="69"/>
      <c r="L72" s="47"/>
      <c r="P72" s="8"/>
      <c r="Q72" s="8"/>
      <c r="R72" s="8"/>
      <c r="S72" s="8"/>
      <c r="T72" s="8"/>
      <c r="U72" s="8"/>
      <c r="V72" s="8"/>
      <c r="W72" s="8"/>
      <c r="X72" s="8"/>
      <c r="Y72" s="8"/>
      <c r="Z72" s="8"/>
      <c r="AA72" s="8"/>
      <c r="AB72" s="8"/>
      <c r="AC72" s="8"/>
      <c r="AD72" s="8"/>
      <c r="AE72" s="8"/>
      <c r="AF72" s="8"/>
      <c r="AG72" s="8"/>
      <c r="AH72" s="8"/>
    </row>
    <row r="73" customFormat="false" ht="15" hidden="false" customHeight="false" outlineLevel="0" collapsed="false">
      <c r="A73" s="110"/>
      <c r="B73" s="152" t="str">
        <f aca="true">OFFSET(L!$C$1,MATCH("Declaration"&amp;ADDRESS(ROW(),COLUMN(),4),L!$A:$A,0)-1,SL,,)</f>
        <v>Answer the Following Questions at a Company Level</v>
      </c>
      <c r="C73" s="152"/>
      <c r="D73" s="152"/>
      <c r="E73" s="152"/>
      <c r="F73" s="152"/>
      <c r="G73" s="152"/>
      <c r="H73" s="152"/>
      <c r="I73" s="152"/>
      <c r="J73" s="152"/>
      <c r="K73" s="69"/>
      <c r="L73" s="47"/>
      <c r="P73" s="8"/>
      <c r="Q73" s="8"/>
      <c r="R73" s="8"/>
      <c r="S73" s="8"/>
      <c r="T73" s="8"/>
      <c r="U73" s="8"/>
      <c r="V73" s="8"/>
      <c r="W73" s="8"/>
      <c r="X73" s="8"/>
      <c r="Y73" s="8"/>
      <c r="Z73" s="8"/>
      <c r="AA73" s="8"/>
      <c r="AB73" s="8"/>
      <c r="AC73" s="8"/>
      <c r="AD73" s="8"/>
      <c r="AE73" s="8"/>
      <c r="AF73" s="8"/>
      <c r="AG73" s="8"/>
      <c r="AH73" s="8"/>
    </row>
    <row r="74" customFormat="false" ht="15.75" hidden="false" customHeight="false" outlineLevel="0" collapsed="false">
      <c r="A74" s="153"/>
      <c r="B74" s="154" t="str">
        <f aca="true">OFFSET(L!$C$1,MATCH("Declaration"&amp;ADDRESS(ROW(),COLUMN(),4),L!$A:$A,0)-1,SL,,)</f>
        <v>Question</v>
      </c>
      <c r="C74" s="155"/>
      <c r="D74" s="121" t="str">
        <f aca="false">D25</f>
        <v>Answer</v>
      </c>
      <c r="E74" s="121"/>
      <c r="F74" s="156"/>
      <c r="G74" s="157" t="str">
        <f aca="false">G25</f>
        <v>Comments</v>
      </c>
      <c r="H74" s="157" t="e">
        <f aca="false">HLOOKUP(SL,lt,$O74,0)</f>
        <v>#NAME?</v>
      </c>
      <c r="I74" s="157" t="e">
        <f aca="false">HLOOKUP(SL,lt,$O74,0)</f>
        <v>#NAME?</v>
      </c>
      <c r="J74" s="158"/>
      <c r="K74" s="159"/>
      <c r="L74" s="160"/>
      <c r="M74" s="142"/>
      <c r="P74" s="8"/>
      <c r="Q74" s="8"/>
      <c r="R74" s="8"/>
      <c r="S74" s="8"/>
      <c r="T74" s="8"/>
      <c r="U74" s="8"/>
      <c r="V74" s="8"/>
      <c r="W74" s="8"/>
      <c r="X74" s="8"/>
      <c r="Y74" s="8"/>
      <c r="Z74" s="8"/>
      <c r="AA74" s="8"/>
      <c r="AB74" s="8"/>
      <c r="AC74" s="8"/>
      <c r="AD74" s="8"/>
      <c r="AE74" s="8"/>
      <c r="AF74" s="8"/>
      <c r="AG74" s="8"/>
      <c r="AH74" s="8"/>
    </row>
    <row r="75" customFormat="false" ht="30" hidden="false" customHeight="false" outlineLevel="0" collapsed="false">
      <c r="A75" s="110"/>
      <c r="B75" s="161" t="str">
        <f aca="true">OFFSET(L!$C$1,MATCH("Declaration"&amp;ADDRESS(ROW(),COLUMN(),4),L!$A:$A,0)-1,SL,,)&amp;$Q$37</f>
        <v>A. Have you established a responsible minerals sourcing policy? (*)</v>
      </c>
      <c r="C75" s="162"/>
      <c r="D75" s="124" t="s">
        <v>125</v>
      </c>
      <c r="E75" s="124"/>
      <c r="F75" s="162"/>
      <c r="G75" s="126"/>
      <c r="H75" s="126"/>
      <c r="I75" s="126"/>
      <c r="J75" s="126"/>
      <c r="K75" s="69"/>
      <c r="L75" s="160" t="s">
        <v>100</v>
      </c>
      <c r="M75" s="142"/>
      <c r="P75" s="8"/>
      <c r="Q75" s="8"/>
      <c r="R75" s="8"/>
      <c r="S75" s="8"/>
      <c r="T75" s="8"/>
      <c r="U75" s="8"/>
      <c r="V75" s="8"/>
      <c r="W75" s="8"/>
      <c r="X75" s="8"/>
      <c r="Y75" s="8"/>
      <c r="Z75" s="8"/>
      <c r="AA75" s="8"/>
      <c r="AB75" s="8"/>
      <c r="AC75" s="8"/>
      <c r="AD75" s="8"/>
      <c r="AE75" s="8"/>
      <c r="AF75" s="8"/>
      <c r="AG75" s="8"/>
      <c r="AH75" s="8"/>
    </row>
    <row r="76" customFormat="false" ht="15.75" hidden="false" customHeight="false" outlineLevel="0" collapsed="false">
      <c r="A76" s="110"/>
      <c r="B76" s="163"/>
      <c r="C76" s="125"/>
      <c r="D76" s="164"/>
      <c r="E76" s="164"/>
      <c r="F76" s="125"/>
      <c r="G76" s="164"/>
      <c r="H76" s="164"/>
      <c r="I76" s="164"/>
      <c r="J76" s="164"/>
      <c r="K76" s="69"/>
      <c r="L76" s="160"/>
      <c r="M76" s="142"/>
      <c r="P76" s="8"/>
      <c r="Q76" s="8"/>
      <c r="R76" s="8"/>
      <c r="S76" s="8"/>
      <c r="T76" s="8"/>
      <c r="U76" s="8"/>
      <c r="V76" s="8"/>
      <c r="W76" s="8"/>
      <c r="X76" s="8"/>
      <c r="Y76" s="8"/>
      <c r="Z76" s="8"/>
      <c r="AA76" s="8"/>
      <c r="AB76" s="8"/>
      <c r="AC76" s="8"/>
      <c r="AD76" s="8"/>
      <c r="AE76" s="8"/>
      <c r="AF76" s="8"/>
      <c r="AG76" s="8"/>
      <c r="AH76" s="8"/>
    </row>
    <row r="77" customFormat="false" ht="48.75" hidden="false" customHeight="true" outlineLevel="0" collapsed="false">
      <c r="A77" s="110"/>
      <c r="B77" s="161" t="str">
        <f aca="true">OFFSET(L!$C$1,MATCH("Declaration"&amp;ADDRESS(ROW(),COLUMN(),4),L!$A:$A,0)-1,SL,,)&amp;$Q$37</f>
        <v>B. Is your responsible minerals sourcing policy publicly available on your website? (Note – If yes, the user shall specify the URL in the comment field.) (*)</v>
      </c>
      <c r="C77" s="162"/>
      <c r="D77" s="124" t="s">
        <v>125</v>
      </c>
      <c r="E77" s="124"/>
      <c r="F77" s="162"/>
      <c r="G77" s="165" t="s">
        <v>131</v>
      </c>
      <c r="H77" s="165"/>
      <c r="I77" s="165"/>
      <c r="J77" s="165"/>
      <c r="K77" s="69"/>
      <c r="L77" s="160" t="s">
        <v>100</v>
      </c>
      <c r="M77" s="142"/>
      <c r="P77" s="8"/>
      <c r="Q77" s="8"/>
      <c r="R77" s="8"/>
      <c r="S77" s="8"/>
      <c r="T77" s="8"/>
      <c r="U77" s="8"/>
      <c r="V77" s="8"/>
      <c r="W77" s="8"/>
      <c r="X77" s="8"/>
      <c r="Y77" s="8"/>
      <c r="Z77" s="8"/>
      <c r="AA77" s="8"/>
      <c r="AB77" s="8"/>
      <c r="AC77" s="8"/>
      <c r="AD77" s="8"/>
      <c r="AE77" s="8"/>
      <c r="AF77" s="8"/>
      <c r="AG77" s="8"/>
      <c r="AH77" s="8"/>
    </row>
    <row r="78" customFormat="false" ht="15.75" hidden="false" customHeight="false" outlineLevel="0" collapsed="false">
      <c r="A78" s="110"/>
      <c r="B78" s="163"/>
      <c r="C78" s="125"/>
      <c r="D78" s="164"/>
      <c r="E78" s="164"/>
      <c r="F78" s="125"/>
      <c r="G78" s="166"/>
      <c r="H78" s="166"/>
      <c r="I78" s="166"/>
      <c r="J78" s="166"/>
      <c r="K78" s="69"/>
      <c r="L78" s="160"/>
      <c r="M78" s="142"/>
      <c r="P78" s="8"/>
      <c r="Q78" s="8"/>
      <c r="R78" s="8"/>
      <c r="S78" s="8"/>
      <c r="T78" s="8"/>
      <c r="U78" s="8"/>
      <c r="V78" s="8"/>
      <c r="W78" s="8"/>
      <c r="X78" s="8"/>
      <c r="Y78" s="8"/>
      <c r="Z78" s="8"/>
      <c r="AA78" s="8"/>
      <c r="AB78" s="8"/>
      <c r="AC78" s="8"/>
      <c r="AD78" s="8"/>
      <c r="AE78" s="8"/>
      <c r="AF78" s="8"/>
      <c r="AG78" s="8"/>
      <c r="AH78" s="8"/>
    </row>
    <row r="79" customFormat="false" ht="52.5" hidden="false" customHeight="true" outlineLevel="0" collapsed="false">
      <c r="A79" s="110"/>
      <c r="B79" s="161" t="str">
        <f aca="true">OFFSET(L!$C$1,MATCH("Declaration"&amp;ADDRESS(ROW(),COLUMN(),4),L!$A:$A,0)-1,SL,,)&amp;$Q$37</f>
        <v>C. Do you require your direct suppliers to source the 3TG from smelters whose due diligence practices have been validated by an independent third party audit program? (*)</v>
      </c>
      <c r="C79" s="162"/>
      <c r="D79" s="124" t="s">
        <v>128</v>
      </c>
      <c r="E79" s="124"/>
      <c r="F79" s="162"/>
      <c r="G79" s="126" t="s">
        <v>132</v>
      </c>
      <c r="H79" s="126"/>
      <c r="I79" s="126"/>
      <c r="J79" s="126"/>
      <c r="K79" s="69"/>
      <c r="L79" s="160" t="s">
        <v>100</v>
      </c>
      <c r="M79" s="142"/>
      <c r="P79" s="8"/>
      <c r="Q79" s="8"/>
      <c r="R79" s="8"/>
      <c r="S79" s="8"/>
      <c r="T79" s="8"/>
      <c r="U79" s="8"/>
      <c r="V79" s="8"/>
      <c r="W79" s="8"/>
      <c r="X79" s="8"/>
      <c r="Y79" s="8"/>
      <c r="Z79" s="8"/>
      <c r="AA79" s="8"/>
      <c r="AB79" s="8"/>
      <c r="AC79" s="8"/>
      <c r="AD79" s="8"/>
      <c r="AE79" s="8"/>
      <c r="AF79" s="8"/>
      <c r="AG79" s="8"/>
      <c r="AH79" s="8"/>
    </row>
    <row r="80" customFormat="false" ht="15.75" hidden="false" customHeight="false" outlineLevel="0" collapsed="false">
      <c r="A80" s="110"/>
      <c r="B80" s="163"/>
      <c r="C80" s="125"/>
      <c r="D80" s="164"/>
      <c r="E80" s="164"/>
      <c r="F80" s="125"/>
      <c r="G80" s="166"/>
      <c r="H80" s="166"/>
      <c r="I80" s="166"/>
      <c r="J80" s="166"/>
      <c r="K80" s="69"/>
      <c r="L80" s="160"/>
      <c r="M80" s="142"/>
      <c r="P80" s="8"/>
      <c r="Q80" s="8"/>
      <c r="R80" s="8"/>
      <c r="S80" s="8"/>
      <c r="T80" s="8"/>
      <c r="U80" s="8"/>
      <c r="V80" s="8"/>
      <c r="W80" s="8"/>
      <c r="X80" s="8"/>
      <c r="Y80" s="8"/>
      <c r="Z80" s="8"/>
      <c r="AA80" s="8"/>
      <c r="AB80" s="8"/>
      <c r="AC80" s="8"/>
      <c r="AD80" s="8"/>
      <c r="AE80" s="8"/>
      <c r="AF80" s="8"/>
      <c r="AG80" s="8"/>
      <c r="AH80" s="8"/>
    </row>
    <row r="81" customFormat="false" ht="48" hidden="false" customHeight="true" outlineLevel="0" collapsed="false">
      <c r="A81" s="110"/>
      <c r="B81" s="161" t="str">
        <f aca="true">OFFSET(L!$C$1,MATCH("Declaration"&amp;ADDRESS(ROW(),COLUMN(),4),L!$A:$A,0)-1,SL,,)&amp;$Q$37</f>
        <v>D. Have you implemented due diligence measures for responsible sourcing? (*)</v>
      </c>
      <c r="C81" s="162"/>
      <c r="D81" s="124" t="s">
        <v>125</v>
      </c>
      <c r="E81" s="124"/>
      <c r="F81" s="162"/>
      <c r="G81" s="126"/>
      <c r="H81" s="126"/>
      <c r="I81" s="126"/>
      <c r="J81" s="126"/>
      <c r="K81" s="69"/>
      <c r="L81" s="160" t="s">
        <v>103</v>
      </c>
      <c r="M81" s="142"/>
      <c r="P81" s="8"/>
      <c r="Q81" s="8"/>
      <c r="R81" s="8"/>
      <c r="S81" s="8"/>
      <c r="T81" s="8"/>
      <c r="U81" s="8"/>
      <c r="V81" s="8"/>
      <c r="W81" s="8"/>
      <c r="X81" s="8"/>
      <c r="Y81" s="8"/>
      <c r="Z81" s="8"/>
      <c r="AA81" s="8"/>
      <c r="AB81" s="8"/>
      <c r="AC81" s="8"/>
      <c r="AD81" s="8"/>
      <c r="AE81" s="8"/>
      <c r="AF81" s="8"/>
      <c r="AG81" s="8"/>
      <c r="AH81" s="8"/>
    </row>
    <row r="82" customFormat="false" ht="15.75" hidden="false" customHeight="false" outlineLevel="0" collapsed="false">
      <c r="A82" s="110"/>
      <c r="B82" s="167"/>
      <c r="C82" s="125"/>
      <c r="D82" s="168"/>
      <c r="E82" s="168"/>
      <c r="F82" s="125"/>
      <c r="G82" s="166"/>
      <c r="H82" s="166"/>
      <c r="I82" s="166"/>
      <c r="J82" s="166"/>
      <c r="K82" s="69"/>
      <c r="L82" s="160"/>
      <c r="M82" s="142"/>
      <c r="P82" s="8"/>
      <c r="Q82" s="8"/>
      <c r="R82" s="8"/>
      <c r="S82" s="8"/>
      <c r="T82" s="8"/>
      <c r="U82" s="8"/>
      <c r="V82" s="8"/>
      <c r="W82" s="8"/>
      <c r="X82" s="8"/>
      <c r="Y82" s="8"/>
      <c r="Z82" s="8"/>
      <c r="AA82" s="8"/>
      <c r="AB82" s="8"/>
      <c r="AC82" s="8"/>
      <c r="AD82" s="8"/>
      <c r="AE82" s="8"/>
      <c r="AF82" s="8"/>
      <c r="AG82" s="8"/>
      <c r="AH82" s="8"/>
    </row>
    <row r="83" customFormat="false" ht="35.25" hidden="false" customHeight="true" outlineLevel="0" collapsed="false">
      <c r="A83" s="110"/>
      <c r="B83" s="161" t="str">
        <f aca="true">OFFSET(L!$C$1,MATCH("Declaration"&amp;ADDRESS(ROW(),COLUMN(),4),L!$A:$A,0)-1,SL,,)&amp;$Q$37</f>
        <v>E. Does your company conduct Conflict Minerals survey(s) of your relevant supplier(s)? (*)</v>
      </c>
      <c r="C83" s="162"/>
      <c r="D83" s="124" t="s">
        <v>133</v>
      </c>
      <c r="E83" s="124"/>
      <c r="F83" s="162"/>
      <c r="G83" s="126"/>
      <c r="H83" s="126"/>
      <c r="I83" s="126"/>
      <c r="J83" s="126"/>
      <c r="K83" s="69"/>
      <c r="L83" s="160" t="s">
        <v>100</v>
      </c>
      <c r="M83" s="142"/>
      <c r="P83" s="8"/>
      <c r="Q83" s="8"/>
      <c r="R83" s="8"/>
      <c r="S83" s="8"/>
      <c r="T83" s="8"/>
      <c r="U83" s="8"/>
      <c r="V83" s="8"/>
      <c r="W83" s="8"/>
      <c r="X83" s="8"/>
      <c r="Y83" s="8"/>
      <c r="Z83" s="8"/>
      <c r="AA83" s="8"/>
      <c r="AB83" s="8"/>
      <c r="AC83" s="8"/>
      <c r="AD83" s="8"/>
      <c r="AE83" s="8"/>
      <c r="AF83" s="8"/>
      <c r="AG83" s="8"/>
      <c r="AH83" s="8"/>
    </row>
    <row r="84" customFormat="false" ht="15" hidden="false" customHeight="false" outlineLevel="0" collapsed="false">
      <c r="A84" s="110"/>
      <c r="K84" s="69"/>
      <c r="L84" s="160"/>
      <c r="M84" s="142"/>
      <c r="P84" s="8"/>
      <c r="Q84" s="8"/>
      <c r="R84" s="8"/>
      <c r="S84" s="8"/>
      <c r="T84" s="8"/>
      <c r="U84" s="8"/>
      <c r="V84" s="8"/>
      <c r="W84" s="8"/>
      <c r="X84" s="8"/>
      <c r="Y84" s="8"/>
      <c r="Z84" s="8"/>
      <c r="AA84" s="8"/>
      <c r="AB84" s="8"/>
      <c r="AC84" s="8"/>
      <c r="AD84" s="8"/>
      <c r="AE84" s="8"/>
      <c r="AF84" s="8"/>
      <c r="AG84" s="8"/>
      <c r="AH84" s="8"/>
    </row>
    <row r="85" customFormat="false" ht="49.5" hidden="false" customHeight="true" outlineLevel="0" collapsed="false">
      <c r="A85" s="110"/>
      <c r="B85" s="161" t="str">
        <f aca="true">OFFSET(L!$C$1,MATCH("Declaration"&amp;ADDRESS(ROW(),COLUMN(),4),L!$A:$A,0)-1,SL,,)&amp;$Q$37</f>
        <v>F. Do you review due diligence information received from your suppliers against your company’s expectations? (*)</v>
      </c>
      <c r="C85" s="162"/>
      <c r="D85" s="169" t="s">
        <v>125</v>
      </c>
      <c r="E85" s="169"/>
      <c r="F85" s="162"/>
      <c r="G85" s="126"/>
      <c r="H85" s="126"/>
      <c r="I85" s="126"/>
      <c r="J85" s="126"/>
      <c r="K85" s="69"/>
      <c r="L85" s="160" t="s">
        <v>100</v>
      </c>
      <c r="M85" s="142"/>
      <c r="P85" s="8"/>
      <c r="Q85" s="8"/>
      <c r="R85" s="8"/>
      <c r="S85" s="8"/>
      <c r="T85" s="8"/>
      <c r="U85" s="8"/>
      <c r="V85" s="8"/>
      <c r="W85" s="8"/>
      <c r="X85" s="8"/>
      <c r="Y85" s="8"/>
      <c r="Z85" s="8"/>
      <c r="AA85" s="8"/>
      <c r="AB85" s="8"/>
      <c r="AC85" s="8"/>
      <c r="AD85" s="8"/>
      <c r="AE85" s="8"/>
      <c r="AF85" s="8"/>
      <c r="AG85" s="8"/>
      <c r="AH85" s="8"/>
    </row>
    <row r="86" customFormat="false" ht="15.75" hidden="false" customHeight="false" outlineLevel="0" collapsed="false">
      <c r="A86" s="110"/>
      <c r="B86" s="170"/>
      <c r="C86" s="125"/>
      <c r="D86" s="164"/>
      <c r="E86" s="164"/>
      <c r="F86" s="171"/>
      <c r="G86" s="164"/>
      <c r="H86" s="164"/>
      <c r="I86" s="164"/>
      <c r="J86" s="164"/>
      <c r="K86" s="69"/>
      <c r="L86" s="160"/>
      <c r="M86" s="142"/>
      <c r="P86" s="8"/>
      <c r="Q86" s="8"/>
      <c r="R86" s="8"/>
      <c r="S86" s="8"/>
      <c r="T86" s="8"/>
      <c r="U86" s="8"/>
      <c r="V86" s="8"/>
      <c r="W86" s="8"/>
      <c r="X86" s="8"/>
      <c r="Y86" s="8"/>
      <c r="Z86" s="8"/>
      <c r="AA86" s="8"/>
      <c r="AB86" s="8"/>
      <c r="AC86" s="8"/>
      <c r="AD86" s="8"/>
      <c r="AE86" s="8"/>
      <c r="AF86" s="8"/>
      <c r="AG86" s="8"/>
      <c r="AH86" s="8"/>
    </row>
    <row r="87" customFormat="false" ht="36.75" hidden="false" customHeight="true" outlineLevel="0" collapsed="false">
      <c r="A87" s="110"/>
      <c r="B87" s="161" t="str">
        <f aca="true">OFFSET(L!$C$1,MATCH("Declaration"&amp;ADDRESS(ROW(),COLUMN(),4),L!$A:$A,0)-1,SL,,)&amp;$Q$37</f>
        <v>G. Does your review process include corrective action management? (*)</v>
      </c>
      <c r="C87" s="162"/>
      <c r="D87" s="124" t="s">
        <v>125</v>
      </c>
      <c r="E87" s="124"/>
      <c r="F87" s="162"/>
      <c r="G87" s="126"/>
      <c r="H87" s="126"/>
      <c r="I87" s="126"/>
      <c r="J87" s="126"/>
      <c r="K87" s="69"/>
      <c r="L87" s="160" t="s">
        <v>103</v>
      </c>
      <c r="M87" s="142"/>
      <c r="P87" s="8"/>
      <c r="Q87" s="8"/>
      <c r="R87" s="8"/>
      <c r="S87" s="8"/>
      <c r="T87" s="8"/>
      <c r="U87" s="8"/>
      <c r="V87" s="8"/>
      <c r="W87" s="8"/>
      <c r="X87" s="8"/>
      <c r="Y87" s="8"/>
      <c r="Z87" s="8"/>
      <c r="AA87" s="8"/>
      <c r="AB87" s="8"/>
      <c r="AC87" s="8"/>
      <c r="AD87" s="8"/>
      <c r="AE87" s="8"/>
      <c r="AF87" s="8"/>
      <c r="AG87" s="8"/>
      <c r="AH87" s="8"/>
    </row>
    <row r="88" customFormat="false" ht="15.75" hidden="false" customHeight="false" outlineLevel="0" collapsed="false">
      <c r="A88" s="110"/>
      <c r="B88" s="163"/>
      <c r="C88" s="125"/>
      <c r="D88" s="164"/>
      <c r="E88" s="164"/>
      <c r="F88" s="171"/>
      <c r="G88" s="172"/>
      <c r="H88" s="172"/>
      <c r="I88" s="172"/>
      <c r="J88" s="172"/>
      <c r="K88" s="69"/>
      <c r="L88" s="160"/>
      <c r="M88" s="142"/>
      <c r="P88" s="8"/>
      <c r="Q88" s="8"/>
      <c r="R88" s="8"/>
      <c r="S88" s="8"/>
      <c r="T88" s="8"/>
      <c r="U88" s="8"/>
      <c r="V88" s="8"/>
      <c r="W88" s="8"/>
      <c r="X88" s="8"/>
      <c r="Y88" s="8"/>
      <c r="Z88" s="8"/>
      <c r="AA88" s="8"/>
      <c r="AB88" s="8"/>
      <c r="AC88" s="8"/>
      <c r="AD88" s="8"/>
      <c r="AE88" s="8"/>
      <c r="AF88" s="8"/>
      <c r="AG88" s="8"/>
      <c r="AH88" s="8"/>
    </row>
    <row r="89" customFormat="false" ht="30" hidden="false" customHeight="false" outlineLevel="0" collapsed="false">
      <c r="A89" s="110"/>
      <c r="B89" s="161" t="str">
        <f aca="true">OFFSET(L!$C$1,MATCH("Declaration"&amp;ADDRESS(ROW(),COLUMN(),4),L!$A:$A,0)-1,SL,,)&amp;$Q$37</f>
        <v>H. Is your company required to file an annual conflict minerals disclosure? (*)</v>
      </c>
      <c r="C89" s="162"/>
      <c r="D89" s="124" t="s">
        <v>134</v>
      </c>
      <c r="E89" s="124"/>
      <c r="F89" s="162"/>
      <c r="G89" s="126"/>
      <c r="H89" s="126"/>
      <c r="I89" s="126"/>
      <c r="J89" s="126"/>
      <c r="K89" s="69"/>
      <c r="L89" s="160" t="s">
        <v>100</v>
      </c>
      <c r="M89" s="142"/>
      <c r="P89" s="8"/>
      <c r="Q89" s="8"/>
      <c r="R89" s="8"/>
      <c r="S89" s="8"/>
      <c r="T89" s="8"/>
      <c r="U89" s="8"/>
      <c r="V89" s="8"/>
      <c r="W89" s="8"/>
      <c r="X89" s="8"/>
      <c r="Y89" s="8"/>
      <c r="Z89" s="8"/>
      <c r="AA89" s="8"/>
      <c r="AB89" s="8"/>
      <c r="AC89" s="8"/>
      <c r="AD89" s="8"/>
      <c r="AE89" s="8"/>
      <c r="AF89" s="8"/>
      <c r="AG89" s="8"/>
      <c r="AH89" s="8"/>
    </row>
    <row r="90" customFormat="false" ht="15" hidden="false" customHeight="false" outlineLevel="0" collapsed="false">
      <c r="A90" s="110"/>
      <c r="B90" s="173" t="str">
        <f aca="false">IF(OR($D$8="",$I$3=""),"","Click here to check required fields completion")</f>
        <v/>
      </c>
      <c r="C90" s="173"/>
      <c r="D90" s="173"/>
      <c r="E90" s="173"/>
      <c r="F90" s="173"/>
      <c r="G90" s="173"/>
      <c r="H90" s="173"/>
      <c r="I90" s="173"/>
      <c r="J90" s="173"/>
      <c r="K90" s="69"/>
      <c r="L90" s="47"/>
      <c r="P90" s="8"/>
      <c r="Q90" s="8"/>
      <c r="R90" s="8"/>
      <c r="S90" s="8"/>
      <c r="T90" s="8"/>
      <c r="U90" s="8"/>
      <c r="V90" s="8"/>
      <c r="W90" s="8"/>
      <c r="X90" s="8"/>
      <c r="Y90" s="8"/>
      <c r="Z90" s="8"/>
      <c r="AA90" s="8"/>
      <c r="AB90" s="8"/>
      <c r="AC90" s="8"/>
      <c r="AD90" s="8"/>
      <c r="AE90" s="8"/>
      <c r="AF90" s="8"/>
      <c r="AG90" s="8"/>
      <c r="AH90" s="8"/>
    </row>
    <row r="91" customFormat="false" ht="15.75" hidden="false" customHeight="false" outlineLevel="0" collapsed="false">
      <c r="A91" s="174" t="str">
        <f aca="true">OFFSET(L!$C$1,MATCH("General"&amp;"Cpy",L!$A:$A,0)-1,SL,,)</f>
        <v>© 2023 Responsible Minerals Initiative. All rights reserved.</v>
      </c>
      <c r="B91" s="174"/>
      <c r="C91" s="174"/>
      <c r="D91" s="174"/>
      <c r="E91" s="174"/>
      <c r="F91" s="174"/>
      <c r="G91" s="174"/>
      <c r="H91" s="174"/>
      <c r="I91" s="174"/>
      <c r="J91" s="174"/>
      <c r="K91" s="175"/>
      <c r="L91" s="47"/>
      <c r="P91" s="8"/>
      <c r="Q91" s="8"/>
      <c r="R91" s="8"/>
      <c r="S91" s="8"/>
      <c r="T91" s="8"/>
      <c r="U91" s="8"/>
      <c r="V91" s="8"/>
      <c r="W91" s="8"/>
      <c r="X91" s="8"/>
      <c r="Y91" s="8"/>
      <c r="Z91" s="8"/>
      <c r="AA91" s="8"/>
      <c r="AB91" s="8"/>
      <c r="AC91" s="8"/>
      <c r="AD91" s="8"/>
      <c r="AE91" s="8"/>
      <c r="AF91" s="8"/>
      <c r="AG91" s="8"/>
      <c r="AH91" s="8"/>
    </row>
    <row r="92" customFormat="false" ht="15.75" hidden="false" customHeight="false" outlineLevel="0" collapsed="false">
      <c r="L92" s="54"/>
      <c r="P92" s="8"/>
      <c r="Q92" s="8"/>
      <c r="R92" s="8"/>
      <c r="S92" s="8"/>
      <c r="T92" s="8"/>
      <c r="U92" s="8"/>
      <c r="V92" s="8"/>
      <c r="W92" s="8"/>
      <c r="X92" s="8"/>
      <c r="Y92" s="8"/>
      <c r="Z92" s="8"/>
      <c r="AA92" s="8"/>
      <c r="AB92" s="8"/>
      <c r="AC92" s="8"/>
      <c r="AD92" s="8"/>
      <c r="AE92" s="8"/>
      <c r="AF92" s="8"/>
      <c r="AG92" s="8"/>
      <c r="AH92" s="8"/>
    </row>
    <row r="96" customFormat="false" ht="13.5" hidden="true" customHeight="true" outlineLevel="0" collapsed="false">
      <c r="B96" s="161" t="s">
        <v>125</v>
      </c>
      <c r="D96" s="176" t="str">
        <f aca="false">IF(AND(OR($D$26="Yes",$D$26=""),OR($D$32="Yes",$D$32="")),"Yes","")</f>
        <v>Yes</v>
      </c>
      <c r="E96" s="176" t="str">
        <f aca="false">IF(AND(OR($D$26="Yes",$D$26=""),OR($D$32="Yes",$D$32="")),"100%","")</f>
        <v>100%</v>
      </c>
      <c r="G96" s="176" t="str">
        <f aca="false">IF(OR($D$26="Yes",$D$26=""),"Yes","")</f>
        <v>Yes</v>
      </c>
    </row>
    <row r="97" customFormat="false" ht="13.5" hidden="true" customHeight="true" outlineLevel="0" collapsed="false">
      <c r="B97" s="161" t="s">
        <v>128</v>
      </c>
      <c r="D97" s="176" t="str">
        <f aca="false">IF(AND(OR($D$26="Yes",$D$26=""),OR($D$32="Yes",$D$32="")),"No","")</f>
        <v>No</v>
      </c>
      <c r="E97" s="176" t="str">
        <f aca="false">IF(AND(OR($D$26="Yes",$D$26=""),OR($D$32="Yes",$D$32="")),"Greater than 90%","")</f>
        <v>Greater than 90%</v>
      </c>
      <c r="G97" s="176" t="str">
        <f aca="false">IF(OR($D$26="Yes",$D$26=""),"No","")</f>
        <v>No</v>
      </c>
    </row>
    <row r="98" customFormat="false" ht="15.75" hidden="true" customHeight="false" outlineLevel="0" collapsed="false">
      <c r="B98" s="161" t="s">
        <v>127</v>
      </c>
      <c r="D98" s="176" t="str">
        <f aca="false">IF(AND(OR($D$26="Yes",$D$26=""),OR($D$32="Yes",$D$32="")),"Unknown","")</f>
        <v>Unknown</v>
      </c>
      <c r="E98" s="176" t="str">
        <f aca="false">IF(AND(OR($D$26="Yes",$D$26=""),OR($D$32="Yes",$D$32="")),"Greater than 75%","")</f>
        <v>Greater than 75%</v>
      </c>
      <c r="G98" s="176" t="str">
        <f aca="false">IF(OR($D$27="Yes",$D$27=""),"Yes","")</f>
        <v>Yes</v>
      </c>
    </row>
    <row r="99" customFormat="false" ht="15.75" hidden="true" customHeight="false" outlineLevel="0" collapsed="false">
      <c r="B99" s="177" t="n">
        <v>1</v>
      </c>
      <c r="D99" s="176" t="str">
        <f aca="false">IF(AND(OR($D$27="Yes",$D$27=""),OR($D$33="Yes",$D$33="")),"Yes","")</f>
        <v>Yes</v>
      </c>
      <c r="E99" s="176" t="str">
        <f aca="false">IF(AND(OR($D$26="Yes",$D$26=""),OR($D$32="Yes",$D$32="")),"Greater than 50%","")</f>
        <v>Greater than 50%</v>
      </c>
      <c r="G99" s="176" t="str">
        <f aca="false">IF(OR($D$27="Yes",$D$27=""),"No","")</f>
        <v>No</v>
      </c>
    </row>
    <row r="100" customFormat="false" ht="15.75" hidden="true" customHeight="false" outlineLevel="0" collapsed="false">
      <c r="B100" s="178" t="s">
        <v>135</v>
      </c>
      <c r="D100" s="176" t="str">
        <f aca="false">IF(AND(OR($D$27="Yes",$D$27=""),OR($D$33="Yes",$D$33="")),"No","")</f>
        <v>No</v>
      </c>
      <c r="E100" s="176" t="str">
        <f aca="false">IF(AND(OR($D$26="Yes",$D$26=""),OR($D$32="Yes",$D$32="")),"50% or less","")</f>
        <v>50% or less</v>
      </c>
      <c r="G100" s="176" t="str">
        <f aca="false">IF(OR($D$28="Yes",$D$28=""),"Yes","")</f>
        <v>Yes</v>
      </c>
    </row>
    <row r="101" customFormat="false" ht="15.75" hidden="true" customHeight="false" outlineLevel="0" collapsed="false">
      <c r="B101" s="178" t="s">
        <v>136</v>
      </c>
      <c r="D101" s="176" t="str">
        <f aca="false">IF(AND(OR($D$27="Yes",$D$27=""),OR($D$33="Yes",$D$33="")),"Unknown","")</f>
        <v>Unknown</v>
      </c>
      <c r="E101" s="176" t="str">
        <f aca="false">IF(AND(OR($D$26="Yes",$D$26=""),OR($D$32="Yes",$D$32="")),"None","")</f>
        <v>None</v>
      </c>
      <c r="G101" s="176" t="str">
        <f aca="false">IF(OR($D$28="Yes",$D$28=""),"No","")</f>
        <v>No</v>
      </c>
    </row>
    <row r="102" customFormat="false" ht="15.75" hidden="true" customHeight="false" outlineLevel="0" collapsed="false">
      <c r="B102" s="178" t="s">
        <v>130</v>
      </c>
      <c r="D102" s="176" t="str">
        <f aca="false">IF(AND(OR($D$28="Yes",$D$28=""),OR($D$34="Yes",$D$34="")),"Yes","")</f>
        <v>Yes</v>
      </c>
      <c r="E102" s="176" t="str">
        <f aca="false">IF(AND(OR($D$27="Yes",$D$27=""),OR($D$33="Yes",$D$33="")),"100%","")</f>
        <v>100%</v>
      </c>
      <c r="G102" s="176" t="str">
        <f aca="false">IF(OR($D$29="Yes",$D$29=""),"Yes","")</f>
        <v>Yes</v>
      </c>
    </row>
    <row r="103" customFormat="false" ht="15.75" hidden="true" customHeight="false" outlineLevel="0" collapsed="false">
      <c r="B103" s="178" t="s">
        <v>137</v>
      </c>
      <c r="D103" s="176" t="str">
        <f aca="false">IF(AND(OR($D$28="Yes",$D$28=""),OR($D$34="Yes",$D$34="")),"No","")</f>
        <v>No</v>
      </c>
      <c r="E103" s="176" t="str">
        <f aca="false">IF(AND(OR($D$27="Yes",$D$27=""),OR($D$33="Yes",$D$33="")),"Greater than 90%","")</f>
        <v>Greater than 90%</v>
      </c>
      <c r="G103" s="176" t="str">
        <f aca="false">IF(OR($D$29="Yes",$D$29=""),"No","")</f>
        <v>No</v>
      </c>
    </row>
    <row r="104" customFormat="false" ht="15.75" hidden="true" customHeight="false" outlineLevel="0" collapsed="false">
      <c r="B104" s="178" t="s">
        <v>138</v>
      </c>
      <c r="D104" s="176" t="str">
        <f aca="false">IF(AND(OR($D$28="Yes",$D$28=""),OR($D$34="Yes",$D$34="")),"Unknown","")</f>
        <v>Unknown</v>
      </c>
      <c r="E104" s="176" t="str">
        <f aca="false">IF(AND(OR($D$27="Yes",$D$27=""),OR($D$33="Yes",$D$33="")),"Greater than 75%","")</f>
        <v>Greater than 75%</v>
      </c>
    </row>
    <row r="105" customFormat="false" ht="15.75" hidden="true" customHeight="false" outlineLevel="0" collapsed="false">
      <c r="B105" s="178" t="s">
        <v>133</v>
      </c>
      <c r="D105" s="176" t="str">
        <f aca="false">IF(AND(OR($D$29="Yes",$D$29=""),OR($D$35="Yes",$D$35="")),"Yes","")</f>
        <v>Yes</v>
      </c>
      <c r="E105" s="176" t="str">
        <f aca="false">IF(AND(OR($D$27="Yes",$D$27=""),OR($D$33="Yes",$D$33="")),"Greater than 50%","")</f>
        <v>Greater than 50%</v>
      </c>
    </row>
    <row r="106" customFormat="false" ht="15.75" hidden="true" customHeight="false" outlineLevel="0" collapsed="false">
      <c r="B106" s="178" t="s">
        <v>139</v>
      </c>
      <c r="D106" s="176" t="str">
        <f aca="false">IF(AND(OR($D$29="Yes",$D$29=""),OR($D$35="Yes",$D$35="")),"No","")</f>
        <v>No</v>
      </c>
      <c r="E106" s="176" t="str">
        <f aca="false">IF(AND(OR($D$27="Yes",$D$27=""),OR($D$33="Yes",$D$33="")),"50% or less","")</f>
        <v>50% or less</v>
      </c>
    </row>
    <row r="107" customFormat="false" ht="15.75" hidden="true" customHeight="false" outlineLevel="0" collapsed="false">
      <c r="B107" s="178" t="s">
        <v>128</v>
      </c>
      <c r="D107" s="176" t="str">
        <f aca="false">IF(AND(OR($D$29="Yes",$D$29=""),OR($D$35="Yes",$D$35="")),"Unknown","")</f>
        <v>Unknown</v>
      </c>
      <c r="E107" s="176" t="str">
        <f aca="false">IF(AND(OR($D$27="Yes",$D$27=""),OR($D$33="Yes",$D$33="")),"None","")</f>
        <v>None</v>
      </c>
    </row>
    <row r="108" customFormat="false" ht="15.75" hidden="true" customHeight="false" outlineLevel="0" collapsed="false">
      <c r="B108" s="178" t="s">
        <v>134</v>
      </c>
      <c r="E108" s="176" t="str">
        <f aca="false">IF(AND(OR($D$28="Yes",$D$28=""),OR($D$34="Yes",$D$34="")),"100%","")</f>
        <v>100%</v>
      </c>
    </row>
    <row r="109" customFormat="false" ht="15.75" hidden="true" customHeight="false" outlineLevel="0" collapsed="false">
      <c r="B109" s="178" t="s">
        <v>140</v>
      </c>
      <c r="E109" s="176" t="str">
        <f aca="false">IF(AND(OR($D$28="Yes",$D$28=""),OR($D$34="Yes",$D$34="")),"Greater than 90%","")</f>
        <v>Greater than 90%</v>
      </c>
    </row>
    <row r="110" customFormat="false" ht="15.75" hidden="true" customHeight="false" outlineLevel="0" collapsed="false">
      <c r="B110" s="178" t="s">
        <v>141</v>
      </c>
      <c r="E110" s="176" t="str">
        <f aca="false">IF(AND(OR($D$28="Yes",$D$28=""),OR($D$34="Yes",$D$34="")),"Greater than 75%","")</f>
        <v>Greater than 75%</v>
      </c>
    </row>
    <row r="111" customFormat="false" ht="15.75" hidden="true" customHeight="false" outlineLevel="0" collapsed="false">
      <c r="B111" s="178" t="s">
        <v>128</v>
      </c>
      <c r="E111" s="176" t="str">
        <f aca="false">IF(AND(OR($D$28="Yes",$D$28=""),OR($D$34="Yes",$D$34="")),"Greater than 50%","")</f>
        <v>Greater than 50%</v>
      </c>
    </row>
    <row r="112" customFormat="false" ht="15" hidden="true" customHeight="true" outlineLevel="0" collapsed="false">
      <c r="E112" s="176" t="str">
        <f aca="false">IF(AND(OR($D$28="Yes",$D$28=""),OR($D$34="Yes",$D$34="")),"50% or less","")</f>
        <v>50% or less</v>
      </c>
    </row>
    <row r="113" customFormat="false" ht="15" hidden="true" customHeight="true" outlineLevel="0" collapsed="false">
      <c r="E113" s="176" t="str">
        <f aca="false">IF(AND(OR($D$28="Yes",$D$28=""),OR($D$34="Yes",$D$34="")),"None","")</f>
        <v>None</v>
      </c>
    </row>
    <row r="114" customFormat="false" ht="15" hidden="true" customHeight="true" outlineLevel="0" collapsed="false">
      <c r="E114" s="176" t="str">
        <f aca="false">IF(AND(OR($D$29="Yes",$D$29=""),OR($D$35="Yes",$D$35="")),"100%","")</f>
        <v>100%</v>
      </c>
    </row>
    <row r="115" customFormat="false" ht="15" hidden="true" customHeight="true" outlineLevel="0" collapsed="false">
      <c r="E115" s="176" t="str">
        <f aca="false">IF(AND(OR($D$29="Yes",$D$29=""),OR($D$35="Yes",$D$35="")),"Greater than 90%","")</f>
        <v>Greater than 90%</v>
      </c>
    </row>
    <row r="116" customFormat="false" ht="15" hidden="true" customHeight="true" outlineLevel="0" collapsed="false">
      <c r="E116" s="176" t="str">
        <f aca="false">IF(AND(OR($D$29="Yes",$D$29=""),OR($D$35="Yes",$D$35="")),"Greater than 75%","")</f>
        <v>Greater than 75%</v>
      </c>
    </row>
    <row r="117" customFormat="false" ht="15" hidden="true" customHeight="true" outlineLevel="0" collapsed="false">
      <c r="E117" s="176" t="str">
        <f aca="false">IF(AND(OR($D$29="Yes",$D$29=""),OR($D$35="Yes",$D$35="")),"Greater than 50%","")</f>
        <v>Greater than 50%</v>
      </c>
    </row>
    <row r="118" customFormat="false" ht="15" hidden="true" customHeight="true" outlineLevel="0" collapsed="false">
      <c r="E118" s="176" t="str">
        <f aca="false">IF(AND(OR($D$29="Yes",$D$29=""),OR($D$35="Yes",$D$35="")),"50% or less","")</f>
        <v>50% or less</v>
      </c>
    </row>
    <row r="119" customFormat="false" ht="15" hidden="true" customHeight="true" outlineLevel="0" collapsed="false">
      <c r="E119" s="176" t="str">
        <f aca="false">IF(AND(OR($D$29="Yes",$D$29=""),OR($D$35="Yes",$D$35="")),"None","")</f>
        <v>None</v>
      </c>
    </row>
  </sheetData>
  <sheetProtection algorithmName="SHA-512" hashValue="IZJwa0RkU3tSd1Du7BiACGDHUhvVyERTSMpGDYMxB/B8fv/3plVL9C2HlxBuSNMU6U9mfSbZhRVCo5F3fsdNKw==" saltValue="jUhMpanSdRBMqknrkqNCUw==" spinCount="100000" sheet="true" formatRows="false" insertHyperlinks="false"/>
  <mergeCells count="124">
    <mergeCell ref="A1:K1"/>
    <mergeCell ref="D2:J2"/>
    <mergeCell ref="F3:H3"/>
    <mergeCell ref="B4:H4"/>
    <mergeCell ref="I4:J4"/>
    <mergeCell ref="B6:J6"/>
    <mergeCell ref="B7:J7"/>
    <mergeCell ref="D8:J8"/>
    <mergeCell ref="D9:G9"/>
    <mergeCell ref="B10:B11"/>
    <mergeCell ref="D10:J10"/>
    <mergeCell ref="D11:J11"/>
    <mergeCell ref="D12:J12"/>
    <mergeCell ref="D13:J13"/>
    <mergeCell ref="D14:J14"/>
    <mergeCell ref="D15:J15"/>
    <mergeCell ref="D16:J16"/>
    <mergeCell ref="D17:J17"/>
    <mergeCell ref="D18:J18"/>
    <mergeCell ref="D19:J19"/>
    <mergeCell ref="D20:J20"/>
    <mergeCell ref="D21:J21"/>
    <mergeCell ref="D22:E22"/>
    <mergeCell ref="D23:E23"/>
    <mergeCell ref="B24:J24"/>
    <mergeCell ref="D25:E25"/>
    <mergeCell ref="D26:E26"/>
    <mergeCell ref="G26:J26"/>
    <mergeCell ref="D27:E27"/>
    <mergeCell ref="G27:J27"/>
    <mergeCell ref="D28:E28"/>
    <mergeCell ref="G28:J28"/>
    <mergeCell ref="D29:E29"/>
    <mergeCell ref="G29:J29"/>
    <mergeCell ref="D31:E31"/>
    <mergeCell ref="D32:E32"/>
    <mergeCell ref="G32:J32"/>
    <mergeCell ref="D33:E33"/>
    <mergeCell ref="G33:J33"/>
    <mergeCell ref="D34:E34"/>
    <mergeCell ref="G34:J34"/>
    <mergeCell ref="D35:E35"/>
    <mergeCell ref="G35:J35"/>
    <mergeCell ref="D37:E37"/>
    <mergeCell ref="H37:J37"/>
    <mergeCell ref="D38:E38"/>
    <mergeCell ref="G38:J38"/>
    <mergeCell ref="D39:E39"/>
    <mergeCell ref="G39:J39"/>
    <mergeCell ref="D40:E40"/>
    <mergeCell ref="G40:J40"/>
    <mergeCell ref="D41:E41"/>
    <mergeCell ref="G41:J41"/>
    <mergeCell ref="D43:E43"/>
    <mergeCell ref="D44:E44"/>
    <mergeCell ref="G44:J44"/>
    <mergeCell ref="D45:E45"/>
    <mergeCell ref="G45:J45"/>
    <mergeCell ref="D46:E46"/>
    <mergeCell ref="G46:J46"/>
    <mergeCell ref="D47:E47"/>
    <mergeCell ref="G47:J47"/>
    <mergeCell ref="D49:E49"/>
    <mergeCell ref="D50:E50"/>
    <mergeCell ref="G50:J50"/>
    <mergeCell ref="D51:E51"/>
    <mergeCell ref="G51:J51"/>
    <mergeCell ref="D52:E52"/>
    <mergeCell ref="G52:J52"/>
    <mergeCell ref="D53:E53"/>
    <mergeCell ref="G53:J53"/>
    <mergeCell ref="D55:E55"/>
    <mergeCell ref="D56:E56"/>
    <mergeCell ref="G56:J56"/>
    <mergeCell ref="D57:E57"/>
    <mergeCell ref="G57:J57"/>
    <mergeCell ref="D58:E58"/>
    <mergeCell ref="G58:J58"/>
    <mergeCell ref="D59:E59"/>
    <mergeCell ref="G59:J59"/>
    <mergeCell ref="D61:E61"/>
    <mergeCell ref="H61:J61"/>
    <mergeCell ref="D62:E62"/>
    <mergeCell ref="G62:J62"/>
    <mergeCell ref="D63:E63"/>
    <mergeCell ref="G63:J63"/>
    <mergeCell ref="D64:E64"/>
    <mergeCell ref="G64:J64"/>
    <mergeCell ref="D65:E65"/>
    <mergeCell ref="G65:J65"/>
    <mergeCell ref="D67:E67"/>
    <mergeCell ref="H67:J67"/>
    <mergeCell ref="D68:E68"/>
    <mergeCell ref="G68:J68"/>
    <mergeCell ref="D69:E69"/>
    <mergeCell ref="G69:J69"/>
    <mergeCell ref="D70:E70"/>
    <mergeCell ref="G70:J70"/>
    <mergeCell ref="D71:E71"/>
    <mergeCell ref="G71:J71"/>
    <mergeCell ref="B73:J73"/>
    <mergeCell ref="D74:E74"/>
    <mergeCell ref="G74:I74"/>
    <mergeCell ref="D75:E75"/>
    <mergeCell ref="G75:J75"/>
    <mergeCell ref="G76:J76"/>
    <mergeCell ref="D77:E77"/>
    <mergeCell ref="G77:J77"/>
    <mergeCell ref="D79:E79"/>
    <mergeCell ref="G79:J79"/>
    <mergeCell ref="D81:E81"/>
    <mergeCell ref="G81:J81"/>
    <mergeCell ref="D83:E83"/>
    <mergeCell ref="G83:J83"/>
    <mergeCell ref="D85:E85"/>
    <mergeCell ref="G85:J85"/>
    <mergeCell ref="G86:J86"/>
    <mergeCell ref="D87:E87"/>
    <mergeCell ref="G87:J87"/>
    <mergeCell ref="G88:J88"/>
    <mergeCell ref="D89:E89"/>
    <mergeCell ref="G89:J89"/>
    <mergeCell ref="B90:J90"/>
    <mergeCell ref="A91:J91"/>
  </mergeCells>
  <conditionalFormatting sqref="D22:E22">
    <cfRule type="expression" priority="2" aboveAverage="0" equalAverage="0" bottom="0" percent="0" rank="0" text="" dxfId="0">
      <formula>IF($D$22="",1)</formula>
    </cfRule>
  </conditionalFormatting>
  <conditionalFormatting sqref="D26:E26">
    <cfRule type="expression" priority="3" aboveAverage="0" equalAverage="0" bottom="0" percent="0" rank="0" text="" dxfId="1">
      <formula>IF($D$26="",1)</formula>
    </cfRule>
  </conditionalFormatting>
  <conditionalFormatting sqref="D27:E27">
    <cfRule type="expression" priority="4" aboveAverage="0" equalAverage="0" bottom="0" percent="0" rank="0" text="" dxfId="2">
      <formula>IF($D$27="",1)</formula>
    </cfRule>
  </conditionalFormatting>
  <conditionalFormatting sqref="D28:E28">
    <cfRule type="expression" priority="5" aboveAverage="0" equalAverage="0" bottom="0" percent="0" rank="0" text="" dxfId="3">
      <formula>IF($D$28="",1)</formula>
    </cfRule>
  </conditionalFormatting>
  <conditionalFormatting sqref="D29:E29">
    <cfRule type="expression" priority="6" aboveAverage="0" equalAverage="0" bottom="0" percent="0" rank="0" text="" dxfId="4">
      <formula>IF($D$29="",1)</formula>
    </cfRule>
  </conditionalFormatting>
  <conditionalFormatting sqref="D32:E32">
    <cfRule type="expression" priority="7" aboveAverage="0" equalAverage="0" bottom="0" percent="0" rank="0" text="" dxfId="5">
      <formula>IF(AND(OR($D$26="Yes",$D$26=""),$D$32=""),1,0)</formula>
    </cfRule>
    <cfRule type="expression" priority="8" aboveAverage="0" equalAverage="0" bottom="0" percent="0" rank="0" text="" dxfId="6">
      <formula>$P$26=""</formula>
    </cfRule>
  </conditionalFormatting>
  <conditionalFormatting sqref="D33:E33">
    <cfRule type="expression" priority="9" aboveAverage="0" equalAverage="0" bottom="0" percent="0" rank="0" text="" dxfId="7">
      <formula>IF(AND(OR($D$27="Yes",$D$27=""),$D$33=""),1,0)</formula>
    </cfRule>
    <cfRule type="expression" priority="10" aboveAverage="0" equalAverage="0" bottom="0" percent="0" rank="0" text="" dxfId="8">
      <formula>$P$27=""</formula>
    </cfRule>
  </conditionalFormatting>
  <conditionalFormatting sqref="D34:E34">
    <cfRule type="expression" priority="11" aboveAverage="0" equalAverage="0" bottom="0" percent="0" rank="0" text="" dxfId="9">
      <formula>IF(AND(OR($D$28="Yes",$D$28=""),$D$34=""),1,0)</formula>
    </cfRule>
    <cfRule type="expression" priority="12" aboveAverage="0" equalAverage="0" bottom="0" percent="0" rank="0" text="" dxfId="10">
      <formula>$P$28=""</formula>
    </cfRule>
  </conditionalFormatting>
  <conditionalFormatting sqref="D35:E35">
    <cfRule type="expression" priority="13" aboveAverage="0" equalAverage="0" bottom="0" percent="0" rank="0" text="" dxfId="11">
      <formula>IF(AND(OR($D$29="Yes",$D$29=""),$D$35=""),1,0)</formula>
    </cfRule>
    <cfRule type="expression" priority="14" aboveAverage="0" equalAverage="0" bottom="0" percent="0" rank="0" text="" dxfId="12">
      <formula>$P$29=""</formula>
    </cfRule>
  </conditionalFormatting>
  <conditionalFormatting sqref="D38:E38 D44:E44 D50:E50 D56:E56 D62:E62 D68:E68">
    <cfRule type="expression" priority="15" aboveAverage="0" equalAverage="0" bottom="0" percent="0" rank="0" text="" dxfId="13">
      <formula>$P$26=""</formula>
    </cfRule>
    <cfRule type="expression" priority="16" aboveAverage="0" equalAverage="0" bottom="0" percent="0" rank="0" text="" dxfId="14">
      <formula>$P$32=""</formula>
    </cfRule>
  </conditionalFormatting>
  <conditionalFormatting sqref="D38:E38">
    <cfRule type="expression" priority="17" aboveAverage="0" equalAverage="0" bottom="0" percent="0" rank="0" text="" dxfId="15">
      <formula>IF(AND(OR($D$26="Yes",$D$26=""),OR($D$32="Yes",$D$32=""),D38=""),1,0)</formula>
    </cfRule>
  </conditionalFormatting>
  <conditionalFormatting sqref="D39:E39 D45:E45 D51:E51 D57:E57 D63:E63 D69:E69">
    <cfRule type="expression" priority="18" aboveAverage="0" equalAverage="0" bottom="0" percent="0" rank="0" text="" dxfId="16">
      <formula>$P$33=""</formula>
    </cfRule>
    <cfRule type="expression" priority="19" aboveAverage="0" equalAverage="0" bottom="0" percent="0" rank="0" text="" dxfId="17">
      <formula>$P$39=""</formula>
    </cfRule>
  </conditionalFormatting>
  <conditionalFormatting sqref="D39:E39">
    <cfRule type="expression" priority="20" aboveAverage="0" equalAverage="0" bottom="0" percent="0" rank="0" text="" dxfId="18">
      <formula>IF(AND(OR($D$27="Yes",$D$27=""),OR($D$33="Yes",$D$33=""),D39=""),1,0)</formula>
    </cfRule>
  </conditionalFormatting>
  <conditionalFormatting sqref="D40:E40 D46:E46 D52:E52 D58:E58 D64:E64 D70:E70">
    <cfRule type="expression" priority="21" aboveAverage="0" equalAverage="0" bottom="0" percent="0" rank="0" text="" dxfId="19">
      <formula>$P$28=""</formula>
    </cfRule>
    <cfRule type="expression" priority="22" aboveAverage="0" equalAverage="0" bottom="0" percent="0" rank="0" text="" dxfId="20">
      <formula>$P$34=""</formula>
    </cfRule>
  </conditionalFormatting>
  <conditionalFormatting sqref="D40:E40">
    <cfRule type="expression" priority="23" aboveAverage="0" equalAverage="0" bottom="0" percent="0" rank="0" text="" dxfId="21">
      <formula>IF(AND(OR($D$28="Yes",$D$28=""),OR($D$34="Yes",$D$34=""),D40=""),1,0)</formula>
    </cfRule>
  </conditionalFormatting>
  <conditionalFormatting sqref="D41:E41 D47:E47 D53:E53 D59:E59 D65:E65 D71:E71">
    <cfRule type="expression" priority="24" aboveAverage="0" equalAverage="0" bottom="0" percent="0" rank="0" text="" dxfId="22">
      <formula>$P$29=""</formula>
    </cfRule>
    <cfRule type="expression" priority="25" aboveAverage="0" equalAverage="0" bottom="0" percent="0" rank="0" text="" dxfId="23">
      <formula>$P$35=""</formula>
    </cfRule>
  </conditionalFormatting>
  <conditionalFormatting sqref="D41:E41">
    <cfRule type="expression" priority="26" aboveAverage="0" equalAverage="0" bottom="0" percent="0" rank="0" text="" dxfId="24">
      <formula>IF(AND(OR($D$29="Yes",$D$29=""),OR($D$35="Yes",$D$35=""),D41=""),1,0)</formula>
    </cfRule>
  </conditionalFormatting>
  <conditionalFormatting sqref="D44:E44">
    <cfRule type="expression" priority="27" aboveAverage="0" equalAverage="0" bottom="0" percent="0" rank="0" text="" dxfId="25">
      <formula>IF(AND(OR($D$26="Yes",$D$26=""),OR($D$32="Yes",$D$32=""),D44=""),1,0)</formula>
    </cfRule>
  </conditionalFormatting>
  <conditionalFormatting sqref="D45:E45">
    <cfRule type="expression" priority="28" aboveAverage="0" equalAverage="0" bottom="0" percent="0" rank="0" text="" dxfId="26">
      <formula>IF(AND(OR($D$27="Yes",$D$27=""),OR($D$33="Yes",$D$33=""),D45=""),1,0)</formula>
    </cfRule>
  </conditionalFormatting>
  <conditionalFormatting sqref="D46:E46">
    <cfRule type="expression" priority="29" aboveAverage="0" equalAverage="0" bottom="0" percent="0" rank="0" text="" dxfId="27">
      <formula>IF(AND(OR($D$28="Yes",$D$28=""),OR($D$34="Yes",$D$34=""),D46=""),1,0)</formula>
    </cfRule>
  </conditionalFormatting>
  <conditionalFormatting sqref="D47:E47">
    <cfRule type="expression" priority="30" aboveAverage="0" equalAverage="0" bottom="0" percent="0" rank="0" text="" dxfId="28">
      <formula>IF(AND(OR($D$29="Yes",$D$29=""),OR($D$35="Yes",$D$35=""),D47=""),1,0)</formula>
    </cfRule>
  </conditionalFormatting>
  <conditionalFormatting sqref="D50:E50">
    <cfRule type="expression" priority="31" aboveAverage="0" equalAverage="0" bottom="0" percent="0" rank="0" text="" dxfId="29">
      <formula>IF(AND(OR($D$26="Yes",$D$26=""),OR($D$32="Yes",$D$32=""),D50=""),1,0)</formula>
    </cfRule>
  </conditionalFormatting>
  <conditionalFormatting sqref="D51:E51">
    <cfRule type="expression" priority="32" aboveAverage="0" equalAverage="0" bottom="0" percent="0" rank="0" text="" dxfId="30">
      <formula>IF(AND(OR($D$27="Yes",$D$27=""),OR($D$33="Yes",$D$33=""),D51=""),1,0)</formula>
    </cfRule>
  </conditionalFormatting>
  <conditionalFormatting sqref="D52:E52">
    <cfRule type="expression" priority="33" aboveAverage="0" equalAverage="0" bottom="0" percent="0" rank="0" text="" dxfId="31">
      <formula>IF(AND(OR($D$28="Yes",$D$28=""),OR($D$34="Yes",$D$34=""),D52=""),1,0)</formula>
    </cfRule>
  </conditionalFormatting>
  <conditionalFormatting sqref="D53:E53">
    <cfRule type="expression" priority="34" aboveAverage="0" equalAverage="0" bottom="0" percent="0" rank="0" text="" dxfId="32">
      <formula>IF(AND(OR($D$29="Yes",$D$29=""),OR($D$35="Yes",$D$35=""),D53=""),1,0)</formula>
    </cfRule>
  </conditionalFormatting>
  <conditionalFormatting sqref="D56:E56">
    <cfRule type="expression" priority="35" aboveAverage="0" equalAverage="0" bottom="0" percent="0" rank="0" text="" dxfId="33">
      <formula>IF(AND(OR($D$26="Yes",$D$26=""),OR($D$32="Yes",$D$32=""),D56=""),1,0)</formula>
    </cfRule>
  </conditionalFormatting>
  <conditionalFormatting sqref="D57:E57">
    <cfRule type="expression" priority="36" aboveAverage="0" equalAverage="0" bottom="0" percent="0" rank="0" text="" dxfId="34">
      <formula>IF(AND(OR($D$27="Yes",$D$27=""),OR($D$33="Yes",$D$33=""),D57=""),1,0)</formula>
    </cfRule>
  </conditionalFormatting>
  <conditionalFormatting sqref="D58:E58">
    <cfRule type="expression" priority="37" aboveAverage="0" equalAverage="0" bottom="0" percent="0" rank="0" text="" dxfId="35">
      <formula>IF(AND(OR($D$28="Yes",$D$28=""),OR($D$34="Yes",$D$34=""),D58=""),1,0)</formula>
    </cfRule>
  </conditionalFormatting>
  <conditionalFormatting sqref="D59:E59">
    <cfRule type="expression" priority="38" aboveAverage="0" equalAverage="0" bottom="0" percent="0" rank="0" text="" dxfId="36">
      <formula>IF(AND(OR($D$29="Yes",$D$29=""),OR($D$35="Yes",$D$35=""),D59=""),1,0)</formula>
    </cfRule>
  </conditionalFormatting>
  <conditionalFormatting sqref="D62:E62">
    <cfRule type="expression" priority="39" aboveAverage="0" equalAverage="0" bottom="0" percent="0" rank="0" text="" dxfId="37">
      <formula>IF(AND(OR($D$26="Yes",$D$26=""),OR($D$32="Yes",$D$32=""),D62=""),1,0)</formula>
    </cfRule>
  </conditionalFormatting>
  <conditionalFormatting sqref="D63:E63">
    <cfRule type="expression" priority="40" aboveAverage="0" equalAverage="0" bottom="0" percent="0" rank="0" text="" dxfId="38">
      <formula>IF(AND(OR($D$27="Yes",$D$27=""),OR($D$33="Yes",$D$33=""),D63=""),1,0)</formula>
    </cfRule>
  </conditionalFormatting>
  <conditionalFormatting sqref="D64:E64">
    <cfRule type="expression" priority="41" aboveAverage="0" equalAverage="0" bottom="0" percent="0" rank="0" text="" dxfId="39">
      <formula>IF(AND(OR($D$28="Yes",$D$28=""),OR($D$34="Yes",$D$34=""),D64=""),1,0)</formula>
    </cfRule>
  </conditionalFormatting>
  <conditionalFormatting sqref="D65:E65">
    <cfRule type="expression" priority="42" aboveAverage="0" equalAverage="0" bottom="0" percent="0" rank="0" text="" dxfId="40">
      <formula>IF(AND(OR($D$29="Yes",$D$29=""),OR($D$35="Yes",$D$35=""),D65=""),1,0)</formula>
    </cfRule>
  </conditionalFormatting>
  <conditionalFormatting sqref="D68:E68">
    <cfRule type="expression" priority="43" aboveAverage="0" equalAverage="0" bottom="0" percent="0" rank="0" text="" dxfId="41">
      <formula>IF(AND(OR($D$26="Yes",$D$26=""),OR($D$32="Yes",$D$32=""),D68=""),1,0)</formula>
    </cfRule>
  </conditionalFormatting>
  <conditionalFormatting sqref="D69:E69">
    <cfRule type="expression" priority="44" aboveAverage="0" equalAverage="0" bottom="0" percent="0" rank="0" text="" dxfId="42">
      <formula>IF(AND(OR($D$27="Yes",$D$27=""),OR($D$33="Yes",$D$33=""),D69=""),1,0)</formula>
    </cfRule>
  </conditionalFormatting>
  <conditionalFormatting sqref="D70:E70">
    <cfRule type="expression" priority="45" aboveAverage="0" equalAverage="0" bottom="0" percent="0" rank="0" text="" dxfId="43">
      <formula>IF(AND(OR($D$28="Yes",$D$28=""),OR($D$34="Yes",$D$34=""),D70=""),1,0)</formula>
    </cfRule>
  </conditionalFormatting>
  <conditionalFormatting sqref="D71:E71">
    <cfRule type="expression" priority="46" aboveAverage="0" equalAverage="0" bottom="0" percent="0" rank="0" text="" dxfId="44">
      <formula>IF(AND(OR($D$29="Yes",$D$29=""),OR($D$35="Yes",$D$35=""),D71=""),1,0)</formula>
    </cfRule>
  </conditionalFormatting>
  <conditionalFormatting sqref="D75:E75 D77:E77 D79:E79 D81:E81 D83 D85:E85 D87:E87 D89:E89">
    <cfRule type="expression" priority="47" aboveAverage="0" equalAverage="0" bottom="0" percent="0" rank="0" text="" dxfId="45">
      <formula>AND(OR($D$26="No",AND($D$26="Yes",$D$32="No")),OR($D$27="No",AND($D$27="Yes",$D$33="No")),OR($D$28="No",AND($D$28="Yes",$D$34="No")),OR($D$29="No",AND($D$29="Yes",$D$35="No")))</formula>
    </cfRule>
    <cfRule type="expression" priority="48" aboveAverage="0" equalAverage="0" bottom="0" percent="0" rank="0" text="" dxfId="46">
      <formula>IF(D75="",1)</formula>
    </cfRule>
  </conditionalFormatting>
  <conditionalFormatting sqref="D9:G9">
    <cfRule type="expression" priority="49" aboveAverage="0" equalAverage="0" bottom="0" percent="0" rank="0" text="" dxfId="47">
      <formula>IF($D$9="",1)</formula>
    </cfRule>
  </conditionalFormatting>
  <conditionalFormatting sqref="D8:J8">
    <cfRule type="expression" priority="50" aboveAverage="0" equalAverage="0" bottom="0" percent="0" rank="0" text="" dxfId="48">
      <formula>IF($D$8="",1)</formula>
    </cfRule>
  </conditionalFormatting>
  <conditionalFormatting sqref="D10:J10">
    <cfRule type="expression" priority="51" aboveAverage="0" equalAverage="0" bottom="0" percent="0" rank="0" text="" dxfId="49">
      <formula>IF($D$9=$Q$9,1)</formula>
    </cfRule>
    <cfRule type="expression" priority="52" aboveAverage="0" equalAverage="0" bottom="0" percent="0" rank="0" text="" dxfId="50">
      <formula>IF(AND($D$10="",$D$9=$R$9),1)</formula>
    </cfRule>
  </conditionalFormatting>
  <conditionalFormatting sqref="D15:J15">
    <cfRule type="expression" priority="53" aboveAverage="0" equalAverage="0" bottom="0" percent="0" rank="0" text="" dxfId="51">
      <formula>IF($D$15="",1)</formula>
    </cfRule>
  </conditionalFormatting>
  <conditionalFormatting sqref="D16:J16">
    <cfRule type="expression" priority="54" aboveAverage="0" equalAverage="0" bottom="0" percent="0" rank="0" text="" dxfId="52">
      <formula>IF($D$16="",1)</formula>
    </cfRule>
  </conditionalFormatting>
  <conditionalFormatting sqref="D17:J17">
    <cfRule type="expression" priority="55" aboveAverage="0" equalAverage="0" bottom="0" percent="0" rank="0" text="" dxfId="53">
      <formula>IF($D$17="",1)</formula>
    </cfRule>
  </conditionalFormatting>
  <conditionalFormatting sqref="D18:J18">
    <cfRule type="expression" priority="56" aboveAverage="0" equalAverage="0" bottom="0" percent="0" rank="0" text="" dxfId="54">
      <formula>IF($D$18="",1)</formula>
    </cfRule>
  </conditionalFormatting>
  <conditionalFormatting sqref="D20:J20">
    <cfRule type="expression" priority="57" aboveAverage="0" equalAverage="0" bottom="0" percent="0" rank="0" text="" dxfId="55">
      <formula>IF($D$20="",1)</formula>
    </cfRule>
  </conditionalFormatting>
  <conditionalFormatting sqref="G77:J77">
    <cfRule type="expression" priority="58" aboveAverage="0" equalAverage="0" bottom="0" percent="0" rank="0" text="" dxfId="56">
      <formula>IF(AND($D$77="Yes",$G$77=""),1)</formula>
    </cfRule>
  </conditionalFormatting>
  <conditionalFormatting sqref="G85:J85">
    <cfRule type="expression" priority="59" aboveAverage="0" equalAverage="0" bottom="0" percent="0" rank="0" text="" dxfId="57">
      <formula>IF(AND($D$85="Yes, using other format (describe)",$G$85=""),1)</formula>
    </cfRule>
  </conditionalFormatting>
  <dataValidations count="29">
    <dataValidation allowBlank="true" errorStyle="stop" operator="between" showDropDown="false" showErrorMessage="true" showInputMessage="true" sqref="D3" type="list">
      <formula1>LN</formula1>
      <formula2>0</formula2>
    </dataValidation>
    <dataValidation allowBlank="true" error="date entered must be in international format DD-MMM-YYYY listing the date this form was completed by your company" errorStyle="stop" errorTitle="Invalid date" operator="greaterThan" prompt="Please note the date this form was completed by your company&#10;Date must be displayed in international format DD-MMM-YYYY&#10;Example: 31-Aug-2012" promptTitle="Date of Completion" showDropDown="false" showErrorMessage="true" showInputMessage="true" sqref="D22:E22" type="date">
      <formula1>39082</formula1>
      <formula2>0</formula2>
    </dataValidation>
    <dataValidation allowBlank="true" error="Select from dropdown options to declare survey scope" errorStyle="stop" errorTitle="Required Field" operator="between" prompt="Select your company's Declaration Scope. The options for scope are:&#10;A.  Company-wide&#10;B.  Product (or List of Products)&#10;C.  User-Defined" promptTitle="Declaration Scope or Class" showDropDown="false" showErrorMessage="true" showInputMessage="false" sqref="D9:G9" type="list">
      <formula1>$P$9:$R$9</formula1>
      <formula2>0</formula2>
    </dataValidation>
    <dataValidation allowBlank="true" errorStyle="stop" operator="between" showDropDown="false" showErrorMessage="true" showInputMessage="true" sqref="D26:E29 D75:E75 D77:E77 D79:E79 D81:E81 D85:E85 D87:E87" type="list">
      <formula1>$B$96:$B$97</formula1>
      <formula2>0</formula2>
    </dataValidation>
    <dataValidation allowBlank="true" errorStyle="stop" operator="between" showDropDown="false" showErrorMessage="true" showInputMessage="true" sqref="D41:E41 D47:E47 D53:E53" type="list">
      <formula1>$D$105:$D$107</formula1>
      <formula2>0</formula2>
    </dataValidation>
    <dataValidation allowBlank="true" errorStyle="stop" operator="between" showDropDown="false" showErrorMessage="true" showInputMessage="true" sqref="D59:E59" type="list">
      <formula1>$E$114:$E$119</formula1>
      <formula2>0</formula2>
    </dataValidation>
    <dataValidation allowBlank="true" errorStyle="stop" operator="between" showDropDown="false" showErrorMessage="true" showInputMessage="true" sqref="D83:E83" type="list">
      <formula1>$B$105:$B$107</formula1>
      <formula2>0</formula2>
    </dataValidation>
    <dataValidation allowBlank="true" errorStyle="stop" operator="between" showDropDown="false" showErrorMessage="true" showInputMessage="true" sqref="D89:E89" type="list">
      <formula1>$B$108:$B$111</formula1>
      <formula2>0</formula2>
    </dataValidation>
    <dataValidation allowBlank="false" error="Please enter your contact name." errorStyle="information" errorTitle="Blank Field" operator="between" prompt="Insert the name of the person to contact regarding the contents of the declaration information." promptTitle="Contact Name" showDropDown="false" showErrorMessage="false" showInputMessage="false" sqref="D15:J15" type="none">
      <formula1>0</formula1>
      <formula2>0</formula2>
    </dataValidation>
    <dataValidation allowBlank="true" errorStyle="stop" operator="between" showDropDown="false" showErrorMessage="true" showInputMessage="true" sqref="D38:E38 D44:E44 D50:E50" type="list">
      <formula1>$D$96:$D$98</formula1>
      <formula2>0</formula2>
    </dataValidation>
    <dataValidation allowBlank="true" errorStyle="stop" operator="between" showDropDown="false" showErrorMessage="true" showInputMessage="true" sqref="D39:E39 D45:E45 D51:E51" type="list">
      <formula1>$D$99:$D$101</formula1>
      <formula2>0</formula2>
    </dataValidation>
    <dataValidation allowBlank="true" errorStyle="stop" operator="between" showDropDown="false" showErrorMessage="true" showInputMessage="true" sqref="D40:E40 D46:E46 D52:E52" type="list">
      <formula1>$D$102:$D$104</formula1>
      <formula2>0</formula2>
    </dataValidation>
    <dataValidation allowBlank="true" errorStyle="stop" operator="between" showDropDown="false" showErrorMessage="true" showInputMessage="true" sqref="D56:E56" type="list">
      <formula1>$E$96:$E$101</formula1>
      <formula2>0</formula2>
    </dataValidation>
    <dataValidation allowBlank="true" errorStyle="stop" operator="between" showDropDown="false" showErrorMessage="true" showInputMessage="true" sqref="D57:E57" type="list">
      <formula1>$E$102:$E$107</formula1>
      <formula2>0</formula2>
    </dataValidation>
    <dataValidation allowBlank="true" errorStyle="stop" operator="between" showDropDown="false" showErrorMessage="true" showInputMessage="true" sqref="D58:E58" type="list">
      <formula1>$E$108:$E$113</formula1>
      <formula2>0</formula2>
    </dataValidation>
    <dataValidation allowBlank="true" errorStyle="stop" operator="between" showDropDown="false" showErrorMessage="true" showInputMessage="true" sqref="D62:E62 D68:E68" type="list">
      <formula1>$D$96:$D$97</formula1>
      <formula2>0</formula2>
    </dataValidation>
    <dataValidation allowBlank="true" errorStyle="stop" operator="between" showDropDown="false" showErrorMessage="true" showInputMessage="true" sqref="D63:E63 D69:E69" type="list">
      <formula1>$D$99:$D$100</formula1>
      <formula2>0</formula2>
    </dataValidation>
    <dataValidation allowBlank="true" errorStyle="stop" operator="between" showDropDown="false" showErrorMessage="true" showInputMessage="true" sqref="D64:E64 D70:E70" type="list">
      <formula1>$D$102:$D$103</formula1>
      <formula2>0</formula2>
    </dataValidation>
    <dataValidation allowBlank="true" errorStyle="stop" operator="between" showDropDown="false" showErrorMessage="true" showInputMessage="true" sqref="D65:E65 D71:E71" type="list">
      <formula1>$D$105:$D$106</formula1>
      <formula2>0</formula2>
    </dataValidation>
    <dataValidation allowBlank="true" errorStyle="stop" operator="between" showDropDown="false" showErrorMessage="true" showInputMessage="true" sqref="D32:E32" type="list">
      <formula1>$G$96:$G$97</formula1>
      <formula2>0</formula2>
    </dataValidation>
    <dataValidation allowBlank="true" errorStyle="stop" operator="between" showDropDown="false" showErrorMessage="true" showInputMessage="true" sqref="D33:E33" type="list">
      <formula1>$G$98:$G$99</formula1>
      <formula2>0</formula2>
    </dataValidation>
    <dataValidation allowBlank="true" errorStyle="stop" operator="between" showDropDown="false" showErrorMessage="true" showInputMessage="true" sqref="D34:E34" type="list">
      <formula1>$G$100:$G$101</formula1>
      <formula2>0</formula2>
    </dataValidation>
    <dataValidation allowBlank="true" errorStyle="stop" operator="between" showDropDown="false" showErrorMessage="true" showInputMessage="true" sqref="D35:E35" type="list">
      <formula1>$G$102:$G$103</formula1>
      <formula2>0</formula2>
    </dataValidation>
    <dataValidation allowBlank="true" errorStyle="stop" operator="between" prompt="Insert your company's Legal Name. Please do not use abbreviations. In this field you have the option to add other commercial names, DBAs, etc." promptTitle="Company Name" showDropDown="false" showErrorMessage="true" showInputMessage="false" sqref="D8:J8" type="none">
      <formula1>0</formula1>
      <formula2>0</formula2>
    </dataValidation>
    <dataValidation allowBlank="true" errorStyle="stop" operator="between" showDropDown="false" showErrorMessage="true" showInputMessage="false" sqref="B9" type="none">
      <formula1>0</formula1>
      <formula2>0</formula2>
    </dataValidation>
    <dataValidation allowBlank="true" errorStyle="stop" operator="between" prompt="Insert the email address of the contact person. If an email address is not available, state ‘‘not available’’ or ‘‘n/a.’’" promptTitle="Contact Email" showDropDown="false" showErrorMessage="true" showInputMessage="false" sqref="D16:J16" type="none">
      <formula1>0</formula1>
      <formula2>0</formula2>
    </dataValidation>
    <dataValidation allowBlank="true" errorStyle="stop" operator="between" prompt="Insert the telephone number for the contact." promptTitle="Contact Phone" showDropDown="false" showErrorMessage="true" showInputMessage="false" sqref="D17:J17" type="none">
      <formula1>0</formula1>
      <formula2>0</formula2>
    </dataValidation>
    <dataValidation allowBlank="true" errorStyle="stop" operator="between" prompt="Insert the name of the person who is responsible for the contents of the declaration information. The authorizer may be a different individual than the contact person. It is not correct to use the words ‘‘same’’ or similar identification." promptTitle="Authorizer Name" showDropDown="false" showErrorMessage="true" showInputMessage="false" sqref="D18:J18" type="none">
      <formula1>0</formula1>
      <formula2>0</formula2>
    </dataValidation>
    <dataValidation allowBlank="true" errorStyle="stop" operator="between" prompt="Insert the email address of the Authorizing person. If an email address is not available, state ‘‘not available’’ or ‘‘n/a.’’" promptTitle="Authorizer Email" showDropDown="false" showErrorMessage="true" showInputMessage="false" sqref="D20:J20" type="none">
      <formula1>0</formula1>
      <formula2>0</formula2>
    </dataValidation>
  </dataValidations>
  <hyperlinks>
    <hyperlink ref="I4" location="Instructions!A68" display="#Instructions.A68"/>
    <hyperlink ref="D11" location="'Product List'!B6" display="#'Product List'.B6"/>
    <hyperlink ref="D16" r:id="rId2" display="jwseo@koolance.com"/>
    <hyperlink ref="D20" r:id="rId3" display="jspark@koolance.com"/>
    <hyperlink ref="H67" location="'Smelter List'!A1" display="#'Smelter List'.A1"/>
    <hyperlink ref="G77" r:id="rId4" display="http://koolance.com/conflict-free-minerals-reporting"/>
    <hyperlink ref="B90" location="Checker!A1" display="#Checker.A1"/>
  </hyperlinks>
  <printOptions headings="false" gridLines="false" gridLinesSet="true" horizontalCentered="false" verticalCentered="false"/>
  <pageMargins left="0.708333333333333" right="0.708333333333333" top="0.747916666666667" bottom="0.747916666666667" header="0.511811023622047" footer="0.511811023622047"/>
  <pageSetup paperSize="1" scale="100" fitToWidth="1" fitToHeight="0" pageOrder="downThenOver" orientation="portrait" blackAndWhite="false" draft="false" cellComments="none" horizontalDpi="300" verticalDpi="300" copies="1"/>
  <headerFooter differentFirst="false" differentOddEven="false">
    <oddHeader/>
    <oddFooter/>
  </headerFooter>
  <rowBreaks count="1" manualBreakCount="1">
    <brk id="66" man="true" max="16383" min="0"/>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true"/>
  </sheetPr>
  <dimension ref="A1:AH2507"/>
  <sheetViews>
    <sheetView showFormulas="false" showGridLines="false" showRowColHeaders="true" showZeros="false" rightToLeft="false" tabSelected="false" showOutlineSymbols="true" defaultGridColor="true" view="normal" topLeftCell="A1" colorId="64" zoomScale="100" zoomScaleNormal="100" zoomScalePageLayoutView="100" workbookViewId="0">
      <selection pane="topLeft" activeCell="F7" activeCellId="0" sqref="F7"/>
    </sheetView>
  </sheetViews>
  <sheetFormatPr defaultColWidth="8.875" defaultRowHeight="12.75" zeroHeight="false" outlineLevelRow="0" outlineLevelCol="0"/>
  <cols>
    <col collapsed="false" customWidth="true" hidden="false" outlineLevel="0" max="1" min="1" style="179" width="13.63"/>
    <col collapsed="false" customWidth="true" hidden="false" outlineLevel="0" max="2" min="2" style="180" width="13.38"/>
    <col collapsed="false" customWidth="true" hidden="false" outlineLevel="0" max="3" min="3" style="180" width="40.63"/>
    <col collapsed="false" customWidth="true" hidden="false" outlineLevel="0" max="4" min="4" style="180" width="30.63"/>
    <col collapsed="false" customWidth="true" hidden="false" outlineLevel="0" max="5" min="5" style="180" width="20.88"/>
    <col collapsed="false" customWidth="true" hidden="false" outlineLevel="0" max="7" min="6" style="180" width="13.88"/>
    <col collapsed="false" customWidth="true" hidden="false" outlineLevel="0" max="8" min="8" style="180" width="25.13"/>
    <col collapsed="false" customWidth="true" hidden="false" outlineLevel="0" max="9" min="9" style="180" width="24.13"/>
    <col collapsed="false" customWidth="true" hidden="false" outlineLevel="0" max="10" min="10" style="180" width="18.37"/>
    <col collapsed="false" customWidth="true" hidden="false" outlineLevel="0" max="11" min="11" style="180" width="27.37"/>
    <col collapsed="false" customWidth="true" hidden="false" outlineLevel="0" max="12" min="12" style="180" width="20.63"/>
    <col collapsed="false" customWidth="true" hidden="false" outlineLevel="0" max="13" min="13" style="180" width="35.13"/>
    <col collapsed="false" customWidth="true" hidden="false" outlineLevel="0" max="14" min="14" style="180" width="42.13"/>
    <col collapsed="false" customWidth="true" hidden="false" outlineLevel="0" max="15" min="15" style="180" width="32.13"/>
    <col collapsed="false" customWidth="true" hidden="false" outlineLevel="0" max="16" min="16" style="180" width="22.88"/>
    <col collapsed="false" customWidth="true" hidden="false" outlineLevel="0" max="17" min="17" style="180" width="43.63"/>
    <col collapsed="false" customWidth="true" hidden="true" outlineLevel="0" max="18" min="18" style="180" width="35.88"/>
    <col collapsed="false" customWidth="true" hidden="true" outlineLevel="0" max="20" min="19" style="180" width="17.88"/>
    <col collapsed="false" customWidth="false" hidden="true" outlineLevel="0" max="21" min="21" style="180" width="8.88"/>
    <col collapsed="false" customWidth="true" hidden="true" outlineLevel="0" max="22" min="22" style="180" width="6.13"/>
    <col collapsed="false" customWidth="true" hidden="true" outlineLevel="0" max="23" min="23" style="180" width="8.62"/>
    <col collapsed="false" customWidth="false" hidden="true" outlineLevel="0" max="24" min="24" style="180" width="8.88"/>
    <col collapsed="false" customWidth="true" hidden="true" outlineLevel="0" max="27" min="25" style="180" width="4.38"/>
    <col collapsed="false" customWidth="true" hidden="true" outlineLevel="0" max="28" min="28" style="180" width="7.88"/>
    <col collapsed="false" customWidth="true" hidden="true" outlineLevel="0" max="33" min="29" style="180" width="4.38"/>
    <col collapsed="false" customWidth="true" hidden="true" outlineLevel="0" max="34" min="34" style="180" width="14.63"/>
    <col collapsed="false" customWidth="false" hidden="false" outlineLevel="0" max="1024" min="35" style="180" width="8.88"/>
  </cols>
  <sheetData>
    <row r="1" s="185" customFormat="true" ht="15.75" hidden="false" customHeight="true" outlineLevel="0" collapsed="false">
      <c r="A1" s="181"/>
      <c r="B1" s="182"/>
      <c r="C1" s="182"/>
      <c r="D1" s="182"/>
      <c r="E1" s="182"/>
      <c r="F1" s="182"/>
      <c r="G1" s="182"/>
      <c r="H1" s="182"/>
      <c r="I1" s="182"/>
      <c r="J1" s="182"/>
      <c r="K1" s="182"/>
      <c r="L1" s="182"/>
      <c r="M1" s="182"/>
      <c r="N1" s="182"/>
      <c r="O1" s="182"/>
      <c r="P1" s="182"/>
      <c r="Q1" s="183"/>
      <c r="R1" s="184"/>
      <c r="S1" s="184"/>
      <c r="T1" s="184"/>
      <c r="U1" s="185" t="s">
        <v>142</v>
      </c>
    </row>
    <row r="2" s="185" customFormat="true" ht="27" hidden="false" customHeight="false" outlineLevel="0" collapsed="false">
      <c r="A2" s="186"/>
      <c r="B2" s="187" t="str">
        <f aca="true">OFFSET(L!$C$1,MATCH("Smelter List"&amp;ADDRESS(ROW(),COLUMN(),4),L!$A:$A,0)-1,SL,,)</f>
        <v>TO BEGIN:</v>
      </c>
      <c r="C2" s="188"/>
      <c r="D2" s="188"/>
      <c r="E2" s="188"/>
      <c r="F2" s="189"/>
      <c r="G2" s="189"/>
      <c r="H2" s="189"/>
      <c r="I2" s="190"/>
      <c r="J2" s="191" t="str">
        <f aca="true">OFFSET(L!$C$1,MATCH("Smelter List"&amp;ADDRESS(ROW(),COLUMN(),4),L!$A:$A,0)-1,SL,,)</f>
        <v>Link to "RMAP Conformant Smelter List"</v>
      </c>
      <c r="K2" s="191"/>
      <c r="L2" s="191"/>
      <c r="M2" s="191"/>
      <c r="N2" s="191"/>
      <c r="O2" s="191"/>
      <c r="P2" s="192"/>
      <c r="Q2" s="193"/>
      <c r="R2" s="194"/>
      <c r="S2" s="194"/>
      <c r="T2" s="194"/>
      <c r="AH2" s="195" t="s">
        <v>125</v>
      </c>
    </row>
    <row r="3" s="185" customFormat="true" ht="173.25" hidden="false" customHeight="true" outlineLevel="0" collapsed="false">
      <c r="A3" s="196"/>
      <c r="B3" s="197" t="str">
        <f aca="true">OFFSET(L!$C$1,MATCH("Smelter List"&amp;ADDRESS(ROW(),COLUMN(),4),L!$A:$A,0)-1,SL,,)</f>
        <v>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197"/>
      <c r="D3" s="197"/>
      <c r="E3" s="197"/>
      <c r="F3" s="198"/>
      <c r="G3" s="199" t="str">
        <f aca="true">OFFSET(L!$C$1,MATCH("General"&amp;"Cpy",L!$A:$A,0)-1,SL,,)</f>
        <v>© 2023 Responsible Minerals Initiative. All rights reserved.</v>
      </c>
      <c r="H3" s="199"/>
      <c r="I3" s="199"/>
      <c r="J3" s="200"/>
      <c r="K3" s="201"/>
      <c r="M3" s="202"/>
      <c r="N3" s="202"/>
      <c r="O3" s="203"/>
      <c r="P3" s="203"/>
      <c r="Q3" s="204" t="s">
        <v>113</v>
      </c>
      <c r="R3" s="205"/>
      <c r="S3" s="205"/>
      <c r="T3" s="205"/>
      <c r="W3" s="206" t="s">
        <v>143</v>
      </c>
      <c r="X3" s="206" t="s">
        <v>144</v>
      </c>
      <c r="Y3" s="206" t="s">
        <v>145</v>
      </c>
      <c r="Z3" s="206" t="s">
        <v>146</v>
      </c>
      <c r="AH3" s="195" t="s">
        <v>128</v>
      </c>
    </row>
    <row r="4" s="209" customFormat="true" ht="78.75" hidden="false" customHeight="false" outlineLevel="0" collapsed="false">
      <c r="A4" s="205" t="str">
        <f aca="true">OFFSET(L!$C$1,MATCH("Smelter List"&amp;ADDRESS(ROW(),COLUMN(),4),L!$A:$A,0)-1,SL,,)</f>
        <v>Smelter Identification Number Input Column</v>
      </c>
      <c r="B4" s="205" t="str">
        <f aca="true">OFFSET(L!$C$1,MATCH("Smelter List"&amp;ADDRESS(ROW(),COLUMN(),4),L!$A:$A,0)-1,SL,,)</f>
        <v>Metal (*)</v>
      </c>
      <c r="C4" s="205" t="str">
        <f aca="true">OFFSET(L!$C$1,MATCH("Smelter List"&amp;ADDRESS(ROW(),COLUMN(),4),L!$A:$A,0)-1,SL,,)</f>
        <v>Smelter Look-up (*)</v>
      </c>
      <c r="D4" s="205" t="str">
        <f aca="true">OFFSET(L!$C$1,MATCH("Smelter List"&amp;ADDRESS(ROW(),COLUMN(),4),L!$A:$A,0)-1,SL,,)</f>
        <v>Smelter Name (1)</v>
      </c>
      <c r="E4" s="205" t="str">
        <f aca="true">OFFSET(L!$C$1,MATCH("Smelter List"&amp;ADDRESS(ROW(),COLUMN(),4),L!$A:$A,0)-1,SL,,)</f>
        <v>Smelter Country (*)</v>
      </c>
      <c r="F4" s="205" t="str">
        <f aca="true">OFFSET(L!$C$1,MATCH("Smelter List"&amp;ADDRESS(ROW(),COLUMN(),4),L!$A:$A,0)-1,SL,,)</f>
        <v>Smelter Identification</v>
      </c>
      <c r="G4" s="205" t="str">
        <f aca="true">OFFSET(L!$C$1,MATCH("Smelter List"&amp;ADDRESS(ROW(),COLUMN(),4),L!$A:$A,0)-1,SL,,)</f>
        <v>Source of Smelter Identification Number</v>
      </c>
      <c r="H4" s="207" t="str">
        <f aca="true">OFFSET(L!$C$1,MATCH("Smelter List"&amp;ADDRESS(ROW(),COLUMN(),4),L!$A:$A,0)-1,SL,,)</f>
        <v>Smelter Street </v>
      </c>
      <c r="I4" s="207" t="str">
        <f aca="true">OFFSET(L!$C$1,MATCH("Smelter List"&amp;ADDRESS(ROW(),COLUMN(),4),L!$A:$A,0)-1,SL,,)</f>
        <v>Smelter City</v>
      </c>
      <c r="J4" s="207" t="str">
        <f aca="true">OFFSET(L!$C$1,MATCH("Smelter List"&amp;ADDRESS(ROW(),COLUMN(),4),L!$A:$A,0)-1,SL,,)</f>
        <v>Smelter Facility Location: State / Province</v>
      </c>
      <c r="K4" s="207" t="str">
        <f aca="true">OFFSET(L!$C$1,MATCH("Smelter List"&amp;ADDRESS(ROW(),COLUMN(),4),L!$A:$A,0)-1,SL,,)</f>
        <v>Smelter Contact Name</v>
      </c>
      <c r="L4" s="207" t="str">
        <f aca="true">OFFSET(L!$C$1,MATCH("Smelter List"&amp;ADDRESS(ROW(),COLUMN(),4),L!$A:$A,0)-1,SL,,)</f>
        <v>Smelter Contact Email</v>
      </c>
      <c r="M4" s="207" t="str">
        <f aca="true">OFFSET(L!$C$1,MATCH("Smelter List"&amp;ADDRESS(ROW(),COLUMN(),4),L!$A:$A,0)-1,SL,,)</f>
        <v>Proposed next steps</v>
      </c>
      <c r="N4" s="207" t="str">
        <f aca="true">OFFSET(L!$C$1,MATCH("Smelter List"&amp;ADDRESS(ROW(),COLUMN(),4),L!$A:$A,0)-1,SL,,)</f>
        <v>Name of Mine(s) or if recycled or scrap sourced, enter "recycled" or "scrap"</v>
      </c>
      <c r="O4" s="207" t="str">
        <f aca="true">OFFSET(L!$C$1,MATCH("Smelter List"&amp;ADDRESS(ROW(),COLUMN(),4),L!$A:$A,0)-1,SL,,)</f>
        <v>Location (Country) of Mine(s) or if recycled or scrap sourced, enter "recycled" or "scrap"</v>
      </c>
      <c r="P4" s="207" t="str">
        <f aca="true">OFFSET(L!$C$1,MATCH("Smelter List"&amp;ADDRESS(ROW(),COLUMN(),4),L!$A:$A,0)-1,SL,,)</f>
        <v>Does 100% of the smelter’s feedstock originate from recycled or scrap sources?</v>
      </c>
      <c r="Q4" s="195" t="str">
        <f aca="true">OFFSET(L!$C$1,MATCH("Smelter List"&amp;ADDRESS(ROW(),COLUMN(),4),L!$A:$A,0)-1,SL,,)</f>
        <v>Comments</v>
      </c>
      <c r="R4" s="205" t="s">
        <v>147</v>
      </c>
      <c r="S4" s="205" t="s">
        <v>148</v>
      </c>
      <c r="T4" s="205" t="s">
        <v>149</v>
      </c>
      <c r="U4" s="208"/>
      <c r="W4" s="209" t="s">
        <v>150</v>
      </c>
      <c r="X4" s="209" t="s">
        <v>151</v>
      </c>
      <c r="AH4" s="195" t="s">
        <v>127</v>
      </c>
    </row>
    <row r="5" s="179" customFormat="true" ht="19.5" hidden="false" customHeight="true" outlineLevel="0" collapsed="false">
      <c r="A5" s="210"/>
      <c r="B5" s="211" t="s">
        <v>146</v>
      </c>
      <c r="C5" s="212" t="s">
        <v>152</v>
      </c>
      <c r="D5" s="213"/>
      <c r="E5" s="211" t="s">
        <v>153</v>
      </c>
      <c r="F5" s="214" t="str">
        <f aca="true">IF(ISERROR($V5),"",OFFSET('Smelter Look-up'!$E$4,$V5-4,0))</f>
        <v>CID002763</v>
      </c>
      <c r="G5" s="214" t="str">
        <f aca="true">IF(C5=$X$4,IF(ISERROR($V5),"Enter smelter details","RMI"),IF(ISERROR($V5),"",OFFSET('Smelter Look-up'!$F$4,$V5-4,0)))</f>
        <v>RMI</v>
      </c>
      <c r="H5" s="215" t="n">
        <f aca="true">IF(ISERROR($V5),"",OFFSET('Smelter Look-up'!$G$4,$V5-4,0))</f>
        <v>0</v>
      </c>
      <c r="I5" s="216" t="str">
        <f aca="true">IF(ISERROR($V5),"",OFFSET('Smelter Look-up'!$H$4,$V5-4,0))</f>
        <v>Pero</v>
      </c>
      <c r="J5" s="216" t="str">
        <f aca="true">IF(ISERROR($V5),"",OFFSET('Smelter Look-up'!$I$4,$V5-4,0))</f>
        <v>Lombardia</v>
      </c>
      <c r="K5" s="217"/>
      <c r="L5" s="217"/>
      <c r="M5" s="217"/>
      <c r="N5" s="217"/>
      <c r="O5" s="217"/>
      <c r="P5" s="218"/>
      <c r="Q5" s="219"/>
      <c r="R5" s="220" t="str">
        <f aca="true">IF(ISERROR($V5),"",OFFSET('Smelter Look-up'!$C$4,$V5-4,0)&amp;"")</f>
        <v>8853 S.p.A.</v>
      </c>
      <c r="S5" s="221" t="str">
        <f aca="true">IF(B5="","",IF(ISERROR(MATCH($E5,CL,0)),"Unknown",INDIRECT("'C'!$A$"&amp;MATCH($E5,CL,0)+1)))</f>
        <v>IT</v>
      </c>
      <c r="T5" s="221" t="str">
        <f aca="true">IF(B5="","",IF(ISERROR(MATCH($J5,SorP!$B$1:$B$6279,0)),"",INDIRECT("'SorP'!$A$"&amp;MATCH($S5&amp;$J5,SorP!C:C,0))))</f>
        <v>IT-25</v>
      </c>
      <c r="U5" s="222"/>
      <c r="V5" s="223" t="n">
        <f aca="false">IF(C5="",NA(),IF(OR(C5="Smelter not listed",C5="Smelter not yet identified"),MATCH($B5&amp;$D5,'Smelter Look-up'!$J:$J,0),MATCH($B5&amp;$C5,'Smelter Look-up'!$J:$J,0)))</f>
        <v>5</v>
      </c>
      <c r="X5" s="179" t="n">
        <f aca="false">IF(AND(C5="Smelter not listed",OR(LEN(D5)=0,LEN(E5)=0)),1,0)</f>
        <v>0</v>
      </c>
      <c r="AB5" s="224" t="str">
        <f aca="false">B5&amp;C5</f>
        <v>Gold8853 S.p.A.</v>
      </c>
    </row>
    <row r="6" s="179" customFormat="true" ht="19.5" hidden="false" customHeight="true" outlineLevel="0" collapsed="false">
      <c r="A6" s="210"/>
      <c r="B6" s="211" t="s">
        <v>146</v>
      </c>
      <c r="C6" s="212" t="s">
        <v>154</v>
      </c>
      <c r="D6" s="213"/>
      <c r="E6" s="211" t="s">
        <v>155</v>
      </c>
      <c r="F6" s="214" t="str">
        <f aca="true">IF(ISERROR($V6),"",OFFSET('Smelter Look-up'!$E$4,$V6-4,0))</f>
        <v>CID002920</v>
      </c>
      <c r="G6" s="214" t="str">
        <f aca="true">IF(C6=$X$4,IF(ISERROR($V6),"Enter smelter details","RMI"),IF(ISERROR($V6),"",OFFSET('Smelter Look-up'!$F$4,$V6-4,0)))</f>
        <v>RMI</v>
      </c>
      <c r="H6" s="215" t="n">
        <f aca="true">IF(ISERROR($V6),"",OFFSET('Smelter Look-up'!$G$4,$V6-4,0))</f>
        <v>0</v>
      </c>
      <c r="I6" s="216" t="str">
        <f aca="true">IF(ISERROR($V6),"",OFFSET('Smelter Look-up'!$H$4,$V6-4,0))</f>
        <v>Marrickville</v>
      </c>
      <c r="J6" s="216" t="str">
        <f aca="true">IF(ISERROR($V6),"",OFFSET('Smelter Look-up'!$I$4,$V6-4,0))</f>
        <v>New South Wales</v>
      </c>
      <c r="K6" s="217"/>
      <c r="L6" s="217"/>
      <c r="M6" s="217"/>
      <c r="N6" s="217"/>
      <c r="O6" s="217"/>
      <c r="P6" s="218"/>
      <c r="Q6" s="219"/>
      <c r="R6" s="220" t="str">
        <f aca="true">IF(ISERROR($V6),"",OFFSET('Smelter Look-up'!$C$4,$V6-4,0)&amp;"")</f>
        <v>ABC Refinery Pty Ltd.</v>
      </c>
      <c r="S6" s="221" t="str">
        <f aca="true">IF(B6="","",IF(ISERROR(MATCH($E6,CL,0)),"Unknown",INDIRECT("'C'!$A$"&amp;MATCH($E6,CL,0)+1)))</f>
        <v>AU</v>
      </c>
      <c r="T6" s="221" t="str">
        <f aca="true">IF(B6="","",IF(ISERROR(MATCH($J6,SorP!$B$1:$B$6279,0)),"",INDIRECT("'SorP'!$A$"&amp;MATCH($S6&amp;$J6,SorP!C:C,0))))</f>
        <v>AU-NSW</v>
      </c>
      <c r="U6" s="222"/>
      <c r="V6" s="223" t="n">
        <f aca="false">IF(C6="",NA(),IF(OR(C6="Smelter not listed",C6="Smelter not yet identified"),MATCH($B6&amp;$D6,'Smelter Look-up'!$J:$J,0),MATCH($B6&amp;$C6,'Smelter Look-up'!$J:$J,0)))</f>
        <v>6</v>
      </c>
      <c r="X6" s="179" t="n">
        <f aca="false">IF(AND(C6="Smelter not listed",OR(LEN(D6)=0,LEN(E6)=0)),1,0)</f>
        <v>0</v>
      </c>
      <c r="AB6" s="224" t="str">
        <f aca="false">B6&amp;C6</f>
        <v>GoldABC Refinery Pty Ltd.</v>
      </c>
    </row>
    <row r="7" s="179" customFormat="true" ht="19.5" hidden="false" customHeight="true" outlineLevel="0" collapsed="false">
      <c r="A7" s="210"/>
      <c r="B7" s="211" t="s">
        <v>146</v>
      </c>
      <c r="C7" s="212" t="s">
        <v>156</v>
      </c>
      <c r="D7" s="213"/>
      <c r="E7" s="211" t="s">
        <v>157</v>
      </c>
      <c r="F7" s="214" t="str">
        <f aca="true">IF(ISERROR($V7),"",OFFSET('Smelter Look-up'!$E$4,$V7-4,0))</f>
        <v/>
      </c>
      <c r="G7" s="214" t="str">
        <f aca="true">IF(C7=$X$4,IF(ISERROR($V7),"Enter smelter details","RMI"),IF(ISERROR($V7),"",OFFSET('Smelter Look-up'!$F$4,$V7-4,0)))</f>
        <v/>
      </c>
      <c r="H7" s="215" t="str">
        <f aca="true">IF(ISERROR($V7),"",OFFSET('Smelter Look-up'!$G$4,$V7-4,0))</f>
        <v/>
      </c>
      <c r="I7" s="216" t="str">
        <f aca="true">IF(ISERROR($V7),"",OFFSET('Smelter Look-up'!$H$4,$V7-4,0))</f>
        <v/>
      </c>
      <c r="J7" s="216" t="str">
        <f aca="true">IF(ISERROR($V7),"",OFFSET('Smelter Look-up'!$I$4,$V7-4,0))</f>
        <v/>
      </c>
      <c r="K7" s="217"/>
      <c r="L7" s="217"/>
      <c r="M7" s="217"/>
      <c r="N7" s="217"/>
      <c r="O7" s="217"/>
      <c r="P7" s="218"/>
      <c r="Q7" s="219"/>
      <c r="R7" s="220" t="str">
        <f aca="true">IF(ISERROR($V7),"",OFFSET('Smelter Look-up'!$C$4,$V7-4,0)&amp;"")</f>
        <v/>
      </c>
      <c r="S7" s="221" t="str">
        <f aca="true">IF(B7="","",IF(ISERROR(MATCH($E7,CL,0)),"Unknown",INDIRECT("'C'!$A$"&amp;MATCH($E7,CL,0)+1)))</f>
        <v>Unknown</v>
      </c>
      <c r="T7" s="221" t="str">
        <f aca="true">IF(B7="","",IF(ISERROR(MATCH($J7,SorP!$B$1:$B$6279,0)),"",INDIRECT("'SorP'!$A$"&amp;MATCH($S7&amp;$J7,SorP!C:C,0))))</f>
        <v/>
      </c>
      <c r="U7" s="222"/>
      <c r="V7" s="223" t="e">
        <f aca="false">IF(C7="",NA(),IF(OR(C7="Smelter not listed",C7="Smelter not yet identified"),MATCH($B7&amp;$D7,'Smelter Look-up'!$J:$J,0),MATCH($B7&amp;$C7,'Smelter Look-up'!$J:$J,0)))</f>
        <v>#N/A</v>
      </c>
      <c r="X7" s="179" t="n">
        <f aca="false">IF(AND(C7="Smelter not listed",OR(LEN(D7)=0,LEN(E7)=0)),1,0)</f>
        <v>0</v>
      </c>
      <c r="AB7" s="224" t="str">
        <f aca="false">B7&amp;C7</f>
        <v>GoldAbington Reldan Metals, LLC United States Of</v>
      </c>
    </row>
    <row r="8" s="179" customFormat="true" ht="19.5" hidden="false" customHeight="true" outlineLevel="0" collapsed="false">
      <c r="A8" s="210"/>
      <c r="B8" s="211" t="s">
        <v>146</v>
      </c>
      <c r="C8" s="212" t="s">
        <v>158</v>
      </c>
      <c r="D8" s="213"/>
      <c r="E8" s="211" t="s">
        <v>157</v>
      </c>
      <c r="F8" s="214" t="str">
        <f aca="true">IF(ISERROR($V8),"",OFFSET('Smelter Look-up'!$E$4,$V8-4,0))</f>
        <v/>
      </c>
      <c r="G8" s="214" t="str">
        <f aca="true">IF(C8=$X$4,IF(ISERROR($V8),"Enter smelter details","RMI"),IF(ISERROR($V8),"",OFFSET('Smelter Look-up'!$F$4,$V8-4,0)))</f>
        <v/>
      </c>
      <c r="H8" s="215" t="str">
        <f aca="true">IF(ISERROR($V8),"",OFFSET('Smelter Look-up'!$G$4,$V8-4,0))</f>
        <v/>
      </c>
      <c r="I8" s="216" t="str">
        <f aca="true">IF(ISERROR($V8),"",OFFSET('Smelter Look-up'!$H$4,$V8-4,0))</f>
        <v/>
      </c>
      <c r="J8" s="216" t="str">
        <f aca="true">IF(ISERROR($V8),"",OFFSET('Smelter Look-up'!$I$4,$V8-4,0))</f>
        <v/>
      </c>
      <c r="K8" s="217"/>
      <c r="L8" s="217"/>
      <c r="M8" s="217"/>
      <c r="N8" s="217"/>
      <c r="O8" s="217"/>
      <c r="P8" s="218"/>
      <c r="Q8" s="219"/>
      <c r="R8" s="220" t="str">
        <f aca="true">IF(ISERROR($V8),"",OFFSET('Smelter Look-up'!$C$4,$V8-4,0)&amp;"")</f>
        <v/>
      </c>
      <c r="S8" s="221" t="str">
        <f aca="true">IF(B8="","",IF(ISERROR(MATCH($E8,CL,0)),"Unknown",INDIRECT("'C'!$A$"&amp;MATCH($E8,CL,0)+1)))</f>
        <v>Unknown</v>
      </c>
      <c r="T8" s="221" t="str">
        <f aca="true">IF(B8="","",IF(ISERROR(MATCH($J8,SorP!$B$1:$B$6279,0)),"",INDIRECT("'SorP'!$A$"&amp;MATCH($S8&amp;$J8,SorP!C:C,0))))</f>
        <v/>
      </c>
      <c r="U8" s="222"/>
      <c r="V8" s="223" t="e">
        <f aca="false">IF(C8="",NA(),IF(OR(C8="Smelter not listed",C8="Smelter not yet identified"),MATCH($B8&amp;$D8,'Smelter Look-up'!$J:$J,0),MATCH($B8&amp;$C8,'Smelter Look-up'!$J:$J,0)))</f>
        <v>#N/A</v>
      </c>
      <c r="X8" s="179" t="n">
        <f aca="false">IF(AND(C8="Smelter not listed",OR(LEN(D8)=0,LEN(E8)=0)),1,0)</f>
        <v>0</v>
      </c>
      <c r="AB8" s="224" t="str">
        <f aca="false">B8&amp;C8</f>
        <v>GoldAdvanced Chemical Company United States Of</v>
      </c>
    </row>
    <row r="9" s="179" customFormat="true" ht="19.5" hidden="false" customHeight="true" outlineLevel="0" collapsed="false">
      <c r="A9" s="210"/>
      <c r="B9" s="211" t="s">
        <v>146</v>
      </c>
      <c r="C9" s="212" t="s">
        <v>159</v>
      </c>
      <c r="D9" s="213"/>
      <c r="E9" s="211" t="s">
        <v>160</v>
      </c>
      <c r="F9" s="214" t="str">
        <f aca="true">IF(ISERROR($V9),"",OFFSET('Smelter Look-up'!$E$4,$V9-4,0))</f>
        <v>CID003185</v>
      </c>
      <c r="G9" s="214" t="str">
        <f aca="true">IF(C9=$X$4,IF(ISERROR($V9),"Enter smelter details","RMI"),IF(ISERROR($V9),"",OFFSET('Smelter Look-up'!$F$4,$V9-4,0)))</f>
        <v>RMI</v>
      </c>
      <c r="H9" s="215" t="n">
        <f aca="true">IF(ISERROR($V9),"",OFFSET('Smelter Look-up'!$G$4,$V9-4,0))</f>
        <v>0</v>
      </c>
      <c r="I9" s="216" t="str">
        <f aca="true">IF(ISERROR($V9),"",OFFSET('Smelter Look-up'!$H$4,$V9-4,0))</f>
        <v>Entebbe</v>
      </c>
      <c r="J9" s="216" t="str">
        <f aca="true">IF(ISERROR($V9),"",OFFSET('Smelter Look-up'!$I$4,$V9-4,0))</f>
        <v>Wakiso</v>
      </c>
      <c r="K9" s="217"/>
      <c r="L9" s="217"/>
      <c r="M9" s="217"/>
      <c r="N9" s="217"/>
      <c r="O9" s="217"/>
      <c r="P9" s="218"/>
      <c r="Q9" s="219"/>
      <c r="R9" s="220" t="str">
        <f aca="true">IF(ISERROR($V9),"",OFFSET('Smelter Look-up'!$C$4,$V9-4,0)&amp;"")</f>
        <v>African Gold Refinery</v>
      </c>
      <c r="S9" s="221" t="str">
        <f aca="true">IF(B9="","",IF(ISERROR(MATCH($E9,CL,0)),"Unknown",INDIRECT("'C'!$A$"&amp;MATCH($E9,CL,0)+1)))</f>
        <v>UG</v>
      </c>
      <c r="T9" s="221" t="str">
        <f aca="true">IF(B9="","",IF(ISERROR(MATCH($J9,SorP!$B$1:$B$6279,0)),"",INDIRECT("'SorP'!$A$"&amp;MATCH($S9&amp;$J9,SorP!C:C,0))))</f>
        <v>UG-113</v>
      </c>
      <c r="U9" s="222"/>
      <c r="V9" s="223" t="n">
        <f aca="false">IF(C9="",NA(),IF(OR(C9="Smelter not listed",C9="Smelter not yet identified"),MATCH($B9&amp;$D9,'Smelter Look-up'!$J:$J,0),MATCH($B9&amp;$C9,'Smelter Look-up'!$J:$J,0)))</f>
        <v>9</v>
      </c>
      <c r="X9" s="179" t="n">
        <f aca="false">IF(AND(C9="Smelter not listed",OR(LEN(D9)=0,LEN(E9)=0)),1,0)</f>
        <v>0</v>
      </c>
      <c r="AB9" s="224" t="str">
        <f aca="false">B9&amp;C9</f>
        <v>GoldAfrican Gold Refinery</v>
      </c>
    </row>
    <row r="10" s="179" customFormat="true" ht="19.5" hidden="false" customHeight="true" outlineLevel="0" collapsed="false">
      <c r="A10" s="210"/>
      <c r="B10" s="211" t="s">
        <v>146</v>
      </c>
      <c r="C10" s="212" t="s">
        <v>161</v>
      </c>
      <c r="D10" s="213"/>
      <c r="E10" s="211" t="s">
        <v>162</v>
      </c>
      <c r="F10" s="214" t="str">
        <f aca="true">IF(ISERROR($V10),"",OFFSET('Smelter Look-up'!$E$4,$V10-4,0))</f>
        <v>CID000035</v>
      </c>
      <c r="G10" s="214" t="str">
        <f aca="true">IF(C10=$X$4,IF(ISERROR($V10),"Enter smelter details","RMI"),IF(ISERROR($V10),"",OFFSET('Smelter Look-up'!$F$4,$V10-4,0)))</f>
        <v>RMI</v>
      </c>
      <c r="H10" s="215" t="n">
        <f aca="true">IF(ISERROR($V10),"",OFFSET('Smelter Look-up'!$G$4,$V10-4,0))</f>
        <v>0</v>
      </c>
      <c r="I10" s="216" t="str">
        <f aca="true">IF(ISERROR($V10),"",OFFSET('Smelter Look-up'!$H$4,$V10-4,0))</f>
        <v>Pforzheim</v>
      </c>
      <c r="J10" s="216" t="str">
        <f aca="true">IF(ISERROR($V10),"",OFFSET('Smelter Look-up'!$I$4,$V10-4,0))</f>
        <v>Baden-Württemberg</v>
      </c>
      <c r="K10" s="217"/>
      <c r="L10" s="217"/>
      <c r="M10" s="217"/>
      <c r="N10" s="217"/>
      <c r="O10" s="217"/>
      <c r="P10" s="218"/>
      <c r="Q10" s="219"/>
      <c r="R10" s="220" t="str">
        <f aca="true">IF(ISERROR($V10),"",OFFSET('Smelter Look-up'!$C$4,$V10-4,0)&amp;"")</f>
        <v>Agosi AG</v>
      </c>
      <c r="S10" s="221" t="str">
        <f aca="true">IF(B10="","",IF(ISERROR(MATCH($E10,CL,0)),"Unknown",INDIRECT("'C'!$A$"&amp;MATCH($E10,CL,0)+1)))</f>
        <v>DE</v>
      </c>
      <c r="T10" s="221" t="str">
        <f aca="true">IF(B10="","",IF(ISERROR(MATCH($J10,SorP!$B$1:$B$6279,0)),"",INDIRECT("'SorP'!$A$"&amp;MATCH($S10&amp;$J10,SorP!C:C,0))))</f>
        <v>DE-BW</v>
      </c>
      <c r="U10" s="222"/>
      <c r="V10" s="223" t="n">
        <f aca="false">IF(C10="",NA(),IF(OR(C10="Smelter not listed",C10="Smelter not yet identified"),MATCH($B10&amp;$D10,'Smelter Look-up'!$J:$J,0),MATCH($B10&amp;$C10,'Smelter Look-up'!$J:$J,0)))</f>
        <v>10</v>
      </c>
      <c r="X10" s="179" t="n">
        <f aca="false">IF(AND(C10="Smelter not listed",OR(LEN(D10)=0,LEN(E10)=0)),1,0)</f>
        <v>0</v>
      </c>
      <c r="AB10" s="224" t="str">
        <f aca="false">B10&amp;C10</f>
        <v>GoldAgosi AG</v>
      </c>
    </row>
    <row r="11" s="179" customFormat="true" ht="19.5" hidden="false" customHeight="true" outlineLevel="0" collapsed="false">
      <c r="A11" s="210"/>
      <c r="B11" s="211" t="s">
        <v>146</v>
      </c>
      <c r="C11" s="212" t="s">
        <v>163</v>
      </c>
      <c r="D11" s="213"/>
      <c r="E11" s="211" t="s">
        <v>164</v>
      </c>
      <c r="F11" s="214" t="str">
        <f aca="true">IF(ISERROR($V11),"",OFFSET('Smelter Look-up'!$E$4,$V11-4,0))</f>
        <v>CID000019</v>
      </c>
      <c r="G11" s="214" t="str">
        <f aca="true">IF(C11=$X$4,IF(ISERROR($V11),"Enter smelter details","RMI"),IF(ISERROR($V11),"",OFFSET('Smelter Look-up'!$F$4,$V11-4,0)))</f>
        <v>RMI</v>
      </c>
      <c r="H11" s="215" t="n">
        <f aca="true">IF(ISERROR($V11),"",OFFSET('Smelter Look-up'!$G$4,$V11-4,0))</f>
        <v>0</v>
      </c>
      <c r="I11" s="216" t="str">
        <f aca="true">IF(ISERROR($V11),"",OFFSET('Smelter Look-up'!$H$4,$V11-4,0))</f>
        <v>Fuchu</v>
      </c>
      <c r="J11" s="216" t="str">
        <f aca="true">IF(ISERROR($V11),"",OFFSET('Smelter Look-up'!$I$4,$V11-4,0))</f>
        <v>Tokyo</v>
      </c>
      <c r="K11" s="217"/>
      <c r="L11" s="217"/>
      <c r="M11" s="217"/>
      <c r="N11" s="217"/>
      <c r="O11" s="217"/>
      <c r="P11" s="218"/>
      <c r="Q11" s="219"/>
      <c r="R11" s="220" t="str">
        <f aca="true">IF(ISERROR($V11),"",OFFSET('Smelter Look-up'!$C$4,$V11-4,0)&amp;"")</f>
        <v>Aida Chemical Industries Co., Ltd.</v>
      </c>
      <c r="S11" s="221" t="str">
        <f aca="true">IF(B11="","",IF(ISERROR(MATCH($E11,CL,0)),"Unknown",INDIRECT("'C'!$A$"&amp;MATCH($E11,CL,0)+1)))</f>
        <v>JP</v>
      </c>
      <c r="T11" s="221" t="str">
        <f aca="true">IF(B11="","",IF(ISERROR(MATCH($J11,SorP!$B$1:$B$6279,0)),"",INDIRECT("'SorP'!$A$"&amp;MATCH($S11&amp;$J11,SorP!C:C,0))))</f>
        <v>JP-13</v>
      </c>
      <c r="U11" s="222"/>
      <c r="V11" s="223" t="n">
        <f aca="false">IF(C11="",NA(),IF(OR(C11="Smelter not listed",C11="Smelter not yet identified"),MATCH($B11&amp;$D11,'Smelter Look-up'!$J:$J,0),MATCH($B11&amp;$C11,'Smelter Look-up'!$J:$J,0)))</f>
        <v>13</v>
      </c>
      <c r="X11" s="179" t="n">
        <f aca="false">IF(AND(C11="Smelter not listed",OR(LEN(D11)=0,LEN(E11)=0)),1,0)</f>
        <v>0</v>
      </c>
      <c r="AB11" s="224" t="str">
        <f aca="false">B11&amp;C11</f>
        <v>GoldAida Chemical Industries Co., Ltd.</v>
      </c>
    </row>
    <row r="12" s="179" customFormat="true" ht="19.5" hidden="false" customHeight="true" outlineLevel="0" collapsed="false">
      <c r="A12" s="210"/>
      <c r="B12" s="211" t="s">
        <v>146</v>
      </c>
      <c r="C12" s="212" t="s">
        <v>165</v>
      </c>
      <c r="D12" s="213"/>
      <c r="E12" s="211" t="s">
        <v>166</v>
      </c>
      <c r="F12" s="214" t="str">
        <f aca="true">IF(ISERROR($V12),"",OFFSET('Smelter Look-up'!$E$4,$V12-4,0))</f>
        <v/>
      </c>
      <c r="G12" s="214" t="str">
        <f aca="true">IF(C12=$X$4,IF(ISERROR($V12),"Enter smelter details","RMI"),IF(ISERROR($V12),"",OFFSET('Smelter Look-up'!$F$4,$V12-4,0)))</f>
        <v/>
      </c>
      <c r="H12" s="215" t="str">
        <f aca="true">IF(ISERROR($V12),"",OFFSET('Smelter Look-up'!$G$4,$V12-4,0))</f>
        <v/>
      </c>
      <c r="I12" s="216" t="str">
        <f aca="true">IF(ISERROR($V12),"",OFFSET('Smelter Look-up'!$H$4,$V12-4,0))</f>
        <v/>
      </c>
      <c r="J12" s="216" t="str">
        <f aca="true">IF(ISERROR($V12),"",OFFSET('Smelter Look-up'!$I$4,$V12-4,0))</f>
        <v/>
      </c>
      <c r="K12" s="217"/>
      <c r="L12" s="217"/>
      <c r="M12" s="217"/>
      <c r="N12" s="217"/>
      <c r="O12" s="217"/>
      <c r="P12" s="218"/>
      <c r="Q12" s="219"/>
      <c r="R12" s="220" t="str">
        <f aca="true">IF(ISERROR($V12),"",OFFSET('Smelter Look-up'!$C$4,$V12-4,0)&amp;"")</f>
        <v/>
      </c>
      <c r="S12" s="221" t="str">
        <f aca="true">IF(B12="","",IF(ISERROR(MATCH($E12,CL,0)),"Unknown",INDIRECT("'C'!$A$"&amp;MATCH($E12,CL,0)+1)))</f>
        <v>Unknown</v>
      </c>
      <c r="T12" s="221" t="str">
        <f aca="true">IF(B12="","",IF(ISERROR(MATCH($J12,SorP!$B$1:$B$6279,0)),"",INDIRECT("'SorP'!$A$"&amp;MATCH($S12&amp;$J12,SorP!C:C,0))))</f>
        <v/>
      </c>
      <c r="U12" s="222"/>
      <c r="V12" s="223" t="e">
        <f aca="false">IF(C12="",NA(),IF(OR(C12="Smelter not listed",C12="Smelter not yet identified"),MATCH($B12&amp;$D12,'Smelter Look-up'!$J:$J,0),MATCH($B12&amp;$C12,'Smelter Look-up'!$J:$J,0)))</f>
        <v>#N/A</v>
      </c>
      <c r="X12" s="179" t="n">
        <f aca="false">IF(AND(C12="Smelter not listed",OR(LEN(D12)=0,LEN(E12)=0)),1,0)</f>
        <v>0</v>
      </c>
      <c r="AB12" s="224" t="str">
        <f aca="false">B12&amp;C12</f>
        <v>GoldAl Etihad Gold Refinery DMCC United Arab</v>
      </c>
    </row>
    <row r="13" s="179" customFormat="true" ht="19.5" hidden="false" customHeight="true" outlineLevel="0" collapsed="false">
      <c r="A13" s="210"/>
      <c r="B13" s="211" t="s">
        <v>146</v>
      </c>
      <c r="C13" s="212" t="s">
        <v>167</v>
      </c>
      <c r="D13" s="213"/>
      <c r="E13" s="211" t="s">
        <v>168</v>
      </c>
      <c r="F13" s="214" t="str">
        <f aca="true">IF(ISERROR($V13),"",OFFSET('Smelter Look-up'!$E$4,$V13-4,0))</f>
        <v>CID002760</v>
      </c>
      <c r="G13" s="214" t="str">
        <f aca="true">IF(C13=$X$4,IF(ISERROR($V13),"Enter smelter details","RMI"),IF(ISERROR($V13),"",OFFSET('Smelter Look-up'!$F$4,$V13-4,0)))</f>
        <v>RMI</v>
      </c>
      <c r="H13" s="215" t="n">
        <f aca="true">IF(ISERROR($V13),"",OFFSET('Smelter Look-up'!$G$4,$V13-4,0))</f>
        <v>0</v>
      </c>
      <c r="I13" s="216" t="str">
        <f aca="true">IF(ISERROR($V13),"",OFFSET('Smelter Look-up'!$H$4,$V13-4,0))</f>
        <v>Gondomar</v>
      </c>
      <c r="J13" s="216" t="str">
        <f aca="true">IF(ISERROR($V13),"",OFFSET('Smelter Look-up'!$I$4,$V13-4,0))</f>
        <v>Porto</v>
      </c>
      <c r="K13" s="217"/>
      <c r="L13" s="217"/>
      <c r="M13" s="217"/>
      <c r="N13" s="217"/>
      <c r="O13" s="217"/>
      <c r="P13" s="218"/>
      <c r="Q13" s="219"/>
      <c r="R13" s="220" t="str">
        <f aca="true">IF(ISERROR($V13),"",OFFSET('Smelter Look-up'!$C$4,$V13-4,0)&amp;"")</f>
        <v>Albino Mountinho Lda.</v>
      </c>
      <c r="S13" s="221" t="str">
        <f aca="true">IF(B13="","",IF(ISERROR(MATCH($E13,CL,0)),"Unknown",INDIRECT("'C'!$A$"&amp;MATCH($E13,CL,0)+1)))</f>
        <v>PT</v>
      </c>
      <c r="T13" s="221" t="str">
        <f aca="true">IF(B13="","",IF(ISERROR(MATCH($J13,SorP!$B$1:$B$6279,0)),"",INDIRECT("'SorP'!$A$"&amp;MATCH($S13&amp;$J13,SorP!C:C,0))))</f>
        <v>PT-13</v>
      </c>
      <c r="U13" s="222"/>
      <c r="V13" s="223" t="n">
        <f aca="false">IF(C13="",NA(),IF(OR(C13="Smelter not listed",C13="Smelter not yet identified"),MATCH($B13&amp;$D13,'Smelter Look-up'!$J:$J,0),MATCH($B13&amp;$C13,'Smelter Look-up'!$J:$J,0)))</f>
        <v>17</v>
      </c>
      <c r="X13" s="179" t="n">
        <f aca="false">IF(AND(C13="Smelter not listed",OR(LEN(D13)=0,LEN(E13)=0)),1,0)</f>
        <v>0</v>
      </c>
      <c r="AB13" s="224" t="str">
        <f aca="false">B13&amp;C13</f>
        <v>GoldAlbino Mountinho Lda.</v>
      </c>
    </row>
    <row r="14" s="179" customFormat="true" ht="19.5" hidden="false" customHeight="true" outlineLevel="0" collapsed="false">
      <c r="A14" s="210"/>
      <c r="B14" s="211" t="s">
        <v>146</v>
      </c>
      <c r="C14" s="212" t="s">
        <v>169</v>
      </c>
      <c r="D14" s="213"/>
      <c r="E14" s="211" t="s">
        <v>157</v>
      </c>
      <c r="F14" s="214" t="str">
        <f aca="true">IF(ISERROR($V14),"",OFFSET('Smelter Look-up'!$E$4,$V14-4,0))</f>
        <v/>
      </c>
      <c r="G14" s="214" t="str">
        <f aca="true">IF(C14=$X$4,IF(ISERROR($V14),"Enter smelter details","RMI"),IF(ISERROR($V14),"",OFFSET('Smelter Look-up'!$F$4,$V14-4,0)))</f>
        <v/>
      </c>
      <c r="H14" s="215" t="str">
        <f aca="true">IF(ISERROR($V14),"",OFFSET('Smelter Look-up'!$G$4,$V14-4,0))</f>
        <v/>
      </c>
      <c r="I14" s="216" t="str">
        <f aca="true">IF(ISERROR($V14),"",OFFSET('Smelter Look-up'!$H$4,$V14-4,0))</f>
        <v/>
      </c>
      <c r="J14" s="216" t="str">
        <f aca="true">IF(ISERROR($V14),"",OFFSET('Smelter Look-up'!$I$4,$V14-4,0))</f>
        <v/>
      </c>
      <c r="K14" s="217"/>
      <c r="L14" s="217"/>
      <c r="M14" s="217"/>
      <c r="N14" s="217"/>
      <c r="O14" s="217"/>
      <c r="P14" s="218"/>
      <c r="Q14" s="219"/>
      <c r="R14" s="220" t="str">
        <f aca="true">IF(ISERROR($V14),"",OFFSET('Smelter Look-up'!$C$4,$V14-4,0)&amp;"")</f>
        <v/>
      </c>
      <c r="S14" s="221" t="str">
        <f aca="true">IF(B14="","",IF(ISERROR(MATCH($E14,CL,0)),"Unknown",INDIRECT("'C'!$A$"&amp;MATCH($E14,CL,0)+1)))</f>
        <v>Unknown</v>
      </c>
      <c r="T14" s="221" t="str">
        <f aca="true">IF(B14="","",IF(ISERROR(MATCH($J14,SorP!$B$1:$B$6279,0)),"",INDIRECT("'SorP'!$A$"&amp;MATCH($S14&amp;$J14,SorP!C:C,0))))</f>
        <v/>
      </c>
      <c r="U14" s="222"/>
      <c r="V14" s="223" t="e">
        <f aca="false">IF(C14="",NA(),IF(OR(C14="Smelter not listed",C14="Smelter not yet identified"),MATCH($B14&amp;$D14,'Smelter Look-up'!$J:$J,0),MATCH($B14&amp;$C14,'Smelter Look-up'!$J:$J,0)))</f>
        <v>#N/A</v>
      </c>
      <c r="X14" s="179" t="n">
        <f aca="false">IF(AND(C14="Smelter not listed",OR(LEN(D14)=0,LEN(E14)=0)),1,0)</f>
        <v>0</v>
      </c>
      <c r="AB14" s="224" t="str">
        <f aca="false">B14&amp;C14</f>
        <v>GoldAlexy Metals United States Of</v>
      </c>
    </row>
    <row r="15" s="179" customFormat="true" ht="19.5" hidden="false" customHeight="true" outlineLevel="0" collapsed="false">
      <c r="A15" s="210"/>
      <c r="B15" s="211" t="s">
        <v>146</v>
      </c>
      <c r="C15" s="212" t="s">
        <v>170</v>
      </c>
      <c r="D15" s="213"/>
      <c r="E15" s="211" t="s">
        <v>171</v>
      </c>
      <c r="F15" s="214" t="str">
        <f aca="true">IF(ISERROR($V15),"",OFFSET('Smelter Look-up'!$E$4,$V15-4,0))</f>
        <v>CID000041</v>
      </c>
      <c r="G15" s="214" t="str">
        <f aca="true">IF(C15=$X$4,IF(ISERROR($V15),"Enter smelter details","RMI"),IF(ISERROR($V15),"",OFFSET('Smelter Look-up'!$F$4,$V15-4,0)))</f>
        <v>RMI</v>
      </c>
      <c r="H15" s="215" t="n">
        <f aca="true">IF(ISERROR($V15),"",OFFSET('Smelter Look-up'!$G$4,$V15-4,0))</f>
        <v>0</v>
      </c>
      <c r="I15" s="216" t="str">
        <f aca="true">IF(ISERROR($V15),"",OFFSET('Smelter Look-up'!$H$4,$V15-4,0))</f>
        <v>Almalyk</v>
      </c>
      <c r="J15" s="216" t="str">
        <f aca="true">IF(ISERROR($V15),"",OFFSET('Smelter Look-up'!$I$4,$V15-4,0))</f>
        <v>Toshkent</v>
      </c>
      <c r="K15" s="217"/>
      <c r="L15" s="217"/>
      <c r="M15" s="217"/>
      <c r="N15" s="217"/>
      <c r="O15" s="217"/>
      <c r="P15" s="218"/>
      <c r="Q15" s="219"/>
      <c r="R15" s="220" t="str">
        <f aca="true">IF(ISERROR($V15),"",OFFSET('Smelter Look-up'!$C$4,$V15-4,0)&amp;"")</f>
        <v>Almalyk Mining and Metallurgical Complex (AMMC)</v>
      </c>
      <c r="S15" s="221" t="str">
        <f aca="true">IF(B15="","",IF(ISERROR(MATCH($E15,CL,0)),"Unknown",INDIRECT("'C'!$A$"&amp;MATCH($E15,CL,0)+1)))</f>
        <v>UZ</v>
      </c>
      <c r="T15" s="221" t="str">
        <f aca="true">IF(B15="","",IF(ISERROR(MATCH($J15,SorP!$B$1:$B$6279,0)),"",INDIRECT("'SorP'!$A$"&amp;MATCH($S15&amp;$J15,SorP!C:C,0))))</f>
        <v>UZ-TO</v>
      </c>
      <c r="U15" s="222"/>
      <c r="V15" s="223" t="n">
        <f aca="false">IF(C15="",NA(),IF(OR(C15="Smelter not listed",C15="Smelter not yet identified"),MATCH($B15&amp;$D15,'Smelter Look-up'!$J:$J,0),MATCH($B15&amp;$C15,'Smelter Look-up'!$J:$J,0)))</f>
        <v>20</v>
      </c>
      <c r="X15" s="179" t="n">
        <f aca="false">IF(AND(C15="Smelter not listed",OR(LEN(D15)=0,LEN(E15)=0)),1,0)</f>
        <v>0</v>
      </c>
      <c r="AB15" s="224" t="str">
        <f aca="false">B15&amp;C15</f>
        <v>GoldAlmalyk Mining and Metallurgical Complex (AMMC)</v>
      </c>
    </row>
    <row r="16" s="179" customFormat="true" ht="19.5" hidden="false" customHeight="true" outlineLevel="0" collapsed="false">
      <c r="A16" s="210"/>
      <c r="B16" s="211" t="s">
        <v>146</v>
      </c>
      <c r="C16" s="212" t="s">
        <v>172</v>
      </c>
      <c r="D16" s="213"/>
      <c r="E16" s="211" t="s">
        <v>173</v>
      </c>
      <c r="F16" s="214" t="str">
        <f aca="true">IF(ISERROR($V16),"",OFFSET('Smelter Look-up'!$E$4,$V16-4,0))</f>
        <v>CID000058</v>
      </c>
      <c r="G16" s="214" t="str">
        <f aca="true">IF(C16=$X$4,IF(ISERROR($V16),"Enter smelter details","RMI"),IF(ISERROR($V16),"",OFFSET('Smelter Look-up'!$F$4,$V16-4,0)))</f>
        <v>RMI</v>
      </c>
      <c r="H16" s="215" t="n">
        <f aca="true">IF(ISERROR($V16),"",OFFSET('Smelter Look-up'!$G$4,$V16-4,0))</f>
        <v>0</v>
      </c>
      <c r="I16" s="216" t="str">
        <f aca="true">IF(ISERROR($V16),"",OFFSET('Smelter Look-up'!$H$4,$V16-4,0))</f>
        <v>Nova Lima</v>
      </c>
      <c r="J16" s="216" t="str">
        <f aca="true">IF(ISERROR($V16),"",OFFSET('Smelter Look-up'!$I$4,$V16-4,0))</f>
        <v>Minas Gerais</v>
      </c>
      <c r="K16" s="217"/>
      <c r="L16" s="217"/>
      <c r="M16" s="217"/>
      <c r="N16" s="217"/>
      <c r="O16" s="217"/>
      <c r="P16" s="218"/>
      <c r="Q16" s="219"/>
      <c r="R16" s="220" t="str">
        <f aca="true">IF(ISERROR($V16),"",OFFSET('Smelter Look-up'!$C$4,$V16-4,0)&amp;"")</f>
        <v>AngloGold Ashanti Corrego do Sitio Mineracao</v>
      </c>
      <c r="S16" s="221" t="str">
        <f aca="true">IF(B16="","",IF(ISERROR(MATCH($E16,CL,0)),"Unknown",INDIRECT("'C'!$A$"&amp;MATCH($E16,CL,0)+1)))</f>
        <v>BR</v>
      </c>
      <c r="T16" s="221" t="str">
        <f aca="true">IF(B16="","",IF(ISERROR(MATCH($J16,SorP!$B$1:$B$6279,0)),"",INDIRECT("'SorP'!$A$"&amp;MATCH($S16&amp;$J16,SorP!C:C,0))))</f>
        <v>BR-MG</v>
      </c>
      <c r="U16" s="222"/>
      <c r="V16" s="223" t="n">
        <f aca="false">IF(C16="",NA(),IF(OR(C16="Smelter not listed",C16="Smelter not yet identified"),MATCH($B16&amp;$D16,'Smelter Look-up'!$J:$J,0),MATCH($B16&amp;$C16,'Smelter Look-up'!$J:$J,0)))</f>
        <v>23</v>
      </c>
      <c r="X16" s="179" t="n">
        <f aca="false">IF(AND(C16="Smelter not listed",OR(LEN(D16)=0,LEN(E16)=0)),1,0)</f>
        <v>0</v>
      </c>
      <c r="AB16" s="224" t="str">
        <f aca="false">B16&amp;C16</f>
        <v>GoldAngloGold Ashanti Corrego do Sitio Mineracao</v>
      </c>
    </row>
    <row r="17" s="179" customFormat="true" ht="19.5" hidden="false" customHeight="true" outlineLevel="0" collapsed="false">
      <c r="A17" s="210"/>
      <c r="B17" s="211" t="s">
        <v>146</v>
      </c>
      <c r="C17" s="212" t="s">
        <v>174</v>
      </c>
      <c r="D17" s="213"/>
      <c r="E17" s="211" t="s">
        <v>175</v>
      </c>
      <c r="F17" s="214" t="str">
        <f aca="true">IF(ISERROR($V17),"",OFFSET('Smelter Look-up'!$E$4,$V17-4,0))</f>
        <v>CID000077</v>
      </c>
      <c r="G17" s="214" t="str">
        <f aca="true">IF(C17=$X$4,IF(ISERROR($V17),"Enter smelter details","RMI"),IF(ISERROR($V17),"",OFFSET('Smelter Look-up'!$F$4,$V17-4,0)))</f>
        <v>RMI</v>
      </c>
      <c r="H17" s="215" t="n">
        <f aca="true">IF(ISERROR($V17),"",OFFSET('Smelter Look-up'!$G$4,$V17-4,0))</f>
        <v>0</v>
      </c>
      <c r="I17" s="216" t="str">
        <f aca="true">IF(ISERROR($V17),"",OFFSET('Smelter Look-up'!$H$4,$V17-4,0))</f>
        <v>Mendrisio</v>
      </c>
      <c r="J17" s="216" t="str">
        <f aca="true">IF(ISERROR($V17),"",OFFSET('Smelter Look-up'!$I$4,$V17-4,0))</f>
        <v>Ticino</v>
      </c>
      <c r="K17" s="217"/>
      <c r="L17" s="217"/>
      <c r="M17" s="217"/>
      <c r="N17" s="217"/>
      <c r="O17" s="217"/>
      <c r="P17" s="218"/>
      <c r="Q17" s="219"/>
      <c r="R17" s="220" t="str">
        <f aca="true">IF(ISERROR($V17),"",OFFSET('Smelter Look-up'!$C$4,$V17-4,0)&amp;"")</f>
        <v>Argor-Heraeus S.A.</v>
      </c>
      <c r="S17" s="221" t="str">
        <f aca="true">IF(B17="","",IF(ISERROR(MATCH($E17,CL,0)),"Unknown",INDIRECT("'C'!$A$"&amp;MATCH($E17,CL,0)+1)))</f>
        <v>CH</v>
      </c>
      <c r="T17" s="221" t="str">
        <f aca="true">IF(B17="","",IF(ISERROR(MATCH($J17,SorP!$B$1:$B$6279,0)),"",INDIRECT("'SorP'!$A$"&amp;MATCH($S17&amp;$J17,SorP!C:C,0))))</f>
        <v>CH-TI</v>
      </c>
      <c r="U17" s="222"/>
      <c r="V17" s="223" t="n">
        <f aca="false">IF(C17="",NA(),IF(OR(C17="Smelter not listed",C17="Smelter not yet identified"),MATCH($B17&amp;$D17,'Smelter Look-up'!$J:$J,0),MATCH($B17&amp;$C17,'Smelter Look-up'!$J:$J,0)))</f>
        <v>28</v>
      </c>
      <c r="X17" s="179" t="n">
        <f aca="false">IF(AND(C17="Smelter not listed",OR(LEN(D17)=0,LEN(E17)=0)),1,0)</f>
        <v>0</v>
      </c>
      <c r="AB17" s="224" t="str">
        <f aca="false">B17&amp;C17</f>
        <v>GoldArgor-Heraeus S.A.</v>
      </c>
    </row>
    <row r="18" s="179" customFormat="true" ht="19.5" hidden="false" customHeight="true" outlineLevel="0" collapsed="false">
      <c r="A18" s="221"/>
      <c r="B18" s="211" t="s">
        <v>146</v>
      </c>
      <c r="C18" s="212" t="s">
        <v>176</v>
      </c>
      <c r="D18" s="213"/>
      <c r="E18" s="211" t="s">
        <v>164</v>
      </c>
      <c r="F18" s="214" t="str">
        <f aca="true">IF(ISERROR($V18),"",OFFSET('Smelter Look-up'!$E$4,$V18-4,0))</f>
        <v>CID000082</v>
      </c>
      <c r="G18" s="214" t="str">
        <f aca="true">IF(C18=$X$4,IF(ISERROR($V18),"Enter smelter details","RMI"),IF(ISERROR($V18),"",OFFSET('Smelter Look-up'!$F$4,$V18-4,0)))</f>
        <v>RMI</v>
      </c>
      <c r="H18" s="215" t="n">
        <f aca="true">IF(ISERROR($V18),"",OFFSET('Smelter Look-up'!$G$4,$V18-4,0))</f>
        <v>0</v>
      </c>
      <c r="I18" s="216" t="str">
        <f aca="true">IF(ISERROR($V18),"",OFFSET('Smelter Look-up'!$H$4,$V18-4,0))</f>
        <v>Kobe</v>
      </c>
      <c r="J18" s="216" t="str">
        <f aca="true">IF(ISERROR($V18),"",OFFSET('Smelter Look-up'!$I$4,$V18-4,0))</f>
        <v>Hyogo</v>
      </c>
      <c r="K18" s="217"/>
      <c r="L18" s="217"/>
      <c r="M18" s="217"/>
      <c r="N18" s="217"/>
      <c r="O18" s="217"/>
      <c r="P18" s="218"/>
      <c r="Q18" s="219"/>
      <c r="R18" s="220" t="str">
        <f aca="true">IF(ISERROR($V18),"",OFFSET('Smelter Look-up'!$C$4,$V18-4,0)&amp;"")</f>
        <v>Asahi Pretec Corp.</v>
      </c>
      <c r="S18" s="221" t="str">
        <f aca="true">IF(B18="","",IF(ISERROR(MATCH($E18,CL,0)),"Unknown",INDIRECT("'C'!$A$"&amp;MATCH($E18,CL,0)+1)))</f>
        <v>JP</v>
      </c>
      <c r="T18" s="221" t="str">
        <f aca="true">IF(B18="","",IF(ISERROR(MATCH($J18,SorP!$B$1:$B$6279,0)),"",INDIRECT("'SorP'!$A$"&amp;MATCH($S18&amp;$J18,SorP!C:C,0))))</f>
        <v>JP-28</v>
      </c>
      <c r="U18" s="222"/>
      <c r="V18" s="223" t="n">
        <f aca="false">IF(C18="",NA(),IF(OR(C18="Smelter not listed",C18="Smelter not yet identified"),MATCH($B18&amp;$D18,'Smelter Look-up'!$J:$J,0),MATCH($B18&amp;$C18,'Smelter Look-up'!$J:$J,0)))</f>
        <v>29</v>
      </c>
      <c r="X18" s="179" t="n">
        <f aca="false">IF(AND(C18="Smelter not listed",OR(LEN(D18)=0,LEN(E18)=0)),1,0)</f>
        <v>0</v>
      </c>
      <c r="AB18" s="224" t="str">
        <f aca="false">B18&amp;C18</f>
        <v>GoldAsahi Pretec Corp.</v>
      </c>
    </row>
    <row r="19" s="179" customFormat="true" ht="63.75" hidden="false" customHeight="false" outlineLevel="0" collapsed="false">
      <c r="A19" s="221"/>
      <c r="B19" s="211" t="s">
        <v>146</v>
      </c>
      <c r="C19" s="212" t="s">
        <v>177</v>
      </c>
      <c r="D19" s="213"/>
      <c r="E19" s="211" t="s">
        <v>178</v>
      </c>
      <c r="F19" s="214" t="str">
        <f aca="true">IF(ISERROR($V19),"",OFFSET('Smelter Look-up'!$E$4,$V19-4,0))</f>
        <v>CID000924</v>
      </c>
      <c r="G19" s="214" t="str">
        <f aca="true">IF(C19=$X$4,IF(ISERROR($V19),"Enter smelter details","RMI"),IF(ISERROR($V19),"",OFFSET('Smelter Look-up'!$F$4,$V19-4,0)))</f>
        <v>RMI</v>
      </c>
      <c r="H19" s="215" t="n">
        <f aca="true">IF(ISERROR($V19),"",OFFSET('Smelter Look-up'!$G$4,$V19-4,0))</f>
        <v>0</v>
      </c>
      <c r="I19" s="216" t="str">
        <f aca="true">IF(ISERROR($V19),"",OFFSET('Smelter Look-up'!$H$4,$V19-4,0))</f>
        <v>Brampton</v>
      </c>
      <c r="J19" s="216" t="str">
        <f aca="true">IF(ISERROR($V19),"",OFFSET('Smelter Look-up'!$I$4,$V19-4,0))</f>
        <v>Ontario</v>
      </c>
      <c r="K19" s="217"/>
      <c r="L19" s="217"/>
      <c r="M19" s="217"/>
      <c r="N19" s="217"/>
      <c r="O19" s="217"/>
      <c r="P19" s="218"/>
      <c r="Q19" s="219"/>
      <c r="R19" s="220" t="str">
        <f aca="true">IF(ISERROR($V19),"",OFFSET('Smelter Look-up'!$C$4,$V19-4,0)&amp;"")</f>
        <v>Asahi Refining Canada Ltd.</v>
      </c>
      <c r="S19" s="221" t="str">
        <f aca="true">IF(B19="","",IF(ISERROR(MATCH($E19,CL,0)),"Unknown",INDIRECT("'C'!$A$"&amp;MATCH($E19,CL,0)+1)))</f>
        <v>CA</v>
      </c>
      <c r="T19" s="221" t="str">
        <f aca="true">IF(B19="","",IF(ISERROR(MATCH($J19,SorP!$B$1:$B$6279,0)),"",INDIRECT("'SorP'!$A$"&amp;MATCH($S19&amp;$J19,SorP!C:C,0))))</f>
        <v>CA-ON</v>
      </c>
      <c r="U19" s="222"/>
      <c r="V19" s="223" t="n">
        <f aca="false">IF(C19="",NA(),IF(OR(C19="Smelter not listed",C19="Smelter not yet identified"),MATCH($B19&amp;$D19,'Smelter Look-up'!$J:$J,0),MATCH($B19&amp;$C19,'Smelter Look-up'!$J:$J,0)))</f>
        <v>30</v>
      </c>
      <c r="X19" s="179" t="n">
        <f aca="false">IF(AND(C19="Smelter not listed",OR(LEN(D19)=0,LEN(E19)=0)),1,0)</f>
        <v>0</v>
      </c>
      <c r="AB19" s="224" t="str">
        <f aca="false">B19&amp;C19</f>
        <v>GoldAsahi Refining Canada Ltd.</v>
      </c>
    </row>
    <row r="20" s="179" customFormat="true" ht="89.25" hidden="false" customHeight="false" outlineLevel="0" collapsed="false">
      <c r="A20" s="221"/>
      <c r="B20" s="211" t="s">
        <v>146</v>
      </c>
      <c r="C20" s="212" t="s">
        <v>179</v>
      </c>
      <c r="D20" s="213"/>
      <c r="E20" s="211" t="s">
        <v>157</v>
      </c>
      <c r="F20" s="214" t="str">
        <f aca="true">IF(ISERROR($V20),"",OFFSET('Smelter Look-up'!$E$4,$V20-4,0))</f>
        <v/>
      </c>
      <c r="G20" s="214" t="str">
        <f aca="true">IF(C20=$X$4,IF(ISERROR($V20),"Enter smelter details","RMI"),IF(ISERROR($V20),"",OFFSET('Smelter Look-up'!$F$4,$V20-4,0)))</f>
        <v/>
      </c>
      <c r="H20" s="215" t="str">
        <f aca="true">IF(ISERROR($V20),"",OFFSET('Smelter Look-up'!$G$4,$V20-4,0))</f>
        <v/>
      </c>
      <c r="I20" s="216" t="str">
        <f aca="true">IF(ISERROR($V20),"",OFFSET('Smelter Look-up'!$H$4,$V20-4,0))</f>
        <v/>
      </c>
      <c r="J20" s="216" t="str">
        <f aca="true">IF(ISERROR($V20),"",OFFSET('Smelter Look-up'!$I$4,$V20-4,0))</f>
        <v/>
      </c>
      <c r="K20" s="217"/>
      <c r="L20" s="217"/>
      <c r="M20" s="217"/>
      <c r="N20" s="217"/>
      <c r="O20" s="217"/>
      <c r="P20" s="218"/>
      <c r="Q20" s="219"/>
      <c r="R20" s="220" t="str">
        <f aca="true">IF(ISERROR($V20),"",OFFSET('Smelter Look-up'!$C$4,$V20-4,0)&amp;"")</f>
        <v/>
      </c>
      <c r="S20" s="221" t="str">
        <f aca="true">IF(B20="","",IF(ISERROR(MATCH($E20,CL,0)),"Unknown",INDIRECT("'C'!$A$"&amp;MATCH($E20,CL,0)+1)))</f>
        <v>Unknown</v>
      </c>
      <c r="T20" s="221" t="str">
        <f aca="true">IF(B20="","",IF(ISERROR(MATCH($J20,SorP!$B$1:$B$6279,0)),"",INDIRECT("'SorP'!$A$"&amp;MATCH($S20&amp;$J20,SorP!C:C,0))))</f>
        <v/>
      </c>
      <c r="U20" s="222"/>
      <c r="V20" s="223" t="e">
        <f aca="false">IF(C20="",NA(),IF(OR(C20="Smelter not listed",C20="Smelter not yet identified"),MATCH($B20&amp;$D20,'Smelter Look-up'!$J:$J,0),MATCH($B20&amp;$C20,'Smelter Look-up'!$J:$J,0)))</f>
        <v>#N/A</v>
      </c>
      <c r="X20" s="179" t="n">
        <f aca="false">IF(AND(C20="Smelter not listed",OR(LEN(D20)=0,LEN(E20)=0)),1,0)</f>
        <v>0</v>
      </c>
      <c r="AB20" s="224" t="str">
        <f aca="false">B20&amp;C20</f>
        <v>GoldAsahi Refining USA Inc. United States Of</v>
      </c>
    </row>
    <row r="21" s="179" customFormat="true" ht="38.25" hidden="false" customHeight="false" outlineLevel="0" collapsed="false">
      <c r="A21" s="221"/>
      <c r="B21" s="211" t="s">
        <v>146</v>
      </c>
      <c r="C21" s="212" t="s">
        <v>180</v>
      </c>
      <c r="D21" s="213"/>
      <c r="E21" s="211" t="s">
        <v>164</v>
      </c>
      <c r="F21" s="214" t="str">
        <f aca="true">IF(ISERROR($V21),"",OFFSET('Smelter Look-up'!$E$4,$V21-4,0))</f>
        <v>CID000090</v>
      </c>
      <c r="G21" s="214" t="str">
        <f aca="true">IF(C21=$X$4,IF(ISERROR($V21),"Enter smelter details","RMI"),IF(ISERROR($V21),"",OFFSET('Smelter Look-up'!$F$4,$V21-4,0)))</f>
        <v>RMI</v>
      </c>
      <c r="H21" s="215" t="n">
        <f aca="true">IF(ISERROR($V21),"",OFFSET('Smelter Look-up'!$G$4,$V21-4,0))</f>
        <v>0</v>
      </c>
      <c r="I21" s="216" t="str">
        <f aca="true">IF(ISERROR($V21),"",OFFSET('Smelter Look-up'!$H$4,$V21-4,0))</f>
        <v>Tamura</v>
      </c>
      <c r="J21" s="216" t="str">
        <f aca="true">IF(ISERROR($V21),"",OFFSET('Smelter Look-up'!$I$4,$V21-4,0))</f>
        <v>Fukushima</v>
      </c>
      <c r="K21" s="217"/>
      <c r="L21" s="217"/>
      <c r="M21" s="217"/>
      <c r="N21" s="217"/>
      <c r="O21" s="217"/>
      <c r="P21" s="218"/>
      <c r="Q21" s="219"/>
      <c r="R21" s="220" t="str">
        <f aca="true">IF(ISERROR($V21),"",OFFSET('Smelter Look-up'!$C$4,$V21-4,0)&amp;"")</f>
        <v>Asaka Riken Co., Ltd.</v>
      </c>
      <c r="S21" s="221" t="str">
        <f aca="true">IF(B21="","",IF(ISERROR(MATCH($E21,CL,0)),"Unknown",INDIRECT("'C'!$A$"&amp;MATCH($E21,CL,0)+1)))</f>
        <v>JP</v>
      </c>
      <c r="T21" s="221" t="str">
        <f aca="true">IF(B21="","",IF(ISERROR(MATCH($J21,SorP!$B$1:$B$6279,0)),"",INDIRECT("'SorP'!$A$"&amp;MATCH($S21&amp;$J21,SorP!C:C,0))))</f>
        <v>JP-07</v>
      </c>
      <c r="U21" s="222"/>
      <c r="V21" s="223" t="n">
        <f aca="false">IF(C21="",NA(),IF(OR(C21="Smelter not listed",C21="Smelter not yet identified"),MATCH($B21&amp;$D21,'Smelter Look-up'!$J:$J,0),MATCH($B21&amp;$C21,'Smelter Look-up'!$J:$J,0)))</f>
        <v>32</v>
      </c>
      <c r="X21" s="179" t="n">
        <f aca="false">IF(AND(C21="Smelter not listed",OR(LEN(D21)=0,LEN(E21)=0)),1,0)</f>
        <v>0</v>
      </c>
      <c r="AB21" s="224" t="str">
        <f aca="false">B21&amp;C21</f>
        <v>GoldAsaka Riken Co., Ltd.</v>
      </c>
    </row>
    <row r="22" s="179" customFormat="true" ht="102" hidden="false" customHeight="false" outlineLevel="0" collapsed="false">
      <c r="A22" s="221"/>
      <c r="B22" s="211" t="s">
        <v>146</v>
      </c>
      <c r="C22" s="212" t="s">
        <v>181</v>
      </c>
      <c r="D22" s="213"/>
      <c r="E22" s="211" t="s">
        <v>182</v>
      </c>
      <c r="F22" s="214" t="str">
        <f aca="true">IF(ISERROR($V22),"",OFFSET('Smelter Look-up'!$E$4,$V22-4,0))</f>
        <v>CID000103</v>
      </c>
      <c r="G22" s="214" t="str">
        <f aca="true">IF(C22=$X$4,IF(ISERROR($V22),"Enter smelter details","RMI"),IF(ISERROR($V22),"",OFFSET('Smelter Look-up'!$F$4,$V22-4,0)))</f>
        <v>RMI</v>
      </c>
      <c r="H22" s="215" t="n">
        <f aca="true">IF(ISERROR($V22),"",OFFSET('Smelter Look-up'!$G$4,$V22-4,0))</f>
        <v>0</v>
      </c>
      <c r="I22" s="216" t="str">
        <f aca="true">IF(ISERROR($V22),"",OFFSET('Smelter Look-up'!$H$4,$V22-4,0))</f>
        <v>Istanbul</v>
      </c>
      <c r="J22" s="216" t="str">
        <f aca="true">IF(ISERROR($V22),"",OFFSET('Smelter Look-up'!$I$4,$V22-4,0))</f>
        <v>İstanbul</v>
      </c>
      <c r="K22" s="217"/>
      <c r="L22" s="217"/>
      <c r="M22" s="217"/>
      <c r="N22" s="217"/>
      <c r="O22" s="217"/>
      <c r="P22" s="218"/>
      <c r="Q22" s="219"/>
      <c r="R22" s="220" t="str">
        <f aca="true">IF(ISERROR($V22),"",OFFSET('Smelter Look-up'!$C$4,$V22-4,0)&amp;"")</f>
        <v>Atasay Kuyumculuk Sanayi Ve Ticaret A.S.</v>
      </c>
      <c r="S22" s="221" t="str">
        <f aca="true">IF(B22="","",IF(ISERROR(MATCH($E22,CL,0)),"Unknown",INDIRECT("'C'!$A$"&amp;MATCH($E22,CL,0)+1)))</f>
        <v>TR</v>
      </c>
      <c r="T22" s="221" t="str">
        <f aca="true">IF(B22="","",IF(ISERROR(MATCH($J22,SorP!$B$1:$B$6279,0)),"",INDIRECT("'SorP'!$A$"&amp;MATCH($S22&amp;$J22,SorP!C:C,0))))</f>
        <v>TR-34</v>
      </c>
      <c r="U22" s="222"/>
      <c r="V22" s="223" t="n">
        <f aca="false">IF(C22="",NA(),IF(OR(C22="Smelter not listed",C22="Smelter not yet identified"),MATCH($B22&amp;$D22,'Smelter Look-up'!$J:$J,0),MATCH($B22&amp;$C22,'Smelter Look-up'!$J:$J,0)))</f>
        <v>34</v>
      </c>
      <c r="X22" s="179" t="n">
        <f aca="false">IF(AND(C22="Smelter not listed",OR(LEN(D22)=0,LEN(E22)=0)),1,0)</f>
        <v>0</v>
      </c>
      <c r="AB22" s="224" t="str">
        <f aca="false">B22&amp;C22</f>
        <v>GoldAtasay Kuyumculuk Sanayi Ve Ticaret A.S.</v>
      </c>
    </row>
    <row r="23" s="179" customFormat="true" ht="63.75" hidden="false" customHeight="false" outlineLevel="0" collapsed="false">
      <c r="A23" s="221"/>
      <c r="B23" s="211" t="s">
        <v>146</v>
      </c>
      <c r="C23" s="212" t="s">
        <v>183</v>
      </c>
      <c r="D23" s="213"/>
      <c r="E23" s="211" t="s">
        <v>184</v>
      </c>
      <c r="F23" s="214" t="str">
        <f aca="true">IF(ISERROR($V23),"",OFFSET('Smelter Look-up'!$E$4,$V23-4,0))</f>
        <v/>
      </c>
      <c r="G23" s="214" t="str">
        <f aca="true">IF(C23=$X$4,IF(ISERROR($V23),"Enter smelter details","RMI"),IF(ISERROR($V23),"",OFFSET('Smelter Look-up'!$F$4,$V23-4,0)))</f>
        <v/>
      </c>
      <c r="H23" s="215" t="str">
        <f aca="true">IF(ISERROR($V23),"",OFFSET('Smelter Look-up'!$G$4,$V23-4,0))</f>
        <v/>
      </c>
      <c r="I23" s="216" t="str">
        <f aca="true">IF(ISERROR($V23),"",OFFSET('Smelter Look-up'!$H$4,$V23-4,0))</f>
        <v/>
      </c>
      <c r="J23" s="216" t="str">
        <f aca="true">IF(ISERROR($V23),"",OFFSET('Smelter Look-up'!$I$4,$V23-4,0))</f>
        <v/>
      </c>
      <c r="K23" s="217"/>
      <c r="L23" s="217"/>
      <c r="M23" s="217"/>
      <c r="N23" s="217"/>
      <c r="O23" s="217"/>
      <c r="P23" s="218"/>
      <c r="Q23" s="219"/>
      <c r="R23" s="220" t="str">
        <f aca="true">IF(ISERROR($V23),"",OFFSET('Smelter Look-up'!$C$4,$V23-4,0)&amp;"")</f>
        <v/>
      </c>
      <c r="S23" s="221" t="str">
        <f aca="true">IF(B23="","",IF(ISERROR(MATCH($E23,CL,0)),"Unknown",INDIRECT("'C'!$A$"&amp;MATCH($E23,CL,0)+1)))</f>
        <v>Unknown</v>
      </c>
      <c r="T23" s="221" t="str">
        <f aca="true">IF(B23="","",IF(ISERROR(MATCH($J23,SorP!$B$1:$B$6279,0)),"",INDIRECT("'SorP'!$A$"&amp;MATCH($S23&amp;$J23,SorP!C:C,0))))</f>
        <v/>
      </c>
      <c r="U23" s="222"/>
      <c r="V23" s="223" t="e">
        <f aca="false">IF(C23="",NA(),IF(OR(C23="Smelter not listed",C23="Smelter not yet identified"),MATCH($B23&amp;$D23,'Smelter Look-up'!$J:$J,0),MATCH($B23&amp;$C23,'Smelter Look-up'!$J:$J,0)))</f>
        <v>#N/A</v>
      </c>
      <c r="X23" s="179" t="n">
        <f aca="false">IF(AND(C23="Smelter not listed",OR(LEN(D23)=0,LEN(E23)=0)),1,0)</f>
        <v>0</v>
      </c>
      <c r="AB23" s="224" t="str">
        <f aca="false">B23&amp;C23</f>
        <v>GoldAU Traders and Refiners South</v>
      </c>
    </row>
    <row r="24" s="179" customFormat="true" ht="76.5" hidden="false" customHeight="false" outlineLevel="0" collapsed="false">
      <c r="A24" s="221"/>
      <c r="B24" s="211" t="s">
        <v>146</v>
      </c>
      <c r="C24" s="212" t="s">
        <v>185</v>
      </c>
      <c r="D24" s="213"/>
      <c r="E24" s="211" t="s">
        <v>186</v>
      </c>
      <c r="F24" s="214" t="str">
        <f aca="true">IF(ISERROR($V24),"",OFFSET('Smelter Look-up'!$E$4,$V24-4,0))</f>
        <v>CID003461</v>
      </c>
      <c r="G24" s="214" t="str">
        <f aca="true">IF(C24=$X$4,IF(ISERROR($V24),"Enter smelter details","RMI"),IF(ISERROR($V24),"",OFFSET('Smelter Look-up'!$F$4,$V24-4,0)))</f>
        <v>RMI</v>
      </c>
      <c r="H24" s="215" t="n">
        <f aca="true">IF(ISERROR($V24),"",OFFSET('Smelter Look-up'!$G$4,$V24-4,0))</f>
        <v>0</v>
      </c>
      <c r="I24" s="216" t="str">
        <f aca="true">IF(ISERROR($V24),"",OFFSET('Smelter Look-up'!$H$4,$V24-4,0))</f>
        <v>Mumbai</v>
      </c>
      <c r="J24" s="216" t="str">
        <f aca="true">IF(ISERROR($V24),"",OFFSET('Smelter Look-up'!$I$4,$V24-4,0))</f>
        <v>Mahārāshtra</v>
      </c>
      <c r="K24" s="217"/>
      <c r="L24" s="217"/>
      <c r="M24" s="217"/>
      <c r="N24" s="217"/>
      <c r="O24" s="217"/>
      <c r="P24" s="218"/>
      <c r="Q24" s="219"/>
      <c r="R24" s="220" t="str">
        <f aca="true">IF(ISERROR($V24),"",OFFSET('Smelter Look-up'!$C$4,$V24-4,0)&amp;"")</f>
        <v>Augmont Enterprises Private Limited</v>
      </c>
      <c r="S24" s="221" t="str">
        <f aca="true">IF(B24="","",IF(ISERROR(MATCH($E24,CL,0)),"Unknown",INDIRECT("'C'!$A$"&amp;MATCH($E24,CL,0)+1)))</f>
        <v>IN</v>
      </c>
      <c r="T24" s="221" t="str">
        <f aca="true">IF(B24="","",IF(ISERROR(MATCH($J24,SorP!$B$1:$B$6279,0)),"",INDIRECT("'SorP'!$A$"&amp;MATCH($S24&amp;$J24,SorP!C:C,0))))</f>
        <v>IN-MH</v>
      </c>
      <c r="U24" s="222"/>
      <c r="V24" s="223" t="n">
        <f aca="false">IF(C24="",NA(),IF(OR(C24="Smelter not listed",C24="Smelter not yet identified"),MATCH($B24&amp;$D24,'Smelter Look-up'!$J:$J,0),MATCH($B24&amp;$C24,'Smelter Look-up'!$J:$J,0)))</f>
        <v>36</v>
      </c>
      <c r="X24" s="179" t="n">
        <f aca="false">IF(AND(C24="Smelter not listed",OR(LEN(D24)=0,LEN(E24)=0)),1,0)</f>
        <v>0</v>
      </c>
      <c r="AB24" s="224" t="str">
        <f aca="false">B24&amp;C24</f>
        <v>GoldAugmont Enterprises Private Limited</v>
      </c>
    </row>
    <row r="25" s="179" customFormat="true" ht="25.5" hidden="false" customHeight="false" outlineLevel="0" collapsed="false">
      <c r="A25" s="221"/>
      <c r="B25" s="211" t="s">
        <v>146</v>
      </c>
      <c r="C25" s="212" t="s">
        <v>187</v>
      </c>
      <c r="D25" s="213"/>
      <c r="E25" s="211" t="s">
        <v>162</v>
      </c>
      <c r="F25" s="214" t="str">
        <f aca="true">IF(ISERROR($V25),"",OFFSET('Smelter Look-up'!$E$4,$V25-4,0))</f>
        <v>CID000113</v>
      </c>
      <c r="G25" s="214" t="str">
        <f aca="true">IF(C25=$X$4,IF(ISERROR($V25),"Enter smelter details","RMI"),IF(ISERROR($V25),"",OFFSET('Smelter Look-up'!$F$4,$V25-4,0)))</f>
        <v>RMI</v>
      </c>
      <c r="H25" s="215" t="n">
        <f aca="true">IF(ISERROR($V25),"",OFFSET('Smelter Look-up'!$G$4,$V25-4,0))</f>
        <v>0</v>
      </c>
      <c r="I25" s="216" t="str">
        <f aca="true">IF(ISERROR($V25),"",OFFSET('Smelter Look-up'!$H$4,$V25-4,0))</f>
        <v>Hamburg</v>
      </c>
      <c r="J25" s="216" t="str">
        <f aca="true">IF(ISERROR($V25),"",OFFSET('Smelter Look-up'!$I$4,$V25-4,0))</f>
        <v>Hamburg</v>
      </c>
      <c r="K25" s="217"/>
      <c r="L25" s="217"/>
      <c r="M25" s="217"/>
      <c r="N25" s="217"/>
      <c r="O25" s="217"/>
      <c r="P25" s="218"/>
      <c r="Q25" s="219"/>
      <c r="R25" s="220" t="str">
        <f aca="true">IF(ISERROR($V25),"",OFFSET('Smelter Look-up'!$C$4,$V25-4,0)&amp;"")</f>
        <v>Aurubis AG</v>
      </c>
      <c r="S25" s="221" t="str">
        <f aca="true">IF(B25="","",IF(ISERROR(MATCH($E25,CL,0)),"Unknown",INDIRECT("'C'!$A$"&amp;MATCH($E25,CL,0)+1)))</f>
        <v>DE</v>
      </c>
      <c r="T25" s="221" t="str">
        <f aca="true">IF(B25="","",IF(ISERROR(MATCH($J25,SorP!$B$1:$B$6279,0)),"",INDIRECT("'SorP'!$A$"&amp;MATCH($S25&amp;$J25,SorP!C:C,0))))</f>
        <v>DE-HH</v>
      </c>
      <c r="U25" s="222"/>
      <c r="V25" s="223" t="n">
        <f aca="false">IF(C25="",NA(),IF(OR(C25="Smelter not listed",C25="Smelter not yet identified"),MATCH($B25&amp;$D25,'Smelter Look-up'!$J:$J,0),MATCH($B25&amp;$C25,'Smelter Look-up'!$J:$J,0)))</f>
        <v>37</v>
      </c>
      <c r="X25" s="179" t="n">
        <f aca="false">IF(AND(C25="Smelter not listed",OR(LEN(D25)=0,LEN(E25)=0)),1,0)</f>
        <v>0</v>
      </c>
      <c r="AB25" s="224" t="str">
        <f aca="false">B25&amp;C25</f>
        <v>GoldAurubis AG</v>
      </c>
    </row>
    <row r="26" s="179" customFormat="true" ht="38.25" hidden="false" customHeight="false" outlineLevel="0" collapsed="false">
      <c r="A26" s="221"/>
      <c r="B26" s="211" t="s">
        <v>146</v>
      </c>
      <c r="C26" s="212" t="s">
        <v>188</v>
      </c>
      <c r="D26" s="213"/>
      <c r="E26" s="211" t="s">
        <v>186</v>
      </c>
      <c r="F26" s="214" t="str">
        <f aca="true">IF(ISERROR($V26),"",OFFSET('Smelter Look-up'!$E$4,$V26-4,0))</f>
        <v>CID002863</v>
      </c>
      <c r="G26" s="214" t="str">
        <f aca="true">IF(C26=$X$4,IF(ISERROR($V26),"Enter smelter details","RMI"),IF(ISERROR($V26),"",OFFSET('Smelter Look-up'!$F$4,$V26-4,0)))</f>
        <v>RMI</v>
      </c>
      <c r="H26" s="215" t="n">
        <f aca="true">IF(ISERROR($V26),"",OFFSET('Smelter Look-up'!$G$4,$V26-4,0))</f>
        <v>0</v>
      </c>
      <c r="I26" s="216" t="str">
        <f aca="true">IF(ISERROR($V26),"",OFFSET('Smelter Look-up'!$H$4,$V26-4,0))</f>
        <v>Bangalore</v>
      </c>
      <c r="J26" s="216" t="str">
        <f aca="true">IF(ISERROR($V26),"",OFFSET('Smelter Look-up'!$I$4,$V26-4,0))</f>
        <v>Karnātaka</v>
      </c>
      <c r="K26" s="217"/>
      <c r="L26" s="217"/>
      <c r="M26" s="217"/>
      <c r="N26" s="217"/>
      <c r="O26" s="217"/>
      <c r="P26" s="218"/>
      <c r="Q26" s="219"/>
      <c r="R26" s="220" t="str">
        <f aca="true">IF(ISERROR($V26),"",OFFSET('Smelter Look-up'!$C$4,$V26-4,0)&amp;"")</f>
        <v>Bangalore Refinery</v>
      </c>
      <c r="S26" s="221" t="str">
        <f aca="true">IF(B26="","",IF(ISERROR(MATCH($E26,CL,0)),"Unknown",INDIRECT("'C'!$A$"&amp;MATCH($E26,CL,0)+1)))</f>
        <v>IN</v>
      </c>
      <c r="T26" s="221" t="str">
        <f aca="true">IF(B26="","",IF(ISERROR(MATCH($J26,SorP!$B$1:$B$6279,0)),"",INDIRECT("'SorP'!$A$"&amp;MATCH($S26&amp;$J26,SorP!C:C,0))))</f>
        <v>IN-KA</v>
      </c>
      <c r="U26" s="222"/>
      <c r="V26" s="223" t="n">
        <f aca="false">IF(C26="",NA(),IF(OR(C26="Smelter not listed",C26="Smelter not yet identified"),MATCH($B26&amp;$D26,'Smelter Look-up'!$J:$J,0),MATCH($B26&amp;$C26,'Smelter Look-up'!$J:$J,0)))</f>
        <v>39</v>
      </c>
      <c r="X26" s="179" t="n">
        <f aca="false">IF(AND(C26="Smelter not listed",OR(LEN(D26)=0,LEN(E26)=0)),1,0)</f>
        <v>0</v>
      </c>
      <c r="AB26" s="224" t="str">
        <f aca="false">B26&amp;C26</f>
        <v>GoldBangalore Refinery</v>
      </c>
    </row>
    <row r="27" s="179" customFormat="true" ht="127.5" hidden="false" customHeight="false" outlineLevel="0" collapsed="false">
      <c r="A27" s="221"/>
      <c r="B27" s="211" t="s">
        <v>146</v>
      </c>
      <c r="C27" s="212" t="s">
        <v>189</v>
      </c>
      <c r="D27" s="213"/>
      <c r="E27" s="211" t="s">
        <v>190</v>
      </c>
      <c r="F27" s="214" t="str">
        <f aca="true">IF(ISERROR($V27),"",OFFSET('Smelter Look-up'!$E$4,$V27-4,0))</f>
        <v>CID000128</v>
      </c>
      <c r="G27" s="214" t="str">
        <f aca="true">IF(C27=$X$4,IF(ISERROR($V27),"Enter smelter details","RMI"),IF(ISERROR($V27),"",OFFSET('Smelter Look-up'!$F$4,$V27-4,0)))</f>
        <v>RMI</v>
      </c>
      <c r="H27" s="215" t="n">
        <f aca="true">IF(ISERROR($V27),"",OFFSET('Smelter Look-up'!$G$4,$V27-4,0))</f>
        <v>0</v>
      </c>
      <c r="I27" s="216" t="str">
        <f aca="true">IF(ISERROR($V27),"",OFFSET('Smelter Look-up'!$H$4,$V27-4,0))</f>
        <v>Quezon City</v>
      </c>
      <c r="J27" s="216" t="str">
        <f aca="true">IF(ISERROR($V27),"",OFFSET('Smelter Look-up'!$I$4,$V27-4,0))</f>
        <v>Rizal</v>
      </c>
      <c r="K27" s="217"/>
      <c r="L27" s="217"/>
      <c r="M27" s="217"/>
      <c r="N27" s="217"/>
      <c r="O27" s="217"/>
      <c r="P27" s="218"/>
      <c r="Q27" s="219"/>
      <c r="R27" s="220" t="str">
        <f aca="true">IF(ISERROR($V27),"",OFFSET('Smelter Look-up'!$C$4,$V27-4,0)&amp;"")</f>
        <v>Bangko Sentral ng Pilipinas (Central Bank of the Philippines)</v>
      </c>
      <c r="S27" s="221" t="str">
        <f aca="true">IF(B27="","",IF(ISERROR(MATCH($E27,CL,0)),"Unknown",INDIRECT("'C'!$A$"&amp;MATCH($E27,CL,0)+1)))</f>
        <v>PH</v>
      </c>
      <c r="T27" s="221" t="str">
        <f aca="true">IF(B27="","",IF(ISERROR(MATCH($J27,SorP!$B$1:$B$6279,0)),"",INDIRECT("'SorP'!$A$"&amp;MATCH($S27&amp;$J27,SorP!C:C,0))))</f>
        <v>PH-RIZ</v>
      </c>
      <c r="U27" s="222"/>
      <c r="V27" s="223" t="n">
        <f aca="false">IF(C27="",NA(),IF(OR(C27="Smelter not listed",C27="Smelter not yet identified"),MATCH($B27&amp;$D27,'Smelter Look-up'!$J:$J,0),MATCH($B27&amp;$C27,'Smelter Look-up'!$J:$J,0)))</f>
        <v>41</v>
      </c>
      <c r="X27" s="179" t="n">
        <f aca="false">IF(AND(C27="Smelter not listed",OR(LEN(D27)=0,LEN(E27)=0)),1,0)</f>
        <v>0</v>
      </c>
      <c r="AB27" s="224" t="str">
        <f aca="false">B27&amp;C27</f>
        <v>GoldBangko Sentral ng Pilipinas (Central Bank of the Philippines)</v>
      </c>
    </row>
    <row r="28" s="179" customFormat="true" ht="25.5" hidden="false" customHeight="false" outlineLevel="0" collapsed="false">
      <c r="A28" s="221"/>
      <c r="B28" s="211" t="s">
        <v>146</v>
      </c>
      <c r="C28" s="212" t="s">
        <v>191</v>
      </c>
      <c r="D28" s="213"/>
      <c r="E28" s="211" t="s">
        <v>192</v>
      </c>
      <c r="F28" s="214" t="str">
        <f aca="true">IF(ISERROR($V28),"",OFFSET('Smelter Look-up'!$E$4,$V28-4,0))</f>
        <v>CID000157</v>
      </c>
      <c r="G28" s="214" t="str">
        <f aca="true">IF(C28=$X$4,IF(ISERROR($V28),"Enter smelter details","RMI"),IF(ISERROR($V28),"",OFFSET('Smelter Look-up'!$F$4,$V28-4,0)))</f>
        <v>RMI</v>
      </c>
      <c r="H28" s="215" t="n">
        <f aca="true">IF(ISERROR($V28),"",OFFSET('Smelter Look-up'!$G$4,$V28-4,0))</f>
        <v>0</v>
      </c>
      <c r="I28" s="216" t="str">
        <f aca="true">IF(ISERROR($V28),"",OFFSET('Smelter Look-up'!$H$4,$V28-4,0))</f>
        <v>Skelleftehamn</v>
      </c>
      <c r="J28" s="216" t="str">
        <f aca="true">IF(ISERROR($V28),"",OFFSET('Smelter Look-up'!$I$4,$V28-4,0))</f>
        <v>Västerbottens län [SE-24]</v>
      </c>
      <c r="K28" s="217"/>
      <c r="L28" s="217"/>
      <c r="M28" s="217"/>
      <c r="N28" s="217"/>
      <c r="O28" s="217"/>
      <c r="P28" s="218"/>
      <c r="Q28" s="219"/>
      <c r="R28" s="220" t="str">
        <f aca="true">IF(ISERROR($V28),"",OFFSET('Smelter Look-up'!$C$4,$V28-4,0)&amp;"")</f>
        <v>Boliden AB</v>
      </c>
      <c r="S28" s="221" t="str">
        <f aca="true">IF(B28="","",IF(ISERROR(MATCH($E28,CL,0)),"Unknown",INDIRECT("'C'!$A$"&amp;MATCH($E28,CL,0)+1)))</f>
        <v>SE</v>
      </c>
      <c r="T28" s="221" t="str">
        <f aca="true">IF(B28="","",IF(ISERROR(MATCH($J28,SorP!$B$1:$B$6279,0)),"",INDIRECT("'SorP'!$A$"&amp;MATCH($S28&amp;$J28,SorP!C:C,0))))</f>
        <v>SE-AC</v>
      </c>
      <c r="U28" s="222"/>
      <c r="V28" s="223" t="n">
        <f aca="false">IF(C28="",NA(),IF(OR(C28="Smelter not listed",C28="Smelter not yet identified"),MATCH($B28&amp;$D28,'Smelter Look-up'!$J:$J,0),MATCH($B28&amp;$C28,'Smelter Look-up'!$J:$J,0)))</f>
        <v>42</v>
      </c>
      <c r="X28" s="179" t="n">
        <f aca="false">IF(AND(C28="Smelter not listed",OR(LEN(D28)=0,LEN(E28)=0)),1,0)</f>
        <v>0</v>
      </c>
      <c r="AB28" s="224" t="str">
        <f aca="false">B28&amp;C28</f>
        <v>GoldBoliden AB</v>
      </c>
    </row>
    <row r="29" s="179" customFormat="true" ht="51" hidden="false" customHeight="false" outlineLevel="0" collapsed="false">
      <c r="A29" s="221"/>
      <c r="B29" s="211" t="s">
        <v>146</v>
      </c>
      <c r="C29" s="212" t="s">
        <v>193</v>
      </c>
      <c r="D29" s="213"/>
      <c r="E29" s="211" t="s">
        <v>162</v>
      </c>
      <c r="F29" s="214" t="str">
        <f aca="true">IF(ISERROR($V29),"",OFFSET('Smelter Look-up'!$E$4,$V29-4,0))</f>
        <v>CID000176</v>
      </c>
      <c r="G29" s="214" t="str">
        <f aca="true">IF(C29=$X$4,IF(ISERROR($V29),"Enter smelter details","RMI"),IF(ISERROR($V29),"",OFFSET('Smelter Look-up'!$F$4,$V29-4,0)))</f>
        <v>RMI</v>
      </c>
      <c r="H29" s="215" t="n">
        <f aca="true">IF(ISERROR($V29),"",OFFSET('Smelter Look-up'!$G$4,$V29-4,0))</f>
        <v>0</v>
      </c>
      <c r="I29" s="216" t="str">
        <f aca="true">IF(ISERROR($V29),"",OFFSET('Smelter Look-up'!$H$4,$V29-4,0))</f>
        <v>Pforzheim</v>
      </c>
      <c r="J29" s="216" t="str">
        <f aca="true">IF(ISERROR($V29),"",OFFSET('Smelter Look-up'!$I$4,$V29-4,0))</f>
        <v>Baden-Württemberg</v>
      </c>
      <c r="K29" s="217"/>
      <c r="L29" s="217"/>
      <c r="M29" s="217"/>
      <c r="N29" s="217"/>
      <c r="O29" s="217"/>
      <c r="P29" s="218"/>
      <c r="Q29" s="219"/>
      <c r="R29" s="220" t="str">
        <f aca="true">IF(ISERROR($V29),"",OFFSET('Smelter Look-up'!$C$4,$V29-4,0)&amp;"")</f>
        <v>C. Hafner GmbH + Co. KG</v>
      </c>
      <c r="S29" s="221" t="str">
        <f aca="true">IF(B29="","",IF(ISERROR(MATCH($E29,CL,0)),"Unknown",INDIRECT("'C'!$A$"&amp;MATCH($E29,CL,0)+1)))</f>
        <v>DE</v>
      </c>
      <c r="T29" s="221" t="str">
        <f aca="true">IF(B29="","",IF(ISERROR(MATCH($J29,SorP!$B$1:$B$6279,0)),"",INDIRECT("'SorP'!$A$"&amp;MATCH($S29&amp;$J29,SorP!C:C,0))))</f>
        <v>DE-BW</v>
      </c>
      <c r="U29" s="222"/>
      <c r="V29" s="223" t="n">
        <f aca="false">IF(C29="",NA(),IF(OR(C29="Smelter not listed",C29="Smelter not yet identified"),MATCH($B29&amp;$D29,'Smelter Look-up'!$J:$J,0),MATCH($B29&amp;$C29,'Smelter Look-up'!$J:$J,0)))</f>
        <v>43</v>
      </c>
      <c r="X29" s="179" t="n">
        <f aca="false">IF(AND(C29="Smelter not listed",OR(LEN(D29)=0,LEN(E29)=0)),1,0)</f>
        <v>0</v>
      </c>
      <c r="AB29" s="224" t="str">
        <f aca="false">B29&amp;C29</f>
        <v>GoldC. Hafner GmbH + Co. KG</v>
      </c>
    </row>
    <row r="30" s="179" customFormat="true" ht="76.5" hidden="false" customHeight="false" outlineLevel="0" collapsed="false">
      <c r="A30" s="221"/>
      <c r="B30" s="211" t="s">
        <v>146</v>
      </c>
      <c r="C30" s="212" t="s">
        <v>194</v>
      </c>
      <c r="D30" s="213"/>
      <c r="E30" s="211" t="s">
        <v>195</v>
      </c>
      <c r="F30" s="214" t="str">
        <f aca="true">IF(ISERROR($V30),"",OFFSET('Smelter Look-up'!$E$4,$V30-4,0))</f>
        <v>CID003421</v>
      </c>
      <c r="G30" s="214" t="str">
        <f aca="true">IF(C30=$X$4,IF(ISERROR($V30),"Enter smelter details","RMI"),IF(ISERROR($V30),"",OFFSET('Smelter Look-up'!$F$4,$V30-4,0)))</f>
        <v>RMI</v>
      </c>
      <c r="H30" s="215" t="n">
        <f aca="true">IF(ISERROR($V30),"",OFFSET('Smelter Look-up'!$G$4,$V30-4,0))</f>
        <v>0</v>
      </c>
      <c r="I30" s="216" t="str">
        <f aca="true">IF(ISERROR($V30),"",OFFSET('Smelter Look-up'!$H$4,$V30-4,0))</f>
        <v>Cota</v>
      </c>
      <c r="J30" s="216" t="str">
        <f aca="true">IF(ISERROR($V30),"",OFFSET('Smelter Look-up'!$I$4,$V30-4,0))</f>
        <v>Cundinamarca</v>
      </c>
      <c r="K30" s="217"/>
      <c r="L30" s="217"/>
      <c r="M30" s="217"/>
      <c r="N30" s="217"/>
      <c r="O30" s="217"/>
      <c r="P30" s="218"/>
      <c r="Q30" s="219"/>
      <c r="R30" s="220" t="str">
        <f aca="true">IF(ISERROR($V30),"",OFFSET('Smelter Look-up'!$C$4,$V30-4,0)&amp;"")</f>
        <v>C.I Metales Procesados Industriales SAS</v>
      </c>
      <c r="S30" s="221" t="str">
        <f aca="true">IF(B30="","",IF(ISERROR(MATCH($E30,CL,0)),"Unknown",INDIRECT("'C'!$A$"&amp;MATCH($E30,CL,0)+1)))</f>
        <v>CO</v>
      </c>
      <c r="T30" s="221" t="str">
        <f aca="true">IF(B30="","",IF(ISERROR(MATCH($J30,SorP!$B$1:$B$6279,0)),"",INDIRECT("'SorP'!$A$"&amp;MATCH($S30&amp;$J30,SorP!C:C,0))))</f>
        <v>CO-CUN</v>
      </c>
      <c r="U30" s="222"/>
      <c r="V30" s="223" t="n">
        <f aca="false">IF(C30="",NA(),IF(OR(C30="Smelter not listed",C30="Smelter not yet identified"),MATCH($B30&amp;$D30,'Smelter Look-up'!$J:$J,0),MATCH($B30&amp;$C30,'Smelter Look-up'!$J:$J,0)))</f>
        <v>44</v>
      </c>
      <c r="X30" s="179" t="n">
        <f aca="false">IF(AND(C30="Smelter not listed",OR(LEN(D30)=0,LEN(E30)=0)),1,0)</f>
        <v>0</v>
      </c>
      <c r="AB30" s="224" t="str">
        <f aca="false">B30&amp;C30</f>
        <v>GoldC.I Metales Procesados Industriales SAS</v>
      </c>
    </row>
    <row r="31" s="179" customFormat="true" ht="25.5" hidden="false" customHeight="false" outlineLevel="0" collapsed="false">
      <c r="A31" s="221"/>
      <c r="B31" s="211" t="s">
        <v>146</v>
      </c>
      <c r="C31" s="212" t="s">
        <v>196</v>
      </c>
      <c r="D31" s="213"/>
      <c r="E31" s="211" t="s">
        <v>197</v>
      </c>
      <c r="F31" s="214" t="str">
        <f aca="true">IF(ISERROR($V31),"",OFFSET('Smelter Look-up'!$E$4,$V31-4,0))</f>
        <v>CID000180</v>
      </c>
      <c r="G31" s="214" t="str">
        <f aca="true">IF(C31=$X$4,IF(ISERROR($V31),"Enter smelter details","RMI"),IF(ISERROR($V31),"",OFFSET('Smelter Look-up'!$F$4,$V31-4,0)))</f>
        <v>RMI</v>
      </c>
      <c r="H31" s="215" t="n">
        <f aca="true">IF(ISERROR($V31),"",OFFSET('Smelter Look-up'!$G$4,$V31-4,0))</f>
        <v>0</v>
      </c>
      <c r="I31" s="216" t="str">
        <f aca="true">IF(ISERROR($V31),"",OFFSET('Smelter Look-up'!$H$4,$V31-4,0))</f>
        <v>Nacozari</v>
      </c>
      <c r="J31" s="216" t="str">
        <f aca="true">IF(ISERROR($V31),"",OFFSET('Smelter Look-up'!$I$4,$V31-4,0))</f>
        <v>Sonora</v>
      </c>
      <c r="K31" s="217"/>
      <c r="L31" s="217"/>
      <c r="M31" s="217"/>
      <c r="N31" s="217"/>
      <c r="O31" s="217"/>
      <c r="P31" s="218"/>
      <c r="Q31" s="219"/>
      <c r="R31" s="220" t="str">
        <f aca="true">IF(ISERROR($V31),"",OFFSET('Smelter Look-up'!$C$4,$V31-4,0)&amp;"")</f>
        <v>Caridad</v>
      </c>
      <c r="S31" s="221" t="str">
        <f aca="true">IF(B31="","",IF(ISERROR(MATCH($E31,CL,0)),"Unknown",INDIRECT("'C'!$A$"&amp;MATCH($E31,CL,0)+1)))</f>
        <v>MX</v>
      </c>
      <c r="T31" s="221" t="str">
        <f aca="true">IF(B31="","",IF(ISERROR(MATCH($J31,SorP!$B$1:$B$6279,0)),"",INDIRECT("'SorP'!$A$"&amp;MATCH($S31&amp;$J31,SorP!C:C,0))))</f>
        <v>MX-SON</v>
      </c>
      <c r="U31" s="222"/>
      <c r="V31" s="223" t="n">
        <f aca="false">IF(C31="",NA(),IF(OR(C31="Smelter not listed",C31="Smelter not yet identified"),MATCH($B31&amp;$D31,'Smelter Look-up'!$J:$J,0),MATCH($B31&amp;$C31,'Smelter Look-up'!$J:$J,0)))</f>
        <v>45</v>
      </c>
      <c r="X31" s="179" t="n">
        <f aca="false">IF(AND(C31="Smelter not listed",OR(LEN(D31)=0,LEN(E31)=0)),1,0)</f>
        <v>0</v>
      </c>
      <c r="AB31" s="224" t="str">
        <f aca="false">B31&amp;C31</f>
        <v>GoldCaridad</v>
      </c>
    </row>
    <row r="32" s="179" customFormat="true" ht="89.25" hidden="false" customHeight="false" outlineLevel="0" collapsed="false">
      <c r="A32" s="221"/>
      <c r="B32" s="211" t="s">
        <v>146</v>
      </c>
      <c r="C32" s="212" t="s">
        <v>198</v>
      </c>
      <c r="D32" s="213"/>
      <c r="E32" s="211" t="s">
        <v>178</v>
      </c>
      <c r="F32" s="214" t="str">
        <f aca="true">IF(ISERROR($V32),"",OFFSET('Smelter Look-up'!$E$4,$V32-4,0))</f>
        <v>CID000185</v>
      </c>
      <c r="G32" s="214" t="str">
        <f aca="true">IF(C32=$X$4,IF(ISERROR($V32),"Enter smelter details","RMI"),IF(ISERROR($V32),"",OFFSET('Smelter Look-up'!$F$4,$V32-4,0)))</f>
        <v>RMI</v>
      </c>
      <c r="H32" s="215" t="n">
        <f aca="true">IF(ISERROR($V32),"",OFFSET('Smelter Look-up'!$G$4,$V32-4,0))</f>
        <v>0</v>
      </c>
      <c r="I32" s="216" t="str">
        <f aca="true">IF(ISERROR($V32),"",OFFSET('Smelter Look-up'!$H$4,$V32-4,0))</f>
        <v>Montréal</v>
      </c>
      <c r="J32" s="216" t="str">
        <f aca="true">IF(ISERROR($V32),"",OFFSET('Smelter Look-up'!$I$4,$V32-4,0))</f>
        <v>Quebec</v>
      </c>
      <c r="K32" s="217"/>
      <c r="L32" s="217"/>
      <c r="M32" s="217"/>
      <c r="N32" s="217"/>
      <c r="O32" s="217"/>
      <c r="P32" s="218"/>
      <c r="Q32" s="219"/>
      <c r="R32" s="220" t="str">
        <f aca="true">IF(ISERROR($V32),"",OFFSET('Smelter Look-up'!$C$4,$V32-4,0)&amp;"")</f>
        <v>CCR Refinery - Glencore Canada Corporation</v>
      </c>
      <c r="S32" s="221" t="str">
        <f aca="true">IF(B32="","",IF(ISERROR(MATCH($E32,CL,0)),"Unknown",INDIRECT("'C'!$A$"&amp;MATCH($E32,CL,0)+1)))</f>
        <v>CA</v>
      </c>
      <c r="T32" s="221" t="str">
        <f aca="true">IF(B32="","",IF(ISERROR(MATCH($J32,SorP!$B$1:$B$6279,0)),"",INDIRECT("'SorP'!$A$"&amp;MATCH($S32&amp;$J32,SorP!C:C,0))))</f>
        <v>CA-QC</v>
      </c>
      <c r="U32" s="222"/>
      <c r="V32" s="223" t="n">
        <f aca="false">IF(C32="",NA(),IF(OR(C32="Smelter not listed",C32="Smelter not yet identified"),MATCH($B32&amp;$D32,'Smelter Look-up'!$J:$J,0),MATCH($B32&amp;$C32,'Smelter Look-up'!$J:$J,0)))</f>
        <v>47</v>
      </c>
      <c r="X32" s="179" t="n">
        <f aca="false">IF(AND(C32="Smelter not listed",OR(LEN(D32)=0,LEN(E32)=0)),1,0)</f>
        <v>0</v>
      </c>
      <c r="AB32" s="224" t="str">
        <f aca="false">B32&amp;C32</f>
        <v>GoldCCR Refinery - Glencore Canada Corporation</v>
      </c>
    </row>
    <row r="33" s="179" customFormat="true" ht="51" hidden="false" customHeight="false" outlineLevel="0" collapsed="false">
      <c r="A33" s="221"/>
      <c r="B33" s="211" t="s">
        <v>146</v>
      </c>
      <c r="C33" s="212" t="s">
        <v>199</v>
      </c>
      <c r="D33" s="213"/>
      <c r="E33" s="211" t="s">
        <v>175</v>
      </c>
      <c r="F33" s="214" t="str">
        <f aca="true">IF(ISERROR($V33),"",OFFSET('Smelter Look-up'!$E$4,$V33-4,0))</f>
        <v>CID000189</v>
      </c>
      <c r="G33" s="214" t="str">
        <f aca="true">IF(C33=$X$4,IF(ISERROR($V33),"Enter smelter details","RMI"),IF(ISERROR($V33),"",OFFSET('Smelter Look-up'!$F$4,$V33-4,0)))</f>
        <v>RMI</v>
      </c>
      <c r="H33" s="215" t="n">
        <f aca="true">IF(ISERROR($V33),"",OFFSET('Smelter Look-up'!$G$4,$V33-4,0))</f>
        <v>0</v>
      </c>
      <c r="I33" s="216" t="str">
        <f aca="true">IF(ISERROR($V33),"",OFFSET('Smelter Look-up'!$H$4,$V33-4,0))</f>
        <v>Biel-Bienne</v>
      </c>
      <c r="J33" s="216" t="str">
        <f aca="true">IF(ISERROR($V33),"",OFFSET('Smelter Look-up'!$I$4,$V33-4,0))</f>
        <v>Bern</v>
      </c>
      <c r="K33" s="217"/>
      <c r="L33" s="217"/>
      <c r="M33" s="217"/>
      <c r="N33" s="217"/>
      <c r="O33" s="217"/>
      <c r="P33" s="218"/>
      <c r="Q33" s="219"/>
      <c r="R33" s="220" t="str">
        <f aca="true">IF(ISERROR($V33),"",OFFSET('Smelter Look-up'!$C$4,$V33-4,0)&amp;"")</f>
        <v>Cendres + Metaux S.A.</v>
      </c>
      <c r="S33" s="221" t="str">
        <f aca="true">IF(B33="","",IF(ISERROR(MATCH($E33,CL,0)),"Unknown",INDIRECT("'C'!$A$"&amp;MATCH($E33,CL,0)+1)))</f>
        <v>CH</v>
      </c>
      <c r="T33" s="221" t="str">
        <f aca="true">IF(B33="","",IF(ISERROR(MATCH($J33,SorP!$B$1:$B$6279,0)),"",INDIRECT("'SorP'!$A$"&amp;MATCH($S33&amp;$J33,SorP!C:C,0))))</f>
        <v>CH-BE</v>
      </c>
      <c r="U33" s="222"/>
      <c r="V33" s="223" t="n">
        <f aca="false">IF(C33="",NA(),IF(OR(C33="Smelter not listed",C33="Smelter not yet identified"),MATCH($B33&amp;$D33,'Smelter Look-up'!$J:$J,0),MATCH($B33&amp;$C33,'Smelter Look-up'!$J:$J,0)))</f>
        <v>49</v>
      </c>
      <c r="X33" s="179" t="n">
        <f aca="false">IF(AND(C33="Smelter not listed",OR(LEN(D33)=0,LEN(E33)=0)),1,0)</f>
        <v>0</v>
      </c>
      <c r="AB33" s="224" t="str">
        <f aca="false">B33&amp;C33</f>
        <v>GoldCendres + Metaux S.A.</v>
      </c>
    </row>
    <row r="34" s="179" customFormat="true" ht="51" hidden="false" customHeight="false" outlineLevel="0" collapsed="false">
      <c r="A34" s="221"/>
      <c r="B34" s="211" t="s">
        <v>146</v>
      </c>
      <c r="C34" s="212" t="s">
        <v>200</v>
      </c>
      <c r="D34" s="213"/>
      <c r="E34" s="211" t="s">
        <v>186</v>
      </c>
      <c r="F34" s="214" t="str">
        <f aca="true">IF(ISERROR($V34),"",OFFSET('Smelter Look-up'!$E$4,$V34-4,0))</f>
        <v>CID003382</v>
      </c>
      <c r="G34" s="214" t="str">
        <f aca="true">IF(C34=$X$4,IF(ISERROR($V34),"Enter smelter details","RMI"),IF(ISERROR($V34),"",OFFSET('Smelter Look-up'!$F$4,$V34-4,0)))</f>
        <v>RMI</v>
      </c>
      <c r="H34" s="215" t="n">
        <f aca="true">IF(ISERROR($V34),"",OFFSET('Smelter Look-up'!$G$4,$V34-4,0))</f>
        <v>0</v>
      </c>
      <c r="I34" s="216" t="str">
        <f aca="true">IF(ISERROR($V34),"",OFFSET('Smelter Look-up'!$H$4,$V34-4,0))</f>
        <v>Cochin</v>
      </c>
      <c r="J34" s="216" t="str">
        <f aca="true">IF(ISERROR($V34),"",OFFSET('Smelter Look-up'!$I$4,$V34-4,0))</f>
        <v>Kerala</v>
      </c>
      <c r="K34" s="217"/>
      <c r="L34" s="217"/>
      <c r="M34" s="217"/>
      <c r="N34" s="217"/>
      <c r="O34" s="217"/>
      <c r="P34" s="218"/>
      <c r="Q34" s="219"/>
      <c r="R34" s="220" t="str">
        <f aca="true">IF(ISERROR($V34),"",OFFSET('Smelter Look-up'!$C$4,$V34-4,0)&amp;"")</f>
        <v>CGR Metalloys Pvt Ltd.</v>
      </c>
      <c r="S34" s="221" t="str">
        <f aca="true">IF(B34="","",IF(ISERROR(MATCH($E34,CL,0)),"Unknown",INDIRECT("'C'!$A$"&amp;MATCH($E34,CL,0)+1)))</f>
        <v>IN</v>
      </c>
      <c r="T34" s="221" t="str">
        <f aca="true">IF(B34="","",IF(ISERROR(MATCH($J34,SorP!$B$1:$B$6279,0)),"",INDIRECT("'SorP'!$A$"&amp;MATCH($S34&amp;$J34,SorP!C:C,0))))</f>
        <v>IN-KL</v>
      </c>
      <c r="U34" s="222"/>
      <c r="V34" s="223" t="n">
        <f aca="false">IF(C34="",NA(),IF(OR(C34="Smelter not listed",C34="Smelter not yet identified"),MATCH($B34&amp;$D34,'Smelter Look-up'!$J:$J,0),MATCH($B34&amp;$C34,'Smelter Look-up'!$J:$J,0)))</f>
        <v>52</v>
      </c>
      <c r="X34" s="179" t="n">
        <f aca="false">IF(AND(C34="Smelter not listed",OR(LEN(D34)=0,LEN(E34)=0)),1,0)</f>
        <v>0</v>
      </c>
      <c r="AB34" s="224" t="str">
        <f aca="false">B34&amp;C34</f>
        <v>GoldCGR Metalloys Pvt Ltd.</v>
      </c>
    </row>
    <row r="35" s="179" customFormat="true" ht="38.25" hidden="false" customHeight="false" outlineLevel="0" collapsed="false">
      <c r="A35" s="221"/>
      <c r="B35" s="211" t="s">
        <v>146</v>
      </c>
      <c r="C35" s="212" t="s">
        <v>201</v>
      </c>
      <c r="D35" s="213"/>
      <c r="E35" s="211" t="s">
        <v>153</v>
      </c>
      <c r="F35" s="214" t="str">
        <f aca="true">IF(ISERROR($V35),"",OFFSET('Smelter Look-up'!$E$4,$V35-4,0))</f>
        <v>CID000233</v>
      </c>
      <c r="G35" s="214" t="str">
        <f aca="true">IF(C35=$X$4,IF(ISERROR($V35),"Enter smelter details","RMI"),IF(ISERROR($V35),"",OFFSET('Smelter Look-up'!$F$4,$V35-4,0)))</f>
        <v>RMI</v>
      </c>
      <c r="H35" s="215" t="n">
        <f aca="true">IF(ISERROR($V35),"",OFFSET('Smelter Look-up'!$G$4,$V35-4,0))</f>
        <v>0</v>
      </c>
      <c r="I35" s="216" t="str">
        <f aca="true">IF(ISERROR($V35),"",OFFSET('Smelter Look-up'!$H$4,$V35-4,0))</f>
        <v>Arezzo</v>
      </c>
      <c r="J35" s="216" t="str">
        <f aca="true">IF(ISERROR($V35),"",OFFSET('Smelter Look-up'!$I$4,$V35-4,0))</f>
        <v>Toscana</v>
      </c>
      <c r="K35" s="217"/>
      <c r="L35" s="217"/>
      <c r="M35" s="217"/>
      <c r="N35" s="217"/>
      <c r="O35" s="217"/>
      <c r="P35" s="218"/>
      <c r="Q35" s="219"/>
      <c r="R35" s="220" t="str">
        <f aca="true">IF(ISERROR($V35),"",OFFSET('Smelter Look-up'!$C$4,$V35-4,0)&amp;"")</f>
        <v>Chimet S.p.A.</v>
      </c>
      <c r="S35" s="221" t="str">
        <f aca="true">IF(B35="","",IF(ISERROR(MATCH($E35,CL,0)),"Unknown",INDIRECT("'C'!$A$"&amp;MATCH($E35,CL,0)+1)))</f>
        <v>IT</v>
      </c>
      <c r="T35" s="221" t="str">
        <f aca="true">IF(B35="","",IF(ISERROR(MATCH($J35,SorP!$B$1:$B$6279,0)),"",INDIRECT("'SorP'!$A$"&amp;MATCH($S35&amp;$J35,SorP!C:C,0))))</f>
        <v>IT-52</v>
      </c>
      <c r="U35" s="222"/>
      <c r="V35" s="223" t="n">
        <f aca="false">IF(C35="",NA(),IF(OR(C35="Smelter not listed",C35="Smelter not yet identified"),MATCH($B35&amp;$D35,'Smelter Look-up'!$J:$J,0),MATCH($B35&amp;$C35,'Smelter Look-up'!$J:$J,0)))</f>
        <v>55</v>
      </c>
      <c r="X35" s="179" t="n">
        <f aca="false">IF(AND(C35="Smelter not listed",OR(LEN(D35)=0,LEN(E35)=0)),1,0)</f>
        <v>0</v>
      </c>
      <c r="AB35" s="224" t="str">
        <f aca="false">B35&amp;C35</f>
        <v>GoldChimet S.p.A.</v>
      </c>
    </row>
    <row r="36" s="179" customFormat="true" ht="38.25" hidden="false" customHeight="false" outlineLevel="0" collapsed="false">
      <c r="A36" s="221"/>
      <c r="B36" s="211" t="s">
        <v>146</v>
      </c>
      <c r="C36" s="212" t="s">
        <v>202</v>
      </c>
      <c r="D36" s="213"/>
      <c r="E36" s="211" t="s">
        <v>164</v>
      </c>
      <c r="F36" s="214" t="str">
        <f aca="true">IF(ISERROR($V36),"",OFFSET('Smelter Look-up'!$E$4,$V36-4,0))</f>
        <v>CID000264</v>
      </c>
      <c r="G36" s="214" t="str">
        <f aca="true">IF(C36=$X$4,IF(ISERROR($V36),"Enter smelter details","RMI"),IF(ISERROR($V36),"",OFFSET('Smelter Look-up'!$F$4,$V36-4,0)))</f>
        <v>RMI</v>
      </c>
      <c r="H36" s="215" t="n">
        <f aca="true">IF(ISERROR($V36),"",OFFSET('Smelter Look-up'!$G$4,$V36-4,0))</f>
        <v>0</v>
      </c>
      <c r="I36" s="216" t="str">
        <f aca="true">IF(ISERROR($V36),"",OFFSET('Smelter Look-up'!$H$4,$V36-4,0))</f>
        <v>Chiyoda</v>
      </c>
      <c r="J36" s="216" t="str">
        <f aca="true">IF(ISERROR($V36),"",OFFSET('Smelter Look-up'!$I$4,$V36-4,0))</f>
        <v>Tokyo</v>
      </c>
      <c r="K36" s="217"/>
      <c r="L36" s="217"/>
      <c r="M36" s="217"/>
      <c r="N36" s="217"/>
      <c r="O36" s="217"/>
      <c r="P36" s="218"/>
      <c r="Q36" s="219"/>
      <c r="R36" s="220" t="str">
        <f aca="true">IF(ISERROR($V36),"",OFFSET('Smelter Look-up'!$C$4,$V36-4,0)&amp;"")</f>
        <v>Chugai Mining</v>
      </c>
      <c r="S36" s="221" t="str">
        <f aca="true">IF(B36="","",IF(ISERROR(MATCH($E36,CL,0)),"Unknown",INDIRECT("'C'!$A$"&amp;MATCH($E36,CL,0)+1)))</f>
        <v>JP</v>
      </c>
      <c r="T36" s="221" t="str">
        <f aca="true">IF(B36="","",IF(ISERROR(MATCH($J36,SorP!$B$1:$B$6279,0)),"",INDIRECT("'SorP'!$A$"&amp;MATCH($S36&amp;$J36,SorP!C:C,0))))</f>
        <v>JP-13</v>
      </c>
      <c r="U36" s="222"/>
      <c r="V36" s="223" t="n">
        <f aca="false">IF(C36="",NA(),IF(OR(C36="Smelter not listed",C36="Smelter not yet identified"),MATCH($B36&amp;$D36,'Smelter Look-up'!$J:$J,0),MATCH($B36&amp;$C36,'Smelter Look-up'!$J:$J,0)))</f>
        <v>58</v>
      </c>
      <c r="X36" s="179" t="n">
        <f aca="false">IF(AND(C36="Smelter not listed",OR(LEN(D36)=0,LEN(E36)=0)),1,0)</f>
        <v>0</v>
      </c>
      <c r="AB36" s="224" t="str">
        <f aca="false">B36&amp;C36</f>
        <v>GoldChugai Mining</v>
      </c>
    </row>
    <row r="37" s="179" customFormat="true" ht="76.5" hidden="false" customHeight="false" outlineLevel="0" collapsed="false">
      <c r="A37" s="221"/>
      <c r="B37" s="211" t="s">
        <v>146</v>
      </c>
      <c r="C37" s="212" t="s">
        <v>203</v>
      </c>
      <c r="D37" s="213"/>
      <c r="E37" s="211" t="s">
        <v>204</v>
      </c>
      <c r="F37" s="214" t="str">
        <f aca="true">IF(ISERROR($V37),"",OFFSET('Smelter Look-up'!$E$4,$V37-4,0))</f>
        <v>CID000343</v>
      </c>
      <c r="G37" s="214" t="str">
        <f aca="true">IF(C37=$X$4,IF(ISERROR($V37),"Enter smelter details","RMI"),IF(ISERROR($V37),"",OFFSET('Smelter Look-up'!$F$4,$V37-4,0)))</f>
        <v>RMI</v>
      </c>
      <c r="H37" s="215" t="n">
        <f aca="true">IF(ISERROR($V37),"",OFFSET('Smelter Look-up'!$G$4,$V37-4,0))</f>
        <v>0</v>
      </c>
      <c r="I37" s="216" t="str">
        <f aca="true">IF(ISERROR($V37),"",OFFSET('Smelter Look-up'!$H$4,$V37-4,0))</f>
        <v>Huangshi</v>
      </c>
      <c r="J37" s="216" t="str">
        <f aca="true">IF(ISERROR($V37),"",OFFSET('Smelter Look-up'!$I$4,$V37-4,0))</f>
        <v>Hubei Sheng</v>
      </c>
      <c r="K37" s="217"/>
      <c r="L37" s="217"/>
      <c r="M37" s="217"/>
      <c r="N37" s="217"/>
      <c r="O37" s="217"/>
      <c r="P37" s="218"/>
      <c r="Q37" s="219"/>
      <c r="R37" s="220" t="str">
        <f aca="true">IF(ISERROR($V37),"",OFFSET('Smelter Look-up'!$C$4,$V37-4,0)&amp;"")</f>
        <v>Daye Non-Ferrous Metals Mining Ltd.</v>
      </c>
      <c r="S37" s="221" t="str">
        <f aca="true">IF(B37="","",IF(ISERROR(MATCH($E37,CL,0)),"Unknown",INDIRECT("'C'!$A$"&amp;MATCH($E37,CL,0)+1)))</f>
        <v>CN</v>
      </c>
      <c r="T37" s="221" t="str">
        <f aca="true">IF(B37="","",IF(ISERROR(MATCH($J37,SorP!$B$1:$B$6279,0)),"",INDIRECT("'SorP'!$A$"&amp;MATCH($S37&amp;$J37,SorP!C:C,0))))</f>
        <v>CN-HB</v>
      </c>
      <c r="U37" s="222"/>
      <c r="V37" s="223" t="n">
        <f aca="false">IF(C37="",NA(),IF(OR(C37="Smelter not listed",C37="Smelter not yet identified"),MATCH($B37&amp;$D37,'Smelter Look-up'!$J:$J,0),MATCH($B37&amp;$C37,'Smelter Look-up'!$J:$J,0)))</f>
        <v>60</v>
      </c>
      <c r="X37" s="179" t="n">
        <f aca="false">IF(AND(C37="Smelter not listed",OR(LEN(D37)=0,LEN(E37)=0)),1,0)</f>
        <v>0</v>
      </c>
      <c r="AB37" s="224" t="str">
        <f aca="false">B37&amp;C37</f>
        <v>GoldDaye Non-Ferrous Metals Mining Ltd.</v>
      </c>
    </row>
    <row r="38" s="179" customFormat="true" ht="89.25" hidden="false" customHeight="false" outlineLevel="0" collapsed="false">
      <c r="A38" s="221"/>
      <c r="B38" s="211" t="s">
        <v>146</v>
      </c>
      <c r="C38" s="212" t="s">
        <v>205</v>
      </c>
      <c r="D38" s="213"/>
      <c r="E38" s="211" t="s">
        <v>162</v>
      </c>
      <c r="F38" s="214" t="str">
        <f aca="true">IF(ISERROR($V38),"",OFFSET('Smelter Look-up'!$E$4,$V38-4,0))</f>
        <v>CID002867</v>
      </c>
      <c r="G38" s="214" t="str">
        <f aca="true">IF(C38=$X$4,IF(ISERROR($V38),"Enter smelter details","RMI"),IF(ISERROR($V38),"",OFFSET('Smelter Look-up'!$F$4,$V38-4,0)))</f>
        <v>RMI</v>
      </c>
      <c r="H38" s="215" t="n">
        <f aca="true">IF(ISERROR($V38),"",OFFSET('Smelter Look-up'!$G$4,$V38-4,0))</f>
        <v>0</v>
      </c>
      <c r="I38" s="216" t="str">
        <f aca="true">IF(ISERROR($V38),"",OFFSET('Smelter Look-up'!$H$4,$V38-4,0))</f>
        <v>Pforzheim</v>
      </c>
      <c r="J38" s="216" t="str">
        <f aca="true">IF(ISERROR($V38),"",OFFSET('Smelter Look-up'!$I$4,$V38-4,0))</f>
        <v>Baden-Württemberg</v>
      </c>
      <c r="K38" s="217"/>
      <c r="L38" s="217"/>
      <c r="M38" s="217"/>
      <c r="N38" s="217"/>
      <c r="O38" s="217"/>
      <c r="P38" s="218"/>
      <c r="Q38" s="219"/>
      <c r="R38" s="220" t="str">
        <f aca="true">IF(ISERROR($V38),"",OFFSET('Smelter Look-up'!$C$4,$V38-4,0)&amp;"")</f>
        <v>Degussa Sonne / Mond Goldhandel GmbH</v>
      </c>
      <c r="S38" s="221" t="str">
        <f aca="true">IF(B38="","",IF(ISERROR(MATCH($E38,CL,0)),"Unknown",INDIRECT("'C'!$A$"&amp;MATCH($E38,CL,0)+1)))</f>
        <v>DE</v>
      </c>
      <c r="T38" s="221" t="str">
        <f aca="true">IF(B38="","",IF(ISERROR(MATCH($J38,SorP!$B$1:$B$6279,0)),"",INDIRECT("'SorP'!$A$"&amp;MATCH($S38&amp;$J38,SorP!C:C,0))))</f>
        <v>DE-BW</v>
      </c>
      <c r="U38" s="222"/>
      <c r="V38" s="223" t="n">
        <f aca="false">IF(C38="",NA(),IF(OR(C38="Smelter not listed",C38="Smelter not yet identified"),MATCH($B38&amp;$D38,'Smelter Look-up'!$J:$J,0),MATCH($B38&amp;$C38,'Smelter Look-up'!$J:$J,0)))</f>
        <v>62</v>
      </c>
      <c r="X38" s="179" t="n">
        <f aca="false">IF(AND(C38="Smelter not listed",OR(LEN(D38)=0,LEN(E38)=0)),1,0)</f>
        <v>0</v>
      </c>
      <c r="AB38" s="224" t="str">
        <f aca="false">B38&amp;C38</f>
        <v>GoldDegussa Sonne / Mond Goldhandel GmbH</v>
      </c>
    </row>
    <row r="39" s="179" customFormat="true" ht="76.5" hidden="false" customHeight="false" outlineLevel="0" collapsed="false">
      <c r="A39" s="221"/>
      <c r="B39" s="211" t="s">
        <v>146</v>
      </c>
      <c r="C39" s="212" t="s">
        <v>206</v>
      </c>
      <c r="D39" s="213"/>
      <c r="E39" s="211" t="s">
        <v>166</v>
      </c>
      <c r="F39" s="214" t="str">
        <f aca="true">IF(ISERROR($V39),"",OFFSET('Smelter Look-up'!$E$4,$V39-4,0))</f>
        <v/>
      </c>
      <c r="G39" s="214" t="str">
        <f aca="true">IF(C39=$X$4,IF(ISERROR($V39),"Enter smelter details","RMI"),IF(ISERROR($V39),"",OFFSET('Smelter Look-up'!$F$4,$V39-4,0)))</f>
        <v/>
      </c>
      <c r="H39" s="215" t="str">
        <f aca="true">IF(ISERROR($V39),"",OFFSET('Smelter Look-up'!$G$4,$V39-4,0))</f>
        <v/>
      </c>
      <c r="I39" s="216" t="str">
        <f aca="true">IF(ISERROR($V39),"",OFFSET('Smelter Look-up'!$H$4,$V39-4,0))</f>
        <v/>
      </c>
      <c r="J39" s="216" t="str">
        <f aca="true">IF(ISERROR($V39),"",OFFSET('Smelter Look-up'!$I$4,$V39-4,0))</f>
        <v/>
      </c>
      <c r="K39" s="217"/>
      <c r="L39" s="217"/>
      <c r="M39" s="217"/>
      <c r="N39" s="217"/>
      <c r="O39" s="217"/>
      <c r="P39" s="218"/>
      <c r="Q39" s="219"/>
      <c r="R39" s="220" t="str">
        <f aca="true">IF(ISERROR($V39),"",OFFSET('Smelter Look-up'!$C$4,$V39-4,0)&amp;"")</f>
        <v/>
      </c>
      <c r="S39" s="221" t="str">
        <f aca="true">IF(B39="","",IF(ISERROR(MATCH($E39,CL,0)),"Unknown",INDIRECT("'C'!$A$"&amp;MATCH($E39,CL,0)+1)))</f>
        <v>Unknown</v>
      </c>
      <c r="T39" s="221" t="str">
        <f aca="true">IF(B39="","",IF(ISERROR(MATCH($J39,SorP!$B$1:$B$6279,0)),"",INDIRECT("'SorP'!$A$"&amp;MATCH($S39&amp;$J39,SorP!C:C,0))))</f>
        <v/>
      </c>
      <c r="U39" s="222"/>
      <c r="V39" s="223" t="e">
        <f aca="false">IF(C39="",NA(),IF(OR(C39="Smelter not listed",C39="Smelter not yet identified"),MATCH($B39&amp;$D39,'Smelter Look-up'!$J:$J,0),MATCH($B39&amp;$C39,'Smelter Look-up'!$J:$J,0)))</f>
        <v>#N/A</v>
      </c>
      <c r="X39" s="179" t="n">
        <f aca="false">IF(AND(C39="Smelter not listed",OR(LEN(D39)=0,LEN(E39)=0)),1,0)</f>
        <v>0</v>
      </c>
      <c r="AB39" s="224" t="str">
        <f aca="false">B39&amp;C39</f>
        <v>GoldDijllah Gold Refinery FZC United Arab</v>
      </c>
    </row>
    <row r="40" s="179" customFormat="true" ht="51" hidden="false" customHeight="false" outlineLevel="0" collapsed="false">
      <c r="A40" s="221"/>
      <c r="B40" s="211" t="s">
        <v>146</v>
      </c>
      <c r="C40" s="212" t="s">
        <v>207</v>
      </c>
      <c r="D40" s="213"/>
      <c r="E40" s="211" t="s">
        <v>204</v>
      </c>
      <c r="F40" s="214" t="str">
        <f aca="true">IF(ISERROR($V40),"",OFFSET('Smelter Look-up'!$E$4,$V40-4,0))</f>
        <v>CID003663</v>
      </c>
      <c r="G40" s="214" t="str">
        <f aca="true">IF(C40=$X$4,IF(ISERROR($V40),"Enter smelter details","RMI"),IF(ISERROR($V40),"",OFFSET('Smelter Look-up'!$F$4,$V40-4,0)))</f>
        <v>RMI</v>
      </c>
      <c r="H40" s="215" t="n">
        <f aca="true">IF(ISERROR($V40),"",OFFSET('Smelter Look-up'!$G$4,$V40-4,0))</f>
        <v>0</v>
      </c>
      <c r="I40" s="216" t="str">
        <f aca="true">IF(ISERROR($V40),"",OFFSET('Smelter Look-up'!$H$4,$V40-4,0))</f>
        <v>Suzhou City</v>
      </c>
      <c r="J40" s="216" t="str">
        <f aca="true">IF(ISERROR($V40),"",OFFSET('Smelter Look-up'!$I$4,$V40-4,0))</f>
        <v>Jiangsu Sheng</v>
      </c>
      <c r="K40" s="217"/>
      <c r="L40" s="217"/>
      <c r="M40" s="217"/>
      <c r="N40" s="217"/>
      <c r="O40" s="217"/>
      <c r="P40" s="218"/>
      <c r="Q40" s="219"/>
      <c r="R40" s="220" t="str">
        <f aca="true">IF(ISERROR($V40),"",OFFSET('Smelter Look-up'!$C$4,$V40-4,0)&amp;"")</f>
        <v>Dongwu Gold Group</v>
      </c>
      <c r="S40" s="221" t="str">
        <f aca="true">IF(B40="","",IF(ISERROR(MATCH($E40,CL,0)),"Unknown",INDIRECT("'C'!$A$"&amp;MATCH($E40,CL,0)+1)))</f>
        <v>CN</v>
      </c>
      <c r="T40" s="221" t="str">
        <f aca="true">IF(B40="","",IF(ISERROR(MATCH($J40,SorP!$B$1:$B$6279,0)),"",INDIRECT("'SorP'!$A$"&amp;MATCH($S40&amp;$J40,SorP!C:C,0))))</f>
        <v>CN-JS</v>
      </c>
      <c r="U40" s="222"/>
      <c r="V40" s="223" t="n">
        <f aca="false">IF(C40="",NA(),IF(OR(C40="Smelter not listed",C40="Smelter not yet identified"),MATCH($B40&amp;$D40,'Smelter Look-up'!$J:$J,0),MATCH($B40&amp;$C40,'Smelter Look-up'!$J:$J,0)))</f>
        <v>65</v>
      </c>
      <c r="X40" s="179" t="n">
        <f aca="false">IF(AND(C40="Smelter not listed",OR(LEN(D40)=0,LEN(E40)=0)),1,0)</f>
        <v>0</v>
      </c>
      <c r="AB40" s="224" t="str">
        <f aca="false">B40&amp;C40</f>
        <v>GoldDongwu Gold Group</v>
      </c>
    </row>
    <row r="41" s="179" customFormat="true" ht="25.5" hidden="false" customHeight="false" outlineLevel="0" collapsed="false">
      <c r="A41" s="221"/>
      <c r="B41" s="211" t="s">
        <v>146</v>
      </c>
      <c r="C41" s="212" t="s">
        <v>208</v>
      </c>
      <c r="D41" s="213"/>
      <c r="E41" s="211" t="s">
        <v>164</v>
      </c>
      <c r="F41" s="214" t="str">
        <f aca="true">IF(ISERROR($V41),"",OFFSET('Smelter Look-up'!$E$4,$V41-4,0))</f>
        <v>CID000401</v>
      </c>
      <c r="G41" s="214" t="str">
        <f aca="true">IF(C41=$X$4,IF(ISERROR($V41),"Enter smelter details","RMI"),IF(ISERROR($V41),"",OFFSET('Smelter Look-up'!$F$4,$V41-4,0)))</f>
        <v>RMI</v>
      </c>
      <c r="H41" s="215" t="n">
        <f aca="true">IF(ISERROR($V41),"",OFFSET('Smelter Look-up'!$G$4,$V41-4,0))</f>
        <v>0</v>
      </c>
      <c r="I41" s="216" t="str">
        <f aca="true">IF(ISERROR($V41),"",OFFSET('Smelter Look-up'!$H$4,$V41-4,0))</f>
        <v>Kosaka</v>
      </c>
      <c r="J41" s="216" t="str">
        <f aca="true">IF(ISERROR($V41),"",OFFSET('Smelter Look-up'!$I$4,$V41-4,0))</f>
        <v>Akita</v>
      </c>
      <c r="K41" s="217"/>
      <c r="L41" s="217"/>
      <c r="M41" s="217"/>
      <c r="N41" s="217"/>
      <c r="O41" s="217"/>
      <c r="P41" s="218"/>
      <c r="Q41" s="219"/>
      <c r="R41" s="220" t="str">
        <f aca="true">IF(ISERROR($V41),"",OFFSET('Smelter Look-up'!$C$4,$V41-4,0)&amp;"")</f>
        <v>Dowa</v>
      </c>
      <c r="S41" s="221" t="str">
        <f aca="true">IF(B41="","",IF(ISERROR(MATCH($E41,CL,0)),"Unknown",INDIRECT("'C'!$A$"&amp;MATCH($E41,CL,0)+1)))</f>
        <v>JP</v>
      </c>
      <c r="T41" s="221" t="str">
        <f aca="true">IF(B41="","",IF(ISERROR(MATCH($J41,SorP!$B$1:$B$6279,0)),"",INDIRECT("'SorP'!$A$"&amp;MATCH($S41&amp;$J41,SorP!C:C,0))))</f>
        <v>JP-05</v>
      </c>
      <c r="U41" s="222"/>
      <c r="V41" s="223" t="n">
        <f aca="false">IF(C41="",NA(),IF(OR(C41="Smelter not listed",C41="Smelter not yet identified"),MATCH($B41&amp;$D41,'Smelter Look-up'!$J:$J,0),MATCH($B41&amp;$C41,'Smelter Look-up'!$J:$J,0)))</f>
        <v>67</v>
      </c>
      <c r="X41" s="179" t="n">
        <f aca="false">IF(AND(C41="Smelter not listed",OR(LEN(D41)=0,LEN(E41)=0)),1,0)</f>
        <v>0</v>
      </c>
      <c r="AB41" s="224" t="str">
        <f aca="false">B41&amp;C41</f>
        <v>GoldDowa</v>
      </c>
    </row>
    <row r="42" s="179" customFormat="true" ht="89.25" hidden="false" customHeight="false" outlineLevel="0" collapsed="false">
      <c r="A42" s="221"/>
      <c r="B42" s="211" t="s">
        <v>146</v>
      </c>
      <c r="C42" s="212" t="s">
        <v>209</v>
      </c>
      <c r="D42" s="213"/>
      <c r="E42" s="211" t="s">
        <v>210</v>
      </c>
      <c r="F42" s="214" t="str">
        <f aca="true">IF(ISERROR($V42),"",OFFSET('Smelter Look-up'!$E$4,$V42-4,0))</f>
        <v/>
      </c>
      <c r="G42" s="214" t="str">
        <f aca="true">IF(C42=$X$4,IF(ISERROR($V42),"Enter smelter details","RMI"),IF(ISERROR($V42),"",OFFSET('Smelter Look-up'!$F$4,$V42-4,0)))</f>
        <v/>
      </c>
      <c r="H42" s="215" t="str">
        <f aca="true">IF(ISERROR($V42),"",OFFSET('Smelter Look-up'!$G$4,$V42-4,0))</f>
        <v/>
      </c>
      <c r="I42" s="216" t="str">
        <f aca="true">IF(ISERROR($V42),"",OFFSET('Smelter Look-up'!$H$4,$V42-4,0))</f>
        <v/>
      </c>
      <c r="J42" s="216" t="str">
        <f aca="true">IF(ISERROR($V42),"",OFFSET('Smelter Look-up'!$I$4,$V42-4,0))</f>
        <v/>
      </c>
      <c r="K42" s="217"/>
      <c r="L42" s="217"/>
      <c r="M42" s="217"/>
      <c r="N42" s="217"/>
      <c r="O42" s="217"/>
      <c r="P42" s="218"/>
      <c r="Q42" s="219"/>
      <c r="R42" s="220" t="str">
        <f aca="true">IF(ISERROR($V42),"",OFFSET('Smelter Look-up'!$C$4,$V42-4,0)&amp;"")</f>
        <v/>
      </c>
      <c r="S42" s="221" t="str">
        <f aca="true">IF(B42="","",IF(ISERROR(MATCH($E42,CL,0)),"Unknown",INDIRECT("'C'!$A$"&amp;MATCH($E42,CL,0)+1)))</f>
        <v>Unknown</v>
      </c>
      <c r="T42" s="221" t="str">
        <f aca="true">IF(B42="","",IF(ISERROR(MATCH($J42,SorP!$B$1:$B$6279,0)),"",INDIRECT("'SorP'!$A$"&amp;MATCH($S42&amp;$J42,SorP!C:C,0))))</f>
        <v/>
      </c>
      <c r="U42" s="222"/>
      <c r="V42" s="223" t="e">
        <f aca="false">IF(C42="",NA(),IF(OR(C42="Smelter not listed",C42="Smelter not yet identified"),MATCH($B42&amp;$D42,'Smelter Look-up'!$J:$J,0),MATCH($B42&amp;$C42,'Smelter Look-up'!$J:$J,0)))</f>
        <v>#N/A</v>
      </c>
      <c r="X42" s="179" t="n">
        <f aca="false">IF(AND(C42="Smelter not listed",OR(LEN(D42)=0,LEN(E42)=0)),1,0)</f>
        <v>0</v>
      </c>
      <c r="AB42" s="224" t="str">
        <f aca="false">B42&amp;C42</f>
        <v>GoldDSC (Do Sung Corporation) Republic of</v>
      </c>
    </row>
    <row r="43" s="179" customFormat="true" ht="89.25" hidden="false" customHeight="false" outlineLevel="0" collapsed="false">
      <c r="A43" s="221"/>
      <c r="B43" s="211" t="s">
        <v>146</v>
      </c>
      <c r="C43" s="212" t="s">
        <v>211</v>
      </c>
      <c r="D43" s="213"/>
      <c r="E43" s="211" t="s">
        <v>164</v>
      </c>
      <c r="F43" s="214" t="str">
        <f aca="true">IF(ISERROR($V43),"",OFFSET('Smelter Look-up'!$E$4,$V43-4,0))</f>
        <v>CID000425</v>
      </c>
      <c r="G43" s="214" t="str">
        <f aca="true">IF(C43=$X$4,IF(ISERROR($V43),"Enter smelter details","RMI"),IF(ISERROR($V43),"",OFFSET('Smelter Look-up'!$F$4,$V43-4,0)))</f>
        <v>RMI</v>
      </c>
      <c r="H43" s="215" t="n">
        <f aca="true">IF(ISERROR($V43),"",OFFSET('Smelter Look-up'!$G$4,$V43-4,0))</f>
        <v>0</v>
      </c>
      <c r="I43" s="216" t="str">
        <f aca="true">IF(ISERROR($V43),"",OFFSET('Smelter Look-up'!$H$4,$V43-4,0))</f>
        <v>Honjo</v>
      </c>
      <c r="J43" s="216" t="str">
        <f aca="true">IF(ISERROR($V43),"",OFFSET('Smelter Look-up'!$I$4,$V43-4,0))</f>
        <v>Saitama</v>
      </c>
      <c r="K43" s="217"/>
      <c r="L43" s="217"/>
      <c r="M43" s="217"/>
      <c r="N43" s="217"/>
      <c r="O43" s="217"/>
      <c r="P43" s="218"/>
      <c r="Q43" s="219"/>
      <c r="R43" s="220" t="str">
        <f aca="true">IF(ISERROR($V43),"",OFFSET('Smelter Look-up'!$C$4,$V43-4,0)&amp;"")</f>
        <v>Eco-System Recycling Co., Ltd. East Plant</v>
      </c>
      <c r="S43" s="221" t="str">
        <f aca="true">IF(B43="","",IF(ISERROR(MATCH($E43,CL,0)),"Unknown",INDIRECT("'C'!$A$"&amp;MATCH($E43,CL,0)+1)))</f>
        <v>JP</v>
      </c>
      <c r="T43" s="221" t="str">
        <f aca="true">IF(B43="","",IF(ISERROR(MATCH($J43,SorP!$B$1:$B$6279,0)),"",INDIRECT("'SorP'!$A$"&amp;MATCH($S43&amp;$J43,SorP!C:C,0))))</f>
        <v>JP-11</v>
      </c>
      <c r="U43" s="222"/>
      <c r="V43" s="223" t="n">
        <f aca="false">IF(C43="",NA(),IF(OR(C43="Smelter not listed",C43="Smelter not yet identified"),MATCH($B43&amp;$D43,'Smelter Look-up'!$J:$J,0),MATCH($B43&amp;$C43,'Smelter Look-up'!$J:$J,0)))</f>
        <v>72</v>
      </c>
      <c r="X43" s="179" t="n">
        <f aca="false">IF(AND(C43="Smelter not listed",OR(LEN(D43)=0,LEN(E43)=0)),1,0)</f>
        <v>0</v>
      </c>
      <c r="AB43" s="224" t="str">
        <f aca="false">B43&amp;C43</f>
        <v>GoldEco-System Recycling Co., Ltd. East Plant</v>
      </c>
    </row>
    <row r="44" s="179" customFormat="true" ht="89.25" hidden="false" customHeight="false" outlineLevel="0" collapsed="false">
      <c r="A44" s="221"/>
      <c r="B44" s="211" t="s">
        <v>146</v>
      </c>
      <c r="C44" s="212" t="s">
        <v>212</v>
      </c>
      <c r="D44" s="213"/>
      <c r="E44" s="211" t="s">
        <v>164</v>
      </c>
      <c r="F44" s="214" t="str">
        <f aca="true">IF(ISERROR($V44),"",OFFSET('Smelter Look-up'!$E$4,$V44-4,0))</f>
        <v>CID003424</v>
      </c>
      <c r="G44" s="214" t="str">
        <f aca="true">IF(C44=$X$4,IF(ISERROR($V44),"Enter smelter details","RMI"),IF(ISERROR($V44),"",OFFSET('Smelter Look-up'!$F$4,$V44-4,0)))</f>
        <v>RMI</v>
      </c>
      <c r="H44" s="215" t="n">
        <f aca="true">IF(ISERROR($V44),"",OFFSET('Smelter Look-up'!$G$4,$V44-4,0))</f>
        <v>0</v>
      </c>
      <c r="I44" s="216" t="str">
        <f aca="true">IF(ISERROR($V44),"",OFFSET('Smelter Look-up'!$H$4,$V44-4,0))</f>
        <v>Kazuno</v>
      </c>
      <c r="J44" s="216" t="str">
        <f aca="true">IF(ISERROR($V44),"",OFFSET('Smelter Look-up'!$I$4,$V44-4,0))</f>
        <v>Akita</v>
      </c>
      <c r="K44" s="217"/>
      <c r="L44" s="217"/>
      <c r="M44" s="217"/>
      <c r="N44" s="217"/>
      <c r="O44" s="217"/>
      <c r="P44" s="218"/>
      <c r="Q44" s="219"/>
      <c r="R44" s="220" t="str">
        <f aca="true">IF(ISERROR($V44),"",OFFSET('Smelter Look-up'!$C$4,$V44-4,0)&amp;"")</f>
        <v>Eco-System Recycling Co., Ltd. North Plant</v>
      </c>
      <c r="S44" s="221" t="str">
        <f aca="true">IF(B44="","",IF(ISERROR(MATCH($E44,CL,0)),"Unknown",INDIRECT("'C'!$A$"&amp;MATCH($E44,CL,0)+1)))</f>
        <v>JP</v>
      </c>
      <c r="T44" s="221" t="str">
        <f aca="true">IF(B44="","",IF(ISERROR(MATCH($J44,SorP!$B$1:$B$6279,0)),"",INDIRECT("'SorP'!$A$"&amp;MATCH($S44&amp;$J44,SorP!C:C,0))))</f>
        <v>JP-05</v>
      </c>
      <c r="U44" s="222"/>
      <c r="V44" s="223" t="n">
        <f aca="false">IF(C44="",NA(),IF(OR(C44="Smelter not listed",C44="Smelter not yet identified"),MATCH($B44&amp;$D44,'Smelter Look-up'!$J:$J,0),MATCH($B44&amp;$C44,'Smelter Look-up'!$J:$J,0)))</f>
        <v>73</v>
      </c>
      <c r="X44" s="179" t="n">
        <f aca="false">IF(AND(C44="Smelter not listed",OR(LEN(D44)=0,LEN(E44)=0)),1,0)</f>
        <v>0</v>
      </c>
      <c r="AB44" s="224" t="str">
        <f aca="false">B44&amp;C44</f>
        <v>GoldEco-System Recycling Co., Ltd. North Plant</v>
      </c>
    </row>
    <row r="45" s="179" customFormat="true" ht="89.25" hidden="false" customHeight="false" outlineLevel="0" collapsed="false">
      <c r="A45" s="221"/>
      <c r="B45" s="211" t="s">
        <v>146</v>
      </c>
      <c r="C45" s="212" t="s">
        <v>213</v>
      </c>
      <c r="D45" s="213"/>
      <c r="E45" s="211" t="s">
        <v>164</v>
      </c>
      <c r="F45" s="214" t="str">
        <f aca="true">IF(ISERROR($V45),"",OFFSET('Smelter Look-up'!$E$4,$V45-4,0))</f>
        <v>CID003425</v>
      </c>
      <c r="G45" s="214" t="str">
        <f aca="true">IF(C45=$X$4,IF(ISERROR($V45),"Enter smelter details","RMI"),IF(ISERROR($V45),"",OFFSET('Smelter Look-up'!$F$4,$V45-4,0)))</f>
        <v>RMI</v>
      </c>
      <c r="H45" s="215" t="n">
        <f aca="true">IF(ISERROR($V45),"",OFFSET('Smelter Look-up'!$G$4,$V45-4,0))</f>
        <v>0</v>
      </c>
      <c r="I45" s="216" t="str">
        <f aca="true">IF(ISERROR($V45),"",OFFSET('Smelter Look-up'!$H$4,$V45-4,0))</f>
        <v>Okayama</v>
      </c>
      <c r="J45" s="216" t="str">
        <f aca="true">IF(ISERROR($V45),"",OFFSET('Smelter Look-up'!$I$4,$V45-4,0))</f>
        <v>Okayama</v>
      </c>
      <c r="K45" s="217"/>
      <c r="L45" s="217"/>
      <c r="M45" s="217"/>
      <c r="N45" s="217"/>
      <c r="O45" s="217"/>
      <c r="P45" s="218"/>
      <c r="Q45" s="219"/>
      <c r="R45" s="220" t="str">
        <f aca="true">IF(ISERROR($V45),"",OFFSET('Smelter Look-up'!$C$4,$V45-4,0)&amp;"")</f>
        <v>Eco-System Recycling Co., Ltd. West Plant</v>
      </c>
      <c r="S45" s="221" t="str">
        <f aca="true">IF(B45="","",IF(ISERROR(MATCH($E45,CL,0)),"Unknown",INDIRECT("'C'!$A$"&amp;MATCH($E45,CL,0)+1)))</f>
        <v>JP</v>
      </c>
      <c r="T45" s="221" t="str">
        <f aca="true">IF(B45="","",IF(ISERROR(MATCH($J45,SorP!$B$1:$B$6279,0)),"",INDIRECT("'SorP'!$A$"&amp;MATCH($S45&amp;$J45,SorP!C:C,0))))</f>
        <v>JP-33</v>
      </c>
      <c r="U45" s="222"/>
      <c r="V45" s="223" t="n">
        <f aca="false">IF(C45="",NA(),IF(OR(C45="Smelter not listed",C45="Smelter not yet identified"),MATCH($B45&amp;$D45,'Smelter Look-up'!$J:$J,0),MATCH($B45&amp;$C45,'Smelter Look-up'!$J:$J,0)))</f>
        <v>74</v>
      </c>
      <c r="X45" s="179" t="n">
        <f aca="false">IF(AND(C45="Smelter not listed",OR(LEN(D45)=0,LEN(E45)=0)),1,0)</f>
        <v>0</v>
      </c>
      <c r="AB45" s="224" t="str">
        <f aca="false">B45&amp;C45</f>
        <v>GoldEco-System Recycling Co., Ltd. West Plant</v>
      </c>
    </row>
    <row r="46" s="179" customFormat="true" ht="89.25" hidden="false" customHeight="false" outlineLevel="0" collapsed="false">
      <c r="A46" s="221"/>
      <c r="B46" s="211" t="s">
        <v>146</v>
      </c>
      <c r="C46" s="212" t="s">
        <v>214</v>
      </c>
      <c r="D46" s="213"/>
      <c r="E46" s="211" t="s">
        <v>186</v>
      </c>
      <c r="F46" s="214" t="str">
        <f aca="true">IF(ISERROR($V46),"",OFFSET('Smelter Look-up'!$E$4,$V46-4,0))</f>
        <v>CID003487</v>
      </c>
      <c r="G46" s="214" t="str">
        <f aca="true">IF(C46=$X$4,IF(ISERROR($V46),"Enter smelter details","RMI"),IF(ISERROR($V46),"",OFFSET('Smelter Look-up'!$F$4,$V46-4,0)))</f>
        <v>RMI</v>
      </c>
      <c r="H46" s="215" t="n">
        <f aca="true">IF(ISERROR($V46),"",OFFSET('Smelter Look-up'!$G$4,$V46-4,0))</f>
        <v>0</v>
      </c>
      <c r="I46" s="216" t="str">
        <f aca="true">IF(ISERROR($V46),"",OFFSET('Smelter Look-up'!$H$4,$V46-4,0))</f>
        <v>Coimbatore</v>
      </c>
      <c r="J46" s="216" t="str">
        <f aca="true">IF(ISERROR($V46),"",OFFSET('Smelter Look-up'!$I$4,$V46-4,0))</f>
        <v>Tamil Nādu</v>
      </c>
      <c r="K46" s="217"/>
      <c r="L46" s="217"/>
      <c r="M46" s="217"/>
      <c r="N46" s="217"/>
      <c r="O46" s="217"/>
      <c r="P46" s="218"/>
      <c r="Q46" s="219"/>
      <c r="R46" s="220" t="str">
        <f aca="true">IF(ISERROR($V46),"",OFFSET('Smelter Look-up'!$C$4,$V46-4,0)&amp;"")</f>
        <v>Emerald Jewel Industry India Limited (Unit 1)</v>
      </c>
      <c r="S46" s="221" t="str">
        <f aca="true">IF(B46="","",IF(ISERROR(MATCH($E46,CL,0)),"Unknown",INDIRECT("'C'!$A$"&amp;MATCH($E46,CL,0)+1)))</f>
        <v>IN</v>
      </c>
      <c r="T46" s="221" t="str">
        <f aca="true">IF(B46="","",IF(ISERROR(MATCH($J46,SorP!$B$1:$B$6279,0)),"",INDIRECT("'SorP'!$A$"&amp;MATCH($S46&amp;$J46,SorP!C:C,0))))</f>
        <v>IN-TN</v>
      </c>
      <c r="U46" s="222"/>
      <c r="V46" s="223" t="n">
        <f aca="false">IF(C46="",NA(),IF(OR(C46="Smelter not listed",C46="Smelter not yet identified"),MATCH($B46&amp;$D46,'Smelter Look-up'!$J:$J,0),MATCH($B46&amp;$C46,'Smelter Look-up'!$J:$J,0)))</f>
        <v>76</v>
      </c>
      <c r="X46" s="179" t="n">
        <f aca="false">IF(AND(C46="Smelter not listed",OR(LEN(D46)=0,LEN(E46)=0)),1,0)</f>
        <v>0</v>
      </c>
      <c r="AB46" s="224" t="str">
        <f aca="false">B46&amp;C46</f>
        <v>GoldEmerald Jewel Industry India Limited (Unit 1)</v>
      </c>
    </row>
    <row r="47" s="179" customFormat="true" ht="89.25" hidden="false" customHeight="false" outlineLevel="0" collapsed="false">
      <c r="A47" s="221"/>
      <c r="B47" s="211" t="s">
        <v>146</v>
      </c>
      <c r="C47" s="212" t="s">
        <v>215</v>
      </c>
      <c r="D47" s="213"/>
      <c r="E47" s="211" t="s">
        <v>186</v>
      </c>
      <c r="F47" s="214" t="str">
        <f aca="true">IF(ISERROR($V47),"",OFFSET('Smelter Look-up'!$E$4,$V47-4,0))</f>
        <v>CID003488</v>
      </c>
      <c r="G47" s="214" t="str">
        <f aca="true">IF(C47=$X$4,IF(ISERROR($V47),"Enter smelter details","RMI"),IF(ISERROR($V47),"",OFFSET('Smelter Look-up'!$F$4,$V47-4,0)))</f>
        <v>RMI</v>
      </c>
      <c r="H47" s="215" t="n">
        <f aca="true">IF(ISERROR($V47),"",OFFSET('Smelter Look-up'!$G$4,$V47-4,0))</f>
        <v>0</v>
      </c>
      <c r="I47" s="216" t="str">
        <f aca="true">IF(ISERROR($V47),"",OFFSET('Smelter Look-up'!$H$4,$V47-4,0))</f>
        <v>Coimbatore</v>
      </c>
      <c r="J47" s="216" t="str">
        <f aca="true">IF(ISERROR($V47),"",OFFSET('Smelter Look-up'!$I$4,$V47-4,0))</f>
        <v>Tamil Nādu</v>
      </c>
      <c r="K47" s="217"/>
      <c r="L47" s="217"/>
      <c r="M47" s="217"/>
      <c r="N47" s="217"/>
      <c r="O47" s="217"/>
      <c r="P47" s="218"/>
      <c r="Q47" s="219"/>
      <c r="R47" s="220" t="str">
        <f aca="true">IF(ISERROR($V47),"",OFFSET('Smelter Look-up'!$C$4,$V47-4,0)&amp;"")</f>
        <v>Emerald Jewel Industry India Limited (Unit 2)</v>
      </c>
      <c r="S47" s="221" t="str">
        <f aca="true">IF(B47="","",IF(ISERROR(MATCH($E47,CL,0)),"Unknown",INDIRECT("'C'!$A$"&amp;MATCH($E47,CL,0)+1)))</f>
        <v>IN</v>
      </c>
      <c r="T47" s="221" t="str">
        <f aca="true">IF(B47="","",IF(ISERROR(MATCH($J47,SorP!$B$1:$B$6279,0)),"",INDIRECT("'SorP'!$A$"&amp;MATCH($S47&amp;$J47,SorP!C:C,0))))</f>
        <v>IN-TN</v>
      </c>
      <c r="U47" s="222"/>
      <c r="V47" s="223" t="n">
        <f aca="false">IF(C47="",NA(),IF(OR(C47="Smelter not listed",C47="Smelter not yet identified"),MATCH($B47&amp;$D47,'Smelter Look-up'!$J:$J,0),MATCH($B47&amp;$C47,'Smelter Look-up'!$J:$J,0)))</f>
        <v>77</v>
      </c>
      <c r="X47" s="179" t="n">
        <f aca="false">IF(AND(C47="Smelter not listed",OR(LEN(D47)=0,LEN(E47)=0)),1,0)</f>
        <v>0</v>
      </c>
      <c r="AB47" s="224" t="str">
        <f aca="false">B47&amp;C47</f>
        <v>GoldEmerald Jewel Industry India Limited (Unit 2)</v>
      </c>
    </row>
    <row r="48" s="179" customFormat="true" ht="89.25" hidden="false" customHeight="false" outlineLevel="0" collapsed="false">
      <c r="A48" s="221"/>
      <c r="B48" s="211" t="s">
        <v>146</v>
      </c>
      <c r="C48" s="212" t="s">
        <v>216</v>
      </c>
      <c r="D48" s="213"/>
      <c r="E48" s="211" t="s">
        <v>186</v>
      </c>
      <c r="F48" s="214" t="str">
        <f aca="true">IF(ISERROR($V48),"",OFFSET('Smelter Look-up'!$E$4,$V48-4,0))</f>
        <v>CID003489</v>
      </c>
      <c r="G48" s="214" t="str">
        <f aca="true">IF(C48=$X$4,IF(ISERROR($V48),"Enter smelter details","RMI"),IF(ISERROR($V48),"",OFFSET('Smelter Look-up'!$F$4,$V48-4,0)))</f>
        <v>RMI</v>
      </c>
      <c r="H48" s="215" t="n">
        <f aca="true">IF(ISERROR($V48),"",OFFSET('Smelter Look-up'!$G$4,$V48-4,0))</f>
        <v>0</v>
      </c>
      <c r="I48" s="216" t="str">
        <f aca="true">IF(ISERROR($V48),"",OFFSET('Smelter Look-up'!$H$4,$V48-4,0))</f>
        <v>Coimbatore</v>
      </c>
      <c r="J48" s="216" t="str">
        <f aca="true">IF(ISERROR($V48),"",OFFSET('Smelter Look-up'!$I$4,$V48-4,0))</f>
        <v>Tamil Nādu</v>
      </c>
      <c r="K48" s="217"/>
      <c r="L48" s="217"/>
      <c r="M48" s="217"/>
      <c r="N48" s="217"/>
      <c r="O48" s="217"/>
      <c r="P48" s="218"/>
      <c r="Q48" s="219"/>
      <c r="R48" s="220" t="str">
        <f aca="true">IF(ISERROR($V48),"",OFFSET('Smelter Look-up'!$C$4,$V48-4,0)&amp;"")</f>
        <v>Emerald Jewel Industry India Limited (Unit 3)</v>
      </c>
      <c r="S48" s="221" t="str">
        <f aca="true">IF(B48="","",IF(ISERROR(MATCH($E48,CL,0)),"Unknown",INDIRECT("'C'!$A$"&amp;MATCH($E48,CL,0)+1)))</f>
        <v>IN</v>
      </c>
      <c r="T48" s="221" t="str">
        <f aca="true">IF(B48="","",IF(ISERROR(MATCH($J48,SorP!$B$1:$B$6279,0)),"",INDIRECT("'SorP'!$A$"&amp;MATCH($S48&amp;$J48,SorP!C:C,0))))</f>
        <v>IN-TN</v>
      </c>
      <c r="U48" s="222"/>
      <c r="V48" s="223" t="n">
        <f aca="false">IF(C48="",NA(),IF(OR(C48="Smelter not listed",C48="Smelter not yet identified"),MATCH($B48&amp;$D48,'Smelter Look-up'!$J:$J,0),MATCH($B48&amp;$C48,'Smelter Look-up'!$J:$J,0)))</f>
        <v>78</v>
      </c>
      <c r="X48" s="179" t="n">
        <f aca="false">IF(AND(C48="Smelter not listed",OR(LEN(D48)=0,LEN(E48)=0)),1,0)</f>
        <v>0</v>
      </c>
      <c r="AB48" s="224" t="str">
        <f aca="false">B48&amp;C48</f>
        <v>GoldEmerald Jewel Industry India Limited (Unit 3)</v>
      </c>
    </row>
    <row r="49" s="179" customFormat="true" ht="89.25" hidden="false" customHeight="false" outlineLevel="0" collapsed="false">
      <c r="A49" s="221"/>
      <c r="B49" s="211" t="s">
        <v>146</v>
      </c>
      <c r="C49" s="212" t="s">
        <v>217</v>
      </c>
      <c r="D49" s="213"/>
      <c r="E49" s="211" t="s">
        <v>186</v>
      </c>
      <c r="F49" s="214" t="str">
        <f aca="true">IF(ISERROR($V49),"",OFFSET('Smelter Look-up'!$E$4,$V49-4,0))</f>
        <v>CID003490</v>
      </c>
      <c r="G49" s="214" t="str">
        <f aca="true">IF(C49=$X$4,IF(ISERROR($V49),"Enter smelter details","RMI"),IF(ISERROR($V49),"",OFFSET('Smelter Look-up'!$F$4,$V49-4,0)))</f>
        <v>RMI</v>
      </c>
      <c r="H49" s="215" t="n">
        <f aca="true">IF(ISERROR($V49),"",OFFSET('Smelter Look-up'!$G$4,$V49-4,0))</f>
        <v>0</v>
      </c>
      <c r="I49" s="216" t="str">
        <f aca="true">IF(ISERROR($V49),"",OFFSET('Smelter Look-up'!$H$4,$V49-4,0))</f>
        <v>Coimbatore</v>
      </c>
      <c r="J49" s="216" t="str">
        <f aca="true">IF(ISERROR($V49),"",OFFSET('Smelter Look-up'!$I$4,$V49-4,0))</f>
        <v>Tamil Nādu</v>
      </c>
      <c r="K49" s="217"/>
      <c r="L49" s="217"/>
      <c r="M49" s="217"/>
      <c r="N49" s="217"/>
      <c r="O49" s="217"/>
      <c r="P49" s="218"/>
      <c r="Q49" s="219"/>
      <c r="R49" s="220" t="str">
        <f aca="true">IF(ISERROR($V49),"",OFFSET('Smelter Look-up'!$C$4,$V49-4,0)&amp;"")</f>
        <v>Emerald Jewel Industry India Limited (Unit 4)</v>
      </c>
      <c r="S49" s="221" t="str">
        <f aca="true">IF(B49="","",IF(ISERROR(MATCH($E49,CL,0)),"Unknown",INDIRECT("'C'!$A$"&amp;MATCH($E49,CL,0)+1)))</f>
        <v>IN</v>
      </c>
      <c r="T49" s="221" t="str">
        <f aca="true">IF(B49="","",IF(ISERROR(MATCH($J49,SorP!$B$1:$B$6279,0)),"",INDIRECT("'SorP'!$A$"&amp;MATCH($S49&amp;$J49,SorP!C:C,0))))</f>
        <v>IN-TN</v>
      </c>
      <c r="U49" s="222"/>
      <c r="V49" s="223" t="n">
        <f aca="false">IF(C49="",NA(),IF(OR(C49="Smelter not listed",C49="Smelter not yet identified"),MATCH($B49&amp;$D49,'Smelter Look-up'!$J:$J,0),MATCH($B49&amp;$C49,'Smelter Look-up'!$J:$J,0)))</f>
        <v>79</v>
      </c>
      <c r="X49" s="179" t="n">
        <f aca="false">IF(AND(C49="Smelter not listed",OR(LEN(D49)=0,LEN(E49)=0)),1,0)</f>
        <v>0</v>
      </c>
      <c r="AB49" s="224" t="str">
        <f aca="false">B49&amp;C49</f>
        <v>GoldEmerald Jewel Industry India Limited (Unit 4)</v>
      </c>
    </row>
    <row r="50" s="179" customFormat="true" ht="76.5" hidden="false" customHeight="false" outlineLevel="0" collapsed="false">
      <c r="A50" s="221"/>
      <c r="B50" s="211" t="s">
        <v>146</v>
      </c>
      <c r="C50" s="212" t="s">
        <v>218</v>
      </c>
      <c r="D50" s="213"/>
      <c r="E50" s="211" t="s">
        <v>166</v>
      </c>
      <c r="F50" s="214" t="str">
        <f aca="true">IF(ISERROR($V50),"",OFFSET('Smelter Look-up'!$E$4,$V50-4,0))</f>
        <v/>
      </c>
      <c r="G50" s="214" t="str">
        <f aca="true">IF(C50=$X$4,IF(ISERROR($V50),"Enter smelter details","RMI"),IF(ISERROR($V50),"",OFFSET('Smelter Look-up'!$F$4,$V50-4,0)))</f>
        <v/>
      </c>
      <c r="H50" s="215" t="str">
        <f aca="true">IF(ISERROR($V50),"",OFFSET('Smelter Look-up'!$G$4,$V50-4,0))</f>
        <v/>
      </c>
      <c r="I50" s="216" t="str">
        <f aca="true">IF(ISERROR($V50),"",OFFSET('Smelter Look-up'!$H$4,$V50-4,0))</f>
        <v/>
      </c>
      <c r="J50" s="216" t="str">
        <f aca="true">IF(ISERROR($V50),"",OFFSET('Smelter Look-up'!$I$4,$V50-4,0))</f>
        <v/>
      </c>
      <c r="K50" s="217"/>
      <c r="L50" s="217"/>
      <c r="M50" s="217"/>
      <c r="N50" s="217"/>
      <c r="O50" s="217"/>
      <c r="P50" s="218"/>
      <c r="Q50" s="219"/>
      <c r="R50" s="220" t="str">
        <f aca="true">IF(ISERROR($V50),"",OFFSET('Smelter Look-up'!$C$4,$V50-4,0)&amp;"")</f>
        <v/>
      </c>
      <c r="S50" s="221" t="str">
        <f aca="true">IF(B50="","",IF(ISERROR(MATCH($E50,CL,0)),"Unknown",INDIRECT("'C'!$A$"&amp;MATCH($E50,CL,0)+1)))</f>
        <v>Unknown</v>
      </c>
      <c r="T50" s="221" t="str">
        <f aca="true">IF(B50="","",IF(ISERROR(MATCH($J50,SorP!$B$1:$B$6279,0)),"",INDIRECT("'SorP'!$A$"&amp;MATCH($S50&amp;$J50,SorP!C:C,0))))</f>
        <v/>
      </c>
      <c r="U50" s="222"/>
      <c r="V50" s="223" t="e">
        <f aca="false">IF(C50="",NA(),IF(OR(C50="Smelter not listed",C50="Smelter not yet identified"),MATCH($B50&amp;$D50,'Smelter Look-up'!$J:$J,0),MATCH($B50&amp;$C50,'Smelter Look-up'!$J:$J,0)))</f>
        <v>#N/A</v>
      </c>
      <c r="X50" s="179" t="n">
        <f aca="false">IF(AND(C50="Smelter not listed",OR(LEN(D50)=0,LEN(E50)=0)),1,0)</f>
        <v>0</v>
      </c>
      <c r="AB50" s="224" t="str">
        <f aca="false">B50&amp;C50</f>
        <v>GoldEmirates Gold DMCC United Arab</v>
      </c>
    </row>
    <row r="51" s="179" customFormat="true" ht="76.5" hidden="false" customHeight="false" outlineLevel="0" collapsed="false">
      <c r="A51" s="221"/>
      <c r="B51" s="211" t="s">
        <v>146</v>
      </c>
      <c r="C51" s="212" t="s">
        <v>219</v>
      </c>
      <c r="D51" s="213"/>
      <c r="E51" s="211" t="s">
        <v>220</v>
      </c>
      <c r="F51" s="214" t="str">
        <f aca="true">IF(ISERROR($V51),"",OFFSET('Smelter Look-up'!$E$4,$V51-4,0))</f>
        <v>CID002515</v>
      </c>
      <c r="G51" s="214" t="str">
        <f aca="true">IF(C51=$X$4,IF(ISERROR($V51),"Enter smelter details","RMI"),IF(ISERROR($V51),"",OFFSET('Smelter Look-up'!$F$4,$V51-4,0)))</f>
        <v>RMI</v>
      </c>
      <c r="H51" s="215" t="n">
        <f aca="true">IF(ISERROR($V51),"",OFFSET('Smelter Look-up'!$G$4,$V51-4,0))</f>
        <v>0</v>
      </c>
      <c r="I51" s="216" t="str">
        <f aca="true">IF(ISERROR($V51),"",OFFSET('Smelter Look-up'!$H$4,$V51-4,0))</f>
        <v>Msasa</v>
      </c>
      <c r="J51" s="216" t="str">
        <f aca="true">IF(ISERROR($V51),"",OFFSET('Smelter Look-up'!$I$4,$V51-4,0))</f>
        <v>Harare</v>
      </c>
      <c r="K51" s="217"/>
      <c r="L51" s="217"/>
      <c r="M51" s="217"/>
      <c r="N51" s="217"/>
      <c r="O51" s="217"/>
      <c r="P51" s="218"/>
      <c r="Q51" s="219"/>
      <c r="R51" s="220" t="str">
        <f aca="true">IF(ISERROR($V51),"",OFFSET('Smelter Look-up'!$C$4,$V51-4,0)&amp;"")</f>
        <v>Fidelity Printers and Refiners Ltd.</v>
      </c>
      <c r="S51" s="221" t="str">
        <f aca="true">IF(B51="","",IF(ISERROR(MATCH($E51,CL,0)),"Unknown",INDIRECT("'C'!$A$"&amp;MATCH($E51,CL,0)+1)))</f>
        <v>ZW</v>
      </c>
      <c r="T51" s="221" t="str">
        <f aca="true">IF(B51="","",IF(ISERROR(MATCH($J51,SorP!$B$1:$B$6279,0)),"",INDIRECT("'SorP'!$A$"&amp;MATCH($S51&amp;$J51,SorP!C:C,0))))</f>
        <v>ZW-HA</v>
      </c>
      <c r="U51" s="222"/>
      <c r="V51" s="223" t="n">
        <f aca="false">IF(C51="",NA(),IF(OR(C51="Smelter not listed",C51="Smelter not yet identified"),MATCH($B51&amp;$D51,'Smelter Look-up'!$J:$J,0),MATCH($B51&amp;$C51,'Smelter Look-up'!$J:$J,0)))</f>
        <v>82</v>
      </c>
      <c r="X51" s="179" t="n">
        <f aca="false">IF(AND(C51="Smelter not listed",OR(LEN(D51)=0,LEN(E51)=0)),1,0)</f>
        <v>0</v>
      </c>
      <c r="AB51" s="224" t="str">
        <f aca="false">B51&amp;C51</f>
        <v>GoldFidelity Printers and Refiners Ltd.</v>
      </c>
    </row>
    <row r="52" s="179" customFormat="true" ht="63.75" hidden="false" customHeight="false" outlineLevel="0" collapsed="false">
      <c r="A52" s="221"/>
      <c r="B52" s="211" t="s">
        <v>146</v>
      </c>
      <c r="C52" s="212" t="s">
        <v>221</v>
      </c>
      <c r="D52" s="213"/>
      <c r="E52" s="211" t="s">
        <v>166</v>
      </c>
      <c r="F52" s="214" t="str">
        <f aca="true">IF(ISERROR($V52),"",OFFSET('Smelter Look-up'!$E$4,$V52-4,0))</f>
        <v/>
      </c>
      <c r="G52" s="214" t="str">
        <f aca="true">IF(C52=$X$4,IF(ISERROR($V52),"Enter smelter details","RMI"),IF(ISERROR($V52),"",OFFSET('Smelter Look-up'!$F$4,$V52-4,0)))</f>
        <v/>
      </c>
      <c r="H52" s="215" t="str">
        <f aca="true">IF(ISERROR($V52),"",OFFSET('Smelter Look-up'!$G$4,$V52-4,0))</f>
        <v/>
      </c>
      <c r="I52" s="216" t="str">
        <f aca="true">IF(ISERROR($V52),"",OFFSET('Smelter Look-up'!$H$4,$V52-4,0))</f>
        <v/>
      </c>
      <c r="J52" s="216" t="str">
        <f aca="true">IF(ISERROR($V52),"",OFFSET('Smelter Look-up'!$I$4,$V52-4,0))</f>
        <v/>
      </c>
      <c r="K52" s="217"/>
      <c r="L52" s="217"/>
      <c r="M52" s="217"/>
      <c r="N52" s="217"/>
      <c r="O52" s="217"/>
      <c r="P52" s="218"/>
      <c r="Q52" s="219"/>
      <c r="R52" s="220" t="str">
        <f aca="true">IF(ISERROR($V52),"",OFFSET('Smelter Look-up'!$C$4,$V52-4,0)&amp;"")</f>
        <v/>
      </c>
      <c r="S52" s="221" t="str">
        <f aca="true">IF(B52="","",IF(ISERROR(MATCH($E52,CL,0)),"Unknown",INDIRECT("'C'!$A$"&amp;MATCH($E52,CL,0)+1)))</f>
        <v>Unknown</v>
      </c>
      <c r="T52" s="221" t="str">
        <f aca="true">IF(B52="","",IF(ISERROR(MATCH($J52,SorP!$B$1:$B$6279,0)),"",INDIRECT("'SorP'!$A$"&amp;MATCH($S52&amp;$J52,SorP!C:C,0))))</f>
        <v/>
      </c>
      <c r="U52" s="222"/>
      <c r="V52" s="223" t="e">
        <f aca="false">IF(C52="",NA(),IF(OR(C52="Smelter not listed",C52="Smelter not yet identified"),MATCH($B52&amp;$D52,'Smelter Look-up'!$J:$J,0),MATCH($B52&amp;$C52,'Smelter Look-up'!$J:$J,0)))</f>
        <v>#N/A</v>
      </c>
      <c r="X52" s="179" t="n">
        <f aca="false">IF(AND(C52="Smelter not listed",OR(LEN(D52)=0,LEN(E52)=0)),1,0)</f>
        <v>0</v>
      </c>
      <c r="AB52" s="224" t="str">
        <f aca="false">B52&amp;C52</f>
        <v>GoldFujairah Gold FZC United Arab</v>
      </c>
    </row>
    <row r="53" s="179" customFormat="true" ht="89.25" hidden="false" customHeight="false" outlineLevel="0" collapsed="false">
      <c r="A53" s="221"/>
      <c r="B53" s="211" t="s">
        <v>146</v>
      </c>
      <c r="C53" s="212" t="s">
        <v>222</v>
      </c>
      <c r="D53" s="213"/>
      <c r="E53" s="211" t="s">
        <v>157</v>
      </c>
      <c r="F53" s="214" t="str">
        <f aca="true">IF(ISERROR($V53),"",OFFSET('Smelter Look-up'!$E$4,$V53-4,0))</f>
        <v/>
      </c>
      <c r="G53" s="214" t="str">
        <f aca="true">IF(C53=$X$4,IF(ISERROR($V53),"Enter smelter details","RMI"),IF(ISERROR($V53),"",OFFSET('Smelter Look-up'!$F$4,$V53-4,0)))</f>
        <v/>
      </c>
      <c r="H53" s="215" t="str">
        <f aca="true">IF(ISERROR($V53),"",OFFSET('Smelter Look-up'!$G$4,$V53-4,0))</f>
        <v/>
      </c>
      <c r="I53" s="216" t="str">
        <f aca="true">IF(ISERROR($V53),"",OFFSET('Smelter Look-up'!$H$4,$V53-4,0))</f>
        <v/>
      </c>
      <c r="J53" s="216" t="str">
        <f aca="true">IF(ISERROR($V53),"",OFFSET('Smelter Look-up'!$I$4,$V53-4,0))</f>
        <v/>
      </c>
      <c r="K53" s="217"/>
      <c r="L53" s="217"/>
      <c r="M53" s="217"/>
      <c r="N53" s="217"/>
      <c r="O53" s="217"/>
      <c r="P53" s="218"/>
      <c r="Q53" s="219"/>
      <c r="R53" s="220" t="str">
        <f aca="true">IF(ISERROR($V53),"",OFFSET('Smelter Look-up'!$C$4,$V53-4,0)&amp;"")</f>
        <v/>
      </c>
      <c r="S53" s="221" t="str">
        <f aca="true">IF(B53="","",IF(ISERROR(MATCH($E53,CL,0)),"Unknown",INDIRECT("'C'!$A$"&amp;MATCH($E53,CL,0)+1)))</f>
        <v>Unknown</v>
      </c>
      <c r="T53" s="221" t="str">
        <f aca="true">IF(B53="","",IF(ISERROR(MATCH($J53,SorP!$B$1:$B$6279,0)),"",INDIRECT("'SorP'!$A$"&amp;MATCH($S53&amp;$J53,SorP!C:C,0))))</f>
        <v/>
      </c>
      <c r="U53" s="222"/>
      <c r="V53" s="223" t="e">
        <f aca="false">IF(C53="",NA(),IF(OR(C53="Smelter not listed",C53="Smelter not yet identified"),MATCH($B53&amp;$D53,'Smelter Look-up'!$J:$J,0),MATCH($B53&amp;$C53,'Smelter Look-up'!$J:$J,0)))</f>
        <v>#N/A</v>
      </c>
      <c r="X53" s="179" t="n">
        <f aca="false">IF(AND(C53="Smelter not listed",OR(LEN(D53)=0,LEN(E53)=0)),1,0)</f>
        <v>0</v>
      </c>
      <c r="AB53" s="224" t="str">
        <f aca="false">B53&amp;C53</f>
        <v>GoldGeib Refining Corporation United States Of</v>
      </c>
    </row>
    <row r="54" s="179" customFormat="true" ht="63.75" hidden="false" customHeight="false" outlineLevel="0" collapsed="false">
      <c r="A54" s="221"/>
      <c r="B54" s="211" t="s">
        <v>146</v>
      </c>
      <c r="C54" s="212" t="s">
        <v>223</v>
      </c>
      <c r="D54" s="213"/>
      <c r="E54" s="211" t="s">
        <v>186</v>
      </c>
      <c r="F54" s="214" t="str">
        <f aca="true">IF(ISERROR($V54),"",OFFSET('Smelter Look-up'!$E$4,$V54-4,0))</f>
        <v>CID002852</v>
      </c>
      <c r="G54" s="214" t="str">
        <f aca="true">IF(C54=$X$4,IF(ISERROR($V54),"Enter smelter details","RMI"),IF(ISERROR($V54),"",OFFSET('Smelter Look-up'!$F$4,$V54-4,0)))</f>
        <v>RMI</v>
      </c>
      <c r="H54" s="215" t="n">
        <f aca="true">IF(ISERROR($V54),"",OFFSET('Smelter Look-up'!$G$4,$V54-4,0))</f>
        <v>0</v>
      </c>
      <c r="I54" s="216" t="str">
        <f aca="true">IF(ISERROR($V54),"",OFFSET('Smelter Look-up'!$H$4,$V54-4,0))</f>
        <v>Ahmedabad</v>
      </c>
      <c r="J54" s="216" t="str">
        <f aca="true">IF(ISERROR($V54),"",OFFSET('Smelter Look-up'!$I$4,$V54-4,0))</f>
        <v>Gujarāt</v>
      </c>
      <c r="K54" s="217"/>
      <c r="L54" s="217"/>
      <c r="M54" s="217"/>
      <c r="N54" s="217"/>
      <c r="O54" s="217"/>
      <c r="P54" s="218"/>
      <c r="Q54" s="219"/>
      <c r="R54" s="220" t="str">
        <f aca="true">IF(ISERROR($V54),"",OFFSET('Smelter Look-up'!$C$4,$V54-4,0)&amp;"")</f>
        <v>GGC Gujrat Gold Centre Pvt. Ltd.</v>
      </c>
      <c r="S54" s="221" t="str">
        <f aca="true">IF(B54="","",IF(ISERROR(MATCH($E54,CL,0)),"Unknown",INDIRECT("'C'!$A$"&amp;MATCH($E54,CL,0)+1)))</f>
        <v>IN</v>
      </c>
      <c r="T54" s="221" t="str">
        <f aca="true">IF(B54="","",IF(ISERROR(MATCH($J54,SorP!$B$1:$B$6279,0)),"",INDIRECT("'SorP'!$A$"&amp;MATCH($S54&amp;$J54,SorP!C:C,0))))</f>
        <v>IN-GJ</v>
      </c>
      <c r="U54" s="222"/>
      <c r="V54" s="223" t="n">
        <f aca="false">IF(C54="",NA(),IF(OR(C54="Smelter not listed",C54="Smelter not yet identified"),MATCH($B54&amp;$D54,'Smelter Look-up'!$J:$J,0),MATCH($B54&amp;$C54,'Smelter Look-up'!$J:$J,0)))</f>
        <v>88</v>
      </c>
      <c r="X54" s="179" t="n">
        <f aca="false">IF(AND(C54="Smelter not listed",OR(LEN(D54)=0,LEN(E54)=0)),1,0)</f>
        <v>0</v>
      </c>
      <c r="AB54" s="224" t="str">
        <f aca="false">B54&amp;C54</f>
        <v>GoldGGC Gujrat Gold Centre Pvt. Ltd.</v>
      </c>
    </row>
    <row r="55" s="179" customFormat="true" ht="38.25" hidden="false" customHeight="false" outlineLevel="0" collapsed="false">
      <c r="A55" s="221"/>
      <c r="B55" s="211" t="s">
        <v>146</v>
      </c>
      <c r="C55" s="212" t="s">
        <v>224</v>
      </c>
      <c r="D55" s="213"/>
      <c r="E55" s="211" t="s">
        <v>195</v>
      </c>
      <c r="F55" s="214" t="str">
        <f aca="true">IF(ISERROR($V55),"",OFFSET('Smelter Look-up'!$E$4,$V55-4,0))</f>
        <v>CID003641</v>
      </c>
      <c r="G55" s="214" t="str">
        <f aca="true">IF(C55=$X$4,IF(ISERROR($V55),"Enter smelter details","RMI"),IF(ISERROR($V55),"",OFFSET('Smelter Look-up'!$F$4,$V55-4,0)))</f>
        <v>RMI</v>
      </c>
      <c r="H55" s="215" t="n">
        <f aca="true">IF(ISERROR($V55),"",OFFSET('Smelter Look-up'!$G$4,$V55-4,0))</f>
        <v>0</v>
      </c>
      <c r="I55" s="216" t="str">
        <f aca="true">IF(ISERROR($V55),"",OFFSET('Smelter Look-up'!$H$4,$V55-4,0))</f>
        <v>Medellín</v>
      </c>
      <c r="J55" s="216" t="str">
        <f aca="true">IF(ISERROR($V55),"",OFFSET('Smelter Look-up'!$I$4,$V55-4,0))</f>
        <v>Antioquia</v>
      </c>
      <c r="K55" s="217"/>
      <c r="L55" s="217"/>
      <c r="M55" s="217"/>
      <c r="N55" s="217"/>
      <c r="O55" s="217"/>
      <c r="P55" s="218"/>
      <c r="Q55" s="219"/>
      <c r="R55" s="220" t="str">
        <f aca="true">IF(ISERROR($V55),"",OFFSET('Smelter Look-up'!$C$4,$V55-4,0)&amp;"")</f>
        <v>Gold by Gold Colombia</v>
      </c>
      <c r="S55" s="221" t="str">
        <f aca="true">IF(B55="","",IF(ISERROR(MATCH($E55,CL,0)),"Unknown",INDIRECT("'C'!$A$"&amp;MATCH($E55,CL,0)+1)))</f>
        <v>CO</v>
      </c>
      <c r="T55" s="221" t="str">
        <f aca="true">IF(B55="","",IF(ISERROR(MATCH($J55,SorP!$B$1:$B$6279,0)),"",INDIRECT("'SorP'!$A$"&amp;MATCH($S55&amp;$J55,SorP!C:C,0))))</f>
        <v>CO-ANT</v>
      </c>
      <c r="U55" s="222"/>
      <c r="V55" s="223" t="n">
        <f aca="false">IF(C55="",NA(),IF(OR(C55="Smelter not listed",C55="Smelter not yet identified"),MATCH($B55&amp;$D55,'Smelter Look-up'!$J:$J,0),MATCH($B55&amp;$C55,'Smelter Look-up'!$J:$J,0)))</f>
        <v>89</v>
      </c>
      <c r="X55" s="179" t="n">
        <f aca="false">IF(AND(C55="Smelter not listed",OR(LEN(D55)=0,LEN(E55)=0)),1,0)</f>
        <v>0</v>
      </c>
      <c r="AB55" s="224" t="str">
        <f aca="false">B55&amp;C55</f>
        <v>GoldGold by Gold Colombia</v>
      </c>
    </row>
    <row r="56" s="179" customFormat="true" ht="38.25" hidden="false" customHeight="false" outlineLevel="0" collapsed="false">
      <c r="A56" s="221"/>
      <c r="B56" s="211" t="s">
        <v>146</v>
      </c>
      <c r="C56" s="212" t="s">
        <v>225</v>
      </c>
      <c r="D56" s="213"/>
      <c r="E56" s="211" t="s">
        <v>226</v>
      </c>
      <c r="F56" s="214" t="str">
        <f aca="true">IF(ISERROR($V56),"",OFFSET('Smelter Look-up'!$E$4,$V56-4,0))</f>
        <v>CID003186</v>
      </c>
      <c r="G56" s="214" t="str">
        <f aca="true">IF(C56=$X$4,IF(ISERROR($V56),"Enter smelter details","RMI"),IF(ISERROR($V56),"",OFFSET('Smelter Look-up'!$F$4,$V56-4,0)))</f>
        <v>RMI</v>
      </c>
      <c r="H56" s="215" t="n">
        <f aca="true">IF(ISERROR($V56),"",OFFSET('Smelter Look-up'!$G$4,$V56-4,0))</f>
        <v>0</v>
      </c>
      <c r="I56" s="216" t="str">
        <f aca="true">IF(ISERROR($V56),"",OFFSET('Smelter Look-up'!$H$4,$V56-4,0))</f>
        <v>Accra</v>
      </c>
      <c r="J56" s="216" t="str">
        <f aca="true">IF(ISERROR($V56),"",OFFSET('Smelter Look-up'!$I$4,$V56-4,0))</f>
        <v>Greater Accra</v>
      </c>
      <c r="K56" s="217"/>
      <c r="L56" s="217"/>
      <c r="M56" s="217"/>
      <c r="N56" s="217"/>
      <c r="O56" s="217"/>
      <c r="P56" s="218"/>
      <c r="Q56" s="219"/>
      <c r="R56" s="220" t="str">
        <f aca="true">IF(ISERROR($V56),"",OFFSET('Smelter Look-up'!$C$4,$V56-4,0)&amp;"")</f>
        <v>Gold Coast Refinery</v>
      </c>
      <c r="S56" s="221" t="str">
        <f aca="true">IF(B56="","",IF(ISERROR(MATCH($E56,CL,0)),"Unknown",INDIRECT("'C'!$A$"&amp;MATCH($E56,CL,0)+1)))</f>
        <v>GH</v>
      </c>
      <c r="T56" s="221" t="str">
        <f aca="true">IF(B56="","",IF(ISERROR(MATCH($J56,SorP!$B$1:$B$6279,0)),"",INDIRECT("'SorP'!$A$"&amp;MATCH($S56&amp;$J56,SorP!C:C,0))))</f>
        <v>GH-AA</v>
      </c>
      <c r="U56" s="222"/>
      <c r="V56" s="223" t="n">
        <f aca="false">IF(C56="",NA(),IF(OR(C56="Smelter not listed",C56="Smelter not yet identified"),MATCH($B56&amp;$D56,'Smelter Look-up'!$J:$J,0),MATCH($B56&amp;$C56,'Smelter Look-up'!$J:$J,0)))</f>
        <v>90</v>
      </c>
      <c r="X56" s="179" t="n">
        <f aca="false">IF(AND(C56="Smelter not listed",OR(LEN(D56)=0,LEN(E56)=0)),1,0)</f>
        <v>0</v>
      </c>
      <c r="AB56" s="224" t="str">
        <f aca="false">B56&amp;C56</f>
        <v>GoldGold Coast Refinery</v>
      </c>
    </row>
    <row r="57" s="179" customFormat="true" ht="76.5" hidden="false" customHeight="false" outlineLevel="0" collapsed="false">
      <c r="A57" s="221"/>
      <c r="B57" s="211" t="s">
        <v>146</v>
      </c>
      <c r="C57" s="212" t="s">
        <v>227</v>
      </c>
      <c r="D57" s="213"/>
      <c r="E57" s="211" t="s">
        <v>204</v>
      </c>
      <c r="F57" s="214" t="str">
        <f aca="true">IF(ISERROR($V57),"",OFFSET('Smelter Look-up'!$E$4,$V57-4,0))</f>
        <v>CID002243</v>
      </c>
      <c r="G57" s="214" t="str">
        <f aca="true">IF(C57=$X$4,IF(ISERROR($V57),"Enter smelter details","RMI"),IF(ISERROR($V57),"",OFFSET('Smelter Look-up'!$F$4,$V57-4,0)))</f>
        <v>RMI</v>
      </c>
      <c r="H57" s="215" t="n">
        <f aca="true">IF(ISERROR($V57),"",OFFSET('Smelter Look-up'!$G$4,$V57-4,0))</f>
        <v>0</v>
      </c>
      <c r="I57" s="216" t="str">
        <f aca="true">IF(ISERROR($V57),"",OFFSET('Smelter Look-up'!$H$4,$V57-4,0))</f>
        <v>Shanghang</v>
      </c>
      <c r="J57" s="216" t="str">
        <f aca="true">IF(ISERROR($V57),"",OFFSET('Smelter Look-up'!$I$4,$V57-4,0))</f>
        <v>Fujian Sheng</v>
      </c>
      <c r="K57" s="217"/>
      <c r="L57" s="217"/>
      <c r="M57" s="217"/>
      <c r="N57" s="217"/>
      <c r="O57" s="217"/>
      <c r="P57" s="218"/>
      <c r="Q57" s="219"/>
      <c r="R57" s="220" t="str">
        <f aca="true">IF(ISERROR($V57),"",OFFSET('Smelter Look-up'!$C$4,$V57-4,0)&amp;"")</f>
        <v>Gold Refinery of Zijin Mining Group Co., Ltd.</v>
      </c>
      <c r="S57" s="221" t="str">
        <f aca="true">IF(B57="","",IF(ISERROR(MATCH($E57,CL,0)),"Unknown",INDIRECT("'C'!$A$"&amp;MATCH($E57,CL,0)+1)))</f>
        <v>CN</v>
      </c>
      <c r="T57" s="221" t="str">
        <f aca="true">IF(B57="","",IF(ISERROR(MATCH($J57,SorP!$B$1:$B$6279,0)),"",INDIRECT("'SorP'!$A$"&amp;MATCH($S57&amp;$J57,SorP!C:C,0))))</f>
        <v>CN-FJ</v>
      </c>
      <c r="U57" s="222"/>
      <c r="V57" s="223" t="n">
        <f aca="false">IF(C57="",NA(),IF(OR(C57="Smelter not listed",C57="Smelter not yet identified"),MATCH($B57&amp;$D57,'Smelter Look-up'!$J:$J,0),MATCH($B57&amp;$C57,'Smelter Look-up'!$J:$J,0)))</f>
        <v>92</v>
      </c>
      <c r="X57" s="179" t="n">
        <f aca="false">IF(AND(C57="Smelter not listed",OR(LEN(D57)=0,LEN(E57)=0)),1,0)</f>
        <v>0</v>
      </c>
      <c r="AB57" s="224" t="str">
        <f aca="false">B57&amp;C57</f>
        <v>GoldGold Refinery of Zijin Mining Group Co., Ltd.</v>
      </c>
    </row>
    <row r="58" s="179" customFormat="true" ht="76.5" hidden="false" customHeight="false" outlineLevel="0" collapsed="false">
      <c r="A58" s="221"/>
      <c r="B58" s="211" t="s">
        <v>146</v>
      </c>
      <c r="C58" s="212" t="s">
        <v>228</v>
      </c>
      <c r="D58" s="213"/>
      <c r="E58" s="211" t="s">
        <v>204</v>
      </c>
      <c r="F58" s="214" t="str">
        <f aca="true">IF(ISERROR($V58),"",OFFSET('Smelter Look-up'!$E$4,$V58-4,0))</f>
        <v>CID001909</v>
      </c>
      <c r="G58" s="214" t="str">
        <f aca="true">IF(C58=$X$4,IF(ISERROR($V58),"Enter smelter details","RMI"),IF(ISERROR($V58),"",OFFSET('Smelter Look-up'!$F$4,$V58-4,0)))</f>
        <v>RMI</v>
      </c>
      <c r="H58" s="215" t="n">
        <f aca="true">IF(ISERROR($V58),"",OFFSET('Smelter Look-up'!$G$4,$V58-4,0))</f>
        <v>0</v>
      </c>
      <c r="I58" s="216" t="str">
        <f aca="true">IF(ISERROR($V58),"",OFFSET('Smelter Look-up'!$H$4,$V58-4,0))</f>
        <v>Chengdu</v>
      </c>
      <c r="J58" s="216" t="str">
        <f aca="true">IF(ISERROR($V58),"",OFFSET('Smelter Look-up'!$I$4,$V58-4,0))</f>
        <v>Sichuan Sheng</v>
      </c>
      <c r="K58" s="217"/>
      <c r="L58" s="217"/>
      <c r="M58" s="217"/>
      <c r="N58" s="217"/>
      <c r="O58" s="217"/>
      <c r="P58" s="218"/>
      <c r="Q58" s="219"/>
      <c r="R58" s="220" t="str">
        <f aca="true">IF(ISERROR($V58),"",OFFSET('Smelter Look-up'!$C$4,$V58-4,0)&amp;"")</f>
        <v>Great Wall Precious Metals Co., Ltd. of CBPM</v>
      </c>
      <c r="S58" s="221" t="str">
        <f aca="true">IF(B58="","",IF(ISERROR(MATCH($E58,CL,0)),"Unknown",INDIRECT("'C'!$A$"&amp;MATCH($E58,CL,0)+1)))</f>
        <v>CN</v>
      </c>
      <c r="T58" s="221" t="str">
        <f aca="true">IF(B58="","",IF(ISERROR(MATCH($J58,SorP!$B$1:$B$6279,0)),"",INDIRECT("'SorP'!$A$"&amp;MATCH($S58&amp;$J58,SorP!C:C,0))))</f>
        <v>CN-SC</v>
      </c>
      <c r="U58" s="222"/>
      <c r="V58" s="223" t="n">
        <f aca="false">IF(C58="",NA(),IF(OR(C58="Smelter not listed",C58="Smelter not yet identified"),MATCH($B58&amp;$D58,'Smelter Look-up'!$J:$J,0),MATCH($B58&amp;$C58,'Smelter Look-up'!$J:$J,0)))</f>
        <v>94</v>
      </c>
      <c r="X58" s="179" t="n">
        <f aca="false">IF(AND(C58="Smelter not listed",OR(LEN(D58)=0,LEN(E58)=0)),1,0)</f>
        <v>0</v>
      </c>
      <c r="AB58" s="224" t="str">
        <f aca="false">B58&amp;C58</f>
        <v>GoldGreat Wall Precious Metals Co., Ltd. of CBPM</v>
      </c>
    </row>
    <row r="59" s="179" customFormat="true" ht="63.75" hidden="false" customHeight="false" outlineLevel="0" collapsed="false">
      <c r="A59" s="221"/>
      <c r="B59" s="211" t="s">
        <v>146</v>
      </c>
      <c r="C59" s="212" t="s">
        <v>229</v>
      </c>
      <c r="D59" s="213"/>
      <c r="E59" s="211" t="s">
        <v>204</v>
      </c>
      <c r="F59" s="214" t="str">
        <f aca="true">IF(ISERROR($V59),"",OFFSET('Smelter Look-up'!$E$4,$V59-4,0))</f>
        <v>CID002312</v>
      </c>
      <c r="G59" s="214" t="str">
        <f aca="true">IF(C59=$X$4,IF(ISERROR($V59),"Enter smelter details","RMI"),IF(ISERROR($V59),"",OFFSET('Smelter Look-up'!$F$4,$V59-4,0)))</f>
        <v>RMI</v>
      </c>
      <c r="H59" s="215" t="n">
        <f aca="true">IF(ISERROR($V59),"",OFFSET('Smelter Look-up'!$G$4,$V59-4,0))</f>
        <v>0</v>
      </c>
      <c r="I59" s="216" t="str">
        <f aca="true">IF(ISERROR($V59),"",OFFSET('Smelter Look-up'!$H$4,$V59-4,0))</f>
        <v>Guangzhou</v>
      </c>
      <c r="J59" s="216" t="str">
        <f aca="true">IF(ISERROR($V59),"",OFFSET('Smelter Look-up'!$I$4,$V59-4,0))</f>
        <v>Guangdong Sheng</v>
      </c>
      <c r="K59" s="217"/>
      <c r="L59" s="217"/>
      <c r="M59" s="217"/>
      <c r="N59" s="217"/>
      <c r="O59" s="217"/>
      <c r="P59" s="218"/>
      <c r="Q59" s="219"/>
      <c r="R59" s="220" t="str">
        <f aca="true">IF(ISERROR($V59),"",OFFSET('Smelter Look-up'!$C$4,$V59-4,0)&amp;"")</f>
        <v>Guangdong Jinding Gold Limited</v>
      </c>
      <c r="S59" s="221" t="str">
        <f aca="true">IF(B59="","",IF(ISERROR(MATCH($E59,CL,0)),"Unknown",INDIRECT("'C'!$A$"&amp;MATCH($E59,CL,0)+1)))</f>
        <v>CN</v>
      </c>
      <c r="T59" s="221" t="str">
        <f aca="true">IF(B59="","",IF(ISERROR(MATCH($J59,SorP!$B$1:$B$6279,0)),"",INDIRECT("'SorP'!$A$"&amp;MATCH($S59&amp;$J59,SorP!C:C,0))))</f>
        <v>CN-GD</v>
      </c>
      <c r="U59" s="222"/>
      <c r="V59" s="223" t="n">
        <f aca="false">IF(C59="",NA(),IF(OR(C59="Smelter not listed",C59="Smelter not yet identified"),MATCH($B59&amp;$D59,'Smelter Look-up'!$J:$J,0),MATCH($B59&amp;$C59,'Smelter Look-up'!$J:$J,0)))</f>
        <v>96</v>
      </c>
      <c r="X59" s="179" t="n">
        <f aca="false">IF(AND(C59="Smelter not listed",OR(LEN(D59)=0,LEN(E59)=0)),1,0)</f>
        <v>0</v>
      </c>
      <c r="AB59" s="224" t="str">
        <f aca="false">B59&amp;C59</f>
        <v>GoldGuangdong Jinding Gold Limited</v>
      </c>
    </row>
    <row r="60" s="179" customFormat="true" ht="114.75" hidden="false" customHeight="false" outlineLevel="0" collapsed="false">
      <c r="A60" s="221"/>
      <c r="B60" s="211" t="s">
        <v>146</v>
      </c>
      <c r="C60" s="212" t="s">
        <v>230</v>
      </c>
      <c r="D60" s="213"/>
      <c r="E60" s="211" t="s">
        <v>204</v>
      </c>
      <c r="F60" s="214" t="str">
        <f aca="true">IF(ISERROR($V60),"",OFFSET('Smelter Look-up'!$E$4,$V60-4,0))</f>
        <v>CID000651</v>
      </c>
      <c r="G60" s="214" t="str">
        <f aca="true">IF(C60=$X$4,IF(ISERROR($V60),"Enter smelter details","RMI"),IF(ISERROR($V60),"",OFFSET('Smelter Look-up'!$F$4,$V60-4,0)))</f>
        <v>RMI</v>
      </c>
      <c r="H60" s="215" t="n">
        <f aca="true">IF(ISERROR($V60),"",OFFSET('Smelter Look-up'!$G$4,$V60-4,0))</f>
        <v>0</v>
      </c>
      <c r="I60" s="216" t="str">
        <f aca="true">IF(ISERROR($V60),"",OFFSET('Smelter Look-up'!$H$4,$V60-4,0))</f>
        <v>Zhaoyuan</v>
      </c>
      <c r="J60" s="216" t="str">
        <f aca="true">IF(ISERROR($V60),"",OFFSET('Smelter Look-up'!$I$4,$V60-4,0))</f>
        <v>Shandong Sheng</v>
      </c>
      <c r="K60" s="217"/>
      <c r="L60" s="217"/>
      <c r="M60" s="217"/>
      <c r="N60" s="217"/>
      <c r="O60" s="217"/>
      <c r="P60" s="218"/>
      <c r="Q60" s="219"/>
      <c r="R60" s="220" t="str">
        <f aca="true">IF(ISERROR($V60),"",OFFSET('Smelter Look-up'!$C$4,$V60-4,0)&amp;"")</f>
        <v>Guoda Safina High-Tech Environmental Refinery Co., Ltd.</v>
      </c>
      <c r="S60" s="221" t="str">
        <f aca="true">IF(B60="","",IF(ISERROR(MATCH($E60,CL,0)),"Unknown",INDIRECT("'C'!$A$"&amp;MATCH($E60,CL,0)+1)))</f>
        <v>CN</v>
      </c>
      <c r="T60" s="221" t="str">
        <f aca="true">IF(B60="","",IF(ISERROR(MATCH($J60,SorP!$B$1:$B$6279,0)),"",INDIRECT("'SorP'!$A$"&amp;MATCH($S60&amp;$J60,SorP!C:C,0))))</f>
        <v>CN-SD</v>
      </c>
      <c r="U60" s="222"/>
      <c r="V60" s="223" t="n">
        <f aca="false">IF(C60="",NA(),IF(OR(C60="Smelter not listed",C60="Smelter not yet identified"),MATCH($B60&amp;$D60,'Smelter Look-up'!$J:$J,0),MATCH($B60&amp;$C60,'Smelter Look-up'!$J:$J,0)))</f>
        <v>98</v>
      </c>
      <c r="X60" s="179" t="n">
        <f aca="false">IF(AND(C60="Smelter not listed",OR(LEN(D60)=0,LEN(E60)=0)),1,0)</f>
        <v>0</v>
      </c>
      <c r="AB60" s="224" t="str">
        <f aca="false">B60&amp;C60</f>
        <v>GoldGuoda Safina High-Tech Environmental Refinery Co., Ltd.</v>
      </c>
    </row>
    <row r="61" s="179" customFormat="true" ht="76.5" hidden="false" customHeight="false" outlineLevel="0" collapsed="false">
      <c r="A61" s="221"/>
      <c r="B61" s="211" t="s">
        <v>146</v>
      </c>
      <c r="C61" s="212" t="s">
        <v>231</v>
      </c>
      <c r="D61" s="213"/>
      <c r="E61" s="211" t="s">
        <v>204</v>
      </c>
      <c r="F61" s="214" t="str">
        <f aca="true">IF(ISERROR($V61),"",OFFSET('Smelter Look-up'!$E$4,$V61-4,0))</f>
        <v>CID000671</v>
      </c>
      <c r="G61" s="214" t="str">
        <f aca="true">IF(C61=$X$4,IF(ISERROR($V61),"Enter smelter details","RMI"),IF(ISERROR($V61),"",OFFSET('Smelter Look-up'!$F$4,$V61-4,0)))</f>
        <v>RMI</v>
      </c>
      <c r="H61" s="215" t="n">
        <f aca="true">IF(ISERROR($V61),"",OFFSET('Smelter Look-up'!$G$4,$V61-4,0))</f>
        <v>0</v>
      </c>
      <c r="I61" s="216" t="str">
        <f aca="true">IF(ISERROR($V61),"",OFFSET('Smelter Look-up'!$H$4,$V61-4,0))</f>
        <v>Fuyang</v>
      </c>
      <c r="J61" s="216" t="str">
        <f aca="true">IF(ISERROR($V61),"",OFFSET('Smelter Look-up'!$I$4,$V61-4,0))</f>
        <v>Zhejiang Sheng</v>
      </c>
      <c r="K61" s="217"/>
      <c r="L61" s="217"/>
      <c r="M61" s="217"/>
      <c r="N61" s="217"/>
      <c r="O61" s="217"/>
      <c r="P61" s="218"/>
      <c r="Q61" s="219"/>
      <c r="R61" s="220" t="str">
        <f aca="true">IF(ISERROR($V61),"",OFFSET('Smelter Look-up'!$C$4,$V61-4,0)&amp;"")</f>
        <v>Hangzhou Fuchunjiang Smelting Co., Ltd.</v>
      </c>
      <c r="S61" s="221" t="str">
        <f aca="true">IF(B61="","",IF(ISERROR(MATCH($E61,CL,0)),"Unknown",INDIRECT("'C'!$A$"&amp;MATCH($E61,CL,0)+1)))</f>
        <v>CN</v>
      </c>
      <c r="T61" s="221" t="str">
        <f aca="true">IF(B61="","",IF(ISERROR(MATCH($J61,SorP!$B$1:$B$6279,0)),"",INDIRECT("'SorP'!$A$"&amp;MATCH($S61&amp;$J61,SorP!C:C,0))))</f>
        <v>CN-ZJ</v>
      </c>
      <c r="U61" s="222"/>
      <c r="V61" s="223" t="n">
        <f aca="false">IF(C61="",NA(),IF(OR(C61="Smelter not listed",C61="Smelter not yet identified"),MATCH($B61&amp;$D61,'Smelter Look-up'!$J:$J,0),MATCH($B61&amp;$C61,'Smelter Look-up'!$J:$J,0)))</f>
        <v>99</v>
      </c>
      <c r="X61" s="179" t="n">
        <f aca="false">IF(AND(C61="Smelter not listed",OR(LEN(D61)=0,LEN(E61)=0)),1,0)</f>
        <v>0</v>
      </c>
      <c r="AB61" s="224" t="str">
        <f aca="false">B61&amp;C61</f>
        <v>GoldHangzhou Fuchunjiang Smelting Co., Ltd.</v>
      </c>
    </row>
    <row r="62" s="179" customFormat="true" ht="51" hidden="false" customHeight="false" outlineLevel="0" collapsed="false">
      <c r="A62" s="221"/>
      <c r="B62" s="211" t="s">
        <v>146</v>
      </c>
      <c r="C62" s="212" t="s">
        <v>232</v>
      </c>
      <c r="D62" s="213"/>
      <c r="E62" s="211" t="s">
        <v>162</v>
      </c>
      <c r="F62" s="214" t="str">
        <f aca="true">IF(ISERROR($V62),"",OFFSET('Smelter Look-up'!$E$4,$V62-4,0))</f>
        <v>CID000694</v>
      </c>
      <c r="G62" s="214" t="str">
        <f aca="true">IF(C62=$X$4,IF(ISERROR($V62),"Enter smelter details","RMI"),IF(ISERROR($V62),"",OFFSET('Smelter Look-up'!$F$4,$V62-4,0)))</f>
        <v>RMI</v>
      </c>
      <c r="H62" s="215" t="n">
        <f aca="true">IF(ISERROR($V62),"",OFFSET('Smelter Look-up'!$G$4,$V62-4,0))</f>
        <v>0</v>
      </c>
      <c r="I62" s="216" t="str">
        <f aca="true">IF(ISERROR($V62),"",OFFSET('Smelter Look-up'!$H$4,$V62-4,0))</f>
        <v>Pforzheim</v>
      </c>
      <c r="J62" s="216" t="str">
        <f aca="true">IF(ISERROR($V62),"",OFFSET('Smelter Look-up'!$I$4,$V62-4,0))</f>
        <v>Baden-Württemberg</v>
      </c>
      <c r="K62" s="217"/>
      <c r="L62" s="217"/>
      <c r="M62" s="217"/>
      <c r="N62" s="217"/>
      <c r="O62" s="217"/>
      <c r="P62" s="218"/>
      <c r="Q62" s="219"/>
      <c r="R62" s="220" t="str">
        <f aca="true">IF(ISERROR($V62),"",OFFSET('Smelter Look-up'!$C$4,$V62-4,0)&amp;"")</f>
        <v>Heimerle + Meule GmbH</v>
      </c>
      <c r="S62" s="221" t="str">
        <f aca="true">IF(B62="","",IF(ISERROR(MATCH($E62,CL,0)),"Unknown",INDIRECT("'C'!$A$"&amp;MATCH($E62,CL,0)+1)))</f>
        <v>DE</v>
      </c>
      <c r="T62" s="221" t="str">
        <f aca="true">IF(B62="","",IF(ISERROR(MATCH($J62,SorP!$B$1:$B$6279,0)),"",INDIRECT("'SorP'!$A$"&amp;MATCH($S62&amp;$J62,SorP!C:C,0))))</f>
        <v>DE-BW</v>
      </c>
      <c r="U62" s="222"/>
      <c r="V62" s="223" t="n">
        <f aca="false">IF(C62="",NA(),IF(OR(C62="Smelter not listed",C62="Smelter not yet identified"),MATCH($B62&amp;$D62,'Smelter Look-up'!$J:$J,0),MATCH($B62&amp;$C62,'Smelter Look-up'!$J:$J,0)))</f>
        <v>101</v>
      </c>
      <c r="X62" s="179" t="n">
        <f aca="false">IF(AND(C62="Smelter not listed",OR(LEN(D62)=0,LEN(E62)=0)),1,0)</f>
        <v>0</v>
      </c>
      <c r="AB62" s="224" t="str">
        <f aca="false">B62&amp;C62</f>
        <v>GoldHeimerle + Meule GmbH</v>
      </c>
    </row>
    <row r="63" s="179" customFormat="true" ht="63.75" hidden="false" customHeight="false" outlineLevel="0" collapsed="false">
      <c r="A63" s="221"/>
      <c r="B63" s="211" t="s">
        <v>146</v>
      </c>
      <c r="C63" s="212" t="s">
        <v>233</v>
      </c>
      <c r="D63" s="213"/>
      <c r="E63" s="211" t="s">
        <v>162</v>
      </c>
      <c r="F63" s="214" t="str">
        <f aca="true">IF(ISERROR($V63),"",OFFSET('Smelter Look-up'!$E$4,$V63-4,0))</f>
        <v>CID000711</v>
      </c>
      <c r="G63" s="214" t="str">
        <f aca="true">IF(C63=$X$4,IF(ISERROR($V63),"Enter smelter details","RMI"),IF(ISERROR($V63),"",OFFSET('Smelter Look-up'!$F$4,$V63-4,0)))</f>
        <v>RMI</v>
      </c>
      <c r="H63" s="215" t="n">
        <f aca="true">IF(ISERROR($V63),"",OFFSET('Smelter Look-up'!$G$4,$V63-4,0))</f>
        <v>0</v>
      </c>
      <c r="I63" s="216" t="str">
        <f aca="true">IF(ISERROR($V63),"",OFFSET('Smelter Look-up'!$H$4,$V63-4,0))</f>
        <v>Hanau</v>
      </c>
      <c r="J63" s="216" t="str">
        <f aca="true">IF(ISERROR($V63),"",OFFSET('Smelter Look-up'!$I$4,$V63-4,0))</f>
        <v>Hessen</v>
      </c>
      <c r="K63" s="217"/>
      <c r="L63" s="217"/>
      <c r="M63" s="217"/>
      <c r="N63" s="217"/>
      <c r="O63" s="217"/>
      <c r="P63" s="218"/>
      <c r="Q63" s="219"/>
      <c r="R63" s="220" t="str">
        <f aca="true">IF(ISERROR($V63),"",OFFSET('Smelter Look-up'!$C$4,$V63-4,0)&amp;"")</f>
        <v>Heraeus Germany GmbH Co. KG</v>
      </c>
      <c r="S63" s="221" t="str">
        <f aca="true">IF(B63="","",IF(ISERROR(MATCH($E63,CL,0)),"Unknown",INDIRECT("'C'!$A$"&amp;MATCH($E63,CL,0)+1)))</f>
        <v>DE</v>
      </c>
      <c r="T63" s="221" t="str">
        <f aca="true">IF(B63="","",IF(ISERROR(MATCH($J63,SorP!$B$1:$B$6279,0)),"",INDIRECT("'SorP'!$A$"&amp;MATCH($S63&amp;$J63,SorP!C:C,0))))</f>
        <v>DE-HE</v>
      </c>
      <c r="U63" s="222"/>
      <c r="V63" s="223" t="n">
        <f aca="false">IF(C63="",NA(),IF(OR(C63="Smelter not listed",C63="Smelter not yet identified"),MATCH($B63&amp;$D63,'Smelter Look-up'!$J:$J,0),MATCH($B63&amp;$C63,'Smelter Look-up'!$J:$J,0)))</f>
        <v>105</v>
      </c>
      <c r="X63" s="179" t="n">
        <f aca="false">IF(AND(C63="Smelter not listed",OR(LEN(D63)=0,LEN(E63)=0)),1,0)</f>
        <v>0</v>
      </c>
      <c r="AB63" s="224" t="str">
        <f aca="false">B63&amp;C63</f>
        <v>GoldHeraeus Germany GmbH Co. KG</v>
      </c>
    </row>
    <row r="64" s="179" customFormat="true" ht="76.5" hidden="false" customHeight="false" outlineLevel="0" collapsed="false">
      <c r="A64" s="221"/>
      <c r="B64" s="211" t="s">
        <v>146</v>
      </c>
      <c r="C64" s="212" t="s">
        <v>234</v>
      </c>
      <c r="D64" s="213"/>
      <c r="E64" s="211" t="s">
        <v>204</v>
      </c>
      <c r="F64" s="214" t="str">
        <f aca="true">IF(ISERROR($V64),"",OFFSET('Smelter Look-up'!$E$4,$V64-4,0))</f>
        <v>CID000707</v>
      </c>
      <c r="G64" s="214" t="str">
        <f aca="true">IF(C64=$X$4,IF(ISERROR($V64),"Enter smelter details","RMI"),IF(ISERROR($V64),"",OFFSET('Smelter Look-up'!$F$4,$V64-4,0)))</f>
        <v>RMI</v>
      </c>
      <c r="H64" s="215" t="n">
        <f aca="true">IF(ISERROR($V64),"",OFFSET('Smelter Look-up'!$G$4,$V64-4,0))</f>
        <v>0</v>
      </c>
      <c r="I64" s="216" t="str">
        <f aca="true">IF(ISERROR($V64),"",OFFSET('Smelter Look-up'!$H$4,$V64-4,0))</f>
        <v>Fanling</v>
      </c>
      <c r="J64" s="216" t="str">
        <f aca="true">IF(ISERROR($V64),"",OFFSET('Smelter Look-up'!$I$4,$V64-4,0))</f>
        <v>Hong Kong SAR (see also separate country code entry under HK)</v>
      </c>
      <c r="K64" s="217"/>
      <c r="L64" s="217"/>
      <c r="M64" s="217"/>
      <c r="N64" s="217"/>
      <c r="O64" s="217"/>
      <c r="P64" s="218"/>
      <c r="Q64" s="219"/>
      <c r="R64" s="220" t="str">
        <f aca="true">IF(ISERROR($V64),"",OFFSET('Smelter Look-up'!$C$4,$V64-4,0)&amp;"")</f>
        <v>Heraeus Metals Hong Kong Ltd.</v>
      </c>
      <c r="S64" s="221" t="str">
        <f aca="true">IF(B64="","",IF(ISERROR(MATCH($E64,CL,0)),"Unknown",INDIRECT("'C'!$A$"&amp;MATCH($E64,CL,0)+1)))</f>
        <v>CN</v>
      </c>
      <c r="T64" s="221" t="str">
        <f aca="true">IF(B64="","",IF(ISERROR(MATCH($J64,SorP!$B$1:$B$6279,0)),"",INDIRECT("'SorP'!$A$"&amp;MATCH($S64&amp;$J64,SorP!C:C,0))))</f>
        <v>CN-HK</v>
      </c>
      <c r="U64" s="222"/>
      <c r="V64" s="223" t="n">
        <f aca="false">IF(C64="",NA(),IF(OR(C64="Smelter not listed",C64="Smelter not yet identified"),MATCH($B64&amp;$D64,'Smelter Look-up'!$J:$J,0),MATCH($B64&amp;$C64,'Smelter Look-up'!$J:$J,0)))</f>
        <v>107</v>
      </c>
      <c r="X64" s="179" t="n">
        <f aca="false">IF(AND(C64="Smelter not listed",OR(LEN(D64)=0,LEN(E64)=0)),1,0)</f>
        <v>0</v>
      </c>
      <c r="AB64" s="224" t="str">
        <f aca="false">B64&amp;C64</f>
        <v>GoldHeraeus Metals Hong Kong Ltd.</v>
      </c>
    </row>
    <row r="65" s="179" customFormat="true" ht="63.75" hidden="false" customHeight="false" outlineLevel="0" collapsed="false">
      <c r="A65" s="221"/>
      <c r="B65" s="211" t="s">
        <v>146</v>
      </c>
      <c r="C65" s="212" t="s">
        <v>235</v>
      </c>
      <c r="D65" s="213"/>
      <c r="E65" s="211" t="s">
        <v>204</v>
      </c>
      <c r="F65" s="214" t="str">
        <f aca="true">IF(ISERROR($V65),"",OFFSET('Smelter Look-up'!$E$4,$V65-4,0))</f>
        <v>CID000767</v>
      </c>
      <c r="G65" s="214" t="str">
        <f aca="true">IF(C65=$X$4,IF(ISERROR($V65),"Enter smelter details","RMI"),IF(ISERROR($V65),"",OFFSET('Smelter Look-up'!$F$4,$V65-4,0)))</f>
        <v>RMI</v>
      </c>
      <c r="H65" s="215" t="n">
        <f aca="true">IF(ISERROR($V65),"",OFFSET('Smelter Look-up'!$G$4,$V65-4,0))</f>
        <v>0</v>
      </c>
      <c r="I65" s="216" t="str">
        <f aca="true">IF(ISERROR($V65),"",OFFSET('Smelter Look-up'!$H$4,$V65-4,0))</f>
        <v>Yuanling</v>
      </c>
      <c r="J65" s="216" t="str">
        <f aca="true">IF(ISERROR($V65),"",OFFSET('Smelter Look-up'!$I$4,$V65-4,0))</f>
        <v>Hunan Sheng</v>
      </c>
      <c r="K65" s="217"/>
      <c r="L65" s="217"/>
      <c r="M65" s="217"/>
      <c r="N65" s="217"/>
      <c r="O65" s="217"/>
      <c r="P65" s="218"/>
      <c r="Q65" s="219"/>
      <c r="R65" s="220" t="str">
        <f aca="true">IF(ISERROR($V65),"",OFFSET('Smelter Look-up'!$C$4,$V65-4,0)&amp;"")</f>
        <v>Hunan Chenzhou Mining Co., Ltd.</v>
      </c>
      <c r="S65" s="221" t="str">
        <f aca="true">IF(B65="","",IF(ISERROR(MATCH($E65,CL,0)),"Unknown",INDIRECT("'C'!$A$"&amp;MATCH($E65,CL,0)+1)))</f>
        <v>CN</v>
      </c>
      <c r="T65" s="221" t="str">
        <f aca="true">IF(B65="","",IF(ISERROR(MATCH($J65,SorP!$B$1:$B$6279,0)),"",INDIRECT("'SorP'!$A$"&amp;MATCH($S65&amp;$J65,SorP!C:C,0))))</f>
        <v>CN-HN</v>
      </c>
      <c r="U65" s="222"/>
      <c r="V65" s="223" t="n">
        <f aca="false">IF(C65="",NA(),IF(OR(C65="Smelter not listed",C65="Smelter not yet identified"),MATCH($B65&amp;$D65,'Smelter Look-up'!$J:$J,0),MATCH($B65&amp;$C65,'Smelter Look-up'!$J:$J,0)))</f>
        <v>109</v>
      </c>
      <c r="X65" s="179" t="n">
        <f aca="false">IF(AND(C65="Smelter not listed",OR(LEN(D65)=0,LEN(E65)=0)),1,0)</f>
        <v>0</v>
      </c>
      <c r="AB65" s="224" t="str">
        <f aca="false">B65&amp;C65</f>
        <v>GoldHunan Chenzhou Mining Co., Ltd.</v>
      </c>
    </row>
    <row r="66" s="179" customFormat="true" ht="102" hidden="false" customHeight="false" outlineLevel="0" collapsed="false">
      <c r="A66" s="221"/>
      <c r="B66" s="211" t="s">
        <v>146</v>
      </c>
      <c r="C66" s="212" t="s">
        <v>236</v>
      </c>
      <c r="D66" s="213"/>
      <c r="E66" s="211" t="s">
        <v>204</v>
      </c>
      <c r="F66" s="214" t="str">
        <f aca="true">IF(ISERROR($V66),"",OFFSET('Smelter Look-up'!$E$4,$V66-4,0))</f>
        <v>CID000773</v>
      </c>
      <c r="G66" s="214" t="str">
        <f aca="true">IF(C66=$X$4,IF(ISERROR($V66),"Enter smelter details","RMI"),IF(ISERROR($V66),"",OFFSET('Smelter Look-up'!$F$4,$V66-4,0)))</f>
        <v>RMI</v>
      </c>
      <c r="H66" s="215" t="n">
        <f aca="true">IF(ISERROR($V66),"",OFFSET('Smelter Look-up'!$G$4,$V66-4,0))</f>
        <v>0</v>
      </c>
      <c r="I66" s="216" t="str">
        <f aca="true">IF(ISERROR($V66),"",OFFSET('Smelter Look-up'!$H$4,$V66-4,0))</f>
        <v>Chenzhou</v>
      </c>
      <c r="J66" s="216" t="str">
        <f aca="true">IF(ISERROR($V66),"",OFFSET('Smelter Look-up'!$I$4,$V66-4,0))</f>
        <v>Hunan Sheng</v>
      </c>
      <c r="K66" s="217"/>
      <c r="L66" s="217"/>
      <c r="M66" s="217"/>
      <c r="N66" s="217"/>
      <c r="O66" s="217"/>
      <c r="P66" s="218"/>
      <c r="Q66" s="219"/>
      <c r="R66" s="220" t="str">
        <f aca="true">IF(ISERROR($V66),"",OFFSET('Smelter Look-up'!$C$4,$V66-4,0)&amp;"")</f>
        <v>Hunan Guiyang yinxing Nonferrous Smelting Co., Ltd.</v>
      </c>
      <c r="S66" s="221" t="str">
        <f aca="true">IF(B66="","",IF(ISERROR(MATCH($E66,CL,0)),"Unknown",INDIRECT("'C'!$A$"&amp;MATCH($E66,CL,0)+1)))</f>
        <v>CN</v>
      </c>
      <c r="T66" s="221" t="str">
        <f aca="true">IF(B66="","",IF(ISERROR(MATCH($J66,SorP!$B$1:$B$6279,0)),"",INDIRECT("'SorP'!$A$"&amp;MATCH($S66&amp;$J66,SorP!C:C,0))))</f>
        <v>CN-HN</v>
      </c>
      <c r="U66" s="222"/>
      <c r="V66" s="223" t="n">
        <f aca="false">IF(C66="",NA(),IF(OR(C66="Smelter not listed",C66="Smelter not yet identified"),MATCH($B66&amp;$D66,'Smelter Look-up'!$J:$J,0),MATCH($B66&amp;$C66,'Smelter Look-up'!$J:$J,0)))</f>
        <v>112</v>
      </c>
      <c r="X66" s="179" t="n">
        <f aca="false">IF(AND(C66="Smelter not listed",OR(LEN(D66)=0,LEN(E66)=0)),1,0)</f>
        <v>0</v>
      </c>
      <c r="AB66" s="224" t="str">
        <f aca="false">B66&amp;C66</f>
        <v>GoldHunan Guiyang yinxing Nonferrous Smelting Co., Ltd.</v>
      </c>
    </row>
    <row r="67" s="179" customFormat="true" ht="76.5" hidden="false" customHeight="false" outlineLevel="0" collapsed="false">
      <c r="A67" s="221"/>
      <c r="B67" s="211" t="s">
        <v>146</v>
      </c>
      <c r="C67" s="212" t="s">
        <v>237</v>
      </c>
      <c r="D67" s="213"/>
      <c r="E67" s="211" t="s">
        <v>210</v>
      </c>
      <c r="F67" s="214" t="str">
        <f aca="true">IF(ISERROR($V67),"",OFFSET('Smelter Look-up'!$E$4,$V67-4,0))</f>
        <v/>
      </c>
      <c r="G67" s="214" t="str">
        <f aca="true">IF(C67=$X$4,IF(ISERROR($V67),"Enter smelter details","RMI"),IF(ISERROR($V67),"",OFFSET('Smelter Look-up'!$F$4,$V67-4,0)))</f>
        <v/>
      </c>
      <c r="H67" s="215" t="str">
        <f aca="true">IF(ISERROR($V67),"",OFFSET('Smelter Look-up'!$G$4,$V67-4,0))</f>
        <v/>
      </c>
      <c r="I67" s="216" t="str">
        <f aca="true">IF(ISERROR($V67),"",OFFSET('Smelter Look-up'!$H$4,$V67-4,0))</f>
        <v/>
      </c>
      <c r="J67" s="216" t="str">
        <f aca="true">IF(ISERROR($V67),"",OFFSET('Smelter Look-up'!$I$4,$V67-4,0))</f>
        <v/>
      </c>
      <c r="K67" s="217"/>
      <c r="L67" s="217"/>
      <c r="M67" s="217"/>
      <c r="N67" s="217"/>
      <c r="O67" s="217"/>
      <c r="P67" s="218"/>
      <c r="Q67" s="219"/>
      <c r="R67" s="220" t="str">
        <f aca="true">IF(ISERROR($V67),"",OFFSET('Smelter Look-up'!$C$4,$V67-4,0)&amp;"")</f>
        <v/>
      </c>
      <c r="S67" s="221" t="str">
        <f aca="true">IF(B67="","",IF(ISERROR(MATCH($E67,CL,0)),"Unknown",INDIRECT("'C'!$A$"&amp;MATCH($E67,CL,0)+1)))</f>
        <v>Unknown</v>
      </c>
      <c r="T67" s="221" t="str">
        <f aca="true">IF(B67="","",IF(ISERROR(MATCH($J67,SorP!$B$1:$B$6279,0)),"",INDIRECT("'SorP'!$A$"&amp;MATCH($S67&amp;$J67,SorP!C:C,0))))</f>
        <v/>
      </c>
      <c r="U67" s="222"/>
      <c r="V67" s="223" t="e">
        <f aca="false">IF(C67="",NA(),IF(OR(C67="Smelter not listed",C67="Smelter not yet identified"),MATCH($B67&amp;$D67,'Smelter Look-up'!$J:$J,0),MATCH($B67&amp;$C67,'Smelter Look-up'!$J:$J,0)))</f>
        <v>#N/A</v>
      </c>
      <c r="X67" s="179" t="n">
        <f aca="false">IF(AND(C67="Smelter not listed",OR(LEN(D67)=0,LEN(E67)=0)),1,0)</f>
        <v>0</v>
      </c>
      <c r="AB67" s="224" t="str">
        <f aca="false">B67&amp;C67</f>
        <v>GoldHwaSeong CJ CO., LTD. Republic of</v>
      </c>
    </row>
    <row r="68" s="179" customFormat="true" ht="63.75" hidden="false" customHeight="false" outlineLevel="0" collapsed="false">
      <c r="A68" s="221"/>
      <c r="B68" s="211" t="s">
        <v>146</v>
      </c>
      <c r="C68" s="212" t="s">
        <v>238</v>
      </c>
      <c r="D68" s="213"/>
      <c r="E68" s="211" t="s">
        <v>239</v>
      </c>
      <c r="F68" s="214" t="str">
        <f aca="true">IF(ISERROR($V68),"",OFFSET('Smelter Look-up'!$E$4,$V68-4,0))</f>
        <v>CID002587</v>
      </c>
      <c r="G68" s="214" t="str">
        <f aca="true">IF(C68=$X$4,IF(ISERROR($V68),"Enter smelter details","RMI"),IF(ISERROR($V68),"",OFFSET('Smelter Look-up'!$F$4,$V68-4,0)))</f>
        <v>RMI</v>
      </c>
      <c r="H68" s="215" t="n">
        <f aca="true">IF(ISERROR($V68),"",OFFSET('Smelter Look-up'!$G$4,$V68-4,0))</f>
        <v>0</v>
      </c>
      <c r="I68" s="216" t="str">
        <f aca="true">IF(ISERROR($V68),"",OFFSET('Smelter Look-up'!$H$4,$V68-4,0))</f>
        <v>Antwerp</v>
      </c>
      <c r="J68" s="216" t="str">
        <f aca="true">IF(ISERROR($V68),"",OFFSET('Smelter Look-up'!$I$4,$V68-4,0))</f>
        <v>Antwerpen</v>
      </c>
      <c r="K68" s="217"/>
      <c r="L68" s="217"/>
      <c r="M68" s="217"/>
      <c r="N68" s="217"/>
      <c r="O68" s="217"/>
      <c r="P68" s="218"/>
      <c r="Q68" s="219"/>
      <c r="R68" s="220" t="str">
        <f aca="true">IF(ISERROR($V68),"",OFFSET('Smelter Look-up'!$C$4,$V68-4,0)&amp;"")</f>
        <v>Industrial Refining Company</v>
      </c>
      <c r="S68" s="221" t="str">
        <f aca="true">IF(B68="","",IF(ISERROR(MATCH($E68,CL,0)),"Unknown",INDIRECT("'C'!$A$"&amp;MATCH($E68,CL,0)+1)))</f>
        <v>BE</v>
      </c>
      <c r="T68" s="221" t="str">
        <f aca="true">IF(B68="","",IF(ISERROR(MATCH($J68,SorP!$B$1:$B$6279,0)),"",INDIRECT("'SorP'!$A$"&amp;MATCH($S68&amp;$J68,SorP!C:C,0))))</f>
        <v>BE-VAN</v>
      </c>
      <c r="U68" s="222"/>
      <c r="V68" s="223" t="n">
        <f aca="false">IF(C68="",NA(),IF(OR(C68="Smelter not listed",C68="Smelter not yet identified"),MATCH($B68&amp;$D68,'Smelter Look-up'!$J:$J,0),MATCH($B68&amp;$C68,'Smelter Look-up'!$J:$J,0)))</f>
        <v>115</v>
      </c>
      <c r="X68" s="179" t="n">
        <f aca="false">IF(AND(C68="Smelter not listed",OR(LEN(D68)=0,LEN(E68)=0)),1,0)</f>
        <v>0</v>
      </c>
      <c r="AB68" s="224" t="str">
        <f aca="false">B68&amp;C68</f>
        <v>GoldIndustrial Refining Company</v>
      </c>
    </row>
    <row r="69" s="179" customFormat="true" ht="114.75" hidden="false" customHeight="false" outlineLevel="0" collapsed="false">
      <c r="A69" s="221"/>
      <c r="B69" s="211" t="s">
        <v>146</v>
      </c>
      <c r="C69" s="212" t="s">
        <v>240</v>
      </c>
      <c r="D69" s="213"/>
      <c r="E69" s="211" t="s">
        <v>204</v>
      </c>
      <c r="F69" s="214" t="str">
        <f aca="true">IF(ISERROR($V69),"",OFFSET('Smelter Look-up'!$E$4,$V69-4,0))</f>
        <v>CID000801</v>
      </c>
      <c r="G69" s="214" t="str">
        <f aca="true">IF(C69=$X$4,IF(ISERROR($V69),"Enter smelter details","RMI"),IF(ISERROR($V69),"",OFFSET('Smelter Look-up'!$F$4,$V69-4,0)))</f>
        <v>RMI</v>
      </c>
      <c r="H69" s="215" t="n">
        <f aca="true">IF(ISERROR($V69),"",OFFSET('Smelter Look-up'!$G$4,$V69-4,0))</f>
        <v>0</v>
      </c>
      <c r="I69" s="216" t="str">
        <f aca="true">IF(ISERROR($V69),"",OFFSET('Smelter Look-up'!$H$4,$V69-4,0))</f>
        <v>Hohhot</v>
      </c>
      <c r="J69" s="216" t="str">
        <f aca="true">IF(ISERROR($V69),"",OFFSET('Smelter Look-up'!$I$4,$V69-4,0))</f>
        <v>Nei Mongol Zizhiqu</v>
      </c>
      <c r="K69" s="217"/>
      <c r="L69" s="217"/>
      <c r="M69" s="217"/>
      <c r="N69" s="217"/>
      <c r="O69" s="217"/>
      <c r="P69" s="218"/>
      <c r="Q69" s="219"/>
      <c r="R69" s="220" t="str">
        <f aca="true">IF(ISERROR($V69),"",OFFSET('Smelter Look-up'!$C$4,$V69-4,0)&amp;"")</f>
        <v>Inner Mongolia Qiankun Gold and Silver Refinery Share Co., Ltd.</v>
      </c>
      <c r="S69" s="221" t="str">
        <f aca="true">IF(B69="","",IF(ISERROR(MATCH($E69,CL,0)),"Unknown",INDIRECT("'C'!$A$"&amp;MATCH($E69,CL,0)+1)))</f>
        <v>CN</v>
      </c>
      <c r="T69" s="221" t="str">
        <f aca="true">IF(B69="","",IF(ISERROR(MATCH($J69,SorP!$B$1:$B$6279,0)),"",INDIRECT("'SorP'!$A$"&amp;MATCH($S69&amp;$J69,SorP!C:C,0))))</f>
        <v>CN-NM</v>
      </c>
      <c r="U69" s="222"/>
      <c r="V69" s="223" t="n">
        <f aca="false">IF(C69="",NA(),IF(OR(C69="Smelter not listed",C69="Smelter not yet identified"),MATCH($B69&amp;$D69,'Smelter Look-up'!$J:$J,0),MATCH($B69&amp;$C69,'Smelter Look-up'!$J:$J,0)))</f>
        <v>116</v>
      </c>
      <c r="X69" s="179" t="n">
        <f aca="false">IF(AND(C69="Smelter not listed",OR(LEN(D69)=0,LEN(E69)=0)),1,0)</f>
        <v>0</v>
      </c>
      <c r="AB69" s="224" t="str">
        <f aca="false">B69&amp;C69</f>
        <v>GoldInner Mongolia Qiankun Gold and Silver Refinery Share Co., Ltd.</v>
      </c>
    </row>
    <row r="70" s="179" customFormat="true" ht="89.25" hidden="false" customHeight="false" outlineLevel="0" collapsed="false">
      <c r="A70" s="221"/>
      <c r="B70" s="211" t="s">
        <v>146</v>
      </c>
      <c r="C70" s="212" t="s">
        <v>241</v>
      </c>
      <c r="D70" s="213"/>
      <c r="E70" s="211" t="s">
        <v>166</v>
      </c>
      <c r="F70" s="214" t="str">
        <f aca="true">IF(ISERROR($V70),"",OFFSET('Smelter Look-up'!$E$4,$V70-4,0))</f>
        <v/>
      </c>
      <c r="G70" s="214" t="str">
        <f aca="true">IF(C70=$X$4,IF(ISERROR($V70),"Enter smelter details","RMI"),IF(ISERROR($V70),"",OFFSET('Smelter Look-up'!$F$4,$V70-4,0)))</f>
        <v/>
      </c>
      <c r="H70" s="215" t="str">
        <f aca="true">IF(ISERROR($V70),"",OFFSET('Smelter Look-up'!$G$4,$V70-4,0))</f>
        <v/>
      </c>
      <c r="I70" s="216" t="str">
        <f aca="true">IF(ISERROR($V70),"",OFFSET('Smelter Look-up'!$H$4,$V70-4,0))</f>
        <v/>
      </c>
      <c r="J70" s="216" t="str">
        <f aca="true">IF(ISERROR($V70),"",OFFSET('Smelter Look-up'!$I$4,$V70-4,0))</f>
        <v/>
      </c>
      <c r="K70" s="217"/>
      <c r="L70" s="217"/>
      <c r="M70" s="217"/>
      <c r="N70" s="217"/>
      <c r="O70" s="217"/>
      <c r="P70" s="218"/>
      <c r="Q70" s="219"/>
      <c r="R70" s="220" t="str">
        <f aca="true">IF(ISERROR($V70),"",OFFSET('Smelter Look-up'!$C$4,$V70-4,0)&amp;"")</f>
        <v/>
      </c>
      <c r="S70" s="221" t="str">
        <f aca="true">IF(B70="","",IF(ISERROR(MATCH($E70,CL,0)),"Unknown",INDIRECT("'C'!$A$"&amp;MATCH($E70,CL,0)+1)))</f>
        <v>Unknown</v>
      </c>
      <c r="T70" s="221" t="str">
        <f aca="true">IF(B70="","",IF(ISERROR(MATCH($J70,SorP!$B$1:$B$6279,0)),"",INDIRECT("'SorP'!$A$"&amp;MATCH($S70&amp;$J70,SorP!C:C,0))))</f>
        <v/>
      </c>
      <c r="U70" s="222"/>
      <c r="V70" s="223" t="e">
        <f aca="false">IF(C70="",NA(),IF(OR(C70="Smelter not listed",C70="Smelter not yet identified"),MATCH($B70&amp;$D70,'Smelter Look-up'!$J:$J,0),MATCH($B70&amp;$C70,'Smelter Look-up'!$J:$J,0)))</f>
        <v>#N/A</v>
      </c>
      <c r="X70" s="179" t="n">
        <f aca="false">IF(AND(C70="Smelter not listed",OR(LEN(D70)=0,LEN(E70)=0)),1,0)</f>
        <v>0</v>
      </c>
      <c r="AB70" s="224" t="str">
        <f aca="false">B70&amp;C70</f>
        <v>GoldInternational Precious Metal Refiners United Arab</v>
      </c>
    </row>
    <row r="71" s="179" customFormat="true" ht="63.75" hidden="false" customHeight="false" outlineLevel="0" collapsed="false">
      <c r="A71" s="221"/>
      <c r="B71" s="211" t="s">
        <v>146</v>
      </c>
      <c r="C71" s="212" t="s">
        <v>242</v>
      </c>
      <c r="D71" s="213"/>
      <c r="E71" s="211" t="s">
        <v>164</v>
      </c>
      <c r="F71" s="214" t="str">
        <f aca="true">IF(ISERROR($V71),"",OFFSET('Smelter Look-up'!$E$4,$V71-4,0))</f>
        <v>CID000807</v>
      </c>
      <c r="G71" s="214" t="str">
        <f aca="true">IF(C71=$X$4,IF(ISERROR($V71),"Enter smelter details","RMI"),IF(ISERROR($V71),"",OFFSET('Smelter Look-up'!$F$4,$V71-4,0)))</f>
        <v>RMI</v>
      </c>
      <c r="H71" s="215" t="n">
        <f aca="true">IF(ISERROR($V71),"",OFFSET('Smelter Look-up'!$G$4,$V71-4,0))</f>
        <v>0</v>
      </c>
      <c r="I71" s="216" t="str">
        <f aca="true">IF(ISERROR($V71),"",OFFSET('Smelter Look-up'!$H$4,$V71-4,0))</f>
        <v>Soka</v>
      </c>
      <c r="J71" s="216" t="str">
        <f aca="true">IF(ISERROR($V71),"",OFFSET('Smelter Look-up'!$I$4,$V71-4,0))</f>
        <v>Saitama</v>
      </c>
      <c r="K71" s="217"/>
      <c r="L71" s="217"/>
      <c r="M71" s="217"/>
      <c r="N71" s="217"/>
      <c r="O71" s="217"/>
      <c r="P71" s="218"/>
      <c r="Q71" s="219"/>
      <c r="R71" s="220" t="str">
        <f aca="true">IF(ISERROR($V71),"",OFFSET('Smelter Look-up'!$C$4,$V71-4,0)&amp;"")</f>
        <v>Ishifuku Metal Industry Co., Ltd.</v>
      </c>
      <c r="S71" s="221" t="str">
        <f aca="true">IF(B71="","",IF(ISERROR(MATCH($E71,CL,0)),"Unknown",INDIRECT("'C'!$A$"&amp;MATCH($E71,CL,0)+1)))</f>
        <v>JP</v>
      </c>
      <c r="T71" s="221" t="str">
        <f aca="true">IF(B71="","",IF(ISERROR(MATCH($J71,SorP!$B$1:$B$6279,0)),"",INDIRECT("'SorP'!$A$"&amp;MATCH($S71&amp;$J71,SorP!C:C,0))))</f>
        <v>JP-11</v>
      </c>
      <c r="U71" s="222"/>
      <c r="V71" s="223" t="n">
        <f aca="false">IF(C71="",NA(),IF(OR(C71="Smelter not listed",C71="Smelter not yet identified"),MATCH($B71&amp;$D71,'Smelter Look-up'!$J:$J,0),MATCH($B71&amp;$C71,'Smelter Look-up'!$J:$J,0)))</f>
        <v>118</v>
      </c>
      <c r="X71" s="179" t="n">
        <f aca="false">IF(AND(C71="Smelter not listed",OR(LEN(D71)=0,LEN(E71)=0)),1,0)</f>
        <v>0</v>
      </c>
      <c r="AB71" s="224" t="str">
        <f aca="false">B71&amp;C71</f>
        <v>GoldIshifuku Metal Industry Co., Ltd.</v>
      </c>
    </row>
    <row r="72" s="179" customFormat="true" ht="51" hidden="false" customHeight="false" outlineLevel="0" collapsed="false">
      <c r="A72" s="221"/>
      <c r="B72" s="211" t="s">
        <v>146</v>
      </c>
      <c r="C72" s="212" t="s">
        <v>243</v>
      </c>
      <c r="D72" s="213"/>
      <c r="E72" s="211" t="s">
        <v>182</v>
      </c>
      <c r="F72" s="214" t="str">
        <f aca="true">IF(ISERROR($V72),"",OFFSET('Smelter Look-up'!$E$4,$V72-4,0))</f>
        <v>CID000814</v>
      </c>
      <c r="G72" s="214" t="str">
        <f aca="true">IF(C72=$X$4,IF(ISERROR($V72),"Enter smelter details","RMI"),IF(ISERROR($V72),"",OFFSET('Smelter Look-up'!$F$4,$V72-4,0)))</f>
        <v>RMI</v>
      </c>
      <c r="H72" s="215" t="n">
        <f aca="true">IF(ISERROR($V72),"",OFFSET('Smelter Look-up'!$G$4,$V72-4,0))</f>
        <v>0</v>
      </c>
      <c r="I72" s="216" t="str">
        <f aca="true">IF(ISERROR($V72),"",OFFSET('Smelter Look-up'!$H$4,$V72-4,0))</f>
        <v>Kuyumcukent</v>
      </c>
      <c r="J72" s="216" t="str">
        <f aca="true">IF(ISERROR($V72),"",OFFSET('Smelter Look-up'!$I$4,$V72-4,0))</f>
        <v>İstanbul</v>
      </c>
      <c r="K72" s="217"/>
      <c r="L72" s="217"/>
      <c r="M72" s="217"/>
      <c r="N72" s="217"/>
      <c r="O72" s="217"/>
      <c r="P72" s="218"/>
      <c r="Q72" s="219"/>
      <c r="R72" s="220" t="str">
        <f aca="true">IF(ISERROR($V72),"",OFFSET('Smelter Look-up'!$C$4,$V72-4,0)&amp;"")</f>
        <v>Istanbul Gold Refinery</v>
      </c>
      <c r="S72" s="221" t="str">
        <f aca="true">IF(B72="","",IF(ISERROR(MATCH($E72,CL,0)),"Unknown",INDIRECT("'C'!$A$"&amp;MATCH($E72,CL,0)+1)))</f>
        <v>TR</v>
      </c>
      <c r="T72" s="221" t="str">
        <f aca="true">IF(B72="","",IF(ISERROR(MATCH($J72,SorP!$B$1:$B$6279,0)),"",INDIRECT("'SorP'!$A$"&amp;MATCH($S72&amp;$J72,SorP!C:C,0))))</f>
        <v>TR-34</v>
      </c>
      <c r="U72" s="222"/>
      <c r="V72" s="223" t="n">
        <f aca="false">IF(C72="",NA(),IF(OR(C72="Smelter not listed",C72="Smelter not yet identified"),MATCH($B72&amp;$D72,'Smelter Look-up'!$J:$J,0),MATCH($B72&amp;$C72,'Smelter Look-up'!$J:$J,0)))</f>
        <v>119</v>
      </c>
      <c r="X72" s="179" t="n">
        <f aca="false">IF(AND(C72="Smelter not listed",OR(LEN(D72)=0,LEN(E72)=0)),1,0)</f>
        <v>0</v>
      </c>
      <c r="AB72" s="224" t="str">
        <f aca="false">B72&amp;C72</f>
        <v>GoldIstanbul Gold Refinery</v>
      </c>
    </row>
    <row r="73" s="179" customFormat="true" ht="25.5" hidden="false" customHeight="false" outlineLevel="0" collapsed="false">
      <c r="A73" s="221"/>
      <c r="B73" s="211" t="s">
        <v>146</v>
      </c>
      <c r="C73" s="212" t="s">
        <v>244</v>
      </c>
      <c r="D73" s="213"/>
      <c r="E73" s="211" t="s">
        <v>153</v>
      </c>
      <c r="F73" s="214" t="str">
        <f aca="true">IF(ISERROR($V73),"",OFFSET('Smelter Look-up'!$E$4,$V73-4,0))</f>
        <v>CID002765</v>
      </c>
      <c r="G73" s="214" t="str">
        <f aca="true">IF(C73=$X$4,IF(ISERROR($V73),"Enter smelter details","RMI"),IF(ISERROR($V73),"",OFFSET('Smelter Look-up'!$F$4,$V73-4,0)))</f>
        <v>RMI</v>
      </c>
      <c r="H73" s="215" t="n">
        <f aca="true">IF(ISERROR($V73),"",OFFSET('Smelter Look-up'!$G$4,$V73-4,0))</f>
        <v>0</v>
      </c>
      <c r="I73" s="216" t="str">
        <f aca="true">IF(ISERROR($V73),"",OFFSET('Smelter Look-up'!$H$4,$V73-4,0))</f>
        <v>Arezzo</v>
      </c>
      <c r="J73" s="216" t="str">
        <f aca="true">IF(ISERROR($V73),"",OFFSET('Smelter Look-up'!$I$4,$V73-4,0))</f>
        <v>Toscana</v>
      </c>
      <c r="K73" s="217"/>
      <c r="L73" s="217"/>
      <c r="M73" s="217"/>
      <c r="N73" s="217"/>
      <c r="O73" s="217"/>
      <c r="P73" s="218"/>
      <c r="Q73" s="219"/>
      <c r="R73" s="220" t="str">
        <f aca="true">IF(ISERROR($V73),"",OFFSET('Smelter Look-up'!$C$4,$V73-4,0)&amp;"")</f>
        <v>Italpreziosi</v>
      </c>
      <c r="S73" s="221" t="str">
        <f aca="true">IF(B73="","",IF(ISERROR(MATCH($E73,CL,0)),"Unknown",INDIRECT("'C'!$A$"&amp;MATCH($E73,CL,0)+1)))</f>
        <v>IT</v>
      </c>
      <c r="T73" s="221" t="str">
        <f aca="true">IF(B73="","",IF(ISERROR(MATCH($J73,SorP!$B$1:$B$6279,0)),"",INDIRECT("'SorP'!$A$"&amp;MATCH($S73&amp;$J73,SorP!C:C,0))))</f>
        <v>IT-52</v>
      </c>
      <c r="U73" s="222"/>
      <c r="V73" s="223" t="n">
        <f aca="false">IF(C73="",NA(),IF(OR(C73="Smelter not listed",C73="Smelter not yet identified"),MATCH($B73&amp;$D73,'Smelter Look-up'!$J:$J,0),MATCH($B73&amp;$C73,'Smelter Look-up'!$J:$J,0)))</f>
        <v>120</v>
      </c>
      <c r="X73" s="179" t="n">
        <f aca="false">IF(AND(C73="Smelter not listed",OR(LEN(D73)=0,LEN(E73)=0)),1,0)</f>
        <v>0</v>
      </c>
      <c r="AB73" s="224" t="str">
        <f aca="false">B73&amp;C73</f>
        <v>GoldItalpreziosi</v>
      </c>
    </row>
    <row r="74" s="179" customFormat="true" ht="51" hidden="false" customHeight="false" outlineLevel="0" collapsed="false">
      <c r="A74" s="221"/>
      <c r="B74" s="211" t="s">
        <v>146</v>
      </c>
      <c r="C74" s="212" t="s">
        <v>245</v>
      </c>
      <c r="D74" s="213"/>
      <c r="E74" s="211" t="s">
        <v>186</v>
      </c>
      <c r="F74" s="214" t="str">
        <f aca="true">IF(ISERROR($V74),"",OFFSET('Smelter Look-up'!$E$4,$V74-4,0))</f>
        <v>CID002893</v>
      </c>
      <c r="G74" s="214" t="str">
        <f aca="true">IF(C74=$X$4,IF(ISERROR($V74),"Enter smelter details","RMI"),IF(ISERROR($V74),"",OFFSET('Smelter Look-up'!$F$4,$V74-4,0)))</f>
        <v>RMI</v>
      </c>
      <c r="H74" s="215" t="n">
        <f aca="true">IF(ISERROR($V74),"",OFFSET('Smelter Look-up'!$G$4,$V74-4,0))</f>
        <v>0</v>
      </c>
      <c r="I74" s="216" t="str">
        <f aca="true">IF(ISERROR($V74),"",OFFSET('Smelter Look-up'!$H$4,$V74-4,0))</f>
        <v>New Delhi</v>
      </c>
      <c r="J74" s="216" t="str">
        <f aca="true">IF(ISERROR($V74),"",OFFSET('Smelter Look-up'!$I$4,$V74-4,0))</f>
        <v>Delhi</v>
      </c>
      <c r="K74" s="217"/>
      <c r="L74" s="217"/>
      <c r="M74" s="217"/>
      <c r="N74" s="217"/>
      <c r="O74" s="217"/>
      <c r="P74" s="218"/>
      <c r="Q74" s="219"/>
      <c r="R74" s="220" t="str">
        <f aca="true">IF(ISERROR($V74),"",OFFSET('Smelter Look-up'!$C$4,$V74-4,0)&amp;"")</f>
        <v>JALAN &amp; Company</v>
      </c>
      <c r="S74" s="221" t="str">
        <f aca="true">IF(B74="","",IF(ISERROR(MATCH($E74,CL,0)),"Unknown",INDIRECT("'C'!$A$"&amp;MATCH($E74,CL,0)+1)))</f>
        <v>IN</v>
      </c>
      <c r="T74" s="221" t="str">
        <f aca="true">IF(B74="","",IF(ISERROR(MATCH($J74,SorP!$B$1:$B$6279,0)),"",INDIRECT("'SorP'!$A$"&amp;MATCH($S74&amp;$J74,SorP!C:C,0))))</f>
        <v>IN-DL</v>
      </c>
      <c r="U74" s="222"/>
      <c r="V74" s="223" t="n">
        <f aca="false">IF(C74="",NA(),IF(OR(C74="Smelter not listed",C74="Smelter not yet identified"),MATCH($B74&amp;$D74,'Smelter Look-up'!$J:$J,0),MATCH($B74&amp;$C74,'Smelter Look-up'!$J:$J,0)))</f>
        <v>121</v>
      </c>
      <c r="X74" s="179" t="n">
        <f aca="false">IF(AND(C74="Smelter not listed",OR(LEN(D74)=0,LEN(E74)=0)),1,0)</f>
        <v>0</v>
      </c>
      <c r="AB74" s="224" t="str">
        <f aca="false">B74&amp;C74</f>
        <v>GoldJALAN &amp; Company</v>
      </c>
    </row>
    <row r="75" s="179" customFormat="true" ht="25.5" hidden="false" customHeight="false" outlineLevel="0" collapsed="false">
      <c r="A75" s="221"/>
      <c r="B75" s="211" t="s">
        <v>146</v>
      </c>
      <c r="C75" s="212" t="s">
        <v>246</v>
      </c>
      <c r="D75" s="213"/>
      <c r="E75" s="211" t="s">
        <v>164</v>
      </c>
      <c r="F75" s="214" t="str">
        <f aca="true">IF(ISERROR($V75),"",OFFSET('Smelter Look-up'!$E$4,$V75-4,0))</f>
        <v>CID000823</v>
      </c>
      <c r="G75" s="214" t="str">
        <f aca="true">IF(C75=$X$4,IF(ISERROR($V75),"Enter smelter details","RMI"),IF(ISERROR($V75),"",OFFSET('Smelter Look-up'!$F$4,$V75-4,0)))</f>
        <v>RMI</v>
      </c>
      <c r="H75" s="215" t="n">
        <f aca="true">IF(ISERROR($V75),"",OFFSET('Smelter Look-up'!$G$4,$V75-4,0))</f>
        <v>0</v>
      </c>
      <c r="I75" s="216" t="str">
        <f aca="true">IF(ISERROR($V75),"",OFFSET('Smelter Look-up'!$H$4,$V75-4,0))</f>
        <v>Osaka</v>
      </c>
      <c r="J75" s="216" t="str">
        <f aca="true">IF(ISERROR($V75),"",OFFSET('Smelter Look-up'!$I$4,$V75-4,0))</f>
        <v>Osaka</v>
      </c>
      <c r="K75" s="217"/>
      <c r="L75" s="217"/>
      <c r="M75" s="217"/>
      <c r="N75" s="217"/>
      <c r="O75" s="217"/>
      <c r="P75" s="218"/>
      <c r="Q75" s="219"/>
      <c r="R75" s="220" t="str">
        <f aca="true">IF(ISERROR($V75),"",OFFSET('Smelter Look-up'!$C$4,$V75-4,0)&amp;"")</f>
        <v>Japan Mint</v>
      </c>
      <c r="S75" s="221" t="str">
        <f aca="true">IF(B75="","",IF(ISERROR(MATCH($E75,CL,0)),"Unknown",INDIRECT("'C'!$A$"&amp;MATCH($E75,CL,0)+1)))</f>
        <v>JP</v>
      </c>
      <c r="T75" s="221" t="str">
        <f aca="true">IF(B75="","",IF(ISERROR(MATCH($J75,SorP!$B$1:$B$6279,0)),"",INDIRECT("'SorP'!$A$"&amp;MATCH($S75&amp;$J75,SorP!C:C,0))))</f>
        <v>JP-27</v>
      </c>
      <c r="U75" s="222"/>
      <c r="V75" s="223" t="n">
        <f aca="false">IF(C75="",NA(),IF(OR(C75="Smelter not listed",C75="Smelter not yet identified"),MATCH($B75&amp;$D75,'Smelter Look-up'!$J:$J,0),MATCH($B75&amp;$C75,'Smelter Look-up'!$J:$J,0)))</f>
        <v>122</v>
      </c>
      <c r="X75" s="179" t="n">
        <f aca="false">IF(AND(C75="Smelter not listed",OR(LEN(D75)=0,LEN(E75)=0)),1,0)</f>
        <v>0</v>
      </c>
      <c r="AB75" s="224" t="str">
        <f aca="false">B75&amp;C75</f>
        <v>GoldJapan Mint</v>
      </c>
    </row>
    <row r="76" s="179" customFormat="true" ht="51" hidden="false" customHeight="false" outlineLevel="0" collapsed="false">
      <c r="A76" s="221"/>
      <c r="B76" s="211" t="s">
        <v>146</v>
      </c>
      <c r="C76" s="212" t="s">
        <v>247</v>
      </c>
      <c r="D76" s="213"/>
      <c r="E76" s="211" t="s">
        <v>204</v>
      </c>
      <c r="F76" s="214" t="str">
        <f aca="true">IF(ISERROR($V76),"",OFFSET('Smelter Look-up'!$E$4,$V76-4,0))</f>
        <v>CID000855</v>
      </c>
      <c r="G76" s="214" t="str">
        <f aca="true">IF(C76=$X$4,IF(ISERROR($V76),"Enter smelter details","RMI"),IF(ISERROR($V76),"",OFFSET('Smelter Look-up'!$F$4,$V76-4,0)))</f>
        <v>RMI</v>
      </c>
      <c r="H76" s="215" t="n">
        <f aca="true">IF(ISERROR($V76),"",OFFSET('Smelter Look-up'!$G$4,$V76-4,0))</f>
        <v>0</v>
      </c>
      <c r="I76" s="216" t="str">
        <f aca="true">IF(ISERROR($V76),"",OFFSET('Smelter Look-up'!$H$4,$V76-4,0))</f>
        <v>Guixi City</v>
      </c>
      <c r="J76" s="216" t="str">
        <f aca="true">IF(ISERROR($V76),"",OFFSET('Smelter Look-up'!$I$4,$V76-4,0))</f>
        <v>Jiangxi Sheng</v>
      </c>
      <c r="K76" s="217"/>
      <c r="L76" s="217"/>
      <c r="M76" s="217"/>
      <c r="N76" s="217"/>
      <c r="O76" s="217"/>
      <c r="P76" s="218"/>
      <c r="Q76" s="219"/>
      <c r="R76" s="220" t="str">
        <f aca="true">IF(ISERROR($V76),"",OFFSET('Smelter Look-up'!$C$4,$V76-4,0)&amp;"")</f>
        <v>Jiangxi Copper Co., Ltd.</v>
      </c>
      <c r="S76" s="221" t="str">
        <f aca="true">IF(B76="","",IF(ISERROR(MATCH($E76,CL,0)),"Unknown",INDIRECT("'C'!$A$"&amp;MATCH($E76,CL,0)+1)))</f>
        <v>CN</v>
      </c>
      <c r="T76" s="221" t="str">
        <f aca="true">IF(B76="","",IF(ISERROR(MATCH($J76,SorP!$B$1:$B$6279,0)),"",INDIRECT("'SorP'!$A$"&amp;MATCH($S76&amp;$J76,SorP!C:C,0))))</f>
        <v>CN-JX</v>
      </c>
      <c r="U76" s="222"/>
      <c r="V76" s="223" t="n">
        <f aca="false">IF(C76="",NA(),IF(OR(C76="Smelter not listed",C76="Smelter not yet identified"),MATCH($B76&amp;$D76,'Smelter Look-up'!$J:$J,0),MATCH($B76&amp;$C76,'Smelter Look-up'!$J:$J,0)))</f>
        <v>124</v>
      </c>
      <c r="X76" s="179" t="n">
        <f aca="false">IF(AND(C76="Smelter not listed",OR(LEN(D76)=0,LEN(E76)=0)),1,0)</f>
        <v>0</v>
      </c>
      <c r="AB76" s="224" t="str">
        <f aca="false">B76&amp;C76</f>
        <v>GoldJiangxi Copper Co., Ltd.</v>
      </c>
    </row>
    <row r="77" s="179" customFormat="true" ht="114.75" hidden="false" customHeight="false" outlineLevel="0" collapsed="false">
      <c r="A77" s="221"/>
      <c r="B77" s="211" t="s">
        <v>146</v>
      </c>
      <c r="C77" s="212" t="s">
        <v>248</v>
      </c>
      <c r="D77" s="213"/>
      <c r="E77" s="211" t="s">
        <v>249</v>
      </c>
      <c r="F77" s="214" t="str">
        <f aca="true">IF(ISERROR($V77),"",OFFSET('Smelter Look-up'!$E$4,$V77-4,0))</f>
        <v/>
      </c>
      <c r="G77" s="214" t="str">
        <f aca="true">IF(C77=$X$4,IF(ISERROR($V77),"Enter smelter details","RMI"),IF(ISERROR($V77),"",OFFSET('Smelter Look-up'!$F$4,$V77-4,0)))</f>
        <v/>
      </c>
      <c r="H77" s="215" t="str">
        <f aca="true">IF(ISERROR($V77),"",OFFSET('Smelter Look-up'!$G$4,$V77-4,0))</f>
        <v/>
      </c>
      <c r="I77" s="216" t="str">
        <f aca="true">IF(ISERROR($V77),"",OFFSET('Smelter Look-up'!$H$4,$V77-4,0))</f>
        <v/>
      </c>
      <c r="J77" s="216" t="str">
        <f aca="true">IF(ISERROR($V77),"",OFFSET('Smelter Look-up'!$I$4,$V77-4,0))</f>
        <v/>
      </c>
      <c r="K77" s="217"/>
      <c r="L77" s="217"/>
      <c r="M77" s="217"/>
      <c r="N77" s="217"/>
      <c r="O77" s="217"/>
      <c r="P77" s="218"/>
      <c r="Q77" s="219"/>
      <c r="R77" s="220" t="str">
        <f aca="true">IF(ISERROR($V77),"",OFFSET('Smelter Look-up'!$C$4,$V77-4,0)&amp;"")</f>
        <v/>
      </c>
      <c r="S77" s="221" t="str">
        <f aca="true">IF(B77="","",IF(ISERROR(MATCH($E77,CL,0)),"Unknown",INDIRECT("'C'!$A$"&amp;MATCH($E77,CL,0)+1)))</f>
        <v>Unknown</v>
      </c>
      <c r="T77" s="221" t="str">
        <f aca="true">IF(B77="","",IF(ISERROR(MATCH($J77,SorP!$B$1:$B$6279,0)),"",INDIRECT("'SorP'!$A$"&amp;MATCH($S77&amp;$J77,SorP!C:C,0))))</f>
        <v/>
      </c>
      <c r="U77" s="222"/>
      <c r="V77" s="223" t="e">
        <f aca="false">IF(C77="",NA(),IF(OR(C77="Smelter not listed",C77="Smelter not yet identified"),MATCH($B77&amp;$D77,'Smelter Look-up'!$J:$J,0),MATCH($B77&amp;$C77,'Smelter Look-up'!$J:$J,0)))</f>
        <v>#N/A</v>
      </c>
      <c r="X77" s="179" t="n">
        <f aca="false">IF(AND(C77="Smelter not listed",OR(LEN(D77)=0,LEN(E77)=0)),1,0)</f>
        <v>0</v>
      </c>
      <c r="AB77" s="224" t="str">
        <f aca="false">B77&amp;C77</f>
        <v>GoldJSC Ekaterinburg Non-Ferrous Metal Processing Plant Russian</v>
      </c>
    </row>
    <row r="78" s="179" customFormat="true" ht="63.75" hidden="false" customHeight="false" outlineLevel="0" collapsed="false">
      <c r="A78" s="221"/>
      <c r="B78" s="211" t="s">
        <v>146</v>
      </c>
      <c r="C78" s="212" t="s">
        <v>250</v>
      </c>
      <c r="D78" s="213"/>
      <c r="E78" s="211" t="s">
        <v>249</v>
      </c>
      <c r="F78" s="214" t="str">
        <f aca="true">IF(ISERROR($V78),"",OFFSET('Smelter Look-up'!$E$4,$V78-4,0))</f>
        <v/>
      </c>
      <c r="G78" s="214" t="str">
        <f aca="true">IF(C78=$X$4,IF(ISERROR($V78),"Enter smelter details","RMI"),IF(ISERROR($V78),"",OFFSET('Smelter Look-up'!$F$4,$V78-4,0)))</f>
        <v/>
      </c>
      <c r="H78" s="215" t="str">
        <f aca="true">IF(ISERROR($V78),"",OFFSET('Smelter Look-up'!$G$4,$V78-4,0))</f>
        <v/>
      </c>
      <c r="I78" s="216" t="str">
        <f aca="true">IF(ISERROR($V78),"",OFFSET('Smelter Look-up'!$H$4,$V78-4,0))</f>
        <v/>
      </c>
      <c r="J78" s="216" t="str">
        <f aca="true">IF(ISERROR($V78),"",OFFSET('Smelter Look-up'!$I$4,$V78-4,0))</f>
        <v/>
      </c>
      <c r="K78" s="217"/>
      <c r="L78" s="217"/>
      <c r="M78" s="217"/>
      <c r="N78" s="217"/>
      <c r="O78" s="217"/>
      <c r="P78" s="218"/>
      <c r="Q78" s="219"/>
      <c r="R78" s="220" t="str">
        <f aca="true">IF(ISERROR($V78),"",OFFSET('Smelter Look-up'!$C$4,$V78-4,0)&amp;"")</f>
        <v/>
      </c>
      <c r="S78" s="221" t="str">
        <f aca="true">IF(B78="","",IF(ISERROR(MATCH($E78,CL,0)),"Unknown",INDIRECT("'C'!$A$"&amp;MATCH($E78,CL,0)+1)))</f>
        <v>Unknown</v>
      </c>
      <c r="T78" s="221" t="str">
        <f aca="true">IF(B78="","",IF(ISERROR(MATCH($J78,SorP!$B$1:$B$6279,0)),"",INDIRECT("'SorP'!$A$"&amp;MATCH($S78&amp;$J78,SorP!C:C,0))))</f>
        <v/>
      </c>
      <c r="U78" s="222"/>
      <c r="V78" s="223" t="e">
        <f aca="false">IF(C78="",NA(),IF(OR(C78="Smelter not listed",C78="Smelter not yet identified"),MATCH($B78&amp;$D78,'Smelter Look-up'!$J:$J,0),MATCH($B78&amp;$C78,'Smelter Look-up'!$J:$J,0)))</f>
        <v>#N/A</v>
      </c>
      <c r="X78" s="179" t="n">
        <f aca="false">IF(AND(C78="Smelter not listed",OR(LEN(D78)=0,LEN(E78)=0)),1,0)</f>
        <v>0</v>
      </c>
      <c r="AB78" s="224" t="str">
        <f aca="false">B78&amp;C78</f>
        <v>GoldJSC Novosibirsk Refinery Russian</v>
      </c>
    </row>
    <row r="79" s="179" customFormat="true" ht="51" hidden="false" customHeight="false" outlineLevel="0" collapsed="false">
      <c r="A79" s="221"/>
      <c r="B79" s="211" t="s">
        <v>146</v>
      </c>
      <c r="C79" s="212" t="s">
        <v>251</v>
      </c>
      <c r="D79" s="213"/>
      <c r="E79" s="211" t="s">
        <v>249</v>
      </c>
      <c r="F79" s="214" t="str">
        <f aca="true">IF(ISERROR($V79),"",OFFSET('Smelter Look-up'!$E$4,$V79-4,0))</f>
        <v/>
      </c>
      <c r="G79" s="214" t="str">
        <f aca="true">IF(C79=$X$4,IF(ISERROR($V79),"Enter smelter details","RMI"),IF(ISERROR($V79),"",OFFSET('Smelter Look-up'!$F$4,$V79-4,0)))</f>
        <v/>
      </c>
      <c r="H79" s="215" t="str">
        <f aca="true">IF(ISERROR($V79),"",OFFSET('Smelter Look-up'!$G$4,$V79-4,0))</f>
        <v/>
      </c>
      <c r="I79" s="216" t="str">
        <f aca="true">IF(ISERROR($V79),"",OFFSET('Smelter Look-up'!$H$4,$V79-4,0))</f>
        <v/>
      </c>
      <c r="J79" s="216" t="str">
        <f aca="true">IF(ISERROR($V79),"",OFFSET('Smelter Look-up'!$I$4,$V79-4,0))</f>
        <v/>
      </c>
      <c r="K79" s="217"/>
      <c r="L79" s="217"/>
      <c r="M79" s="217"/>
      <c r="N79" s="217"/>
      <c r="O79" s="217"/>
      <c r="P79" s="218"/>
      <c r="Q79" s="219"/>
      <c r="R79" s="220" t="str">
        <f aca="true">IF(ISERROR($V79),"",OFFSET('Smelter Look-up'!$C$4,$V79-4,0)&amp;"")</f>
        <v/>
      </c>
      <c r="S79" s="221" t="str">
        <f aca="true">IF(B79="","",IF(ISERROR(MATCH($E79,CL,0)),"Unknown",INDIRECT("'C'!$A$"&amp;MATCH($E79,CL,0)+1)))</f>
        <v>Unknown</v>
      </c>
      <c r="T79" s="221" t="str">
        <f aca="true">IF(B79="","",IF(ISERROR(MATCH($J79,SorP!$B$1:$B$6279,0)),"",INDIRECT("'SorP'!$A$"&amp;MATCH($S79&amp;$J79,SorP!C:C,0))))</f>
        <v/>
      </c>
      <c r="U79" s="222"/>
      <c r="V79" s="223" t="e">
        <f aca="false">IF(C79="",NA(),IF(OR(C79="Smelter not listed",C79="Smelter not yet identified"),MATCH($B79&amp;$D79,'Smelter Look-up'!$J:$J,0),MATCH($B79&amp;$C79,'Smelter Look-up'!$J:$J,0)))</f>
        <v>#N/A</v>
      </c>
      <c r="X79" s="179" t="n">
        <f aca="false">IF(AND(C79="Smelter not listed",OR(LEN(D79)=0,LEN(E79)=0)),1,0)</f>
        <v>0</v>
      </c>
      <c r="AB79" s="224" t="str">
        <f aca="false">B79&amp;C79</f>
        <v>GoldJSC Uralelectromed Russian</v>
      </c>
    </row>
    <row r="80" s="179" customFormat="true" ht="63.75" hidden="false" customHeight="false" outlineLevel="0" collapsed="false">
      <c r="A80" s="221"/>
      <c r="B80" s="211" t="s">
        <v>146</v>
      </c>
      <c r="C80" s="212" t="s">
        <v>252</v>
      </c>
      <c r="D80" s="213"/>
      <c r="E80" s="211" t="s">
        <v>164</v>
      </c>
      <c r="F80" s="214" t="str">
        <f aca="true">IF(ISERROR($V80),"",OFFSET('Smelter Look-up'!$E$4,$V80-4,0))</f>
        <v>CID000937</v>
      </c>
      <c r="G80" s="214" t="str">
        <f aca="true">IF(C80=$X$4,IF(ISERROR($V80),"Enter smelter details","RMI"),IF(ISERROR($V80),"",OFFSET('Smelter Look-up'!$F$4,$V80-4,0)))</f>
        <v>RMI</v>
      </c>
      <c r="H80" s="215" t="n">
        <f aca="true">IF(ISERROR($V80),"",OFFSET('Smelter Look-up'!$G$4,$V80-4,0))</f>
        <v>0</v>
      </c>
      <c r="I80" s="216" t="str">
        <f aca="true">IF(ISERROR($V80),"",OFFSET('Smelter Look-up'!$H$4,$V80-4,0))</f>
        <v>Ōita</v>
      </c>
      <c r="J80" s="216" t="str">
        <f aca="true">IF(ISERROR($V80),"",OFFSET('Smelter Look-up'!$I$4,$V80-4,0))</f>
        <v>Ôita</v>
      </c>
      <c r="K80" s="217"/>
      <c r="L80" s="217"/>
      <c r="M80" s="217"/>
      <c r="N80" s="217"/>
      <c r="O80" s="217"/>
      <c r="P80" s="218"/>
      <c r="Q80" s="219"/>
      <c r="R80" s="220" t="str">
        <f aca="true">IF(ISERROR($V80),"",OFFSET('Smelter Look-up'!$C$4,$V80-4,0)&amp;"")</f>
        <v>JX Nippon Mining &amp; Metals Co., Ltd.</v>
      </c>
      <c r="S80" s="221" t="str">
        <f aca="true">IF(B80="","",IF(ISERROR(MATCH($E80,CL,0)),"Unknown",INDIRECT("'C'!$A$"&amp;MATCH($E80,CL,0)+1)))</f>
        <v>JP</v>
      </c>
      <c r="T80" s="221" t="str">
        <f aca="true">IF(B80="","",IF(ISERROR(MATCH($J80,SorP!$B$1:$B$6279,0)),"",INDIRECT("'SorP'!$A$"&amp;MATCH($S80&amp;$J80,SorP!C:C,0))))</f>
        <v>JP-44</v>
      </c>
      <c r="U80" s="222"/>
      <c r="V80" s="223" t="n">
        <f aca="false">IF(C80="",NA(),IF(OR(C80="Smelter not listed",C80="Smelter not yet identified"),MATCH($B80&amp;$D80,'Smelter Look-up'!$J:$J,0),MATCH($B80&amp;$C80,'Smelter Look-up'!$J:$J,0)))</f>
        <v>132</v>
      </c>
      <c r="X80" s="179" t="n">
        <f aca="false">IF(AND(C80="Smelter not listed",OR(LEN(D80)=0,LEN(E80)=0)),1,0)</f>
        <v>0</v>
      </c>
      <c r="AB80" s="224" t="str">
        <f aca="false">B80&amp;C80</f>
        <v>GoldJX Nippon Mining &amp; Metals Co., Ltd.</v>
      </c>
    </row>
    <row r="81" s="179" customFormat="true" ht="38.25" hidden="false" customHeight="false" outlineLevel="0" collapsed="false">
      <c r="A81" s="221"/>
      <c r="B81" s="211" t="s">
        <v>146</v>
      </c>
      <c r="C81" s="212" t="s">
        <v>253</v>
      </c>
      <c r="D81" s="213"/>
      <c r="E81" s="211" t="s">
        <v>254</v>
      </c>
      <c r="F81" s="214" t="str">
        <f aca="true">IF(ISERROR($V81),"",OFFSET('Smelter Look-up'!$E$4,$V81-4,0))</f>
        <v>CID003497</v>
      </c>
      <c r="G81" s="214" t="str">
        <f aca="true">IF(C81=$X$4,IF(ISERROR($V81),"Enter smelter details","RMI"),IF(ISERROR($V81),"",OFFSET('Smelter Look-up'!$F$4,$V81-4,0)))</f>
        <v>RMI</v>
      </c>
      <c r="H81" s="215" t="n">
        <f aca="true">IF(ISERROR($V81),"",OFFSET('Smelter Look-up'!$G$4,$V81-4,0))</f>
        <v>0</v>
      </c>
      <c r="I81" s="216" t="str">
        <f aca="true">IF(ISERROR($V81),"",OFFSET('Smelter Look-up'!$H$4,$V81-4,0))</f>
        <v>Hamar</v>
      </c>
      <c r="J81" s="216" t="str">
        <f aca="true">IF(ISERROR($V81),"",OFFSET('Smelter Look-up'!$I$4,$V81-4,0))</f>
        <v>Innlandet</v>
      </c>
      <c r="K81" s="217"/>
      <c r="L81" s="217"/>
      <c r="M81" s="217"/>
      <c r="N81" s="217"/>
      <c r="O81" s="217"/>
      <c r="P81" s="218"/>
      <c r="Q81" s="219"/>
      <c r="R81" s="220" t="str">
        <f aca="true">IF(ISERROR($V81),"",OFFSET('Smelter Look-up'!$C$4,$V81-4,0)&amp;"")</f>
        <v>K.A. Rasmussen</v>
      </c>
      <c r="S81" s="221" t="str">
        <f aca="true">IF(B81="","",IF(ISERROR(MATCH($E81,CL,0)),"Unknown",INDIRECT("'C'!$A$"&amp;MATCH($E81,CL,0)+1)))</f>
        <v>NO</v>
      </c>
      <c r="T81" s="221" t="str">
        <f aca="true">IF(B81="","",IF(ISERROR(MATCH($J81,SorP!$B$1:$B$6279,0)),"",INDIRECT("'SorP'!$A$"&amp;MATCH($S81&amp;$J81,SorP!C:C,0))))</f>
        <v>NO-34</v>
      </c>
      <c r="U81" s="222"/>
      <c r="V81" s="223" t="n">
        <f aca="false">IF(C81="",NA(),IF(OR(C81="Smelter not listed",C81="Smelter not yet identified"),MATCH($B81&amp;$D81,'Smelter Look-up'!$J:$J,0),MATCH($B81&amp;$C81,'Smelter Look-up'!$J:$J,0)))</f>
        <v>133</v>
      </c>
      <c r="X81" s="179" t="n">
        <f aca="false">IF(AND(C81="Smelter not listed",OR(LEN(D81)=0,LEN(E81)=0)),1,0)</f>
        <v>0</v>
      </c>
      <c r="AB81" s="224" t="str">
        <f aca="false">B81&amp;C81</f>
        <v>GoldK.A. Rasmussen</v>
      </c>
    </row>
    <row r="82" s="179" customFormat="true" ht="76.5" hidden="false" customHeight="false" outlineLevel="0" collapsed="false">
      <c r="A82" s="221"/>
      <c r="B82" s="211" t="s">
        <v>146</v>
      </c>
      <c r="C82" s="212" t="s">
        <v>255</v>
      </c>
      <c r="D82" s="213"/>
      <c r="E82" s="211" t="s">
        <v>166</v>
      </c>
      <c r="F82" s="214" t="str">
        <f aca="true">IF(ISERROR($V82),"",OFFSET('Smelter Look-up'!$E$4,$V82-4,0))</f>
        <v/>
      </c>
      <c r="G82" s="214" t="str">
        <f aca="true">IF(C82=$X$4,IF(ISERROR($V82),"Enter smelter details","RMI"),IF(ISERROR($V82),"",OFFSET('Smelter Look-up'!$F$4,$V82-4,0)))</f>
        <v/>
      </c>
      <c r="H82" s="215" t="str">
        <f aca="true">IF(ISERROR($V82),"",OFFSET('Smelter Look-up'!$G$4,$V82-4,0))</f>
        <v/>
      </c>
      <c r="I82" s="216" t="str">
        <f aca="true">IF(ISERROR($V82),"",OFFSET('Smelter Look-up'!$H$4,$V82-4,0))</f>
        <v/>
      </c>
      <c r="J82" s="216" t="str">
        <f aca="true">IF(ISERROR($V82),"",OFFSET('Smelter Look-up'!$I$4,$V82-4,0))</f>
        <v/>
      </c>
      <c r="K82" s="217"/>
      <c r="L82" s="217"/>
      <c r="M82" s="217"/>
      <c r="N82" s="217"/>
      <c r="O82" s="217"/>
      <c r="P82" s="218"/>
      <c r="Q82" s="219"/>
      <c r="R82" s="220" t="str">
        <f aca="true">IF(ISERROR($V82),"",OFFSET('Smelter Look-up'!$C$4,$V82-4,0)&amp;"")</f>
        <v/>
      </c>
      <c r="S82" s="221" t="str">
        <f aca="true">IF(B82="","",IF(ISERROR(MATCH($E82,CL,0)),"Unknown",INDIRECT("'C'!$A$"&amp;MATCH($E82,CL,0)+1)))</f>
        <v>Unknown</v>
      </c>
      <c r="T82" s="221" t="str">
        <f aca="true">IF(B82="","",IF(ISERROR(MATCH($J82,SorP!$B$1:$B$6279,0)),"",INDIRECT("'SorP'!$A$"&amp;MATCH($S82&amp;$J82,SorP!C:C,0))))</f>
        <v/>
      </c>
      <c r="U82" s="222"/>
      <c r="V82" s="223" t="e">
        <f aca="false">IF(C82="",NA(),IF(OR(C82="Smelter not listed",C82="Smelter not yet identified"),MATCH($B82&amp;$D82,'Smelter Look-up'!$J:$J,0),MATCH($B82&amp;$C82,'Smelter Look-up'!$J:$J,0)))</f>
        <v>#N/A</v>
      </c>
      <c r="X82" s="179" t="n">
        <f aca="false">IF(AND(C82="Smelter not listed",OR(LEN(D82)=0,LEN(E82)=0)),1,0)</f>
        <v>0</v>
      </c>
      <c r="AB82" s="224" t="str">
        <f aca="false">B82&amp;C82</f>
        <v>GoldKaloti Precious Metals United Arab</v>
      </c>
    </row>
    <row r="83" s="179" customFormat="true" ht="51" hidden="false" customHeight="false" outlineLevel="0" collapsed="false">
      <c r="A83" s="221"/>
      <c r="B83" s="211" t="s">
        <v>146</v>
      </c>
      <c r="C83" s="212" t="s">
        <v>256</v>
      </c>
      <c r="D83" s="213"/>
      <c r="E83" s="211" t="s">
        <v>257</v>
      </c>
      <c r="F83" s="214" t="str">
        <f aca="true">IF(ISERROR($V83),"",OFFSET('Smelter Look-up'!$E$4,$V83-4,0))</f>
        <v>CID000956</v>
      </c>
      <c r="G83" s="214" t="str">
        <f aca="true">IF(C83=$X$4,IF(ISERROR($V83),"Enter smelter details","RMI"),IF(ISERROR($V83),"",OFFSET('Smelter Look-up'!$F$4,$V83-4,0)))</f>
        <v>RMI</v>
      </c>
      <c r="H83" s="215" t="n">
        <f aca="true">IF(ISERROR($V83),"",OFFSET('Smelter Look-up'!$G$4,$V83-4,0))</f>
        <v>0</v>
      </c>
      <c r="I83" s="216" t="str">
        <f aca="true">IF(ISERROR($V83),"",OFFSET('Smelter Look-up'!$H$4,$V83-4,0))</f>
        <v>Balkhash</v>
      </c>
      <c r="J83" s="216" t="str">
        <f aca="true">IF(ISERROR($V83),"",OFFSET('Smelter Look-up'!$I$4,$V83-4,0))</f>
        <v>Qaraghandy oblysy</v>
      </c>
      <c r="K83" s="217"/>
      <c r="L83" s="217"/>
      <c r="M83" s="217"/>
      <c r="N83" s="217"/>
      <c r="O83" s="217"/>
      <c r="P83" s="218"/>
      <c r="Q83" s="219"/>
      <c r="R83" s="220" t="str">
        <f aca="true">IF(ISERROR($V83),"",OFFSET('Smelter Look-up'!$C$4,$V83-4,0)&amp;"")</f>
        <v>Kazakhmys Smelting LLC</v>
      </c>
      <c r="S83" s="221" t="str">
        <f aca="true">IF(B83="","",IF(ISERROR(MATCH($E83,CL,0)),"Unknown",INDIRECT("'C'!$A$"&amp;MATCH($E83,CL,0)+1)))</f>
        <v>KZ</v>
      </c>
      <c r="T83" s="221" t="str">
        <f aca="true">IF(B83="","",IF(ISERROR(MATCH($J83,SorP!$B$1:$B$6279,0)),"",INDIRECT("'SorP'!$A$"&amp;MATCH($S83&amp;$J83,SorP!C:C,0))))</f>
        <v>KZ-KAR</v>
      </c>
      <c r="U83" s="222"/>
      <c r="V83" s="223" t="n">
        <f aca="false">IF(C83="",NA(),IF(OR(C83="Smelter not listed",C83="Smelter not yet identified"),MATCH($B83&amp;$D83,'Smelter Look-up'!$J:$J,0),MATCH($B83&amp;$C83,'Smelter Look-up'!$J:$J,0)))</f>
        <v>135</v>
      </c>
      <c r="X83" s="179" t="n">
        <f aca="false">IF(AND(C83="Smelter not listed",OR(LEN(D83)=0,LEN(E83)=0)),1,0)</f>
        <v>0</v>
      </c>
      <c r="AB83" s="224" t="str">
        <f aca="false">B83&amp;C83</f>
        <v>GoldKazakhmys Smelting LLC</v>
      </c>
    </row>
    <row r="84" s="179" customFormat="true" ht="25.5" hidden="false" customHeight="false" outlineLevel="0" collapsed="false">
      <c r="A84" s="221"/>
      <c r="B84" s="211" t="s">
        <v>146</v>
      </c>
      <c r="C84" s="212" t="s">
        <v>258</v>
      </c>
      <c r="D84" s="213"/>
      <c r="E84" s="211" t="s">
        <v>257</v>
      </c>
      <c r="F84" s="214" t="str">
        <f aca="true">IF(ISERROR($V84),"",OFFSET('Smelter Look-up'!$E$4,$V84-4,0))</f>
        <v>CID000957</v>
      </c>
      <c r="G84" s="214" t="str">
        <f aca="true">IF(C84=$X$4,IF(ISERROR($V84),"Enter smelter details","RMI"),IF(ISERROR($V84),"",OFFSET('Smelter Look-up'!$F$4,$V84-4,0)))</f>
        <v>RMI</v>
      </c>
      <c r="H84" s="215" t="n">
        <f aca="true">IF(ISERROR($V84),"",OFFSET('Smelter Look-up'!$G$4,$V84-4,0))</f>
        <v>0</v>
      </c>
      <c r="I84" s="216" t="str">
        <f aca="true">IF(ISERROR($V84),"",OFFSET('Smelter Look-up'!$H$4,$V84-4,0))</f>
        <v>Ust-Kamenogorsk</v>
      </c>
      <c r="J84" s="216" t="str">
        <f aca="true">IF(ISERROR($V84),"",OFFSET('Smelter Look-up'!$I$4,$V84-4,0))</f>
        <v>Qaraghandy oblysy</v>
      </c>
      <c r="K84" s="217"/>
      <c r="L84" s="217"/>
      <c r="M84" s="217"/>
      <c r="N84" s="217"/>
      <c r="O84" s="217"/>
      <c r="P84" s="218"/>
      <c r="Q84" s="219"/>
      <c r="R84" s="220" t="str">
        <f aca="true">IF(ISERROR($V84),"",OFFSET('Smelter Look-up'!$C$4,$V84-4,0)&amp;"")</f>
        <v>Kazzinc</v>
      </c>
      <c r="S84" s="221" t="str">
        <f aca="true">IF(B84="","",IF(ISERROR(MATCH($E84,CL,0)),"Unknown",INDIRECT("'C'!$A$"&amp;MATCH($E84,CL,0)+1)))</f>
        <v>KZ</v>
      </c>
      <c r="T84" s="221" t="str">
        <f aca="true">IF(B84="","",IF(ISERROR(MATCH($J84,SorP!$B$1:$B$6279,0)),"",INDIRECT("'SorP'!$A$"&amp;MATCH($S84&amp;$J84,SorP!C:C,0))))</f>
        <v>KZ-KAR</v>
      </c>
      <c r="U84" s="222"/>
      <c r="V84" s="223" t="n">
        <f aca="false">IF(C84="",NA(),IF(OR(C84="Smelter not listed",C84="Smelter not yet identified"),MATCH($B84&amp;$D84,'Smelter Look-up'!$J:$J,0),MATCH($B84&amp;$C84,'Smelter Look-up'!$J:$J,0)))</f>
        <v>136</v>
      </c>
      <c r="X84" s="179" t="n">
        <f aca="false">IF(AND(C84="Smelter not listed",OR(LEN(D84)=0,LEN(E84)=0)),1,0)</f>
        <v>0</v>
      </c>
      <c r="AB84" s="224" t="str">
        <f aca="false">B84&amp;C84</f>
        <v>GoldKazzinc</v>
      </c>
    </row>
    <row r="85" s="179" customFormat="true" ht="102" hidden="false" customHeight="false" outlineLevel="0" collapsed="false">
      <c r="A85" s="221"/>
      <c r="B85" s="211" t="s">
        <v>146</v>
      </c>
      <c r="C85" s="212" t="s">
        <v>259</v>
      </c>
      <c r="D85" s="213"/>
      <c r="E85" s="211" t="s">
        <v>157</v>
      </c>
      <c r="F85" s="214" t="str">
        <f aca="true">IF(ISERROR($V85),"",OFFSET('Smelter Look-up'!$E$4,$V85-4,0))</f>
        <v/>
      </c>
      <c r="G85" s="214" t="str">
        <f aca="true">IF(C85=$X$4,IF(ISERROR($V85),"Enter smelter details","RMI"),IF(ISERROR($V85),"",OFFSET('Smelter Look-up'!$F$4,$V85-4,0)))</f>
        <v/>
      </c>
      <c r="H85" s="215" t="str">
        <f aca="true">IF(ISERROR($V85),"",OFFSET('Smelter Look-up'!$G$4,$V85-4,0))</f>
        <v/>
      </c>
      <c r="I85" s="216" t="str">
        <f aca="true">IF(ISERROR($V85),"",OFFSET('Smelter Look-up'!$H$4,$V85-4,0))</f>
        <v/>
      </c>
      <c r="J85" s="216" t="str">
        <f aca="true">IF(ISERROR($V85),"",OFFSET('Smelter Look-up'!$I$4,$V85-4,0))</f>
        <v/>
      </c>
      <c r="K85" s="217"/>
      <c r="L85" s="217"/>
      <c r="M85" s="217"/>
      <c r="N85" s="217"/>
      <c r="O85" s="217"/>
      <c r="P85" s="218"/>
      <c r="Q85" s="219"/>
      <c r="R85" s="220" t="str">
        <f aca="true">IF(ISERROR($V85),"",OFFSET('Smelter Look-up'!$C$4,$V85-4,0)&amp;"")</f>
        <v/>
      </c>
      <c r="S85" s="221" t="str">
        <f aca="true">IF(B85="","",IF(ISERROR(MATCH($E85,CL,0)),"Unknown",INDIRECT("'C'!$A$"&amp;MATCH($E85,CL,0)+1)))</f>
        <v>Unknown</v>
      </c>
      <c r="T85" s="221" t="str">
        <f aca="true">IF(B85="","",IF(ISERROR(MATCH($J85,SorP!$B$1:$B$6279,0)),"",INDIRECT("'SorP'!$A$"&amp;MATCH($S85&amp;$J85,SorP!C:C,0))))</f>
        <v/>
      </c>
      <c r="U85" s="222"/>
      <c r="V85" s="223" t="e">
        <f aca="false">IF(C85="",NA(),IF(OR(C85="Smelter not listed",C85="Smelter not yet identified"),MATCH($B85&amp;$D85,'Smelter Look-up'!$J:$J,0),MATCH($B85&amp;$C85,'Smelter Look-up'!$J:$J,0)))</f>
        <v>#N/A</v>
      </c>
      <c r="X85" s="179" t="n">
        <f aca="false">IF(AND(C85="Smelter not listed",OR(LEN(D85)=0,LEN(E85)=0)),1,0)</f>
        <v>0</v>
      </c>
      <c r="AB85" s="224" t="str">
        <f aca="false">B85&amp;C85</f>
        <v>GoldKennecott Utah Copper LLC United States Of</v>
      </c>
    </row>
    <row r="86" s="179" customFormat="true" ht="63.75" hidden="false" customHeight="false" outlineLevel="0" collapsed="false">
      <c r="A86" s="221"/>
      <c r="B86" s="211" t="s">
        <v>146</v>
      </c>
      <c r="C86" s="212" t="s">
        <v>260</v>
      </c>
      <c r="D86" s="213"/>
      <c r="E86" s="211" t="s">
        <v>261</v>
      </c>
      <c r="F86" s="214" t="str">
        <f aca="true">IF(ISERROR($V86),"",OFFSET('Smelter Look-up'!$E$4,$V86-4,0))</f>
        <v>CID002511</v>
      </c>
      <c r="G86" s="214" t="str">
        <f aca="true">IF(C86=$X$4,IF(ISERROR($V86),"Enter smelter details","RMI"),IF(ISERROR($V86),"",OFFSET('Smelter Look-up'!$F$4,$V86-4,0)))</f>
        <v>RMI</v>
      </c>
      <c r="H86" s="215" t="n">
        <f aca="true">IF(ISERROR($V86),"",OFFSET('Smelter Look-up'!$G$4,$V86-4,0))</f>
        <v>0</v>
      </c>
      <c r="I86" s="216" t="str">
        <f aca="true">IF(ISERROR($V86),"",OFFSET('Smelter Look-up'!$H$4,$V86-4,0))</f>
        <v>Lubin</v>
      </c>
      <c r="J86" s="216" t="str">
        <f aca="true">IF(ISERROR($V86),"",OFFSET('Smelter Look-up'!$I$4,$V86-4,0))</f>
        <v>Dolnośląskie</v>
      </c>
      <c r="K86" s="217"/>
      <c r="L86" s="217"/>
      <c r="M86" s="217"/>
      <c r="N86" s="217"/>
      <c r="O86" s="217"/>
      <c r="P86" s="218"/>
      <c r="Q86" s="219"/>
      <c r="R86" s="220" t="str">
        <f aca="true">IF(ISERROR($V86),"",OFFSET('Smelter Look-up'!$C$4,$V86-4,0)&amp;"")</f>
        <v>KGHM Polska Miedz Spolka Akcyjna</v>
      </c>
      <c r="S86" s="221" t="str">
        <f aca="true">IF(B86="","",IF(ISERROR(MATCH($E86,CL,0)),"Unknown",INDIRECT("'C'!$A$"&amp;MATCH($E86,CL,0)+1)))</f>
        <v>PL</v>
      </c>
      <c r="T86" s="221" t="str">
        <f aca="true">IF(B86="","",IF(ISERROR(MATCH($J86,SorP!$B$1:$B$6279,0)),"",INDIRECT("'SorP'!$A$"&amp;MATCH($S86&amp;$J86,SorP!C:C,0))))</f>
        <v>PL-02</v>
      </c>
      <c r="U86" s="222"/>
      <c r="V86" s="223" t="n">
        <f aca="false">IF(C86="",NA(),IF(OR(C86="Smelter not listed",C86="Smelter not yet identified"),MATCH($B86&amp;$D86,'Smelter Look-up'!$J:$J,0),MATCH($B86&amp;$C86,'Smelter Look-up'!$J:$J,0)))</f>
        <v>139</v>
      </c>
      <c r="X86" s="179" t="n">
        <f aca="false">IF(AND(C86="Smelter not listed",OR(LEN(D86)=0,LEN(E86)=0)),1,0)</f>
        <v>0</v>
      </c>
      <c r="AB86" s="224" t="str">
        <f aca="false">B86&amp;C86</f>
        <v>GoldKGHM Polska Miedz Spolka Akcyjna</v>
      </c>
    </row>
    <row r="87" s="179" customFormat="true" ht="63.75" hidden="false" customHeight="false" outlineLevel="0" collapsed="false">
      <c r="A87" s="221"/>
      <c r="B87" s="211" t="s">
        <v>146</v>
      </c>
      <c r="C87" s="212" t="s">
        <v>262</v>
      </c>
      <c r="D87" s="213"/>
      <c r="E87" s="211" t="s">
        <v>164</v>
      </c>
      <c r="F87" s="214" t="str">
        <f aca="true">IF(ISERROR($V87),"",OFFSET('Smelter Look-up'!$E$4,$V87-4,0))</f>
        <v>CID000981</v>
      </c>
      <c r="G87" s="214" t="str">
        <f aca="true">IF(C87=$X$4,IF(ISERROR($V87),"Enter smelter details","RMI"),IF(ISERROR($V87),"",OFFSET('Smelter Look-up'!$F$4,$V87-4,0)))</f>
        <v>RMI</v>
      </c>
      <c r="H87" s="215" t="n">
        <f aca="true">IF(ISERROR($V87),"",OFFSET('Smelter Look-up'!$G$4,$V87-4,0))</f>
        <v>0</v>
      </c>
      <c r="I87" s="216" t="str">
        <f aca="true">IF(ISERROR($V87),"",OFFSET('Smelter Look-up'!$H$4,$V87-4,0))</f>
        <v>Sayama</v>
      </c>
      <c r="J87" s="216" t="str">
        <f aca="true">IF(ISERROR($V87),"",OFFSET('Smelter Look-up'!$I$4,$V87-4,0))</f>
        <v>Saitama</v>
      </c>
      <c r="K87" s="217"/>
      <c r="L87" s="217"/>
      <c r="M87" s="217"/>
      <c r="N87" s="217"/>
      <c r="O87" s="217"/>
      <c r="P87" s="218"/>
      <c r="Q87" s="219"/>
      <c r="R87" s="220" t="str">
        <f aca="true">IF(ISERROR($V87),"",OFFSET('Smelter Look-up'!$C$4,$V87-4,0)&amp;"")</f>
        <v>Kojima Chemicals Co., Ltd.</v>
      </c>
      <c r="S87" s="221" t="str">
        <f aca="true">IF(B87="","",IF(ISERROR(MATCH($E87,CL,0)),"Unknown",INDIRECT("'C'!$A$"&amp;MATCH($E87,CL,0)+1)))</f>
        <v>JP</v>
      </c>
      <c r="T87" s="221" t="str">
        <f aca="true">IF(B87="","",IF(ISERROR(MATCH($J87,SorP!$B$1:$B$6279,0)),"",INDIRECT("'SorP'!$A$"&amp;MATCH($S87&amp;$J87,SorP!C:C,0))))</f>
        <v>JP-11</v>
      </c>
      <c r="U87" s="222"/>
      <c r="V87" s="223" t="n">
        <f aca="false">IF(C87="",NA(),IF(OR(C87="Smelter not listed",C87="Smelter not yet identified"),MATCH($B87&amp;$D87,'Smelter Look-up'!$J:$J,0),MATCH($B87&amp;$C87,'Smelter Look-up'!$J:$J,0)))</f>
        <v>141</v>
      </c>
      <c r="X87" s="179" t="n">
        <f aca="false">IF(AND(C87="Smelter not listed",OR(LEN(D87)=0,LEN(E87)=0)),1,0)</f>
        <v>0</v>
      </c>
      <c r="AB87" s="224" t="str">
        <f aca="false">B87&amp;C87</f>
        <v>GoldKojima Chemicals Co., Ltd.</v>
      </c>
    </row>
    <row r="88" s="179" customFormat="true" ht="63.75" hidden="false" customHeight="false" outlineLevel="0" collapsed="false">
      <c r="A88" s="221"/>
      <c r="B88" s="211" t="s">
        <v>146</v>
      </c>
      <c r="C88" s="212" t="s">
        <v>263</v>
      </c>
      <c r="D88" s="213"/>
      <c r="E88" s="211" t="s">
        <v>210</v>
      </c>
      <c r="F88" s="214" t="str">
        <f aca="true">IF(ISERROR($V88),"",OFFSET('Smelter Look-up'!$E$4,$V88-4,0))</f>
        <v/>
      </c>
      <c r="G88" s="214" t="str">
        <f aca="true">IF(C88=$X$4,IF(ISERROR($V88),"Enter smelter details","RMI"),IF(ISERROR($V88),"",OFFSET('Smelter Look-up'!$F$4,$V88-4,0)))</f>
        <v/>
      </c>
      <c r="H88" s="215" t="str">
        <f aca="true">IF(ISERROR($V88),"",OFFSET('Smelter Look-up'!$G$4,$V88-4,0))</f>
        <v/>
      </c>
      <c r="I88" s="216" t="str">
        <f aca="true">IF(ISERROR($V88),"",OFFSET('Smelter Look-up'!$H$4,$V88-4,0))</f>
        <v/>
      </c>
      <c r="J88" s="216" t="str">
        <f aca="true">IF(ISERROR($V88),"",OFFSET('Smelter Look-up'!$I$4,$V88-4,0))</f>
        <v/>
      </c>
      <c r="K88" s="217"/>
      <c r="L88" s="217"/>
      <c r="M88" s="217"/>
      <c r="N88" s="217"/>
      <c r="O88" s="217"/>
      <c r="P88" s="218"/>
      <c r="Q88" s="219"/>
      <c r="R88" s="220" t="str">
        <f aca="true">IF(ISERROR($V88),"",OFFSET('Smelter Look-up'!$C$4,$V88-4,0)&amp;"")</f>
        <v/>
      </c>
      <c r="S88" s="221" t="str">
        <f aca="true">IF(B88="","",IF(ISERROR(MATCH($E88,CL,0)),"Unknown",INDIRECT("'C'!$A$"&amp;MATCH($E88,CL,0)+1)))</f>
        <v>Unknown</v>
      </c>
      <c r="T88" s="221" t="str">
        <f aca="true">IF(B88="","",IF(ISERROR(MATCH($J88,SorP!$B$1:$B$6279,0)),"",INDIRECT("'SorP'!$A$"&amp;MATCH($S88&amp;$J88,SorP!C:C,0))))</f>
        <v/>
      </c>
      <c r="U88" s="222"/>
      <c r="V88" s="223" t="e">
        <f aca="false">IF(C88="",NA(),IF(OR(C88="Smelter not listed",C88="Smelter not yet identified"),MATCH($B88&amp;$D88,'Smelter Look-up'!$J:$J,0),MATCH($B88&amp;$C88,'Smelter Look-up'!$J:$J,0)))</f>
        <v>#N/A</v>
      </c>
      <c r="X88" s="179" t="n">
        <f aca="false">IF(AND(C88="Smelter not listed",OR(LEN(D88)=0,LEN(E88)=0)),1,0)</f>
        <v>0</v>
      </c>
      <c r="AB88" s="224" t="str">
        <f aca="false">B88&amp;C88</f>
        <v>GoldKorea Zinc Co., Ltd. Republic of</v>
      </c>
    </row>
    <row r="89" s="179" customFormat="true" ht="63.75" hidden="false" customHeight="false" outlineLevel="0" collapsed="false">
      <c r="A89" s="221"/>
      <c r="B89" s="211" t="s">
        <v>146</v>
      </c>
      <c r="C89" s="212" t="s">
        <v>264</v>
      </c>
      <c r="D89" s="213"/>
      <c r="E89" s="211" t="s">
        <v>186</v>
      </c>
      <c r="F89" s="214" t="str">
        <f aca="true">IF(ISERROR($V89),"",OFFSET('Smelter Look-up'!$E$4,$V89-4,0))</f>
        <v>CID003463</v>
      </c>
      <c r="G89" s="214" t="str">
        <f aca="true">IF(C89=$X$4,IF(ISERROR($V89),"Enter smelter details","RMI"),IF(ISERROR($V89),"",OFFSET('Smelter Look-up'!$F$4,$V89-4,0)))</f>
        <v>RMI</v>
      </c>
      <c r="H89" s="215" t="n">
        <f aca="true">IF(ISERROR($V89),"",OFFSET('Smelter Look-up'!$G$4,$V89-4,0))</f>
        <v>0</v>
      </c>
      <c r="I89" s="216" t="str">
        <f aca="true">IF(ISERROR($V89),"",OFFSET('Smelter Look-up'!$H$4,$V89-4,0))</f>
        <v>Haridwar</v>
      </c>
      <c r="J89" s="216" t="str">
        <f aca="true">IF(ISERROR($V89),"",OFFSET('Smelter Look-up'!$I$4,$V89-4,0))</f>
        <v>Uttarākhand</v>
      </c>
      <c r="K89" s="217"/>
      <c r="L89" s="217"/>
      <c r="M89" s="217"/>
      <c r="N89" s="217"/>
      <c r="O89" s="217"/>
      <c r="P89" s="218"/>
      <c r="Q89" s="219"/>
      <c r="R89" s="220" t="str">
        <f aca="true">IF(ISERROR($V89),"",OFFSET('Smelter Look-up'!$C$4,$V89-4,0)&amp;"")</f>
        <v>Kundan Care Products Ltd.</v>
      </c>
      <c r="S89" s="221" t="str">
        <f aca="true">IF(B89="","",IF(ISERROR(MATCH($E89,CL,0)),"Unknown",INDIRECT("'C'!$A$"&amp;MATCH($E89,CL,0)+1)))</f>
        <v>IN</v>
      </c>
      <c r="T89" s="221" t="str">
        <f aca="true">IF(B89="","",IF(ISERROR(MATCH($J89,SorP!$B$1:$B$6279,0)),"",INDIRECT("'SorP'!$A$"&amp;MATCH($S89&amp;$J89,SorP!C:C,0))))</f>
        <v>IN-UT</v>
      </c>
      <c r="U89" s="222"/>
      <c r="V89" s="223" t="n">
        <f aca="false">IF(C89="",NA(),IF(OR(C89="Smelter not listed",C89="Smelter not yet identified"),MATCH($B89&amp;$D89,'Smelter Look-up'!$J:$J,0),MATCH($B89&amp;$C89,'Smelter Look-up'!$J:$J,0)))</f>
        <v>147</v>
      </c>
      <c r="X89" s="179" t="n">
        <f aca="false">IF(AND(C89="Smelter not listed",OR(LEN(D89)=0,LEN(E89)=0)),1,0)</f>
        <v>0</v>
      </c>
      <c r="AB89" s="224" t="str">
        <f aca="false">B89&amp;C89</f>
        <v>GoldKundan Care Products Ltd.</v>
      </c>
    </row>
    <row r="90" s="179" customFormat="true" ht="38.25" hidden="false" customHeight="false" outlineLevel="0" collapsed="false">
      <c r="A90" s="221"/>
      <c r="B90" s="211" t="s">
        <v>146</v>
      </c>
      <c r="C90" s="212" t="s">
        <v>265</v>
      </c>
      <c r="D90" s="213"/>
      <c r="E90" s="211" t="s">
        <v>266</v>
      </c>
      <c r="F90" s="214" t="str">
        <f aca="true">IF(ISERROR($V90),"",OFFSET('Smelter Look-up'!$E$4,$V90-4,0))</f>
        <v>CID001029</v>
      </c>
      <c r="G90" s="214" t="str">
        <f aca="true">IF(C90=$X$4,IF(ISERROR($V90),"Enter smelter details","RMI"),IF(ISERROR($V90),"",OFFSET('Smelter Look-up'!$F$4,$V90-4,0)))</f>
        <v>RMI</v>
      </c>
      <c r="H90" s="215" t="n">
        <f aca="true">IF(ISERROR($V90),"",OFFSET('Smelter Look-up'!$G$4,$V90-4,0))</f>
        <v>0</v>
      </c>
      <c r="I90" s="216" t="str">
        <f aca="true">IF(ISERROR($V90),"",OFFSET('Smelter Look-up'!$H$4,$V90-4,0))</f>
        <v>Bishkek</v>
      </c>
      <c r="J90" s="216" t="str">
        <f aca="true">IF(ISERROR($V90),"",OFFSET('Smelter Look-up'!$I$4,$V90-4,0))</f>
        <v>Chüy</v>
      </c>
      <c r="K90" s="217"/>
      <c r="L90" s="217"/>
      <c r="M90" s="217"/>
      <c r="N90" s="217"/>
      <c r="O90" s="217"/>
      <c r="P90" s="218"/>
      <c r="Q90" s="219"/>
      <c r="R90" s="220" t="str">
        <f aca="true">IF(ISERROR($V90),"",OFFSET('Smelter Look-up'!$C$4,$V90-4,0)&amp;"")</f>
        <v>Kyrgyzaltyn JSC</v>
      </c>
      <c r="S90" s="221" t="str">
        <f aca="true">IF(B90="","",IF(ISERROR(MATCH($E90,CL,0)),"Unknown",INDIRECT("'C'!$A$"&amp;MATCH($E90,CL,0)+1)))</f>
        <v>KG</v>
      </c>
      <c r="T90" s="221" t="str">
        <f aca="true">IF(B90="","",IF(ISERROR(MATCH($J90,SorP!$B$1:$B$6279,0)),"",INDIRECT("'SorP'!$A$"&amp;MATCH($S90&amp;$J90,SorP!C:C,0))))</f>
        <v>KG-C</v>
      </c>
      <c r="U90" s="222"/>
      <c r="V90" s="223" t="n">
        <f aca="false">IF(C90="",NA(),IF(OR(C90="Smelter not listed",C90="Smelter not yet identified"),MATCH($B90&amp;$D90,'Smelter Look-up'!$J:$J,0),MATCH($B90&amp;$C90,'Smelter Look-up'!$J:$J,0)))</f>
        <v>148</v>
      </c>
      <c r="X90" s="179" t="n">
        <f aca="false">IF(AND(C90="Smelter not listed",OR(LEN(D90)=0,LEN(E90)=0)),1,0)</f>
        <v>0</v>
      </c>
      <c r="AB90" s="224" t="str">
        <f aca="false">B90&amp;C90</f>
        <v>GoldKyrgyzaltyn JSC</v>
      </c>
    </row>
    <row r="91" s="179" customFormat="true" ht="89.25" hidden="false" customHeight="false" outlineLevel="0" collapsed="false">
      <c r="A91" s="221"/>
      <c r="B91" s="211" t="s">
        <v>146</v>
      </c>
      <c r="C91" s="212" t="s">
        <v>267</v>
      </c>
      <c r="D91" s="213"/>
      <c r="E91" s="211" t="s">
        <v>249</v>
      </c>
      <c r="F91" s="214" t="str">
        <f aca="true">IF(ISERROR($V91),"",OFFSET('Smelter Look-up'!$E$4,$V91-4,0))</f>
        <v/>
      </c>
      <c r="G91" s="214" t="str">
        <f aca="true">IF(C91=$X$4,IF(ISERROR($V91),"Enter smelter details","RMI"),IF(ISERROR($V91),"",OFFSET('Smelter Look-up'!$F$4,$V91-4,0)))</f>
        <v/>
      </c>
      <c r="H91" s="215" t="str">
        <f aca="true">IF(ISERROR($V91),"",OFFSET('Smelter Look-up'!$G$4,$V91-4,0))</f>
        <v/>
      </c>
      <c r="I91" s="216" t="str">
        <f aca="true">IF(ISERROR($V91),"",OFFSET('Smelter Look-up'!$H$4,$V91-4,0))</f>
        <v/>
      </c>
      <c r="J91" s="216" t="str">
        <f aca="true">IF(ISERROR($V91),"",OFFSET('Smelter Look-up'!$I$4,$V91-4,0))</f>
        <v/>
      </c>
      <c r="K91" s="217"/>
      <c r="L91" s="217"/>
      <c r="M91" s="217"/>
      <c r="N91" s="217"/>
      <c r="O91" s="217"/>
      <c r="P91" s="218"/>
      <c r="Q91" s="219"/>
      <c r="R91" s="220" t="str">
        <f aca="true">IF(ISERROR($V91),"",OFFSET('Smelter Look-up'!$C$4,$V91-4,0)&amp;"")</f>
        <v/>
      </c>
      <c r="S91" s="221" t="str">
        <f aca="true">IF(B91="","",IF(ISERROR(MATCH($E91,CL,0)),"Unknown",INDIRECT("'C'!$A$"&amp;MATCH($E91,CL,0)+1)))</f>
        <v>Unknown</v>
      </c>
      <c r="T91" s="221" t="str">
        <f aca="true">IF(B91="","",IF(ISERROR(MATCH($J91,SorP!$B$1:$B$6279,0)),"",INDIRECT("'SorP'!$A$"&amp;MATCH($S91&amp;$J91,SorP!C:C,0))))</f>
        <v/>
      </c>
      <c r="U91" s="222"/>
      <c r="V91" s="223" t="e">
        <f aca="false">IF(C91="",NA(),IF(OR(C91="Smelter not listed",C91="Smelter not yet identified"),MATCH($B91&amp;$D91,'Smelter Look-up'!$J:$J,0),MATCH($B91&amp;$C91,'Smelter Look-up'!$J:$J,0)))</f>
        <v>#N/A</v>
      </c>
      <c r="X91" s="179" t="n">
        <f aca="false">IF(AND(C91="Smelter not listed",OR(LEN(D91)=0,LEN(E91)=0)),1,0)</f>
        <v>0</v>
      </c>
      <c r="AB91" s="224" t="str">
        <f aca="false">B91&amp;C91</f>
        <v>GoldKyshtym Copper-Electrolytic Plant ZAO Russian</v>
      </c>
    </row>
    <row r="92" s="179" customFormat="true" ht="76.5" hidden="false" customHeight="false" outlineLevel="0" collapsed="false">
      <c r="A92" s="221"/>
      <c r="B92" s="211" t="s">
        <v>146</v>
      </c>
      <c r="C92" s="212" t="s">
        <v>268</v>
      </c>
      <c r="D92" s="213"/>
      <c r="E92" s="211" t="s">
        <v>269</v>
      </c>
      <c r="F92" s="214" t="str">
        <f aca="true">IF(ISERROR($V92),"",OFFSET('Smelter Look-up'!$E$4,$V92-4,0))</f>
        <v/>
      </c>
      <c r="G92" s="214" t="str">
        <f aca="true">IF(C92=$X$4,IF(ISERROR($V92),"Enter smelter details","RMI"),IF(ISERROR($V92),"",OFFSET('Smelter Look-up'!$F$4,$V92-4,0)))</f>
        <v/>
      </c>
      <c r="H92" s="215" t="str">
        <f aca="true">IF(ISERROR($V92),"",OFFSET('Smelter Look-up'!$G$4,$V92-4,0))</f>
        <v/>
      </c>
      <c r="I92" s="216" t="str">
        <f aca="true">IF(ISERROR($V92),"",OFFSET('Smelter Look-up'!$H$4,$V92-4,0))</f>
        <v/>
      </c>
      <c r="J92" s="216" t="str">
        <f aca="true">IF(ISERROR($V92),"",OFFSET('Smelter Look-up'!$I$4,$V92-4,0))</f>
        <v/>
      </c>
      <c r="K92" s="217"/>
      <c r="L92" s="217"/>
      <c r="M92" s="217"/>
      <c r="N92" s="217"/>
      <c r="O92" s="217"/>
      <c r="P92" s="218"/>
      <c r="Q92" s="219"/>
      <c r="R92" s="220" t="str">
        <f aca="true">IF(ISERROR($V92),"",OFFSET('Smelter Look-up'!$C$4,$V92-4,0)&amp;"")</f>
        <v/>
      </c>
      <c r="S92" s="221" t="str">
        <f aca="true">IF(B92="","",IF(ISERROR(MATCH($E92,CL,0)),"Unknown",INDIRECT("'C'!$A$"&amp;MATCH($E92,CL,0)+1)))</f>
        <v>Unknown</v>
      </c>
      <c r="T92" s="221" t="str">
        <f aca="true">IF(B92="","",IF(ISERROR(MATCH($J92,SorP!$B$1:$B$6279,0)),"",INDIRECT("'SorP'!$A$"&amp;MATCH($S92&amp;$J92,SorP!C:C,0))))</f>
        <v/>
      </c>
      <c r="U92" s="222"/>
      <c r="V92" s="223" t="e">
        <f aca="false">IF(C92="",NA(),IF(OR(C92="Smelter not listed",C92="Smelter not yet identified"),MATCH($B92&amp;$D92,'Smelter Look-up'!$J:$J,0),MATCH($B92&amp;$C92,'Smelter Look-up'!$J:$J,0)))</f>
        <v>#N/A</v>
      </c>
      <c r="X92" s="179" t="n">
        <f aca="false">IF(AND(C92="Smelter not listed",OR(LEN(D92)=0,LEN(E92)=0)),1,0)</f>
        <v>0</v>
      </c>
      <c r="AB92" s="224" t="str">
        <f aca="false">B92&amp;C92</f>
        <v>GoldL'azurde Company For Jewelry Saudi</v>
      </c>
    </row>
    <row r="93" s="179" customFormat="true" ht="38.25" hidden="false" customHeight="false" outlineLevel="0" collapsed="false">
      <c r="A93" s="221"/>
      <c r="B93" s="211" t="s">
        <v>146</v>
      </c>
      <c r="C93" s="212" t="s">
        <v>270</v>
      </c>
      <c r="D93" s="213"/>
      <c r="E93" s="211" t="s">
        <v>204</v>
      </c>
      <c r="F93" s="214" t="str">
        <f aca="true">IF(ISERROR($V93),"",OFFSET('Smelter Look-up'!$E$4,$V93-4,0))</f>
        <v>CID001056</v>
      </c>
      <c r="G93" s="214" t="str">
        <f aca="true">IF(C93=$X$4,IF(ISERROR($V93),"Enter smelter details","RMI"),IF(ISERROR($V93),"",OFFSET('Smelter Look-up'!$F$4,$V93-4,0)))</f>
        <v>RMI</v>
      </c>
      <c r="H93" s="215" t="n">
        <f aca="true">IF(ISERROR($V93),"",OFFSET('Smelter Look-up'!$G$4,$V93-4,0))</f>
        <v>0</v>
      </c>
      <c r="I93" s="216" t="str">
        <f aca="true">IF(ISERROR($V93),"",OFFSET('Smelter Look-up'!$H$4,$V93-4,0))</f>
        <v>Lingbao</v>
      </c>
      <c r="J93" s="216" t="str">
        <f aca="true">IF(ISERROR($V93),"",OFFSET('Smelter Look-up'!$I$4,$V93-4,0))</f>
        <v>Henan Sheng</v>
      </c>
      <c r="K93" s="217"/>
      <c r="L93" s="217"/>
      <c r="M93" s="217"/>
      <c r="N93" s="217"/>
      <c r="O93" s="217"/>
      <c r="P93" s="218"/>
      <c r="Q93" s="219"/>
      <c r="R93" s="220" t="str">
        <f aca="true">IF(ISERROR($V93),"",OFFSET('Smelter Look-up'!$C$4,$V93-4,0)&amp;"")</f>
        <v>Lingbao Gold Co., Ltd.</v>
      </c>
      <c r="S93" s="221" t="str">
        <f aca="true">IF(B93="","",IF(ISERROR(MATCH($E93,CL,0)),"Unknown",INDIRECT("'C'!$A$"&amp;MATCH($E93,CL,0)+1)))</f>
        <v>CN</v>
      </c>
      <c r="T93" s="221" t="str">
        <f aca="true">IF(B93="","",IF(ISERROR(MATCH($J93,SorP!$B$1:$B$6279,0)),"",INDIRECT("'SorP'!$A$"&amp;MATCH($S93&amp;$J93,SorP!C:C,0))))</f>
        <v>CN-HA</v>
      </c>
      <c r="U93" s="222"/>
      <c r="V93" s="223" t="n">
        <f aca="false">IF(C93="",NA(),IF(OR(C93="Smelter not listed",C93="Smelter not yet identified"),MATCH($B93&amp;$D93,'Smelter Look-up'!$J:$J,0),MATCH($B93&amp;$C93,'Smelter Look-up'!$J:$J,0)))</f>
        <v>154</v>
      </c>
      <c r="X93" s="179" t="n">
        <f aca="false">IF(AND(C93="Smelter not listed",OR(LEN(D93)=0,LEN(E93)=0)),1,0)</f>
        <v>0</v>
      </c>
      <c r="AB93" s="224" t="str">
        <f aca="false">B93&amp;C93</f>
        <v>GoldLingbao Gold Co., Ltd.</v>
      </c>
    </row>
    <row r="94" s="179" customFormat="true" ht="76.5" hidden="false" customHeight="false" outlineLevel="0" collapsed="false">
      <c r="A94" s="221"/>
      <c r="B94" s="211" t="s">
        <v>146</v>
      </c>
      <c r="C94" s="212" t="s">
        <v>271</v>
      </c>
      <c r="D94" s="213"/>
      <c r="E94" s="211" t="s">
        <v>204</v>
      </c>
      <c r="F94" s="214" t="str">
        <f aca="true">IF(ISERROR($V94),"",OFFSET('Smelter Look-up'!$E$4,$V94-4,0))</f>
        <v>CID001058</v>
      </c>
      <c r="G94" s="214" t="str">
        <f aca="true">IF(C94=$X$4,IF(ISERROR($V94),"Enter smelter details","RMI"),IF(ISERROR($V94),"",OFFSET('Smelter Look-up'!$F$4,$V94-4,0)))</f>
        <v>RMI</v>
      </c>
      <c r="H94" s="215" t="n">
        <f aca="true">IF(ISERROR($V94),"",OFFSET('Smelter Look-up'!$G$4,$V94-4,0))</f>
        <v>0</v>
      </c>
      <c r="I94" s="216" t="str">
        <f aca="true">IF(ISERROR($V94),"",OFFSET('Smelter Look-up'!$H$4,$V94-4,0))</f>
        <v>Lingbao</v>
      </c>
      <c r="J94" s="216" t="str">
        <f aca="true">IF(ISERROR($V94),"",OFFSET('Smelter Look-up'!$I$4,$V94-4,0))</f>
        <v>Henan Sheng</v>
      </c>
      <c r="K94" s="217"/>
      <c r="L94" s="217"/>
      <c r="M94" s="217"/>
      <c r="N94" s="217"/>
      <c r="O94" s="217"/>
      <c r="P94" s="218"/>
      <c r="Q94" s="219"/>
      <c r="R94" s="220" t="str">
        <f aca="true">IF(ISERROR($V94),"",OFFSET('Smelter Look-up'!$C$4,$V94-4,0)&amp;"")</f>
        <v>Lingbao Jinyuan Tonghui Refinery Co., Ltd.</v>
      </c>
      <c r="S94" s="221" t="str">
        <f aca="true">IF(B94="","",IF(ISERROR(MATCH($E94,CL,0)),"Unknown",INDIRECT("'C'!$A$"&amp;MATCH($E94,CL,0)+1)))</f>
        <v>CN</v>
      </c>
      <c r="T94" s="221" t="str">
        <f aca="true">IF(B94="","",IF(ISERROR(MATCH($J94,SorP!$B$1:$B$6279,0)),"",INDIRECT("'SorP'!$A$"&amp;MATCH($S94&amp;$J94,SorP!C:C,0))))</f>
        <v>CN-HA</v>
      </c>
      <c r="U94" s="222"/>
      <c r="V94" s="223" t="n">
        <f aca="false">IF(C94="",NA(),IF(OR(C94="Smelter not listed",C94="Smelter not yet identified"),MATCH($B94&amp;$D94,'Smelter Look-up'!$J:$J,0),MATCH($B94&amp;$C94,'Smelter Look-up'!$J:$J,0)))</f>
        <v>155</v>
      </c>
      <c r="X94" s="179" t="n">
        <f aca="false">IF(AND(C94="Smelter not listed",OR(LEN(D94)=0,LEN(E94)=0)),1,0)</f>
        <v>0</v>
      </c>
      <c r="AB94" s="224" t="str">
        <f aca="false">B94&amp;C94</f>
        <v>GoldLingbao Jinyuan Tonghui Refinery Co., Ltd.</v>
      </c>
    </row>
    <row r="95" s="179" customFormat="true" ht="38.25" hidden="false" customHeight="false" outlineLevel="0" collapsed="false">
      <c r="A95" s="221"/>
      <c r="B95" s="211" t="s">
        <v>146</v>
      </c>
      <c r="C95" s="212" t="s">
        <v>272</v>
      </c>
      <c r="D95" s="213"/>
      <c r="E95" s="211" t="s">
        <v>273</v>
      </c>
      <c r="F95" s="214" t="str">
        <f aca="true">IF(ISERROR($V95),"",OFFSET('Smelter Look-up'!$E$4,$V95-4,0))</f>
        <v>CID002762</v>
      </c>
      <c r="G95" s="214" t="str">
        <f aca="true">IF(C95=$X$4,IF(ISERROR($V95),"Enter smelter details","RMI"),IF(ISERROR($V95),"",OFFSET('Smelter Look-up'!$F$4,$V95-4,0)))</f>
        <v>RMI</v>
      </c>
      <c r="H95" s="215" t="n">
        <f aca="true">IF(ISERROR($V95),"",OFFSET('Smelter Look-up'!$G$4,$V95-4,0))</f>
        <v>0</v>
      </c>
      <c r="I95" s="216" t="str">
        <f aca="true">IF(ISERROR($V95),"",OFFSET('Smelter Look-up'!$H$4,$V95-4,0))</f>
        <v>Andorra la Vella</v>
      </c>
      <c r="J95" s="216" t="str">
        <f aca="true">IF(ISERROR($V95),"",OFFSET('Smelter Look-up'!$I$4,$V95-4,0))</f>
        <v>Andorra la Vella</v>
      </c>
      <c r="K95" s="217"/>
      <c r="L95" s="217"/>
      <c r="M95" s="217"/>
      <c r="N95" s="217"/>
      <c r="O95" s="217"/>
      <c r="P95" s="218"/>
      <c r="Q95" s="219"/>
      <c r="R95" s="220" t="str">
        <f aca="true">IF(ISERROR($V95),"",OFFSET('Smelter Look-up'!$C$4,$V95-4,0)&amp;"")</f>
        <v>L'Orfebre S.A.</v>
      </c>
      <c r="S95" s="221" t="str">
        <f aca="true">IF(B95="","",IF(ISERROR(MATCH($E95,CL,0)),"Unknown",INDIRECT("'C'!$A$"&amp;MATCH($E95,CL,0)+1)))</f>
        <v>AD</v>
      </c>
      <c r="T95" s="221" t="str">
        <f aca="true">IF(B95="","",IF(ISERROR(MATCH($J95,SorP!$B$1:$B$6279,0)),"",INDIRECT("'SorP'!$A$"&amp;MATCH($S95&amp;$J95,SorP!C:C,0))))</f>
        <v>AD-07</v>
      </c>
      <c r="U95" s="222"/>
      <c r="V95" s="223" t="n">
        <f aca="false">IF(C95="",NA(),IF(OR(C95="Smelter not listed",C95="Smelter not yet identified"),MATCH($B95&amp;$D95,'Smelter Look-up'!$J:$J,0),MATCH($B95&amp;$C95,'Smelter Look-up'!$J:$J,0)))</f>
        <v>156</v>
      </c>
      <c r="X95" s="179" t="n">
        <f aca="false">IF(AND(C95="Smelter not listed",OR(LEN(D95)=0,LEN(E95)=0)),1,0)</f>
        <v>0</v>
      </c>
      <c r="AB95" s="224" t="str">
        <f aca="false">B95&amp;C95</f>
        <v>GoldL'Orfebre S.A.</v>
      </c>
    </row>
    <row r="96" s="179" customFormat="true" ht="76.5" hidden="false" customHeight="false" outlineLevel="0" collapsed="false">
      <c r="A96" s="221"/>
      <c r="B96" s="211" t="s">
        <v>146</v>
      </c>
      <c r="C96" s="212" t="s">
        <v>274</v>
      </c>
      <c r="D96" s="213"/>
      <c r="E96" s="211" t="s">
        <v>210</v>
      </c>
      <c r="F96" s="214" t="str">
        <f aca="true">IF(ISERROR($V96),"",OFFSET('Smelter Look-up'!$E$4,$V96-4,0))</f>
        <v/>
      </c>
      <c r="G96" s="214" t="str">
        <f aca="true">IF(C96=$X$4,IF(ISERROR($V96),"Enter smelter details","RMI"),IF(ISERROR($V96),"",OFFSET('Smelter Look-up'!$F$4,$V96-4,0)))</f>
        <v/>
      </c>
      <c r="H96" s="215" t="str">
        <f aca="true">IF(ISERROR($V96),"",OFFSET('Smelter Look-up'!$G$4,$V96-4,0))</f>
        <v/>
      </c>
      <c r="I96" s="216" t="str">
        <f aca="true">IF(ISERROR($V96),"",OFFSET('Smelter Look-up'!$H$4,$V96-4,0))</f>
        <v/>
      </c>
      <c r="J96" s="216" t="str">
        <f aca="true">IF(ISERROR($V96),"",OFFSET('Smelter Look-up'!$I$4,$V96-4,0))</f>
        <v/>
      </c>
      <c r="K96" s="217"/>
      <c r="L96" s="217"/>
      <c r="M96" s="217"/>
      <c r="N96" s="217"/>
      <c r="O96" s="217"/>
      <c r="P96" s="218"/>
      <c r="Q96" s="219"/>
      <c r="R96" s="220" t="str">
        <f aca="true">IF(ISERROR($V96),"",OFFSET('Smelter Look-up'!$C$4,$V96-4,0)&amp;"")</f>
        <v/>
      </c>
      <c r="S96" s="221" t="str">
        <f aca="true">IF(B96="","",IF(ISERROR(MATCH($E96,CL,0)),"Unknown",INDIRECT("'C'!$A$"&amp;MATCH($E96,CL,0)+1)))</f>
        <v>Unknown</v>
      </c>
      <c r="T96" s="221" t="str">
        <f aca="true">IF(B96="","",IF(ISERROR(MATCH($J96,SorP!$B$1:$B$6279,0)),"",INDIRECT("'SorP'!$A$"&amp;MATCH($S96&amp;$J96,SorP!C:C,0))))</f>
        <v/>
      </c>
      <c r="U96" s="222"/>
      <c r="V96" s="223" t="e">
        <f aca="false">IF(C96="",NA(),IF(OR(C96="Smelter not listed",C96="Smelter not yet identified"),MATCH($B96&amp;$D96,'Smelter Look-up'!$J:$J,0),MATCH($B96&amp;$C96,'Smelter Look-up'!$J:$J,0)))</f>
        <v>#N/A</v>
      </c>
      <c r="X96" s="179" t="n">
        <f aca="false">IF(AND(C96="Smelter not listed",OR(LEN(D96)=0,LEN(E96)=0)),1,0)</f>
        <v>0</v>
      </c>
      <c r="AB96" s="224" t="str">
        <f aca="false">B96&amp;C96</f>
        <v>GoldLS-NIKKO Copper Inc. Republic of</v>
      </c>
    </row>
    <row r="97" s="179" customFormat="true" ht="63.75" hidden="false" customHeight="false" outlineLevel="0" collapsed="false">
      <c r="A97" s="221"/>
      <c r="B97" s="211" t="s">
        <v>146</v>
      </c>
      <c r="C97" s="212" t="s">
        <v>275</v>
      </c>
      <c r="D97" s="213"/>
      <c r="E97" s="211" t="s">
        <v>210</v>
      </c>
      <c r="F97" s="214" t="str">
        <f aca="true">IF(ISERROR($V97),"",OFFSET('Smelter Look-up'!$E$4,$V97-4,0))</f>
        <v/>
      </c>
      <c r="G97" s="214" t="str">
        <f aca="true">IF(C97=$X$4,IF(ISERROR($V97),"Enter smelter details","RMI"),IF(ISERROR($V97),"",OFFSET('Smelter Look-up'!$F$4,$V97-4,0)))</f>
        <v/>
      </c>
      <c r="H97" s="215" t="str">
        <f aca="true">IF(ISERROR($V97),"",OFFSET('Smelter Look-up'!$G$4,$V97-4,0))</f>
        <v/>
      </c>
      <c r="I97" s="216" t="str">
        <f aca="true">IF(ISERROR($V97),"",OFFSET('Smelter Look-up'!$H$4,$V97-4,0))</f>
        <v/>
      </c>
      <c r="J97" s="216" t="str">
        <f aca="true">IF(ISERROR($V97),"",OFFSET('Smelter Look-up'!$I$4,$V97-4,0))</f>
        <v/>
      </c>
      <c r="K97" s="217"/>
      <c r="L97" s="217"/>
      <c r="M97" s="217"/>
      <c r="N97" s="217"/>
      <c r="O97" s="217"/>
      <c r="P97" s="218"/>
      <c r="Q97" s="219"/>
      <c r="R97" s="220" t="str">
        <f aca="true">IF(ISERROR($V97),"",OFFSET('Smelter Look-up'!$C$4,$V97-4,0)&amp;"")</f>
        <v/>
      </c>
      <c r="S97" s="221" t="str">
        <f aca="true">IF(B97="","",IF(ISERROR(MATCH($E97,CL,0)),"Unknown",INDIRECT("'C'!$A$"&amp;MATCH($E97,CL,0)+1)))</f>
        <v>Unknown</v>
      </c>
      <c r="T97" s="221" t="str">
        <f aca="true">IF(B97="","",IF(ISERROR(MATCH($J97,SorP!$B$1:$B$6279,0)),"",INDIRECT("'SorP'!$A$"&amp;MATCH($S97&amp;$J97,SorP!C:C,0))))</f>
        <v/>
      </c>
      <c r="U97" s="222"/>
      <c r="V97" s="223" t="e">
        <f aca="false">IF(C97="",NA(),IF(OR(C97="Smelter not listed",C97="Smelter not yet identified"),MATCH($B97&amp;$D97,'Smelter Look-up'!$J:$J,0),MATCH($B97&amp;$C97,'Smelter Look-up'!$J:$J,0)))</f>
        <v>#N/A</v>
      </c>
      <c r="X97" s="179" t="n">
        <f aca="false">IF(AND(C97="Smelter not listed",OR(LEN(D97)=0,LEN(E97)=0)),1,0)</f>
        <v>0</v>
      </c>
      <c r="AB97" s="224" t="str">
        <f aca="false">B97&amp;C97</f>
        <v>GoldLT Metal Ltd. Republic of</v>
      </c>
    </row>
    <row r="98" s="179" customFormat="true" ht="89.25" hidden="false" customHeight="false" outlineLevel="0" collapsed="false">
      <c r="A98" s="221"/>
      <c r="B98" s="211" t="s">
        <v>146</v>
      </c>
      <c r="C98" s="212" t="s">
        <v>276</v>
      </c>
      <c r="D98" s="213"/>
      <c r="E98" s="211" t="s">
        <v>204</v>
      </c>
      <c r="F98" s="214" t="str">
        <f aca="true">IF(ISERROR($V98),"",OFFSET('Smelter Look-up'!$E$4,$V98-4,0))</f>
        <v>CID001093</v>
      </c>
      <c r="G98" s="214" t="str">
        <f aca="true">IF(C98=$X$4,IF(ISERROR($V98),"Enter smelter details","RMI"),IF(ISERROR($V98),"",OFFSET('Smelter Look-up'!$F$4,$V98-4,0)))</f>
        <v>RMI</v>
      </c>
      <c r="H98" s="215" t="n">
        <f aca="true">IF(ISERROR($V98),"",OFFSET('Smelter Look-up'!$G$4,$V98-4,0))</f>
        <v>0</v>
      </c>
      <c r="I98" s="216" t="str">
        <f aca="true">IF(ISERROR($V98),"",OFFSET('Smelter Look-up'!$H$4,$V98-4,0))</f>
        <v>Luoyang</v>
      </c>
      <c r="J98" s="216" t="str">
        <f aca="true">IF(ISERROR($V98),"",OFFSET('Smelter Look-up'!$I$4,$V98-4,0))</f>
        <v>Henan Sheng</v>
      </c>
      <c r="K98" s="217"/>
      <c r="L98" s="217"/>
      <c r="M98" s="217"/>
      <c r="N98" s="217"/>
      <c r="O98" s="217"/>
      <c r="P98" s="218"/>
      <c r="Q98" s="219"/>
      <c r="R98" s="220" t="str">
        <f aca="true">IF(ISERROR($V98),"",OFFSET('Smelter Look-up'!$C$4,$V98-4,0)&amp;"")</f>
        <v>Luoyang Zijin Yinhui Gold Refinery Co., Ltd.</v>
      </c>
      <c r="S98" s="221" t="str">
        <f aca="true">IF(B98="","",IF(ISERROR(MATCH($E98,CL,0)),"Unknown",INDIRECT("'C'!$A$"&amp;MATCH($E98,CL,0)+1)))</f>
        <v>CN</v>
      </c>
      <c r="T98" s="221" t="str">
        <f aca="true">IF(B98="","",IF(ISERROR(MATCH($J98,SorP!$B$1:$B$6279,0)),"",INDIRECT("'SorP'!$A$"&amp;MATCH($S98&amp;$J98,SorP!C:C,0))))</f>
        <v>CN-HA</v>
      </c>
      <c r="U98" s="222"/>
      <c r="V98" s="223" t="n">
        <f aca="false">IF(C98="",NA(),IF(OR(C98="Smelter not listed",C98="Smelter not yet identified"),MATCH($B98&amp;$D98,'Smelter Look-up'!$J:$J,0),MATCH($B98&amp;$C98,'Smelter Look-up'!$J:$J,0)))</f>
        <v>159</v>
      </c>
      <c r="X98" s="179" t="n">
        <f aca="false">IF(AND(C98="Smelter not listed",OR(LEN(D98)=0,LEN(E98)=0)),1,0)</f>
        <v>0</v>
      </c>
      <c r="AB98" s="224" t="str">
        <f aca="false">B98&amp;C98</f>
        <v>GoldLuoyang Zijin Yinhui Gold Refinery Co., Ltd.</v>
      </c>
    </row>
    <row r="99" s="179" customFormat="true" ht="38.25" hidden="false" customHeight="false" outlineLevel="0" collapsed="false">
      <c r="A99" s="221"/>
      <c r="B99" s="211" t="s">
        <v>146</v>
      </c>
      <c r="C99" s="212" t="s">
        <v>277</v>
      </c>
      <c r="D99" s="213"/>
      <c r="E99" s="211" t="s">
        <v>173</v>
      </c>
      <c r="F99" s="214" t="str">
        <f aca="true">IF(ISERROR($V99),"",OFFSET('Smelter Look-up'!$E$4,$V99-4,0))</f>
        <v>CID002606</v>
      </c>
      <c r="G99" s="214" t="str">
        <f aca="true">IF(C99=$X$4,IF(ISERROR($V99),"Enter smelter details","RMI"),IF(ISERROR($V99),"",OFFSET('Smelter Look-up'!$F$4,$V99-4,0)))</f>
        <v>RMI</v>
      </c>
      <c r="H99" s="215" t="n">
        <f aca="true">IF(ISERROR($V99),"",OFFSET('Smelter Look-up'!$G$4,$V99-4,0))</f>
        <v>0</v>
      </c>
      <c r="I99" s="216" t="str">
        <f aca="true">IF(ISERROR($V99),"",OFFSET('Smelter Look-up'!$H$4,$V99-4,0))</f>
        <v>Sao Paulo</v>
      </c>
      <c r="J99" s="216" t="str">
        <f aca="true">IF(ISERROR($V99),"",OFFSET('Smelter Look-up'!$I$4,$V99-4,0))</f>
        <v>São Paulo</v>
      </c>
      <c r="K99" s="217"/>
      <c r="L99" s="217"/>
      <c r="M99" s="217"/>
      <c r="N99" s="217"/>
      <c r="O99" s="217"/>
      <c r="P99" s="218"/>
      <c r="Q99" s="219"/>
      <c r="R99" s="220" t="str">
        <f aca="true">IF(ISERROR($V99),"",OFFSET('Smelter Look-up'!$C$4,$V99-4,0)&amp;"")</f>
        <v>Marsam Metals</v>
      </c>
      <c r="S99" s="221" t="str">
        <f aca="true">IF(B99="","",IF(ISERROR(MATCH($E99,CL,0)),"Unknown",INDIRECT("'C'!$A$"&amp;MATCH($E99,CL,0)+1)))</f>
        <v>BR</v>
      </c>
      <c r="T99" s="221" t="str">
        <f aca="true">IF(B99="","",IF(ISERROR(MATCH($J99,SorP!$B$1:$B$6279,0)),"",INDIRECT("'SorP'!$A$"&amp;MATCH($S99&amp;$J99,SorP!C:C,0))))</f>
        <v>BR-SP</v>
      </c>
      <c r="U99" s="222"/>
      <c r="V99" s="223" t="n">
        <f aca="false">IF(C99="",NA(),IF(OR(C99="Smelter not listed",C99="Smelter not yet identified"),MATCH($B99&amp;$D99,'Smelter Look-up'!$J:$J,0),MATCH($B99&amp;$C99,'Smelter Look-up'!$J:$J,0)))</f>
        <v>162</v>
      </c>
      <c r="X99" s="179" t="n">
        <f aca="false">IF(AND(C99="Smelter not listed",OR(LEN(D99)=0,LEN(E99)=0)),1,0)</f>
        <v>0</v>
      </c>
      <c r="AB99" s="224" t="str">
        <f aca="false">B99&amp;C99</f>
        <v>GoldMarsam Metals</v>
      </c>
    </row>
    <row r="100" s="179" customFormat="true" ht="63.75" hidden="false" customHeight="false" outlineLevel="0" collapsed="false">
      <c r="A100" s="221"/>
      <c r="B100" s="211" t="s">
        <v>146</v>
      </c>
      <c r="C100" s="212" t="s">
        <v>278</v>
      </c>
      <c r="D100" s="213"/>
      <c r="E100" s="211" t="s">
        <v>157</v>
      </c>
      <c r="F100" s="214" t="str">
        <f aca="true">IF(ISERROR($V100),"",OFFSET('Smelter Look-up'!$E$4,$V100-4,0))</f>
        <v/>
      </c>
      <c r="G100" s="214" t="str">
        <f aca="true">IF(C100=$X$4,IF(ISERROR($V100),"Enter smelter details","RMI"),IF(ISERROR($V100),"",OFFSET('Smelter Look-up'!$F$4,$V100-4,0)))</f>
        <v/>
      </c>
      <c r="H100" s="215" t="str">
        <f aca="true">IF(ISERROR($V100),"",OFFSET('Smelter Look-up'!$G$4,$V100-4,0))</f>
        <v/>
      </c>
      <c r="I100" s="216" t="str">
        <f aca="true">IF(ISERROR($V100),"",OFFSET('Smelter Look-up'!$H$4,$V100-4,0))</f>
        <v/>
      </c>
      <c r="J100" s="216" t="str">
        <f aca="true">IF(ISERROR($V100),"",OFFSET('Smelter Look-up'!$I$4,$V100-4,0))</f>
        <v/>
      </c>
      <c r="K100" s="217"/>
      <c r="L100" s="217"/>
      <c r="M100" s="217"/>
      <c r="N100" s="217"/>
      <c r="O100" s="217"/>
      <c r="P100" s="218"/>
      <c r="Q100" s="219"/>
      <c r="R100" s="220" t="str">
        <f aca="true">IF(ISERROR($V100),"",OFFSET('Smelter Look-up'!$C$4,$V100-4,0)&amp;"")</f>
        <v/>
      </c>
      <c r="S100" s="221" t="str">
        <f aca="true">IF(B100="","",IF(ISERROR(MATCH($E100,CL,0)),"Unknown",INDIRECT("'C'!$A$"&amp;MATCH($E100,CL,0)+1)))</f>
        <v>Unknown</v>
      </c>
      <c r="T100" s="221" t="str">
        <f aca="true">IF(B100="","",IF(ISERROR(MATCH($J100,SorP!$B$1:$B$6279,0)),"",INDIRECT("'SorP'!$A$"&amp;MATCH($S100&amp;$J100,SorP!C:C,0))))</f>
        <v/>
      </c>
      <c r="U100" s="222"/>
      <c r="V100" s="223" t="e">
        <f aca="false">IF(C100="",NA(),IF(OR(C100="Smelter not listed",C100="Smelter not yet identified"),MATCH($B100&amp;$D100,'Smelter Look-up'!$J:$J,0),MATCH($B100&amp;$C100,'Smelter Look-up'!$J:$J,0)))</f>
        <v>#N/A</v>
      </c>
      <c r="X100" s="179" t="n">
        <f aca="false">IF(AND(C100="Smelter not listed",OR(LEN(D100)=0,LEN(E100)=0)),1,0)</f>
        <v>0</v>
      </c>
      <c r="AB100" s="224" t="str">
        <f aca="false">B100&amp;C100</f>
        <v>GoldMaterion United States Of</v>
      </c>
    </row>
    <row r="101" s="179" customFormat="true" ht="51" hidden="false" customHeight="false" outlineLevel="0" collapsed="false">
      <c r="A101" s="221"/>
      <c r="B101" s="211" t="s">
        <v>146</v>
      </c>
      <c r="C101" s="212" t="s">
        <v>279</v>
      </c>
      <c r="D101" s="213"/>
      <c r="E101" s="211" t="s">
        <v>164</v>
      </c>
      <c r="F101" s="214" t="str">
        <f aca="true">IF(ISERROR($V101),"",OFFSET('Smelter Look-up'!$E$4,$V101-4,0))</f>
        <v>CID001119</v>
      </c>
      <c r="G101" s="214" t="str">
        <f aca="true">IF(C101=$X$4,IF(ISERROR($V101),"Enter smelter details","RMI"),IF(ISERROR($V101),"",OFFSET('Smelter Look-up'!$F$4,$V101-4,0)))</f>
        <v>RMI</v>
      </c>
      <c r="H101" s="215" t="n">
        <f aca="true">IF(ISERROR($V101),"",OFFSET('Smelter Look-up'!$G$4,$V101-4,0))</f>
        <v>0</v>
      </c>
      <c r="I101" s="216" t="str">
        <f aca="true">IF(ISERROR($V101),"",OFFSET('Smelter Look-up'!$H$4,$V101-4,0))</f>
        <v>Iruma</v>
      </c>
      <c r="J101" s="216" t="str">
        <f aca="true">IF(ISERROR($V101),"",OFFSET('Smelter Look-up'!$I$4,$V101-4,0))</f>
        <v>Saitama</v>
      </c>
      <c r="K101" s="217"/>
      <c r="L101" s="217"/>
      <c r="M101" s="217"/>
      <c r="N101" s="217"/>
      <c r="O101" s="217"/>
      <c r="P101" s="218"/>
      <c r="Q101" s="219"/>
      <c r="R101" s="220" t="str">
        <f aca="true">IF(ISERROR($V101),"",OFFSET('Smelter Look-up'!$C$4,$V101-4,0)&amp;"")</f>
        <v>Matsuda Sangyo Co., Ltd.</v>
      </c>
      <c r="S101" s="221" t="str">
        <f aca="true">IF(B101="","",IF(ISERROR(MATCH($E101,CL,0)),"Unknown",INDIRECT("'C'!$A$"&amp;MATCH($E101,CL,0)+1)))</f>
        <v>JP</v>
      </c>
      <c r="T101" s="221" t="str">
        <f aca="true">IF(B101="","",IF(ISERROR(MATCH($J101,SorP!$B$1:$B$6279,0)),"",INDIRECT("'SorP'!$A$"&amp;MATCH($S101&amp;$J101,SorP!C:C,0))))</f>
        <v>JP-11</v>
      </c>
      <c r="U101" s="222"/>
      <c r="V101" s="223" t="n">
        <f aca="false">IF(C101="",NA(),IF(OR(C101="Smelter not listed",C101="Smelter not yet identified"),MATCH($B101&amp;$D101,'Smelter Look-up'!$J:$J,0),MATCH($B101&amp;$C101,'Smelter Look-up'!$J:$J,0)))</f>
        <v>164</v>
      </c>
      <c r="X101" s="179" t="n">
        <f aca="false">IF(AND(C101="Smelter not listed",OR(LEN(D101)=0,LEN(E101)=0)),1,0)</f>
        <v>0</v>
      </c>
      <c r="AB101" s="224" t="str">
        <f aca="false">B101&amp;C101</f>
        <v>GoldMatsuda Sangyo Co., Ltd.</v>
      </c>
    </row>
    <row r="102" s="179" customFormat="true" ht="38.25" hidden="false" customHeight="false" outlineLevel="0" collapsed="false">
      <c r="A102" s="221"/>
      <c r="B102" s="211" t="s">
        <v>146</v>
      </c>
      <c r="C102" s="212" t="s">
        <v>280</v>
      </c>
      <c r="D102" s="213"/>
      <c r="E102" s="211" t="s">
        <v>186</v>
      </c>
      <c r="F102" s="214" t="str">
        <f aca="true">IF(ISERROR($V102),"",OFFSET('Smelter Look-up'!$E$4,$V102-4,0))</f>
        <v>CID003548</v>
      </c>
      <c r="G102" s="214" t="str">
        <f aca="true">IF(C102=$X$4,IF(ISERROR($V102),"Enter smelter details","RMI"),IF(ISERROR($V102),"",OFFSET('Smelter Look-up'!$F$4,$V102-4,0)))</f>
        <v>RMI</v>
      </c>
      <c r="H102" s="215" t="n">
        <f aca="true">IF(ISERROR($V102),"",OFFSET('Smelter Look-up'!$G$4,$V102-4,0))</f>
        <v>0</v>
      </c>
      <c r="I102" s="216" t="str">
        <f aca="true">IF(ISERROR($V102),"",OFFSET('Smelter Look-up'!$H$4,$V102-4,0))</f>
        <v>Rudrapur</v>
      </c>
      <c r="J102" s="216" t="str">
        <f aca="true">IF(ISERROR($V102),"",OFFSET('Smelter Look-up'!$I$4,$V102-4,0))</f>
        <v>Uttarākhand</v>
      </c>
      <c r="K102" s="217"/>
      <c r="L102" s="217"/>
      <c r="M102" s="217"/>
      <c r="N102" s="217"/>
      <c r="O102" s="217"/>
      <c r="P102" s="218"/>
      <c r="Q102" s="219"/>
      <c r="R102" s="220" t="str">
        <f aca="true">IF(ISERROR($V102),"",OFFSET('Smelter Look-up'!$C$4,$V102-4,0)&amp;"")</f>
        <v>MD Overseas</v>
      </c>
      <c r="S102" s="221" t="str">
        <f aca="true">IF(B102="","",IF(ISERROR(MATCH($E102,CL,0)),"Unknown",INDIRECT("'C'!$A$"&amp;MATCH($E102,CL,0)+1)))</f>
        <v>IN</v>
      </c>
      <c r="T102" s="221" t="str">
        <f aca="true">IF(B102="","",IF(ISERROR(MATCH($J102,SorP!$B$1:$B$6279,0)),"",INDIRECT("'SorP'!$A$"&amp;MATCH($S102&amp;$J102,SorP!C:C,0))))</f>
        <v>IN-UT</v>
      </c>
      <c r="U102" s="222"/>
      <c r="V102" s="223" t="n">
        <f aca="false">IF(C102="",NA(),IF(OR(C102="Smelter not listed",C102="Smelter not yet identified"),MATCH($B102&amp;$D102,'Smelter Look-up'!$J:$J,0),MATCH($B102&amp;$C102,'Smelter Look-up'!$J:$J,0)))</f>
        <v>165</v>
      </c>
      <c r="X102" s="179" t="n">
        <f aca="false">IF(AND(C102="Smelter not listed",OR(LEN(D102)=0,LEN(E102)=0)),1,0)</f>
        <v>0</v>
      </c>
      <c r="AB102" s="224" t="str">
        <f aca="false">B102&amp;C102</f>
        <v>GoldMD Overseas</v>
      </c>
    </row>
    <row r="103" s="179" customFormat="true" ht="89.25" hidden="false" customHeight="false" outlineLevel="0" collapsed="false">
      <c r="A103" s="221"/>
      <c r="B103" s="211" t="s">
        <v>146</v>
      </c>
      <c r="C103" s="212" t="s">
        <v>281</v>
      </c>
      <c r="D103" s="213"/>
      <c r="E103" s="211" t="s">
        <v>184</v>
      </c>
      <c r="F103" s="214" t="str">
        <f aca="true">IF(ISERROR($V103),"",OFFSET('Smelter Look-up'!$E$4,$V103-4,0))</f>
        <v/>
      </c>
      <c r="G103" s="214" t="str">
        <f aca="true">IF(C103=$X$4,IF(ISERROR($V103),"Enter smelter details","RMI"),IF(ISERROR($V103),"",OFFSET('Smelter Look-up'!$F$4,$V103-4,0)))</f>
        <v/>
      </c>
      <c r="H103" s="215" t="str">
        <f aca="true">IF(ISERROR($V103),"",OFFSET('Smelter Look-up'!$G$4,$V103-4,0))</f>
        <v/>
      </c>
      <c r="I103" s="216" t="str">
        <f aca="true">IF(ISERROR($V103),"",OFFSET('Smelter Look-up'!$H$4,$V103-4,0))</f>
        <v/>
      </c>
      <c r="J103" s="216" t="str">
        <f aca="true">IF(ISERROR($V103),"",OFFSET('Smelter Look-up'!$I$4,$V103-4,0))</f>
        <v/>
      </c>
      <c r="K103" s="217"/>
      <c r="L103" s="217"/>
      <c r="M103" s="217"/>
      <c r="N103" s="217"/>
      <c r="O103" s="217"/>
      <c r="P103" s="218"/>
      <c r="Q103" s="219"/>
      <c r="R103" s="220" t="str">
        <f aca="true">IF(ISERROR($V103),"",OFFSET('Smelter Look-up'!$C$4,$V103-4,0)&amp;"")</f>
        <v/>
      </c>
      <c r="S103" s="221" t="str">
        <f aca="true">IF(B103="","",IF(ISERROR(MATCH($E103,CL,0)),"Unknown",INDIRECT("'C'!$A$"&amp;MATCH($E103,CL,0)+1)))</f>
        <v>Unknown</v>
      </c>
      <c r="T103" s="221" t="str">
        <f aca="true">IF(B103="","",IF(ISERROR(MATCH($J103,SorP!$B$1:$B$6279,0)),"",INDIRECT("'SorP'!$A$"&amp;MATCH($S103&amp;$J103,SorP!C:C,0))))</f>
        <v/>
      </c>
      <c r="U103" s="222"/>
      <c r="V103" s="223" t="e">
        <f aca="false">IF(C103="",NA(),IF(OR(C103="Smelter not listed",C103="Smelter not yet identified"),MATCH($B103&amp;$D103,'Smelter Look-up'!$J:$J,0),MATCH($B103&amp;$C103,'Smelter Look-up'!$J:$J,0)))</f>
        <v>#N/A</v>
      </c>
      <c r="X103" s="179" t="n">
        <f aca="false">IF(AND(C103="Smelter not listed",OR(LEN(D103)=0,LEN(E103)=0)),1,0)</f>
        <v>0</v>
      </c>
      <c r="AB103" s="224" t="str">
        <f aca="false">B103&amp;C103</f>
        <v>GoldMetal Concentrators SA (Pty) Ltd. South</v>
      </c>
    </row>
    <row r="104" s="179" customFormat="true" ht="89.25" hidden="false" customHeight="false" outlineLevel="0" collapsed="false">
      <c r="A104" s="221"/>
      <c r="B104" s="211" t="s">
        <v>146</v>
      </c>
      <c r="C104" s="212" t="s">
        <v>282</v>
      </c>
      <c r="D104" s="213"/>
      <c r="E104" s="211" t="s">
        <v>157</v>
      </c>
      <c r="F104" s="214" t="str">
        <f aca="true">IF(ISERROR($V104),"",OFFSET('Smelter Look-up'!$E$4,$V104-4,0))</f>
        <v/>
      </c>
      <c r="G104" s="214" t="str">
        <f aca="true">IF(C104=$X$4,IF(ISERROR($V104),"Enter smelter details","RMI"),IF(ISERROR($V104),"",OFFSET('Smelter Look-up'!$F$4,$V104-4,0)))</f>
        <v/>
      </c>
      <c r="H104" s="215" t="str">
        <f aca="true">IF(ISERROR($V104),"",OFFSET('Smelter Look-up'!$G$4,$V104-4,0))</f>
        <v/>
      </c>
      <c r="I104" s="216" t="str">
        <f aca="true">IF(ISERROR($V104),"",OFFSET('Smelter Look-up'!$H$4,$V104-4,0))</f>
        <v/>
      </c>
      <c r="J104" s="216" t="str">
        <f aca="true">IF(ISERROR($V104),"",OFFSET('Smelter Look-up'!$I$4,$V104-4,0))</f>
        <v/>
      </c>
      <c r="K104" s="217"/>
      <c r="L104" s="217"/>
      <c r="M104" s="217"/>
      <c r="N104" s="217"/>
      <c r="O104" s="217"/>
      <c r="P104" s="218"/>
      <c r="Q104" s="219"/>
      <c r="R104" s="220" t="str">
        <f aca="true">IF(ISERROR($V104),"",OFFSET('Smelter Look-up'!$C$4,$V104-4,0)&amp;"")</f>
        <v/>
      </c>
      <c r="S104" s="221" t="str">
        <f aca="true">IF(B104="","",IF(ISERROR(MATCH($E104,CL,0)),"Unknown",INDIRECT("'C'!$A$"&amp;MATCH($E104,CL,0)+1)))</f>
        <v>Unknown</v>
      </c>
      <c r="T104" s="221" t="str">
        <f aca="true">IF(B104="","",IF(ISERROR(MATCH($J104,SorP!$B$1:$B$6279,0)),"",INDIRECT("'SorP'!$A$"&amp;MATCH($S104&amp;$J104,SorP!C:C,0))))</f>
        <v/>
      </c>
      <c r="U104" s="222"/>
      <c r="V104" s="223" t="e">
        <f aca="false">IF(C104="",NA(),IF(OR(C104="Smelter not listed",C104="Smelter not yet identified"),MATCH($B104&amp;$D104,'Smelter Look-up'!$J:$J,0),MATCH($B104&amp;$C104,'Smelter Look-up'!$J:$J,0)))</f>
        <v>#N/A</v>
      </c>
      <c r="X104" s="179" t="n">
        <f aca="false">IF(AND(C104="Smelter not listed",OR(LEN(D104)=0,LEN(E104)=0)),1,0)</f>
        <v>0</v>
      </c>
      <c r="AB104" s="224" t="str">
        <f aca="false">B104&amp;C104</f>
        <v>GoldMetallix Refining Inc. United States Of</v>
      </c>
    </row>
    <row r="105" s="179" customFormat="true" ht="89.25" hidden="false" customHeight="false" outlineLevel="0" collapsed="false">
      <c r="A105" s="221"/>
      <c r="B105" s="211" t="s">
        <v>146</v>
      </c>
      <c r="C105" s="212" t="s">
        <v>283</v>
      </c>
      <c r="D105" s="213"/>
      <c r="E105" s="211" t="s">
        <v>204</v>
      </c>
      <c r="F105" s="214" t="str">
        <f aca="true">IF(ISERROR($V105),"",OFFSET('Smelter Look-up'!$E$4,$V105-4,0))</f>
        <v>CID001149</v>
      </c>
      <c r="G105" s="214" t="str">
        <f aca="true">IF(C105=$X$4,IF(ISERROR($V105),"Enter smelter details","RMI"),IF(ISERROR($V105),"",OFFSET('Smelter Look-up'!$F$4,$V105-4,0)))</f>
        <v>RMI</v>
      </c>
      <c r="H105" s="215" t="n">
        <f aca="true">IF(ISERROR($V105),"",OFFSET('Smelter Look-up'!$G$4,$V105-4,0))</f>
        <v>0</v>
      </c>
      <c r="I105" s="216" t="str">
        <f aca="true">IF(ISERROR($V105),"",OFFSET('Smelter Look-up'!$H$4,$V105-4,0))</f>
        <v>Kwai Chung</v>
      </c>
      <c r="J105" s="216" t="str">
        <f aca="true">IF(ISERROR($V105),"",OFFSET('Smelter Look-up'!$I$4,$V105-4,0))</f>
        <v>Hong Kong SAR (see also separate country code entry under HK)</v>
      </c>
      <c r="K105" s="217"/>
      <c r="L105" s="217"/>
      <c r="M105" s="217"/>
      <c r="N105" s="217"/>
      <c r="O105" s="217"/>
      <c r="P105" s="218"/>
      <c r="Q105" s="219"/>
      <c r="R105" s="220" t="str">
        <f aca="true">IF(ISERROR($V105),"",OFFSET('Smelter Look-up'!$C$4,$V105-4,0)&amp;"")</f>
        <v>Metalor Technologies (Hong Kong) Ltd.</v>
      </c>
      <c r="S105" s="221" t="str">
        <f aca="true">IF(B105="","",IF(ISERROR(MATCH($E105,CL,0)),"Unknown",INDIRECT("'C'!$A$"&amp;MATCH($E105,CL,0)+1)))</f>
        <v>CN</v>
      </c>
      <c r="T105" s="221" t="str">
        <f aca="true">IF(B105="","",IF(ISERROR(MATCH($J105,SorP!$B$1:$B$6279,0)),"",INDIRECT("'SorP'!$A$"&amp;MATCH($S105&amp;$J105,SorP!C:C,0))))</f>
        <v>CN-HK</v>
      </c>
      <c r="U105" s="222"/>
      <c r="V105" s="223" t="n">
        <f aca="false">IF(C105="",NA(),IF(OR(C105="Smelter not listed",C105="Smelter not yet identified"),MATCH($B105&amp;$D105,'Smelter Look-up'!$J:$J,0),MATCH($B105&amp;$C105,'Smelter Look-up'!$J:$J,0)))</f>
        <v>172</v>
      </c>
      <c r="X105" s="179" t="n">
        <f aca="false">IF(AND(C105="Smelter not listed",OR(LEN(D105)=0,LEN(E105)=0)),1,0)</f>
        <v>0</v>
      </c>
      <c r="AB105" s="224" t="str">
        <f aca="false">B105&amp;C105</f>
        <v>GoldMetalor Technologies (Hong Kong) Ltd.</v>
      </c>
    </row>
    <row r="106" s="179" customFormat="true" ht="89.25" hidden="false" customHeight="false" outlineLevel="0" collapsed="false">
      <c r="A106" s="221"/>
      <c r="B106" s="211" t="s">
        <v>146</v>
      </c>
      <c r="C106" s="212" t="s">
        <v>284</v>
      </c>
      <c r="D106" s="213"/>
      <c r="E106" s="211" t="s">
        <v>285</v>
      </c>
      <c r="F106" s="214" t="str">
        <f aca="true">IF(ISERROR($V106),"",OFFSET('Smelter Look-up'!$E$4,$V106-4,0))</f>
        <v>CID001152</v>
      </c>
      <c r="G106" s="214" t="str">
        <f aca="true">IF(C106=$X$4,IF(ISERROR($V106),"Enter smelter details","RMI"),IF(ISERROR($V106),"",OFFSET('Smelter Look-up'!$F$4,$V106-4,0)))</f>
        <v>RMI</v>
      </c>
      <c r="H106" s="215" t="n">
        <f aca="true">IF(ISERROR($V106),"",OFFSET('Smelter Look-up'!$G$4,$V106-4,0))</f>
        <v>0</v>
      </c>
      <c r="I106" s="216" t="str">
        <f aca="true">IF(ISERROR($V106),"",OFFSET('Smelter Look-up'!$H$4,$V106-4,0))</f>
        <v>Singapore</v>
      </c>
      <c r="J106" s="216" t="str">
        <f aca="true">IF(ISERROR($V106),"",OFFSET('Smelter Look-up'!$I$4,$V106-4,0))</f>
        <v>South West</v>
      </c>
      <c r="K106" s="217"/>
      <c r="L106" s="217"/>
      <c r="M106" s="217"/>
      <c r="N106" s="217"/>
      <c r="O106" s="217"/>
      <c r="P106" s="218"/>
      <c r="Q106" s="219"/>
      <c r="R106" s="220" t="str">
        <f aca="true">IF(ISERROR($V106),"",OFFSET('Smelter Look-up'!$C$4,$V106-4,0)&amp;"")</f>
        <v>Metalor Technologies (Singapore) Pte., Ltd.</v>
      </c>
      <c r="S106" s="221" t="str">
        <f aca="true">IF(B106="","",IF(ISERROR(MATCH($E106,CL,0)),"Unknown",INDIRECT("'C'!$A$"&amp;MATCH($E106,CL,0)+1)))</f>
        <v>SG</v>
      </c>
      <c r="T106" s="221" t="str">
        <f aca="true">IF(B106="","",IF(ISERROR(MATCH($J106,SorP!$B$1:$B$6279,0)),"",INDIRECT("'SorP'!$A$"&amp;MATCH($S106&amp;$J106,SorP!C:C,0))))</f>
        <v>SG-05</v>
      </c>
      <c r="U106" s="222"/>
      <c r="V106" s="223" t="n">
        <f aca="false">IF(C106="",NA(),IF(OR(C106="Smelter not listed",C106="Smelter not yet identified"),MATCH($B106&amp;$D106,'Smelter Look-up'!$J:$J,0),MATCH($B106&amp;$C106,'Smelter Look-up'!$J:$J,0)))</f>
        <v>173</v>
      </c>
      <c r="X106" s="179" t="n">
        <f aca="false">IF(AND(C106="Smelter not listed",OR(LEN(D106)=0,LEN(E106)=0)),1,0)</f>
        <v>0</v>
      </c>
      <c r="AB106" s="224" t="str">
        <f aca="false">B106&amp;C106</f>
        <v>GoldMetalor Technologies (Singapore) Pte., Ltd.</v>
      </c>
    </row>
    <row r="107" s="179" customFormat="true" ht="76.5" hidden="false" customHeight="false" outlineLevel="0" collapsed="false">
      <c r="A107" s="221"/>
      <c r="B107" s="211" t="s">
        <v>146</v>
      </c>
      <c r="C107" s="212" t="s">
        <v>286</v>
      </c>
      <c r="D107" s="213"/>
      <c r="E107" s="211" t="s">
        <v>204</v>
      </c>
      <c r="F107" s="214" t="str">
        <f aca="true">IF(ISERROR($V107),"",OFFSET('Smelter Look-up'!$E$4,$V107-4,0))</f>
        <v>CID001147</v>
      </c>
      <c r="G107" s="214" t="str">
        <f aca="true">IF(C107=$X$4,IF(ISERROR($V107),"Enter smelter details","RMI"),IF(ISERROR($V107),"",OFFSET('Smelter Look-up'!$F$4,$V107-4,0)))</f>
        <v>RMI</v>
      </c>
      <c r="H107" s="215" t="n">
        <f aca="true">IF(ISERROR($V107),"",OFFSET('Smelter Look-up'!$G$4,$V107-4,0))</f>
        <v>0</v>
      </c>
      <c r="I107" s="216" t="str">
        <f aca="true">IF(ISERROR($V107),"",OFFSET('Smelter Look-up'!$H$4,$V107-4,0))</f>
        <v>Suzhou</v>
      </c>
      <c r="J107" s="216" t="str">
        <f aca="true">IF(ISERROR($V107),"",OFFSET('Smelter Look-up'!$I$4,$V107-4,0))</f>
        <v>Jiangsu Sheng</v>
      </c>
      <c r="K107" s="217"/>
      <c r="L107" s="217"/>
      <c r="M107" s="217"/>
      <c r="N107" s="217"/>
      <c r="O107" s="217"/>
      <c r="P107" s="218"/>
      <c r="Q107" s="219"/>
      <c r="R107" s="220" t="str">
        <f aca="true">IF(ISERROR($V107),"",OFFSET('Smelter Look-up'!$C$4,$V107-4,0)&amp;"")</f>
        <v>Metalor Technologies (Suzhou) Ltd.</v>
      </c>
      <c r="S107" s="221" t="str">
        <f aca="true">IF(B107="","",IF(ISERROR(MATCH($E107,CL,0)),"Unknown",INDIRECT("'C'!$A$"&amp;MATCH($E107,CL,0)+1)))</f>
        <v>CN</v>
      </c>
      <c r="T107" s="221" t="str">
        <f aca="true">IF(B107="","",IF(ISERROR(MATCH($J107,SorP!$B$1:$B$6279,0)),"",INDIRECT("'SorP'!$A$"&amp;MATCH($S107&amp;$J107,SorP!C:C,0))))</f>
        <v>CN-JS</v>
      </c>
      <c r="U107" s="222"/>
      <c r="V107" s="223" t="n">
        <f aca="false">IF(C107="",NA(),IF(OR(C107="Smelter not listed",C107="Smelter not yet identified"),MATCH($B107&amp;$D107,'Smelter Look-up'!$J:$J,0),MATCH($B107&amp;$C107,'Smelter Look-up'!$J:$J,0)))</f>
        <v>174</v>
      </c>
      <c r="X107" s="179" t="n">
        <f aca="false">IF(AND(C107="Smelter not listed",OR(LEN(D107)=0,LEN(E107)=0)),1,0)</f>
        <v>0</v>
      </c>
      <c r="AB107" s="224" t="str">
        <f aca="false">B107&amp;C107</f>
        <v>GoldMetalor Technologies (Suzhou) Ltd.</v>
      </c>
    </row>
    <row r="108" s="179" customFormat="true" ht="63.75" hidden="false" customHeight="false" outlineLevel="0" collapsed="false">
      <c r="A108" s="221"/>
      <c r="B108" s="211" t="s">
        <v>146</v>
      </c>
      <c r="C108" s="212" t="s">
        <v>287</v>
      </c>
      <c r="D108" s="213"/>
      <c r="E108" s="211" t="s">
        <v>175</v>
      </c>
      <c r="F108" s="214" t="str">
        <f aca="true">IF(ISERROR($V108),"",OFFSET('Smelter Look-up'!$E$4,$V108-4,0))</f>
        <v>CID001153</v>
      </c>
      <c r="G108" s="214" t="str">
        <f aca="true">IF(C108=$X$4,IF(ISERROR($V108),"Enter smelter details","RMI"),IF(ISERROR($V108),"",OFFSET('Smelter Look-up'!$F$4,$V108-4,0)))</f>
        <v>RMI</v>
      </c>
      <c r="H108" s="215" t="n">
        <f aca="true">IF(ISERROR($V108),"",OFFSET('Smelter Look-up'!$G$4,$V108-4,0))</f>
        <v>0</v>
      </c>
      <c r="I108" s="216" t="str">
        <f aca="true">IF(ISERROR($V108),"",OFFSET('Smelter Look-up'!$H$4,$V108-4,0))</f>
        <v>Marin</v>
      </c>
      <c r="J108" s="216" t="str">
        <f aca="true">IF(ISERROR($V108),"",OFFSET('Smelter Look-up'!$I$4,$V108-4,0))</f>
        <v>Neuchâtel</v>
      </c>
      <c r="K108" s="217"/>
      <c r="L108" s="217"/>
      <c r="M108" s="217"/>
      <c r="N108" s="217"/>
      <c r="O108" s="217"/>
      <c r="P108" s="218"/>
      <c r="Q108" s="219"/>
      <c r="R108" s="220" t="str">
        <f aca="true">IF(ISERROR($V108),"",OFFSET('Smelter Look-up'!$C$4,$V108-4,0)&amp;"")</f>
        <v>Metalor Technologies S.A.</v>
      </c>
      <c r="S108" s="221" t="str">
        <f aca="true">IF(B108="","",IF(ISERROR(MATCH($E108,CL,0)),"Unknown",INDIRECT("'C'!$A$"&amp;MATCH($E108,CL,0)+1)))</f>
        <v>CH</v>
      </c>
      <c r="T108" s="221" t="str">
        <f aca="true">IF(B108="","",IF(ISERROR(MATCH($J108,SorP!$B$1:$B$6279,0)),"",INDIRECT("'SorP'!$A$"&amp;MATCH($S108&amp;$J108,SorP!C:C,0))))</f>
        <v>CH-NE</v>
      </c>
      <c r="U108" s="222"/>
      <c r="V108" s="223" t="n">
        <f aca="false">IF(C108="",NA(),IF(OR(C108="Smelter not listed",C108="Smelter not yet identified"),MATCH($B108&amp;$D108,'Smelter Look-up'!$J:$J,0),MATCH($B108&amp;$C108,'Smelter Look-up'!$J:$J,0)))</f>
        <v>175</v>
      </c>
      <c r="X108" s="179" t="n">
        <f aca="false">IF(AND(C108="Smelter not listed",OR(LEN(D108)=0,LEN(E108)=0)),1,0)</f>
        <v>0</v>
      </c>
      <c r="AB108" s="224" t="str">
        <f aca="false">B108&amp;C108</f>
        <v>GoldMetalor Technologies S.A.</v>
      </c>
    </row>
    <row r="109" s="179" customFormat="true" ht="102" hidden="false" customHeight="false" outlineLevel="0" collapsed="false">
      <c r="A109" s="221"/>
      <c r="B109" s="211" t="s">
        <v>146</v>
      </c>
      <c r="C109" s="212" t="s">
        <v>288</v>
      </c>
      <c r="D109" s="213"/>
      <c r="E109" s="211" t="s">
        <v>157</v>
      </c>
      <c r="F109" s="214" t="str">
        <f aca="true">IF(ISERROR($V109),"",OFFSET('Smelter Look-up'!$E$4,$V109-4,0))</f>
        <v/>
      </c>
      <c r="G109" s="214" t="str">
        <f aca="true">IF(C109=$X$4,IF(ISERROR($V109),"Enter smelter details","RMI"),IF(ISERROR($V109),"",OFFSET('Smelter Look-up'!$F$4,$V109-4,0)))</f>
        <v/>
      </c>
      <c r="H109" s="215" t="str">
        <f aca="true">IF(ISERROR($V109),"",OFFSET('Smelter Look-up'!$G$4,$V109-4,0))</f>
        <v/>
      </c>
      <c r="I109" s="216" t="str">
        <f aca="true">IF(ISERROR($V109),"",OFFSET('Smelter Look-up'!$H$4,$V109-4,0))</f>
        <v/>
      </c>
      <c r="J109" s="216" t="str">
        <f aca="true">IF(ISERROR($V109),"",OFFSET('Smelter Look-up'!$I$4,$V109-4,0))</f>
        <v/>
      </c>
      <c r="K109" s="217"/>
      <c r="L109" s="217"/>
      <c r="M109" s="217"/>
      <c r="N109" s="217"/>
      <c r="O109" s="217"/>
      <c r="P109" s="218"/>
      <c r="Q109" s="219"/>
      <c r="R109" s="220" t="str">
        <f aca="true">IF(ISERROR($V109),"",OFFSET('Smelter Look-up'!$C$4,$V109-4,0)&amp;"")</f>
        <v/>
      </c>
      <c r="S109" s="221" t="str">
        <f aca="true">IF(B109="","",IF(ISERROR(MATCH($E109,CL,0)),"Unknown",INDIRECT("'C'!$A$"&amp;MATCH($E109,CL,0)+1)))</f>
        <v>Unknown</v>
      </c>
      <c r="T109" s="221" t="str">
        <f aca="true">IF(B109="","",IF(ISERROR(MATCH($J109,SorP!$B$1:$B$6279,0)),"",INDIRECT("'SorP'!$A$"&amp;MATCH($S109&amp;$J109,SorP!C:C,0))))</f>
        <v/>
      </c>
      <c r="U109" s="222"/>
      <c r="V109" s="223" t="e">
        <f aca="false">IF(C109="",NA(),IF(OR(C109="Smelter not listed",C109="Smelter not yet identified"),MATCH($B109&amp;$D109,'Smelter Look-up'!$J:$J,0),MATCH($B109&amp;$C109,'Smelter Look-up'!$J:$J,0)))</f>
        <v>#N/A</v>
      </c>
      <c r="X109" s="179" t="n">
        <f aca="false">IF(AND(C109="Smelter not listed",OR(LEN(D109)=0,LEN(E109)=0)),1,0)</f>
        <v>0</v>
      </c>
      <c r="AB109" s="224" t="str">
        <f aca="false">B109&amp;C109</f>
        <v>GoldMetalor USA Refining Corporation United States Of</v>
      </c>
    </row>
    <row r="110" s="179" customFormat="true" ht="76.5" hidden="false" customHeight="false" outlineLevel="0" collapsed="false">
      <c r="A110" s="221"/>
      <c r="B110" s="211" t="s">
        <v>146</v>
      </c>
      <c r="C110" s="212" t="s">
        <v>289</v>
      </c>
      <c r="D110" s="213"/>
      <c r="E110" s="211" t="s">
        <v>197</v>
      </c>
      <c r="F110" s="214" t="str">
        <f aca="true">IF(ISERROR($V110),"",OFFSET('Smelter Look-up'!$E$4,$V110-4,0))</f>
        <v>CID001161</v>
      </c>
      <c r="G110" s="214" t="str">
        <f aca="true">IF(C110=$X$4,IF(ISERROR($V110),"Enter smelter details","RMI"),IF(ISERROR($V110),"",OFFSET('Smelter Look-up'!$F$4,$V110-4,0)))</f>
        <v>RMI</v>
      </c>
      <c r="H110" s="215" t="n">
        <f aca="true">IF(ISERROR($V110),"",OFFSET('Smelter Look-up'!$G$4,$V110-4,0))</f>
        <v>0</v>
      </c>
      <c r="I110" s="216" t="str">
        <f aca="true">IF(ISERROR($V110),"",OFFSET('Smelter Look-up'!$H$4,$V110-4,0))</f>
        <v>Torreon</v>
      </c>
      <c r="J110" s="216" t="str">
        <f aca="true">IF(ISERROR($V110),"",OFFSET('Smelter Look-up'!$I$4,$V110-4,0))</f>
        <v>Coahuila de Zaragoza</v>
      </c>
      <c r="K110" s="217"/>
      <c r="L110" s="217"/>
      <c r="M110" s="217"/>
      <c r="N110" s="217"/>
      <c r="O110" s="217"/>
      <c r="P110" s="218"/>
      <c r="Q110" s="219"/>
      <c r="R110" s="220" t="str">
        <f aca="true">IF(ISERROR($V110),"",OFFSET('Smelter Look-up'!$C$4,$V110-4,0)&amp;"")</f>
        <v>Metalurgica Met-Mex Penoles S.A. De C.V.</v>
      </c>
      <c r="S110" s="221" t="str">
        <f aca="true">IF(B110="","",IF(ISERROR(MATCH($E110,CL,0)),"Unknown",INDIRECT("'C'!$A$"&amp;MATCH($E110,CL,0)+1)))</f>
        <v>MX</v>
      </c>
      <c r="T110" s="221" t="str">
        <f aca="true">IF(B110="","",IF(ISERROR(MATCH($J110,SorP!$B$1:$B$6279,0)),"",INDIRECT("'SorP'!$A$"&amp;MATCH($S110&amp;$J110,SorP!C:C,0))))</f>
        <v>MX-COA</v>
      </c>
      <c r="U110" s="222"/>
      <c r="V110" s="223" t="n">
        <f aca="false">IF(C110="",NA(),IF(OR(C110="Smelter not listed",C110="Smelter not yet identified"),MATCH($B110&amp;$D110,'Smelter Look-up'!$J:$J,0),MATCH($B110&amp;$C110,'Smelter Look-up'!$J:$J,0)))</f>
        <v>177</v>
      </c>
      <c r="X110" s="179" t="n">
        <f aca="false">IF(AND(C110="Smelter not listed",OR(LEN(D110)=0,LEN(E110)=0)),1,0)</f>
        <v>0</v>
      </c>
      <c r="AB110" s="224" t="str">
        <f aca="false">B110&amp;C110</f>
        <v>GoldMetalurgica Met-Mex Penoles S.A. De C.V.</v>
      </c>
    </row>
    <row r="111" s="179" customFormat="true" ht="76.5" hidden="false" customHeight="false" outlineLevel="0" collapsed="false">
      <c r="A111" s="221"/>
      <c r="B111" s="211" t="s">
        <v>146</v>
      </c>
      <c r="C111" s="212" t="s">
        <v>290</v>
      </c>
      <c r="D111" s="213"/>
      <c r="E111" s="211" t="s">
        <v>164</v>
      </c>
      <c r="F111" s="214" t="str">
        <f aca="true">IF(ISERROR($V111),"",OFFSET('Smelter Look-up'!$E$4,$V111-4,0))</f>
        <v>CID001188</v>
      </c>
      <c r="G111" s="214" t="str">
        <f aca="true">IF(C111=$X$4,IF(ISERROR($V111),"Enter smelter details","RMI"),IF(ISERROR($V111),"",OFFSET('Smelter Look-up'!$F$4,$V111-4,0)))</f>
        <v>RMI</v>
      </c>
      <c r="H111" s="215" t="n">
        <f aca="true">IF(ISERROR($V111),"",OFFSET('Smelter Look-up'!$G$4,$V111-4,0))</f>
        <v>0</v>
      </c>
      <c r="I111" s="216" t="str">
        <f aca="true">IF(ISERROR($V111),"",OFFSET('Smelter Look-up'!$H$4,$V111-4,0))</f>
        <v>Tokyo</v>
      </c>
      <c r="J111" s="216" t="str">
        <f aca="true">IF(ISERROR($V111),"",OFFSET('Smelter Look-up'!$I$4,$V111-4,0))</f>
        <v>Tokyo</v>
      </c>
      <c r="K111" s="217"/>
      <c r="L111" s="217"/>
      <c r="M111" s="217"/>
      <c r="N111" s="217"/>
      <c r="O111" s="217"/>
      <c r="P111" s="218"/>
      <c r="Q111" s="219"/>
      <c r="R111" s="220" t="str">
        <f aca="true">IF(ISERROR($V111),"",OFFSET('Smelter Look-up'!$C$4,$V111-4,0)&amp;"")</f>
        <v>Mitsubishi Materials Corporation</v>
      </c>
      <c r="S111" s="221" t="str">
        <f aca="true">IF(B111="","",IF(ISERROR(MATCH($E111,CL,0)),"Unknown",INDIRECT("'C'!$A$"&amp;MATCH($E111,CL,0)+1)))</f>
        <v>JP</v>
      </c>
      <c r="T111" s="221" t="str">
        <f aca="true">IF(B111="","",IF(ISERROR(MATCH($J111,SorP!$B$1:$B$6279,0)),"",INDIRECT("'SorP'!$A$"&amp;MATCH($S111&amp;$J111,SorP!C:C,0))))</f>
        <v>JP-13</v>
      </c>
      <c r="U111" s="222"/>
      <c r="V111" s="223" t="n">
        <f aca="false">IF(C111="",NA(),IF(OR(C111="Smelter not listed",C111="Smelter not yet identified"),MATCH($B111&amp;$D111,'Smelter Look-up'!$J:$J,0),MATCH($B111&amp;$C111,'Smelter Look-up'!$J:$J,0)))</f>
        <v>181</v>
      </c>
      <c r="X111" s="179" t="n">
        <f aca="false">IF(AND(C111="Smelter not listed",OR(LEN(D111)=0,LEN(E111)=0)),1,0)</f>
        <v>0</v>
      </c>
      <c r="AB111" s="224" t="str">
        <f aca="false">B111&amp;C111</f>
        <v>GoldMitsubishi Materials Corporation</v>
      </c>
    </row>
    <row r="112" s="179" customFormat="true" ht="63.75" hidden="false" customHeight="false" outlineLevel="0" collapsed="false">
      <c r="A112" s="221"/>
      <c r="B112" s="211" t="s">
        <v>146</v>
      </c>
      <c r="C112" s="212" t="s">
        <v>291</v>
      </c>
      <c r="D112" s="213"/>
      <c r="E112" s="211" t="s">
        <v>164</v>
      </c>
      <c r="F112" s="214" t="str">
        <f aca="true">IF(ISERROR($V112),"",OFFSET('Smelter Look-up'!$E$4,$V112-4,0))</f>
        <v>CID001193</v>
      </c>
      <c r="G112" s="214" t="str">
        <f aca="true">IF(C112=$X$4,IF(ISERROR($V112),"Enter smelter details","RMI"),IF(ISERROR($V112),"",OFFSET('Smelter Look-up'!$F$4,$V112-4,0)))</f>
        <v>RMI</v>
      </c>
      <c r="H112" s="215" t="n">
        <f aca="true">IF(ISERROR($V112),"",OFFSET('Smelter Look-up'!$G$4,$V112-4,0))</f>
        <v>0</v>
      </c>
      <c r="I112" s="216" t="str">
        <f aca="true">IF(ISERROR($V112),"",OFFSET('Smelter Look-up'!$H$4,$V112-4,0))</f>
        <v>Takehara</v>
      </c>
      <c r="J112" s="216" t="str">
        <f aca="true">IF(ISERROR($V112),"",OFFSET('Smelter Look-up'!$I$4,$V112-4,0))</f>
        <v>Hiroshima</v>
      </c>
      <c r="K112" s="217"/>
      <c r="L112" s="217"/>
      <c r="M112" s="217"/>
      <c r="N112" s="217"/>
      <c r="O112" s="217"/>
      <c r="P112" s="218"/>
      <c r="Q112" s="219"/>
      <c r="R112" s="220" t="str">
        <f aca="true">IF(ISERROR($V112),"",OFFSET('Smelter Look-up'!$C$4,$V112-4,0)&amp;"")</f>
        <v>Mitsui Mining and Smelting Co., Ltd.</v>
      </c>
      <c r="S112" s="221" t="str">
        <f aca="true">IF(B112="","",IF(ISERROR(MATCH($E112,CL,0)),"Unknown",INDIRECT("'C'!$A$"&amp;MATCH($E112,CL,0)+1)))</f>
        <v>JP</v>
      </c>
      <c r="T112" s="221" t="str">
        <f aca="true">IF(B112="","",IF(ISERROR(MATCH($J112,SorP!$B$1:$B$6279,0)),"",INDIRECT("'SorP'!$A$"&amp;MATCH($S112&amp;$J112,SorP!C:C,0))))</f>
        <v>JP-34</v>
      </c>
      <c r="U112" s="222"/>
      <c r="V112" s="223" t="n">
        <f aca="false">IF(C112="",NA(),IF(OR(C112="Smelter not listed",C112="Smelter not yet identified"),MATCH($B112&amp;$D112,'Smelter Look-up'!$J:$J,0),MATCH($B112&amp;$C112,'Smelter Look-up'!$J:$J,0)))</f>
        <v>183</v>
      </c>
      <c r="X112" s="179" t="n">
        <f aca="false">IF(AND(C112="Smelter not listed",OR(LEN(D112)=0,LEN(E112)=0)),1,0)</f>
        <v>0</v>
      </c>
      <c r="AB112" s="224" t="str">
        <f aca="false">B112&amp;C112</f>
        <v>GoldMitsui Mining and Smelting Co., Ltd.</v>
      </c>
    </row>
    <row r="113" s="179" customFormat="true" ht="38.25" hidden="false" customHeight="false" outlineLevel="0" collapsed="false">
      <c r="A113" s="221"/>
      <c r="B113" s="211" t="s">
        <v>146</v>
      </c>
      <c r="C113" s="212" t="s">
        <v>292</v>
      </c>
      <c r="D113" s="213"/>
      <c r="E113" s="211" t="s">
        <v>175</v>
      </c>
      <c r="F113" s="214" t="str">
        <f aca="true">IF(ISERROR($V113),"",OFFSET('Smelter Look-up'!$E$4,$V113-4,0))</f>
        <v>CID001352</v>
      </c>
      <c r="G113" s="214" t="str">
        <f aca="true">IF(C113=$X$4,IF(ISERROR($V113),"Enter smelter details","RMI"),IF(ISERROR($V113),"",OFFSET('Smelter Look-up'!$F$4,$V113-4,0)))</f>
        <v>RMI</v>
      </c>
      <c r="H113" s="215" t="n">
        <f aca="true">IF(ISERROR($V113),"",OFFSET('Smelter Look-up'!$G$4,$V113-4,0))</f>
        <v>0</v>
      </c>
      <c r="I113" s="216" t="str">
        <f aca="true">IF(ISERROR($V113),"",OFFSET('Smelter Look-up'!$H$4,$V113-4,0))</f>
        <v>Geneva</v>
      </c>
      <c r="J113" s="216" t="str">
        <f aca="true">IF(ISERROR($V113),"",OFFSET('Smelter Look-up'!$I$4,$V113-4,0))</f>
        <v>Genève</v>
      </c>
      <c r="K113" s="217"/>
      <c r="L113" s="217"/>
      <c r="M113" s="217"/>
      <c r="N113" s="217"/>
      <c r="O113" s="217"/>
      <c r="P113" s="218"/>
      <c r="Q113" s="219"/>
      <c r="R113" s="220" t="str">
        <f aca="true">IF(ISERROR($V113),"",OFFSET('Smelter Look-up'!$C$4,$V113-4,0)&amp;"")</f>
        <v>MKS PAMP SA</v>
      </c>
      <c r="S113" s="221" t="str">
        <f aca="true">IF(B113="","",IF(ISERROR(MATCH($E113,CL,0)),"Unknown",INDIRECT("'C'!$A$"&amp;MATCH($E113,CL,0)+1)))</f>
        <v>CH</v>
      </c>
      <c r="T113" s="221" t="str">
        <f aca="true">IF(B113="","",IF(ISERROR(MATCH($J113,SorP!$B$1:$B$6279,0)),"",INDIRECT("'SorP'!$A$"&amp;MATCH($S113&amp;$J113,SorP!C:C,0))))</f>
        <v>CH-GE</v>
      </c>
      <c r="U113" s="222"/>
      <c r="V113" s="223" t="n">
        <f aca="false">IF(C113="",NA(),IF(OR(C113="Smelter not listed",C113="Smelter not yet identified"),MATCH($B113&amp;$D113,'Smelter Look-up'!$J:$J,0),MATCH($B113&amp;$C113,'Smelter Look-up'!$J:$J,0)))</f>
        <v>184</v>
      </c>
      <c r="X113" s="179" t="n">
        <f aca="false">IF(AND(C113="Smelter not listed",OR(LEN(D113)=0,LEN(E113)=0)),1,0)</f>
        <v>0</v>
      </c>
      <c r="AB113" s="224" t="str">
        <f aca="false">B113&amp;C113</f>
        <v>GoldMKS PAMP SA</v>
      </c>
    </row>
    <row r="114" s="179" customFormat="true" ht="76.5" hidden="false" customHeight="false" outlineLevel="0" collapsed="false">
      <c r="A114" s="221"/>
      <c r="B114" s="211" t="s">
        <v>146</v>
      </c>
      <c r="C114" s="212" t="s">
        <v>293</v>
      </c>
      <c r="D114" s="213"/>
      <c r="E114" s="211" t="s">
        <v>186</v>
      </c>
      <c r="F114" s="214" t="str">
        <f aca="true">IF(ISERROR($V114),"",OFFSET('Smelter Look-up'!$E$4,$V114-4,0))</f>
        <v>CID002509</v>
      </c>
      <c r="G114" s="214" t="str">
        <f aca="true">IF(C114=$X$4,IF(ISERROR($V114),"Enter smelter details","RMI"),IF(ISERROR($V114),"",OFFSET('Smelter Look-up'!$F$4,$V114-4,0)))</f>
        <v>RMI</v>
      </c>
      <c r="H114" s="215" t="n">
        <f aca="true">IF(ISERROR($V114),"",OFFSET('Smelter Look-up'!$G$4,$V114-4,0))</f>
        <v>0</v>
      </c>
      <c r="I114" s="216" t="str">
        <f aca="true">IF(ISERROR($V114),"",OFFSET('Smelter Look-up'!$H$4,$V114-4,0))</f>
        <v>Mewat</v>
      </c>
      <c r="J114" s="216" t="str">
        <f aca="true">IF(ISERROR($V114),"",OFFSET('Smelter Look-up'!$I$4,$V114-4,0))</f>
        <v>Haryāna</v>
      </c>
      <c r="K114" s="217"/>
      <c r="L114" s="217"/>
      <c r="M114" s="217"/>
      <c r="N114" s="217"/>
      <c r="O114" s="217"/>
      <c r="P114" s="218"/>
      <c r="Q114" s="219"/>
      <c r="R114" s="220" t="str">
        <f aca="true">IF(ISERROR($V114),"",OFFSET('Smelter Look-up'!$C$4,$V114-4,0)&amp;"")</f>
        <v>MMTC-PAMP India Pvt., Ltd.</v>
      </c>
      <c r="S114" s="221" t="str">
        <f aca="true">IF(B114="","",IF(ISERROR(MATCH($E114,CL,0)),"Unknown",INDIRECT("'C'!$A$"&amp;MATCH($E114,CL,0)+1)))</f>
        <v>IN</v>
      </c>
      <c r="T114" s="221" t="str">
        <f aca="true">IF(B114="","",IF(ISERROR(MATCH($J114,SorP!$B$1:$B$6279,0)),"",INDIRECT("'SorP'!$A$"&amp;MATCH($S114&amp;$J114,SorP!C:C,0))))</f>
        <v>IN-HR</v>
      </c>
      <c r="U114" s="222"/>
      <c r="V114" s="223" t="n">
        <f aca="false">IF(C114="",NA(),IF(OR(C114="Smelter not listed",C114="Smelter not yet identified"),MATCH($B114&amp;$D114,'Smelter Look-up'!$J:$J,0),MATCH($B114&amp;$C114,'Smelter Look-up'!$J:$J,0)))</f>
        <v>185</v>
      </c>
      <c r="X114" s="179" t="n">
        <f aca="false">IF(AND(C114="Smelter not listed",OR(LEN(D114)=0,LEN(E114)=0)),1,0)</f>
        <v>0</v>
      </c>
      <c r="AB114" s="224" t="str">
        <f aca="false">B114&amp;C114</f>
        <v>GoldMMTC-PAMP India Pvt., Ltd.</v>
      </c>
    </row>
    <row r="115" s="179" customFormat="true" ht="38.25" hidden="false" customHeight="false" outlineLevel="0" collapsed="false">
      <c r="A115" s="221"/>
      <c r="B115" s="211" t="s">
        <v>146</v>
      </c>
      <c r="C115" s="212" t="s">
        <v>294</v>
      </c>
      <c r="D115" s="213"/>
      <c r="E115" s="211" t="s">
        <v>295</v>
      </c>
      <c r="F115" s="214" t="str">
        <f aca="true">IF(ISERROR($V115),"",OFFSET('Smelter Look-up'!$E$4,$V115-4,0))</f>
        <v>CID002857</v>
      </c>
      <c r="G115" s="214" t="str">
        <f aca="true">IF(C115=$X$4,IF(ISERROR($V115),"Enter smelter details","RMI"),IF(ISERROR($V115),"",OFFSET('Smelter Look-up'!$F$4,$V115-4,0)))</f>
        <v>RMI</v>
      </c>
      <c r="H115" s="215" t="n">
        <f aca="true">IF(ISERROR($V115),"",OFFSET('Smelter Look-up'!$G$4,$V115-4,0))</f>
        <v>0</v>
      </c>
      <c r="I115" s="216" t="str">
        <f aca="true">IF(ISERROR($V115),"",OFFSET('Smelter Look-up'!$H$4,$V115-4,0))</f>
        <v>Kawasan Perindustrian Bukit Rambai</v>
      </c>
      <c r="J115" s="216" t="str">
        <f aca="true">IF(ISERROR($V115),"",OFFSET('Smelter Look-up'!$I$4,$V115-4,0))</f>
        <v>Melaka</v>
      </c>
      <c r="K115" s="217"/>
      <c r="L115" s="217"/>
      <c r="M115" s="217"/>
      <c r="N115" s="217"/>
      <c r="O115" s="217"/>
      <c r="P115" s="218"/>
      <c r="Q115" s="219"/>
      <c r="R115" s="220" t="str">
        <f aca="true">IF(ISERROR($V115),"",OFFSET('Smelter Look-up'!$C$4,$V115-4,0)&amp;"")</f>
        <v>Modeltech Sdn Bhd</v>
      </c>
      <c r="S115" s="221" t="str">
        <f aca="true">IF(B115="","",IF(ISERROR(MATCH($E115,CL,0)),"Unknown",INDIRECT("'C'!$A$"&amp;MATCH($E115,CL,0)+1)))</f>
        <v>MY</v>
      </c>
      <c r="T115" s="221" t="str">
        <f aca="true">IF(B115="","",IF(ISERROR(MATCH($J115,SorP!$B$1:$B$6279,0)),"",INDIRECT("'SorP'!$A$"&amp;MATCH($S115&amp;$J115,SorP!C:C,0))))</f>
        <v>MY-04</v>
      </c>
      <c r="U115" s="222"/>
      <c r="V115" s="223" t="n">
        <f aca="false">IF(C115="",NA(),IF(OR(C115="Smelter not listed",C115="Smelter not yet identified"),MATCH($B115&amp;$D115,'Smelter Look-up'!$J:$J,0),MATCH($B115&amp;$C115,'Smelter Look-up'!$J:$J,0)))</f>
        <v>186</v>
      </c>
      <c r="X115" s="179" t="n">
        <f aca="false">IF(AND(C115="Smelter not listed",OR(LEN(D115)=0,LEN(E115)=0)),1,0)</f>
        <v>0</v>
      </c>
      <c r="AB115" s="224" t="str">
        <f aca="false">B115&amp;C115</f>
        <v>GoldModeltech Sdn Bhd</v>
      </c>
    </row>
    <row r="116" s="179" customFormat="true" ht="51" hidden="false" customHeight="false" outlineLevel="0" collapsed="false">
      <c r="A116" s="221"/>
      <c r="B116" s="211" t="s">
        <v>146</v>
      </c>
      <c r="C116" s="212" t="s">
        <v>296</v>
      </c>
      <c r="D116" s="213"/>
      <c r="E116" s="211" t="s">
        <v>297</v>
      </c>
      <c r="F116" s="214" t="str">
        <f aca="true">IF(ISERROR($V116),"",OFFSET('Smelter Look-up'!$E$4,$V116-4,0))</f>
        <v/>
      </c>
      <c r="G116" s="214" t="str">
        <f aca="true">IF(C116=$X$4,IF(ISERROR($V116),"Enter smelter details","RMI"),IF(ISERROR($V116),"",OFFSET('Smelter Look-up'!$F$4,$V116-4,0)))</f>
        <v/>
      </c>
      <c r="H116" s="215" t="str">
        <f aca="true">IF(ISERROR($V116),"",OFFSET('Smelter Look-up'!$G$4,$V116-4,0))</f>
        <v/>
      </c>
      <c r="I116" s="216" t="str">
        <f aca="true">IF(ISERROR($V116),"",OFFSET('Smelter Look-up'!$H$4,$V116-4,0))</f>
        <v/>
      </c>
      <c r="J116" s="216" t="str">
        <f aca="true">IF(ISERROR($V116),"",OFFSET('Smelter Look-up'!$I$4,$V116-4,0))</f>
        <v/>
      </c>
      <c r="K116" s="217"/>
      <c r="L116" s="217"/>
      <c r="M116" s="217"/>
      <c r="N116" s="217"/>
      <c r="O116" s="217"/>
      <c r="P116" s="218"/>
      <c r="Q116" s="219"/>
      <c r="R116" s="220" t="str">
        <f aca="true">IF(ISERROR($V116),"",OFFSET('Smelter Look-up'!$C$4,$V116-4,0)&amp;"")</f>
        <v/>
      </c>
      <c r="S116" s="221" t="str">
        <f aca="true">IF(B116="","",IF(ISERROR(MATCH($E116,CL,0)),"Unknown",INDIRECT("'C'!$A$"&amp;MATCH($E116,CL,0)+1)))</f>
        <v>Unknown</v>
      </c>
      <c r="T116" s="221" t="str">
        <f aca="true">IF(B116="","",IF(ISERROR(MATCH($J116,SorP!$B$1:$B$6279,0)),"",INDIRECT("'SorP'!$A$"&amp;MATCH($S116&amp;$J116,SorP!C:C,0))))</f>
        <v/>
      </c>
      <c r="U116" s="222"/>
      <c r="V116" s="223" t="e">
        <f aca="false">IF(C116="",NA(),IF(OR(C116="Smelter not listed",C116="Smelter not yet identified"),MATCH($B116&amp;$D116,'Smelter Look-up'!$J:$J,0),MATCH($B116&amp;$C116,'Smelter Look-up'!$J:$J,0)))</f>
        <v>#N/A</v>
      </c>
      <c r="X116" s="179" t="n">
        <f aca="false">IF(AND(C116="Smelter not listed",OR(LEN(D116)=0,LEN(E116)=0)),1,0)</f>
        <v>0</v>
      </c>
      <c r="AB116" s="224" t="str">
        <f aca="false">B116&amp;C116</f>
        <v>GoldMorris and Watson New</v>
      </c>
    </row>
    <row r="117" s="179" customFormat="true" ht="89.25" hidden="false" customHeight="false" outlineLevel="0" collapsed="false">
      <c r="A117" s="221"/>
      <c r="B117" s="211" t="s">
        <v>146</v>
      </c>
      <c r="C117" s="212" t="s">
        <v>298</v>
      </c>
      <c r="D117" s="213"/>
      <c r="E117" s="211" t="s">
        <v>249</v>
      </c>
      <c r="F117" s="214" t="str">
        <f aca="true">IF(ISERROR($V117),"",OFFSET('Smelter Look-up'!$E$4,$V117-4,0))</f>
        <v/>
      </c>
      <c r="G117" s="214" t="str">
        <f aca="true">IF(C117=$X$4,IF(ISERROR($V117),"Enter smelter details","RMI"),IF(ISERROR($V117),"",OFFSET('Smelter Look-up'!$F$4,$V117-4,0)))</f>
        <v/>
      </c>
      <c r="H117" s="215" t="str">
        <f aca="true">IF(ISERROR($V117),"",OFFSET('Smelter Look-up'!$G$4,$V117-4,0))</f>
        <v/>
      </c>
      <c r="I117" s="216" t="str">
        <f aca="true">IF(ISERROR($V117),"",OFFSET('Smelter Look-up'!$H$4,$V117-4,0))</f>
        <v/>
      </c>
      <c r="J117" s="216" t="str">
        <f aca="true">IF(ISERROR($V117),"",OFFSET('Smelter Look-up'!$I$4,$V117-4,0))</f>
        <v/>
      </c>
      <c r="K117" s="217"/>
      <c r="L117" s="217"/>
      <c r="M117" s="217"/>
      <c r="N117" s="217"/>
      <c r="O117" s="217"/>
      <c r="P117" s="218"/>
      <c r="Q117" s="219"/>
      <c r="R117" s="220" t="str">
        <f aca="true">IF(ISERROR($V117),"",OFFSET('Smelter Look-up'!$C$4,$V117-4,0)&amp;"")</f>
        <v/>
      </c>
      <c r="S117" s="221" t="str">
        <f aca="true">IF(B117="","",IF(ISERROR(MATCH($E117,CL,0)),"Unknown",INDIRECT("'C'!$A$"&amp;MATCH($E117,CL,0)+1)))</f>
        <v>Unknown</v>
      </c>
      <c r="T117" s="221" t="str">
        <f aca="true">IF(B117="","",IF(ISERROR(MATCH($J117,SorP!$B$1:$B$6279,0)),"",INDIRECT("'SorP'!$A$"&amp;MATCH($S117&amp;$J117,SorP!C:C,0))))</f>
        <v/>
      </c>
      <c r="U117" s="222"/>
      <c r="V117" s="223" t="e">
        <f aca="false">IF(C117="",NA(),IF(OR(C117="Smelter not listed",C117="Smelter not yet identified"),MATCH($B117&amp;$D117,'Smelter Look-up'!$J:$J,0),MATCH($B117&amp;$C117,'Smelter Look-up'!$J:$J,0)))</f>
        <v>#N/A</v>
      </c>
      <c r="X117" s="179" t="n">
        <f aca="false">IF(AND(C117="Smelter not listed",OR(LEN(D117)=0,LEN(E117)=0)),1,0)</f>
        <v>0</v>
      </c>
      <c r="AB117" s="224" t="str">
        <f aca="false">B117&amp;C117</f>
        <v>GoldMoscow Special Alloys Processing Plant Russian</v>
      </c>
    </row>
    <row r="118" s="179" customFormat="true" ht="63.75" hidden="false" customHeight="false" outlineLevel="0" collapsed="false">
      <c r="A118" s="221"/>
      <c r="B118" s="211" t="s">
        <v>146</v>
      </c>
      <c r="C118" s="212" t="s">
        <v>299</v>
      </c>
      <c r="D118" s="213"/>
      <c r="E118" s="211" t="s">
        <v>182</v>
      </c>
      <c r="F118" s="214" t="str">
        <f aca="true">IF(ISERROR($V118),"",OFFSET('Smelter Look-up'!$E$4,$V118-4,0))</f>
        <v>CID001220</v>
      </c>
      <c r="G118" s="214" t="str">
        <f aca="true">IF(C118=$X$4,IF(ISERROR($V118),"Enter smelter details","RMI"),IF(ISERROR($V118),"",OFFSET('Smelter Look-up'!$F$4,$V118-4,0)))</f>
        <v>RMI</v>
      </c>
      <c r="H118" s="215" t="n">
        <f aca="true">IF(ISERROR($V118),"",OFFSET('Smelter Look-up'!$G$4,$V118-4,0))</f>
        <v>0</v>
      </c>
      <c r="I118" s="216" t="str">
        <f aca="true">IF(ISERROR($V118),"",OFFSET('Smelter Look-up'!$H$4,$V118-4,0))</f>
        <v>Bahçelievler</v>
      </c>
      <c r="J118" s="216" t="str">
        <f aca="true">IF(ISERROR($V118),"",OFFSET('Smelter Look-up'!$I$4,$V118-4,0))</f>
        <v>İstanbul</v>
      </c>
      <c r="K118" s="217"/>
      <c r="L118" s="217"/>
      <c r="M118" s="217"/>
      <c r="N118" s="217"/>
      <c r="O118" s="217"/>
      <c r="P118" s="218"/>
      <c r="Q118" s="219"/>
      <c r="R118" s="220" t="str">
        <f aca="true">IF(ISERROR($V118),"",OFFSET('Smelter Look-up'!$C$4,$V118-4,0)&amp;"")</f>
        <v>Nadir Metal Rafineri San. Ve Tic. A.S.</v>
      </c>
      <c r="S118" s="221" t="str">
        <f aca="true">IF(B118="","",IF(ISERROR(MATCH($E118,CL,0)),"Unknown",INDIRECT("'C'!$A$"&amp;MATCH($E118,CL,0)+1)))</f>
        <v>TR</v>
      </c>
      <c r="T118" s="221" t="str">
        <f aca="true">IF(B118="","",IF(ISERROR(MATCH($J118,SorP!$B$1:$B$6279,0)),"",INDIRECT("'SorP'!$A$"&amp;MATCH($S118&amp;$J118,SorP!C:C,0))))</f>
        <v>TR-34</v>
      </c>
      <c r="U118" s="222"/>
      <c r="V118" s="223" t="n">
        <f aca="false">IF(C118="",NA(),IF(OR(C118="Smelter not listed",C118="Smelter not yet identified"),MATCH($B118&amp;$D118,'Smelter Look-up'!$J:$J,0),MATCH($B118&amp;$C118,'Smelter Look-up'!$J:$J,0)))</f>
        <v>189</v>
      </c>
      <c r="X118" s="179" t="n">
        <f aca="false">IF(AND(C118="Smelter not listed",OR(LEN(D118)=0,LEN(E118)=0)),1,0)</f>
        <v>0</v>
      </c>
      <c r="AB118" s="224" t="str">
        <f aca="false">B118&amp;C118</f>
        <v>GoldNadir Metal Rafineri San. Ve Tic. A.S.</v>
      </c>
    </row>
    <row r="119" s="179" customFormat="true" ht="89.25" hidden="false" customHeight="false" outlineLevel="0" collapsed="false">
      <c r="A119" s="221"/>
      <c r="B119" s="211" t="s">
        <v>146</v>
      </c>
      <c r="C119" s="212" t="s">
        <v>300</v>
      </c>
      <c r="D119" s="213"/>
      <c r="E119" s="211" t="s">
        <v>171</v>
      </c>
      <c r="F119" s="214" t="str">
        <f aca="true">IF(ISERROR($V119),"",OFFSET('Smelter Look-up'!$E$4,$V119-4,0))</f>
        <v>CID001236</v>
      </c>
      <c r="G119" s="214" t="str">
        <f aca="true">IF(C119=$X$4,IF(ISERROR($V119),"Enter smelter details","RMI"),IF(ISERROR($V119),"",OFFSET('Smelter Look-up'!$F$4,$V119-4,0)))</f>
        <v>RMI</v>
      </c>
      <c r="H119" s="215" t="n">
        <f aca="true">IF(ISERROR($V119),"",OFFSET('Smelter Look-up'!$G$4,$V119-4,0))</f>
        <v>0</v>
      </c>
      <c r="I119" s="216" t="str">
        <f aca="true">IF(ISERROR($V119),"",OFFSET('Smelter Look-up'!$H$4,$V119-4,0))</f>
        <v>Navoi</v>
      </c>
      <c r="J119" s="216" t="str">
        <f aca="true">IF(ISERROR($V119),"",OFFSET('Smelter Look-up'!$I$4,$V119-4,0))</f>
        <v>Navoiy</v>
      </c>
      <c r="K119" s="217"/>
      <c r="L119" s="217"/>
      <c r="M119" s="217"/>
      <c r="N119" s="217"/>
      <c r="O119" s="217"/>
      <c r="P119" s="218"/>
      <c r="Q119" s="219"/>
      <c r="R119" s="220" t="str">
        <f aca="true">IF(ISERROR($V119),"",OFFSET('Smelter Look-up'!$C$4,$V119-4,0)&amp;"")</f>
        <v>Navoi Mining and Metallurgical Combinat</v>
      </c>
      <c r="S119" s="221" t="str">
        <f aca="true">IF(B119="","",IF(ISERROR(MATCH($E119,CL,0)),"Unknown",INDIRECT("'C'!$A$"&amp;MATCH($E119,CL,0)+1)))</f>
        <v>UZ</v>
      </c>
      <c r="T119" s="221" t="str">
        <f aca="true">IF(B119="","",IF(ISERROR(MATCH($J119,SorP!$B$1:$B$6279,0)),"",INDIRECT("'SorP'!$A$"&amp;MATCH($S119&amp;$J119,SorP!C:C,0))))</f>
        <v>UZ-NW</v>
      </c>
      <c r="U119" s="222"/>
      <c r="V119" s="223" t="n">
        <f aca="false">IF(C119="",NA(),IF(OR(C119="Smelter not listed",C119="Smelter not yet identified"),MATCH($B119&amp;$D119,'Smelter Look-up'!$J:$J,0),MATCH($B119&amp;$C119,'Smelter Look-up'!$J:$J,0)))</f>
        <v>191</v>
      </c>
      <c r="X119" s="179" t="n">
        <f aca="false">IF(AND(C119="Smelter not listed",OR(LEN(D119)=0,LEN(E119)=0)),1,0)</f>
        <v>0</v>
      </c>
      <c r="AB119" s="224" t="str">
        <f aca="false">B119&amp;C119</f>
        <v>GoldNavoi Mining and Metallurgical Combinat</v>
      </c>
    </row>
    <row r="120" s="179" customFormat="true" ht="89.25" hidden="false" customHeight="false" outlineLevel="0" collapsed="false">
      <c r="A120" s="221"/>
      <c r="B120" s="211" t="s">
        <v>146</v>
      </c>
      <c r="C120" s="212" t="s">
        <v>301</v>
      </c>
      <c r="D120" s="213"/>
      <c r="E120" s="211" t="s">
        <v>210</v>
      </c>
      <c r="F120" s="214" t="str">
        <f aca="true">IF(ISERROR($V120),"",OFFSET('Smelter Look-up'!$E$4,$V120-4,0))</f>
        <v/>
      </c>
      <c r="G120" s="214" t="str">
        <f aca="true">IF(C120=$X$4,IF(ISERROR($V120),"Enter smelter details","RMI"),IF(ISERROR($V120),"",OFFSET('Smelter Look-up'!$F$4,$V120-4,0)))</f>
        <v/>
      </c>
      <c r="H120" s="215" t="str">
        <f aca="true">IF(ISERROR($V120),"",OFFSET('Smelter Look-up'!$G$4,$V120-4,0))</f>
        <v/>
      </c>
      <c r="I120" s="216" t="str">
        <f aca="true">IF(ISERROR($V120),"",OFFSET('Smelter Look-up'!$H$4,$V120-4,0))</f>
        <v/>
      </c>
      <c r="J120" s="216" t="str">
        <f aca="true">IF(ISERROR($V120),"",OFFSET('Smelter Look-up'!$I$4,$V120-4,0))</f>
        <v/>
      </c>
      <c r="K120" s="217"/>
      <c r="L120" s="217"/>
      <c r="M120" s="217"/>
      <c r="N120" s="217"/>
      <c r="O120" s="217"/>
      <c r="P120" s="218"/>
      <c r="Q120" s="219"/>
      <c r="R120" s="220" t="str">
        <f aca="true">IF(ISERROR($V120),"",OFFSET('Smelter Look-up'!$C$4,$V120-4,0)&amp;"")</f>
        <v/>
      </c>
      <c r="S120" s="221" t="str">
        <f aca="true">IF(B120="","",IF(ISERROR(MATCH($E120,CL,0)),"Unknown",INDIRECT("'C'!$A$"&amp;MATCH($E120,CL,0)+1)))</f>
        <v>Unknown</v>
      </c>
      <c r="T120" s="221" t="str">
        <f aca="true">IF(B120="","",IF(ISERROR(MATCH($J120,SorP!$B$1:$B$6279,0)),"",INDIRECT("'SorP'!$A$"&amp;MATCH($S120&amp;$J120,SorP!C:C,0))))</f>
        <v/>
      </c>
      <c r="U120" s="222"/>
      <c r="V120" s="223" t="e">
        <f aca="false">IF(C120="",NA(),IF(OR(C120="Smelter not listed",C120="Smelter not yet identified"),MATCH($B120&amp;$D120,'Smelter Look-up'!$J:$J,0),MATCH($B120&amp;$C120,'Smelter Look-up'!$J:$J,0)))</f>
        <v>#N/A</v>
      </c>
      <c r="X120" s="179" t="n">
        <f aca="false">IF(AND(C120="Smelter not listed",OR(LEN(D120)=0,LEN(E120)=0)),1,0)</f>
        <v>0</v>
      </c>
      <c r="AB120" s="224" t="str">
        <f aca="false">B120&amp;C120</f>
        <v>GoldNH Recytech Company Republic of</v>
      </c>
    </row>
    <row r="121" s="179" customFormat="true" ht="51" hidden="false" customHeight="false" outlineLevel="0" collapsed="false">
      <c r="A121" s="221"/>
      <c r="B121" s="211" t="s">
        <v>146</v>
      </c>
      <c r="C121" s="212" t="s">
        <v>302</v>
      </c>
      <c r="D121" s="213"/>
      <c r="E121" s="211" t="s">
        <v>164</v>
      </c>
      <c r="F121" s="214" t="str">
        <f aca="true">IF(ISERROR($V121),"",OFFSET('Smelter Look-up'!$E$4,$V121-4,0))</f>
        <v>CID001259</v>
      </c>
      <c r="G121" s="214" t="str">
        <f aca="true">IF(C121=$X$4,IF(ISERROR($V121),"Enter smelter details","RMI"),IF(ISERROR($V121),"",OFFSET('Smelter Look-up'!$F$4,$V121-4,0)))</f>
        <v>RMI</v>
      </c>
      <c r="H121" s="215" t="n">
        <f aca="true">IF(ISERROR($V121),"",OFFSET('Smelter Look-up'!$G$4,$V121-4,0))</f>
        <v>0</v>
      </c>
      <c r="I121" s="216" t="str">
        <f aca="true">IF(ISERROR($V121),"",OFFSET('Smelter Look-up'!$H$4,$V121-4,0))</f>
        <v>Noda</v>
      </c>
      <c r="J121" s="216" t="str">
        <f aca="true">IF(ISERROR($V121),"",OFFSET('Smelter Look-up'!$I$4,$V121-4,0))</f>
        <v>Chiba</v>
      </c>
      <c r="K121" s="217"/>
      <c r="L121" s="217"/>
      <c r="M121" s="217"/>
      <c r="N121" s="217"/>
      <c r="O121" s="217"/>
      <c r="P121" s="218"/>
      <c r="Q121" s="219"/>
      <c r="R121" s="220" t="str">
        <f aca="true">IF(ISERROR($V121),"",OFFSET('Smelter Look-up'!$C$4,$V121-4,0)&amp;"")</f>
        <v>Nihon Material Co., Ltd.</v>
      </c>
      <c r="S121" s="221" t="str">
        <f aca="true">IF(B121="","",IF(ISERROR(MATCH($E121,CL,0)),"Unknown",INDIRECT("'C'!$A$"&amp;MATCH($E121,CL,0)+1)))</f>
        <v>JP</v>
      </c>
      <c r="T121" s="221" t="str">
        <f aca="true">IF(B121="","",IF(ISERROR(MATCH($J121,SorP!$B$1:$B$6279,0)),"",INDIRECT("'SorP'!$A$"&amp;MATCH($S121&amp;$J121,SorP!C:C,0))))</f>
        <v>JP-12</v>
      </c>
      <c r="U121" s="222"/>
      <c r="V121" s="223" t="n">
        <f aca="false">IF(C121="",NA(),IF(OR(C121="Smelter not listed",C121="Smelter not yet identified"),MATCH($B121&amp;$D121,'Smelter Look-up'!$J:$J,0),MATCH($B121&amp;$C121,'Smelter Look-up'!$J:$J,0)))</f>
        <v>193</v>
      </c>
      <c r="X121" s="179" t="n">
        <f aca="false">IF(AND(C121="Smelter not listed",OR(LEN(D121)=0,LEN(E121)=0)),1,0)</f>
        <v>0</v>
      </c>
      <c r="AB121" s="224" t="str">
        <f aca="false">B121&amp;C121</f>
        <v>GoldNihon Material Co., Ltd.</v>
      </c>
    </row>
    <row r="122" s="179" customFormat="true" ht="127.5" hidden="false" customHeight="false" outlineLevel="0" collapsed="false">
      <c r="A122" s="221"/>
      <c r="B122" s="211" t="s">
        <v>146</v>
      </c>
      <c r="C122" s="212" t="s">
        <v>303</v>
      </c>
      <c r="D122" s="213"/>
      <c r="E122" s="211" t="s">
        <v>304</v>
      </c>
      <c r="F122" s="214" t="str">
        <f aca="true">IF(ISERROR($V122),"",OFFSET('Smelter Look-up'!$E$4,$V122-4,0))</f>
        <v>CID002779</v>
      </c>
      <c r="G122" s="214" t="str">
        <f aca="true">IF(C122=$X$4,IF(ISERROR($V122),"Enter smelter details","RMI"),IF(ISERROR($V122),"",OFFSET('Smelter Look-up'!$F$4,$V122-4,0)))</f>
        <v>RMI</v>
      </c>
      <c r="H122" s="215" t="n">
        <f aca="true">IF(ISERROR($V122),"",OFFSET('Smelter Look-up'!$G$4,$V122-4,0))</f>
        <v>0</v>
      </c>
      <c r="I122" s="216" t="str">
        <f aca="true">IF(ISERROR($V122),"",OFFSET('Smelter Look-up'!$H$4,$V122-4,0))</f>
        <v>Vienna</v>
      </c>
      <c r="J122" s="216" t="str">
        <f aca="true">IF(ISERROR($V122),"",OFFSET('Smelter Look-up'!$I$4,$V122-4,0))</f>
        <v>Wien</v>
      </c>
      <c r="K122" s="217"/>
      <c r="L122" s="217"/>
      <c r="M122" s="217"/>
      <c r="N122" s="217"/>
      <c r="O122" s="217"/>
      <c r="P122" s="218"/>
      <c r="Q122" s="219"/>
      <c r="R122" s="220" t="str">
        <f aca="true">IF(ISERROR($V122),"",OFFSET('Smelter Look-up'!$C$4,$V122-4,0)&amp;"")</f>
        <v>Ogussa Osterreichische Gold- und Silber-Scheideanstalt GmbH</v>
      </c>
      <c r="S122" s="221" t="str">
        <f aca="true">IF(B122="","",IF(ISERROR(MATCH($E122,CL,0)),"Unknown",INDIRECT("'C'!$A$"&amp;MATCH($E122,CL,0)+1)))</f>
        <v>AT</v>
      </c>
      <c r="T122" s="221" t="str">
        <f aca="true">IF(B122="","",IF(ISERROR(MATCH($J122,SorP!$B$1:$B$6279,0)),"",INDIRECT("'SorP'!$A$"&amp;MATCH($S122&amp;$J122,SorP!C:C,0))))</f>
        <v>AT-9</v>
      </c>
      <c r="U122" s="222"/>
      <c r="V122" s="223" t="n">
        <f aca="false">IF(C122="",NA(),IF(OR(C122="Smelter not listed",C122="Smelter not yet identified"),MATCH($B122&amp;$D122,'Smelter Look-up'!$J:$J,0),MATCH($B122&amp;$C122,'Smelter Look-up'!$J:$J,0)))</f>
        <v>196</v>
      </c>
      <c r="X122" s="179" t="n">
        <f aca="false">IF(AND(C122="Smelter not listed",OR(LEN(D122)=0,LEN(E122)=0)),1,0)</f>
        <v>0</v>
      </c>
      <c r="AB122" s="224" t="str">
        <f aca="false">B122&amp;C122</f>
        <v>GoldOgussa Osterreichische Gold- und Silber-Scheideanstalt GmbH</v>
      </c>
    </row>
    <row r="123" s="179" customFormat="true" ht="76.5" hidden="false" customHeight="false" outlineLevel="0" collapsed="false">
      <c r="A123" s="221"/>
      <c r="B123" s="211" t="s">
        <v>146</v>
      </c>
      <c r="C123" s="212" t="s">
        <v>305</v>
      </c>
      <c r="D123" s="213"/>
      <c r="E123" s="211" t="s">
        <v>164</v>
      </c>
      <c r="F123" s="214" t="str">
        <f aca="true">IF(ISERROR($V123),"",OFFSET('Smelter Look-up'!$E$4,$V123-4,0))</f>
        <v>CID001325</v>
      </c>
      <c r="G123" s="214" t="str">
        <f aca="true">IF(C123=$X$4,IF(ISERROR($V123),"Enter smelter details","RMI"),IF(ISERROR($V123),"",OFFSET('Smelter Look-up'!$F$4,$V123-4,0)))</f>
        <v>RMI</v>
      </c>
      <c r="H123" s="215" t="n">
        <f aca="true">IF(ISERROR($V123),"",OFFSET('Smelter Look-up'!$G$4,$V123-4,0))</f>
        <v>0</v>
      </c>
      <c r="I123" s="216" t="str">
        <f aca="true">IF(ISERROR($V123),"",OFFSET('Smelter Look-up'!$H$4,$V123-4,0))</f>
        <v>Nara-shi</v>
      </c>
      <c r="J123" s="216" t="str">
        <f aca="true">IF(ISERROR($V123),"",OFFSET('Smelter Look-up'!$I$4,$V123-4,0))</f>
        <v>Nara</v>
      </c>
      <c r="K123" s="217"/>
      <c r="L123" s="217"/>
      <c r="M123" s="217"/>
      <c r="N123" s="217"/>
      <c r="O123" s="217"/>
      <c r="P123" s="218"/>
      <c r="Q123" s="219"/>
      <c r="R123" s="220" t="str">
        <f aca="true">IF(ISERROR($V123),"",OFFSET('Smelter Look-up'!$C$4,$V123-4,0)&amp;"")</f>
        <v>Ohura Precious Metal Industry Co., Ltd.</v>
      </c>
      <c r="S123" s="221" t="str">
        <f aca="true">IF(B123="","",IF(ISERROR(MATCH($E123,CL,0)),"Unknown",INDIRECT("'C'!$A$"&amp;MATCH($E123,CL,0)+1)))</f>
        <v>JP</v>
      </c>
      <c r="T123" s="221" t="str">
        <f aca="true">IF(B123="","",IF(ISERROR(MATCH($J123,SorP!$B$1:$B$6279,0)),"",INDIRECT("'SorP'!$A$"&amp;MATCH($S123&amp;$J123,SorP!C:C,0))))</f>
        <v>JP-29</v>
      </c>
      <c r="U123" s="222"/>
      <c r="V123" s="223" t="n">
        <f aca="false">IF(C123="",NA(),IF(OR(C123="Smelter not listed",C123="Smelter not yet identified"),MATCH($B123&amp;$D123,'Smelter Look-up'!$J:$J,0),MATCH($B123&amp;$C123,'Smelter Look-up'!$J:$J,0)))</f>
        <v>198</v>
      </c>
      <c r="X123" s="179" t="n">
        <f aca="false">IF(AND(C123="Smelter not listed",OR(LEN(D123)=0,LEN(E123)=0)),1,0)</f>
        <v>0</v>
      </c>
      <c r="AB123" s="224" t="str">
        <f aca="false">B123&amp;C123</f>
        <v>GoldOhura Precious Metal Industry Co., Ltd.</v>
      </c>
    </row>
    <row r="124" s="179" customFormat="true" ht="153" hidden="false" customHeight="false" outlineLevel="0" collapsed="false">
      <c r="A124" s="221"/>
      <c r="B124" s="211" t="s">
        <v>146</v>
      </c>
      <c r="C124" s="212" t="s">
        <v>306</v>
      </c>
      <c r="D124" s="213"/>
      <c r="E124" s="211" t="s">
        <v>307</v>
      </c>
      <c r="F124" s="214" t="str">
        <f aca="true">IF(ISERROR($V124),"",OFFSET('Smelter Look-up'!$E$4,$V124-4,0))</f>
        <v/>
      </c>
      <c r="G124" s="214" t="str">
        <f aca="true">IF(C124=$X$4,IF(ISERROR($V124),"Enter smelter details","RMI"),IF(ISERROR($V124),"",OFFSET('Smelter Look-up'!$F$4,$V124-4,0)))</f>
        <v/>
      </c>
      <c r="H124" s="215" t="str">
        <f aca="true">IF(ISERROR($V124),"",OFFSET('Smelter Look-up'!$G$4,$V124-4,0))</f>
        <v/>
      </c>
      <c r="I124" s="216" t="str">
        <f aca="true">IF(ISERROR($V124),"",OFFSET('Smelter Look-up'!$H$4,$V124-4,0))</f>
        <v/>
      </c>
      <c r="J124" s="216" t="str">
        <f aca="true">IF(ISERROR($V124),"",OFFSET('Smelter Look-up'!$I$4,$V124-4,0))</f>
        <v/>
      </c>
      <c r="K124" s="217"/>
      <c r="L124" s="217"/>
      <c r="M124" s="217"/>
      <c r="N124" s="217"/>
      <c r="O124" s="217"/>
      <c r="P124" s="218"/>
      <c r="Q124" s="219"/>
      <c r="R124" s="220" t="str">
        <f aca="true">IF(ISERROR($V124),"",OFFSET('Smelter Look-up'!$C$4,$V124-4,0)&amp;"")</f>
        <v/>
      </c>
      <c r="S124" s="221" t="str">
        <f aca="true">IF(B124="","",IF(ISERROR(MATCH($E124,CL,0)),"Unknown",INDIRECT("'C'!$A$"&amp;MATCH($E124,CL,0)+1)))</f>
        <v>RU</v>
      </c>
      <c r="T124" s="221" t="str">
        <f aca="true">IF(B124="","",IF(ISERROR(MATCH($J124,SorP!$B$1:$B$6279,0)),"",INDIRECT("'SorP'!$A$"&amp;MATCH($S124&amp;$J124,SorP!C:C,0))))</f>
        <v/>
      </c>
      <c r="U124" s="222"/>
      <c r="V124" s="223" t="e">
        <f aca="false">IF(C124="",NA(),IF(OR(C124="Smelter not listed",C124="Smelter not yet identified"),MATCH($B124&amp;$D124,'Smelter Look-up'!$J:$J,0),MATCH($B124&amp;$C124,'Smelter Look-up'!$J:$J,0)))</f>
        <v>#N/A</v>
      </c>
      <c r="X124" s="179" t="n">
        <f aca="false">IF(AND(C124="Smelter not listed",OR(LEN(D124)=0,LEN(E124)=0)),1,0)</f>
        <v>0</v>
      </c>
      <c r="AB124" s="224" t="str">
        <f aca="false">B124&amp;C124</f>
        <v>GoldOJSC "The Gulidov Krasnoyarsk Non-Ferrous Metals Plant" OJSC Krastsvetmet</v>
      </c>
    </row>
    <row r="125" s="179" customFormat="true" ht="76.5" hidden="false" customHeight="false" outlineLevel="0" collapsed="false">
      <c r="A125" s="221"/>
      <c r="B125" s="211" t="s">
        <v>146</v>
      </c>
      <c r="C125" s="212" t="s">
        <v>308</v>
      </c>
      <c r="D125" s="213"/>
      <c r="E125" s="211" t="s">
        <v>157</v>
      </c>
      <c r="F125" s="214" t="str">
        <f aca="true">IF(ISERROR($V125),"",OFFSET('Smelter Look-up'!$E$4,$V125-4,0))</f>
        <v/>
      </c>
      <c r="G125" s="214" t="str">
        <f aca="true">IF(C125=$X$4,IF(ISERROR($V125),"Enter smelter details","RMI"),IF(ISERROR($V125),"",OFFSET('Smelter Look-up'!$F$4,$V125-4,0)))</f>
        <v/>
      </c>
      <c r="H125" s="215" t="str">
        <f aca="true">IF(ISERROR($V125),"",OFFSET('Smelter Look-up'!$G$4,$V125-4,0))</f>
        <v/>
      </c>
      <c r="I125" s="216" t="str">
        <f aca="true">IF(ISERROR($V125),"",OFFSET('Smelter Look-up'!$H$4,$V125-4,0))</f>
        <v/>
      </c>
      <c r="J125" s="216" t="str">
        <f aca="true">IF(ISERROR($V125),"",OFFSET('Smelter Look-up'!$I$4,$V125-4,0))</f>
        <v/>
      </c>
      <c r="K125" s="217"/>
      <c r="L125" s="217"/>
      <c r="M125" s="217"/>
      <c r="N125" s="217"/>
      <c r="O125" s="217"/>
      <c r="P125" s="218"/>
      <c r="Q125" s="219"/>
      <c r="R125" s="220" t="str">
        <f aca="true">IF(ISERROR($V125),"",OFFSET('Smelter Look-up'!$C$4,$V125-4,0)&amp;"")</f>
        <v/>
      </c>
      <c r="S125" s="221" t="str">
        <f aca="true">IF(B125="","",IF(ISERROR(MATCH($E125,CL,0)),"Unknown",INDIRECT("'C'!$A$"&amp;MATCH($E125,CL,0)+1)))</f>
        <v>Unknown</v>
      </c>
      <c r="T125" s="221" t="str">
        <f aca="true">IF(B125="","",IF(ISERROR(MATCH($J125,SorP!$B$1:$B$6279,0)),"",INDIRECT("'SorP'!$A$"&amp;MATCH($S125&amp;$J125,SorP!C:C,0))))</f>
        <v/>
      </c>
      <c r="U125" s="222"/>
      <c r="V125" s="223" t="e">
        <f aca="false">IF(C125="",NA(),IF(OR(C125="Smelter not listed",C125="Smelter not yet identified"),MATCH($B125&amp;$D125,'Smelter Look-up'!$J:$J,0),MATCH($B125&amp;$C125,'Smelter Look-up'!$J:$J,0)))</f>
        <v>#N/A</v>
      </c>
      <c r="X125" s="179" t="n">
        <f aca="false">IF(AND(C125="Smelter not listed",OR(LEN(D125)=0,LEN(E125)=0)),1,0)</f>
        <v>0</v>
      </c>
      <c r="AB125" s="224" t="str">
        <f aca="false">B125&amp;C125</f>
        <v>GoldPease &amp; Curren United States Of</v>
      </c>
    </row>
    <row r="126" s="179" customFormat="true" ht="76.5" hidden="false" customHeight="false" outlineLevel="0" collapsed="false">
      <c r="A126" s="221"/>
      <c r="B126" s="211" t="s">
        <v>146</v>
      </c>
      <c r="C126" s="212" t="s">
        <v>309</v>
      </c>
      <c r="D126" s="213"/>
      <c r="E126" s="211" t="s">
        <v>204</v>
      </c>
      <c r="F126" s="214" t="str">
        <f aca="true">IF(ISERROR($V126),"",OFFSET('Smelter Look-up'!$E$4,$V126-4,0))</f>
        <v>CID001362</v>
      </c>
      <c r="G126" s="214" t="str">
        <f aca="true">IF(C126=$X$4,IF(ISERROR($V126),"Enter smelter details","RMI"),IF(ISERROR($V126),"",OFFSET('Smelter Look-up'!$F$4,$V126-4,0)))</f>
        <v>RMI</v>
      </c>
      <c r="H126" s="215" t="n">
        <f aca="true">IF(ISERROR($V126),"",OFFSET('Smelter Look-up'!$G$4,$V126-4,0))</f>
        <v>0</v>
      </c>
      <c r="I126" s="216" t="str">
        <f aca="true">IF(ISERROR($V126),"",OFFSET('Smelter Look-up'!$H$4,$V126-4,0))</f>
        <v>Penglai</v>
      </c>
      <c r="J126" s="216" t="str">
        <f aca="true">IF(ISERROR($V126),"",OFFSET('Smelter Look-up'!$I$4,$V126-4,0))</f>
        <v>Shandong Sheng</v>
      </c>
      <c r="K126" s="217"/>
      <c r="L126" s="217"/>
      <c r="M126" s="217"/>
      <c r="N126" s="217"/>
      <c r="O126" s="217"/>
      <c r="P126" s="218"/>
      <c r="Q126" s="219"/>
      <c r="R126" s="220" t="str">
        <f aca="true">IF(ISERROR($V126),"",OFFSET('Smelter Look-up'!$C$4,$V126-4,0)&amp;"")</f>
        <v>Penglai Penggang Gold Industry Co., Ltd.</v>
      </c>
      <c r="S126" s="221" t="str">
        <f aca="true">IF(B126="","",IF(ISERROR(MATCH($E126,CL,0)),"Unknown",INDIRECT("'C'!$A$"&amp;MATCH($E126,CL,0)+1)))</f>
        <v>CN</v>
      </c>
      <c r="T126" s="221" t="str">
        <f aca="true">IF(B126="","",IF(ISERROR(MATCH($J126,SorP!$B$1:$B$6279,0)),"",INDIRECT("'SorP'!$A$"&amp;MATCH($S126&amp;$J126,SorP!C:C,0))))</f>
        <v>CN-SD</v>
      </c>
      <c r="U126" s="222"/>
      <c r="V126" s="223" t="n">
        <f aca="false">IF(C126="",NA(),IF(OR(C126="Smelter not listed",C126="Smelter not yet identified"),MATCH($B126&amp;$D126,'Smelter Look-up'!$J:$J,0),MATCH($B126&amp;$C126,'Smelter Look-up'!$J:$J,0)))</f>
        <v>205</v>
      </c>
      <c r="X126" s="179" t="n">
        <f aca="false">IF(AND(C126="Smelter not listed",OR(LEN(D126)=0,LEN(E126)=0)),1,0)</f>
        <v>0</v>
      </c>
      <c r="AB126" s="224" t="str">
        <f aca="false">B126&amp;C126</f>
        <v>GoldPenglai Penggang Gold Industry Co., Ltd.</v>
      </c>
    </row>
    <row r="127" s="179" customFormat="true" ht="76.5" hidden="false" customHeight="false" outlineLevel="0" collapsed="false">
      <c r="A127" s="221"/>
      <c r="B127" s="211" t="s">
        <v>146</v>
      </c>
      <c r="C127" s="212" t="s">
        <v>310</v>
      </c>
      <c r="D127" s="213"/>
      <c r="E127" s="211" t="s">
        <v>311</v>
      </c>
      <c r="F127" s="214" t="str">
        <f aca="true">IF(ISERROR($V127),"",OFFSET('Smelter Look-up'!$E$4,$V127-4,0))</f>
        <v>CID002919</v>
      </c>
      <c r="G127" s="214" t="str">
        <f aca="true">IF(C127=$X$4,IF(ISERROR($V127),"Enter smelter details","RMI"),IF(ISERROR($V127),"",OFFSET('Smelter Look-up'!$F$4,$V127-4,0)))</f>
        <v>RMI</v>
      </c>
      <c r="H127" s="215" t="n">
        <f aca="true">IF(ISERROR($V127),"",OFFSET('Smelter Look-up'!$G$4,$V127-4,0))</f>
        <v>0</v>
      </c>
      <c r="I127" s="216" t="str">
        <f aca="true">IF(ISERROR($V127),"",OFFSET('Smelter Look-up'!$H$4,$V127-4,0))</f>
        <v>Mejillones</v>
      </c>
      <c r="J127" s="216" t="str">
        <f aca="true">IF(ISERROR($V127),"",OFFSET('Smelter Look-up'!$I$4,$V127-4,0))</f>
        <v>Antofagasta</v>
      </c>
      <c r="K127" s="217"/>
      <c r="L127" s="217"/>
      <c r="M127" s="217"/>
      <c r="N127" s="217"/>
      <c r="O127" s="217"/>
      <c r="P127" s="218"/>
      <c r="Q127" s="219"/>
      <c r="R127" s="220" t="str">
        <f aca="true">IF(ISERROR($V127),"",OFFSET('Smelter Look-up'!$C$4,$V127-4,0)&amp;"")</f>
        <v>Planta Recuperadora de Metales SpA</v>
      </c>
      <c r="S127" s="221" t="str">
        <f aca="true">IF(B127="","",IF(ISERROR(MATCH($E127,CL,0)),"Unknown",INDIRECT("'C'!$A$"&amp;MATCH($E127,CL,0)+1)))</f>
        <v>CL</v>
      </c>
      <c r="T127" s="221" t="str">
        <f aca="true">IF(B127="","",IF(ISERROR(MATCH($J127,SorP!$B$1:$B$6279,0)),"",INDIRECT("'SorP'!$A$"&amp;MATCH($S127&amp;$J127,SorP!C:C,0))))</f>
        <v>CL-AN</v>
      </c>
      <c r="U127" s="222"/>
      <c r="V127" s="223" t="n">
        <f aca="false">IF(C127="",NA(),IF(OR(C127="Smelter not listed",C127="Smelter not yet identified"),MATCH($B127&amp;$D127,'Smelter Look-up'!$J:$J,0),MATCH($B127&amp;$C127,'Smelter Look-up'!$J:$J,0)))</f>
        <v>208</v>
      </c>
      <c r="X127" s="179" t="n">
        <f aca="false">IF(AND(C127="Smelter not listed",OR(LEN(D127)=0,LEN(E127)=0)),1,0)</f>
        <v>0</v>
      </c>
      <c r="AB127" s="224" t="str">
        <f aca="false">B127&amp;C127</f>
        <v>GoldPlanta Recuperadora de Metales SpA</v>
      </c>
    </row>
    <row r="128" s="179" customFormat="true" ht="89.25" hidden="false" customHeight="false" outlineLevel="0" collapsed="false">
      <c r="A128" s="221"/>
      <c r="B128" s="211" t="s">
        <v>146</v>
      </c>
      <c r="C128" s="212" t="s">
        <v>312</v>
      </c>
      <c r="D128" s="213"/>
      <c r="E128" s="211" t="s">
        <v>249</v>
      </c>
      <c r="F128" s="214" t="str">
        <f aca="true">IF(ISERROR($V128),"",OFFSET('Smelter Look-up'!$E$4,$V128-4,0))</f>
        <v/>
      </c>
      <c r="G128" s="214" t="str">
        <f aca="true">IF(C128=$X$4,IF(ISERROR($V128),"Enter smelter details","RMI"),IF(ISERROR($V128),"",OFFSET('Smelter Look-up'!$F$4,$V128-4,0)))</f>
        <v/>
      </c>
      <c r="H128" s="215" t="str">
        <f aca="true">IF(ISERROR($V128),"",OFFSET('Smelter Look-up'!$G$4,$V128-4,0))</f>
        <v/>
      </c>
      <c r="I128" s="216" t="str">
        <f aca="true">IF(ISERROR($V128),"",OFFSET('Smelter Look-up'!$H$4,$V128-4,0))</f>
        <v/>
      </c>
      <c r="J128" s="216" t="str">
        <f aca="true">IF(ISERROR($V128),"",OFFSET('Smelter Look-up'!$I$4,$V128-4,0))</f>
        <v/>
      </c>
      <c r="K128" s="217"/>
      <c r="L128" s="217"/>
      <c r="M128" s="217"/>
      <c r="N128" s="217"/>
      <c r="O128" s="217"/>
      <c r="P128" s="218"/>
      <c r="Q128" s="219"/>
      <c r="R128" s="220" t="str">
        <f aca="true">IF(ISERROR($V128),"",OFFSET('Smelter Look-up'!$C$4,$V128-4,0)&amp;"")</f>
        <v/>
      </c>
      <c r="S128" s="221" t="str">
        <f aca="true">IF(B128="","",IF(ISERROR(MATCH($E128,CL,0)),"Unknown",INDIRECT("'C'!$A$"&amp;MATCH($E128,CL,0)+1)))</f>
        <v>Unknown</v>
      </c>
      <c r="T128" s="221" t="str">
        <f aca="true">IF(B128="","",IF(ISERROR(MATCH($J128,SorP!$B$1:$B$6279,0)),"",INDIRECT("'SorP'!$A$"&amp;MATCH($S128&amp;$J128,SorP!C:C,0))))</f>
        <v/>
      </c>
      <c r="U128" s="222"/>
      <c r="V128" s="223" t="e">
        <f aca="false">IF(C128="",NA(),IF(OR(C128="Smelter not listed",C128="Smelter not yet identified"),MATCH($B128&amp;$D128,'Smelter Look-up'!$J:$J,0),MATCH($B128&amp;$C128,'Smelter Look-up'!$J:$J,0)))</f>
        <v>#N/A</v>
      </c>
      <c r="X128" s="179" t="n">
        <f aca="false">IF(AND(C128="Smelter not listed",OR(LEN(D128)=0,LEN(E128)=0)),1,0)</f>
        <v>0</v>
      </c>
      <c r="AB128" s="224" t="str">
        <f aca="false">B128&amp;C128</f>
        <v>GoldPrioksky Plant of Non-Ferrous Metals Russian</v>
      </c>
    </row>
    <row r="129" s="179" customFormat="true" ht="76.5" hidden="false" customHeight="false" outlineLevel="0" collapsed="false">
      <c r="A129" s="221"/>
      <c r="B129" s="211" t="s">
        <v>146</v>
      </c>
      <c r="C129" s="212" t="s">
        <v>313</v>
      </c>
      <c r="D129" s="213"/>
      <c r="E129" s="211" t="s">
        <v>314</v>
      </c>
      <c r="F129" s="214" t="str">
        <f aca="true">IF(ISERROR($V129),"",OFFSET('Smelter Look-up'!$E$4,$V129-4,0))</f>
        <v>CID001397</v>
      </c>
      <c r="G129" s="214" t="str">
        <f aca="true">IF(C129=$X$4,IF(ISERROR($V129),"Enter smelter details","RMI"),IF(ISERROR($V129),"",OFFSET('Smelter Look-up'!$F$4,$V129-4,0)))</f>
        <v>RMI</v>
      </c>
      <c r="H129" s="215" t="n">
        <f aca="true">IF(ISERROR($V129),"",OFFSET('Smelter Look-up'!$G$4,$V129-4,0))</f>
        <v>0</v>
      </c>
      <c r="I129" s="216" t="str">
        <f aca="true">IF(ISERROR($V129),"",OFFSET('Smelter Look-up'!$H$4,$V129-4,0))</f>
        <v>Jakarta</v>
      </c>
      <c r="J129" s="216" t="str">
        <f aca="true">IF(ISERROR($V129),"",OFFSET('Smelter Look-up'!$I$4,$V129-4,0))</f>
        <v>Jakarta Raya</v>
      </c>
      <c r="K129" s="217"/>
      <c r="L129" s="217"/>
      <c r="M129" s="217"/>
      <c r="N129" s="217"/>
      <c r="O129" s="217"/>
      <c r="P129" s="218"/>
      <c r="Q129" s="219"/>
      <c r="R129" s="220" t="str">
        <f aca="true">IF(ISERROR($V129),"",OFFSET('Smelter Look-up'!$C$4,$V129-4,0)&amp;"")</f>
        <v>PT Aneka Tambang (Persero) Tbk</v>
      </c>
      <c r="S129" s="221" t="str">
        <f aca="true">IF(B129="","",IF(ISERROR(MATCH($E129,CL,0)),"Unknown",INDIRECT("'C'!$A$"&amp;MATCH($E129,CL,0)+1)))</f>
        <v>ID</v>
      </c>
      <c r="T129" s="221" t="str">
        <f aca="true">IF(B129="","",IF(ISERROR(MATCH($J129,SorP!$B$1:$B$6279,0)),"",INDIRECT("'SorP'!$A$"&amp;MATCH($S129&amp;$J129,SorP!C:C,0))))</f>
        <v>ID-JK</v>
      </c>
      <c r="U129" s="222"/>
      <c r="V129" s="223" t="n">
        <f aca="false">IF(C129="",NA(),IF(OR(C129="Smelter not listed",C129="Smelter not yet identified"),MATCH($B129&amp;$D129,'Smelter Look-up'!$J:$J,0),MATCH($B129&amp;$C129,'Smelter Look-up'!$J:$J,0)))</f>
        <v>211</v>
      </c>
      <c r="X129" s="179" t="n">
        <f aca="false">IF(AND(C129="Smelter not listed",OR(LEN(D129)=0,LEN(E129)=0)),1,0)</f>
        <v>0</v>
      </c>
      <c r="AB129" s="224" t="str">
        <f aca="false">B129&amp;C129</f>
        <v>GoldPT Aneka Tambang (Persero) Tbk</v>
      </c>
    </row>
    <row r="130" s="179" customFormat="true" ht="38.25" hidden="false" customHeight="false" outlineLevel="0" collapsed="false">
      <c r="A130" s="221"/>
      <c r="B130" s="211" t="s">
        <v>146</v>
      </c>
      <c r="C130" s="212" t="s">
        <v>315</v>
      </c>
      <c r="D130" s="213"/>
      <c r="E130" s="211" t="s">
        <v>175</v>
      </c>
      <c r="F130" s="214" t="str">
        <f aca="true">IF(ISERROR($V130),"",OFFSET('Smelter Look-up'!$E$4,$V130-4,0))</f>
        <v>CID001498</v>
      </c>
      <c r="G130" s="214" t="str">
        <f aca="true">IF(C130=$X$4,IF(ISERROR($V130),"Enter smelter details","RMI"),IF(ISERROR($V130),"",OFFSET('Smelter Look-up'!$F$4,$V130-4,0)))</f>
        <v>RMI</v>
      </c>
      <c r="H130" s="215" t="n">
        <f aca="true">IF(ISERROR($V130),"",OFFSET('Smelter Look-up'!$G$4,$V130-4,0))</f>
        <v>0</v>
      </c>
      <c r="I130" s="216" t="str">
        <f aca="true">IF(ISERROR($V130),"",OFFSET('Smelter Look-up'!$H$4,$V130-4,0))</f>
        <v>La Chaux-de-Fonds</v>
      </c>
      <c r="J130" s="216" t="str">
        <f aca="true">IF(ISERROR($V130),"",OFFSET('Smelter Look-up'!$I$4,$V130-4,0))</f>
        <v>Neuchâtel</v>
      </c>
      <c r="K130" s="217"/>
      <c r="L130" s="217"/>
      <c r="M130" s="217"/>
      <c r="N130" s="217"/>
      <c r="O130" s="217"/>
      <c r="P130" s="218"/>
      <c r="Q130" s="219"/>
      <c r="R130" s="220" t="str">
        <f aca="true">IF(ISERROR($V130),"",OFFSET('Smelter Look-up'!$C$4,$V130-4,0)&amp;"")</f>
        <v>PX Precinox S.A.</v>
      </c>
      <c r="S130" s="221" t="str">
        <f aca="true">IF(B130="","",IF(ISERROR(MATCH($E130,CL,0)),"Unknown",INDIRECT("'C'!$A$"&amp;MATCH($E130,CL,0)+1)))</f>
        <v>CH</v>
      </c>
      <c r="T130" s="221" t="str">
        <f aca="true">IF(B130="","",IF(ISERROR(MATCH($J130,SorP!$B$1:$B$6279,0)),"",INDIRECT("'SorP'!$A$"&amp;MATCH($S130&amp;$J130,SorP!C:C,0))))</f>
        <v>CH-NE</v>
      </c>
      <c r="U130" s="222"/>
      <c r="V130" s="223" t="n">
        <f aca="false">IF(C130="",NA(),IF(OR(C130="Smelter not listed",C130="Smelter not yet identified"),MATCH($B130&amp;$D130,'Smelter Look-up'!$J:$J,0),MATCH($B130&amp;$C130,'Smelter Look-up'!$J:$J,0)))</f>
        <v>212</v>
      </c>
      <c r="X130" s="179" t="n">
        <f aca="false">IF(AND(C130="Smelter not listed",OR(LEN(D130)=0,LEN(E130)=0)),1,0)</f>
        <v>0</v>
      </c>
      <c r="AB130" s="224" t="str">
        <f aca="false">B130&amp;C130</f>
        <v>GoldPX Precinox S.A.</v>
      </c>
    </row>
    <row r="131" s="179" customFormat="true" ht="76.5" hidden="false" customHeight="false" outlineLevel="0" collapsed="false">
      <c r="A131" s="221"/>
      <c r="B131" s="211" t="s">
        <v>146</v>
      </c>
      <c r="C131" s="212" t="s">
        <v>316</v>
      </c>
      <c r="D131" s="213"/>
      <c r="E131" s="211" t="s">
        <v>157</v>
      </c>
      <c r="F131" s="214" t="str">
        <f aca="true">IF(ISERROR($V131),"",OFFSET('Smelter Look-up'!$E$4,$V131-4,0))</f>
        <v/>
      </c>
      <c r="G131" s="214" t="str">
        <f aca="true">IF(C131=$X$4,IF(ISERROR($V131),"Enter smelter details","RMI"),IF(ISERROR($V131),"",OFFSET('Smelter Look-up'!$F$4,$V131-4,0)))</f>
        <v/>
      </c>
      <c r="H131" s="215" t="str">
        <f aca="true">IF(ISERROR($V131),"",OFFSET('Smelter Look-up'!$G$4,$V131-4,0))</f>
        <v/>
      </c>
      <c r="I131" s="216" t="str">
        <f aca="true">IF(ISERROR($V131),"",OFFSET('Smelter Look-up'!$H$4,$V131-4,0))</f>
        <v/>
      </c>
      <c r="J131" s="216" t="str">
        <f aca="true">IF(ISERROR($V131),"",OFFSET('Smelter Look-up'!$I$4,$V131-4,0))</f>
        <v/>
      </c>
      <c r="K131" s="217"/>
      <c r="L131" s="217"/>
      <c r="M131" s="217"/>
      <c r="N131" s="217"/>
      <c r="O131" s="217"/>
      <c r="P131" s="218"/>
      <c r="Q131" s="219"/>
      <c r="R131" s="220" t="str">
        <f aca="true">IF(ISERROR($V131),"",OFFSET('Smelter Look-up'!$C$4,$V131-4,0)&amp;"")</f>
        <v/>
      </c>
      <c r="S131" s="221" t="str">
        <f aca="true">IF(B131="","",IF(ISERROR(MATCH($E131,CL,0)),"Unknown",INDIRECT("'C'!$A$"&amp;MATCH($E131,CL,0)+1)))</f>
        <v>Unknown</v>
      </c>
      <c r="T131" s="221" t="str">
        <f aca="true">IF(B131="","",IF(ISERROR(MATCH($J131,SorP!$B$1:$B$6279,0)),"",INDIRECT("'SorP'!$A$"&amp;MATCH($S131&amp;$J131,SorP!C:C,0))))</f>
        <v/>
      </c>
      <c r="U131" s="222"/>
      <c r="V131" s="223" t="e">
        <f aca="false">IF(C131="",NA(),IF(OR(C131="Smelter not listed",C131="Smelter not yet identified"),MATCH($B131&amp;$D131,'Smelter Look-up'!$J:$J,0),MATCH($B131&amp;$C131,'Smelter Look-up'!$J:$J,0)))</f>
        <v>#N/A</v>
      </c>
      <c r="X131" s="179" t="n">
        <f aca="false">IF(AND(C131="Smelter not listed",OR(LEN(D131)=0,LEN(E131)=0)),1,0)</f>
        <v>0</v>
      </c>
      <c r="AB131" s="224" t="str">
        <f aca="false">B131&amp;C131</f>
        <v>GoldQG Refining, LLC United States Of</v>
      </c>
    </row>
    <row r="132" s="179" customFormat="true" ht="76.5" hidden="false" customHeight="false" outlineLevel="0" collapsed="false">
      <c r="A132" s="221"/>
      <c r="B132" s="211" t="s">
        <v>146</v>
      </c>
      <c r="C132" s="212" t="s">
        <v>317</v>
      </c>
      <c r="D132" s="213"/>
      <c r="E132" s="211" t="s">
        <v>184</v>
      </c>
      <c r="F132" s="214" t="str">
        <f aca="true">IF(ISERROR($V132),"",OFFSET('Smelter Look-up'!$E$4,$V132-4,0))</f>
        <v/>
      </c>
      <c r="G132" s="214" t="str">
        <f aca="true">IF(C132=$X$4,IF(ISERROR($V132),"Enter smelter details","RMI"),IF(ISERROR($V132),"",OFFSET('Smelter Look-up'!$F$4,$V132-4,0)))</f>
        <v/>
      </c>
      <c r="H132" s="215" t="str">
        <f aca="true">IF(ISERROR($V132),"",OFFSET('Smelter Look-up'!$G$4,$V132-4,0))</f>
        <v/>
      </c>
      <c r="I132" s="216" t="str">
        <f aca="true">IF(ISERROR($V132),"",OFFSET('Smelter Look-up'!$H$4,$V132-4,0))</f>
        <v/>
      </c>
      <c r="J132" s="216" t="str">
        <f aca="true">IF(ISERROR($V132),"",OFFSET('Smelter Look-up'!$I$4,$V132-4,0))</f>
        <v/>
      </c>
      <c r="K132" s="217"/>
      <c r="L132" s="217"/>
      <c r="M132" s="217"/>
      <c r="N132" s="217"/>
      <c r="O132" s="217"/>
      <c r="P132" s="218"/>
      <c r="Q132" s="219"/>
      <c r="R132" s="220" t="str">
        <f aca="true">IF(ISERROR($V132),"",OFFSET('Smelter Look-up'!$C$4,$V132-4,0)&amp;"")</f>
        <v/>
      </c>
      <c r="S132" s="221" t="str">
        <f aca="true">IF(B132="","",IF(ISERROR(MATCH($E132,CL,0)),"Unknown",INDIRECT("'C'!$A$"&amp;MATCH($E132,CL,0)+1)))</f>
        <v>Unknown</v>
      </c>
      <c r="T132" s="221" t="str">
        <f aca="true">IF(B132="","",IF(ISERROR(MATCH($J132,SorP!$B$1:$B$6279,0)),"",INDIRECT("'SorP'!$A$"&amp;MATCH($S132&amp;$J132,SorP!C:C,0))))</f>
        <v/>
      </c>
      <c r="U132" s="222"/>
      <c r="V132" s="223" t="e">
        <f aca="false">IF(C132="",NA(),IF(OR(C132="Smelter not listed",C132="Smelter not yet identified"),MATCH($B132&amp;$D132,'Smelter Look-up'!$J:$J,0),MATCH($B132&amp;$C132,'Smelter Look-up'!$J:$J,0)))</f>
        <v>#N/A</v>
      </c>
      <c r="X132" s="179" t="n">
        <f aca="false">IF(AND(C132="Smelter not listed",OR(LEN(D132)=0,LEN(E132)=0)),1,0)</f>
        <v>0</v>
      </c>
      <c r="AB132" s="224" t="str">
        <f aca="false">B132&amp;C132</f>
        <v>GoldRand Refinery (Pty) Ltd. South</v>
      </c>
    </row>
    <row r="133" s="179" customFormat="true" ht="63.75" hidden="false" customHeight="false" outlineLevel="0" collapsed="false">
      <c r="A133" s="221"/>
      <c r="B133" s="211" t="s">
        <v>146</v>
      </c>
      <c r="C133" s="212" t="s">
        <v>318</v>
      </c>
      <c r="D133" s="213"/>
      <c r="E133" s="211" t="s">
        <v>204</v>
      </c>
      <c r="F133" s="214" t="str">
        <f aca="true">IF(ISERROR($V133),"",OFFSET('Smelter Look-up'!$E$4,$V133-4,0))</f>
        <v>CID000522</v>
      </c>
      <c r="G133" s="214" t="str">
        <f aca="true">IF(C133=$X$4,IF(ISERROR($V133),"Enter smelter details","RMI"),IF(ISERROR($V133),"",OFFSET('Smelter Look-up'!$F$4,$V133-4,0)))</f>
        <v>RMI</v>
      </c>
      <c r="H133" s="215" t="n">
        <f aca="true">IF(ISERROR($V133),"",OFFSET('Smelter Look-up'!$G$4,$V133-4,0))</f>
        <v>0</v>
      </c>
      <c r="I133" s="216" t="str">
        <f aca="true">IF(ISERROR($V133),"",OFFSET('Smelter Look-up'!$H$4,$V133-4,0))</f>
        <v>Lanzhou</v>
      </c>
      <c r="J133" s="216" t="str">
        <f aca="true">IF(ISERROR($V133),"",OFFSET('Smelter Look-up'!$I$4,$V133-4,0))</f>
        <v>Gansu Sheng</v>
      </c>
      <c r="K133" s="217"/>
      <c r="L133" s="217"/>
      <c r="M133" s="217"/>
      <c r="N133" s="217"/>
      <c r="O133" s="217"/>
      <c r="P133" s="218"/>
      <c r="Q133" s="219"/>
      <c r="R133" s="220" t="str">
        <f aca="true">IF(ISERROR($V133),"",OFFSET('Smelter Look-up'!$C$4,$V133-4,0)&amp;"")</f>
        <v>Refinery of Seemine Gold Co., Ltd.</v>
      </c>
      <c r="S133" s="221" t="str">
        <f aca="true">IF(B133="","",IF(ISERROR(MATCH($E133,CL,0)),"Unknown",INDIRECT("'C'!$A$"&amp;MATCH($E133,CL,0)+1)))</f>
        <v>CN</v>
      </c>
      <c r="T133" s="221" t="str">
        <f aca="true">IF(B133="","",IF(ISERROR(MATCH($J133,SorP!$B$1:$B$6279,0)),"",INDIRECT("'SorP'!$A$"&amp;MATCH($S133&amp;$J133,SorP!C:C,0))))</f>
        <v>CN-GS</v>
      </c>
      <c r="U133" s="222"/>
      <c r="V133" s="223" t="n">
        <f aca="false">IF(C133="",NA(),IF(OR(C133="Smelter not listed",C133="Smelter not yet identified"),MATCH($B133&amp;$D133,'Smelter Look-up'!$J:$J,0),MATCH($B133&amp;$C133,'Smelter Look-up'!$J:$J,0)))</f>
        <v>217</v>
      </c>
      <c r="X133" s="179" t="n">
        <f aca="false">IF(AND(C133="Smelter not listed",OR(LEN(D133)=0,LEN(E133)=0)),1,0)</f>
        <v>0</v>
      </c>
      <c r="AB133" s="224" t="str">
        <f aca="false">B133&amp;C133</f>
        <v>GoldRefinery of Seemine Gold Co., Ltd.</v>
      </c>
    </row>
    <row r="134" s="179" customFormat="true" ht="51" hidden="false" customHeight="false" outlineLevel="0" collapsed="false">
      <c r="A134" s="221"/>
      <c r="B134" s="211" t="s">
        <v>146</v>
      </c>
      <c r="C134" s="212" t="s">
        <v>319</v>
      </c>
      <c r="D134" s="213"/>
      <c r="E134" s="211" t="s">
        <v>320</v>
      </c>
      <c r="F134" s="214" t="str">
        <f aca="true">IF(ISERROR($V134),"",OFFSET('Smelter Look-up'!$E$4,$V134-4,0))</f>
        <v>CID002582</v>
      </c>
      <c r="G134" s="214" t="str">
        <f aca="true">IF(C134=$X$4,IF(ISERROR($V134),"Enter smelter details","RMI"),IF(ISERROR($V134),"",OFFSET('Smelter Look-up'!$F$4,$V134-4,0)))</f>
        <v>RMI</v>
      </c>
      <c r="H134" s="215" t="n">
        <f aca="true">IF(ISERROR($V134),"",OFFSET('Smelter Look-up'!$G$4,$V134-4,0))</f>
        <v>0</v>
      </c>
      <c r="I134" s="216" t="str">
        <f aca="true">IF(ISERROR($V134),"",OFFSET('Smelter Look-up'!$H$4,$V134-4,0))</f>
        <v>Moerdijk</v>
      </c>
      <c r="J134" s="216" t="str">
        <f aca="true">IF(ISERROR($V134),"",OFFSET('Smelter Look-up'!$I$4,$V134-4,0))</f>
        <v>Noord-Brabant</v>
      </c>
      <c r="K134" s="217"/>
      <c r="L134" s="217"/>
      <c r="M134" s="217"/>
      <c r="N134" s="217"/>
      <c r="O134" s="217"/>
      <c r="P134" s="218"/>
      <c r="Q134" s="219"/>
      <c r="R134" s="220" t="str">
        <f aca="true">IF(ISERROR($V134),"",OFFSET('Smelter Look-up'!$C$4,$V134-4,0)&amp;"")</f>
        <v>REMONDIS PMR B.V.</v>
      </c>
      <c r="S134" s="221" t="str">
        <f aca="true">IF(B134="","",IF(ISERROR(MATCH($E134,CL,0)),"Unknown",INDIRECT("'C'!$A$"&amp;MATCH($E134,CL,0)+1)))</f>
        <v>NL</v>
      </c>
      <c r="T134" s="221" t="str">
        <f aca="true">IF(B134="","",IF(ISERROR(MATCH($J134,SorP!$B$1:$B$6279,0)),"",INDIRECT("'SorP'!$A$"&amp;MATCH($S134&amp;$J134,SorP!C:C,0))))</f>
        <v>NL-NB</v>
      </c>
      <c r="U134" s="222"/>
      <c r="V134" s="223" t="n">
        <f aca="false">IF(C134="",NA(),IF(OR(C134="Smelter not listed",C134="Smelter not yet identified"),MATCH($B134&amp;$D134,'Smelter Look-up'!$J:$J,0),MATCH($B134&amp;$C134,'Smelter Look-up'!$J:$J,0)))</f>
        <v>219</v>
      </c>
      <c r="X134" s="179" t="n">
        <f aca="false">IF(AND(C134="Smelter not listed",OR(LEN(D134)=0,LEN(E134)=0)),1,0)</f>
        <v>0</v>
      </c>
      <c r="AB134" s="224" t="str">
        <f aca="false">B134&amp;C134</f>
        <v>GoldREMONDIS PMR B.V.</v>
      </c>
    </row>
    <row r="135" s="179" customFormat="true" ht="51" hidden="false" customHeight="false" outlineLevel="0" collapsed="false">
      <c r="A135" s="221"/>
      <c r="B135" s="211" t="s">
        <v>146</v>
      </c>
      <c r="C135" s="212" t="s">
        <v>321</v>
      </c>
      <c r="D135" s="213"/>
      <c r="E135" s="211" t="s">
        <v>178</v>
      </c>
      <c r="F135" s="214" t="str">
        <f aca="true">IF(ISERROR($V135),"",OFFSET('Smelter Look-up'!$E$4,$V135-4,0))</f>
        <v>CID001534</v>
      </c>
      <c r="G135" s="214" t="str">
        <f aca="true">IF(C135=$X$4,IF(ISERROR($V135),"Enter smelter details","RMI"),IF(ISERROR($V135),"",OFFSET('Smelter Look-up'!$F$4,$V135-4,0)))</f>
        <v>RMI</v>
      </c>
      <c r="H135" s="215" t="n">
        <f aca="true">IF(ISERROR($V135),"",OFFSET('Smelter Look-up'!$G$4,$V135-4,0))</f>
        <v>0</v>
      </c>
      <c r="I135" s="216" t="str">
        <f aca="true">IF(ISERROR($V135),"",OFFSET('Smelter Look-up'!$H$4,$V135-4,0))</f>
        <v>Ottawa</v>
      </c>
      <c r="J135" s="216" t="str">
        <f aca="true">IF(ISERROR($V135),"",OFFSET('Smelter Look-up'!$I$4,$V135-4,0))</f>
        <v>Ontario</v>
      </c>
      <c r="K135" s="217"/>
      <c r="L135" s="217"/>
      <c r="M135" s="217"/>
      <c r="N135" s="217"/>
      <c r="O135" s="217"/>
      <c r="P135" s="218"/>
      <c r="Q135" s="219"/>
      <c r="R135" s="220" t="str">
        <f aca="true">IF(ISERROR($V135),"",OFFSET('Smelter Look-up'!$C$4,$V135-4,0)&amp;"")</f>
        <v>Royal Canadian Mint</v>
      </c>
      <c r="S135" s="221" t="str">
        <f aca="true">IF(B135="","",IF(ISERROR(MATCH($E135,CL,0)),"Unknown",INDIRECT("'C'!$A$"&amp;MATCH($E135,CL,0)+1)))</f>
        <v>CA</v>
      </c>
      <c r="T135" s="221" t="str">
        <f aca="true">IF(B135="","",IF(ISERROR(MATCH($J135,SorP!$B$1:$B$6279,0)),"",INDIRECT("'SorP'!$A$"&amp;MATCH($S135&amp;$J135,SorP!C:C,0))))</f>
        <v>CA-ON</v>
      </c>
      <c r="U135" s="222"/>
      <c r="V135" s="223" t="n">
        <f aca="false">IF(C135="",NA(),IF(OR(C135="Smelter not listed",C135="Smelter not yet identified"),MATCH($B135&amp;$D135,'Smelter Look-up'!$J:$J,0),MATCH($B135&amp;$C135,'Smelter Look-up'!$J:$J,0)))</f>
        <v>220</v>
      </c>
      <c r="X135" s="179" t="n">
        <f aca="false">IF(AND(C135="Smelter not listed",OR(LEN(D135)=0,LEN(E135)=0)),1,0)</f>
        <v>0</v>
      </c>
      <c r="AB135" s="224" t="str">
        <f aca="false">B135&amp;C135</f>
        <v>GoldRoyal Canadian Mint</v>
      </c>
    </row>
    <row r="136" s="179" customFormat="true" ht="25.5" hidden="false" customHeight="false" outlineLevel="0" collapsed="false">
      <c r="A136" s="221"/>
      <c r="B136" s="211" t="s">
        <v>146</v>
      </c>
      <c r="C136" s="212" t="s">
        <v>322</v>
      </c>
      <c r="D136" s="213"/>
      <c r="E136" s="211" t="s">
        <v>323</v>
      </c>
      <c r="F136" s="214" t="str">
        <f aca="true">IF(ISERROR($V136),"",OFFSET('Smelter Look-up'!$E$4,$V136-4,0))</f>
        <v>CID002761</v>
      </c>
      <c r="G136" s="214" t="str">
        <f aca="true">IF(C136=$X$4,IF(ISERROR($V136),"Enter smelter details","RMI"),IF(ISERROR($V136),"",OFFSET('Smelter Look-up'!$F$4,$V136-4,0)))</f>
        <v>RMI</v>
      </c>
      <c r="H136" s="215" t="n">
        <f aca="true">IF(ISERROR($V136),"",OFFSET('Smelter Look-up'!$G$4,$V136-4,0))</f>
        <v>0</v>
      </c>
      <c r="I136" s="216" t="str">
        <f aca="true">IF(ISERROR($V136),"",OFFSET('Smelter Look-up'!$H$4,$V136-4,0))</f>
        <v>Paris</v>
      </c>
      <c r="J136" s="216" t="str">
        <f aca="true">IF(ISERROR($V136),"",OFFSET('Smelter Look-up'!$I$4,$V136-4,0))</f>
        <v>Île-de-France</v>
      </c>
      <c r="K136" s="217"/>
      <c r="L136" s="217"/>
      <c r="M136" s="217"/>
      <c r="N136" s="217"/>
      <c r="O136" s="217"/>
      <c r="P136" s="218"/>
      <c r="Q136" s="219"/>
      <c r="R136" s="220" t="str">
        <f aca="true">IF(ISERROR($V136),"",OFFSET('Smelter Look-up'!$C$4,$V136-4,0)&amp;"")</f>
        <v>SAAMP</v>
      </c>
      <c r="S136" s="221" t="str">
        <f aca="true">IF(B136="","",IF(ISERROR(MATCH($E136,CL,0)),"Unknown",INDIRECT("'C'!$A$"&amp;MATCH($E136,CL,0)+1)))</f>
        <v>FR</v>
      </c>
      <c r="T136" s="221" t="str">
        <f aca="true">IF(B136="","",IF(ISERROR(MATCH($J136,SorP!$B$1:$B$6279,0)),"",INDIRECT("'SorP'!$A$"&amp;MATCH($S136&amp;$J136,SorP!C:C,0))))</f>
        <v>FR-IDF</v>
      </c>
      <c r="U136" s="222"/>
      <c r="V136" s="223" t="n">
        <f aca="false">IF(C136="",NA(),IF(OR(C136="Smelter not listed",C136="Smelter not yet identified"),MATCH($B136&amp;$D136,'Smelter Look-up'!$J:$J,0),MATCH($B136&amp;$C136,'Smelter Look-up'!$J:$J,0)))</f>
        <v>221</v>
      </c>
      <c r="X136" s="179" t="n">
        <f aca="false">IF(AND(C136="Smelter not listed",OR(LEN(D136)=0,LEN(E136)=0)),1,0)</f>
        <v>0</v>
      </c>
      <c r="AB136" s="224" t="str">
        <f aca="false">B136&amp;C136</f>
        <v>GoldSAAMP</v>
      </c>
    </row>
    <row r="137" s="179" customFormat="true" ht="76.5" hidden="false" customHeight="false" outlineLevel="0" collapsed="false">
      <c r="A137" s="221"/>
      <c r="B137" s="211" t="s">
        <v>146</v>
      </c>
      <c r="C137" s="212" t="s">
        <v>324</v>
      </c>
      <c r="D137" s="213"/>
      <c r="E137" s="211" t="s">
        <v>157</v>
      </c>
      <c r="F137" s="214" t="str">
        <f aca="true">IF(ISERROR($V137),"",OFFSET('Smelter Look-up'!$E$4,$V137-4,0))</f>
        <v/>
      </c>
      <c r="G137" s="214" t="str">
        <f aca="true">IF(C137=$X$4,IF(ISERROR($V137),"Enter smelter details","RMI"),IF(ISERROR($V137),"",OFFSET('Smelter Look-up'!$F$4,$V137-4,0)))</f>
        <v/>
      </c>
      <c r="H137" s="215" t="str">
        <f aca="true">IF(ISERROR($V137),"",OFFSET('Smelter Look-up'!$G$4,$V137-4,0))</f>
        <v/>
      </c>
      <c r="I137" s="216" t="str">
        <f aca="true">IF(ISERROR($V137),"",OFFSET('Smelter Look-up'!$H$4,$V137-4,0))</f>
        <v/>
      </c>
      <c r="J137" s="216" t="str">
        <f aca="true">IF(ISERROR($V137),"",OFFSET('Smelter Look-up'!$I$4,$V137-4,0))</f>
        <v/>
      </c>
      <c r="K137" s="217"/>
      <c r="L137" s="217"/>
      <c r="M137" s="217"/>
      <c r="N137" s="217"/>
      <c r="O137" s="217"/>
      <c r="P137" s="218"/>
      <c r="Q137" s="219"/>
      <c r="R137" s="220" t="str">
        <f aca="true">IF(ISERROR($V137),"",OFFSET('Smelter Look-up'!$C$4,$V137-4,0)&amp;"")</f>
        <v/>
      </c>
      <c r="S137" s="221" t="str">
        <f aca="true">IF(B137="","",IF(ISERROR(MATCH($E137,CL,0)),"Unknown",INDIRECT("'C'!$A$"&amp;MATCH($E137,CL,0)+1)))</f>
        <v>Unknown</v>
      </c>
      <c r="T137" s="221" t="str">
        <f aca="true">IF(B137="","",IF(ISERROR(MATCH($J137,SorP!$B$1:$B$6279,0)),"",INDIRECT("'SorP'!$A$"&amp;MATCH($S137&amp;$J137,SorP!C:C,0))))</f>
        <v/>
      </c>
      <c r="U137" s="222"/>
      <c r="V137" s="223" t="e">
        <f aca="false">IF(C137="",NA(),IF(OR(C137="Smelter not listed",C137="Smelter not yet identified"),MATCH($B137&amp;$D137,'Smelter Look-up'!$J:$J,0),MATCH($B137&amp;$C137,'Smelter Look-up'!$J:$J,0)))</f>
        <v>#N/A</v>
      </c>
      <c r="X137" s="179" t="n">
        <f aca="false">IF(AND(C137="Smelter not listed",OR(LEN(D137)=0,LEN(E137)=0)),1,0)</f>
        <v>0</v>
      </c>
      <c r="AB137" s="224" t="str">
        <f aca="false">B137&amp;C137</f>
        <v>GoldSabin Metal Corp. United States Of</v>
      </c>
    </row>
    <row r="138" s="179" customFormat="true" ht="38.25" hidden="false" customHeight="false" outlineLevel="0" collapsed="false">
      <c r="A138" s="221"/>
      <c r="B138" s="211" t="s">
        <v>146</v>
      </c>
      <c r="C138" s="212" t="s">
        <v>325</v>
      </c>
      <c r="D138" s="213"/>
      <c r="E138" s="211" t="s">
        <v>153</v>
      </c>
      <c r="F138" s="214" t="str">
        <f aca="true">IF(ISERROR($V138),"",OFFSET('Smelter Look-up'!$E$4,$V138-4,0))</f>
        <v>CID002973</v>
      </c>
      <c r="G138" s="214" t="str">
        <f aca="true">IF(C138=$X$4,IF(ISERROR($V138),"Enter smelter details","RMI"),IF(ISERROR($V138),"",OFFSET('Smelter Look-up'!$F$4,$V138-4,0)))</f>
        <v>RMI</v>
      </c>
      <c r="H138" s="215" t="n">
        <f aca="true">IF(ISERROR($V138),"",OFFSET('Smelter Look-up'!$G$4,$V138-4,0))</f>
        <v>0</v>
      </c>
      <c r="I138" s="216" t="str">
        <f aca="true">IF(ISERROR($V138),"",OFFSET('Smelter Look-up'!$H$4,$V138-4,0))</f>
        <v>Arezzo</v>
      </c>
      <c r="J138" s="216" t="str">
        <f aca="true">IF(ISERROR($V138),"",OFFSET('Smelter Look-up'!$I$4,$V138-4,0))</f>
        <v>Toscana</v>
      </c>
      <c r="K138" s="217"/>
      <c r="L138" s="217"/>
      <c r="M138" s="217"/>
      <c r="N138" s="217"/>
      <c r="O138" s="217"/>
      <c r="P138" s="218"/>
      <c r="Q138" s="219"/>
      <c r="R138" s="220" t="str">
        <f aca="true">IF(ISERROR($V138),"",OFFSET('Smelter Look-up'!$C$4,$V138-4,0)&amp;"")</f>
        <v>Safimet S.p.A</v>
      </c>
      <c r="S138" s="221" t="str">
        <f aca="true">IF(B138="","",IF(ISERROR(MATCH($E138,CL,0)),"Unknown",INDIRECT("'C'!$A$"&amp;MATCH($E138,CL,0)+1)))</f>
        <v>IT</v>
      </c>
      <c r="T138" s="221" t="str">
        <f aca="true">IF(B138="","",IF(ISERROR(MATCH($J138,SorP!$B$1:$B$6279,0)),"",INDIRECT("'SorP'!$A$"&amp;MATCH($S138&amp;$J138,SorP!C:C,0))))</f>
        <v>IT-52</v>
      </c>
      <c r="U138" s="222"/>
      <c r="V138" s="223" t="n">
        <f aca="false">IF(C138="",NA(),IF(OR(C138="Smelter not listed",C138="Smelter not yet identified"),MATCH($B138&amp;$D138,'Smelter Look-up'!$J:$J,0),MATCH($B138&amp;$C138,'Smelter Look-up'!$J:$J,0)))</f>
        <v>223</v>
      </c>
      <c r="X138" s="179" t="n">
        <f aca="false">IF(AND(C138="Smelter not listed",OR(LEN(D138)=0,LEN(E138)=0)),1,0)</f>
        <v>0</v>
      </c>
      <c r="AB138" s="224" t="str">
        <f aca="false">B138&amp;C138</f>
        <v>GoldSafimet S.p.A</v>
      </c>
    </row>
    <row r="139" s="179" customFormat="true" ht="25.5" hidden="false" customHeight="false" outlineLevel="0" collapsed="false">
      <c r="A139" s="221"/>
      <c r="B139" s="211" t="s">
        <v>146</v>
      </c>
      <c r="C139" s="212" t="s">
        <v>326</v>
      </c>
      <c r="D139" s="213"/>
      <c r="E139" s="211" t="s">
        <v>327</v>
      </c>
      <c r="F139" s="214" t="str">
        <f aca="true">IF(ISERROR($V139),"",OFFSET('Smelter Look-up'!$E$4,$V139-4,0))</f>
        <v>CID002290</v>
      </c>
      <c r="G139" s="214" t="str">
        <f aca="true">IF(C139=$X$4,IF(ISERROR($V139),"Enter smelter details","RMI"),IF(ISERROR($V139),"",OFFSET('Smelter Look-up'!$F$4,$V139-4,0)))</f>
        <v>RMI</v>
      </c>
      <c r="H139" s="215" t="n">
        <f aca="true">IF(ISERROR($V139),"",OFFSET('Smelter Look-up'!$G$4,$V139-4,0))</f>
        <v>0</v>
      </c>
      <c r="I139" s="216" t="str">
        <f aca="true">IF(ISERROR($V139),"",OFFSET('Smelter Look-up'!$H$4,$V139-4,0))</f>
        <v>Vestec</v>
      </c>
      <c r="J139" s="216" t="str">
        <f aca="true">IF(ISERROR($V139),"",OFFSET('Smelter Look-up'!$I$4,$V139-4,0))</f>
        <v>Praha-západ</v>
      </c>
      <c r="K139" s="217"/>
      <c r="L139" s="217"/>
      <c r="M139" s="217"/>
      <c r="N139" s="217"/>
      <c r="O139" s="217"/>
      <c r="P139" s="218"/>
      <c r="Q139" s="219"/>
      <c r="R139" s="220" t="str">
        <f aca="true">IF(ISERROR($V139),"",OFFSET('Smelter Look-up'!$C$4,$V139-4,0)&amp;"")</f>
        <v>SAFINA A.S.</v>
      </c>
      <c r="S139" s="221" t="str">
        <f aca="true">IF(B139="","",IF(ISERROR(MATCH($E139,CL,0)),"Unknown",INDIRECT("'C'!$A$"&amp;MATCH($E139,CL,0)+1)))</f>
        <v>CZ</v>
      </c>
      <c r="T139" s="221" t="str">
        <f aca="true">IF(B139="","",IF(ISERROR(MATCH($J139,SorP!$B$1:$B$6279,0)),"",INDIRECT("'SorP'!$A$"&amp;MATCH($S139&amp;$J139,SorP!C:C,0))))</f>
        <v>CZ-20A</v>
      </c>
      <c r="U139" s="222"/>
      <c r="V139" s="223" t="n">
        <f aca="false">IF(C139="",NA(),IF(OR(C139="Smelter not listed",C139="Smelter not yet identified"),MATCH($B139&amp;$D139,'Smelter Look-up'!$J:$J,0),MATCH($B139&amp;$C139,'Smelter Look-up'!$J:$J,0)))</f>
        <v>224</v>
      </c>
      <c r="X139" s="179" t="n">
        <f aca="false">IF(AND(C139="Smelter not listed",OR(LEN(D139)=0,LEN(E139)=0)),1,0)</f>
        <v>0</v>
      </c>
      <c r="AB139" s="224" t="str">
        <f aca="false">B139&amp;C139</f>
        <v>GoldSAFINA A.S.</v>
      </c>
    </row>
    <row r="140" s="179" customFormat="true" ht="25.5" hidden="false" customHeight="false" outlineLevel="0" collapsed="false">
      <c r="A140" s="221"/>
      <c r="B140" s="211" t="s">
        <v>146</v>
      </c>
      <c r="C140" s="212" t="s">
        <v>328</v>
      </c>
      <c r="D140" s="213"/>
      <c r="E140" s="211" t="s">
        <v>186</v>
      </c>
      <c r="F140" s="214" t="str">
        <f aca="true">IF(ISERROR($V140),"",OFFSET('Smelter Look-up'!$E$4,$V140-4,0))</f>
        <v>CID002853</v>
      </c>
      <c r="G140" s="214" t="str">
        <f aca="true">IF(C140=$X$4,IF(ISERROR($V140),"Enter smelter details","RMI"),IF(ISERROR($V140),"",OFFSET('Smelter Look-up'!$F$4,$V140-4,0)))</f>
        <v>RMI</v>
      </c>
      <c r="H140" s="215" t="n">
        <f aca="true">IF(ISERROR($V140),"",OFFSET('Smelter Look-up'!$G$4,$V140-4,0))</f>
        <v>0</v>
      </c>
      <c r="I140" s="216" t="str">
        <f aca="true">IF(ISERROR($V140),"",OFFSET('Smelter Look-up'!$H$4,$V140-4,0))</f>
        <v>Parwanoo</v>
      </c>
      <c r="J140" s="216" t="str">
        <f aca="true">IF(ISERROR($V140),"",OFFSET('Smelter Look-up'!$I$4,$V140-4,0))</f>
        <v>Himāchal Pradesh</v>
      </c>
      <c r="K140" s="217"/>
      <c r="L140" s="217"/>
      <c r="M140" s="217"/>
      <c r="N140" s="217"/>
      <c r="O140" s="217"/>
      <c r="P140" s="218"/>
      <c r="Q140" s="219"/>
      <c r="R140" s="220" t="str">
        <f aca="true">IF(ISERROR($V140),"",OFFSET('Smelter Look-up'!$C$4,$V140-4,0)&amp;"")</f>
        <v>Sai Refinery</v>
      </c>
      <c r="S140" s="221" t="str">
        <f aca="true">IF(B140="","",IF(ISERROR(MATCH($E140,CL,0)),"Unknown",INDIRECT("'C'!$A$"&amp;MATCH($E140,CL,0)+1)))</f>
        <v>IN</v>
      </c>
      <c r="T140" s="221" t="str">
        <f aca="true">IF(B140="","",IF(ISERROR(MATCH($J140,SorP!$B$1:$B$6279,0)),"",INDIRECT("'SorP'!$A$"&amp;MATCH($S140&amp;$J140,SorP!C:C,0))))</f>
        <v>IN-HP</v>
      </c>
      <c r="U140" s="222"/>
      <c r="V140" s="223" t="n">
        <f aca="false">IF(C140="",NA(),IF(OR(C140="Smelter not listed",C140="Smelter not yet identified"),MATCH($B140&amp;$D140,'Smelter Look-up'!$J:$J,0),MATCH($B140&amp;$C140,'Smelter Look-up'!$J:$J,0)))</f>
        <v>226</v>
      </c>
      <c r="X140" s="179" t="n">
        <f aca="false">IF(AND(C140="Smelter not listed",OR(LEN(D140)=0,LEN(E140)=0)),1,0)</f>
        <v>0</v>
      </c>
      <c r="AB140" s="224" t="str">
        <f aca="false">B140&amp;C140</f>
        <v>GoldSai Refinery</v>
      </c>
    </row>
    <row r="141" s="179" customFormat="true" ht="76.5" hidden="false" customHeight="false" outlineLevel="0" collapsed="false">
      <c r="A141" s="221"/>
      <c r="B141" s="211" t="s">
        <v>146</v>
      </c>
      <c r="C141" s="212" t="s">
        <v>329</v>
      </c>
      <c r="D141" s="213"/>
      <c r="E141" s="211" t="s">
        <v>210</v>
      </c>
      <c r="F141" s="214" t="str">
        <f aca="true">IF(ISERROR($V141),"",OFFSET('Smelter Look-up'!$E$4,$V141-4,0))</f>
        <v/>
      </c>
      <c r="G141" s="214" t="str">
        <f aca="true">IF(C141=$X$4,IF(ISERROR($V141),"Enter smelter details","RMI"),IF(ISERROR($V141),"",OFFSET('Smelter Look-up'!$F$4,$V141-4,0)))</f>
        <v/>
      </c>
      <c r="H141" s="215" t="str">
        <f aca="true">IF(ISERROR($V141),"",OFFSET('Smelter Look-up'!$G$4,$V141-4,0))</f>
        <v/>
      </c>
      <c r="I141" s="216" t="str">
        <f aca="true">IF(ISERROR($V141),"",OFFSET('Smelter Look-up'!$H$4,$V141-4,0))</f>
        <v/>
      </c>
      <c r="J141" s="216" t="str">
        <f aca="true">IF(ISERROR($V141),"",OFFSET('Smelter Look-up'!$I$4,$V141-4,0))</f>
        <v/>
      </c>
      <c r="K141" s="217"/>
      <c r="L141" s="217"/>
      <c r="M141" s="217"/>
      <c r="N141" s="217"/>
      <c r="O141" s="217"/>
      <c r="P141" s="218"/>
      <c r="Q141" s="219"/>
      <c r="R141" s="220" t="str">
        <f aca="true">IF(ISERROR($V141),"",OFFSET('Smelter Look-up'!$C$4,$V141-4,0)&amp;"")</f>
        <v/>
      </c>
      <c r="S141" s="221" t="str">
        <f aca="true">IF(B141="","",IF(ISERROR(MATCH($E141,CL,0)),"Unknown",INDIRECT("'C'!$A$"&amp;MATCH($E141,CL,0)+1)))</f>
        <v>Unknown</v>
      </c>
      <c r="T141" s="221" t="str">
        <f aca="true">IF(B141="","",IF(ISERROR(MATCH($J141,SorP!$B$1:$B$6279,0)),"",INDIRECT("'SorP'!$A$"&amp;MATCH($S141&amp;$J141,SorP!C:C,0))))</f>
        <v/>
      </c>
      <c r="U141" s="222"/>
      <c r="V141" s="223" t="e">
        <f aca="false">IF(C141="",NA(),IF(OR(C141="Smelter not listed",C141="Smelter not yet identified"),MATCH($B141&amp;$D141,'Smelter Look-up'!$J:$J,0),MATCH($B141&amp;$C141,'Smelter Look-up'!$J:$J,0)))</f>
        <v>#N/A</v>
      </c>
      <c r="X141" s="179" t="n">
        <f aca="false">IF(AND(C141="Smelter not listed",OR(LEN(D141)=0,LEN(E141)=0)),1,0)</f>
        <v>0</v>
      </c>
      <c r="AB141" s="224" t="str">
        <f aca="false">B141&amp;C141</f>
        <v>GoldSamduck Precious Metals Republic of</v>
      </c>
    </row>
    <row r="142" s="179" customFormat="true" ht="76.5" hidden="false" customHeight="false" outlineLevel="0" collapsed="false">
      <c r="A142" s="221"/>
      <c r="B142" s="211" t="s">
        <v>146</v>
      </c>
      <c r="C142" s="212" t="s">
        <v>330</v>
      </c>
      <c r="D142" s="213"/>
      <c r="E142" s="211" t="s">
        <v>210</v>
      </c>
      <c r="F142" s="214" t="str">
        <f aca="true">IF(ISERROR($V142),"",OFFSET('Smelter Look-up'!$E$4,$V142-4,0))</f>
        <v/>
      </c>
      <c r="G142" s="214" t="str">
        <f aca="true">IF(C142=$X$4,IF(ISERROR($V142),"Enter smelter details","RMI"),IF(ISERROR($V142),"",OFFSET('Smelter Look-up'!$F$4,$V142-4,0)))</f>
        <v/>
      </c>
      <c r="H142" s="215" t="str">
        <f aca="true">IF(ISERROR($V142),"",OFFSET('Smelter Look-up'!$G$4,$V142-4,0))</f>
        <v/>
      </c>
      <c r="I142" s="216" t="str">
        <f aca="true">IF(ISERROR($V142),"",OFFSET('Smelter Look-up'!$H$4,$V142-4,0))</f>
        <v/>
      </c>
      <c r="J142" s="216" t="str">
        <f aca="true">IF(ISERROR($V142),"",OFFSET('Smelter Look-up'!$I$4,$V142-4,0))</f>
        <v/>
      </c>
      <c r="K142" s="217"/>
      <c r="L142" s="217"/>
      <c r="M142" s="217"/>
      <c r="N142" s="217"/>
      <c r="O142" s="217"/>
      <c r="P142" s="218"/>
      <c r="Q142" s="219"/>
      <c r="R142" s="220" t="str">
        <f aca="true">IF(ISERROR($V142),"",OFFSET('Smelter Look-up'!$C$4,$V142-4,0)&amp;"")</f>
        <v/>
      </c>
      <c r="S142" s="221" t="str">
        <f aca="true">IF(B142="","",IF(ISERROR(MATCH($E142,CL,0)),"Unknown",INDIRECT("'C'!$A$"&amp;MATCH($E142,CL,0)+1)))</f>
        <v>Unknown</v>
      </c>
      <c r="T142" s="221" t="str">
        <f aca="true">IF(B142="","",IF(ISERROR(MATCH($J142,SorP!$B$1:$B$6279,0)),"",INDIRECT("'SorP'!$A$"&amp;MATCH($S142&amp;$J142,SorP!C:C,0))))</f>
        <v/>
      </c>
      <c r="U142" s="222"/>
      <c r="V142" s="223" t="e">
        <f aca="false">IF(C142="",NA(),IF(OR(C142="Smelter not listed",C142="Smelter not yet identified"),MATCH($B142&amp;$D142,'Smelter Look-up'!$J:$J,0),MATCH($B142&amp;$C142,'Smelter Look-up'!$J:$J,0)))</f>
        <v>#N/A</v>
      </c>
      <c r="X142" s="179" t="n">
        <f aca="false">IF(AND(C142="Smelter not listed",OR(LEN(D142)=0,LEN(E142)=0)),1,0)</f>
        <v>0</v>
      </c>
      <c r="AB142" s="224" t="str">
        <f aca="false">B142&amp;C142</f>
        <v>GoldSamwon Metals Corp. Republic of</v>
      </c>
    </row>
    <row r="143" s="179" customFormat="true" ht="63.75" hidden="false" customHeight="false" outlineLevel="0" collapsed="false">
      <c r="A143" s="221"/>
      <c r="B143" s="211" t="s">
        <v>146</v>
      </c>
      <c r="C143" s="212" t="s">
        <v>331</v>
      </c>
      <c r="D143" s="213"/>
      <c r="E143" s="211" t="s">
        <v>195</v>
      </c>
      <c r="F143" s="214" t="str">
        <f aca="true">IF(ISERROR($V143),"",OFFSET('Smelter Look-up'!$E$4,$V143-4,0))</f>
        <v>CID003529</v>
      </c>
      <c r="G143" s="214" t="str">
        <f aca="true">IF(C143=$X$4,IF(ISERROR($V143),"Enter smelter details","RMI"),IF(ISERROR($V143),"",OFFSET('Smelter Look-up'!$F$4,$V143-4,0)))</f>
        <v>RMI</v>
      </c>
      <c r="H143" s="215" t="n">
        <f aca="true">IF(ISERROR($V143),"",OFFSET('Smelter Look-up'!$G$4,$V143-4,0))</f>
        <v>0</v>
      </c>
      <c r="I143" s="216" t="str">
        <f aca="true">IF(ISERROR($V143),"",OFFSET('Smelter Look-up'!$H$4,$V143-4,0))</f>
        <v>Barranquilla</v>
      </c>
      <c r="J143" s="216" t="str">
        <f aca="true">IF(ISERROR($V143),"",OFFSET('Smelter Look-up'!$I$4,$V143-4,0))</f>
        <v>Atlántico</v>
      </c>
      <c r="K143" s="217"/>
      <c r="L143" s="217"/>
      <c r="M143" s="217"/>
      <c r="N143" s="217"/>
      <c r="O143" s="217"/>
      <c r="P143" s="218"/>
      <c r="Q143" s="219"/>
      <c r="R143" s="220" t="str">
        <f aca="true">IF(ISERROR($V143),"",OFFSET('Smelter Look-up'!$C$4,$V143-4,0)&amp;"")</f>
        <v>Sancus ZFS (L’Orfebre, SA)</v>
      </c>
      <c r="S143" s="221" t="str">
        <f aca="true">IF(B143="","",IF(ISERROR(MATCH($E143,CL,0)),"Unknown",INDIRECT("'C'!$A$"&amp;MATCH($E143,CL,0)+1)))</f>
        <v>CO</v>
      </c>
      <c r="T143" s="221" t="str">
        <f aca="true">IF(B143="","",IF(ISERROR(MATCH($J143,SorP!$B$1:$B$6279,0)),"",INDIRECT("'SorP'!$A$"&amp;MATCH($S143&amp;$J143,SorP!C:C,0))))</f>
        <v>CO-ATL</v>
      </c>
      <c r="U143" s="222"/>
      <c r="V143" s="223" t="n">
        <f aca="false">IF(C143="",NA(),IF(OR(C143="Smelter not listed",C143="Smelter not yet identified"),MATCH($B143&amp;$D143,'Smelter Look-up'!$J:$J,0),MATCH($B143&amp;$C143,'Smelter Look-up'!$J:$J,0)))</f>
        <v>231</v>
      </c>
      <c r="X143" s="179" t="n">
        <f aca="false">IF(AND(C143="Smelter not listed",OR(LEN(D143)=0,LEN(E143)=0)),1,0)</f>
        <v>0</v>
      </c>
      <c r="AB143" s="224" t="str">
        <f aca="false">B143&amp;C143</f>
        <v>GoldSancus ZFS (L’Orfebre, SA)</v>
      </c>
    </row>
    <row r="144" s="179" customFormat="true" ht="51" hidden="false" customHeight="false" outlineLevel="0" collapsed="false">
      <c r="A144" s="221"/>
      <c r="B144" s="211" t="s">
        <v>146</v>
      </c>
      <c r="C144" s="212" t="s">
        <v>332</v>
      </c>
      <c r="D144" s="213"/>
      <c r="E144" s="211" t="s">
        <v>333</v>
      </c>
      <c r="F144" s="214" t="str">
        <f aca="true">IF(ISERROR($V144),"",OFFSET('Smelter Look-up'!$E$4,$V144-4,0))</f>
        <v>CID003540</v>
      </c>
      <c r="G144" s="214" t="str">
        <f aca="true">IF(C144=$X$4,IF(ISERROR($V144),"Enter smelter details","RMI"),IF(ISERROR($V144),"",OFFSET('Smelter Look-up'!$F$4,$V144-4,0)))</f>
        <v>RMI</v>
      </c>
      <c r="H144" s="215" t="n">
        <f aca="true">IF(ISERROR($V144),"",OFFSET('Smelter Look-up'!$G$4,$V144-4,0))</f>
        <v>0</v>
      </c>
      <c r="I144" s="216" t="str">
        <f aca="true">IF(ISERROR($V144),"",OFFSET('Smelter Look-up'!$H$4,$V144-4,0))</f>
        <v>Nouakchott</v>
      </c>
      <c r="J144" s="216" t="str">
        <f aca="true">IF(ISERROR($V144),"",OFFSET('Smelter Look-up'!$I$4,$V144-4,0))</f>
        <v>Nouakchott Ouest</v>
      </c>
      <c r="K144" s="217"/>
      <c r="L144" s="217"/>
      <c r="M144" s="217"/>
      <c r="N144" s="217"/>
      <c r="O144" s="217"/>
      <c r="P144" s="218"/>
      <c r="Q144" s="219"/>
      <c r="R144" s="220" t="str">
        <f aca="true">IF(ISERROR($V144),"",OFFSET('Smelter Look-up'!$C$4,$V144-4,0)&amp;"")</f>
        <v>Sellem Industries Ltd.</v>
      </c>
      <c r="S144" s="221" t="str">
        <f aca="true">IF(B144="","",IF(ISERROR(MATCH($E144,CL,0)),"Unknown",INDIRECT("'C'!$A$"&amp;MATCH($E144,CL,0)+1)))</f>
        <v>MR</v>
      </c>
      <c r="T144" s="221" t="str">
        <f aca="true">IF(B144="","",IF(ISERROR(MATCH($J144,SorP!$B$1:$B$6279,0)),"",INDIRECT("'SorP'!$A$"&amp;MATCH($S144&amp;$J144,SorP!C:C,0))))</f>
        <v>MR-13</v>
      </c>
      <c r="U144" s="222"/>
      <c r="V144" s="223" t="n">
        <f aca="false">IF(C144="",NA(),IF(OR(C144="Smelter not listed",C144="Smelter not yet identified"),MATCH($B144&amp;$D144,'Smelter Look-up'!$J:$J,0),MATCH($B144&amp;$C144,'Smelter Look-up'!$J:$J,0)))</f>
        <v>233</v>
      </c>
      <c r="X144" s="179" t="n">
        <f aca="false">IF(AND(C144="Smelter not listed",OR(LEN(D144)=0,LEN(E144)=0)),1,0)</f>
        <v>0</v>
      </c>
      <c r="AB144" s="224" t="str">
        <f aca="false">B144&amp;C144</f>
        <v>GoldSellem Industries Ltd.</v>
      </c>
    </row>
    <row r="145" s="179" customFormat="true" ht="63.75" hidden="false" customHeight="false" outlineLevel="0" collapsed="false">
      <c r="A145" s="221"/>
      <c r="B145" s="211" t="s">
        <v>146</v>
      </c>
      <c r="C145" s="212" t="s">
        <v>334</v>
      </c>
      <c r="D145" s="213"/>
      <c r="E145" s="211" t="s">
        <v>335</v>
      </c>
      <c r="F145" s="214" t="str">
        <f aca="true">IF(ISERROR($V145),"",OFFSET('Smelter Look-up'!$E$4,$V145-4,0))</f>
        <v>CID001585</v>
      </c>
      <c r="G145" s="214" t="str">
        <f aca="true">IF(C145=$X$4,IF(ISERROR($V145),"Enter smelter details","RMI"),IF(ISERROR($V145),"",OFFSET('Smelter Look-up'!$F$4,$V145-4,0)))</f>
        <v>RMI</v>
      </c>
      <c r="H145" s="215" t="n">
        <f aca="true">IF(ISERROR($V145),"",OFFSET('Smelter Look-up'!$G$4,$V145-4,0))</f>
        <v>0</v>
      </c>
      <c r="I145" s="216" t="str">
        <f aca="true">IF(ISERROR($V145),"",OFFSET('Smelter Look-up'!$H$4,$V145-4,0))</f>
        <v>Madrid</v>
      </c>
      <c r="J145" s="216" t="str">
        <f aca="true">IF(ISERROR($V145),"",OFFSET('Smelter Look-up'!$I$4,$V145-4,0))</f>
        <v>Madrid, Comunidad de</v>
      </c>
      <c r="K145" s="217"/>
      <c r="L145" s="217"/>
      <c r="M145" s="217"/>
      <c r="N145" s="217"/>
      <c r="O145" s="217"/>
      <c r="P145" s="218"/>
      <c r="Q145" s="219"/>
      <c r="R145" s="220" t="str">
        <f aca="true">IF(ISERROR($V145),"",OFFSET('Smelter Look-up'!$C$4,$V145-4,0)&amp;"")</f>
        <v>SEMPSA Joyeria Plateria S.A.</v>
      </c>
      <c r="S145" s="221" t="str">
        <f aca="true">IF(B145="","",IF(ISERROR(MATCH($E145,CL,0)),"Unknown",INDIRECT("'C'!$A$"&amp;MATCH($E145,CL,0)+1)))</f>
        <v>ES</v>
      </c>
      <c r="T145" s="221" t="str">
        <f aca="true">IF(B145="","",IF(ISERROR(MATCH($J145,SorP!$B$1:$B$6279,0)),"",INDIRECT("'SorP'!$A$"&amp;MATCH($S145&amp;$J145,SorP!C:C,0))))</f>
        <v>ES-MD</v>
      </c>
      <c r="U145" s="222"/>
      <c r="V145" s="223" t="n">
        <f aca="false">IF(C145="",NA(),IF(OR(C145="Smelter not listed",C145="Smelter not yet identified"),MATCH($B145&amp;$D145,'Smelter Look-up'!$J:$J,0),MATCH($B145&amp;$C145,'Smelter Look-up'!$J:$J,0)))</f>
        <v>234</v>
      </c>
      <c r="X145" s="179" t="n">
        <f aca="false">IF(AND(C145="Smelter not listed",OR(LEN(D145)=0,LEN(E145)=0)),1,0)</f>
        <v>0</v>
      </c>
      <c r="AB145" s="224" t="str">
        <f aca="false">B145&amp;C145</f>
        <v>GoldSEMPSA Joyeria Plateria S.A.</v>
      </c>
    </row>
    <row r="146" s="179" customFormat="true" ht="63.75" hidden="false" customHeight="false" outlineLevel="0" collapsed="false">
      <c r="A146" s="221"/>
      <c r="B146" s="211" t="s">
        <v>146</v>
      </c>
      <c r="C146" s="212" t="s">
        <v>336</v>
      </c>
      <c r="D146" s="213"/>
      <c r="E146" s="211" t="s">
        <v>204</v>
      </c>
      <c r="F146" s="214" t="str">
        <f aca="true">IF(ISERROR($V146),"",OFFSET('Smelter Look-up'!$E$4,$V146-4,0))</f>
        <v>CID001916</v>
      </c>
      <c r="G146" s="214" t="str">
        <f aca="true">IF(C146=$X$4,IF(ISERROR($V146),"Enter smelter details","RMI"),IF(ISERROR($V146),"",OFFSET('Smelter Look-up'!$F$4,$V146-4,0)))</f>
        <v>RMI</v>
      </c>
      <c r="H146" s="215" t="n">
        <f aca="true">IF(ISERROR($V146),"",OFFSET('Smelter Look-up'!$G$4,$V146-4,0))</f>
        <v>0</v>
      </c>
      <c r="I146" s="216" t="str">
        <f aca="true">IF(ISERROR($V146),"",OFFSET('Smelter Look-up'!$H$4,$V146-4,0))</f>
        <v>Laizhou</v>
      </c>
      <c r="J146" s="216" t="str">
        <f aca="true">IF(ISERROR($V146),"",OFFSET('Smelter Look-up'!$I$4,$V146-4,0))</f>
        <v>Shandong Sheng</v>
      </c>
      <c r="K146" s="217"/>
      <c r="L146" s="217"/>
      <c r="M146" s="217"/>
      <c r="N146" s="217"/>
      <c r="O146" s="217"/>
      <c r="P146" s="218"/>
      <c r="Q146" s="219"/>
      <c r="R146" s="220" t="str">
        <f aca="true">IF(ISERROR($V146),"",OFFSET('Smelter Look-up'!$C$4,$V146-4,0)&amp;"")</f>
        <v>Shandong Gold Smelting Co., Ltd.</v>
      </c>
      <c r="S146" s="221" t="str">
        <f aca="true">IF(B146="","",IF(ISERROR(MATCH($E146,CL,0)),"Unknown",INDIRECT("'C'!$A$"&amp;MATCH($E146,CL,0)+1)))</f>
        <v>CN</v>
      </c>
      <c r="T146" s="221" t="str">
        <f aca="true">IF(B146="","",IF(ISERROR(MATCH($J146,SorP!$B$1:$B$6279,0)),"",INDIRECT("'SorP'!$A$"&amp;MATCH($S146&amp;$J146,SorP!C:C,0))))</f>
        <v>CN-SD</v>
      </c>
      <c r="U146" s="222"/>
      <c r="V146" s="223" t="n">
        <f aca="false">IF(C146="",NA(),IF(OR(C146="Smelter not listed",C146="Smelter not yet identified"),MATCH($B146&amp;$D146,'Smelter Look-up'!$J:$J,0),MATCH($B146&amp;$C146,'Smelter Look-up'!$J:$J,0)))</f>
        <v>239</v>
      </c>
      <c r="X146" s="179" t="n">
        <f aca="false">IF(AND(C146="Smelter not listed",OR(LEN(D146)=0,LEN(E146)=0)),1,0)</f>
        <v>0</v>
      </c>
      <c r="AB146" s="224" t="str">
        <f aca="false">B146&amp;C146</f>
        <v>GoldShandong Gold Smelting Co., Ltd.</v>
      </c>
    </row>
    <row r="147" s="179" customFormat="true" ht="63.75" hidden="false" customHeight="false" outlineLevel="0" collapsed="false">
      <c r="A147" s="221"/>
      <c r="B147" s="211" t="s">
        <v>146</v>
      </c>
      <c r="C147" s="212" t="s">
        <v>337</v>
      </c>
      <c r="D147" s="213"/>
      <c r="E147" s="211" t="s">
        <v>204</v>
      </c>
      <c r="F147" s="214" t="str">
        <f aca="true">IF(ISERROR($V147),"",OFFSET('Smelter Look-up'!$E$4,$V147-4,0))</f>
        <v>CID002525</v>
      </c>
      <c r="G147" s="214" t="str">
        <f aca="true">IF(C147=$X$4,IF(ISERROR($V147),"Enter smelter details","RMI"),IF(ISERROR($V147),"",OFFSET('Smelter Look-up'!$F$4,$V147-4,0)))</f>
        <v>RMI</v>
      </c>
      <c r="H147" s="215" t="n">
        <f aca="true">IF(ISERROR($V147),"",OFFSET('Smelter Look-up'!$G$4,$V147-4,0))</f>
        <v>0</v>
      </c>
      <c r="I147" s="216" t="str">
        <f aca="true">IF(ISERROR($V147),"",OFFSET('Smelter Look-up'!$H$4,$V147-4,0))</f>
        <v>Laizhou</v>
      </c>
      <c r="J147" s="216" t="str">
        <f aca="true">IF(ISERROR($V147),"",OFFSET('Smelter Look-up'!$I$4,$V147-4,0))</f>
        <v>Shandong Sheng</v>
      </c>
      <c r="K147" s="217"/>
      <c r="L147" s="217"/>
      <c r="M147" s="217"/>
      <c r="N147" s="217"/>
      <c r="O147" s="217"/>
      <c r="P147" s="218"/>
      <c r="Q147" s="219"/>
      <c r="R147" s="220" t="str">
        <f aca="true">IF(ISERROR($V147),"",OFFSET('Smelter Look-up'!$C$4,$V147-4,0)&amp;"")</f>
        <v>Shandong Humon Smelting Co., Ltd.</v>
      </c>
      <c r="S147" s="221" t="str">
        <f aca="true">IF(B147="","",IF(ISERROR(MATCH($E147,CL,0)),"Unknown",INDIRECT("'C'!$A$"&amp;MATCH($E147,CL,0)+1)))</f>
        <v>CN</v>
      </c>
      <c r="T147" s="221" t="str">
        <f aca="true">IF(B147="","",IF(ISERROR(MATCH($J147,SorP!$B$1:$B$6279,0)),"",INDIRECT("'SorP'!$A$"&amp;MATCH($S147&amp;$J147,SorP!C:C,0))))</f>
        <v>CN-SD</v>
      </c>
      <c r="U147" s="222"/>
      <c r="V147" s="223" t="n">
        <f aca="false">IF(C147="",NA(),IF(OR(C147="Smelter not listed",C147="Smelter not yet identified"),MATCH($B147&amp;$D147,'Smelter Look-up'!$J:$J,0),MATCH($B147&amp;$C147,'Smelter Look-up'!$J:$J,0)))</f>
        <v>242</v>
      </c>
      <c r="X147" s="179" t="n">
        <f aca="false">IF(AND(C147="Smelter not listed",OR(LEN(D147)=0,LEN(E147)=0)),1,0)</f>
        <v>0</v>
      </c>
      <c r="AB147" s="224" t="str">
        <f aca="false">B147&amp;C147</f>
        <v>GoldShandong Humon Smelting Co., Ltd.</v>
      </c>
    </row>
    <row r="148" s="179" customFormat="true" ht="114.75" hidden="false" customHeight="false" outlineLevel="0" collapsed="false">
      <c r="A148" s="221"/>
      <c r="B148" s="211" t="s">
        <v>146</v>
      </c>
      <c r="C148" s="212" t="s">
        <v>338</v>
      </c>
      <c r="D148" s="213"/>
      <c r="E148" s="211" t="s">
        <v>204</v>
      </c>
      <c r="F148" s="214" t="str">
        <f aca="true">IF(ISERROR($V148),"",OFFSET('Smelter Look-up'!$E$4,$V148-4,0))</f>
        <v>CID001619</v>
      </c>
      <c r="G148" s="214" t="str">
        <f aca="true">IF(C148=$X$4,IF(ISERROR($V148),"Enter smelter details","RMI"),IF(ISERROR($V148),"",OFFSET('Smelter Look-up'!$F$4,$V148-4,0)))</f>
        <v>RMI</v>
      </c>
      <c r="H148" s="215" t="n">
        <f aca="true">IF(ISERROR($V148),"",OFFSET('Smelter Look-up'!$G$4,$V148-4,0))</f>
        <v>0</v>
      </c>
      <c r="I148" s="216" t="str">
        <f aca="true">IF(ISERROR($V148),"",OFFSET('Smelter Look-up'!$H$4,$V148-4,0))</f>
        <v>Laizhou</v>
      </c>
      <c r="J148" s="216" t="str">
        <f aca="true">IF(ISERROR($V148),"",OFFSET('Smelter Look-up'!$I$4,$V148-4,0))</f>
        <v>Shandong Sheng</v>
      </c>
      <c r="K148" s="217"/>
      <c r="L148" s="217"/>
      <c r="M148" s="217"/>
      <c r="N148" s="217"/>
      <c r="O148" s="217"/>
      <c r="P148" s="218"/>
      <c r="Q148" s="219"/>
      <c r="R148" s="220" t="str">
        <f aca="true">IF(ISERROR($V148),"",OFFSET('Smelter Look-up'!$C$4,$V148-4,0)&amp;"")</f>
        <v>Shandong Tiancheng Biological Gold Industrial Co., Ltd.</v>
      </c>
      <c r="S148" s="221" t="str">
        <f aca="true">IF(B148="","",IF(ISERROR(MATCH($E148,CL,0)),"Unknown",INDIRECT("'C'!$A$"&amp;MATCH($E148,CL,0)+1)))</f>
        <v>CN</v>
      </c>
      <c r="T148" s="221" t="str">
        <f aca="true">IF(B148="","",IF(ISERROR(MATCH($J148,SorP!$B$1:$B$6279,0)),"",INDIRECT("'SorP'!$A$"&amp;MATCH($S148&amp;$J148,SorP!C:C,0))))</f>
        <v>CN-SD</v>
      </c>
      <c r="U148" s="222"/>
      <c r="V148" s="223" t="n">
        <f aca="false">IF(C148="",NA(),IF(OR(C148="Smelter not listed",C148="Smelter not yet identified"),MATCH($B148&amp;$D148,'Smelter Look-up'!$J:$J,0),MATCH($B148&amp;$C148,'Smelter Look-up'!$J:$J,0)))</f>
        <v>245</v>
      </c>
      <c r="X148" s="179" t="n">
        <f aca="false">IF(AND(C148="Smelter not listed",OR(LEN(D148)=0,LEN(E148)=0)),1,0)</f>
        <v>0</v>
      </c>
      <c r="AB148" s="224" t="str">
        <f aca="false">B148&amp;C148</f>
        <v>GoldShandong Tiancheng Biological Gold Industrial Co., Ltd.</v>
      </c>
    </row>
    <row r="149" s="179" customFormat="true" ht="89.25" hidden="false" customHeight="false" outlineLevel="0" collapsed="false">
      <c r="A149" s="221"/>
      <c r="B149" s="211" t="s">
        <v>146</v>
      </c>
      <c r="C149" s="212" t="s">
        <v>339</v>
      </c>
      <c r="D149" s="213"/>
      <c r="E149" s="211" t="s">
        <v>204</v>
      </c>
      <c r="F149" s="214" t="str">
        <f aca="true">IF(ISERROR($V149),"",OFFSET('Smelter Look-up'!$E$4,$V149-4,0))</f>
        <v>CID001622</v>
      </c>
      <c r="G149" s="214" t="str">
        <f aca="true">IF(C149=$X$4,IF(ISERROR($V149),"Enter smelter details","RMI"),IF(ISERROR($V149),"",OFFSET('Smelter Look-up'!$F$4,$V149-4,0)))</f>
        <v>RMI</v>
      </c>
      <c r="H149" s="215" t="n">
        <f aca="true">IF(ISERROR($V149),"",OFFSET('Smelter Look-up'!$G$4,$V149-4,0))</f>
        <v>0</v>
      </c>
      <c r="I149" s="216" t="str">
        <f aca="true">IF(ISERROR($V149),"",OFFSET('Smelter Look-up'!$H$4,$V149-4,0))</f>
        <v>Zhaoyuan</v>
      </c>
      <c r="J149" s="216" t="str">
        <f aca="true">IF(ISERROR($V149),"",OFFSET('Smelter Look-up'!$I$4,$V149-4,0))</f>
        <v>Shandong Sheng</v>
      </c>
      <c r="K149" s="217"/>
      <c r="L149" s="217"/>
      <c r="M149" s="217"/>
      <c r="N149" s="217"/>
      <c r="O149" s="217"/>
      <c r="P149" s="218"/>
      <c r="Q149" s="219"/>
      <c r="R149" s="220" t="str">
        <f aca="true">IF(ISERROR($V149),"",OFFSET('Smelter Look-up'!$C$4,$V149-4,0)&amp;"")</f>
        <v>Shandong Zhaojin Gold &amp; Silver Refinery Co., Ltd.</v>
      </c>
      <c r="S149" s="221" t="str">
        <f aca="true">IF(B149="","",IF(ISERROR(MATCH($E149,CL,0)),"Unknown",INDIRECT("'C'!$A$"&amp;MATCH($E149,CL,0)+1)))</f>
        <v>CN</v>
      </c>
      <c r="T149" s="221" t="str">
        <f aca="true">IF(B149="","",IF(ISERROR(MATCH($J149,SorP!$B$1:$B$6279,0)),"",INDIRECT("'SorP'!$A$"&amp;MATCH($S149&amp;$J149,SorP!C:C,0))))</f>
        <v>CN-SD</v>
      </c>
      <c r="U149" s="222"/>
      <c r="V149" s="223" t="n">
        <f aca="false">IF(C149="",NA(),IF(OR(C149="Smelter not listed",C149="Smelter not yet identified"),MATCH($B149&amp;$D149,'Smelter Look-up'!$J:$J,0),MATCH($B149&amp;$C149,'Smelter Look-up'!$J:$J,0)))</f>
        <v>246</v>
      </c>
      <c r="X149" s="179" t="n">
        <f aca="false">IF(AND(C149="Smelter not listed",OR(LEN(D149)=0,LEN(E149)=0)),1,0)</f>
        <v>0</v>
      </c>
      <c r="AB149" s="224" t="str">
        <f aca="false">B149&amp;C149</f>
        <v>GoldShandong Zhaojin Gold &amp; Silver Refinery Co., Ltd.</v>
      </c>
    </row>
    <row r="150" s="179" customFormat="true" ht="63.75" hidden="false" customHeight="false" outlineLevel="0" collapsed="false">
      <c r="A150" s="221"/>
      <c r="B150" s="211" t="s">
        <v>146</v>
      </c>
      <c r="C150" s="212" t="s">
        <v>340</v>
      </c>
      <c r="D150" s="213"/>
      <c r="E150" s="211" t="s">
        <v>204</v>
      </c>
      <c r="F150" s="214" t="str">
        <f aca="true">IF(ISERROR($V150),"",OFFSET('Smelter Look-up'!$E$4,$V150-4,0))</f>
        <v>CID002750</v>
      </c>
      <c r="G150" s="214" t="str">
        <f aca="true">IF(C150=$X$4,IF(ISERROR($V150),"Enter smelter details","RMI"),IF(ISERROR($V150),"",OFFSET('Smelter Look-up'!$F$4,$V150-4,0)))</f>
        <v>RMI</v>
      </c>
      <c r="H150" s="215" t="n">
        <f aca="true">IF(ISERROR($V150),"",OFFSET('Smelter Look-up'!$G$4,$V150-4,0))</f>
        <v>0</v>
      </c>
      <c r="I150" s="216" t="str">
        <f aca="true">IF(ISERROR($V150),"",OFFSET('Smelter Look-up'!$H$4,$V150-4,0))</f>
        <v>Shenzhen</v>
      </c>
      <c r="J150" s="216" t="str">
        <f aca="true">IF(ISERROR($V150),"",OFFSET('Smelter Look-up'!$I$4,$V150-4,0))</f>
        <v>Guangdong Sheng</v>
      </c>
      <c r="K150" s="217"/>
      <c r="L150" s="217"/>
      <c r="M150" s="217"/>
      <c r="N150" s="217"/>
      <c r="O150" s="217"/>
      <c r="P150" s="218"/>
      <c r="Q150" s="219"/>
      <c r="R150" s="220" t="str">
        <f aca="true">IF(ISERROR($V150),"",OFFSET('Smelter Look-up'!$C$4,$V150-4,0)&amp;"")</f>
        <v>Shenzhen CuiLu Gold Co., Ltd.</v>
      </c>
      <c r="S150" s="221" t="str">
        <f aca="true">IF(B150="","",IF(ISERROR(MATCH($E150,CL,0)),"Unknown",INDIRECT("'C'!$A$"&amp;MATCH($E150,CL,0)+1)))</f>
        <v>CN</v>
      </c>
      <c r="T150" s="221" t="str">
        <f aca="true">IF(B150="","",IF(ISERROR(MATCH($J150,SorP!$B$1:$B$6279,0)),"",INDIRECT("'SorP'!$A$"&amp;MATCH($S150&amp;$J150,SorP!C:C,0))))</f>
        <v>CN-GD</v>
      </c>
      <c r="U150" s="222"/>
      <c r="V150" s="223" t="n">
        <f aca="false">IF(C150="",NA(),IF(OR(C150="Smelter not listed",C150="Smelter not yet identified"),MATCH($B150&amp;$D150,'Smelter Look-up'!$J:$J,0),MATCH($B150&amp;$C150,'Smelter Look-up'!$J:$J,0)))</f>
        <v>248</v>
      </c>
      <c r="X150" s="179" t="n">
        <f aca="false">IF(AND(C150="Smelter not listed",OR(LEN(D150)=0,LEN(E150)=0)),1,0)</f>
        <v>0</v>
      </c>
      <c r="AB150" s="224" t="str">
        <f aca="false">B150&amp;C150</f>
        <v>GoldShenzhen CuiLu Gold Co., Ltd.</v>
      </c>
    </row>
    <row r="151" s="179" customFormat="true" ht="89.25" hidden="false" customHeight="false" outlineLevel="0" collapsed="false">
      <c r="A151" s="221"/>
      <c r="B151" s="211" t="s">
        <v>146</v>
      </c>
      <c r="C151" s="212" t="s">
        <v>341</v>
      </c>
      <c r="D151" s="213"/>
      <c r="E151" s="211" t="s">
        <v>204</v>
      </c>
      <c r="F151" s="214" t="str">
        <f aca="true">IF(ISERROR($V151),"",OFFSET('Smelter Look-up'!$E$4,$V151-4,0))</f>
        <v>CID002527</v>
      </c>
      <c r="G151" s="214" t="str">
        <f aca="true">IF(C151=$X$4,IF(ISERROR($V151),"Enter smelter details","RMI"),IF(ISERROR($V151),"",OFFSET('Smelter Look-up'!$F$4,$V151-4,0)))</f>
        <v>RMI</v>
      </c>
      <c r="H151" s="215" t="n">
        <f aca="true">IF(ISERROR($V151),"",OFFSET('Smelter Look-up'!$G$4,$V151-4,0))</f>
        <v>0</v>
      </c>
      <c r="I151" s="216" t="str">
        <f aca="true">IF(ISERROR($V151),"",OFFSET('Smelter Look-up'!$H$4,$V151-4,0))</f>
        <v>Shenzhen</v>
      </c>
      <c r="J151" s="216" t="str">
        <f aca="true">IF(ISERROR($V151),"",OFFSET('Smelter Look-up'!$I$4,$V151-4,0))</f>
        <v>Guangdong Sheng</v>
      </c>
      <c r="K151" s="217"/>
      <c r="L151" s="217"/>
      <c r="M151" s="217"/>
      <c r="N151" s="217"/>
      <c r="O151" s="217"/>
      <c r="P151" s="218"/>
      <c r="Q151" s="219"/>
      <c r="R151" s="220" t="str">
        <f aca="true">IF(ISERROR($V151),"",OFFSET('Smelter Look-up'!$C$4,$V151-4,0)&amp;"")</f>
        <v>Shenzhen Zhonghenglong Real Industry Co., Ltd.</v>
      </c>
      <c r="S151" s="221" t="str">
        <f aca="true">IF(B151="","",IF(ISERROR(MATCH($E151,CL,0)),"Unknown",INDIRECT("'C'!$A$"&amp;MATCH($E151,CL,0)+1)))</f>
        <v>CN</v>
      </c>
      <c r="T151" s="221" t="str">
        <f aca="true">IF(B151="","",IF(ISERROR(MATCH($J151,SorP!$B$1:$B$6279,0)),"",INDIRECT("'SorP'!$A$"&amp;MATCH($S151&amp;$J151,SorP!C:C,0))))</f>
        <v>CN-GD</v>
      </c>
      <c r="U151" s="222"/>
      <c r="V151" s="223" t="n">
        <f aca="false">IF(C151="",NA(),IF(OR(C151="Smelter not listed",C151="Smelter not yet identified"),MATCH($B151&amp;$D151,'Smelter Look-up'!$J:$J,0),MATCH($B151&amp;$C151,'Smelter Look-up'!$J:$J,0)))</f>
        <v>249</v>
      </c>
      <c r="X151" s="179" t="n">
        <f aca="false">IF(AND(C151="Smelter not listed",OR(LEN(D151)=0,LEN(E151)=0)),1,0)</f>
        <v>0</v>
      </c>
      <c r="AB151" s="224" t="str">
        <f aca="false">B151&amp;C151</f>
        <v>GoldShenzhen Zhonghenglong Real Industry Co., Ltd.</v>
      </c>
    </row>
    <row r="152" s="179" customFormat="true" ht="51" hidden="false" customHeight="false" outlineLevel="0" collapsed="false">
      <c r="A152" s="221"/>
      <c r="B152" s="211" t="s">
        <v>146</v>
      </c>
      <c r="C152" s="212" t="s">
        <v>342</v>
      </c>
      <c r="D152" s="213"/>
      <c r="E152" s="211" t="s">
        <v>186</v>
      </c>
      <c r="F152" s="214" t="str">
        <f aca="true">IF(ISERROR($V152),"",OFFSET('Smelter Look-up'!$E$4,$V152-4,0))</f>
        <v>CID002588</v>
      </c>
      <c r="G152" s="214" t="str">
        <f aca="true">IF(C152=$X$4,IF(ISERROR($V152),"Enter smelter details","RMI"),IF(ISERROR($V152),"",OFFSET('Smelter Look-up'!$F$4,$V152-4,0)))</f>
        <v>RMI</v>
      </c>
      <c r="H152" s="215" t="n">
        <f aca="true">IF(ISERROR($V152),"",OFFSET('Smelter Look-up'!$G$4,$V152-4,0))</f>
        <v>0</v>
      </c>
      <c r="I152" s="216" t="str">
        <f aca="true">IF(ISERROR($V152),"",OFFSET('Smelter Look-up'!$H$4,$V152-4,0))</f>
        <v>Mumbai</v>
      </c>
      <c r="J152" s="216" t="str">
        <f aca="true">IF(ISERROR($V152),"",OFFSET('Smelter Look-up'!$I$4,$V152-4,0))</f>
        <v>Mahārāshtra</v>
      </c>
      <c r="K152" s="217"/>
      <c r="L152" s="217"/>
      <c r="M152" s="217"/>
      <c r="N152" s="217"/>
      <c r="O152" s="217"/>
      <c r="P152" s="218"/>
      <c r="Q152" s="219"/>
      <c r="R152" s="220" t="str">
        <f aca="true">IF(ISERROR($V152),"",OFFSET('Smelter Look-up'!$C$4,$V152-4,0)&amp;"")</f>
        <v>Shirpur Gold Refinery Ltd.</v>
      </c>
      <c r="S152" s="221" t="str">
        <f aca="true">IF(B152="","",IF(ISERROR(MATCH($E152,CL,0)),"Unknown",INDIRECT("'C'!$A$"&amp;MATCH($E152,CL,0)+1)))</f>
        <v>IN</v>
      </c>
      <c r="T152" s="221" t="str">
        <f aca="true">IF(B152="","",IF(ISERROR(MATCH($J152,SorP!$B$1:$B$6279,0)),"",INDIRECT("'SorP'!$A$"&amp;MATCH($S152&amp;$J152,SorP!C:C,0))))</f>
        <v>IN-MH</v>
      </c>
      <c r="U152" s="222"/>
      <c r="V152" s="223" t="n">
        <f aca="false">IF(C152="",NA(),IF(OR(C152="Smelter not listed",C152="Smelter not yet identified"),MATCH($B152&amp;$D152,'Smelter Look-up'!$J:$J,0),MATCH($B152&amp;$C152,'Smelter Look-up'!$J:$J,0)))</f>
        <v>250</v>
      </c>
      <c r="X152" s="179" t="n">
        <f aca="false">IF(AND(C152="Smelter not listed",OR(LEN(D152)=0,LEN(E152)=0)),1,0)</f>
        <v>0</v>
      </c>
      <c r="AB152" s="224" t="str">
        <f aca="false">B152&amp;C152</f>
        <v>GoldShirpur Gold Refinery Ltd.</v>
      </c>
    </row>
    <row r="153" s="179" customFormat="true" ht="76.5" hidden="false" customHeight="false" outlineLevel="0" collapsed="false">
      <c r="A153" s="221"/>
      <c r="B153" s="211" t="s">
        <v>146</v>
      </c>
      <c r="C153" s="212" t="s">
        <v>343</v>
      </c>
      <c r="D153" s="213"/>
      <c r="E153" s="211" t="s">
        <v>204</v>
      </c>
      <c r="F153" s="214" t="str">
        <f aca="true">IF(ISERROR($V153),"",OFFSET('Smelter Look-up'!$E$4,$V153-4,0))</f>
        <v>CID001736</v>
      </c>
      <c r="G153" s="214" t="str">
        <f aca="true">IF(C153=$X$4,IF(ISERROR($V153),"Enter smelter details","RMI"),IF(ISERROR($V153),"",OFFSET('Smelter Look-up'!$F$4,$V153-4,0)))</f>
        <v>RMI</v>
      </c>
      <c r="H153" s="215" t="n">
        <f aca="true">IF(ISERROR($V153),"",OFFSET('Smelter Look-up'!$G$4,$V153-4,0))</f>
        <v>0</v>
      </c>
      <c r="I153" s="216" t="str">
        <f aca="true">IF(ISERROR($V153),"",OFFSET('Smelter Look-up'!$H$4,$V153-4,0))</f>
        <v>Chengdu</v>
      </c>
      <c r="J153" s="216" t="str">
        <f aca="true">IF(ISERROR($V153),"",OFFSET('Smelter Look-up'!$I$4,$V153-4,0))</f>
        <v>Sichuan Sheng</v>
      </c>
      <c r="K153" s="217"/>
      <c r="L153" s="217"/>
      <c r="M153" s="217"/>
      <c r="N153" s="217"/>
      <c r="O153" s="217"/>
      <c r="P153" s="218"/>
      <c r="Q153" s="219"/>
      <c r="R153" s="220" t="str">
        <f aca="true">IF(ISERROR($V153),"",OFFSET('Smelter Look-up'!$C$4,$V153-4,0)&amp;"")</f>
        <v>Sichuan Tianze Precious Metals Co., Ltd.</v>
      </c>
      <c r="S153" s="221" t="str">
        <f aca="true">IF(B153="","",IF(ISERROR(MATCH($E153,CL,0)),"Unknown",INDIRECT("'C'!$A$"&amp;MATCH($E153,CL,0)+1)))</f>
        <v>CN</v>
      </c>
      <c r="T153" s="221" t="str">
        <f aca="true">IF(B153="","",IF(ISERROR(MATCH($J153,SorP!$B$1:$B$6279,0)),"",INDIRECT("'SorP'!$A$"&amp;MATCH($S153&amp;$J153,SorP!C:C,0))))</f>
        <v>CN-SC</v>
      </c>
      <c r="U153" s="222"/>
      <c r="V153" s="223" t="n">
        <f aca="false">IF(C153="",NA(),IF(OR(C153="Smelter not listed",C153="Smelter not yet identified"),MATCH($B153&amp;$D153,'Smelter Look-up'!$J:$J,0),MATCH($B153&amp;$C153,'Smelter Look-up'!$J:$J,0)))</f>
        <v>253</v>
      </c>
      <c r="X153" s="179" t="n">
        <f aca="false">IF(AND(C153="Smelter not listed",OR(LEN(D153)=0,LEN(E153)=0)),1,0)</f>
        <v>0</v>
      </c>
      <c r="AB153" s="224" t="str">
        <f aca="false">B153&amp;C153</f>
        <v>GoldSichuan Tianze Precious Metals Co., Ltd.</v>
      </c>
    </row>
    <row r="154" s="179" customFormat="true" ht="102" hidden="false" customHeight="false" outlineLevel="0" collapsed="false">
      <c r="A154" s="221"/>
      <c r="B154" s="211" t="s">
        <v>146</v>
      </c>
      <c r="C154" s="212" t="s">
        <v>344</v>
      </c>
      <c r="D154" s="213"/>
      <c r="E154" s="211" t="s">
        <v>204</v>
      </c>
      <c r="F154" s="214" t="str">
        <f aca="true">IF(ISERROR($V154),"",OFFSET('Smelter Look-up'!$E$4,$V154-4,0))</f>
        <v/>
      </c>
      <c r="G154" s="214" t="str">
        <f aca="true">IF(C154=$X$4,IF(ISERROR($V154),"Enter smelter details","RMI"),IF(ISERROR($V154),"",OFFSET('Smelter Look-up'!$F$4,$V154-4,0)))</f>
        <v/>
      </c>
      <c r="H154" s="215" t="str">
        <f aca="true">IF(ISERROR($V154),"",OFFSET('Smelter Look-up'!$G$4,$V154-4,0))</f>
        <v/>
      </c>
      <c r="I154" s="216" t="str">
        <f aca="true">IF(ISERROR($V154),"",OFFSET('Smelter Look-up'!$H$4,$V154-4,0))</f>
        <v/>
      </c>
      <c r="J154" s="216" t="str">
        <f aca="true">IF(ISERROR($V154),"",OFFSET('Smelter Look-up'!$I$4,$V154-4,0))</f>
        <v/>
      </c>
      <c r="K154" s="217"/>
      <c r="L154" s="217"/>
      <c r="M154" s="217"/>
      <c r="N154" s="217"/>
      <c r="O154" s="217"/>
      <c r="P154" s="218"/>
      <c r="Q154" s="219"/>
      <c r="R154" s="220" t="str">
        <f aca="true">IF(ISERROR($V154),"",OFFSET('Smelter Look-up'!$C$4,$V154-4,0)&amp;"")</f>
        <v/>
      </c>
      <c r="S154" s="221" t="str">
        <f aca="true">IF(B154="","",IF(ISERROR(MATCH($E154,CL,0)),"Unknown",INDIRECT("'C'!$A$"&amp;MATCH($E154,CL,0)+1)))</f>
        <v>CN</v>
      </c>
      <c r="T154" s="221" t="str">
        <f aca="true">IF(B154="","",IF(ISERROR(MATCH($J154,SorP!$B$1:$B$6279,0)),"",INDIRECT("'SorP'!$A$"&amp;MATCH($S154&amp;$J154,SorP!C:C,0))))</f>
        <v/>
      </c>
      <c r="U154" s="222"/>
      <c r="V154" s="223" t="e">
        <f aca="false">IF(C154="",NA(),IF(OR(C154="Smelter not listed",C154="Smelter not yet identified"),MATCH($B154&amp;$D154,'Smelter Look-up'!$J:$J,0),MATCH($B154&amp;$C154,'Smelter Look-up'!$J:$J,0)))</f>
        <v>#N/A</v>
      </c>
      <c r="X154" s="179" t="n">
        <f aca="false">IF(AND(C154="Smelter not listed",OR(LEN(D154)=0,LEN(E154)=0)),1,0)</f>
        <v>0</v>
      </c>
      <c r="AB154" s="224" t="str">
        <f aca="false">B154&amp;C154</f>
        <v>GoldSingway Technology Co., Ltd. Taiwan, Province Of</v>
      </c>
    </row>
    <row r="155" s="179" customFormat="true" ht="127.5" hidden="false" customHeight="false" outlineLevel="0" collapsed="false">
      <c r="A155" s="221"/>
      <c r="B155" s="211" t="s">
        <v>146</v>
      </c>
      <c r="C155" s="212" t="s">
        <v>345</v>
      </c>
      <c r="D155" s="213"/>
      <c r="E155" s="211" t="s">
        <v>249</v>
      </c>
      <c r="F155" s="214" t="str">
        <f aca="true">IF(ISERROR($V155),"",OFFSET('Smelter Look-up'!$E$4,$V155-4,0))</f>
        <v/>
      </c>
      <c r="G155" s="214" t="str">
        <f aca="true">IF(C155=$X$4,IF(ISERROR($V155),"Enter smelter details","RMI"),IF(ISERROR($V155),"",OFFSET('Smelter Look-up'!$F$4,$V155-4,0)))</f>
        <v/>
      </c>
      <c r="H155" s="215" t="str">
        <f aca="true">IF(ISERROR($V155),"",OFFSET('Smelter Look-up'!$G$4,$V155-4,0))</f>
        <v/>
      </c>
      <c r="I155" s="216" t="str">
        <f aca="true">IF(ISERROR($V155),"",OFFSET('Smelter Look-up'!$H$4,$V155-4,0))</f>
        <v/>
      </c>
      <c r="J155" s="216" t="str">
        <f aca="true">IF(ISERROR($V155),"",OFFSET('Smelter Look-up'!$I$4,$V155-4,0))</f>
        <v/>
      </c>
      <c r="K155" s="217"/>
      <c r="L155" s="217"/>
      <c r="M155" s="217"/>
      <c r="N155" s="217"/>
      <c r="O155" s="217"/>
      <c r="P155" s="218"/>
      <c r="Q155" s="219"/>
      <c r="R155" s="220" t="str">
        <f aca="true">IF(ISERROR($V155),"",OFFSET('Smelter Look-up'!$C$4,$V155-4,0)&amp;"")</f>
        <v/>
      </c>
      <c r="S155" s="221" t="str">
        <f aca="true">IF(B155="","",IF(ISERROR(MATCH($E155,CL,0)),"Unknown",INDIRECT("'C'!$A$"&amp;MATCH($E155,CL,0)+1)))</f>
        <v>Unknown</v>
      </c>
      <c r="T155" s="221" t="str">
        <f aca="true">IF(B155="","",IF(ISERROR(MATCH($J155,SorP!$B$1:$B$6279,0)),"",INDIRECT("'SorP'!$A$"&amp;MATCH($S155&amp;$J155,SorP!C:C,0))))</f>
        <v/>
      </c>
      <c r="U155" s="222"/>
      <c r="V155" s="223" t="e">
        <f aca="false">IF(C155="",NA(),IF(OR(C155="Smelter not listed",C155="Smelter not yet identified"),MATCH($B155&amp;$D155,'Smelter Look-up'!$J:$J,0),MATCH($B155&amp;$C155,'Smelter Look-up'!$J:$J,0)))</f>
        <v>#N/A</v>
      </c>
      <c r="X155" s="179" t="n">
        <f aca="false">IF(AND(C155="Smelter not listed",OR(LEN(D155)=0,LEN(E155)=0)),1,0)</f>
        <v>0</v>
      </c>
      <c r="AB155" s="224" t="str">
        <f aca="false">B155&amp;C155</f>
        <v>GoldSOE Shyolkovsky Factory of Secondary Precious Metals Russian</v>
      </c>
    </row>
    <row r="156" s="179" customFormat="true" ht="127.5" hidden="false" customHeight="false" outlineLevel="0" collapsed="false">
      <c r="A156" s="221"/>
      <c r="B156" s="211" t="s">
        <v>146</v>
      </c>
      <c r="C156" s="212" t="s">
        <v>346</v>
      </c>
      <c r="D156" s="213"/>
      <c r="E156" s="211" t="s">
        <v>204</v>
      </c>
      <c r="F156" s="214" t="str">
        <f aca="true">IF(ISERROR($V156),"",OFFSET('Smelter Look-up'!$E$4,$V156-4,0))</f>
        <v/>
      </c>
      <c r="G156" s="214" t="str">
        <f aca="true">IF(C156=$X$4,IF(ISERROR($V156),"Enter smelter details","RMI"),IF(ISERROR($V156),"",OFFSET('Smelter Look-up'!$F$4,$V156-4,0)))</f>
        <v/>
      </c>
      <c r="H156" s="215" t="str">
        <f aca="true">IF(ISERROR($V156),"",OFFSET('Smelter Look-up'!$G$4,$V156-4,0))</f>
        <v/>
      </c>
      <c r="I156" s="216" t="str">
        <f aca="true">IF(ISERROR($V156),"",OFFSET('Smelter Look-up'!$H$4,$V156-4,0))</f>
        <v/>
      </c>
      <c r="J156" s="216" t="str">
        <f aca="true">IF(ISERROR($V156),"",OFFSET('Smelter Look-up'!$I$4,$V156-4,0))</f>
        <v/>
      </c>
      <c r="K156" s="217"/>
      <c r="L156" s="217"/>
      <c r="M156" s="217"/>
      <c r="N156" s="217"/>
      <c r="O156" s="217"/>
      <c r="P156" s="218"/>
      <c r="Q156" s="219"/>
      <c r="R156" s="220" t="str">
        <f aca="true">IF(ISERROR($V156),"",OFFSET('Smelter Look-up'!$C$4,$V156-4,0)&amp;"")</f>
        <v/>
      </c>
      <c r="S156" s="221" t="str">
        <f aca="true">IF(B156="","",IF(ISERROR(MATCH($E156,CL,0)),"Unknown",INDIRECT("'C'!$A$"&amp;MATCH($E156,CL,0)+1)))</f>
        <v>CN</v>
      </c>
      <c r="T156" s="221" t="str">
        <f aca="true">IF(B156="","",IF(ISERROR(MATCH($J156,SorP!$B$1:$B$6279,0)),"",INDIRECT("'SorP'!$A$"&amp;MATCH($S156&amp;$J156,SorP!C:C,0))))</f>
        <v/>
      </c>
      <c r="U156" s="222"/>
      <c r="V156" s="223" t="e">
        <f aca="false">IF(C156="",NA(),IF(OR(C156="Smelter not listed",C156="Smelter not yet identified"),MATCH($B156&amp;$D156,'Smelter Look-up'!$J:$J,0),MATCH($B156&amp;$C156,'Smelter Look-up'!$J:$J,0)))</f>
        <v>#N/A</v>
      </c>
      <c r="X156" s="179" t="n">
        <f aca="false">IF(AND(C156="Smelter not listed",OR(LEN(D156)=0,LEN(E156)=0)),1,0)</f>
        <v>0</v>
      </c>
      <c r="AB156" s="224" t="str">
        <f aca="false">B156&amp;C156</f>
        <v>GoldSolar Applied Materials Technology Corp. Taiwan, Province Of</v>
      </c>
    </row>
    <row r="157" s="179" customFormat="true" ht="38.25" hidden="false" customHeight="false" outlineLevel="0" collapsed="false">
      <c r="A157" s="221"/>
      <c r="B157" s="211" t="s">
        <v>146</v>
      </c>
      <c r="C157" s="212" t="s">
        <v>347</v>
      </c>
      <c r="D157" s="213"/>
      <c r="E157" s="211" t="s">
        <v>186</v>
      </c>
      <c r="F157" s="214" t="str">
        <f aca="true">IF(ISERROR($V157),"",OFFSET('Smelter Look-up'!$E$4,$V157-4,0))</f>
        <v>CID003383</v>
      </c>
      <c r="G157" s="214" t="str">
        <f aca="true">IF(C157=$X$4,IF(ISERROR($V157),"Enter smelter details","RMI"),IF(ISERROR($V157),"",OFFSET('Smelter Look-up'!$F$4,$V157-4,0)))</f>
        <v>RMI</v>
      </c>
      <c r="H157" s="215" t="n">
        <f aca="true">IF(ISERROR($V157),"",OFFSET('Smelter Look-up'!$G$4,$V157-4,0))</f>
        <v>0</v>
      </c>
      <c r="I157" s="216" t="str">
        <f aca="true">IF(ISERROR($V157),"",OFFSET('Smelter Look-up'!$H$4,$V157-4,0))</f>
        <v>Ahmedab</v>
      </c>
      <c r="J157" s="216" t="str">
        <f aca="true">IF(ISERROR($V157),"",OFFSET('Smelter Look-up'!$I$4,$V157-4,0))</f>
        <v>Gujarāt</v>
      </c>
      <c r="K157" s="217"/>
      <c r="L157" s="217"/>
      <c r="M157" s="217"/>
      <c r="N157" s="217"/>
      <c r="O157" s="217"/>
      <c r="P157" s="218"/>
      <c r="Q157" s="219"/>
      <c r="R157" s="220" t="str">
        <f aca="true">IF(ISERROR($V157),"",OFFSET('Smelter Look-up'!$C$4,$V157-4,0)&amp;"")</f>
        <v>Sovereign Metals</v>
      </c>
      <c r="S157" s="221" t="str">
        <f aca="true">IF(B157="","",IF(ISERROR(MATCH($E157,CL,0)),"Unknown",INDIRECT("'C'!$A$"&amp;MATCH($E157,CL,0)+1)))</f>
        <v>IN</v>
      </c>
      <c r="T157" s="221" t="str">
        <f aca="true">IF(B157="","",IF(ISERROR(MATCH($J157,SorP!$B$1:$B$6279,0)),"",INDIRECT("'SorP'!$A$"&amp;MATCH($S157&amp;$J157,SorP!C:C,0))))</f>
        <v>IN-GJ</v>
      </c>
      <c r="U157" s="222"/>
      <c r="V157" s="223" t="n">
        <f aca="false">IF(C157="",NA(),IF(OR(C157="Smelter not listed",C157="Smelter not yet identified"),MATCH($B157&amp;$D157,'Smelter Look-up'!$J:$J,0),MATCH($B157&amp;$C157,'Smelter Look-up'!$J:$J,0)))</f>
        <v>261</v>
      </c>
      <c r="X157" s="179" t="n">
        <f aca="false">IF(AND(C157="Smelter not listed",OR(LEN(D157)=0,LEN(E157)=0)),1,0)</f>
        <v>0</v>
      </c>
      <c r="AB157" s="224" t="str">
        <f aca="false">B157&amp;C157</f>
        <v>GoldSovereign Metals</v>
      </c>
    </row>
    <row r="158" s="179" customFormat="true" ht="153" hidden="false" customHeight="false" outlineLevel="0" collapsed="false">
      <c r="A158" s="221"/>
      <c r="B158" s="211" t="s">
        <v>146</v>
      </c>
      <c r="C158" s="212" t="s">
        <v>348</v>
      </c>
      <c r="D158" s="213"/>
      <c r="E158" s="211" t="s">
        <v>349</v>
      </c>
      <c r="F158" s="214" t="str">
        <f aca="true">IF(ISERROR($V158),"",OFFSET('Smelter Look-up'!$E$4,$V158-4,0))</f>
        <v>CID003153</v>
      </c>
      <c r="G158" s="214" t="str">
        <f aca="true">IF(C158=$X$4,IF(ISERROR($V158),"Enter smelter details","RMI"),IF(ISERROR($V158),"",OFFSET('Smelter Look-up'!$F$4,$V158-4,0)))</f>
        <v>RMI</v>
      </c>
      <c r="H158" s="215" t="n">
        <f aca="true">IF(ISERROR($V158),"",OFFSET('Smelter Look-up'!$G$4,$V158-4,0))</f>
        <v>0</v>
      </c>
      <c r="I158" s="216" t="str">
        <f aca="true">IF(ISERROR($V158),"",OFFSET('Smelter Look-up'!$H$4,$V158-4,0))</f>
        <v>Vilnius</v>
      </c>
      <c r="J158" s="216" t="str">
        <f aca="true">IF(ISERROR($V158),"",OFFSET('Smelter Look-up'!$I$4,$V158-4,0))</f>
        <v>Vilnius</v>
      </c>
      <c r="K158" s="217"/>
      <c r="L158" s="217"/>
      <c r="M158" s="217"/>
      <c r="N158" s="217"/>
      <c r="O158" s="217"/>
      <c r="P158" s="218"/>
      <c r="Q158" s="219"/>
      <c r="R158" s="220" t="str">
        <f aca="true">IF(ISERROR($V158),"",OFFSET('Smelter Look-up'!$C$4,$V158-4,0)&amp;"")</f>
        <v>State Research Institute Center for Physical Sciences and Technology</v>
      </c>
      <c r="S158" s="221" t="str">
        <f aca="true">IF(B158="","",IF(ISERROR(MATCH($E158,CL,0)),"Unknown",INDIRECT("'C'!$A$"&amp;MATCH($E158,CL,0)+1)))</f>
        <v>LT</v>
      </c>
      <c r="T158" s="221" t="str">
        <f aca="true">IF(B158="","",IF(ISERROR(MATCH($J158,SorP!$B$1:$B$6279,0)),"",INDIRECT("'SorP'!$A$"&amp;MATCH($S158&amp;$J158,SorP!C:C,0))))</f>
        <v>LT-58</v>
      </c>
      <c r="U158" s="222"/>
      <c r="V158" s="223" t="n">
        <f aca="false">IF(C158="",NA(),IF(OR(C158="Smelter not listed",C158="Smelter not yet identified"),MATCH($B158&amp;$D158,'Smelter Look-up'!$J:$J,0),MATCH($B158&amp;$C158,'Smelter Look-up'!$J:$J,0)))</f>
        <v>262</v>
      </c>
      <c r="X158" s="179" t="n">
        <f aca="false">IF(AND(C158="Smelter not listed",OR(LEN(D158)=0,LEN(E158)=0)),1,0)</f>
        <v>0</v>
      </c>
      <c r="AB158" s="224" t="str">
        <f aca="false">B158&amp;C158</f>
        <v>GoldState Research Institute Center for Physical Sciences and Technology</v>
      </c>
    </row>
    <row r="159" s="179" customFormat="true" ht="38.25" hidden="false" customHeight="false" outlineLevel="0" collapsed="false">
      <c r="A159" s="221"/>
      <c r="B159" s="211" t="s">
        <v>146</v>
      </c>
      <c r="C159" s="212" t="s">
        <v>350</v>
      </c>
      <c r="D159" s="213"/>
      <c r="E159" s="211" t="s">
        <v>351</v>
      </c>
      <c r="F159" s="214" t="str">
        <f aca="true">IF(ISERROR($V159),"",OFFSET('Smelter Look-up'!$E$4,$V159-4,0))</f>
        <v>CID002567</v>
      </c>
      <c r="G159" s="214" t="str">
        <f aca="true">IF(C159=$X$4,IF(ISERROR($V159),"Enter smelter details","RMI"),IF(ISERROR($V159),"",OFFSET('Smelter Look-up'!$F$4,$V159-4,0)))</f>
        <v>RMI</v>
      </c>
      <c r="H159" s="215" t="n">
        <f aca="true">IF(ISERROR($V159),"",OFFSET('Smelter Look-up'!$G$4,$V159-4,0))</f>
        <v>0</v>
      </c>
      <c r="I159" s="216" t="str">
        <f aca="true">IF(ISERROR($V159),"",OFFSET('Smelter Look-up'!$H$4,$V159-4,0))</f>
        <v>Khartoum</v>
      </c>
      <c r="J159" s="216" t="str">
        <f aca="true">IF(ISERROR($V159),"",OFFSET('Smelter Look-up'!$I$4,$V159-4,0))</f>
        <v>Khartoum</v>
      </c>
      <c r="K159" s="217"/>
      <c r="L159" s="217"/>
      <c r="M159" s="217"/>
      <c r="N159" s="217"/>
      <c r="O159" s="217"/>
      <c r="P159" s="218"/>
      <c r="Q159" s="219"/>
      <c r="R159" s="220" t="str">
        <f aca="true">IF(ISERROR($V159),"",OFFSET('Smelter Look-up'!$C$4,$V159-4,0)&amp;"")</f>
        <v>Sudan Gold Refinery</v>
      </c>
      <c r="S159" s="221" t="str">
        <f aca="true">IF(B159="","",IF(ISERROR(MATCH($E159,CL,0)),"Unknown",INDIRECT("'C'!$A$"&amp;MATCH($E159,CL,0)+1)))</f>
        <v>SD</v>
      </c>
      <c r="T159" s="221" t="str">
        <f aca="true">IF(B159="","",IF(ISERROR(MATCH($J159,SorP!$B$1:$B$6279,0)),"",INDIRECT("'SorP'!$A$"&amp;MATCH($S159&amp;$J159,SorP!C:C,0))))</f>
        <v>SD-KH</v>
      </c>
      <c r="U159" s="222"/>
      <c r="V159" s="223" t="n">
        <f aca="false">IF(C159="",NA(),IF(OR(C159="Smelter not listed",C159="Smelter not yet identified"),MATCH($B159&amp;$D159,'Smelter Look-up'!$J:$J,0),MATCH($B159&amp;$C159,'Smelter Look-up'!$J:$J,0)))</f>
        <v>263</v>
      </c>
      <c r="X159" s="179" t="n">
        <f aca="false">IF(AND(C159="Smelter not listed",OR(LEN(D159)=0,LEN(E159)=0)),1,0)</f>
        <v>0</v>
      </c>
      <c r="AB159" s="224" t="str">
        <f aca="false">B159&amp;C159</f>
        <v>GoldSudan Gold Refinery</v>
      </c>
    </row>
    <row r="160" s="179" customFormat="true" ht="63.75" hidden="false" customHeight="false" outlineLevel="0" collapsed="false">
      <c r="A160" s="221"/>
      <c r="B160" s="211" t="s">
        <v>146</v>
      </c>
      <c r="C160" s="212" t="s">
        <v>352</v>
      </c>
      <c r="D160" s="213"/>
      <c r="E160" s="211" t="s">
        <v>164</v>
      </c>
      <c r="F160" s="214" t="str">
        <f aca="true">IF(ISERROR($V160),"",OFFSET('Smelter Look-up'!$E$4,$V160-4,0))</f>
        <v>CID001798</v>
      </c>
      <c r="G160" s="214" t="str">
        <f aca="true">IF(C160=$X$4,IF(ISERROR($V160),"Enter smelter details","RMI"),IF(ISERROR($V160),"",OFFSET('Smelter Look-up'!$F$4,$V160-4,0)))</f>
        <v>RMI</v>
      </c>
      <c r="H160" s="215" t="n">
        <f aca="true">IF(ISERROR($V160),"",OFFSET('Smelter Look-up'!$G$4,$V160-4,0))</f>
        <v>0</v>
      </c>
      <c r="I160" s="216" t="str">
        <f aca="true">IF(ISERROR($V160),"",OFFSET('Smelter Look-up'!$H$4,$V160-4,0))</f>
        <v>Saijo</v>
      </c>
      <c r="J160" s="216" t="str">
        <f aca="true">IF(ISERROR($V160),"",OFFSET('Smelter Look-up'!$I$4,$V160-4,0))</f>
        <v>Ehime</v>
      </c>
      <c r="K160" s="217"/>
      <c r="L160" s="217"/>
      <c r="M160" s="217"/>
      <c r="N160" s="217"/>
      <c r="O160" s="217"/>
      <c r="P160" s="218"/>
      <c r="Q160" s="219"/>
      <c r="R160" s="220" t="str">
        <f aca="true">IF(ISERROR($V160),"",OFFSET('Smelter Look-up'!$C$4,$V160-4,0)&amp;"")</f>
        <v>Sumitomo Metal Mining Co., Ltd.</v>
      </c>
      <c r="S160" s="221" t="str">
        <f aca="true">IF(B160="","",IF(ISERROR(MATCH($E160,CL,0)),"Unknown",INDIRECT("'C'!$A$"&amp;MATCH($E160,CL,0)+1)))</f>
        <v>JP</v>
      </c>
      <c r="T160" s="221" t="str">
        <f aca="true">IF(B160="","",IF(ISERROR(MATCH($J160,SorP!$B$1:$B$6279,0)),"",INDIRECT("'SorP'!$A$"&amp;MATCH($S160&amp;$J160,SorP!C:C,0))))</f>
        <v>JP-38</v>
      </c>
      <c r="U160" s="222"/>
      <c r="V160" s="223" t="n">
        <f aca="false">IF(C160="",NA(),IF(OR(C160="Smelter not listed",C160="Smelter not yet identified"),MATCH($B160&amp;$D160,'Smelter Look-up'!$J:$J,0),MATCH($B160&amp;$C160,'Smelter Look-up'!$J:$J,0)))</f>
        <v>265</v>
      </c>
      <c r="X160" s="179" t="n">
        <f aca="false">IF(AND(C160="Smelter not listed",OR(LEN(D160)=0,LEN(E160)=0)),1,0)</f>
        <v>0</v>
      </c>
      <c r="AB160" s="224" t="str">
        <f aca="false">B160&amp;C160</f>
        <v>GoldSumitomo Metal Mining Co., Ltd.</v>
      </c>
    </row>
    <row r="161" s="179" customFormat="true" ht="76.5" hidden="false" customHeight="false" outlineLevel="0" collapsed="false">
      <c r="A161" s="221"/>
      <c r="B161" s="211" t="s">
        <v>146</v>
      </c>
      <c r="C161" s="212" t="s">
        <v>353</v>
      </c>
      <c r="D161" s="213"/>
      <c r="E161" s="211" t="s">
        <v>210</v>
      </c>
      <c r="F161" s="214" t="str">
        <f aca="true">IF(ISERROR($V161),"",OFFSET('Smelter Look-up'!$E$4,$V161-4,0))</f>
        <v/>
      </c>
      <c r="G161" s="214" t="str">
        <f aca="true">IF(C161=$X$4,IF(ISERROR($V161),"Enter smelter details","RMI"),IF(ISERROR($V161),"",OFFSET('Smelter Look-up'!$F$4,$V161-4,0)))</f>
        <v/>
      </c>
      <c r="H161" s="215" t="str">
        <f aca="true">IF(ISERROR($V161),"",OFFSET('Smelter Look-up'!$G$4,$V161-4,0))</f>
        <v/>
      </c>
      <c r="I161" s="216" t="str">
        <f aca="true">IF(ISERROR($V161),"",OFFSET('Smelter Look-up'!$H$4,$V161-4,0))</f>
        <v/>
      </c>
      <c r="J161" s="216" t="str">
        <f aca="true">IF(ISERROR($V161),"",OFFSET('Smelter Look-up'!$I$4,$V161-4,0))</f>
        <v/>
      </c>
      <c r="K161" s="217"/>
      <c r="L161" s="217"/>
      <c r="M161" s="217"/>
      <c r="N161" s="217"/>
      <c r="O161" s="217"/>
      <c r="P161" s="218"/>
      <c r="Q161" s="219"/>
      <c r="R161" s="220" t="str">
        <f aca="true">IF(ISERROR($V161),"",OFFSET('Smelter Look-up'!$C$4,$V161-4,0)&amp;"")</f>
        <v/>
      </c>
      <c r="S161" s="221" t="str">
        <f aca="true">IF(B161="","",IF(ISERROR(MATCH($E161,CL,0)),"Unknown",INDIRECT("'C'!$A$"&amp;MATCH($E161,CL,0)+1)))</f>
        <v>Unknown</v>
      </c>
      <c r="T161" s="221" t="str">
        <f aca="true">IF(B161="","",IF(ISERROR(MATCH($J161,SorP!$B$1:$B$6279,0)),"",INDIRECT("'SorP'!$A$"&amp;MATCH($S161&amp;$J161,SorP!C:C,0))))</f>
        <v/>
      </c>
      <c r="U161" s="222"/>
      <c r="V161" s="223" t="e">
        <f aca="false">IF(C161="",NA(),IF(OR(C161="Smelter not listed",C161="Smelter not yet identified"),MATCH($B161&amp;$D161,'Smelter Look-up'!$J:$J,0),MATCH($B161&amp;$C161,'Smelter Look-up'!$J:$J,0)))</f>
        <v>#N/A</v>
      </c>
      <c r="X161" s="179" t="n">
        <f aca="false">IF(AND(C161="Smelter not listed",OR(LEN(D161)=0,LEN(E161)=0)),1,0)</f>
        <v>0</v>
      </c>
      <c r="AB161" s="224" t="str">
        <f aca="false">B161&amp;C161</f>
        <v>GoldSungEel HiMetal Co., Ltd. Republic of</v>
      </c>
    </row>
    <row r="162" s="179" customFormat="true" ht="114.75" hidden="false" customHeight="false" outlineLevel="0" collapsed="false">
      <c r="A162" s="221"/>
      <c r="B162" s="211" t="s">
        <v>146</v>
      </c>
      <c r="C162" s="212" t="s">
        <v>354</v>
      </c>
      <c r="D162" s="213"/>
      <c r="E162" s="211" t="s">
        <v>204</v>
      </c>
      <c r="F162" s="214" t="str">
        <f aca="true">IF(ISERROR($V162),"",OFFSET('Smelter Look-up'!$E$4,$V162-4,0))</f>
        <v/>
      </c>
      <c r="G162" s="214" t="str">
        <f aca="true">IF(C162=$X$4,IF(ISERROR($V162),"Enter smelter details","RMI"),IF(ISERROR($V162),"",OFFSET('Smelter Look-up'!$F$4,$V162-4,0)))</f>
        <v/>
      </c>
      <c r="H162" s="215" t="str">
        <f aca="true">IF(ISERROR($V162),"",OFFSET('Smelter Look-up'!$G$4,$V162-4,0))</f>
        <v/>
      </c>
      <c r="I162" s="216" t="str">
        <f aca="true">IF(ISERROR($V162),"",OFFSET('Smelter Look-up'!$H$4,$V162-4,0))</f>
        <v/>
      </c>
      <c r="J162" s="216" t="str">
        <f aca="true">IF(ISERROR($V162),"",OFFSET('Smelter Look-up'!$I$4,$V162-4,0))</f>
        <v/>
      </c>
      <c r="K162" s="217"/>
      <c r="L162" s="217"/>
      <c r="M162" s="217"/>
      <c r="N162" s="217"/>
      <c r="O162" s="217"/>
      <c r="P162" s="218"/>
      <c r="Q162" s="219"/>
      <c r="R162" s="220" t="str">
        <f aca="true">IF(ISERROR($V162),"",OFFSET('Smelter Look-up'!$C$4,$V162-4,0)&amp;"")</f>
        <v/>
      </c>
      <c r="S162" s="221" t="str">
        <f aca="true">IF(B162="","",IF(ISERROR(MATCH($E162,CL,0)),"Unknown",INDIRECT("'C'!$A$"&amp;MATCH($E162,CL,0)+1)))</f>
        <v>CN</v>
      </c>
      <c r="T162" s="221" t="str">
        <f aca="true">IF(B162="","",IF(ISERROR(MATCH($J162,SorP!$B$1:$B$6279,0)),"",INDIRECT("'SorP'!$A$"&amp;MATCH($S162&amp;$J162,SorP!C:C,0))))</f>
        <v/>
      </c>
      <c r="U162" s="222"/>
      <c r="V162" s="223" t="e">
        <f aca="false">IF(C162="",NA(),IF(OR(C162="Smelter not listed",C162="Smelter not yet identified"),MATCH($B162&amp;$D162,'Smelter Look-up'!$J:$J,0),MATCH($B162&amp;$C162,'Smelter Look-up'!$J:$J,0)))</f>
        <v>#N/A</v>
      </c>
      <c r="X162" s="179" t="n">
        <f aca="false">IF(AND(C162="Smelter not listed",OR(LEN(D162)=0,LEN(E162)=0)),1,0)</f>
        <v>0</v>
      </c>
      <c r="AB162" s="224" t="str">
        <f aca="false">B162&amp;C162</f>
        <v>GoldSuper Dragon Technology Co., Ltd. Taiwan, Province Of</v>
      </c>
    </row>
    <row r="163" s="179" customFormat="true" ht="25.5" hidden="false" customHeight="false" outlineLevel="0" collapsed="false">
      <c r="A163" s="221"/>
      <c r="B163" s="211" t="s">
        <v>146</v>
      </c>
      <c r="C163" s="212" t="s">
        <v>355</v>
      </c>
      <c r="D163" s="213"/>
      <c r="E163" s="211" t="s">
        <v>153</v>
      </c>
      <c r="F163" s="214" t="str">
        <f aca="true">IF(ISERROR($V163),"",OFFSET('Smelter Look-up'!$E$4,$V163-4,0))</f>
        <v>CID002580</v>
      </c>
      <c r="G163" s="214" t="str">
        <f aca="true">IF(C163=$X$4,IF(ISERROR($V163),"Enter smelter details","RMI"),IF(ISERROR($V163),"",OFFSET('Smelter Look-up'!$F$4,$V163-4,0)))</f>
        <v>RMI</v>
      </c>
      <c r="H163" s="215" t="n">
        <f aca="true">IF(ISERROR($V163),"",OFFSET('Smelter Look-up'!$G$4,$V163-4,0))</f>
        <v>0</v>
      </c>
      <c r="I163" s="216" t="str">
        <f aca="true">IF(ISERROR($V163),"",OFFSET('Smelter Look-up'!$H$4,$V163-4,0))</f>
        <v>Capolona</v>
      </c>
      <c r="J163" s="216" t="str">
        <f aca="true">IF(ISERROR($V163),"",OFFSET('Smelter Look-up'!$I$4,$V163-4,0))</f>
        <v>Toscana</v>
      </c>
      <c r="K163" s="217"/>
      <c r="L163" s="217"/>
      <c r="M163" s="217"/>
      <c r="N163" s="217"/>
      <c r="O163" s="217"/>
      <c r="P163" s="218"/>
      <c r="Q163" s="219"/>
      <c r="R163" s="220" t="str">
        <f aca="true">IF(ISERROR($V163),"",OFFSET('Smelter Look-up'!$C$4,$V163-4,0)&amp;"")</f>
        <v>T.C.A S.p.A</v>
      </c>
      <c r="S163" s="221" t="str">
        <f aca="true">IF(B163="","",IF(ISERROR(MATCH($E163,CL,0)),"Unknown",INDIRECT("'C'!$A$"&amp;MATCH($E163,CL,0)+1)))</f>
        <v>IT</v>
      </c>
      <c r="T163" s="221" t="str">
        <f aca="true">IF(B163="","",IF(ISERROR(MATCH($J163,SorP!$B$1:$B$6279,0)),"",INDIRECT("'SorP'!$A$"&amp;MATCH($S163&amp;$J163,SorP!C:C,0))))</f>
        <v>IT-52</v>
      </c>
      <c r="U163" s="222"/>
      <c r="V163" s="223" t="n">
        <f aca="false">IF(C163="",NA(),IF(OR(C163="Smelter not listed",C163="Smelter not yet identified"),MATCH($B163&amp;$D163,'Smelter Look-up'!$J:$J,0),MATCH($B163&amp;$C163,'Smelter Look-up'!$J:$J,0)))</f>
        <v>269</v>
      </c>
      <c r="X163" s="179" t="n">
        <f aca="false">IF(AND(C163="Smelter not listed",OR(LEN(D163)=0,LEN(E163)=0)),1,0)</f>
        <v>0</v>
      </c>
      <c r="AB163" s="224" t="str">
        <f aca="false">B163&amp;C163</f>
        <v>GoldT.C.A S.p.A</v>
      </c>
    </row>
    <row r="164" s="179" customFormat="true" ht="63.75" hidden="false" customHeight="false" outlineLevel="0" collapsed="false">
      <c r="A164" s="221"/>
      <c r="B164" s="211" t="s">
        <v>146</v>
      </c>
      <c r="C164" s="212" t="s">
        <v>356</v>
      </c>
      <c r="D164" s="213"/>
      <c r="E164" s="211" t="s">
        <v>164</v>
      </c>
      <c r="F164" s="214" t="str">
        <f aca="true">IF(ISERROR($V164),"",OFFSET('Smelter Look-up'!$E$4,$V164-4,0))</f>
        <v>CID001875</v>
      </c>
      <c r="G164" s="214" t="str">
        <f aca="true">IF(C164=$X$4,IF(ISERROR($V164),"Enter smelter details","RMI"),IF(ISERROR($V164),"",OFFSET('Smelter Look-up'!$F$4,$V164-4,0)))</f>
        <v>RMI</v>
      </c>
      <c r="H164" s="215" t="n">
        <f aca="true">IF(ISERROR($V164),"",OFFSET('Smelter Look-up'!$G$4,$V164-4,0))</f>
        <v>0</v>
      </c>
      <c r="I164" s="216" t="str">
        <f aca="true">IF(ISERROR($V164),"",OFFSET('Smelter Look-up'!$H$4,$V164-4,0))</f>
        <v>Hiratsuka</v>
      </c>
      <c r="J164" s="216" t="str">
        <f aca="true">IF(ISERROR($V164),"",OFFSET('Smelter Look-up'!$I$4,$V164-4,0))</f>
        <v>Kanagawa</v>
      </c>
      <c r="K164" s="217"/>
      <c r="L164" s="217"/>
      <c r="M164" s="217"/>
      <c r="N164" s="217"/>
      <c r="O164" s="217"/>
      <c r="P164" s="218"/>
      <c r="Q164" s="219"/>
      <c r="R164" s="220" t="str">
        <f aca="true">IF(ISERROR($V164),"",OFFSET('Smelter Look-up'!$C$4,$V164-4,0)&amp;"")</f>
        <v>Tanaka Kikinzoku Kogyo K.K.</v>
      </c>
      <c r="S164" s="221" t="str">
        <f aca="true">IF(B164="","",IF(ISERROR(MATCH($E164,CL,0)),"Unknown",INDIRECT("'C'!$A$"&amp;MATCH($E164,CL,0)+1)))</f>
        <v>JP</v>
      </c>
      <c r="T164" s="221" t="str">
        <f aca="true">IF(B164="","",IF(ISERROR(MATCH($J164,SorP!$B$1:$B$6279,0)),"",INDIRECT("'SorP'!$A$"&amp;MATCH($S164&amp;$J164,SorP!C:C,0))))</f>
        <v>JP-14</v>
      </c>
      <c r="U164" s="222"/>
      <c r="V164" s="223" t="n">
        <f aca="false">IF(C164="",NA(),IF(OR(C164="Smelter not listed",C164="Smelter not yet identified"),MATCH($B164&amp;$D164,'Smelter Look-up'!$J:$J,0),MATCH($B164&amp;$C164,'Smelter Look-up'!$J:$J,0)))</f>
        <v>278</v>
      </c>
      <c r="X164" s="179" t="n">
        <f aca="false">IF(AND(C164="Smelter not listed",OR(LEN(D164)=0,LEN(E164)=0)),1,0)</f>
        <v>0</v>
      </c>
      <c r="AB164" s="224" t="str">
        <f aca="false">B164&amp;C164</f>
        <v>GoldTanaka Kikinzoku Kogyo K.K.</v>
      </c>
    </row>
    <row r="165" s="179" customFormat="true" ht="51" hidden="false" customHeight="false" outlineLevel="0" collapsed="false">
      <c r="A165" s="221"/>
      <c r="B165" s="211" t="s">
        <v>146</v>
      </c>
      <c r="C165" s="212" t="s">
        <v>357</v>
      </c>
      <c r="D165" s="213"/>
      <c r="E165" s="211" t="s">
        <v>164</v>
      </c>
      <c r="F165" s="214" t="str">
        <f aca="true">IF(ISERROR($V165),"",OFFSET('Smelter Look-up'!$E$4,$V165-4,0))</f>
        <v>CID001938</v>
      </c>
      <c r="G165" s="214" t="str">
        <f aca="true">IF(C165=$X$4,IF(ISERROR($V165),"Enter smelter details","RMI"),IF(ISERROR($V165),"",OFFSET('Smelter Look-up'!$F$4,$V165-4,0)))</f>
        <v>RMI</v>
      </c>
      <c r="H165" s="215" t="n">
        <f aca="true">IF(ISERROR($V165),"",OFFSET('Smelter Look-up'!$G$4,$V165-4,0))</f>
        <v>0</v>
      </c>
      <c r="I165" s="216" t="str">
        <f aca="true">IF(ISERROR($V165),"",OFFSET('Smelter Look-up'!$H$4,$V165-4,0))</f>
        <v>Kuki</v>
      </c>
      <c r="J165" s="216" t="str">
        <f aca="true">IF(ISERROR($V165),"",OFFSET('Smelter Look-up'!$I$4,$V165-4,0))</f>
        <v>Saitama</v>
      </c>
      <c r="K165" s="217"/>
      <c r="L165" s="217"/>
      <c r="M165" s="217"/>
      <c r="N165" s="217"/>
      <c r="O165" s="217"/>
      <c r="P165" s="218"/>
      <c r="Q165" s="219"/>
      <c r="R165" s="220" t="str">
        <f aca="true">IF(ISERROR($V165),"",OFFSET('Smelter Look-up'!$C$4,$V165-4,0)&amp;"")</f>
        <v>Tokuriki Honten Co., Ltd.</v>
      </c>
      <c r="S165" s="221" t="str">
        <f aca="true">IF(B165="","",IF(ISERROR(MATCH($E165,CL,0)),"Unknown",INDIRECT("'C'!$A$"&amp;MATCH($E165,CL,0)+1)))</f>
        <v>JP</v>
      </c>
      <c r="T165" s="221" t="str">
        <f aca="true">IF(B165="","",IF(ISERROR(MATCH($J165,SorP!$B$1:$B$6279,0)),"",INDIRECT("'SorP'!$A$"&amp;MATCH($S165&amp;$J165,SorP!C:C,0))))</f>
        <v>JP-11</v>
      </c>
      <c r="U165" s="222"/>
      <c r="V165" s="223" t="n">
        <f aca="false">IF(C165="",NA(),IF(OR(C165="Smelter not listed",C165="Smelter not yet identified"),MATCH($B165&amp;$D165,'Smelter Look-up'!$J:$J,0),MATCH($B165&amp;$C165,'Smelter Look-up'!$J:$J,0)))</f>
        <v>283</v>
      </c>
      <c r="X165" s="179" t="n">
        <f aca="false">IF(AND(C165="Smelter not listed",OR(LEN(D165)=0,LEN(E165)=0)),1,0)</f>
        <v>0</v>
      </c>
      <c r="AB165" s="224" t="str">
        <f aca="false">B165&amp;C165</f>
        <v>GoldTokuriki Honten Co., Ltd.</v>
      </c>
    </row>
    <row r="166" s="179" customFormat="true" ht="89.25" hidden="false" customHeight="false" outlineLevel="0" collapsed="false">
      <c r="A166" s="221"/>
      <c r="B166" s="211" t="s">
        <v>146</v>
      </c>
      <c r="C166" s="212" t="s">
        <v>358</v>
      </c>
      <c r="D166" s="213"/>
      <c r="E166" s="211" t="s">
        <v>204</v>
      </c>
      <c r="F166" s="214" t="str">
        <f aca="true">IF(ISERROR($V166),"",OFFSET('Smelter Look-up'!$E$4,$V166-4,0))</f>
        <v>CID001947</v>
      </c>
      <c r="G166" s="214" t="str">
        <f aca="true">IF(C166=$X$4,IF(ISERROR($V166),"Enter smelter details","RMI"),IF(ISERROR($V166),"",OFFSET('Smelter Look-up'!$F$4,$V166-4,0)))</f>
        <v>RMI</v>
      </c>
      <c r="H166" s="215" t="n">
        <f aca="true">IF(ISERROR($V166),"",OFFSET('Smelter Look-up'!$G$4,$V166-4,0))</f>
        <v>0</v>
      </c>
      <c r="I166" s="216" t="str">
        <f aca="true">IF(ISERROR($V166),"",OFFSET('Smelter Look-up'!$H$4,$V166-4,0))</f>
        <v>Tongling</v>
      </c>
      <c r="J166" s="216" t="str">
        <f aca="true">IF(ISERROR($V166),"",OFFSET('Smelter Look-up'!$I$4,$V166-4,0))</f>
        <v>Anhui Sheng</v>
      </c>
      <c r="K166" s="217"/>
      <c r="L166" s="217"/>
      <c r="M166" s="217"/>
      <c r="N166" s="217"/>
      <c r="O166" s="217"/>
      <c r="P166" s="218"/>
      <c r="Q166" s="219"/>
      <c r="R166" s="220" t="str">
        <f aca="true">IF(ISERROR($V166),"",OFFSET('Smelter Look-up'!$C$4,$V166-4,0)&amp;"")</f>
        <v>Tongling Nonferrous Metals Group Co., Ltd.</v>
      </c>
      <c r="S166" s="221" t="str">
        <f aca="true">IF(B166="","",IF(ISERROR(MATCH($E166,CL,0)),"Unknown",INDIRECT("'C'!$A$"&amp;MATCH($E166,CL,0)+1)))</f>
        <v>CN</v>
      </c>
      <c r="T166" s="221" t="str">
        <f aca="true">IF(B166="","",IF(ISERROR(MATCH($J166,SorP!$B$1:$B$6279,0)),"",INDIRECT("'SorP'!$A$"&amp;MATCH($S166&amp;$J166,SorP!C:C,0))))</f>
        <v>CN-AH</v>
      </c>
      <c r="U166" s="222"/>
      <c r="V166" s="223" t="n">
        <f aca="false">IF(C166="",NA(),IF(OR(C166="Smelter not listed",C166="Smelter not yet identified"),MATCH($B166&amp;$D166,'Smelter Look-up'!$J:$J,0),MATCH($B166&amp;$C166,'Smelter Look-up'!$J:$J,0)))</f>
        <v>284</v>
      </c>
      <c r="X166" s="179" t="n">
        <f aca="false">IF(AND(C166="Smelter not listed",OR(LEN(D166)=0,LEN(E166)=0)),1,0)</f>
        <v>0</v>
      </c>
      <c r="AB166" s="224" t="str">
        <f aca="false">B166&amp;C166</f>
        <v>GoldTongling Nonferrous Metals Group Co., Ltd.</v>
      </c>
    </row>
    <row r="167" s="179" customFormat="true" ht="51" hidden="false" customHeight="false" outlineLevel="0" collapsed="false">
      <c r="A167" s="221"/>
      <c r="B167" s="211" t="s">
        <v>146</v>
      </c>
      <c r="C167" s="212" t="s">
        <v>359</v>
      </c>
      <c r="D167" s="213"/>
      <c r="E167" s="211" t="s">
        <v>257</v>
      </c>
      <c r="F167" s="214" t="str">
        <f aca="true">IF(ISERROR($V167),"",OFFSET('Smelter Look-up'!$E$4,$V167-4,0))</f>
        <v>CID002615</v>
      </c>
      <c r="G167" s="214" t="str">
        <f aca="true">IF(C167=$X$4,IF(ISERROR($V167),"Enter smelter details","RMI"),IF(ISERROR($V167),"",OFFSET('Smelter Look-up'!$F$4,$V167-4,0)))</f>
        <v>RMI</v>
      </c>
      <c r="H167" s="215" t="n">
        <f aca="true">IF(ISERROR($V167),"",OFFSET('Smelter Look-up'!$G$4,$V167-4,0))</f>
        <v>0</v>
      </c>
      <c r="I167" s="216" t="str">
        <f aca="true">IF(ISERROR($V167),"",OFFSET('Smelter Look-up'!$H$4,$V167-4,0))</f>
        <v>Astana</v>
      </c>
      <c r="J167" s="216" t="str">
        <f aca="true">IF(ISERROR($V167),"",OFFSET('Smelter Look-up'!$I$4,$V167-4,0))</f>
        <v>Almaty</v>
      </c>
      <c r="K167" s="217"/>
      <c r="L167" s="217"/>
      <c r="M167" s="217"/>
      <c r="N167" s="217"/>
      <c r="O167" s="217"/>
      <c r="P167" s="218"/>
      <c r="Q167" s="219"/>
      <c r="R167" s="220" t="str">
        <f aca="true">IF(ISERROR($V167),"",OFFSET('Smelter Look-up'!$C$4,$V167-4,0)&amp;"")</f>
        <v>TOO Tau-Ken-Altyn</v>
      </c>
      <c r="S167" s="221" t="str">
        <f aca="true">IF(B167="","",IF(ISERROR(MATCH($E167,CL,0)),"Unknown",INDIRECT("'C'!$A$"&amp;MATCH($E167,CL,0)+1)))</f>
        <v>KZ</v>
      </c>
      <c r="T167" s="221" t="str">
        <f aca="true">IF(B167="","",IF(ISERROR(MATCH($J167,SorP!$B$1:$B$6279,0)),"",INDIRECT("'SorP'!$A$"&amp;MATCH($S167&amp;$J167,SorP!C:C,0))))</f>
        <v>KZ-ALA</v>
      </c>
      <c r="U167" s="222"/>
      <c r="V167" s="223" t="n">
        <f aca="false">IF(C167="",NA(),IF(OR(C167="Smelter not listed",C167="Smelter not yet identified"),MATCH($B167&amp;$D167,'Smelter Look-up'!$J:$J,0),MATCH($B167&amp;$C167,'Smelter Look-up'!$J:$J,0)))</f>
        <v>287</v>
      </c>
      <c r="X167" s="179" t="n">
        <f aca="false">IF(AND(C167="Smelter not listed",OR(LEN(D167)=0,LEN(E167)=0)),1,0)</f>
        <v>0</v>
      </c>
      <c r="AB167" s="224" t="str">
        <f aca="false">B167&amp;C167</f>
        <v>GoldTOO Tau-Ken-Altyn</v>
      </c>
    </row>
    <row r="168" s="179" customFormat="true" ht="51" hidden="false" customHeight="false" outlineLevel="0" collapsed="false">
      <c r="A168" s="221"/>
      <c r="B168" s="211" t="s">
        <v>146</v>
      </c>
      <c r="C168" s="212" t="s">
        <v>360</v>
      </c>
      <c r="D168" s="213"/>
      <c r="E168" s="211" t="s">
        <v>210</v>
      </c>
      <c r="F168" s="214" t="str">
        <f aca="true">IF(ISERROR($V168),"",OFFSET('Smelter Look-up'!$E$4,$V168-4,0))</f>
        <v/>
      </c>
      <c r="G168" s="214" t="str">
        <f aca="true">IF(C168=$X$4,IF(ISERROR($V168),"Enter smelter details","RMI"),IF(ISERROR($V168),"",OFFSET('Smelter Look-up'!$F$4,$V168-4,0)))</f>
        <v/>
      </c>
      <c r="H168" s="215" t="str">
        <f aca="true">IF(ISERROR($V168),"",OFFSET('Smelter Look-up'!$G$4,$V168-4,0))</f>
        <v/>
      </c>
      <c r="I168" s="216" t="str">
        <f aca="true">IF(ISERROR($V168),"",OFFSET('Smelter Look-up'!$H$4,$V168-4,0))</f>
        <v/>
      </c>
      <c r="J168" s="216" t="str">
        <f aca="true">IF(ISERROR($V168),"",OFFSET('Smelter Look-up'!$I$4,$V168-4,0))</f>
        <v/>
      </c>
      <c r="K168" s="217"/>
      <c r="L168" s="217"/>
      <c r="M168" s="217"/>
      <c r="N168" s="217"/>
      <c r="O168" s="217"/>
      <c r="P168" s="218"/>
      <c r="Q168" s="219"/>
      <c r="R168" s="220" t="str">
        <f aca="true">IF(ISERROR($V168),"",OFFSET('Smelter Look-up'!$C$4,$V168-4,0)&amp;"")</f>
        <v/>
      </c>
      <c r="S168" s="221" t="str">
        <f aca="true">IF(B168="","",IF(ISERROR(MATCH($E168,CL,0)),"Unknown",INDIRECT("'C'!$A$"&amp;MATCH($E168,CL,0)+1)))</f>
        <v>Unknown</v>
      </c>
      <c r="T168" s="221" t="str">
        <f aca="true">IF(B168="","",IF(ISERROR(MATCH($J168,SorP!$B$1:$B$6279,0)),"",INDIRECT("'SorP'!$A$"&amp;MATCH($S168&amp;$J168,SorP!C:C,0))))</f>
        <v/>
      </c>
      <c r="U168" s="222"/>
      <c r="V168" s="223" t="e">
        <f aca="false">IF(C168="",NA(),IF(OR(C168="Smelter not listed",C168="Smelter not yet identified"),MATCH($B168&amp;$D168,'Smelter Look-up'!$J:$J,0),MATCH($B168&amp;$C168,'Smelter Look-up'!$J:$J,0)))</f>
        <v>#N/A</v>
      </c>
      <c r="X168" s="179" t="n">
        <f aca="false">IF(AND(C168="Smelter not listed",OR(LEN(D168)=0,LEN(E168)=0)),1,0)</f>
        <v>0</v>
      </c>
      <c r="AB168" s="224" t="str">
        <f aca="false">B168&amp;C168</f>
        <v>GoldTorecom Republic of</v>
      </c>
    </row>
    <row r="169" s="179" customFormat="true" ht="63.75" hidden="false" customHeight="false" outlineLevel="0" collapsed="false">
      <c r="A169" s="221"/>
      <c r="B169" s="211" t="s">
        <v>146</v>
      </c>
      <c r="C169" s="212" t="s">
        <v>361</v>
      </c>
      <c r="D169" s="213"/>
      <c r="E169" s="211" t="s">
        <v>362</v>
      </c>
      <c r="F169" s="214" t="str">
        <f aca="true">IF(ISERROR($V169),"",OFFSET('Smelter Look-up'!$E$4,$V169-4,0))</f>
        <v>CID002314</v>
      </c>
      <c r="G169" s="214" t="str">
        <f aca="true">IF(C169=$X$4,IF(ISERROR($V169),"Enter smelter details","RMI"),IF(ISERROR($V169),"",OFFSET('Smelter Look-up'!$F$4,$V169-4,0)))</f>
        <v>RMI</v>
      </c>
      <c r="H169" s="215" t="n">
        <f aca="true">IF(ISERROR($V169),"",OFFSET('Smelter Look-up'!$G$4,$V169-4,0))</f>
        <v>0</v>
      </c>
      <c r="I169" s="216" t="str">
        <f aca="true">IF(ISERROR($V169),"",OFFSET('Smelter Look-up'!$H$4,$V169-4,0))</f>
        <v>Khwaeng Dok Mai</v>
      </c>
      <c r="J169" s="216" t="str">
        <f aca="true">IF(ISERROR($V169),"",OFFSET('Smelter Look-up'!$I$4,$V169-4,0))</f>
        <v>Krung Thep Maha Nakhon</v>
      </c>
      <c r="K169" s="217"/>
      <c r="L169" s="217"/>
      <c r="M169" s="217"/>
      <c r="N169" s="217"/>
      <c r="O169" s="217"/>
      <c r="P169" s="218"/>
      <c r="Q169" s="219"/>
      <c r="R169" s="220" t="str">
        <f aca="true">IF(ISERROR($V169),"",OFFSET('Smelter Look-up'!$C$4,$V169-4,0)&amp;"")</f>
        <v>Umicore Precious Metals Thailand</v>
      </c>
      <c r="S169" s="221" t="str">
        <f aca="true">IF(B169="","",IF(ISERROR(MATCH($E169,CL,0)),"Unknown",INDIRECT("'C'!$A$"&amp;MATCH($E169,CL,0)+1)))</f>
        <v>TH</v>
      </c>
      <c r="T169" s="221" t="str">
        <f aca="true">IF(B169="","",IF(ISERROR(MATCH($J169,SorP!$B$1:$B$6279,0)),"",INDIRECT("'SorP'!$A$"&amp;MATCH($S169&amp;$J169,SorP!C:C,0))))</f>
        <v>TH-10</v>
      </c>
      <c r="U169" s="222"/>
      <c r="V169" s="223" t="n">
        <f aca="false">IF(C169="",NA(),IF(OR(C169="Smelter not listed",C169="Smelter not yet identified"),MATCH($B169&amp;$D169,'Smelter Look-up'!$J:$J,0),MATCH($B169&amp;$C169,'Smelter Look-up'!$J:$J,0)))</f>
        <v>292</v>
      </c>
      <c r="X169" s="179" t="n">
        <f aca="false">IF(AND(C169="Smelter not listed",OR(LEN(D169)=0,LEN(E169)=0)),1,0)</f>
        <v>0</v>
      </c>
      <c r="AB169" s="224" t="str">
        <f aca="false">B169&amp;C169</f>
        <v>GoldUmicore Precious Metals Thailand</v>
      </c>
    </row>
    <row r="170" s="179" customFormat="true" ht="102" hidden="false" customHeight="false" outlineLevel="0" collapsed="false">
      <c r="A170" s="221"/>
      <c r="B170" s="211" t="s">
        <v>146</v>
      </c>
      <c r="C170" s="212" t="s">
        <v>363</v>
      </c>
      <c r="D170" s="213"/>
      <c r="E170" s="211" t="s">
        <v>239</v>
      </c>
      <c r="F170" s="214" t="str">
        <f aca="true">IF(ISERROR($V170),"",OFFSET('Smelter Look-up'!$E$4,$V170-4,0))</f>
        <v>CID001980</v>
      </c>
      <c r="G170" s="214" t="str">
        <f aca="true">IF(C170=$X$4,IF(ISERROR($V170),"Enter smelter details","RMI"),IF(ISERROR($V170),"",OFFSET('Smelter Look-up'!$F$4,$V170-4,0)))</f>
        <v>RMI</v>
      </c>
      <c r="H170" s="215" t="n">
        <f aca="true">IF(ISERROR($V170),"",OFFSET('Smelter Look-up'!$G$4,$V170-4,0))</f>
        <v>0</v>
      </c>
      <c r="I170" s="216" t="str">
        <f aca="true">IF(ISERROR($V170),"",OFFSET('Smelter Look-up'!$H$4,$V170-4,0))</f>
        <v>Hoboken</v>
      </c>
      <c r="J170" s="216" t="str">
        <f aca="true">IF(ISERROR($V170),"",OFFSET('Smelter Look-up'!$I$4,$V170-4,0))</f>
        <v>Antwerpen</v>
      </c>
      <c r="K170" s="217"/>
      <c r="L170" s="217"/>
      <c r="M170" s="217"/>
      <c r="N170" s="217"/>
      <c r="O170" s="217"/>
      <c r="P170" s="218"/>
      <c r="Q170" s="219"/>
      <c r="R170" s="220" t="str">
        <f aca="true">IF(ISERROR($V170),"",OFFSET('Smelter Look-up'!$C$4,$V170-4,0)&amp;"")</f>
        <v>Umicore S.A. Business Unit Precious Metals Refining</v>
      </c>
      <c r="S170" s="221" t="str">
        <f aca="true">IF(B170="","",IF(ISERROR(MATCH($E170,CL,0)),"Unknown",INDIRECT("'C'!$A$"&amp;MATCH($E170,CL,0)+1)))</f>
        <v>BE</v>
      </c>
      <c r="T170" s="221" t="str">
        <f aca="true">IF(B170="","",IF(ISERROR(MATCH($J170,SorP!$B$1:$B$6279,0)),"",INDIRECT("'SorP'!$A$"&amp;MATCH($S170&amp;$J170,SorP!C:C,0))))</f>
        <v>BE-VAN</v>
      </c>
      <c r="U170" s="222"/>
      <c r="V170" s="223" t="n">
        <f aca="false">IF(C170="",NA(),IF(OR(C170="Smelter not listed",C170="Smelter not yet identified"),MATCH($B170&amp;$D170,'Smelter Look-up'!$J:$J,0),MATCH($B170&amp;$C170,'Smelter Look-up'!$J:$J,0)))</f>
        <v>293</v>
      </c>
      <c r="X170" s="179" t="n">
        <f aca="false">IF(AND(C170="Smelter not listed",OR(LEN(D170)=0,LEN(E170)=0)),1,0)</f>
        <v>0</v>
      </c>
      <c r="AB170" s="224" t="str">
        <f aca="false">B170&amp;C170</f>
        <v>GoldUmicore S.A. Business Unit Precious Metals Refining</v>
      </c>
    </row>
    <row r="171" s="179" customFormat="true" ht="114.75" hidden="false" customHeight="false" outlineLevel="0" collapsed="false">
      <c r="A171" s="221"/>
      <c r="B171" s="211" t="s">
        <v>146</v>
      </c>
      <c r="C171" s="212" t="s">
        <v>364</v>
      </c>
      <c r="D171" s="213"/>
      <c r="E171" s="211" t="s">
        <v>157</v>
      </c>
      <c r="F171" s="214" t="str">
        <f aca="true">IF(ISERROR($V171),"",OFFSET('Smelter Look-up'!$E$4,$V171-4,0))</f>
        <v/>
      </c>
      <c r="G171" s="214" t="str">
        <f aca="true">IF(C171=$X$4,IF(ISERROR($V171),"Enter smelter details","RMI"),IF(ISERROR($V171),"",OFFSET('Smelter Look-up'!$F$4,$V171-4,0)))</f>
        <v/>
      </c>
      <c r="H171" s="215" t="str">
        <f aca="true">IF(ISERROR($V171),"",OFFSET('Smelter Look-up'!$G$4,$V171-4,0))</f>
        <v/>
      </c>
      <c r="I171" s="216" t="str">
        <f aca="true">IF(ISERROR($V171),"",OFFSET('Smelter Look-up'!$H$4,$V171-4,0))</f>
        <v/>
      </c>
      <c r="J171" s="216" t="str">
        <f aca="true">IF(ISERROR($V171),"",OFFSET('Smelter Look-up'!$I$4,$V171-4,0))</f>
        <v/>
      </c>
      <c r="K171" s="217"/>
      <c r="L171" s="217"/>
      <c r="M171" s="217"/>
      <c r="N171" s="217"/>
      <c r="O171" s="217"/>
      <c r="P171" s="218"/>
      <c r="Q171" s="219"/>
      <c r="R171" s="220" t="str">
        <f aca="true">IF(ISERROR($V171),"",OFFSET('Smelter Look-up'!$C$4,$V171-4,0)&amp;"")</f>
        <v/>
      </c>
      <c r="S171" s="221" t="str">
        <f aca="true">IF(B171="","",IF(ISERROR(MATCH($E171,CL,0)),"Unknown",INDIRECT("'C'!$A$"&amp;MATCH($E171,CL,0)+1)))</f>
        <v>Unknown</v>
      </c>
      <c r="T171" s="221" t="str">
        <f aca="true">IF(B171="","",IF(ISERROR(MATCH($J171,SorP!$B$1:$B$6279,0)),"",INDIRECT("'SorP'!$A$"&amp;MATCH($S171&amp;$J171,SorP!C:C,0))))</f>
        <v/>
      </c>
      <c r="U171" s="222"/>
      <c r="V171" s="223" t="e">
        <f aca="false">IF(C171="",NA(),IF(OR(C171="Smelter not listed",C171="Smelter not yet identified"),MATCH($B171&amp;$D171,'Smelter Look-up'!$J:$J,0),MATCH($B171&amp;$C171,'Smelter Look-up'!$J:$J,0)))</f>
        <v>#N/A</v>
      </c>
      <c r="X171" s="179" t="n">
        <f aca="false">IF(AND(C171="Smelter not listed",OR(LEN(D171)=0,LEN(E171)=0)),1,0)</f>
        <v>0</v>
      </c>
      <c r="AB171" s="224" t="str">
        <f aca="false">B171&amp;C171</f>
        <v>GoldUnited Precious Metal Refining, Inc. United States Of</v>
      </c>
    </row>
    <row r="172" s="179" customFormat="true" ht="38.25" hidden="false" customHeight="false" outlineLevel="0" collapsed="false">
      <c r="A172" s="221"/>
      <c r="B172" s="211" t="s">
        <v>146</v>
      </c>
      <c r="C172" s="212" t="s">
        <v>365</v>
      </c>
      <c r="D172" s="213"/>
      <c r="E172" s="211" t="s">
        <v>175</v>
      </c>
      <c r="F172" s="214" t="str">
        <f aca="true">IF(ISERROR($V172),"",OFFSET('Smelter Look-up'!$E$4,$V172-4,0))</f>
        <v>CID002003</v>
      </c>
      <c r="G172" s="214" t="str">
        <f aca="true">IF(C172=$X$4,IF(ISERROR($V172),"Enter smelter details","RMI"),IF(ISERROR($V172),"",OFFSET('Smelter Look-up'!$F$4,$V172-4,0)))</f>
        <v>RMI</v>
      </c>
      <c r="H172" s="215" t="n">
        <f aca="true">IF(ISERROR($V172),"",OFFSET('Smelter Look-up'!$G$4,$V172-4,0))</f>
        <v>0</v>
      </c>
      <c r="I172" s="216" t="str">
        <f aca="true">IF(ISERROR($V172),"",OFFSET('Smelter Look-up'!$H$4,$V172-4,0))</f>
        <v>Balerna</v>
      </c>
      <c r="J172" s="216" t="str">
        <f aca="true">IF(ISERROR($V172),"",OFFSET('Smelter Look-up'!$I$4,$V172-4,0))</f>
        <v>Ticino</v>
      </c>
      <c r="K172" s="217"/>
      <c r="L172" s="217"/>
      <c r="M172" s="217"/>
      <c r="N172" s="217"/>
      <c r="O172" s="217"/>
      <c r="P172" s="218"/>
      <c r="Q172" s="219"/>
      <c r="R172" s="220" t="str">
        <f aca="true">IF(ISERROR($V172),"",OFFSET('Smelter Look-up'!$C$4,$V172-4,0)&amp;"")</f>
        <v>Valcambi S.A.</v>
      </c>
      <c r="S172" s="221" t="str">
        <f aca="true">IF(B172="","",IF(ISERROR(MATCH($E172,CL,0)),"Unknown",INDIRECT("'C'!$A$"&amp;MATCH($E172,CL,0)+1)))</f>
        <v>CH</v>
      </c>
      <c r="T172" s="221" t="str">
        <f aca="true">IF(B172="","",IF(ISERROR(MATCH($J172,SorP!$B$1:$B$6279,0)),"",INDIRECT("'SorP'!$A$"&amp;MATCH($S172&amp;$J172,SorP!C:C,0))))</f>
        <v>CH-TI</v>
      </c>
      <c r="U172" s="222"/>
      <c r="V172" s="223" t="n">
        <f aca="false">IF(C172="",NA(),IF(OR(C172="Smelter not listed",C172="Smelter not yet identified"),MATCH($B172&amp;$D172,'Smelter Look-up'!$J:$J,0),MATCH($B172&amp;$C172,'Smelter Look-up'!$J:$J,0)))</f>
        <v>295</v>
      </c>
      <c r="X172" s="179" t="n">
        <f aca="false">IF(AND(C172="Smelter not listed",OR(LEN(D172)=0,LEN(E172)=0)),1,0)</f>
        <v>0</v>
      </c>
      <c r="AB172" s="224" t="str">
        <f aca="false">B172&amp;C172</f>
        <v>GoldValcambi S.A.</v>
      </c>
    </row>
    <row r="173" s="179" customFormat="true" ht="38.25" hidden="false" customHeight="false" outlineLevel="0" collapsed="false">
      <c r="A173" s="221"/>
      <c r="B173" s="211" t="s">
        <v>146</v>
      </c>
      <c r="C173" s="212" t="s">
        <v>366</v>
      </c>
      <c r="D173" s="213"/>
      <c r="E173" s="211" t="s">
        <v>323</v>
      </c>
      <c r="F173" s="214" t="str">
        <f aca="true">IF(ISERROR($V173),"",OFFSET('Smelter Look-up'!$E$4,$V173-4,0))</f>
        <v>CID003615</v>
      </c>
      <c r="G173" s="214" t="str">
        <f aca="true">IF(C173=$X$4,IF(ISERROR($V173),"Enter smelter details","RMI"),IF(ISERROR($V173),"",OFFSET('Smelter Look-up'!$F$4,$V173-4,0)))</f>
        <v>RMI</v>
      </c>
      <c r="H173" s="215" t="n">
        <f aca="true">IF(ISERROR($V173),"",OFFSET('Smelter Look-up'!$G$4,$V173-4,0))</f>
        <v>0</v>
      </c>
      <c r="I173" s="216" t="str">
        <f aca="true">IF(ISERROR($V173),"",OFFSET('Smelter Look-up'!$H$4,$V173-4,0))</f>
        <v>Tourville-les-Ifs</v>
      </c>
      <c r="J173" s="216" t="str">
        <f aca="true">IF(ISERROR($V173),"",OFFSET('Smelter Look-up'!$I$4,$V173-4,0))</f>
        <v>Normandie</v>
      </c>
      <c r="K173" s="217"/>
      <c r="L173" s="217"/>
      <c r="M173" s="217"/>
      <c r="N173" s="217"/>
      <c r="O173" s="217"/>
      <c r="P173" s="218"/>
      <c r="Q173" s="219"/>
      <c r="R173" s="220" t="str">
        <f aca="true">IF(ISERROR($V173),"",OFFSET('Smelter Look-up'!$C$4,$V173-4,0)&amp;"")</f>
        <v>WEEEREFINING</v>
      </c>
      <c r="S173" s="221" t="str">
        <f aca="true">IF(B173="","",IF(ISERROR(MATCH($E173,CL,0)),"Unknown",INDIRECT("'C'!$A$"&amp;MATCH($E173,CL,0)+1)))</f>
        <v>FR</v>
      </c>
      <c r="T173" s="221" t="str">
        <f aca="true">IF(B173="","",IF(ISERROR(MATCH($J173,SorP!$B$1:$B$6279,0)),"",INDIRECT("'SorP'!$A$"&amp;MATCH($S173&amp;$J173,SorP!C:C,0))))</f>
        <v>FR-NOR</v>
      </c>
      <c r="U173" s="222"/>
      <c r="V173" s="223" t="n">
        <f aca="false">IF(C173="",NA(),IF(OR(C173="Smelter not listed",C173="Smelter not yet identified"),MATCH($B173&amp;$D173,'Smelter Look-up'!$J:$J,0),MATCH($B173&amp;$C173,'Smelter Look-up'!$J:$J,0)))</f>
        <v>296</v>
      </c>
      <c r="X173" s="179" t="n">
        <f aca="false">IF(AND(C173="Smelter not listed",OR(LEN(D173)=0,LEN(E173)=0)),1,0)</f>
        <v>0</v>
      </c>
      <c r="AB173" s="224" t="str">
        <f aca="false">B173&amp;C173</f>
        <v>GoldWEEEREFINING</v>
      </c>
    </row>
    <row r="174" s="179" customFormat="true" ht="102" hidden="false" customHeight="false" outlineLevel="0" collapsed="false">
      <c r="A174" s="221"/>
      <c r="B174" s="211" t="s">
        <v>146</v>
      </c>
      <c r="C174" s="212" t="s">
        <v>367</v>
      </c>
      <c r="D174" s="213"/>
      <c r="E174" s="211" t="s">
        <v>155</v>
      </c>
      <c r="F174" s="214" t="str">
        <f aca="true">IF(ISERROR($V174),"",OFFSET('Smelter Look-up'!$E$4,$V174-4,0))</f>
        <v>CID002030</v>
      </c>
      <c r="G174" s="214" t="str">
        <f aca="true">IF(C174=$X$4,IF(ISERROR($V174),"Enter smelter details","RMI"),IF(ISERROR($V174),"",OFFSET('Smelter Look-up'!$F$4,$V174-4,0)))</f>
        <v>RMI</v>
      </c>
      <c r="H174" s="215" t="n">
        <f aca="true">IF(ISERROR($V174),"",OFFSET('Smelter Look-up'!$G$4,$V174-4,0))</f>
        <v>0</v>
      </c>
      <c r="I174" s="216" t="str">
        <f aca="true">IF(ISERROR($V174),"",OFFSET('Smelter Look-up'!$H$4,$V174-4,0))</f>
        <v>Newburn</v>
      </c>
      <c r="J174" s="216" t="str">
        <f aca="true">IF(ISERROR($V174),"",OFFSET('Smelter Look-up'!$I$4,$V174-4,0))</f>
        <v>Western Australia</v>
      </c>
      <c r="K174" s="217"/>
      <c r="L174" s="217"/>
      <c r="M174" s="217"/>
      <c r="N174" s="217"/>
      <c r="O174" s="217"/>
      <c r="P174" s="218"/>
      <c r="Q174" s="219"/>
      <c r="R174" s="220" t="str">
        <f aca="true">IF(ISERROR($V174),"",OFFSET('Smelter Look-up'!$C$4,$V174-4,0)&amp;"")</f>
        <v>Western Australian Mint (T/a The Perth Mint)</v>
      </c>
      <c r="S174" s="221" t="str">
        <f aca="true">IF(B174="","",IF(ISERROR(MATCH($E174,CL,0)),"Unknown",INDIRECT("'C'!$A$"&amp;MATCH($E174,CL,0)+1)))</f>
        <v>AU</v>
      </c>
      <c r="T174" s="221" t="str">
        <f aca="true">IF(B174="","",IF(ISERROR(MATCH($J174,SorP!$B$1:$B$6279,0)),"",INDIRECT("'SorP'!$A$"&amp;MATCH($S174&amp;$J174,SorP!C:C,0))))</f>
        <v>AU-WA</v>
      </c>
      <c r="U174" s="222"/>
      <c r="V174" s="223" t="n">
        <f aca="false">IF(C174="",NA(),IF(OR(C174="Smelter not listed",C174="Smelter not yet identified"),MATCH($B174&amp;$D174,'Smelter Look-up'!$J:$J,0),MATCH($B174&amp;$C174,'Smelter Look-up'!$J:$J,0)))</f>
        <v>297</v>
      </c>
      <c r="X174" s="179" t="n">
        <f aca="false">IF(AND(C174="Smelter not listed",OR(LEN(D174)=0,LEN(E174)=0)),1,0)</f>
        <v>0</v>
      </c>
      <c r="AB174" s="224" t="str">
        <f aca="false">B174&amp;C174</f>
        <v>GoldWestern Australian Mint (T/a The Perth Mint)</v>
      </c>
    </row>
    <row r="175" s="179" customFormat="true" ht="63.75" hidden="false" customHeight="false" outlineLevel="0" collapsed="false">
      <c r="A175" s="221"/>
      <c r="B175" s="211" t="s">
        <v>146</v>
      </c>
      <c r="C175" s="212" t="s">
        <v>368</v>
      </c>
      <c r="D175" s="213"/>
      <c r="E175" s="211" t="s">
        <v>162</v>
      </c>
      <c r="F175" s="214" t="str">
        <f aca="true">IF(ISERROR($V175),"",OFFSET('Smelter Look-up'!$E$4,$V175-4,0))</f>
        <v>CID002778</v>
      </c>
      <c r="G175" s="214" t="str">
        <f aca="true">IF(C175=$X$4,IF(ISERROR($V175),"Enter smelter details","RMI"),IF(ISERROR($V175),"",OFFSET('Smelter Look-up'!$F$4,$V175-4,0)))</f>
        <v>RMI</v>
      </c>
      <c r="H175" s="215" t="n">
        <f aca="true">IF(ISERROR($V175),"",OFFSET('Smelter Look-up'!$G$4,$V175-4,0))</f>
        <v>0</v>
      </c>
      <c r="I175" s="216" t="str">
        <f aca="true">IF(ISERROR($V175),"",OFFSET('Smelter Look-up'!$H$4,$V175-4,0))</f>
        <v>Pforzheim</v>
      </c>
      <c r="J175" s="216" t="str">
        <f aca="true">IF(ISERROR($V175),"",OFFSET('Smelter Look-up'!$I$4,$V175-4,0))</f>
        <v>Baden-Württemberg</v>
      </c>
      <c r="K175" s="217"/>
      <c r="L175" s="217"/>
      <c r="M175" s="217"/>
      <c r="N175" s="217"/>
      <c r="O175" s="217"/>
      <c r="P175" s="218"/>
      <c r="Q175" s="219"/>
      <c r="R175" s="220" t="str">
        <f aca="true">IF(ISERROR($V175),"",OFFSET('Smelter Look-up'!$C$4,$V175-4,0)&amp;"")</f>
        <v>WIELAND Edelmetalle GmbH</v>
      </c>
      <c r="S175" s="221" t="str">
        <f aca="true">IF(B175="","",IF(ISERROR(MATCH($E175,CL,0)),"Unknown",INDIRECT("'C'!$A$"&amp;MATCH($E175,CL,0)+1)))</f>
        <v>DE</v>
      </c>
      <c r="T175" s="221" t="str">
        <f aca="true">IF(B175="","",IF(ISERROR(MATCH($J175,SorP!$B$1:$B$6279,0)),"",INDIRECT("'SorP'!$A$"&amp;MATCH($S175&amp;$J175,SorP!C:C,0))))</f>
        <v>DE-BW</v>
      </c>
      <c r="U175" s="222"/>
      <c r="V175" s="223" t="n">
        <f aca="false">IF(C175="",NA(),IF(OR(C175="Smelter not listed",C175="Smelter not yet identified"),MATCH($B175&amp;$D175,'Smelter Look-up'!$J:$J,0),MATCH($B175&amp;$C175,'Smelter Look-up'!$J:$J,0)))</f>
        <v>298</v>
      </c>
      <c r="X175" s="179" t="n">
        <f aca="false">IF(AND(C175="Smelter not listed",OR(LEN(D175)=0,LEN(E175)=0)),1,0)</f>
        <v>0</v>
      </c>
      <c r="AB175" s="224" t="str">
        <f aca="false">B175&amp;C175</f>
        <v>GoldWIELAND Edelmetalle GmbH</v>
      </c>
    </row>
    <row r="176" s="179" customFormat="true" ht="38.25" hidden="false" customHeight="false" outlineLevel="0" collapsed="false">
      <c r="A176" s="221"/>
      <c r="B176" s="211" t="s">
        <v>146</v>
      </c>
      <c r="C176" s="212" t="s">
        <v>369</v>
      </c>
      <c r="D176" s="213"/>
      <c r="E176" s="211" t="s">
        <v>164</v>
      </c>
      <c r="F176" s="214" t="str">
        <f aca="true">IF(ISERROR($V176),"",OFFSET('Smelter Look-up'!$E$4,$V176-4,0))</f>
        <v>CID002100</v>
      </c>
      <c r="G176" s="214" t="str">
        <f aca="true">IF(C176=$X$4,IF(ISERROR($V176),"Enter smelter details","RMI"),IF(ISERROR($V176),"",OFFSET('Smelter Look-up'!$F$4,$V176-4,0)))</f>
        <v>RMI</v>
      </c>
      <c r="H176" s="215" t="n">
        <f aca="true">IF(ISERROR($V176),"",OFFSET('Smelter Look-up'!$G$4,$V176-4,0))</f>
        <v>0</v>
      </c>
      <c r="I176" s="216" t="str">
        <f aca="true">IF(ISERROR($V176),"",OFFSET('Smelter Look-up'!$H$4,$V176-4,0))</f>
        <v>Konan</v>
      </c>
      <c r="J176" s="216" t="str">
        <f aca="true">IF(ISERROR($V176),"",OFFSET('Smelter Look-up'!$I$4,$V176-4,0))</f>
        <v>Kochi</v>
      </c>
      <c r="K176" s="217"/>
      <c r="L176" s="217"/>
      <c r="M176" s="217"/>
      <c r="N176" s="217"/>
      <c r="O176" s="217"/>
      <c r="P176" s="218"/>
      <c r="Q176" s="219"/>
      <c r="R176" s="220" t="str">
        <f aca="true">IF(ISERROR($V176),"",OFFSET('Smelter Look-up'!$C$4,$V176-4,0)&amp;"")</f>
        <v>Yamakin Co., Ltd.</v>
      </c>
      <c r="S176" s="221" t="str">
        <f aca="true">IF(B176="","",IF(ISERROR(MATCH($E176,CL,0)),"Unknown",INDIRECT("'C'!$A$"&amp;MATCH($E176,CL,0)+1)))</f>
        <v>JP</v>
      </c>
      <c r="T176" s="221" t="str">
        <f aca="true">IF(B176="","",IF(ISERROR(MATCH($J176,SorP!$B$1:$B$6279,0)),"",INDIRECT("'SorP'!$A$"&amp;MATCH($S176&amp;$J176,SorP!C:C,0))))</f>
        <v>JP-39</v>
      </c>
      <c r="U176" s="222"/>
      <c r="V176" s="223" t="n">
        <f aca="false">IF(C176="",NA(),IF(OR(C176="Smelter not listed",C176="Smelter not yet identified"),MATCH($B176&amp;$D176,'Smelter Look-up'!$J:$J,0),MATCH($B176&amp;$C176,'Smelter Look-up'!$J:$J,0)))</f>
        <v>301</v>
      </c>
      <c r="X176" s="179" t="n">
        <f aca="false">IF(AND(C176="Smelter not listed",OR(LEN(D176)=0,LEN(E176)=0)),1,0)</f>
        <v>0</v>
      </c>
      <c r="AB176" s="224" t="str">
        <f aca="false">B176&amp;C176</f>
        <v>GoldYamakin Co., Ltd.</v>
      </c>
    </row>
    <row r="177" s="179" customFormat="true" ht="51" hidden="false" customHeight="false" outlineLevel="0" collapsed="false">
      <c r="A177" s="221"/>
      <c r="B177" s="211" t="s">
        <v>146</v>
      </c>
      <c r="C177" s="212" t="s">
        <v>370</v>
      </c>
      <c r="D177" s="213"/>
      <c r="E177" s="211" t="s">
        <v>164</v>
      </c>
      <c r="F177" s="214" t="str">
        <f aca="true">IF(ISERROR($V177),"",OFFSET('Smelter Look-up'!$E$4,$V177-4,0))</f>
        <v>CID002129</v>
      </c>
      <c r="G177" s="214" t="str">
        <f aca="true">IF(C177=$X$4,IF(ISERROR($V177),"Enter smelter details","RMI"),IF(ISERROR($V177),"",OFFSET('Smelter Look-up'!$F$4,$V177-4,0)))</f>
        <v>RMI</v>
      </c>
      <c r="H177" s="215" t="n">
        <f aca="true">IF(ISERROR($V177),"",OFFSET('Smelter Look-up'!$G$4,$V177-4,0))</f>
        <v>0</v>
      </c>
      <c r="I177" s="216" t="str">
        <f aca="true">IF(ISERROR($V177),"",OFFSET('Smelter Look-up'!$H$4,$V177-4,0))</f>
        <v>Sagamihara</v>
      </c>
      <c r="J177" s="216" t="str">
        <f aca="true">IF(ISERROR($V177),"",OFFSET('Smelter Look-up'!$I$4,$V177-4,0))</f>
        <v>Kanagawa</v>
      </c>
      <c r="K177" s="217"/>
      <c r="L177" s="217"/>
      <c r="M177" s="217"/>
      <c r="N177" s="217"/>
      <c r="O177" s="217"/>
      <c r="P177" s="218"/>
      <c r="Q177" s="219"/>
      <c r="R177" s="220" t="str">
        <f aca="true">IF(ISERROR($V177),"",OFFSET('Smelter Look-up'!$C$4,$V177-4,0)&amp;"")</f>
        <v>Yokohama Metal Co., Ltd.</v>
      </c>
      <c r="S177" s="221" t="str">
        <f aca="true">IF(B177="","",IF(ISERROR(MATCH($E177,CL,0)),"Unknown",INDIRECT("'C'!$A$"&amp;MATCH($E177,CL,0)+1)))</f>
        <v>JP</v>
      </c>
      <c r="T177" s="221" t="str">
        <f aca="true">IF(B177="","",IF(ISERROR(MATCH($J177,SorP!$B$1:$B$6279,0)),"",INDIRECT("'SorP'!$A$"&amp;MATCH($S177&amp;$J177,SorP!C:C,0))))</f>
        <v>JP-14</v>
      </c>
      <c r="U177" s="222"/>
      <c r="V177" s="223" t="n">
        <f aca="false">IF(C177="",NA(),IF(OR(C177="Smelter not listed",C177="Smelter not yet identified"),MATCH($B177&amp;$D177,'Smelter Look-up'!$J:$J,0),MATCH($B177&amp;$C177,'Smelter Look-up'!$J:$J,0)))</f>
        <v>306</v>
      </c>
      <c r="X177" s="179" t="n">
        <f aca="false">IF(AND(C177="Smelter not listed",OR(LEN(D177)=0,LEN(E177)=0)),1,0)</f>
        <v>0</v>
      </c>
      <c r="AB177" s="224" t="str">
        <f aca="false">B177&amp;C177</f>
        <v>GoldYokohama Metal Co., Ltd.</v>
      </c>
    </row>
    <row r="178" s="179" customFormat="true" ht="63.75" hidden="false" customHeight="false" outlineLevel="0" collapsed="false">
      <c r="A178" s="221"/>
      <c r="B178" s="211" t="s">
        <v>146</v>
      </c>
      <c r="C178" s="212" t="s">
        <v>371</v>
      </c>
      <c r="D178" s="213"/>
      <c r="E178" s="211" t="s">
        <v>204</v>
      </c>
      <c r="F178" s="214" t="str">
        <f aca="true">IF(ISERROR($V178),"",OFFSET('Smelter Look-up'!$E$4,$V178-4,0))</f>
        <v>CID000197</v>
      </c>
      <c r="G178" s="214" t="str">
        <f aca="true">IF(C178=$X$4,IF(ISERROR($V178),"Enter smelter details","RMI"),IF(ISERROR($V178),"",OFFSET('Smelter Look-up'!$F$4,$V178-4,0)))</f>
        <v>RMI</v>
      </c>
      <c r="H178" s="215" t="n">
        <f aca="true">IF(ISERROR($V178),"",OFFSET('Smelter Look-up'!$G$4,$V178-4,0))</f>
        <v>0</v>
      </c>
      <c r="I178" s="216" t="str">
        <f aca="true">IF(ISERROR($V178),"",OFFSET('Smelter Look-up'!$H$4,$V178-4,0))</f>
        <v>Kunming</v>
      </c>
      <c r="J178" s="216" t="str">
        <f aca="true">IF(ISERROR($V178),"",OFFSET('Smelter Look-up'!$I$4,$V178-4,0))</f>
        <v>Yunnan Sheng</v>
      </c>
      <c r="K178" s="217"/>
      <c r="L178" s="217"/>
      <c r="M178" s="217"/>
      <c r="N178" s="217"/>
      <c r="O178" s="217"/>
      <c r="P178" s="218"/>
      <c r="Q178" s="219"/>
      <c r="R178" s="220" t="str">
        <f aca="true">IF(ISERROR($V178),"",OFFSET('Smelter Look-up'!$C$4,$V178-4,0)&amp;"")</f>
        <v>Yunnan Copper Industry Co., Ltd.</v>
      </c>
      <c r="S178" s="221" t="str">
        <f aca="true">IF(B178="","",IF(ISERROR(MATCH($E178,CL,0)),"Unknown",INDIRECT("'C'!$A$"&amp;MATCH($E178,CL,0)+1)))</f>
        <v>CN</v>
      </c>
      <c r="T178" s="221" t="str">
        <f aca="true">IF(B178="","",IF(ISERROR(MATCH($J178,SorP!$B$1:$B$6279,0)),"",INDIRECT("'SorP'!$A$"&amp;MATCH($S178&amp;$J178,SorP!C:C,0))))</f>
        <v>CN-YN</v>
      </c>
      <c r="U178" s="222"/>
      <c r="V178" s="223" t="n">
        <f aca="false">IF(C178="",NA(),IF(OR(C178="Smelter not listed",C178="Smelter not yet identified"),MATCH($B178&amp;$D178,'Smelter Look-up'!$J:$J,0),MATCH($B178&amp;$C178,'Smelter Look-up'!$J:$J,0)))</f>
        <v>307</v>
      </c>
      <c r="X178" s="179" t="n">
        <f aca="false">IF(AND(C178="Smelter not listed",OR(LEN(D178)=0,LEN(E178)=0)),1,0)</f>
        <v>0</v>
      </c>
      <c r="AB178" s="224" t="str">
        <f aca="false">B178&amp;C178</f>
        <v>GoldYunnan Copper Industry Co., Ltd.</v>
      </c>
    </row>
    <row r="179" s="179" customFormat="true" ht="114.75" hidden="false" customHeight="false" outlineLevel="0" collapsed="false">
      <c r="A179" s="221"/>
      <c r="B179" s="211" t="s">
        <v>146</v>
      </c>
      <c r="C179" s="212" t="s">
        <v>372</v>
      </c>
      <c r="D179" s="213"/>
      <c r="E179" s="211" t="s">
        <v>204</v>
      </c>
      <c r="F179" s="214" t="str">
        <f aca="true">IF(ISERROR($V179),"",OFFSET('Smelter Look-up'!$E$4,$V179-4,0))</f>
        <v>CID002224</v>
      </c>
      <c r="G179" s="214" t="str">
        <f aca="true">IF(C179=$X$4,IF(ISERROR($V179),"Enter smelter details","RMI"),IF(ISERROR($V179),"",OFFSET('Smelter Look-up'!$F$4,$V179-4,0)))</f>
        <v>RMI</v>
      </c>
      <c r="H179" s="215" t="n">
        <f aca="true">IF(ISERROR($V179),"",OFFSET('Smelter Look-up'!$G$4,$V179-4,0))</f>
        <v>0</v>
      </c>
      <c r="I179" s="216" t="str">
        <f aca="true">IF(ISERROR($V179),"",OFFSET('Smelter Look-up'!$H$4,$V179-4,0))</f>
        <v>Sanmenxia</v>
      </c>
      <c r="J179" s="216" t="str">
        <f aca="true">IF(ISERROR($V179),"",OFFSET('Smelter Look-up'!$I$4,$V179-4,0))</f>
        <v>Henan Sheng</v>
      </c>
      <c r="K179" s="217"/>
      <c r="L179" s="217"/>
      <c r="M179" s="217"/>
      <c r="N179" s="217"/>
      <c r="O179" s="217"/>
      <c r="P179" s="218"/>
      <c r="Q179" s="219"/>
      <c r="R179" s="220" t="str">
        <f aca="true">IF(ISERROR($V179),"",OFFSET('Smelter Look-up'!$C$4,$V179-4,0)&amp;"")</f>
        <v>Zhongyuan Gold Smelter of Zhongjin Gold Corporation</v>
      </c>
      <c r="S179" s="221" t="str">
        <f aca="true">IF(B179="","",IF(ISERROR(MATCH($E179,CL,0)),"Unknown",INDIRECT("'C'!$A$"&amp;MATCH($E179,CL,0)+1)))</f>
        <v>CN</v>
      </c>
      <c r="T179" s="221" t="str">
        <f aca="true">IF(B179="","",IF(ISERROR(MATCH($J179,SorP!$B$1:$B$6279,0)),"",INDIRECT("'SorP'!$A$"&amp;MATCH($S179&amp;$J179,SorP!C:C,0))))</f>
        <v>CN-HA</v>
      </c>
      <c r="U179" s="222"/>
      <c r="V179" s="223" t="n">
        <f aca="false">IF(C179="",NA(),IF(OR(C179="Smelter not listed",C179="Smelter not yet identified"),MATCH($B179&amp;$D179,'Smelter Look-up'!$J:$J,0),MATCH($B179&amp;$C179,'Smelter Look-up'!$J:$J,0)))</f>
        <v>316</v>
      </c>
      <c r="X179" s="179" t="n">
        <f aca="false">IF(AND(C179="Smelter not listed",OR(LEN(D179)=0,LEN(E179)=0)),1,0)</f>
        <v>0</v>
      </c>
      <c r="AB179" s="224" t="str">
        <f aca="false">B179&amp;C179</f>
        <v>GoldZhongyuan Gold Smelter of Zhongjin Gold Corporation</v>
      </c>
    </row>
    <row r="180" s="179" customFormat="true" ht="51" hidden="false" customHeight="false" outlineLevel="0" collapsed="false">
      <c r="A180" s="221"/>
      <c r="B180" s="211" t="s">
        <v>143</v>
      </c>
      <c r="C180" s="212" t="s">
        <v>373</v>
      </c>
      <c r="D180" s="213"/>
      <c r="E180" s="211" t="s">
        <v>374</v>
      </c>
      <c r="F180" s="214" t="str">
        <f aca="true">IF(ISERROR($V180),"",OFFSET('Smelter Look-up'!$E$4,$V180-4,0))</f>
        <v>CID003926</v>
      </c>
      <c r="G180" s="214" t="str">
        <f aca="true">IF(C180=$X$4,IF(ISERROR($V180),"Enter smelter details","RMI"),IF(ISERROR($V180),"",OFFSET('Smelter Look-up'!$F$4,$V180-4,0)))</f>
        <v>RMI</v>
      </c>
      <c r="H180" s="215" t="n">
        <f aca="true">IF(ISERROR($V180),"",OFFSET('Smelter Look-up'!$G$4,$V180-4,0))</f>
        <v>0</v>
      </c>
      <c r="I180" s="216" t="str">
        <f aca="true">IF(ISERROR($V180),"",OFFSET('Smelter Look-up'!$H$4,$V180-4,0))</f>
        <v>Tallinn</v>
      </c>
      <c r="J180" s="216" t="str">
        <f aca="true">IF(ISERROR($V180),"",OFFSET('Smelter Look-up'!$I$4,$V180-4,0))</f>
        <v>Tallinn</v>
      </c>
      <c r="K180" s="217"/>
      <c r="L180" s="217"/>
      <c r="M180" s="217"/>
      <c r="N180" s="217"/>
      <c r="O180" s="217"/>
      <c r="P180" s="218"/>
      <c r="Q180" s="219"/>
      <c r="R180" s="220" t="str">
        <f aca="true">IF(ISERROR($V180),"",OFFSET('Smelter Look-up'!$C$4,$V180-4,0)&amp;"")</f>
        <v>5D Production OU</v>
      </c>
      <c r="S180" s="221" t="str">
        <f aca="true">IF(B180="","",IF(ISERROR(MATCH($E180,CL,0)),"Unknown",INDIRECT("'C'!$A$"&amp;MATCH($E180,CL,0)+1)))</f>
        <v>EE</v>
      </c>
      <c r="T180" s="221" t="str">
        <f aca="true">IF(B180="","",IF(ISERROR(MATCH($J180,SorP!$B$1:$B$6279,0)),"",INDIRECT("'SorP'!$A$"&amp;MATCH($S180&amp;$J180,SorP!C:C,0))))</f>
        <v>EE-784</v>
      </c>
      <c r="U180" s="222"/>
      <c r="V180" s="223" t="n">
        <f aca="false">IF(C180="",NA(),IF(OR(C180="Smelter not listed",C180="Smelter not yet identified"),MATCH($B180&amp;$D180,'Smelter Look-up'!$J:$J,0),MATCH($B180&amp;$C180,'Smelter Look-up'!$J:$J,0)))</f>
        <v>321</v>
      </c>
      <c r="X180" s="179" t="n">
        <f aca="false">IF(AND(C180="Smelter not listed",OR(LEN(D180)=0,LEN(E180)=0)),1,0)</f>
        <v>0</v>
      </c>
      <c r="AB180" s="224" t="str">
        <f aca="false">B180&amp;C180</f>
        <v>Tantalum5D Production OU</v>
      </c>
    </row>
    <row r="181" s="179" customFormat="true" ht="38.25" hidden="false" customHeight="false" outlineLevel="0" collapsed="false">
      <c r="A181" s="221"/>
      <c r="B181" s="211" t="s">
        <v>143</v>
      </c>
      <c r="C181" s="212" t="s">
        <v>375</v>
      </c>
      <c r="D181" s="213"/>
      <c r="E181" s="211" t="s">
        <v>173</v>
      </c>
      <c r="F181" s="214" t="str">
        <f aca="true">IF(ISERROR($V181),"",OFFSET('Smelter Look-up'!$E$4,$V181-4,0))</f>
        <v>CID001076</v>
      </c>
      <c r="G181" s="214" t="str">
        <f aca="true">IF(C181=$X$4,IF(ISERROR($V181),"Enter smelter details","RMI"),IF(ISERROR($V181),"",OFFSET('Smelter Look-up'!$F$4,$V181-4,0)))</f>
        <v>RMI</v>
      </c>
      <c r="H181" s="215" t="n">
        <f aca="true">IF(ISERROR($V181),"",OFFSET('Smelter Look-up'!$G$4,$V181-4,0))</f>
        <v>0</v>
      </c>
      <c r="I181" s="216" t="str">
        <f aca="true">IF(ISERROR($V181),"",OFFSET('Smelter Look-up'!$H$4,$V181-4,0))</f>
        <v>São João del Rei</v>
      </c>
      <c r="J181" s="216" t="str">
        <f aca="true">IF(ISERROR($V181),"",OFFSET('Smelter Look-up'!$I$4,$V181-4,0))</f>
        <v>Minas Gerais</v>
      </c>
      <c r="K181" s="217"/>
      <c r="L181" s="217"/>
      <c r="M181" s="217"/>
      <c r="N181" s="217"/>
      <c r="O181" s="217"/>
      <c r="P181" s="218"/>
      <c r="Q181" s="219"/>
      <c r="R181" s="220" t="str">
        <f aca="true">IF(ISERROR($V181),"",OFFSET('Smelter Look-up'!$C$4,$V181-4,0)&amp;"")</f>
        <v>AMG Brasil</v>
      </c>
      <c r="S181" s="221" t="str">
        <f aca="true">IF(B181="","",IF(ISERROR(MATCH($E181,CL,0)),"Unknown",INDIRECT("'C'!$A$"&amp;MATCH($E181,CL,0)+1)))</f>
        <v>BR</v>
      </c>
      <c r="T181" s="221" t="str">
        <f aca="true">IF(B181="","",IF(ISERROR(MATCH($J181,SorP!$B$1:$B$6279,0)),"",INDIRECT("'SorP'!$A$"&amp;MATCH($S181&amp;$J181,SorP!C:C,0))))</f>
        <v>BR-MG</v>
      </c>
      <c r="U181" s="222"/>
      <c r="V181" s="223" t="n">
        <f aca="false">IF(C181="",NA(),IF(OR(C181="Smelter not listed",C181="Smelter not yet identified"),MATCH($B181&amp;$D181,'Smelter Look-up'!$J:$J,0),MATCH($B181&amp;$C181,'Smelter Look-up'!$J:$J,0)))</f>
        <v>323</v>
      </c>
      <c r="X181" s="179" t="n">
        <f aca="false">IF(AND(C181="Smelter not listed",OR(LEN(D181)=0,LEN(E181)=0)),1,0)</f>
        <v>0</v>
      </c>
      <c r="AB181" s="224" t="str">
        <f aca="false">B181&amp;C181</f>
        <v>TantalumAMG Brasil</v>
      </c>
    </row>
    <row r="182" s="179" customFormat="true" ht="102" hidden="false" customHeight="false" outlineLevel="0" collapsed="false">
      <c r="A182" s="221"/>
      <c r="B182" s="211" t="s">
        <v>143</v>
      </c>
      <c r="C182" s="212" t="s">
        <v>376</v>
      </c>
      <c r="D182" s="213"/>
      <c r="E182" s="211" t="s">
        <v>204</v>
      </c>
      <c r="F182" s="214" t="str">
        <f aca="true">IF(ISERROR($V182),"",OFFSET('Smelter Look-up'!$E$4,$V182-4,0))</f>
        <v>CID000211</v>
      </c>
      <c r="G182" s="214" t="str">
        <f aca="true">IF(C182=$X$4,IF(ISERROR($V182),"Enter smelter details","RMI"),IF(ISERROR($V182),"",OFFSET('Smelter Look-up'!$F$4,$V182-4,0)))</f>
        <v>RMI</v>
      </c>
      <c r="H182" s="215" t="n">
        <f aca="true">IF(ISERROR($V182),"",OFFSET('Smelter Look-up'!$G$4,$V182-4,0))</f>
        <v>0</v>
      </c>
      <c r="I182" s="216" t="str">
        <f aca="true">IF(ISERROR($V182),"",OFFSET('Smelter Look-up'!$H$4,$V182-4,0))</f>
        <v>Changsha</v>
      </c>
      <c r="J182" s="216" t="str">
        <f aca="true">IF(ISERROR($V182),"",OFFSET('Smelter Look-up'!$I$4,$V182-4,0))</f>
        <v>Hunan Sheng</v>
      </c>
      <c r="K182" s="217"/>
      <c r="L182" s="217"/>
      <c r="M182" s="217"/>
      <c r="N182" s="217"/>
      <c r="O182" s="217"/>
      <c r="P182" s="218"/>
      <c r="Q182" s="219"/>
      <c r="R182" s="220" t="str">
        <f aca="true">IF(ISERROR($V182),"",OFFSET('Smelter Look-up'!$C$4,$V182-4,0)&amp;"")</f>
        <v>Changsha South Tantalum Niobium Co., Ltd.</v>
      </c>
      <c r="S182" s="221" t="str">
        <f aca="true">IF(B182="","",IF(ISERROR(MATCH($E182,CL,0)),"Unknown",INDIRECT("'C'!$A$"&amp;MATCH($E182,CL,0)+1)))</f>
        <v>CN</v>
      </c>
      <c r="T182" s="221" t="str">
        <f aca="true">IF(B182="","",IF(ISERROR(MATCH($J182,SorP!$B$1:$B$6279,0)),"",INDIRECT("'SorP'!$A$"&amp;MATCH($S182&amp;$J182,SorP!C:C,0))))</f>
        <v>CN-HN</v>
      </c>
      <c r="U182" s="222"/>
      <c r="V182" s="223" t="n">
        <f aca="false">IF(C182="",NA(),IF(OR(C182="Smelter not listed",C182="Smelter not yet identified"),MATCH($B182&amp;$D182,'Smelter Look-up'!$J:$J,0),MATCH($B182&amp;$C182,'Smelter Look-up'!$J:$J,0)))</f>
        <v>324</v>
      </c>
      <c r="X182" s="179" t="n">
        <f aca="false">IF(AND(C182="Smelter not listed",OR(LEN(D182)=0,LEN(E182)=0)),1,0)</f>
        <v>0</v>
      </c>
      <c r="AB182" s="224" t="str">
        <f aca="false">B182&amp;C182</f>
        <v>TantalumChangsha South Tantalum Niobium Co., Ltd.</v>
      </c>
    </row>
    <row r="183" s="179" customFormat="true" ht="102" hidden="false" customHeight="false" outlineLevel="0" collapsed="false">
      <c r="A183" s="221"/>
      <c r="B183" s="211" t="s">
        <v>143</v>
      </c>
      <c r="C183" s="212" t="s">
        <v>377</v>
      </c>
      <c r="D183" s="213"/>
      <c r="E183" s="211" t="s">
        <v>157</v>
      </c>
      <c r="F183" s="214" t="str">
        <f aca="true">IF(ISERROR($V183),"",OFFSET('Smelter Look-up'!$E$4,$V183-4,0))</f>
        <v/>
      </c>
      <c r="G183" s="214" t="str">
        <f aca="true">IF(C183=$X$4,IF(ISERROR($V183),"Enter smelter details","RMI"),IF(ISERROR($V183),"",OFFSET('Smelter Look-up'!$F$4,$V183-4,0)))</f>
        <v/>
      </c>
      <c r="H183" s="215" t="str">
        <f aca="true">IF(ISERROR($V183),"",OFFSET('Smelter Look-up'!$G$4,$V183-4,0))</f>
        <v/>
      </c>
      <c r="I183" s="216" t="str">
        <f aca="true">IF(ISERROR($V183),"",OFFSET('Smelter Look-up'!$H$4,$V183-4,0))</f>
        <v/>
      </c>
      <c r="J183" s="216" t="str">
        <f aca="true">IF(ISERROR($V183),"",OFFSET('Smelter Look-up'!$I$4,$V183-4,0))</f>
        <v/>
      </c>
      <c r="K183" s="217"/>
      <c r="L183" s="217"/>
      <c r="M183" s="217"/>
      <c r="N183" s="217"/>
      <c r="O183" s="217"/>
      <c r="P183" s="218"/>
      <c r="Q183" s="219"/>
      <c r="R183" s="220" t="str">
        <f aca="true">IF(ISERROR($V183),"",OFFSET('Smelter Look-up'!$C$4,$V183-4,0)&amp;"")</f>
        <v/>
      </c>
      <c r="S183" s="221" t="str">
        <f aca="true">IF(B183="","",IF(ISERROR(MATCH($E183,CL,0)),"Unknown",INDIRECT("'C'!$A$"&amp;MATCH($E183,CL,0)+1)))</f>
        <v>Unknown</v>
      </c>
      <c r="T183" s="221" t="str">
        <f aca="true">IF(B183="","",IF(ISERROR(MATCH($J183,SorP!$B$1:$B$6279,0)),"",INDIRECT("'SorP'!$A$"&amp;MATCH($S183&amp;$J183,SorP!C:C,0))))</f>
        <v/>
      </c>
      <c r="U183" s="222"/>
      <c r="V183" s="223" t="e">
        <f aca="false">IF(C183="",NA(),IF(OR(C183="Smelter not listed",C183="Smelter not yet identified"),MATCH($B183&amp;$D183,'Smelter Look-up'!$J:$J,0),MATCH($B183&amp;$C183,'Smelter Look-up'!$J:$J,0)))</f>
        <v>#N/A</v>
      </c>
      <c r="X183" s="179" t="n">
        <f aca="false">IF(AND(C183="Smelter not listed",OR(LEN(D183)=0,LEN(E183)=0)),1,0)</f>
        <v>0</v>
      </c>
      <c r="AB183" s="224" t="str">
        <f aca="false">B183&amp;C183</f>
        <v>TantalumD Block Metals, LLC United States Of</v>
      </c>
    </row>
    <row r="184" s="179" customFormat="true" ht="63.75" hidden="false" customHeight="false" outlineLevel="0" collapsed="false">
      <c r="A184" s="221"/>
      <c r="B184" s="211" t="s">
        <v>143</v>
      </c>
      <c r="C184" s="212" t="s">
        <v>378</v>
      </c>
      <c r="D184" s="213"/>
      <c r="E184" s="211" t="s">
        <v>204</v>
      </c>
      <c r="F184" s="214" t="str">
        <f aca="true">IF(ISERROR($V184),"",OFFSET('Smelter Look-up'!$E$4,$V184-4,0))</f>
        <v>CID000460</v>
      </c>
      <c r="G184" s="214" t="str">
        <f aca="true">IF(C184=$X$4,IF(ISERROR($V184),"Enter smelter details","RMI"),IF(ISERROR($V184),"",OFFSET('Smelter Look-up'!$F$4,$V184-4,0)))</f>
        <v>RMI</v>
      </c>
      <c r="H184" s="215" t="n">
        <f aca="true">IF(ISERROR($V184),"",OFFSET('Smelter Look-up'!$G$4,$V184-4,0))</f>
        <v>0</v>
      </c>
      <c r="I184" s="216" t="str">
        <f aca="true">IF(ISERROR($V184),"",OFFSET('Smelter Look-up'!$H$4,$V184-4,0))</f>
        <v>Jiangmen</v>
      </c>
      <c r="J184" s="216" t="str">
        <f aca="true">IF(ISERROR($V184),"",OFFSET('Smelter Look-up'!$I$4,$V184-4,0))</f>
        <v>Guangdong Sheng</v>
      </c>
      <c r="K184" s="217"/>
      <c r="L184" s="217"/>
      <c r="M184" s="217"/>
      <c r="N184" s="217"/>
      <c r="O184" s="217"/>
      <c r="P184" s="218"/>
      <c r="Q184" s="219"/>
      <c r="R184" s="220" t="str">
        <f aca="true">IF(ISERROR($V184),"",OFFSET('Smelter Look-up'!$C$4,$V184-4,0)&amp;"")</f>
        <v>F&amp;X Electro-Materials Ltd.</v>
      </c>
      <c r="S184" s="221" t="str">
        <f aca="true">IF(B184="","",IF(ISERROR(MATCH($E184,CL,0)),"Unknown",INDIRECT("'C'!$A$"&amp;MATCH($E184,CL,0)+1)))</f>
        <v>CN</v>
      </c>
      <c r="T184" s="221" t="str">
        <f aca="true">IF(B184="","",IF(ISERROR(MATCH($J184,SorP!$B$1:$B$6279,0)),"",INDIRECT("'SorP'!$A$"&amp;MATCH($S184&amp;$J184,SorP!C:C,0))))</f>
        <v>CN-GD</v>
      </c>
      <c r="U184" s="222"/>
      <c r="V184" s="223" t="n">
        <f aca="false">IF(C184="",NA(),IF(OR(C184="Smelter not listed",C184="Smelter not yet identified"),MATCH($B184&amp;$D184,'Smelter Look-up'!$J:$J,0),MATCH($B184&amp;$C184,'Smelter Look-up'!$J:$J,0)))</f>
        <v>328</v>
      </c>
      <c r="X184" s="179" t="n">
        <f aca="false">IF(AND(C184="Smelter not listed",OR(LEN(D184)=0,LEN(E184)=0)),1,0)</f>
        <v>0</v>
      </c>
      <c r="AB184" s="224" t="str">
        <f aca="false">B184&amp;C184</f>
        <v>TantalumF&amp;X Electro-Materials Ltd.</v>
      </c>
    </row>
    <row r="185" s="179" customFormat="true" ht="63.75" hidden="false" customHeight="false" outlineLevel="0" collapsed="false">
      <c r="A185" s="221"/>
      <c r="B185" s="211" t="s">
        <v>143</v>
      </c>
      <c r="C185" s="212" t="s">
        <v>379</v>
      </c>
      <c r="D185" s="213"/>
      <c r="E185" s="211" t="s">
        <v>204</v>
      </c>
      <c r="F185" s="214" t="str">
        <f aca="true">IF(ISERROR($V185),"",OFFSET('Smelter Look-up'!$E$4,$V185-4,0))</f>
        <v>CID002505</v>
      </c>
      <c r="G185" s="214" t="str">
        <f aca="true">IF(C185=$X$4,IF(ISERROR($V185),"Enter smelter details","RMI"),IF(ISERROR($V185),"",OFFSET('Smelter Look-up'!$F$4,$V185-4,0)))</f>
        <v>RMI</v>
      </c>
      <c r="H185" s="215" t="n">
        <f aca="true">IF(ISERROR($V185),"",OFFSET('Smelter Look-up'!$G$4,$V185-4,0))</f>
        <v>0</v>
      </c>
      <c r="I185" s="216" t="str">
        <f aca="true">IF(ISERROR($V185),"",OFFSET('Smelter Look-up'!$H$4,$V185-4,0))</f>
        <v>Zhuzhou</v>
      </c>
      <c r="J185" s="216" t="str">
        <f aca="true">IF(ISERROR($V185),"",OFFSET('Smelter Look-up'!$I$4,$V185-4,0))</f>
        <v>Hunan Sheng</v>
      </c>
      <c r="K185" s="217"/>
      <c r="L185" s="217"/>
      <c r="M185" s="217"/>
      <c r="N185" s="217"/>
      <c r="O185" s="217"/>
      <c r="P185" s="218"/>
      <c r="Q185" s="219"/>
      <c r="R185" s="220" t="str">
        <f aca="true">IF(ISERROR($V185),"",OFFSET('Smelter Look-up'!$C$4,$V185-4,0)&amp;"")</f>
        <v>FIR Metals &amp; Resource Ltd.</v>
      </c>
      <c r="S185" s="221" t="str">
        <f aca="true">IF(B185="","",IF(ISERROR(MATCH($E185,CL,0)),"Unknown",INDIRECT("'C'!$A$"&amp;MATCH($E185,CL,0)+1)))</f>
        <v>CN</v>
      </c>
      <c r="T185" s="221" t="str">
        <f aca="true">IF(B185="","",IF(ISERROR(MATCH($J185,SorP!$B$1:$B$6279,0)),"",INDIRECT("'SorP'!$A$"&amp;MATCH($S185&amp;$J185,SorP!C:C,0))))</f>
        <v>CN-HN</v>
      </c>
      <c r="U185" s="222"/>
      <c r="V185" s="223" t="n">
        <f aca="false">IF(C185="",NA(),IF(OR(C185="Smelter not listed",C185="Smelter not yet identified"),MATCH($B185&amp;$D185,'Smelter Look-up'!$J:$J,0),MATCH($B185&amp;$C185,'Smelter Look-up'!$J:$J,0)))</f>
        <v>329</v>
      </c>
      <c r="X185" s="179" t="n">
        <f aca="false">IF(AND(C185="Smelter not listed",OR(LEN(D185)=0,LEN(E185)=0)),1,0)</f>
        <v>0</v>
      </c>
      <c r="AB185" s="224" t="str">
        <f aca="false">B185&amp;C185</f>
        <v>TantalumFIR Metals &amp; Resource Ltd.</v>
      </c>
    </row>
    <row r="186" s="179" customFormat="true" ht="63.75" hidden="false" customHeight="false" outlineLevel="0" collapsed="false">
      <c r="A186" s="221"/>
      <c r="B186" s="211" t="s">
        <v>143</v>
      </c>
      <c r="C186" s="212" t="s">
        <v>380</v>
      </c>
      <c r="D186" s="213"/>
      <c r="E186" s="211" t="s">
        <v>164</v>
      </c>
      <c r="F186" s="214" t="str">
        <f aca="true">IF(ISERROR($V186),"",OFFSET('Smelter Look-up'!$E$4,$V186-4,0))</f>
        <v>CID002558</v>
      </c>
      <c r="G186" s="214" t="str">
        <f aca="true">IF(C186=$X$4,IF(ISERROR($V186),"Enter smelter details","RMI"),IF(ISERROR($V186),"",OFFSET('Smelter Look-up'!$F$4,$V186-4,0)))</f>
        <v>RMI</v>
      </c>
      <c r="H186" s="215" t="n">
        <f aca="true">IF(ISERROR($V186),"",OFFSET('Smelter Look-up'!$G$4,$V186-4,0))</f>
        <v>0</v>
      </c>
      <c r="I186" s="216" t="str">
        <f aca="true">IF(ISERROR($V186),"",OFFSET('Smelter Look-up'!$H$4,$V186-4,0))</f>
        <v>Aizuwakamatsu</v>
      </c>
      <c r="J186" s="216" t="str">
        <f aca="true">IF(ISERROR($V186),"",OFFSET('Smelter Look-up'!$I$4,$V186-4,0))</f>
        <v>Fukushima</v>
      </c>
      <c r="K186" s="217"/>
      <c r="L186" s="217"/>
      <c r="M186" s="217"/>
      <c r="N186" s="217"/>
      <c r="O186" s="217"/>
      <c r="P186" s="218"/>
      <c r="Q186" s="219"/>
      <c r="R186" s="220" t="str">
        <f aca="true">IF(ISERROR($V186),"",OFFSET('Smelter Look-up'!$C$4,$V186-4,0)&amp;"")</f>
        <v>Global Advanced Metals Aizu</v>
      </c>
      <c r="S186" s="221" t="str">
        <f aca="true">IF(B186="","",IF(ISERROR(MATCH($E186,CL,0)),"Unknown",INDIRECT("'C'!$A$"&amp;MATCH($E186,CL,0)+1)))</f>
        <v>JP</v>
      </c>
      <c r="T186" s="221" t="str">
        <f aca="true">IF(B186="","",IF(ISERROR(MATCH($J186,SorP!$B$1:$B$6279,0)),"",INDIRECT("'SorP'!$A$"&amp;MATCH($S186&amp;$J186,SorP!C:C,0))))</f>
        <v>JP-07</v>
      </c>
      <c r="U186" s="222"/>
      <c r="V186" s="223" t="n">
        <f aca="false">IF(C186="",NA(),IF(OR(C186="Smelter not listed",C186="Smelter not yet identified"),MATCH($B186&amp;$D186,'Smelter Look-up'!$J:$J,0),MATCH($B186&amp;$C186,'Smelter Look-up'!$J:$J,0)))</f>
        <v>330</v>
      </c>
      <c r="X186" s="179" t="n">
        <f aca="false">IF(AND(C186="Smelter not listed",OR(LEN(D186)=0,LEN(E186)=0)),1,0)</f>
        <v>0</v>
      </c>
      <c r="AB186" s="224" t="str">
        <f aca="false">B186&amp;C186</f>
        <v>TantalumGlobal Advanced Metals Aizu</v>
      </c>
    </row>
    <row r="187" s="179" customFormat="true" ht="114.75" hidden="false" customHeight="false" outlineLevel="0" collapsed="false">
      <c r="A187" s="221"/>
      <c r="B187" s="211" t="s">
        <v>143</v>
      </c>
      <c r="C187" s="212" t="s">
        <v>381</v>
      </c>
      <c r="D187" s="213"/>
      <c r="E187" s="211" t="s">
        <v>157</v>
      </c>
      <c r="F187" s="214" t="str">
        <f aca="true">IF(ISERROR($V187),"",OFFSET('Smelter Look-up'!$E$4,$V187-4,0))</f>
        <v/>
      </c>
      <c r="G187" s="214" t="str">
        <f aca="true">IF(C187=$X$4,IF(ISERROR($V187),"Enter smelter details","RMI"),IF(ISERROR($V187),"",OFFSET('Smelter Look-up'!$F$4,$V187-4,0)))</f>
        <v/>
      </c>
      <c r="H187" s="215" t="str">
        <f aca="true">IF(ISERROR($V187),"",OFFSET('Smelter Look-up'!$G$4,$V187-4,0))</f>
        <v/>
      </c>
      <c r="I187" s="216" t="str">
        <f aca="true">IF(ISERROR($V187),"",OFFSET('Smelter Look-up'!$H$4,$V187-4,0))</f>
        <v/>
      </c>
      <c r="J187" s="216" t="str">
        <f aca="true">IF(ISERROR($V187),"",OFFSET('Smelter Look-up'!$I$4,$V187-4,0))</f>
        <v/>
      </c>
      <c r="K187" s="217"/>
      <c r="L187" s="217"/>
      <c r="M187" s="217"/>
      <c r="N187" s="217"/>
      <c r="O187" s="217"/>
      <c r="P187" s="218"/>
      <c r="Q187" s="219"/>
      <c r="R187" s="220" t="str">
        <f aca="true">IF(ISERROR($V187),"",OFFSET('Smelter Look-up'!$C$4,$V187-4,0)&amp;"")</f>
        <v/>
      </c>
      <c r="S187" s="221" t="str">
        <f aca="true">IF(B187="","",IF(ISERROR(MATCH($E187,CL,0)),"Unknown",INDIRECT("'C'!$A$"&amp;MATCH($E187,CL,0)+1)))</f>
        <v>Unknown</v>
      </c>
      <c r="T187" s="221" t="str">
        <f aca="true">IF(B187="","",IF(ISERROR(MATCH($J187,SorP!$B$1:$B$6279,0)),"",INDIRECT("'SorP'!$A$"&amp;MATCH($S187&amp;$J187,SorP!C:C,0))))</f>
        <v/>
      </c>
      <c r="U187" s="222"/>
      <c r="V187" s="223" t="e">
        <f aca="false">IF(C187="",NA(),IF(OR(C187="Smelter not listed",C187="Smelter not yet identified"),MATCH($B187&amp;$D187,'Smelter Look-up'!$J:$J,0),MATCH($B187&amp;$C187,'Smelter Look-up'!$J:$J,0)))</f>
        <v>#N/A</v>
      </c>
      <c r="X187" s="179" t="n">
        <f aca="false">IF(AND(C187="Smelter not listed",OR(LEN(D187)=0,LEN(E187)=0)),1,0)</f>
        <v>0</v>
      </c>
      <c r="AB187" s="224" t="str">
        <f aca="false">B187&amp;C187</f>
        <v>TantalumGlobal Advanced Metals Boyertown United States Of</v>
      </c>
    </row>
    <row r="188" s="179" customFormat="true" ht="114.75" hidden="false" customHeight="false" outlineLevel="0" collapsed="false">
      <c r="A188" s="221"/>
      <c r="B188" s="211" t="s">
        <v>143</v>
      </c>
      <c r="C188" s="212" t="s">
        <v>382</v>
      </c>
      <c r="D188" s="213"/>
      <c r="E188" s="211" t="s">
        <v>204</v>
      </c>
      <c r="F188" s="214" t="str">
        <f aca="true">IF(ISERROR($V188),"",OFFSET('Smelter Look-up'!$E$4,$V188-4,0))</f>
        <v>CID002492</v>
      </c>
      <c r="G188" s="214" t="str">
        <f aca="true">IF(C188=$X$4,IF(ISERROR($V188),"Enter smelter details","RMI"),IF(ISERROR($V188),"",OFFSET('Smelter Look-up'!$F$4,$V188-4,0)))</f>
        <v>RMI</v>
      </c>
      <c r="H188" s="215" t="n">
        <f aca="true">IF(ISERROR($V188),"",OFFSET('Smelter Look-up'!$G$4,$V188-4,0))</f>
        <v>0</v>
      </c>
      <c r="I188" s="216" t="str">
        <f aca="true">IF(ISERROR($V188),"",OFFSET('Smelter Look-up'!$H$4,$V188-4,0))</f>
        <v>Hengyang</v>
      </c>
      <c r="J188" s="216" t="str">
        <f aca="true">IF(ISERROR($V188),"",OFFSET('Smelter Look-up'!$I$4,$V188-4,0))</f>
        <v>Hunan Sheng</v>
      </c>
      <c r="K188" s="217"/>
      <c r="L188" s="217"/>
      <c r="M188" s="217"/>
      <c r="N188" s="217"/>
      <c r="O188" s="217"/>
      <c r="P188" s="218"/>
      <c r="Q188" s="219"/>
      <c r="R188" s="220" t="str">
        <f aca="true">IF(ISERROR($V188),"",OFFSET('Smelter Look-up'!$C$4,$V188-4,0)&amp;"")</f>
        <v>Hengyang King Xing Lifeng New Materials Co., Ltd.</v>
      </c>
      <c r="S188" s="221" t="str">
        <f aca="true">IF(B188="","",IF(ISERROR(MATCH($E188,CL,0)),"Unknown",INDIRECT("'C'!$A$"&amp;MATCH($E188,CL,0)+1)))</f>
        <v>CN</v>
      </c>
      <c r="T188" s="221" t="str">
        <f aca="true">IF(B188="","",IF(ISERROR(MATCH($J188,SorP!$B$1:$B$6279,0)),"",INDIRECT("'SorP'!$A$"&amp;MATCH($S188&amp;$J188,SorP!C:C,0))))</f>
        <v>CN-HN</v>
      </c>
      <c r="U188" s="222"/>
      <c r="V188" s="223" t="n">
        <f aca="false">IF(C188="",NA(),IF(OR(C188="Smelter not listed",C188="Smelter not yet identified"),MATCH($B188&amp;$D188,'Smelter Look-up'!$J:$J,0),MATCH($B188&amp;$C188,'Smelter Look-up'!$J:$J,0)))</f>
        <v>338</v>
      </c>
      <c r="X188" s="179" t="n">
        <f aca="false">IF(AND(C188="Smelter not listed",OR(LEN(D188)=0,LEN(E188)=0)),1,0)</f>
        <v>0</v>
      </c>
      <c r="AB188" s="224" t="str">
        <f aca="false">B188&amp;C188</f>
        <v>TantalumHengyang King Xing Lifeng New Materials Co., Ltd.</v>
      </c>
    </row>
    <row r="189" s="179" customFormat="true" ht="89.25" hidden="false" customHeight="false" outlineLevel="0" collapsed="false">
      <c r="A189" s="221"/>
      <c r="B189" s="211" t="s">
        <v>143</v>
      </c>
      <c r="C189" s="212" t="s">
        <v>383</v>
      </c>
      <c r="D189" s="213"/>
      <c r="E189" s="211" t="s">
        <v>204</v>
      </c>
      <c r="F189" s="214" t="str">
        <f aca="true">IF(ISERROR($V189),"",OFFSET('Smelter Look-up'!$E$4,$V189-4,0))</f>
        <v>CID002512</v>
      </c>
      <c r="G189" s="214" t="str">
        <f aca="true">IF(C189=$X$4,IF(ISERROR($V189),"Enter smelter details","RMI"),IF(ISERROR($V189),"",OFFSET('Smelter Look-up'!$F$4,$V189-4,0)))</f>
        <v>RMI</v>
      </c>
      <c r="H189" s="215" t="n">
        <f aca="true">IF(ISERROR($V189),"",OFFSET('Smelter Look-up'!$G$4,$V189-4,0))</f>
        <v>0</v>
      </c>
      <c r="I189" s="216" t="str">
        <f aca="true">IF(ISERROR($V189),"",OFFSET('Smelter Look-up'!$H$4,$V189-4,0))</f>
        <v>Fengxin</v>
      </c>
      <c r="J189" s="216" t="str">
        <f aca="true">IF(ISERROR($V189),"",OFFSET('Smelter Look-up'!$I$4,$V189-4,0))</f>
        <v>Jiangxi Sheng</v>
      </c>
      <c r="K189" s="217"/>
      <c r="L189" s="217"/>
      <c r="M189" s="217"/>
      <c r="N189" s="217"/>
      <c r="O189" s="217"/>
      <c r="P189" s="218"/>
      <c r="Q189" s="219"/>
      <c r="R189" s="220" t="str">
        <f aca="true">IF(ISERROR($V189),"",OFFSET('Smelter Look-up'!$C$4,$V189-4,0)&amp;"")</f>
        <v>Jiangxi Dinghai Tantalum &amp; Niobium Co., Ltd.</v>
      </c>
      <c r="S189" s="221" t="str">
        <f aca="true">IF(B189="","",IF(ISERROR(MATCH($E189,CL,0)),"Unknown",INDIRECT("'C'!$A$"&amp;MATCH($E189,CL,0)+1)))</f>
        <v>CN</v>
      </c>
      <c r="T189" s="221" t="str">
        <f aca="true">IF(B189="","",IF(ISERROR(MATCH($J189,SorP!$B$1:$B$6279,0)),"",INDIRECT("'SorP'!$A$"&amp;MATCH($S189&amp;$J189,SorP!C:C,0))))</f>
        <v>CN-JX</v>
      </c>
      <c r="U189" s="222"/>
      <c r="V189" s="223" t="n">
        <f aca="false">IF(C189="",NA(),IF(OR(C189="Smelter not listed",C189="Smelter not yet identified"),MATCH($B189&amp;$D189,'Smelter Look-up'!$J:$J,0),MATCH($B189&amp;$C189,'Smelter Look-up'!$J:$J,0)))</f>
        <v>339</v>
      </c>
      <c r="X189" s="179" t="n">
        <f aca="false">IF(AND(C189="Smelter not listed",OR(LEN(D189)=0,LEN(E189)=0)),1,0)</f>
        <v>0</v>
      </c>
      <c r="AB189" s="224" t="str">
        <f aca="false">B189&amp;C189</f>
        <v>TantalumJiangxi Dinghai Tantalum &amp; Niobium Co., Ltd.</v>
      </c>
    </row>
    <row r="190" s="179" customFormat="true" ht="76.5" hidden="false" customHeight="false" outlineLevel="0" collapsed="false">
      <c r="A190" s="221"/>
      <c r="B190" s="211" t="s">
        <v>143</v>
      </c>
      <c r="C190" s="212" t="s">
        <v>384</v>
      </c>
      <c r="D190" s="213"/>
      <c r="E190" s="211" t="s">
        <v>204</v>
      </c>
      <c r="F190" s="214" t="str">
        <f aca="true">IF(ISERROR($V190),"",OFFSET('Smelter Look-up'!$E$4,$V190-4,0))</f>
        <v>CID002842</v>
      </c>
      <c r="G190" s="214" t="str">
        <f aca="true">IF(C190=$X$4,IF(ISERROR($V190),"Enter smelter details","RMI"),IF(ISERROR($V190),"",OFFSET('Smelter Look-up'!$F$4,$V190-4,0)))</f>
        <v>RMI</v>
      </c>
      <c r="H190" s="215" t="n">
        <f aca="true">IF(ISERROR($V190),"",OFFSET('Smelter Look-up'!$G$4,$V190-4,0))</f>
        <v>0</v>
      </c>
      <c r="I190" s="216" t="str">
        <f aca="true">IF(ISERROR($V190),"",OFFSET('Smelter Look-up'!$H$4,$V190-4,0))</f>
        <v>Yichun</v>
      </c>
      <c r="J190" s="216" t="str">
        <f aca="true">IF(ISERROR($V190),"",OFFSET('Smelter Look-up'!$I$4,$V190-4,0))</f>
        <v>Jiangxi Sheng</v>
      </c>
      <c r="K190" s="217"/>
      <c r="L190" s="217"/>
      <c r="M190" s="217"/>
      <c r="N190" s="217"/>
      <c r="O190" s="217"/>
      <c r="P190" s="218"/>
      <c r="Q190" s="219"/>
      <c r="R190" s="220" t="str">
        <f aca="true">IF(ISERROR($V190),"",OFFSET('Smelter Look-up'!$C$4,$V190-4,0)&amp;"")</f>
        <v>Jiangxi Tuohong New Raw Material</v>
      </c>
      <c r="S190" s="221" t="str">
        <f aca="true">IF(B190="","",IF(ISERROR(MATCH($E190,CL,0)),"Unknown",INDIRECT("'C'!$A$"&amp;MATCH($E190,CL,0)+1)))</f>
        <v>CN</v>
      </c>
      <c r="T190" s="221" t="str">
        <f aca="true">IF(B190="","",IF(ISERROR(MATCH($J190,SorP!$B$1:$B$6279,0)),"",INDIRECT("'SorP'!$A$"&amp;MATCH($S190&amp;$J190,SorP!C:C,0))))</f>
        <v>CN-JX</v>
      </c>
      <c r="U190" s="222"/>
      <c r="V190" s="223" t="n">
        <f aca="false">IF(C190="",NA(),IF(OR(C190="Smelter not listed",C190="Smelter not yet identified"),MATCH($B190&amp;$D190,'Smelter Look-up'!$J:$J,0),MATCH($B190&amp;$C190,'Smelter Look-up'!$J:$J,0)))</f>
        <v>340</v>
      </c>
      <c r="X190" s="179" t="n">
        <f aca="false">IF(AND(C190="Smelter not listed",OR(LEN(D190)=0,LEN(E190)=0)),1,0)</f>
        <v>0</v>
      </c>
      <c r="AB190" s="224" t="str">
        <f aca="false">B190&amp;C190</f>
        <v>TantalumJiangxi Tuohong New Raw Material</v>
      </c>
    </row>
    <row r="191" s="179" customFormat="true" ht="89.25" hidden="false" customHeight="false" outlineLevel="0" collapsed="false">
      <c r="A191" s="221"/>
      <c r="B191" s="211" t="s">
        <v>143</v>
      </c>
      <c r="C191" s="212" t="s">
        <v>385</v>
      </c>
      <c r="D191" s="213"/>
      <c r="E191" s="211" t="s">
        <v>204</v>
      </c>
      <c r="F191" s="214" t="str">
        <f aca="true">IF(ISERROR($V191),"",OFFSET('Smelter Look-up'!$E$4,$V191-4,0))</f>
        <v>CID000914</v>
      </c>
      <c r="G191" s="214" t="str">
        <f aca="true">IF(C191=$X$4,IF(ISERROR($V191),"Enter smelter details","RMI"),IF(ISERROR($V191),"",OFFSET('Smelter Look-up'!$F$4,$V191-4,0)))</f>
        <v>RMI</v>
      </c>
      <c r="H191" s="215" t="n">
        <f aca="true">IF(ISERROR($V191),"",OFFSET('Smelter Look-up'!$G$4,$V191-4,0))</f>
        <v>0</v>
      </c>
      <c r="I191" s="216" t="str">
        <f aca="true">IF(ISERROR($V191),"",OFFSET('Smelter Look-up'!$H$4,$V191-4,0))</f>
        <v>Jiujiang</v>
      </c>
      <c r="J191" s="216" t="str">
        <f aca="true">IF(ISERROR($V191),"",OFFSET('Smelter Look-up'!$I$4,$V191-4,0))</f>
        <v>Jiangxi Sheng</v>
      </c>
      <c r="K191" s="217"/>
      <c r="L191" s="217"/>
      <c r="M191" s="217"/>
      <c r="N191" s="217"/>
      <c r="O191" s="217"/>
      <c r="P191" s="218"/>
      <c r="Q191" s="219"/>
      <c r="R191" s="220" t="str">
        <f aca="true">IF(ISERROR($V191),"",OFFSET('Smelter Look-up'!$C$4,$V191-4,0)&amp;"")</f>
        <v>JiuJiang JinXin Nonferrous Metals Co., Ltd.</v>
      </c>
      <c r="S191" s="221" t="str">
        <f aca="true">IF(B191="","",IF(ISERROR(MATCH($E191,CL,0)),"Unknown",INDIRECT("'C'!$A$"&amp;MATCH($E191,CL,0)+1)))</f>
        <v>CN</v>
      </c>
      <c r="T191" s="221" t="str">
        <f aca="true">IF(B191="","",IF(ISERROR(MATCH($J191,SorP!$B$1:$B$6279,0)),"",INDIRECT("'SorP'!$A$"&amp;MATCH($S191&amp;$J191,SorP!C:C,0))))</f>
        <v>CN-JX</v>
      </c>
      <c r="U191" s="222"/>
      <c r="V191" s="223" t="n">
        <f aca="false">IF(C191="",NA(),IF(OR(C191="Smelter not listed",C191="Smelter not yet identified"),MATCH($B191&amp;$D191,'Smelter Look-up'!$J:$J,0),MATCH($B191&amp;$C191,'Smelter Look-up'!$J:$J,0)))</f>
        <v>341</v>
      </c>
      <c r="X191" s="179" t="n">
        <f aca="false">IF(AND(C191="Smelter not listed",OR(LEN(D191)=0,LEN(E191)=0)),1,0)</f>
        <v>0</v>
      </c>
      <c r="AB191" s="224" t="str">
        <f aca="false">B191&amp;C191</f>
        <v>TantalumJiuJiang JinXin Nonferrous Metals Co., Ltd.</v>
      </c>
    </row>
    <row r="192" s="179" customFormat="true" ht="63.75" hidden="false" customHeight="false" outlineLevel="0" collapsed="false">
      <c r="A192" s="221"/>
      <c r="B192" s="211" t="s">
        <v>143</v>
      </c>
      <c r="C192" s="212" t="s">
        <v>386</v>
      </c>
      <c r="D192" s="213"/>
      <c r="E192" s="211" t="s">
        <v>204</v>
      </c>
      <c r="F192" s="214" t="str">
        <f aca="true">IF(ISERROR($V192),"",OFFSET('Smelter Look-up'!$E$4,$V192-4,0))</f>
        <v>CID000917</v>
      </c>
      <c r="G192" s="214" t="str">
        <f aca="true">IF(C192=$X$4,IF(ISERROR($V192),"Enter smelter details","RMI"),IF(ISERROR($V192),"",OFFSET('Smelter Look-up'!$F$4,$V192-4,0)))</f>
        <v>RMI</v>
      </c>
      <c r="H192" s="215" t="n">
        <f aca="true">IF(ISERROR($V192),"",OFFSET('Smelter Look-up'!$G$4,$V192-4,0))</f>
        <v>0</v>
      </c>
      <c r="I192" s="216" t="str">
        <f aca="true">IF(ISERROR($V192),"",OFFSET('Smelter Look-up'!$H$4,$V192-4,0))</f>
        <v>Jiujiang</v>
      </c>
      <c r="J192" s="216" t="str">
        <f aca="true">IF(ISERROR($V192),"",OFFSET('Smelter Look-up'!$I$4,$V192-4,0))</f>
        <v>Jiangxi Sheng</v>
      </c>
      <c r="K192" s="217"/>
      <c r="L192" s="217"/>
      <c r="M192" s="217"/>
      <c r="N192" s="217"/>
      <c r="O192" s="217"/>
      <c r="P192" s="218"/>
      <c r="Q192" s="219"/>
      <c r="R192" s="220" t="str">
        <f aca="true">IF(ISERROR($V192),"",OFFSET('Smelter Look-up'!$C$4,$V192-4,0)&amp;"")</f>
        <v>Jiujiang Tanbre Co., Ltd.</v>
      </c>
      <c r="S192" s="221" t="str">
        <f aca="true">IF(B192="","",IF(ISERROR(MATCH($E192,CL,0)),"Unknown",INDIRECT("'C'!$A$"&amp;MATCH($E192,CL,0)+1)))</f>
        <v>CN</v>
      </c>
      <c r="T192" s="221" t="str">
        <f aca="true">IF(B192="","",IF(ISERROR(MATCH($J192,SorP!$B$1:$B$6279,0)),"",INDIRECT("'SorP'!$A$"&amp;MATCH($S192&amp;$J192,SorP!C:C,0))))</f>
        <v>CN-JX</v>
      </c>
      <c r="U192" s="222"/>
      <c r="V192" s="223" t="n">
        <f aca="false">IF(C192="",NA(),IF(OR(C192="Smelter not listed",C192="Smelter not yet identified"),MATCH($B192&amp;$D192,'Smelter Look-up'!$J:$J,0),MATCH($B192&amp;$C192,'Smelter Look-up'!$J:$J,0)))</f>
        <v>343</v>
      </c>
      <c r="X192" s="179" t="n">
        <f aca="false">IF(AND(C192="Smelter not listed",OR(LEN(D192)=0,LEN(E192)=0)),1,0)</f>
        <v>0</v>
      </c>
      <c r="AB192" s="224" t="str">
        <f aca="false">B192&amp;C192</f>
        <v>TantalumJiujiang Tanbre Co., Ltd.</v>
      </c>
    </row>
    <row r="193" s="179" customFormat="true" ht="102" hidden="false" customHeight="false" outlineLevel="0" collapsed="false">
      <c r="A193" s="221"/>
      <c r="B193" s="211" t="s">
        <v>143</v>
      </c>
      <c r="C193" s="212" t="s">
        <v>387</v>
      </c>
      <c r="D193" s="213"/>
      <c r="E193" s="211" t="s">
        <v>204</v>
      </c>
      <c r="F193" s="214" t="str">
        <f aca="true">IF(ISERROR($V193),"",OFFSET('Smelter Look-up'!$E$4,$V193-4,0))</f>
        <v>CID002506</v>
      </c>
      <c r="G193" s="214" t="str">
        <f aca="true">IF(C193=$X$4,IF(ISERROR($V193),"Enter smelter details","RMI"),IF(ISERROR($V193),"",OFFSET('Smelter Look-up'!$F$4,$V193-4,0)))</f>
        <v>RMI</v>
      </c>
      <c r="H193" s="215" t="n">
        <f aca="true">IF(ISERROR($V193),"",OFFSET('Smelter Look-up'!$G$4,$V193-4,0))</f>
        <v>0</v>
      </c>
      <c r="I193" s="216" t="str">
        <f aca="true">IF(ISERROR($V193),"",OFFSET('Smelter Look-up'!$H$4,$V193-4,0))</f>
        <v>Jiujiang</v>
      </c>
      <c r="J193" s="216" t="str">
        <f aca="true">IF(ISERROR($V193),"",OFFSET('Smelter Look-up'!$I$4,$V193-4,0))</f>
        <v>Jiangxi Sheng</v>
      </c>
      <c r="K193" s="217"/>
      <c r="L193" s="217"/>
      <c r="M193" s="217"/>
      <c r="N193" s="217"/>
      <c r="O193" s="217"/>
      <c r="P193" s="218"/>
      <c r="Q193" s="219"/>
      <c r="R193" s="220" t="str">
        <f aca="true">IF(ISERROR($V193),"",OFFSET('Smelter Look-up'!$C$4,$V193-4,0)&amp;"")</f>
        <v>Jiujiang Zhongao Tantalum &amp; Niobium Co., Ltd.</v>
      </c>
      <c r="S193" s="221" t="str">
        <f aca="true">IF(B193="","",IF(ISERROR(MATCH($E193,CL,0)),"Unknown",INDIRECT("'C'!$A$"&amp;MATCH($E193,CL,0)+1)))</f>
        <v>CN</v>
      </c>
      <c r="T193" s="221" t="str">
        <f aca="true">IF(B193="","",IF(ISERROR(MATCH($J193,SorP!$B$1:$B$6279,0)),"",INDIRECT("'SorP'!$A$"&amp;MATCH($S193&amp;$J193,SorP!C:C,0))))</f>
        <v>CN-JX</v>
      </c>
      <c r="U193" s="222"/>
      <c r="V193" s="223" t="n">
        <f aca="false">IF(C193="",NA(),IF(OR(C193="Smelter not listed",C193="Smelter not yet identified"),MATCH($B193&amp;$D193,'Smelter Look-up'!$J:$J,0),MATCH($B193&amp;$C193,'Smelter Look-up'!$J:$J,0)))</f>
        <v>344</v>
      </c>
      <c r="X193" s="179" t="n">
        <f aca="false">IF(AND(C193="Smelter not listed",OR(LEN(D193)=0,LEN(E193)=0)),1,0)</f>
        <v>0</v>
      </c>
      <c r="AB193" s="224" t="str">
        <f aca="false">B193&amp;C193</f>
        <v>TantalumJiujiang Zhongao Tantalum &amp; Niobium Co., Ltd.</v>
      </c>
    </row>
    <row r="194" s="179" customFormat="true" ht="51" hidden="false" customHeight="false" outlineLevel="0" collapsed="false">
      <c r="A194" s="221"/>
      <c r="B194" s="211" t="s">
        <v>143</v>
      </c>
      <c r="C194" s="212" t="s">
        <v>388</v>
      </c>
      <c r="D194" s="213"/>
      <c r="E194" s="211" t="s">
        <v>197</v>
      </c>
      <c r="F194" s="214" t="str">
        <f aca="true">IF(ISERROR($V194),"",OFFSET('Smelter Look-up'!$E$4,$V194-4,0))</f>
        <v>CID002539</v>
      </c>
      <c r="G194" s="214" t="str">
        <f aca="true">IF(C194=$X$4,IF(ISERROR($V194),"Enter smelter details","RMI"),IF(ISERROR($V194),"",OFFSET('Smelter Look-up'!$F$4,$V194-4,0)))</f>
        <v>RMI</v>
      </c>
      <c r="H194" s="215" t="n">
        <f aca="true">IF(ISERROR($V194),"",OFFSET('Smelter Look-up'!$G$4,$V194-4,0))</f>
        <v>0</v>
      </c>
      <c r="I194" s="216" t="str">
        <f aca="true">IF(ISERROR($V194),"",OFFSET('Smelter Look-up'!$H$4,$V194-4,0))</f>
        <v>Matamoros</v>
      </c>
      <c r="J194" s="216" t="str">
        <f aca="true">IF(ISERROR($V194),"",OFFSET('Smelter Look-up'!$I$4,$V194-4,0))</f>
        <v>Tamaulipas</v>
      </c>
      <c r="K194" s="217"/>
      <c r="L194" s="217"/>
      <c r="M194" s="217"/>
      <c r="N194" s="217"/>
      <c r="O194" s="217"/>
      <c r="P194" s="218"/>
      <c r="Q194" s="219"/>
      <c r="R194" s="220" t="str">
        <f aca="true">IF(ISERROR($V194),"",OFFSET('Smelter Look-up'!$C$4,$V194-4,0)&amp;"")</f>
        <v>KEMET de Mexico</v>
      </c>
      <c r="S194" s="221" t="str">
        <f aca="true">IF(B194="","",IF(ISERROR(MATCH($E194,CL,0)),"Unknown",INDIRECT("'C'!$A$"&amp;MATCH($E194,CL,0)+1)))</f>
        <v>MX</v>
      </c>
      <c r="T194" s="221" t="str">
        <f aca="true">IF(B194="","",IF(ISERROR(MATCH($J194,SorP!$B$1:$B$6279,0)),"",INDIRECT("'SorP'!$A$"&amp;MATCH($S194&amp;$J194,SorP!C:C,0))))</f>
        <v>MX-TAM</v>
      </c>
      <c r="U194" s="222"/>
      <c r="V194" s="223" t="n">
        <f aca="false">IF(C194="",NA(),IF(OR(C194="Smelter not listed",C194="Smelter not yet identified"),MATCH($B194&amp;$D194,'Smelter Look-up'!$J:$J,0),MATCH($B194&amp;$C194,'Smelter Look-up'!$J:$J,0)))</f>
        <v>346</v>
      </c>
      <c r="X194" s="179" t="n">
        <f aca="false">IF(AND(C194="Smelter not listed",OR(LEN(D194)=0,LEN(E194)=0)),1,0)</f>
        <v>0</v>
      </c>
      <c r="AB194" s="224" t="str">
        <f aca="false">B194&amp;C194</f>
        <v>TantalumKEMET de Mexico</v>
      </c>
    </row>
    <row r="195" s="179" customFormat="true" ht="102" hidden="false" customHeight="false" outlineLevel="0" collapsed="false">
      <c r="A195" s="221"/>
      <c r="B195" s="211" t="s">
        <v>143</v>
      </c>
      <c r="C195" s="212" t="s">
        <v>389</v>
      </c>
      <c r="D195" s="213"/>
      <c r="E195" s="211" t="s">
        <v>157</v>
      </c>
      <c r="F195" s="214" t="str">
        <f aca="true">IF(ISERROR($V195),"",OFFSET('Smelter Look-up'!$E$4,$V195-4,0))</f>
        <v/>
      </c>
      <c r="G195" s="214" t="str">
        <f aca="true">IF(C195=$X$4,IF(ISERROR($V195),"Enter smelter details","RMI"),IF(ISERROR($V195),"",OFFSET('Smelter Look-up'!$F$4,$V195-4,0)))</f>
        <v/>
      </c>
      <c r="H195" s="215" t="str">
        <f aca="true">IF(ISERROR($V195),"",OFFSET('Smelter Look-up'!$G$4,$V195-4,0))</f>
        <v/>
      </c>
      <c r="I195" s="216" t="str">
        <f aca="true">IF(ISERROR($V195),"",OFFSET('Smelter Look-up'!$H$4,$V195-4,0))</f>
        <v/>
      </c>
      <c r="J195" s="216" t="str">
        <f aca="true">IF(ISERROR($V195),"",OFFSET('Smelter Look-up'!$I$4,$V195-4,0))</f>
        <v/>
      </c>
      <c r="K195" s="217"/>
      <c r="L195" s="217"/>
      <c r="M195" s="217"/>
      <c r="N195" s="217"/>
      <c r="O195" s="217"/>
      <c r="P195" s="218"/>
      <c r="Q195" s="219"/>
      <c r="R195" s="220" t="str">
        <f aca="true">IF(ISERROR($V195),"",OFFSET('Smelter Look-up'!$C$4,$V195-4,0)&amp;"")</f>
        <v/>
      </c>
      <c r="S195" s="221" t="str">
        <f aca="true">IF(B195="","",IF(ISERROR(MATCH($E195,CL,0)),"Unknown",INDIRECT("'C'!$A$"&amp;MATCH($E195,CL,0)+1)))</f>
        <v>Unknown</v>
      </c>
      <c r="T195" s="221" t="str">
        <f aca="true">IF(B195="","",IF(ISERROR(MATCH($J195,SorP!$B$1:$B$6279,0)),"",INDIRECT("'SorP'!$A$"&amp;MATCH($S195&amp;$J195,SorP!C:C,0))))</f>
        <v/>
      </c>
      <c r="U195" s="222"/>
      <c r="V195" s="223" t="e">
        <f aca="false">IF(C195="",NA(),IF(OR(C195="Smelter not listed",C195="Smelter not yet identified"),MATCH($B195&amp;$D195,'Smelter Look-up'!$J:$J,0),MATCH($B195&amp;$C195,'Smelter Look-up'!$J:$J,0)))</f>
        <v>#N/A</v>
      </c>
      <c r="X195" s="179" t="n">
        <f aca="false">IF(AND(C195="Smelter not listed",OR(LEN(D195)=0,LEN(E195)=0)),1,0)</f>
        <v>0</v>
      </c>
      <c r="AB195" s="224" t="str">
        <f aca="false">B195&amp;C195</f>
        <v>TantalumMaterion Newton Inc. United States Of</v>
      </c>
    </row>
    <row r="196" s="179" customFormat="true" ht="89.25" hidden="false" customHeight="false" outlineLevel="0" collapsed="false">
      <c r="A196" s="221"/>
      <c r="B196" s="211" t="s">
        <v>143</v>
      </c>
      <c r="C196" s="212" t="s">
        <v>390</v>
      </c>
      <c r="D196" s="213"/>
      <c r="E196" s="211" t="s">
        <v>186</v>
      </c>
      <c r="F196" s="214" t="str">
        <f aca="true">IF(ISERROR($V196),"",OFFSET('Smelter Look-up'!$E$4,$V196-4,0))</f>
        <v>CID001163</v>
      </c>
      <c r="G196" s="214" t="str">
        <f aca="true">IF(C196=$X$4,IF(ISERROR($V196),"Enter smelter details","RMI"),IF(ISERROR($V196),"",OFFSET('Smelter Look-up'!$F$4,$V196-4,0)))</f>
        <v>RMI</v>
      </c>
      <c r="H196" s="215" t="n">
        <f aca="true">IF(ISERROR($V196),"",OFFSET('Smelter Look-up'!$G$4,$V196-4,0))</f>
        <v>0</v>
      </c>
      <c r="I196" s="216" t="str">
        <f aca="true">IF(ISERROR($V196),"",OFFSET('Smelter Look-up'!$H$4,$V196-4,0))</f>
        <v>District Raigad</v>
      </c>
      <c r="J196" s="216" t="str">
        <f aca="true">IF(ISERROR($V196),"",OFFSET('Smelter Look-up'!$I$4,$V196-4,0))</f>
        <v>Mahārāshtra</v>
      </c>
      <c r="K196" s="217"/>
      <c r="L196" s="217"/>
      <c r="M196" s="217"/>
      <c r="N196" s="217"/>
      <c r="O196" s="217"/>
      <c r="P196" s="218"/>
      <c r="Q196" s="219"/>
      <c r="R196" s="220" t="str">
        <f aca="true">IF(ISERROR($V196),"",OFFSET('Smelter Look-up'!$C$4,$V196-4,0)&amp;"")</f>
        <v>Metallurgical Products India Pvt., Ltd.</v>
      </c>
      <c r="S196" s="221" t="str">
        <f aca="true">IF(B196="","",IF(ISERROR(MATCH($E196,CL,0)),"Unknown",INDIRECT("'C'!$A$"&amp;MATCH($E196,CL,0)+1)))</f>
        <v>IN</v>
      </c>
      <c r="T196" s="221" t="str">
        <f aca="true">IF(B196="","",IF(ISERROR(MATCH($J196,SorP!$B$1:$B$6279,0)),"",INDIRECT("'SorP'!$A$"&amp;MATCH($S196&amp;$J196,SorP!C:C,0))))</f>
        <v>IN-MH</v>
      </c>
      <c r="U196" s="222"/>
      <c r="V196" s="223" t="n">
        <f aca="false">IF(C196="",NA(),IF(OR(C196="Smelter not listed",C196="Smelter not yet identified"),MATCH($B196&amp;$D196,'Smelter Look-up'!$J:$J,0),MATCH($B196&amp;$C196,'Smelter Look-up'!$J:$J,0)))</f>
        <v>350</v>
      </c>
      <c r="X196" s="179" t="n">
        <f aca="false">IF(AND(C196="Smelter not listed",OR(LEN(D196)=0,LEN(E196)=0)),1,0)</f>
        <v>0</v>
      </c>
      <c r="AB196" s="224" t="str">
        <f aca="false">B196&amp;C196</f>
        <v>TantalumMetallurgical Products India Pvt., Ltd.</v>
      </c>
    </row>
    <row r="197" s="179" customFormat="true" ht="63.75" hidden="false" customHeight="false" outlineLevel="0" collapsed="false">
      <c r="A197" s="221"/>
      <c r="B197" s="211" t="s">
        <v>143</v>
      </c>
      <c r="C197" s="212" t="s">
        <v>391</v>
      </c>
      <c r="D197" s="213"/>
      <c r="E197" s="211" t="s">
        <v>173</v>
      </c>
      <c r="F197" s="214" t="str">
        <f aca="true">IF(ISERROR($V197),"",OFFSET('Smelter Look-up'!$E$4,$V197-4,0))</f>
        <v>CID001175</v>
      </c>
      <c r="G197" s="214" t="str">
        <f aca="true">IF(C197=$X$4,IF(ISERROR($V197),"Enter smelter details","RMI"),IF(ISERROR($V197),"",OFFSET('Smelter Look-up'!$F$4,$V197-4,0)))</f>
        <v>RMI</v>
      </c>
      <c r="H197" s="215" t="n">
        <f aca="true">IF(ISERROR($V197),"",OFFSET('Smelter Look-up'!$G$4,$V197-4,0))</f>
        <v>0</v>
      </c>
      <c r="I197" s="216" t="str">
        <f aca="true">IF(ISERROR($V197),"",OFFSET('Smelter Look-up'!$H$4,$V197-4,0))</f>
        <v>Presidente Figueiredo</v>
      </c>
      <c r="J197" s="216" t="str">
        <f aca="true">IF(ISERROR($V197),"",OFFSET('Smelter Look-up'!$I$4,$V197-4,0))</f>
        <v>Amazonas</v>
      </c>
      <c r="K197" s="217"/>
      <c r="L197" s="217"/>
      <c r="M197" s="217"/>
      <c r="N197" s="217"/>
      <c r="O197" s="217"/>
      <c r="P197" s="218"/>
      <c r="Q197" s="219"/>
      <c r="R197" s="220" t="str">
        <f aca="true">IF(ISERROR($V197),"",OFFSET('Smelter Look-up'!$C$4,$V197-4,0)&amp;"")</f>
        <v>Mineracao Taboca S.A.</v>
      </c>
      <c r="S197" s="221" t="str">
        <f aca="true">IF(B197="","",IF(ISERROR(MATCH($E197,CL,0)),"Unknown",INDIRECT("'C'!$A$"&amp;MATCH($E197,CL,0)+1)))</f>
        <v>BR</v>
      </c>
      <c r="T197" s="221" t="str">
        <f aca="true">IF(B197="","",IF(ISERROR(MATCH($J197,SorP!$B$1:$B$6279,0)),"",INDIRECT("'SorP'!$A$"&amp;MATCH($S197&amp;$J197,SorP!C:C,0))))</f>
        <v>BR-AM</v>
      </c>
      <c r="U197" s="222"/>
      <c r="V197" s="223" t="n">
        <f aca="false">IF(C197="",NA(),IF(OR(C197="Smelter not listed",C197="Smelter not yet identified"),MATCH($B197&amp;$D197,'Smelter Look-up'!$J:$J,0),MATCH($B197&amp;$C197,'Smelter Look-up'!$J:$J,0)))</f>
        <v>351</v>
      </c>
      <c r="X197" s="179" t="n">
        <f aca="false">IF(AND(C197="Smelter not listed",OR(LEN(D197)=0,LEN(E197)=0)),1,0)</f>
        <v>0</v>
      </c>
      <c r="AB197" s="224" t="str">
        <f aca="false">B197&amp;C197</f>
        <v>TantalumMineracao Taboca S.A.</v>
      </c>
    </row>
    <row r="198" s="179" customFormat="true" ht="76.5" hidden="false" customHeight="false" outlineLevel="0" collapsed="false">
      <c r="A198" s="221"/>
      <c r="B198" s="211" t="s">
        <v>143</v>
      </c>
      <c r="C198" s="212" t="s">
        <v>291</v>
      </c>
      <c r="D198" s="213"/>
      <c r="E198" s="211" t="s">
        <v>164</v>
      </c>
      <c r="F198" s="214" t="str">
        <f aca="true">IF(ISERROR($V198),"",OFFSET('Smelter Look-up'!$E$4,$V198-4,0))</f>
        <v>CID001192</v>
      </c>
      <c r="G198" s="214" t="str">
        <f aca="true">IF(C198=$X$4,IF(ISERROR($V198),"Enter smelter details","RMI"),IF(ISERROR($V198),"",OFFSET('Smelter Look-up'!$F$4,$V198-4,0)))</f>
        <v>RMI</v>
      </c>
      <c r="H198" s="215" t="n">
        <f aca="true">IF(ISERROR($V198),"",OFFSET('Smelter Look-up'!$G$4,$V198-4,0))</f>
        <v>0</v>
      </c>
      <c r="I198" s="216" t="str">
        <f aca="true">IF(ISERROR($V198),"",OFFSET('Smelter Look-up'!$H$4,$V198-4,0))</f>
        <v>Omuta</v>
      </c>
      <c r="J198" s="216" t="str">
        <f aca="true">IF(ISERROR($V198),"",OFFSET('Smelter Look-up'!$I$4,$V198-4,0))</f>
        <v>Fukuoka</v>
      </c>
      <c r="K198" s="217"/>
      <c r="L198" s="217"/>
      <c r="M198" s="217"/>
      <c r="N198" s="217"/>
      <c r="O198" s="217"/>
      <c r="P198" s="218"/>
      <c r="Q198" s="219"/>
      <c r="R198" s="220" t="str">
        <f aca="true">IF(ISERROR($V198),"",OFFSET('Smelter Look-up'!$C$4,$V198-4,0)&amp;"")</f>
        <v>Mitsui Mining and Smelting Co., Ltd.</v>
      </c>
      <c r="S198" s="221" t="str">
        <f aca="true">IF(B198="","",IF(ISERROR(MATCH($E198,CL,0)),"Unknown",INDIRECT("'C'!$A$"&amp;MATCH($E198,CL,0)+1)))</f>
        <v>JP</v>
      </c>
      <c r="T198" s="221" t="str">
        <f aca="true">IF(B198="","",IF(ISERROR(MATCH($J198,SorP!$B$1:$B$6279,0)),"",INDIRECT("'SorP'!$A$"&amp;MATCH($S198&amp;$J198,SorP!C:C,0))))</f>
        <v>JP-40</v>
      </c>
      <c r="U198" s="222"/>
      <c r="V198" s="223" t="n">
        <f aca="false">IF(C198="",NA(),IF(OR(C198="Smelter not listed",C198="Smelter not yet identified"),MATCH($B198&amp;$D198,'Smelter Look-up'!$J:$J,0),MATCH($B198&amp;$C198,'Smelter Look-up'!$J:$J,0)))</f>
        <v>355</v>
      </c>
      <c r="X198" s="179" t="n">
        <f aca="false">IF(AND(C198="Smelter not listed",OR(LEN(D198)=0,LEN(E198)=0)),1,0)</f>
        <v>0</v>
      </c>
      <c r="AB198" s="224" t="str">
        <f aca="false">B198&amp;C198</f>
        <v>TantalumMitsui Mining and Smelting Co., Ltd.</v>
      </c>
    </row>
    <row r="199" s="179" customFormat="true" ht="89.25" hidden="false" customHeight="false" outlineLevel="0" collapsed="false">
      <c r="A199" s="221"/>
      <c r="B199" s="211" t="s">
        <v>143</v>
      </c>
      <c r="C199" s="212" t="s">
        <v>392</v>
      </c>
      <c r="D199" s="213"/>
      <c r="E199" s="211" t="s">
        <v>204</v>
      </c>
      <c r="F199" s="214" t="str">
        <f aca="true">IF(ISERROR($V199),"",OFFSET('Smelter Look-up'!$E$4,$V199-4,0))</f>
        <v>CID001277</v>
      </c>
      <c r="G199" s="214" t="str">
        <f aca="true">IF(C199=$X$4,IF(ISERROR($V199),"Enter smelter details","RMI"),IF(ISERROR($V199),"",OFFSET('Smelter Look-up'!$F$4,$V199-4,0)))</f>
        <v>RMI</v>
      </c>
      <c r="H199" s="215" t="n">
        <f aca="true">IF(ISERROR($V199),"",OFFSET('Smelter Look-up'!$G$4,$V199-4,0))</f>
        <v>0</v>
      </c>
      <c r="I199" s="216" t="str">
        <f aca="true">IF(ISERROR($V199),"",OFFSET('Smelter Look-up'!$H$4,$V199-4,0))</f>
        <v>Shizuishan City</v>
      </c>
      <c r="J199" s="216" t="str">
        <f aca="true">IF(ISERROR($V199),"",OFFSET('Smelter Look-up'!$I$4,$V199-4,0))</f>
        <v>Ningxia Huizi Zizhiqu</v>
      </c>
      <c r="K199" s="217"/>
      <c r="L199" s="217"/>
      <c r="M199" s="217"/>
      <c r="N199" s="217"/>
      <c r="O199" s="217"/>
      <c r="P199" s="218"/>
      <c r="Q199" s="219"/>
      <c r="R199" s="220" t="str">
        <f aca="true">IF(ISERROR($V199),"",OFFSET('Smelter Look-up'!$C$4,$V199-4,0)&amp;"")</f>
        <v>Ningxia Orient Tantalum Industry Co., Ltd.</v>
      </c>
      <c r="S199" s="221" t="str">
        <f aca="true">IF(B199="","",IF(ISERROR(MATCH($E199,CL,0)),"Unknown",INDIRECT("'C'!$A$"&amp;MATCH($E199,CL,0)+1)))</f>
        <v>CN</v>
      </c>
      <c r="T199" s="221" t="str">
        <f aca="true">IF(B199="","",IF(ISERROR(MATCH($J199,SorP!$B$1:$B$6279,0)),"",INDIRECT("'SorP'!$A$"&amp;MATCH($S199&amp;$J199,SorP!C:C,0))))</f>
        <v>CN-NX</v>
      </c>
      <c r="U199" s="222"/>
      <c r="V199" s="223" t="n">
        <f aca="false">IF(C199="",NA(),IF(OR(C199="Smelter not listed",C199="Smelter not yet identified"),MATCH($B199&amp;$D199,'Smelter Look-up'!$J:$J,0),MATCH($B199&amp;$C199,'Smelter Look-up'!$J:$J,0)))</f>
        <v>358</v>
      </c>
      <c r="X199" s="179" t="n">
        <f aca="false">IF(AND(C199="Smelter not listed",OR(LEN(D199)=0,LEN(E199)=0)),1,0)</f>
        <v>0</v>
      </c>
      <c r="AB199" s="224" t="str">
        <f aca="false">B199&amp;C199</f>
        <v>TantalumNingxia Orient Tantalum Industry Co., Ltd.</v>
      </c>
    </row>
    <row r="200" s="179" customFormat="true" ht="51" hidden="false" customHeight="false" outlineLevel="0" collapsed="false">
      <c r="A200" s="221"/>
      <c r="B200" s="211" t="s">
        <v>143</v>
      </c>
      <c r="C200" s="212" t="s">
        <v>393</v>
      </c>
      <c r="D200" s="213"/>
      <c r="E200" s="211" t="s">
        <v>374</v>
      </c>
      <c r="F200" s="214" t="str">
        <f aca="true">IF(ISERROR($V200),"",OFFSET('Smelter Look-up'!$E$4,$V200-4,0))</f>
        <v>CID001200</v>
      </c>
      <c r="G200" s="214" t="str">
        <f aca="true">IF(C200=$X$4,IF(ISERROR($V200),"Enter smelter details","RMI"),IF(ISERROR($V200),"",OFFSET('Smelter Look-up'!$F$4,$V200-4,0)))</f>
        <v>RMI</v>
      </c>
      <c r="H200" s="215" t="n">
        <f aca="true">IF(ISERROR($V200),"",OFFSET('Smelter Look-up'!$G$4,$V200-4,0))</f>
        <v>0</v>
      </c>
      <c r="I200" s="216" t="str">
        <f aca="true">IF(ISERROR($V200),"",OFFSET('Smelter Look-up'!$H$4,$V200-4,0))</f>
        <v>Sillamäe</v>
      </c>
      <c r="J200" s="216" t="str">
        <f aca="true">IF(ISERROR($V200),"",OFFSET('Smelter Look-up'!$I$4,$V200-4,0))</f>
        <v>Ida-Virumaa</v>
      </c>
      <c r="K200" s="217"/>
      <c r="L200" s="217"/>
      <c r="M200" s="217"/>
      <c r="N200" s="217"/>
      <c r="O200" s="217"/>
      <c r="P200" s="218"/>
      <c r="Q200" s="219"/>
      <c r="R200" s="220" t="str">
        <f aca="true">IF(ISERROR($V200),"",OFFSET('Smelter Look-up'!$C$4,$V200-4,0)&amp;"")</f>
        <v>NPM Silmet AS</v>
      </c>
      <c r="S200" s="221" t="str">
        <f aca="true">IF(B200="","",IF(ISERROR(MATCH($E200,CL,0)),"Unknown",INDIRECT("'C'!$A$"&amp;MATCH($E200,CL,0)+1)))</f>
        <v>EE</v>
      </c>
      <c r="T200" s="221" t="str">
        <f aca="true">IF(B200="","",IF(ISERROR(MATCH($J200,SorP!$B$1:$B$6279,0)),"",INDIRECT("'SorP'!$A$"&amp;MATCH($S200&amp;$J200,SorP!C:C,0))))</f>
        <v>EE-45</v>
      </c>
      <c r="U200" s="222"/>
      <c r="V200" s="223" t="n">
        <f aca="false">IF(C200="",NA(),IF(OR(C200="Smelter not listed",C200="Smelter not yet identified"),MATCH($B200&amp;$D200,'Smelter Look-up'!$J:$J,0),MATCH($B200&amp;$C200,'Smelter Look-up'!$J:$J,0)))</f>
        <v>359</v>
      </c>
      <c r="X200" s="179" t="n">
        <f aca="false">IF(AND(C200="Smelter not listed",OR(LEN(D200)=0,LEN(E200)=0)),1,0)</f>
        <v>0</v>
      </c>
      <c r="AB200" s="224" t="str">
        <f aca="false">B200&amp;C200</f>
        <v>TantalumNPM Silmet AS</v>
      </c>
    </row>
    <row r="201" s="179" customFormat="true" ht="76.5" hidden="false" customHeight="false" outlineLevel="0" collapsed="false">
      <c r="A201" s="221"/>
      <c r="B201" s="211" t="s">
        <v>143</v>
      </c>
      <c r="C201" s="212" t="s">
        <v>394</v>
      </c>
      <c r="D201" s="213"/>
      <c r="E201" s="211" t="s">
        <v>157</v>
      </c>
      <c r="F201" s="214" t="str">
        <f aca="true">IF(ISERROR($V201),"",OFFSET('Smelter Look-up'!$E$4,$V201-4,0))</f>
        <v/>
      </c>
      <c r="G201" s="214" t="str">
        <f aca="true">IF(C201=$X$4,IF(ISERROR($V201),"Enter smelter details","RMI"),IF(ISERROR($V201),"",OFFSET('Smelter Look-up'!$F$4,$V201-4,0)))</f>
        <v/>
      </c>
      <c r="H201" s="215" t="str">
        <f aca="true">IF(ISERROR($V201),"",OFFSET('Smelter Look-up'!$G$4,$V201-4,0))</f>
        <v/>
      </c>
      <c r="I201" s="216" t="str">
        <f aca="true">IF(ISERROR($V201),"",OFFSET('Smelter Look-up'!$H$4,$V201-4,0))</f>
        <v/>
      </c>
      <c r="J201" s="216" t="str">
        <f aca="true">IF(ISERROR($V201),"",OFFSET('Smelter Look-up'!$I$4,$V201-4,0))</f>
        <v/>
      </c>
      <c r="K201" s="217"/>
      <c r="L201" s="217"/>
      <c r="M201" s="217"/>
      <c r="N201" s="217"/>
      <c r="O201" s="217"/>
      <c r="P201" s="218"/>
      <c r="Q201" s="219"/>
      <c r="R201" s="220" t="str">
        <f aca="true">IF(ISERROR($V201),"",OFFSET('Smelter Look-up'!$C$4,$V201-4,0)&amp;"")</f>
        <v/>
      </c>
      <c r="S201" s="221" t="str">
        <f aca="true">IF(B201="","",IF(ISERROR(MATCH($E201,CL,0)),"Unknown",INDIRECT("'C'!$A$"&amp;MATCH($E201,CL,0)+1)))</f>
        <v>Unknown</v>
      </c>
      <c r="T201" s="221" t="str">
        <f aca="true">IF(B201="","",IF(ISERROR(MATCH($J201,SorP!$B$1:$B$6279,0)),"",INDIRECT("'SorP'!$A$"&amp;MATCH($S201&amp;$J201,SorP!C:C,0))))</f>
        <v/>
      </c>
      <c r="U201" s="222"/>
      <c r="V201" s="223" t="e">
        <f aca="false">IF(C201="",NA(),IF(OR(C201="Smelter not listed",C201="Smelter not yet identified"),MATCH($B201&amp;$D201,'Smelter Look-up'!$J:$J,0),MATCH($B201&amp;$C201,'Smelter Look-up'!$J:$J,0)))</f>
        <v>#N/A</v>
      </c>
      <c r="X201" s="179" t="n">
        <f aca="false">IF(AND(C201="Smelter not listed",OR(LEN(D201)=0,LEN(E201)=0)),1,0)</f>
        <v>0</v>
      </c>
      <c r="AB201" s="224" t="str">
        <f aca="false">B201&amp;C201</f>
        <v>TantalumQuantumClean United States Of</v>
      </c>
    </row>
    <row r="202" s="179" customFormat="true" ht="76.5" hidden="false" customHeight="false" outlineLevel="0" collapsed="false">
      <c r="A202" s="221"/>
      <c r="B202" s="211" t="s">
        <v>143</v>
      </c>
      <c r="C202" s="212" t="s">
        <v>395</v>
      </c>
      <c r="D202" s="213"/>
      <c r="E202" s="211" t="s">
        <v>173</v>
      </c>
      <c r="F202" s="214" t="str">
        <f aca="true">IF(ISERROR($V202),"",OFFSET('Smelter Look-up'!$E$4,$V202-4,0))</f>
        <v>CID002707</v>
      </c>
      <c r="G202" s="214" t="str">
        <f aca="true">IF(C202=$X$4,IF(ISERROR($V202),"Enter smelter details","RMI"),IF(ISERROR($V202),"",OFFSET('Smelter Look-up'!$F$4,$V202-4,0)))</f>
        <v>RMI</v>
      </c>
      <c r="H202" s="215" t="n">
        <f aca="true">IF(ISERROR($V202),"",OFFSET('Smelter Look-up'!$G$4,$V202-4,0))</f>
        <v>0</v>
      </c>
      <c r="I202" s="216" t="str">
        <f aca="true">IF(ISERROR($V202),"",OFFSET('Smelter Look-up'!$H$4,$V202-4,0))</f>
        <v>São João del Rei</v>
      </c>
      <c r="J202" s="216" t="str">
        <f aca="true">IF(ISERROR($V202),"",OFFSET('Smelter Look-up'!$I$4,$V202-4,0))</f>
        <v>Minas gerais</v>
      </c>
      <c r="K202" s="217"/>
      <c r="L202" s="217"/>
      <c r="M202" s="217"/>
      <c r="N202" s="217"/>
      <c r="O202" s="217"/>
      <c r="P202" s="218"/>
      <c r="Q202" s="219"/>
      <c r="R202" s="220" t="str">
        <f aca="true">IF(ISERROR($V202),"",OFFSET('Smelter Look-up'!$C$4,$V202-4,0)&amp;"")</f>
        <v>Resind Industria e Comercio Ltda.</v>
      </c>
      <c r="S202" s="221" t="str">
        <f aca="true">IF(B202="","",IF(ISERROR(MATCH($E202,CL,0)),"Unknown",INDIRECT("'C'!$A$"&amp;MATCH($E202,CL,0)+1)))</f>
        <v>BR</v>
      </c>
      <c r="T202" s="221" t="str">
        <f aca="true">IF(B202="","",IF(ISERROR(MATCH($J202,SorP!$B$1:$B$6279,0)),"",INDIRECT("'SorP'!$A$"&amp;MATCH($S202&amp;$J202,SorP!C:C,0))))</f>
        <v>BR-MG</v>
      </c>
      <c r="U202" s="222"/>
      <c r="V202" s="223" t="n">
        <f aca="false">IF(C202="",NA(),IF(OR(C202="Smelter not listed",C202="Smelter not yet identified"),MATCH($B202&amp;$D202,'Smelter Look-up'!$J:$J,0),MATCH($B202&amp;$C202,'Smelter Look-up'!$J:$J,0)))</f>
        <v>363</v>
      </c>
      <c r="X202" s="179" t="n">
        <f aca="false">IF(AND(C202="Smelter not listed",OR(LEN(D202)=0,LEN(E202)=0)),1,0)</f>
        <v>0</v>
      </c>
      <c r="AB202" s="224" t="str">
        <f aca="false">B202&amp;C202</f>
        <v>TantalumResind Industria e Comercio Ltda.</v>
      </c>
    </row>
    <row r="203" s="179" customFormat="true" ht="114.75" hidden="false" customHeight="false" outlineLevel="0" collapsed="false">
      <c r="A203" s="221"/>
      <c r="B203" s="211" t="s">
        <v>143</v>
      </c>
      <c r="C203" s="212" t="s">
        <v>396</v>
      </c>
      <c r="D203" s="213"/>
      <c r="E203" s="211" t="s">
        <v>204</v>
      </c>
      <c r="F203" s="214" t="str">
        <f aca="true">IF(ISERROR($V203),"",OFFSET('Smelter Look-up'!$E$4,$V203-4,0))</f>
        <v>CID003583</v>
      </c>
      <c r="G203" s="214" t="str">
        <f aca="true">IF(C203=$X$4,IF(ISERROR($V203),"Enter smelter details","RMI"),IF(ISERROR($V203),"",OFFSET('Smelter Look-up'!$F$4,$V203-4,0)))</f>
        <v>RMI</v>
      </c>
      <c r="H203" s="215" t="n">
        <f aca="true">IF(ISERROR($V203),"",OFFSET('Smelter Look-up'!$G$4,$V203-4,0))</f>
        <v>0</v>
      </c>
      <c r="I203" s="216" t="str">
        <f aca="true">IF(ISERROR($V203),"",OFFSET('Smelter Look-up'!$H$4,$V203-4,0))</f>
        <v>Yecheng City</v>
      </c>
      <c r="J203" s="216" t="str">
        <f aca="true">IF(ISERROR($V203),"",OFFSET('Smelter Look-up'!$I$4,$V203-4,0))</f>
        <v>Jiangsu Sheng</v>
      </c>
      <c r="K203" s="217"/>
      <c r="L203" s="217"/>
      <c r="M203" s="217"/>
      <c r="N203" s="217"/>
      <c r="O203" s="217"/>
      <c r="P203" s="218"/>
      <c r="Q203" s="219"/>
      <c r="R203" s="220" t="str">
        <f aca="true">IF(ISERROR($V203),"",OFFSET('Smelter Look-up'!$C$4,$V203-4,0)&amp;"")</f>
        <v>RFH Yancheng Jinye New Material Technology Co., Ltd.</v>
      </c>
      <c r="S203" s="221" t="str">
        <f aca="true">IF(B203="","",IF(ISERROR(MATCH($E203,CL,0)),"Unknown",INDIRECT("'C'!$A$"&amp;MATCH($E203,CL,0)+1)))</f>
        <v>CN</v>
      </c>
      <c r="T203" s="221" t="str">
        <f aca="true">IF(B203="","",IF(ISERROR(MATCH($J203,SorP!$B$1:$B$6279,0)),"",INDIRECT("'SorP'!$A$"&amp;MATCH($S203&amp;$J203,SorP!C:C,0))))</f>
        <v>CN-JS</v>
      </c>
      <c r="U203" s="222"/>
      <c r="V203" s="223" t="n">
        <f aca="false">IF(C203="",NA(),IF(OR(C203="Smelter not listed",C203="Smelter not yet identified"),MATCH($B203&amp;$D203,'Smelter Look-up'!$J:$J,0),MATCH($B203&amp;$C203,'Smelter Look-up'!$J:$J,0)))</f>
        <v>367</v>
      </c>
      <c r="X203" s="179" t="n">
        <f aca="false">IF(AND(C203="Smelter not listed",OR(LEN(D203)=0,LEN(E203)=0)),1,0)</f>
        <v>0</v>
      </c>
      <c r="AB203" s="224" t="str">
        <f aca="false">B203&amp;C203</f>
        <v>TantalumRFH Yancheng Jinye New Material Technology Co., Ltd.</v>
      </c>
    </row>
    <row r="204" s="179" customFormat="true" ht="102" hidden="false" customHeight="false" outlineLevel="0" collapsed="false">
      <c r="A204" s="221"/>
      <c r="B204" s="211" t="s">
        <v>143</v>
      </c>
      <c r="C204" s="212" t="s">
        <v>397</v>
      </c>
      <c r="D204" s="213"/>
      <c r="E204" s="211" t="s">
        <v>249</v>
      </c>
      <c r="F204" s="214" t="str">
        <f aca="true">IF(ISERROR($V204),"",OFFSET('Smelter Look-up'!$E$4,$V204-4,0))</f>
        <v/>
      </c>
      <c r="G204" s="214" t="str">
        <f aca="true">IF(C204=$X$4,IF(ISERROR($V204),"Enter smelter details","RMI"),IF(ISERROR($V204),"",OFFSET('Smelter Look-up'!$F$4,$V204-4,0)))</f>
        <v/>
      </c>
      <c r="H204" s="215" t="str">
        <f aca="true">IF(ISERROR($V204),"",OFFSET('Smelter Look-up'!$G$4,$V204-4,0))</f>
        <v/>
      </c>
      <c r="I204" s="216" t="str">
        <f aca="true">IF(ISERROR($V204),"",OFFSET('Smelter Look-up'!$H$4,$V204-4,0))</f>
        <v/>
      </c>
      <c r="J204" s="216" t="str">
        <f aca="true">IF(ISERROR($V204),"",OFFSET('Smelter Look-up'!$I$4,$V204-4,0))</f>
        <v/>
      </c>
      <c r="K204" s="217"/>
      <c r="L204" s="217"/>
      <c r="M204" s="217"/>
      <c r="N204" s="217"/>
      <c r="O204" s="217"/>
      <c r="P204" s="218"/>
      <c r="Q204" s="219"/>
      <c r="R204" s="220" t="str">
        <f aca="true">IF(ISERROR($V204),"",OFFSET('Smelter Look-up'!$C$4,$V204-4,0)&amp;"")</f>
        <v/>
      </c>
      <c r="S204" s="221" t="str">
        <f aca="true">IF(B204="","",IF(ISERROR(MATCH($E204,CL,0)),"Unknown",INDIRECT("'C'!$A$"&amp;MATCH($E204,CL,0)+1)))</f>
        <v>Unknown</v>
      </c>
      <c r="T204" s="221" t="str">
        <f aca="true">IF(B204="","",IF(ISERROR(MATCH($J204,SorP!$B$1:$B$6279,0)),"",INDIRECT("'SorP'!$A$"&amp;MATCH($S204&amp;$J204,SorP!C:C,0))))</f>
        <v/>
      </c>
      <c r="U204" s="222"/>
      <c r="V204" s="223" t="e">
        <f aca="false">IF(C204="",NA(),IF(OR(C204="Smelter not listed",C204="Smelter not yet identified"),MATCH($B204&amp;$D204,'Smelter Look-up'!$J:$J,0),MATCH($B204&amp;$C204,'Smelter Look-up'!$J:$J,0)))</f>
        <v>#N/A</v>
      </c>
      <c r="X204" s="179" t="n">
        <f aca="false">IF(AND(C204="Smelter not listed",OR(LEN(D204)=0,LEN(E204)=0)),1,0)</f>
        <v>0</v>
      </c>
      <c r="AB204" s="224" t="str">
        <f aca="false">B204&amp;C204</f>
        <v>TantalumSolikamsk Magnesium Works OAO Russian</v>
      </c>
    </row>
    <row r="205" s="179" customFormat="true" ht="51" hidden="false" customHeight="false" outlineLevel="0" collapsed="false">
      <c r="A205" s="221"/>
      <c r="B205" s="211" t="s">
        <v>143</v>
      </c>
      <c r="C205" s="212" t="s">
        <v>398</v>
      </c>
      <c r="D205" s="213"/>
      <c r="E205" s="211" t="s">
        <v>164</v>
      </c>
      <c r="F205" s="214" t="str">
        <f aca="true">IF(ISERROR($V205),"",OFFSET('Smelter Look-up'!$E$4,$V205-4,0))</f>
        <v>CID001869</v>
      </c>
      <c r="G205" s="214" t="str">
        <f aca="true">IF(C205=$X$4,IF(ISERROR($V205),"Enter smelter details","RMI"),IF(ISERROR($V205),"",OFFSET('Smelter Look-up'!$F$4,$V205-4,0)))</f>
        <v>RMI</v>
      </c>
      <c r="H205" s="215" t="n">
        <f aca="true">IF(ISERROR($V205),"",OFFSET('Smelter Look-up'!$G$4,$V205-4,0))</f>
        <v>0</v>
      </c>
      <c r="I205" s="216" t="str">
        <f aca="true">IF(ISERROR($V205),"",OFFSET('Smelter Look-up'!$H$4,$V205-4,0))</f>
        <v>Harima</v>
      </c>
      <c r="J205" s="216" t="str">
        <f aca="true">IF(ISERROR($V205),"",OFFSET('Smelter Look-up'!$I$4,$V205-4,0))</f>
        <v>Hyogo</v>
      </c>
      <c r="K205" s="217"/>
      <c r="L205" s="217"/>
      <c r="M205" s="217"/>
      <c r="N205" s="217"/>
      <c r="O205" s="217"/>
      <c r="P205" s="218"/>
      <c r="Q205" s="219"/>
      <c r="R205" s="220" t="str">
        <f aca="true">IF(ISERROR($V205),"",OFFSET('Smelter Look-up'!$C$4,$V205-4,0)&amp;"")</f>
        <v>Taki Chemical Co., Ltd.</v>
      </c>
      <c r="S205" s="221" t="str">
        <f aca="true">IF(B205="","",IF(ISERROR(MATCH($E205,CL,0)),"Unknown",INDIRECT("'C'!$A$"&amp;MATCH($E205,CL,0)+1)))</f>
        <v>JP</v>
      </c>
      <c r="T205" s="221" t="str">
        <f aca="true">IF(B205="","",IF(ISERROR(MATCH($J205,SorP!$B$1:$B$6279,0)),"",INDIRECT("'SorP'!$A$"&amp;MATCH($S205&amp;$J205,SorP!C:C,0))))</f>
        <v>JP-28</v>
      </c>
      <c r="U205" s="222"/>
      <c r="V205" s="223" t="n">
        <f aca="false">IF(C205="",NA(),IF(OR(C205="Smelter not listed",C205="Smelter not yet identified"),MATCH($B205&amp;$D205,'Smelter Look-up'!$J:$J,0),MATCH($B205&amp;$C205,'Smelter Look-up'!$J:$J,0)))</f>
        <v>371</v>
      </c>
      <c r="X205" s="179" t="n">
        <f aca="false">IF(AND(C205="Smelter not listed",OR(LEN(D205)=0,LEN(E205)=0)),1,0)</f>
        <v>0</v>
      </c>
      <c r="AB205" s="224" t="str">
        <f aca="false">B205&amp;C205</f>
        <v>TantalumTaki Chemical Co., Ltd.</v>
      </c>
    </row>
    <row r="206" s="179" customFormat="true" ht="51" hidden="false" customHeight="false" outlineLevel="0" collapsed="false">
      <c r="A206" s="221"/>
      <c r="B206" s="211" t="s">
        <v>143</v>
      </c>
      <c r="C206" s="212" t="s">
        <v>399</v>
      </c>
      <c r="D206" s="213"/>
      <c r="E206" s="211" t="s">
        <v>362</v>
      </c>
      <c r="F206" s="214" t="str">
        <f aca="true">IF(ISERROR($V206),"",OFFSET('Smelter Look-up'!$E$4,$V206-4,0))</f>
        <v>CID002544</v>
      </c>
      <c r="G206" s="214" t="str">
        <f aca="true">IF(C206=$X$4,IF(ISERROR($V206),"Enter smelter details","RMI"),IF(ISERROR($V206),"",OFFSET('Smelter Look-up'!$F$4,$V206-4,0)))</f>
        <v>RMI</v>
      </c>
      <c r="H206" s="215" t="n">
        <f aca="true">IF(ISERROR($V206),"",OFFSET('Smelter Look-up'!$G$4,$V206-4,0))</f>
        <v>0</v>
      </c>
      <c r="I206" s="216" t="str">
        <f aca="true">IF(ISERROR($V206),"",OFFSET('Smelter Look-up'!$H$4,$V206-4,0))</f>
        <v>Map Ta Phut</v>
      </c>
      <c r="J206" s="216" t="str">
        <f aca="true">IF(ISERROR($V206),"",OFFSET('Smelter Look-up'!$I$4,$V206-4,0))</f>
        <v>Rayong</v>
      </c>
      <c r="K206" s="217"/>
      <c r="L206" s="217"/>
      <c r="M206" s="217"/>
      <c r="N206" s="217"/>
      <c r="O206" s="217"/>
      <c r="P206" s="218"/>
      <c r="Q206" s="219"/>
      <c r="R206" s="220" t="str">
        <f aca="true">IF(ISERROR($V206),"",OFFSET('Smelter Look-up'!$C$4,$V206-4,0)&amp;"")</f>
        <v>TANIOBIS Co., Ltd.</v>
      </c>
      <c r="S206" s="221" t="str">
        <f aca="true">IF(B206="","",IF(ISERROR(MATCH($E206,CL,0)),"Unknown",INDIRECT("'C'!$A$"&amp;MATCH($E206,CL,0)+1)))</f>
        <v>TH</v>
      </c>
      <c r="T206" s="221" t="str">
        <f aca="true">IF(B206="","",IF(ISERROR(MATCH($J206,SorP!$B$1:$B$6279,0)),"",INDIRECT("'SorP'!$A$"&amp;MATCH($S206&amp;$J206,SorP!C:C,0))))</f>
        <v>TH-21</v>
      </c>
      <c r="U206" s="222"/>
      <c r="V206" s="223" t="n">
        <f aca="false">IF(C206="",NA(),IF(OR(C206="Smelter not listed",C206="Smelter not yet identified"),MATCH($B206&amp;$D206,'Smelter Look-up'!$J:$J,0),MATCH($B206&amp;$C206,'Smelter Look-up'!$J:$J,0)))</f>
        <v>373</v>
      </c>
      <c r="X206" s="179" t="n">
        <f aca="false">IF(AND(C206="Smelter not listed",OR(LEN(D206)=0,LEN(E206)=0)),1,0)</f>
        <v>0</v>
      </c>
      <c r="AB206" s="224" t="str">
        <f aca="false">B206&amp;C206</f>
        <v>TantalumTANIOBIS Co., Ltd.</v>
      </c>
    </row>
    <row r="207" s="179" customFormat="true" ht="51" hidden="false" customHeight="false" outlineLevel="0" collapsed="false">
      <c r="A207" s="221"/>
      <c r="B207" s="211" t="s">
        <v>143</v>
      </c>
      <c r="C207" s="212" t="s">
        <v>400</v>
      </c>
      <c r="D207" s="213"/>
      <c r="E207" s="211" t="s">
        <v>162</v>
      </c>
      <c r="F207" s="214" t="str">
        <f aca="true">IF(ISERROR($V207),"",OFFSET('Smelter Look-up'!$E$4,$V207-4,0))</f>
        <v>CID002545</v>
      </c>
      <c r="G207" s="214" t="str">
        <f aca="true">IF(C207=$X$4,IF(ISERROR($V207),"Enter smelter details","RMI"),IF(ISERROR($V207),"",OFFSET('Smelter Look-up'!$F$4,$V207-4,0)))</f>
        <v>RMI</v>
      </c>
      <c r="H207" s="215" t="n">
        <f aca="true">IF(ISERROR($V207),"",OFFSET('Smelter Look-up'!$G$4,$V207-4,0))</f>
        <v>0</v>
      </c>
      <c r="I207" s="216" t="str">
        <f aca="true">IF(ISERROR($V207),"",OFFSET('Smelter Look-up'!$H$4,$V207-4,0))</f>
        <v>Goslar</v>
      </c>
      <c r="J207" s="216" t="str">
        <f aca="true">IF(ISERROR($V207),"",OFFSET('Smelter Look-up'!$I$4,$V207-4,0))</f>
        <v>Niedersachsen</v>
      </c>
      <c r="K207" s="217"/>
      <c r="L207" s="217"/>
      <c r="M207" s="217"/>
      <c r="N207" s="217"/>
      <c r="O207" s="217"/>
      <c r="P207" s="218"/>
      <c r="Q207" s="219"/>
      <c r="R207" s="220" t="str">
        <f aca="true">IF(ISERROR($V207),"",OFFSET('Smelter Look-up'!$C$4,$V207-4,0)&amp;"")</f>
        <v>TANIOBIS GmbH</v>
      </c>
      <c r="S207" s="221" t="str">
        <f aca="true">IF(B207="","",IF(ISERROR(MATCH($E207,CL,0)),"Unknown",INDIRECT("'C'!$A$"&amp;MATCH($E207,CL,0)+1)))</f>
        <v>DE</v>
      </c>
      <c r="T207" s="221" t="str">
        <f aca="true">IF(B207="","",IF(ISERROR(MATCH($J207,SorP!$B$1:$B$6279,0)),"",INDIRECT("'SorP'!$A$"&amp;MATCH($S207&amp;$J207,SorP!C:C,0))))</f>
        <v>DE-NI</v>
      </c>
      <c r="U207" s="222"/>
      <c r="V207" s="223" t="n">
        <f aca="false">IF(C207="",NA(),IF(OR(C207="Smelter not listed",C207="Smelter not yet identified"),MATCH($B207&amp;$D207,'Smelter Look-up'!$J:$J,0),MATCH($B207&amp;$C207,'Smelter Look-up'!$J:$J,0)))</f>
        <v>374</v>
      </c>
      <c r="X207" s="179" t="n">
        <f aca="false">IF(AND(C207="Smelter not listed",OR(LEN(D207)=0,LEN(E207)=0)),1,0)</f>
        <v>0</v>
      </c>
      <c r="AB207" s="224" t="str">
        <f aca="false">B207&amp;C207</f>
        <v>TantalumTANIOBIS GmbH</v>
      </c>
    </row>
    <row r="208" s="179" customFormat="true" ht="63.75" hidden="false" customHeight="false" outlineLevel="0" collapsed="false">
      <c r="A208" s="221"/>
      <c r="B208" s="211" t="s">
        <v>143</v>
      </c>
      <c r="C208" s="212" t="s">
        <v>401</v>
      </c>
      <c r="D208" s="213"/>
      <c r="E208" s="211" t="s">
        <v>164</v>
      </c>
      <c r="F208" s="214" t="str">
        <f aca="true">IF(ISERROR($V208),"",OFFSET('Smelter Look-up'!$E$4,$V208-4,0))</f>
        <v>CID002549</v>
      </c>
      <c r="G208" s="214" t="str">
        <f aca="true">IF(C208=$X$4,IF(ISERROR($V208),"Enter smelter details","RMI"),IF(ISERROR($V208),"",OFFSET('Smelter Look-up'!$F$4,$V208-4,0)))</f>
        <v>RMI</v>
      </c>
      <c r="H208" s="215" t="n">
        <f aca="true">IF(ISERROR($V208),"",OFFSET('Smelter Look-up'!$G$4,$V208-4,0))</f>
        <v>0</v>
      </c>
      <c r="I208" s="216" t="str">
        <f aca="true">IF(ISERROR($V208),"",OFFSET('Smelter Look-up'!$H$4,$V208-4,0))</f>
        <v>Mito</v>
      </c>
      <c r="J208" s="216" t="str">
        <f aca="true">IF(ISERROR($V208),"",OFFSET('Smelter Look-up'!$I$4,$V208-4,0))</f>
        <v>Ibaraki</v>
      </c>
      <c r="K208" s="217"/>
      <c r="L208" s="217"/>
      <c r="M208" s="217"/>
      <c r="N208" s="217"/>
      <c r="O208" s="217"/>
      <c r="P208" s="218"/>
      <c r="Q208" s="219"/>
      <c r="R208" s="220" t="str">
        <f aca="true">IF(ISERROR($V208),"",OFFSET('Smelter Look-up'!$C$4,$V208-4,0)&amp;"")</f>
        <v>TANIOBIS Japan Co., Ltd.</v>
      </c>
      <c r="S208" s="221" t="str">
        <f aca="true">IF(B208="","",IF(ISERROR(MATCH($E208,CL,0)),"Unknown",INDIRECT("'C'!$A$"&amp;MATCH($E208,CL,0)+1)))</f>
        <v>JP</v>
      </c>
      <c r="T208" s="221" t="str">
        <f aca="true">IF(B208="","",IF(ISERROR(MATCH($J208,SorP!$B$1:$B$6279,0)),"",INDIRECT("'SorP'!$A$"&amp;MATCH($S208&amp;$J208,SorP!C:C,0))))</f>
        <v>JP-08</v>
      </c>
      <c r="U208" s="222"/>
      <c r="V208" s="223" t="n">
        <f aca="false">IF(C208="",NA(),IF(OR(C208="Smelter not listed",C208="Smelter not yet identified"),MATCH($B208&amp;$D208,'Smelter Look-up'!$J:$J,0),MATCH($B208&amp;$C208,'Smelter Look-up'!$J:$J,0)))</f>
        <v>375</v>
      </c>
      <c r="X208" s="179" t="n">
        <f aca="false">IF(AND(C208="Smelter not listed",OR(LEN(D208)=0,LEN(E208)=0)),1,0)</f>
        <v>0</v>
      </c>
      <c r="AB208" s="224" t="str">
        <f aca="false">B208&amp;C208</f>
        <v>TantalumTANIOBIS Japan Co., Ltd.</v>
      </c>
    </row>
    <row r="209" s="179" customFormat="true" ht="76.5" hidden="false" customHeight="false" outlineLevel="0" collapsed="false">
      <c r="A209" s="221"/>
      <c r="B209" s="211" t="s">
        <v>143</v>
      </c>
      <c r="C209" s="212" t="s">
        <v>402</v>
      </c>
      <c r="D209" s="213"/>
      <c r="E209" s="211" t="s">
        <v>162</v>
      </c>
      <c r="F209" s="214" t="str">
        <f aca="true">IF(ISERROR($V209),"",OFFSET('Smelter Look-up'!$E$4,$V209-4,0))</f>
        <v>CID002550</v>
      </c>
      <c r="G209" s="214" t="str">
        <f aca="true">IF(C209=$X$4,IF(ISERROR($V209),"Enter smelter details","RMI"),IF(ISERROR($V209),"",OFFSET('Smelter Look-up'!$F$4,$V209-4,0)))</f>
        <v>RMI</v>
      </c>
      <c r="H209" s="215" t="n">
        <f aca="true">IF(ISERROR($V209),"",OFFSET('Smelter Look-up'!$G$4,$V209-4,0))</f>
        <v>0</v>
      </c>
      <c r="I209" s="216" t="str">
        <f aca="true">IF(ISERROR($V209),"",OFFSET('Smelter Look-up'!$H$4,$V209-4,0))</f>
        <v>Laufenburg</v>
      </c>
      <c r="J209" s="216" t="str">
        <f aca="true">IF(ISERROR($V209),"",OFFSET('Smelter Look-up'!$I$4,$V209-4,0))</f>
        <v>Baden-Württemberg</v>
      </c>
      <c r="K209" s="217"/>
      <c r="L209" s="217"/>
      <c r="M209" s="217"/>
      <c r="N209" s="217"/>
      <c r="O209" s="217"/>
      <c r="P209" s="218"/>
      <c r="Q209" s="219"/>
      <c r="R209" s="220" t="str">
        <f aca="true">IF(ISERROR($V209),"",OFFSET('Smelter Look-up'!$C$4,$V209-4,0)&amp;"")</f>
        <v>TANIOBIS Smelting GmbH &amp; Co. KG</v>
      </c>
      <c r="S209" s="221" t="str">
        <f aca="true">IF(B209="","",IF(ISERROR(MATCH($E209,CL,0)),"Unknown",INDIRECT("'C'!$A$"&amp;MATCH($E209,CL,0)+1)))</f>
        <v>DE</v>
      </c>
      <c r="T209" s="221" t="str">
        <f aca="true">IF(B209="","",IF(ISERROR(MATCH($J209,SorP!$B$1:$B$6279,0)),"",INDIRECT("'SorP'!$A$"&amp;MATCH($S209&amp;$J209,SorP!C:C,0))))</f>
        <v>DE-BW</v>
      </c>
      <c r="U209" s="222"/>
      <c r="V209" s="223" t="n">
        <f aca="false">IF(C209="",NA(),IF(OR(C209="Smelter not listed",C209="Smelter not yet identified"),MATCH($B209&amp;$D209,'Smelter Look-up'!$J:$J,0),MATCH($B209&amp;$C209,'Smelter Look-up'!$J:$J,0)))</f>
        <v>376</v>
      </c>
      <c r="X209" s="179" t="n">
        <f aca="false">IF(AND(C209="Smelter not listed",OR(LEN(D209)=0,LEN(E209)=0)),1,0)</f>
        <v>0</v>
      </c>
      <c r="AB209" s="224" t="str">
        <f aca="false">B209&amp;C209</f>
        <v>TantalumTANIOBIS Smelting GmbH &amp; Co. KG</v>
      </c>
    </row>
    <row r="210" s="179" customFormat="true" ht="76.5" hidden="false" customHeight="false" outlineLevel="0" collapsed="false">
      <c r="A210" s="221"/>
      <c r="B210" s="211" t="s">
        <v>143</v>
      </c>
      <c r="C210" s="212" t="s">
        <v>403</v>
      </c>
      <c r="D210" s="213"/>
      <c r="E210" s="211" t="s">
        <v>157</v>
      </c>
      <c r="F210" s="214" t="str">
        <f aca="true">IF(ISERROR($V210),"",OFFSET('Smelter Look-up'!$E$4,$V210-4,0))</f>
        <v/>
      </c>
      <c r="G210" s="214" t="str">
        <f aca="true">IF(C210=$X$4,IF(ISERROR($V210),"Enter smelter details","RMI"),IF(ISERROR($V210),"",OFFSET('Smelter Look-up'!$F$4,$V210-4,0)))</f>
        <v/>
      </c>
      <c r="H210" s="215" t="str">
        <f aca="true">IF(ISERROR($V210),"",OFFSET('Smelter Look-up'!$G$4,$V210-4,0))</f>
        <v/>
      </c>
      <c r="I210" s="216" t="str">
        <f aca="true">IF(ISERROR($V210),"",OFFSET('Smelter Look-up'!$H$4,$V210-4,0))</f>
        <v/>
      </c>
      <c r="J210" s="216" t="str">
        <f aca="true">IF(ISERROR($V210),"",OFFSET('Smelter Look-up'!$I$4,$V210-4,0))</f>
        <v/>
      </c>
      <c r="K210" s="217"/>
      <c r="L210" s="217"/>
      <c r="M210" s="217"/>
      <c r="N210" s="217"/>
      <c r="O210" s="217"/>
      <c r="P210" s="218"/>
      <c r="Q210" s="219"/>
      <c r="R210" s="220" t="str">
        <f aca="true">IF(ISERROR($V210),"",OFFSET('Smelter Look-up'!$C$4,$V210-4,0)&amp;"")</f>
        <v/>
      </c>
      <c r="S210" s="221" t="str">
        <f aca="true">IF(B210="","",IF(ISERROR(MATCH($E210,CL,0)),"Unknown",INDIRECT("'C'!$A$"&amp;MATCH($E210,CL,0)+1)))</f>
        <v>Unknown</v>
      </c>
      <c r="T210" s="221" t="str">
        <f aca="true">IF(B210="","",IF(ISERROR(MATCH($J210,SorP!$B$1:$B$6279,0)),"",INDIRECT("'SorP'!$A$"&amp;MATCH($S210&amp;$J210,SorP!C:C,0))))</f>
        <v/>
      </c>
      <c r="U210" s="222"/>
      <c r="V210" s="223" t="e">
        <f aca="false">IF(C210="",NA(),IF(OR(C210="Smelter not listed",C210="Smelter not yet identified"),MATCH($B210&amp;$D210,'Smelter Look-up'!$J:$J,0),MATCH($B210&amp;$C210,'Smelter Look-up'!$J:$J,0)))</f>
        <v>#N/A</v>
      </c>
      <c r="X210" s="179" t="n">
        <f aca="false">IF(AND(C210="Smelter not listed",OR(LEN(D210)=0,LEN(E210)=0)),1,0)</f>
        <v>0</v>
      </c>
      <c r="AB210" s="224" t="str">
        <f aca="false">B210&amp;C210</f>
        <v>TantalumTelex Metals United States Of</v>
      </c>
    </row>
    <row r="211" s="179" customFormat="true" ht="76.5" hidden="false" customHeight="false" outlineLevel="0" collapsed="false">
      <c r="A211" s="221"/>
      <c r="B211" s="211" t="s">
        <v>143</v>
      </c>
      <c r="C211" s="212" t="s">
        <v>404</v>
      </c>
      <c r="D211" s="213"/>
      <c r="E211" s="211" t="s">
        <v>257</v>
      </c>
      <c r="F211" s="214" t="str">
        <f aca="true">IF(ISERROR($V211),"",OFFSET('Smelter Look-up'!$E$4,$V211-4,0))</f>
        <v>CID001969</v>
      </c>
      <c r="G211" s="214" t="str">
        <f aca="true">IF(C211=$X$4,IF(ISERROR($V211),"Enter smelter details","RMI"),IF(ISERROR($V211),"",OFFSET('Smelter Look-up'!$F$4,$V211-4,0)))</f>
        <v>RMI</v>
      </c>
      <c r="H211" s="215" t="n">
        <f aca="true">IF(ISERROR($V211),"",OFFSET('Smelter Look-up'!$G$4,$V211-4,0))</f>
        <v>0</v>
      </c>
      <c r="I211" s="216" t="str">
        <f aca="true">IF(ISERROR($V211),"",OFFSET('Smelter Look-up'!$H$4,$V211-4,0))</f>
        <v>Ust-Kamenogorsk</v>
      </c>
      <c r="J211" s="216" t="str">
        <f aca="true">IF(ISERROR($V211),"",OFFSET('Smelter Look-up'!$I$4,$V211-4,0))</f>
        <v>Qaraghandy oblysy</v>
      </c>
      <c r="K211" s="217"/>
      <c r="L211" s="217"/>
      <c r="M211" s="217"/>
      <c r="N211" s="217"/>
      <c r="O211" s="217"/>
      <c r="P211" s="218"/>
      <c r="Q211" s="219"/>
      <c r="R211" s="220" t="str">
        <f aca="true">IF(ISERROR($V211),"",OFFSET('Smelter Look-up'!$C$4,$V211-4,0)&amp;"")</f>
        <v>Ulba Metallurgical Plant JSC</v>
      </c>
      <c r="S211" s="221" t="str">
        <f aca="true">IF(B211="","",IF(ISERROR(MATCH($E211,CL,0)),"Unknown",INDIRECT("'C'!$A$"&amp;MATCH($E211,CL,0)+1)))</f>
        <v>KZ</v>
      </c>
      <c r="T211" s="221" t="str">
        <f aca="true">IF(B211="","",IF(ISERROR(MATCH($J211,SorP!$B$1:$B$6279,0)),"",INDIRECT("'SorP'!$A$"&amp;MATCH($S211&amp;$J211,SorP!C:C,0))))</f>
        <v>KZ-KAR</v>
      </c>
      <c r="U211" s="222"/>
      <c r="V211" s="223" t="n">
        <f aca="false">IF(C211="",NA(),IF(OR(C211="Smelter not listed",C211="Smelter not yet identified"),MATCH($B211&amp;$D211,'Smelter Look-up'!$J:$J,0),MATCH($B211&amp;$C211,'Smelter Look-up'!$J:$J,0)))</f>
        <v>379</v>
      </c>
      <c r="X211" s="179" t="n">
        <f aca="false">IF(AND(C211="Smelter not listed",OR(LEN(D211)=0,LEN(E211)=0)),1,0)</f>
        <v>0</v>
      </c>
      <c r="AB211" s="224" t="str">
        <f aca="false">B211&amp;C211</f>
        <v>TantalumUlba Metallurgical Plant JSC</v>
      </c>
    </row>
    <row r="212" s="179" customFormat="true" ht="89.25" hidden="false" customHeight="false" outlineLevel="0" collapsed="false">
      <c r="A212" s="221"/>
      <c r="B212" s="211" t="s">
        <v>143</v>
      </c>
      <c r="C212" s="212" t="s">
        <v>405</v>
      </c>
      <c r="D212" s="213"/>
      <c r="E212" s="211" t="s">
        <v>204</v>
      </c>
      <c r="F212" s="214" t="str">
        <f aca="true">IF(ISERROR($V212),"",OFFSET('Smelter Look-up'!$E$4,$V212-4,0))</f>
        <v>CID000616</v>
      </c>
      <c r="G212" s="214" t="str">
        <f aca="true">IF(C212=$X$4,IF(ISERROR($V212),"Enter smelter details","RMI"),IF(ISERROR($V212),"",OFFSET('Smelter Look-up'!$F$4,$V212-4,0)))</f>
        <v>RMI</v>
      </c>
      <c r="H212" s="215" t="n">
        <f aca="true">IF(ISERROR($V212),"",OFFSET('Smelter Look-up'!$G$4,$V212-4,0))</f>
        <v>0</v>
      </c>
      <c r="I212" s="216" t="str">
        <f aca="true">IF(ISERROR($V212),"",OFFSET('Smelter Look-up'!$H$4,$V212-4,0))</f>
        <v>Yingde</v>
      </c>
      <c r="J212" s="216" t="str">
        <f aca="true">IF(ISERROR($V212),"",OFFSET('Smelter Look-up'!$I$4,$V212-4,0))</f>
        <v>Guangdong Sheng</v>
      </c>
      <c r="K212" s="217"/>
      <c r="L212" s="217"/>
      <c r="M212" s="217"/>
      <c r="N212" s="217"/>
      <c r="O212" s="217"/>
      <c r="P212" s="218"/>
      <c r="Q212" s="219"/>
      <c r="R212" s="220" t="str">
        <f aca="true">IF(ISERROR($V212),"",OFFSET('Smelter Look-up'!$C$4,$V212-4,0)&amp;"")</f>
        <v>XIMEI RESOURCES (GUANGDONG) LIMITED</v>
      </c>
      <c r="S212" s="221" t="str">
        <f aca="true">IF(B212="","",IF(ISERROR(MATCH($E212,CL,0)),"Unknown",INDIRECT("'C'!$A$"&amp;MATCH($E212,CL,0)+1)))</f>
        <v>CN</v>
      </c>
      <c r="T212" s="221" t="str">
        <f aca="true">IF(B212="","",IF(ISERROR(MATCH($J212,SorP!$B$1:$B$6279,0)),"",INDIRECT("'SorP'!$A$"&amp;MATCH($S212&amp;$J212,SorP!C:C,0))))</f>
        <v>CN-GD</v>
      </c>
      <c r="U212" s="222"/>
      <c r="V212" s="223" t="n">
        <f aca="false">IF(C212="",NA(),IF(OR(C212="Smelter not listed",C212="Smelter not yet identified"),MATCH($B212&amp;$D212,'Smelter Look-up'!$J:$J,0),MATCH($B212&amp;$C212,'Smelter Look-up'!$J:$J,0)))</f>
        <v>380</v>
      </c>
      <c r="X212" s="179" t="n">
        <f aca="false">IF(AND(C212="Smelter not listed",OR(LEN(D212)=0,LEN(E212)=0)),1,0)</f>
        <v>0</v>
      </c>
      <c r="AB212" s="224" t="str">
        <f aca="false">B212&amp;C212</f>
        <v>TantalumXIMEI RESOURCES (GUANGDONG) LIMITED</v>
      </c>
    </row>
    <row r="213" s="179" customFormat="true" ht="102" hidden="false" customHeight="false" outlineLevel="0" collapsed="false">
      <c r="A213" s="221"/>
      <c r="B213" s="211" t="s">
        <v>143</v>
      </c>
      <c r="C213" s="212" t="s">
        <v>406</v>
      </c>
      <c r="D213" s="213"/>
      <c r="E213" s="211" t="s">
        <v>204</v>
      </c>
      <c r="F213" s="214" t="str">
        <f aca="true">IF(ISERROR($V213),"",OFFSET('Smelter Look-up'!$E$4,$V213-4,0))</f>
        <v>CID002508</v>
      </c>
      <c r="G213" s="214" t="str">
        <f aca="true">IF(C213=$X$4,IF(ISERROR($V213),"Enter smelter details","RMI"),IF(ISERROR($V213),"",OFFSET('Smelter Look-up'!$F$4,$V213-4,0)))</f>
        <v>RMI</v>
      </c>
      <c r="H213" s="215" t="n">
        <f aca="true">IF(ISERROR($V213),"",OFFSET('Smelter Look-up'!$G$4,$V213-4,0))</f>
        <v>0</v>
      </c>
      <c r="I213" s="216" t="str">
        <f aca="true">IF(ISERROR($V213),"",OFFSET('Smelter Look-up'!$H$4,$V213-4,0))</f>
        <v>YunFu City</v>
      </c>
      <c r="J213" s="216" t="str">
        <f aca="true">IF(ISERROR($V213),"",OFFSET('Smelter Look-up'!$I$4,$V213-4,0))</f>
        <v>Guangdong Sheng</v>
      </c>
      <c r="K213" s="217"/>
      <c r="L213" s="217"/>
      <c r="M213" s="217"/>
      <c r="N213" s="217"/>
      <c r="O213" s="217"/>
      <c r="P213" s="218"/>
      <c r="Q213" s="219"/>
      <c r="R213" s="220" t="str">
        <f aca="true">IF(ISERROR($V213),"",OFFSET('Smelter Look-up'!$C$4,$V213-4,0)&amp;"")</f>
        <v>XinXing HaoRong Electronic Material Co., Ltd.</v>
      </c>
      <c r="S213" s="221" t="str">
        <f aca="true">IF(B213="","",IF(ISERROR(MATCH($E213,CL,0)),"Unknown",INDIRECT("'C'!$A$"&amp;MATCH($E213,CL,0)+1)))</f>
        <v>CN</v>
      </c>
      <c r="T213" s="221" t="str">
        <f aca="true">IF(B213="","",IF(ISERROR(MATCH($J213,SorP!$B$1:$B$6279,0)),"",INDIRECT("'SorP'!$A$"&amp;MATCH($S213&amp;$J213,SorP!C:C,0))))</f>
        <v>CN-GD</v>
      </c>
      <c r="U213" s="222"/>
      <c r="V213" s="223" t="n">
        <f aca="false">IF(C213="",NA(),IF(OR(C213="Smelter not listed",C213="Smelter not yet identified"),MATCH($B213&amp;$D213,'Smelter Look-up'!$J:$J,0),MATCH($B213&amp;$C213,'Smelter Look-up'!$J:$J,0)))</f>
        <v>381</v>
      </c>
      <c r="X213" s="179" t="n">
        <f aca="false">IF(AND(C213="Smelter not listed",OR(LEN(D213)=0,LEN(E213)=0)),1,0)</f>
        <v>0</v>
      </c>
      <c r="AB213" s="224" t="str">
        <f aca="false">B213&amp;C213</f>
        <v>TantalumXinXing HaoRong Electronic Material Co., Ltd.</v>
      </c>
    </row>
    <row r="214" s="179" customFormat="true" ht="89.25" hidden="false" customHeight="false" outlineLevel="0" collapsed="false">
      <c r="A214" s="221"/>
      <c r="B214" s="211" t="s">
        <v>143</v>
      </c>
      <c r="C214" s="212" t="s">
        <v>407</v>
      </c>
      <c r="D214" s="213"/>
      <c r="E214" s="211" t="s">
        <v>204</v>
      </c>
      <c r="F214" s="214" t="str">
        <f aca="true">IF(ISERROR($V214),"",OFFSET('Smelter Look-up'!$E$4,$V214-4,0))</f>
        <v>CID001522</v>
      </c>
      <c r="G214" s="214" t="str">
        <f aca="true">IF(C214=$X$4,IF(ISERROR($V214),"Enter smelter details","RMI"),IF(ISERROR($V214),"",OFFSET('Smelter Look-up'!$F$4,$V214-4,0)))</f>
        <v>RMI</v>
      </c>
      <c r="H214" s="215" t="n">
        <f aca="true">IF(ISERROR($V214),"",OFFSET('Smelter Look-up'!$G$4,$V214-4,0))</f>
        <v>0</v>
      </c>
      <c r="I214" s="216" t="str">
        <f aca="true">IF(ISERROR($V214),"",OFFSET('Smelter Look-up'!$H$4,$V214-4,0))</f>
        <v>Zhuzhou</v>
      </c>
      <c r="J214" s="216" t="str">
        <f aca="true">IF(ISERROR($V214),"",OFFSET('Smelter Look-up'!$I$4,$V214-4,0))</f>
        <v>Hunan Sheng</v>
      </c>
      <c r="K214" s="217"/>
      <c r="L214" s="217"/>
      <c r="M214" s="217"/>
      <c r="N214" s="217"/>
      <c r="O214" s="217"/>
      <c r="P214" s="218"/>
      <c r="Q214" s="219"/>
      <c r="R214" s="220" t="str">
        <f aca="true">IF(ISERROR($V214),"",OFFSET('Smelter Look-up'!$C$4,$V214-4,0)&amp;"")</f>
        <v>Yanling Jincheng Tantalum &amp; Niobium Co., Ltd.</v>
      </c>
      <c r="S214" s="221" t="str">
        <f aca="true">IF(B214="","",IF(ISERROR(MATCH($E214,CL,0)),"Unknown",INDIRECT("'C'!$A$"&amp;MATCH($E214,CL,0)+1)))</f>
        <v>CN</v>
      </c>
      <c r="T214" s="221" t="str">
        <f aca="true">IF(B214="","",IF(ISERROR(MATCH($J214,SorP!$B$1:$B$6279,0)),"",INDIRECT("'SorP'!$A$"&amp;MATCH($S214&amp;$J214,SorP!C:C,0))))</f>
        <v>CN-HN</v>
      </c>
      <c r="U214" s="222"/>
      <c r="V214" s="223" t="n">
        <f aca="false">IF(C214="",NA(),IF(OR(C214="Smelter not listed",C214="Smelter not yet identified"),MATCH($B214&amp;$D214,'Smelter Look-up'!$J:$J,0),MATCH($B214&amp;$C214,'Smelter Look-up'!$J:$J,0)))</f>
        <v>383</v>
      </c>
      <c r="X214" s="179" t="n">
        <f aca="false">IF(AND(C214="Smelter not listed",OR(LEN(D214)=0,LEN(E214)=0)),1,0)</f>
        <v>0</v>
      </c>
      <c r="AB214" s="224" t="str">
        <f aca="false">B214&amp;C214</f>
        <v>TantalumYanling Jincheng Tantalum &amp; Niobium Co., Ltd.</v>
      </c>
    </row>
    <row r="215" s="179" customFormat="true" ht="51" hidden="false" customHeight="false" outlineLevel="0" collapsed="false">
      <c r="A215" s="221"/>
      <c r="B215" s="211" t="s">
        <v>144</v>
      </c>
      <c r="C215" s="212" t="s">
        <v>408</v>
      </c>
      <c r="D215" s="213"/>
      <c r="E215" s="211" t="s">
        <v>157</v>
      </c>
      <c r="F215" s="214" t="str">
        <f aca="true">IF(ISERROR($V215),"",OFFSET('Smelter Look-up'!$E$4,$V215-4,0))</f>
        <v/>
      </c>
      <c r="G215" s="214" t="str">
        <f aca="true">IF(C215=$X$4,IF(ISERROR($V215),"Enter smelter details","RMI"),IF(ISERROR($V215),"",OFFSET('Smelter Look-up'!$F$4,$V215-4,0)))</f>
        <v/>
      </c>
      <c r="H215" s="215" t="str">
        <f aca="true">IF(ISERROR($V215),"",OFFSET('Smelter Look-up'!$G$4,$V215-4,0))</f>
        <v/>
      </c>
      <c r="I215" s="216" t="str">
        <f aca="true">IF(ISERROR($V215),"",OFFSET('Smelter Look-up'!$H$4,$V215-4,0))</f>
        <v/>
      </c>
      <c r="J215" s="216" t="str">
        <f aca="true">IF(ISERROR($V215),"",OFFSET('Smelter Look-up'!$I$4,$V215-4,0))</f>
        <v/>
      </c>
      <c r="K215" s="217"/>
      <c r="L215" s="217"/>
      <c r="M215" s="217"/>
      <c r="N215" s="217"/>
      <c r="O215" s="217"/>
      <c r="P215" s="218"/>
      <c r="Q215" s="219"/>
      <c r="R215" s="220" t="str">
        <f aca="true">IF(ISERROR($V215),"",OFFSET('Smelter Look-up'!$C$4,$V215-4,0)&amp;"")</f>
        <v/>
      </c>
      <c r="S215" s="221" t="str">
        <f aca="true">IF(B215="","",IF(ISERROR(MATCH($E215,CL,0)),"Unknown",INDIRECT("'C'!$A$"&amp;MATCH($E215,CL,0)+1)))</f>
        <v>Unknown</v>
      </c>
      <c r="T215" s="221" t="str">
        <f aca="true">IF(B215="","",IF(ISERROR(MATCH($J215,SorP!$B$1:$B$6279,0)),"",INDIRECT("'SorP'!$A$"&amp;MATCH($S215&amp;$J215,SorP!C:C,0))))</f>
        <v/>
      </c>
      <c r="U215" s="222"/>
      <c r="V215" s="223" t="e">
        <f aca="false">IF(C215="",NA(),IF(OR(C215="Smelter not listed",C215="Smelter not yet identified"),MATCH($B215&amp;$D215,'Smelter Look-up'!$J:$J,0),MATCH($B215&amp;$C215,'Smelter Look-up'!$J:$J,0)))</f>
        <v>#N/A</v>
      </c>
      <c r="X215" s="179" t="n">
        <f aca="false">IF(AND(C215="Smelter not listed",OR(LEN(D215)=0,LEN(E215)=0)),1,0)</f>
        <v>0</v>
      </c>
      <c r="AB215" s="224" t="str">
        <f aca="false">B215&amp;C215</f>
        <v>TinAlpha United States Of</v>
      </c>
    </row>
    <row r="216" s="179" customFormat="true" ht="114.75" hidden="false" customHeight="false" outlineLevel="0" collapsed="false">
      <c r="A216" s="221"/>
      <c r="B216" s="211" t="s">
        <v>144</v>
      </c>
      <c r="C216" s="212" t="s">
        <v>409</v>
      </c>
      <c r="D216" s="213"/>
      <c r="E216" s="211" t="s">
        <v>410</v>
      </c>
      <c r="F216" s="214" t="str">
        <f aca="true">IF(ISERROR($V216),"",OFFSET('Smelter Look-up'!$E$4,$V216-4,0))</f>
        <v>CID002703</v>
      </c>
      <c r="G216" s="214" t="str">
        <f aca="true">IF(C216=$X$4,IF(ISERROR($V216),"Enter smelter details","RMI"),IF(ISERROR($V216),"",OFFSET('Smelter Look-up'!$F$4,$V216-4,0)))</f>
        <v>RMI</v>
      </c>
      <c r="H216" s="215" t="n">
        <f aca="true">IF(ISERROR($V216),"",OFFSET('Smelter Look-up'!$G$4,$V216-4,0))</f>
        <v>0</v>
      </c>
      <c r="I216" s="216" t="str">
        <f aca="true">IF(ISERROR($V216),"",OFFSET('Smelter Look-up'!$H$4,$V216-4,0))</f>
        <v>Quy Hop</v>
      </c>
      <c r="J216" s="216" t="str">
        <f aca="true">IF(ISERROR($V216),"",OFFSET('Smelter Look-up'!$I$4,$V216-4,0))</f>
        <v>Nghệ An</v>
      </c>
      <c r="K216" s="217"/>
      <c r="L216" s="217"/>
      <c r="M216" s="217"/>
      <c r="N216" s="217"/>
      <c r="O216" s="217"/>
      <c r="P216" s="218"/>
      <c r="Q216" s="219"/>
      <c r="R216" s="220" t="str">
        <f aca="true">IF(ISERROR($V216),"",OFFSET('Smelter Look-up'!$C$4,$V216-4,0)&amp;"")</f>
        <v>An Vinh Joint Stock Mineral Processing Company</v>
      </c>
      <c r="S216" s="221" t="str">
        <f aca="true">IF(B216="","",IF(ISERROR(MATCH($E216,CL,0)),"Unknown",INDIRECT("'C'!$A$"&amp;MATCH($E216,CL,0)+1)))</f>
        <v>Unknown</v>
      </c>
      <c r="T216" s="221" t="e">
        <f aca="true">IF(B216="","",IF(ISERROR(MATCH($J216,SorP!$B$1:$B$6279,0)),"",INDIRECT("'SorP'!$A$"&amp;MATCH($S216&amp;$J216,SorP!C:C,0))))</f>
        <v>#N/A</v>
      </c>
      <c r="U216" s="222"/>
      <c r="V216" s="223" t="n">
        <f aca="false">IF(C216="",NA(),IF(OR(C216="Smelter not listed",C216="Smelter not yet identified"),MATCH($B216&amp;$D216,'Smelter Look-up'!$J:$J,0),MATCH($B216&amp;$C216,'Smelter Look-up'!$J:$J,0)))</f>
        <v>393</v>
      </c>
      <c r="X216" s="179" t="n">
        <f aca="false">IF(AND(C216="Smelter not listed",OR(LEN(D216)=0,LEN(E216)=0)),1,0)</f>
        <v>0</v>
      </c>
      <c r="AB216" s="224" t="str">
        <f aca="false">B216&amp;C216</f>
        <v>TinAn Vinh Joint Stock Mineral Processing Company</v>
      </c>
    </row>
    <row r="217" s="179" customFormat="true" ht="38.25" hidden="false" customHeight="false" outlineLevel="0" collapsed="false">
      <c r="A217" s="221"/>
      <c r="B217" s="211" t="s">
        <v>144</v>
      </c>
      <c r="C217" s="212" t="s">
        <v>411</v>
      </c>
      <c r="D217" s="213"/>
      <c r="E217" s="211" t="s">
        <v>239</v>
      </c>
      <c r="F217" s="214" t="str">
        <f aca="true">IF(ISERROR($V217),"",OFFSET('Smelter Look-up'!$E$4,$V217-4,0))</f>
        <v>CID002773</v>
      </c>
      <c r="G217" s="214" t="str">
        <f aca="true">IF(C217=$X$4,IF(ISERROR($V217),"Enter smelter details","RMI"),IF(ISERROR($V217),"",OFFSET('Smelter Look-up'!$F$4,$V217-4,0)))</f>
        <v>RMI</v>
      </c>
      <c r="H217" s="215" t="n">
        <f aca="true">IF(ISERROR($V217),"",OFFSET('Smelter Look-up'!$G$4,$V217-4,0))</f>
        <v>0</v>
      </c>
      <c r="I217" s="216" t="str">
        <f aca="true">IF(ISERROR($V217),"",OFFSET('Smelter Look-up'!$H$4,$V217-4,0))</f>
        <v>Beerse</v>
      </c>
      <c r="J217" s="216" t="str">
        <f aca="true">IF(ISERROR($V217),"",OFFSET('Smelter Look-up'!$I$4,$V217-4,0))</f>
        <v>Antwerpen</v>
      </c>
      <c r="K217" s="217"/>
      <c r="L217" s="217"/>
      <c r="M217" s="217"/>
      <c r="N217" s="217"/>
      <c r="O217" s="217"/>
      <c r="P217" s="218"/>
      <c r="Q217" s="219"/>
      <c r="R217" s="220" t="str">
        <f aca="true">IF(ISERROR($V217),"",OFFSET('Smelter Look-up'!$C$4,$V217-4,0)&amp;"")</f>
        <v>Aurubis Beerse</v>
      </c>
      <c r="S217" s="221" t="str">
        <f aca="true">IF(B217="","",IF(ISERROR(MATCH($E217,CL,0)),"Unknown",INDIRECT("'C'!$A$"&amp;MATCH($E217,CL,0)+1)))</f>
        <v>BE</v>
      </c>
      <c r="T217" s="221" t="str">
        <f aca="true">IF(B217="","",IF(ISERROR(MATCH($J217,SorP!$B$1:$B$6279,0)),"",INDIRECT("'SorP'!$A$"&amp;MATCH($S217&amp;$J217,SorP!C:C,0))))</f>
        <v>BE-VAN</v>
      </c>
      <c r="U217" s="222"/>
      <c r="V217" s="223" t="n">
        <f aca="false">IF(C217="",NA(),IF(OR(C217="Smelter not listed",C217="Smelter not yet identified"),MATCH($B217&amp;$D217,'Smelter Look-up'!$J:$J,0),MATCH($B217&amp;$C217,'Smelter Look-up'!$J:$J,0)))</f>
        <v>394</v>
      </c>
      <c r="X217" s="179" t="n">
        <f aca="false">IF(AND(C217="Smelter not listed",OR(LEN(D217)=0,LEN(E217)=0)),1,0)</f>
        <v>0</v>
      </c>
      <c r="AB217" s="224" t="str">
        <f aca="false">B217&amp;C217</f>
        <v>TinAurubis Beerse</v>
      </c>
    </row>
    <row r="218" s="179" customFormat="true" ht="38.25" hidden="false" customHeight="false" outlineLevel="0" collapsed="false">
      <c r="A218" s="221"/>
      <c r="B218" s="211" t="s">
        <v>144</v>
      </c>
      <c r="C218" s="212" t="s">
        <v>412</v>
      </c>
      <c r="D218" s="213"/>
      <c r="E218" s="211" t="s">
        <v>335</v>
      </c>
      <c r="F218" s="214" t="str">
        <f aca="true">IF(ISERROR($V218),"",OFFSET('Smelter Look-up'!$E$4,$V218-4,0))</f>
        <v>CID002774</v>
      </c>
      <c r="G218" s="214" t="str">
        <f aca="true">IF(C218=$X$4,IF(ISERROR($V218),"Enter smelter details","RMI"),IF(ISERROR($V218),"",OFFSET('Smelter Look-up'!$F$4,$V218-4,0)))</f>
        <v>RMI</v>
      </c>
      <c r="H218" s="215" t="n">
        <f aca="true">IF(ISERROR($V218),"",OFFSET('Smelter Look-up'!$G$4,$V218-4,0))</f>
        <v>0</v>
      </c>
      <c r="I218" s="216" t="str">
        <f aca="true">IF(ISERROR($V218),"",OFFSET('Smelter Look-up'!$H$4,$V218-4,0))</f>
        <v>Berango</v>
      </c>
      <c r="J218" s="216" t="str">
        <f aca="true">IF(ISERROR($V218),"",OFFSET('Smelter Look-up'!$I$4,$V218-4,0))</f>
        <v>Bizkaia</v>
      </c>
      <c r="K218" s="217"/>
      <c r="L218" s="217"/>
      <c r="M218" s="217"/>
      <c r="N218" s="217"/>
      <c r="O218" s="217"/>
      <c r="P218" s="218"/>
      <c r="Q218" s="219"/>
      <c r="R218" s="220" t="str">
        <f aca="true">IF(ISERROR($V218),"",OFFSET('Smelter Look-up'!$C$4,$V218-4,0)&amp;"")</f>
        <v>Aurubis Berango</v>
      </c>
      <c r="S218" s="221" t="str">
        <f aca="true">IF(B218="","",IF(ISERROR(MATCH($E218,CL,0)),"Unknown",INDIRECT("'C'!$A$"&amp;MATCH($E218,CL,0)+1)))</f>
        <v>ES</v>
      </c>
      <c r="T218" s="221" t="str">
        <f aca="true">IF(B218="","",IF(ISERROR(MATCH($J218,SorP!$B$1:$B$6279,0)),"",INDIRECT("'SorP'!$A$"&amp;MATCH($S218&amp;$J218,SorP!C:C,0))))</f>
        <v>ES-BI</v>
      </c>
      <c r="U218" s="222"/>
      <c r="V218" s="223" t="n">
        <f aca="false">IF(C218="",NA(),IF(OR(C218="Smelter not listed",C218="Smelter not yet identified"),MATCH($B218&amp;$D218,'Smelter Look-up'!$J:$J,0),MATCH($B218&amp;$C218,'Smelter Look-up'!$J:$J,0)))</f>
        <v>395</v>
      </c>
      <c r="X218" s="179" t="n">
        <f aca="false">IF(AND(C218="Smelter not listed",OR(LEN(D218)=0,LEN(E218)=0)),1,0)</f>
        <v>0</v>
      </c>
      <c r="AB218" s="224" t="str">
        <f aca="false">B218&amp;C218</f>
        <v>TinAurubis Berango</v>
      </c>
    </row>
    <row r="219" s="179" customFormat="true" ht="102" hidden="false" customHeight="false" outlineLevel="0" collapsed="false">
      <c r="A219" s="221"/>
      <c r="B219" s="211" t="s">
        <v>144</v>
      </c>
      <c r="C219" s="212" t="s">
        <v>413</v>
      </c>
      <c r="D219" s="213"/>
      <c r="E219" s="211" t="s">
        <v>204</v>
      </c>
      <c r="F219" s="214" t="str">
        <f aca="true">IF(ISERROR($V219),"",OFFSET('Smelter Look-up'!$E$4,$V219-4,0))</f>
        <v>CID000228</v>
      </c>
      <c r="G219" s="214" t="str">
        <f aca="true">IF(C219=$X$4,IF(ISERROR($V219),"Enter smelter details","RMI"),IF(ISERROR($V219),"",OFFSET('Smelter Look-up'!$F$4,$V219-4,0)))</f>
        <v>RMI</v>
      </c>
      <c r="H219" s="215" t="n">
        <f aca="true">IF(ISERROR($V219),"",OFFSET('Smelter Look-up'!$G$4,$V219-4,0))</f>
        <v>0</v>
      </c>
      <c r="I219" s="216" t="str">
        <f aca="true">IF(ISERROR($V219),"",OFFSET('Smelter Look-up'!$H$4,$V219-4,0))</f>
        <v>Chenzhou</v>
      </c>
      <c r="J219" s="216" t="str">
        <f aca="true">IF(ISERROR($V219),"",OFFSET('Smelter Look-up'!$I$4,$V219-4,0))</f>
        <v>Hunan Sheng</v>
      </c>
      <c r="K219" s="217"/>
      <c r="L219" s="217"/>
      <c r="M219" s="217"/>
      <c r="N219" s="217"/>
      <c r="O219" s="217"/>
      <c r="P219" s="218"/>
      <c r="Q219" s="219"/>
      <c r="R219" s="220" t="str">
        <f aca="true">IF(ISERROR($V219),"",OFFSET('Smelter Look-up'!$C$4,$V219-4,0)&amp;"")</f>
        <v>Chenzhou Yunxiang Mining and Metallurgy Co., Ltd.</v>
      </c>
      <c r="S219" s="221" t="str">
        <f aca="true">IF(B219="","",IF(ISERROR(MATCH($E219,CL,0)),"Unknown",INDIRECT("'C'!$A$"&amp;MATCH($E219,CL,0)+1)))</f>
        <v>CN</v>
      </c>
      <c r="T219" s="221" t="str">
        <f aca="true">IF(B219="","",IF(ISERROR(MATCH($J219,SorP!$B$1:$B$6279,0)),"",INDIRECT("'SorP'!$A$"&amp;MATCH($S219&amp;$J219,SorP!C:C,0))))</f>
        <v>CN-HN</v>
      </c>
      <c r="U219" s="222"/>
      <c r="V219" s="223" t="n">
        <f aca="false">IF(C219="",NA(),IF(OR(C219="Smelter not listed",C219="Smelter not yet identified"),MATCH($B219&amp;$D219,'Smelter Look-up'!$J:$J,0),MATCH($B219&amp;$C219,'Smelter Look-up'!$J:$J,0)))</f>
        <v>400</v>
      </c>
      <c r="X219" s="179" t="n">
        <f aca="false">IF(AND(C219="Smelter not listed",OR(LEN(D219)=0,LEN(E219)=0)),1,0)</f>
        <v>0</v>
      </c>
      <c r="AB219" s="224" t="str">
        <f aca="false">B219&amp;C219</f>
        <v>TinChenzhou Yunxiang Mining and Metallurgy Co., Ltd.</v>
      </c>
    </row>
    <row r="220" s="179" customFormat="true" ht="76.5" hidden="false" customHeight="false" outlineLevel="0" collapsed="false">
      <c r="A220" s="221"/>
      <c r="B220" s="211" t="s">
        <v>144</v>
      </c>
      <c r="C220" s="212" t="s">
        <v>414</v>
      </c>
      <c r="D220" s="213"/>
      <c r="E220" s="211" t="s">
        <v>204</v>
      </c>
      <c r="F220" s="214" t="str">
        <f aca="true">IF(ISERROR($V220),"",OFFSET('Smelter Look-up'!$E$4,$V220-4,0))</f>
        <v>CID003190</v>
      </c>
      <c r="G220" s="214" t="str">
        <f aca="true">IF(C220=$X$4,IF(ISERROR($V220),"Enter smelter details","RMI"),IF(ISERROR($V220),"",OFFSET('Smelter Look-up'!$F$4,$V220-4,0)))</f>
        <v>RMI</v>
      </c>
      <c r="H220" s="215" t="n">
        <f aca="true">IF(ISERROR($V220),"",OFFSET('Smelter Look-up'!$G$4,$V220-4,0))</f>
        <v>0</v>
      </c>
      <c r="I220" s="216" t="str">
        <f aca="true">IF(ISERROR($V220),"",OFFSET('Smelter Look-up'!$H$4,$V220-4,0))</f>
        <v>Chifeng</v>
      </c>
      <c r="J220" s="216" t="str">
        <f aca="true">IF(ISERROR($V220),"",OFFSET('Smelter Look-up'!$I$4,$V220-4,0))</f>
        <v>Nei Mongol Zizhiqu</v>
      </c>
      <c r="K220" s="217"/>
      <c r="L220" s="217"/>
      <c r="M220" s="217"/>
      <c r="N220" s="217"/>
      <c r="O220" s="217"/>
      <c r="P220" s="218"/>
      <c r="Q220" s="219"/>
      <c r="R220" s="220" t="str">
        <f aca="true">IF(ISERROR($V220),"",OFFSET('Smelter Look-up'!$C$4,$V220-4,0)&amp;"")</f>
        <v>Chifeng Dajingzi Tin Industry Co., Ltd.</v>
      </c>
      <c r="S220" s="221" t="str">
        <f aca="true">IF(B220="","",IF(ISERROR(MATCH($E220,CL,0)),"Unknown",INDIRECT("'C'!$A$"&amp;MATCH($E220,CL,0)+1)))</f>
        <v>CN</v>
      </c>
      <c r="T220" s="221" t="str">
        <f aca="true">IF(B220="","",IF(ISERROR(MATCH($J220,SorP!$B$1:$B$6279,0)),"",INDIRECT("'SorP'!$A$"&amp;MATCH($S220&amp;$J220,SorP!C:C,0))))</f>
        <v>CN-NM</v>
      </c>
      <c r="U220" s="222"/>
      <c r="V220" s="223" t="n">
        <f aca="false">IF(C220="",NA(),IF(OR(C220="Smelter not listed",C220="Smelter not yet identified"),MATCH($B220&amp;$D220,'Smelter Look-up'!$J:$J,0),MATCH($B220&amp;$C220,'Smelter Look-up'!$J:$J,0)))</f>
        <v>401</v>
      </c>
      <c r="X220" s="179" t="n">
        <f aca="false">IF(AND(C220="Smelter not listed",OR(LEN(D220)=0,LEN(E220)=0)),1,0)</f>
        <v>0</v>
      </c>
      <c r="AB220" s="224" t="str">
        <f aca="false">B220&amp;C220</f>
        <v>TinChifeng Dajingzi Tin Industry Co., Ltd.</v>
      </c>
    </row>
    <row r="221" s="179" customFormat="true" ht="51" hidden="false" customHeight="false" outlineLevel="0" collapsed="false">
      <c r="A221" s="221"/>
      <c r="B221" s="211" t="s">
        <v>144</v>
      </c>
      <c r="C221" s="212" t="s">
        <v>415</v>
      </c>
      <c r="D221" s="213"/>
      <c r="E221" s="211" t="s">
        <v>204</v>
      </c>
      <c r="F221" s="214" t="str">
        <f aca="true">IF(ISERROR($V221),"",OFFSET('Smelter Look-up'!$E$4,$V221-4,0))</f>
        <v>CID001070</v>
      </c>
      <c r="G221" s="214" t="str">
        <f aca="true">IF(C221=$X$4,IF(ISERROR($V221),"Enter smelter details","RMI"),IF(ISERROR($V221),"",OFFSET('Smelter Look-up'!$F$4,$V221-4,0)))</f>
        <v>RMI</v>
      </c>
      <c r="H221" s="215" t="n">
        <f aca="true">IF(ISERROR($V221),"",OFFSET('Smelter Look-up'!$G$4,$V221-4,0))</f>
        <v>0</v>
      </c>
      <c r="I221" s="216" t="str">
        <f aca="true">IF(ISERROR($V221),"",OFFSET('Smelter Look-up'!$H$4,$V221-4,0))</f>
        <v>Laibin</v>
      </c>
      <c r="J221" s="216" t="str">
        <f aca="true">IF(ISERROR($V221),"",OFFSET('Smelter Look-up'!$I$4,$V221-4,0))</f>
        <v>Guangxi Zhuangzu Zizhiqu</v>
      </c>
      <c r="K221" s="217"/>
      <c r="L221" s="217"/>
      <c r="M221" s="217"/>
      <c r="N221" s="217"/>
      <c r="O221" s="217"/>
      <c r="P221" s="218"/>
      <c r="Q221" s="219"/>
      <c r="R221" s="220" t="str">
        <f aca="true">IF(ISERROR($V221),"",OFFSET('Smelter Look-up'!$C$4,$V221-4,0)&amp;"")</f>
        <v>China Tin Group Co., Ltd.</v>
      </c>
      <c r="S221" s="221" t="str">
        <f aca="true">IF(B221="","",IF(ISERROR(MATCH($E221,CL,0)),"Unknown",INDIRECT("'C'!$A$"&amp;MATCH($E221,CL,0)+1)))</f>
        <v>CN</v>
      </c>
      <c r="T221" s="221" t="str">
        <f aca="true">IF(B221="","",IF(ISERROR(MATCH($J221,SorP!$B$1:$B$6279,0)),"",INDIRECT("'SorP'!$A$"&amp;MATCH($S221&amp;$J221,SorP!C:C,0))))</f>
        <v>CN-GX</v>
      </c>
      <c r="U221" s="222"/>
      <c r="V221" s="223" t="n">
        <f aca="false">IF(C221="",NA(),IF(OR(C221="Smelter not listed",C221="Smelter not yet identified"),MATCH($B221&amp;$D221,'Smelter Look-up'!$J:$J,0),MATCH($B221&amp;$C221,'Smelter Look-up'!$J:$J,0)))</f>
        <v>403</v>
      </c>
      <c r="X221" s="179" t="n">
        <f aca="false">IF(AND(C221="Smelter not listed",OR(LEN(D221)=0,LEN(E221)=0)),1,0)</f>
        <v>0</v>
      </c>
      <c r="AB221" s="224" t="str">
        <f aca="false">B221&amp;C221</f>
        <v>TinChina Tin Group Co., Ltd.</v>
      </c>
    </row>
    <row r="222" s="179" customFormat="true" ht="153" hidden="false" customHeight="false" outlineLevel="0" collapsed="false">
      <c r="A222" s="221"/>
      <c r="B222" s="211" t="s">
        <v>144</v>
      </c>
      <c r="C222" s="212" t="s">
        <v>416</v>
      </c>
      <c r="D222" s="213"/>
      <c r="E222" s="211" t="s">
        <v>173</v>
      </c>
      <c r="F222" s="214" t="str">
        <f aca="true">IF(ISERROR($V222),"",OFFSET('Smelter Look-up'!$E$4,$V222-4,0))</f>
        <v>CID003486</v>
      </c>
      <c r="G222" s="214" t="str">
        <f aca="true">IF(C222=$X$4,IF(ISERROR($V222),"Enter smelter details","RMI"),IF(ISERROR($V222),"",OFFSET('Smelter Look-up'!$F$4,$V222-4,0)))</f>
        <v>RMI</v>
      </c>
      <c r="H222" s="215" t="n">
        <f aca="true">IF(ISERROR($V222),"",OFFSET('Smelter Look-up'!$G$4,$V222-4,0))</f>
        <v>0</v>
      </c>
      <c r="I222" s="216" t="str">
        <f aca="true">IF(ISERROR($V222),"",OFFSET('Smelter Look-up'!$H$4,$V222-4,0))</f>
        <v>São José</v>
      </c>
      <c r="J222" s="216" t="str">
        <f aca="true">IF(ISERROR($V222),"",OFFSET('Smelter Look-up'!$I$4,$V222-4,0))</f>
        <v>Santa Catarina</v>
      </c>
      <c r="K222" s="217"/>
      <c r="L222" s="217"/>
      <c r="M222" s="217"/>
      <c r="N222" s="217"/>
      <c r="O222" s="217"/>
      <c r="P222" s="218"/>
      <c r="Q222" s="219"/>
      <c r="R222" s="220" t="str">
        <f aca="true">IF(ISERROR($V222),"",OFFSET('Smelter Look-up'!$C$4,$V222-4,0)&amp;"")</f>
        <v>CRM Fundicao De Metais E Comercio De Equipamentos Eletronicos Do Brasil Ltda</v>
      </c>
      <c r="S222" s="221" t="str">
        <f aca="true">IF(B222="","",IF(ISERROR(MATCH($E222,CL,0)),"Unknown",INDIRECT("'C'!$A$"&amp;MATCH($E222,CL,0)+1)))</f>
        <v>BR</v>
      </c>
      <c r="T222" s="221" t="str">
        <f aca="true">IF(B222="","",IF(ISERROR(MATCH($J222,SorP!$B$1:$B$6279,0)),"",INDIRECT("'SorP'!$A$"&amp;MATCH($S222&amp;$J222,SorP!C:C,0))))</f>
        <v>BR-SC</v>
      </c>
      <c r="U222" s="222"/>
      <c r="V222" s="223" t="n">
        <f aca="false">IF(C222="",NA(),IF(OR(C222="Smelter not listed",C222="Smelter not yet identified"),MATCH($B222&amp;$D222,'Smelter Look-up'!$J:$J,0),MATCH($B222&amp;$C222,'Smelter Look-up'!$J:$J,0)))</f>
        <v>409</v>
      </c>
      <c r="X222" s="179" t="n">
        <f aca="false">IF(AND(C222="Smelter not listed",OR(LEN(D222)=0,LEN(E222)=0)),1,0)</f>
        <v>0</v>
      </c>
      <c r="AB222" s="224" t="str">
        <f aca="false">B222&amp;C222</f>
        <v>TinCRM Fundicao De Metais E Comercio De Equipamentos Eletronicos Do Brasil Ltda</v>
      </c>
    </row>
    <row r="223" s="179" customFormat="true" ht="38.25" hidden="false" customHeight="false" outlineLevel="0" collapsed="false">
      <c r="A223" s="221"/>
      <c r="B223" s="211" t="s">
        <v>144</v>
      </c>
      <c r="C223" s="212" t="s">
        <v>417</v>
      </c>
      <c r="D223" s="213"/>
      <c r="E223" s="211" t="s">
        <v>335</v>
      </c>
      <c r="F223" s="214" t="str">
        <f aca="true">IF(ISERROR($V223),"",OFFSET('Smelter Look-up'!$E$4,$V223-4,0))</f>
        <v>CID003524</v>
      </c>
      <c r="G223" s="214" t="str">
        <f aca="true">IF(C223=$X$4,IF(ISERROR($V223),"Enter smelter details","RMI"),IF(ISERROR($V223),"",OFFSET('Smelter Look-up'!$F$4,$V223-4,0)))</f>
        <v>RMI</v>
      </c>
      <c r="H223" s="215" t="n">
        <f aca="true">IF(ISERROR($V223),"",OFFSET('Smelter Look-up'!$G$4,$V223-4,0))</f>
        <v>0</v>
      </c>
      <c r="I223" s="216" t="str">
        <f aca="true">IF(ISERROR($V223),"",OFFSET('Smelter Look-up'!$H$4,$V223-4,0))</f>
        <v>Toledo</v>
      </c>
      <c r="J223" s="216" t="str">
        <f aca="true">IF(ISERROR($V223),"",OFFSET('Smelter Look-up'!$I$4,$V223-4,0))</f>
        <v>Toledo</v>
      </c>
      <c r="K223" s="217"/>
      <c r="L223" s="217"/>
      <c r="M223" s="217"/>
      <c r="N223" s="217"/>
      <c r="O223" s="217"/>
      <c r="P223" s="218"/>
      <c r="Q223" s="219"/>
      <c r="R223" s="220" t="str">
        <f aca="true">IF(ISERROR($V223),"",OFFSET('Smelter Look-up'!$C$4,$V223-4,0)&amp;"")</f>
        <v>CRM Synergies</v>
      </c>
      <c r="S223" s="221" t="str">
        <f aca="true">IF(B223="","",IF(ISERROR(MATCH($E223,CL,0)),"Unknown",INDIRECT("'C'!$A$"&amp;MATCH($E223,CL,0)+1)))</f>
        <v>ES</v>
      </c>
      <c r="T223" s="221" t="str">
        <f aca="true">IF(B223="","",IF(ISERROR(MATCH($J223,SorP!$B$1:$B$6279,0)),"",INDIRECT("'SorP'!$A$"&amp;MATCH($S223&amp;$J223,SorP!C:C,0))))</f>
        <v>ES-TO</v>
      </c>
      <c r="U223" s="222"/>
      <c r="V223" s="223" t="n">
        <f aca="false">IF(C223="",NA(),IF(OR(C223="Smelter not listed",C223="Smelter not yet identified"),MATCH($B223&amp;$D223,'Smelter Look-up'!$J:$J,0),MATCH($B223&amp;$C223,'Smelter Look-up'!$J:$J,0)))</f>
        <v>411</v>
      </c>
      <c r="X223" s="179" t="n">
        <f aca="false">IF(AND(C223="Smelter not listed",OR(LEN(D223)=0,LEN(E223)=0)),1,0)</f>
        <v>0</v>
      </c>
      <c r="AB223" s="224" t="str">
        <f aca="false">B223&amp;C223</f>
        <v>TinCRM Synergies</v>
      </c>
    </row>
    <row r="224" s="179" customFormat="true" ht="25.5" hidden="false" customHeight="false" outlineLevel="0" collapsed="false">
      <c r="A224" s="221"/>
      <c r="B224" s="211" t="s">
        <v>144</v>
      </c>
      <c r="C224" s="212" t="s">
        <v>418</v>
      </c>
      <c r="D224" s="213"/>
      <c r="E224" s="211" t="s">
        <v>314</v>
      </c>
      <c r="F224" s="214" t="str">
        <f aca="true">IF(ISERROR($V224),"",OFFSET('Smelter Look-up'!$E$4,$V224-4,0))</f>
        <v>CID002570</v>
      </c>
      <c r="G224" s="214" t="str">
        <f aca="true">IF(C224=$X$4,IF(ISERROR($V224),"Enter smelter details","RMI"),IF(ISERROR($V224),"",OFFSET('Smelter Look-up'!$F$4,$V224-4,0)))</f>
        <v>RMI</v>
      </c>
      <c r="H224" s="215" t="n">
        <f aca="true">IF(ISERROR($V224),"",OFFSET('Smelter Look-up'!$G$4,$V224-4,0))</f>
        <v>0</v>
      </c>
      <c r="I224" s="216" t="str">
        <f aca="true">IF(ISERROR($V224),"",OFFSET('Smelter Look-up'!$H$4,$V224-4,0))</f>
        <v>Sungailiat</v>
      </c>
      <c r="J224" s="216" t="str">
        <f aca="true">IF(ISERROR($V224),"",OFFSET('Smelter Look-up'!$I$4,$V224-4,0))</f>
        <v>Kepulauan Bangka Belitung</v>
      </c>
      <c r="K224" s="217"/>
      <c r="L224" s="217"/>
      <c r="M224" s="217"/>
      <c r="N224" s="217"/>
      <c r="O224" s="217"/>
      <c r="P224" s="218"/>
      <c r="Q224" s="219"/>
      <c r="R224" s="220" t="str">
        <f aca="true">IF(ISERROR($V224),"",OFFSET('Smelter Look-up'!$C$4,$V224-4,0)&amp;"")</f>
        <v>CV Ayi Jaya</v>
      </c>
      <c r="S224" s="221" t="str">
        <f aca="true">IF(B224="","",IF(ISERROR(MATCH($E224,CL,0)),"Unknown",INDIRECT("'C'!$A$"&amp;MATCH($E224,CL,0)+1)))</f>
        <v>ID</v>
      </c>
      <c r="T224" s="221" t="str">
        <f aca="true">IF(B224="","",IF(ISERROR(MATCH($J224,SorP!$B$1:$B$6279,0)),"",INDIRECT("'SorP'!$A$"&amp;MATCH($S224&amp;$J224,SorP!C:C,0))))</f>
        <v>ID-BB</v>
      </c>
      <c r="U224" s="222"/>
      <c r="V224" s="223" t="n">
        <f aca="false">IF(C224="",NA(),IF(OR(C224="Smelter not listed",C224="Smelter not yet identified"),MATCH($B224&amp;$D224,'Smelter Look-up'!$J:$J,0),MATCH($B224&amp;$C224,'Smelter Look-up'!$J:$J,0)))</f>
        <v>412</v>
      </c>
      <c r="X224" s="179" t="n">
        <f aca="false">IF(AND(C224="Smelter not listed",OR(LEN(D224)=0,LEN(E224)=0)),1,0)</f>
        <v>0</v>
      </c>
      <c r="AB224" s="224" t="str">
        <f aca="false">B224&amp;C224</f>
        <v>TinCV Ayi Jaya</v>
      </c>
    </row>
    <row r="225" s="179" customFormat="true" ht="51" hidden="false" customHeight="false" outlineLevel="0" collapsed="false">
      <c r="A225" s="221"/>
      <c r="B225" s="211" t="s">
        <v>144</v>
      </c>
      <c r="C225" s="212" t="s">
        <v>419</v>
      </c>
      <c r="D225" s="213"/>
      <c r="E225" s="211" t="s">
        <v>314</v>
      </c>
      <c r="F225" s="214" t="str">
        <f aca="true">IF(ISERROR($V225),"",OFFSET('Smelter Look-up'!$E$4,$V225-4,0))</f>
        <v>CID002455</v>
      </c>
      <c r="G225" s="214" t="str">
        <f aca="true">IF(C225=$X$4,IF(ISERROR($V225),"Enter smelter details","RMI"),IF(ISERROR($V225),"",OFFSET('Smelter Look-up'!$F$4,$V225-4,0)))</f>
        <v>RMI</v>
      </c>
      <c r="H225" s="215" t="n">
        <f aca="true">IF(ISERROR($V225),"",OFFSET('Smelter Look-up'!$G$4,$V225-4,0))</f>
        <v>0</v>
      </c>
      <c r="I225" s="216" t="str">
        <f aca="true">IF(ISERROR($V225),"",OFFSET('Smelter Look-up'!$H$4,$V225-4,0))</f>
        <v>Pangkal Pinang</v>
      </c>
      <c r="J225" s="216" t="str">
        <f aca="true">IF(ISERROR($V225),"",OFFSET('Smelter Look-up'!$I$4,$V225-4,0))</f>
        <v>Kepulauan Bangka Belitung</v>
      </c>
      <c r="K225" s="217"/>
      <c r="L225" s="217"/>
      <c r="M225" s="217"/>
      <c r="N225" s="217"/>
      <c r="O225" s="217"/>
      <c r="P225" s="218"/>
      <c r="Q225" s="219"/>
      <c r="R225" s="220" t="str">
        <f aca="true">IF(ISERROR($V225),"",OFFSET('Smelter Look-up'!$C$4,$V225-4,0)&amp;"")</f>
        <v>CV Venus Inti Perkasa</v>
      </c>
      <c r="S225" s="221" t="str">
        <f aca="true">IF(B225="","",IF(ISERROR(MATCH($E225,CL,0)),"Unknown",INDIRECT("'C'!$A$"&amp;MATCH($E225,CL,0)+1)))</f>
        <v>ID</v>
      </c>
      <c r="T225" s="221" t="str">
        <f aca="true">IF(B225="","",IF(ISERROR(MATCH($J225,SorP!$B$1:$B$6279,0)),"",INDIRECT("'SorP'!$A$"&amp;MATCH($S225&amp;$J225,SorP!C:C,0))))</f>
        <v>ID-BB</v>
      </c>
      <c r="U225" s="222"/>
      <c r="V225" s="223" t="n">
        <f aca="false">IF(C225="",NA(),IF(OR(C225="Smelter not listed",C225="Smelter not yet identified"),MATCH($B225&amp;$D225,'Smelter Look-up'!$J:$J,0),MATCH($B225&amp;$C225,'Smelter Look-up'!$J:$J,0)))</f>
        <v>415</v>
      </c>
      <c r="X225" s="179" t="n">
        <f aca="false">IF(AND(C225="Smelter not listed",OR(LEN(D225)=0,LEN(E225)=0)),1,0)</f>
        <v>0</v>
      </c>
      <c r="AB225" s="224" t="str">
        <f aca="false">B225&amp;C225</f>
        <v>TinCV Venus Inti Perkasa</v>
      </c>
    </row>
    <row r="226" s="179" customFormat="true" ht="102" hidden="false" customHeight="false" outlineLevel="0" collapsed="false">
      <c r="A226" s="221"/>
      <c r="B226" s="211" t="s">
        <v>144</v>
      </c>
      <c r="C226" s="212" t="s">
        <v>420</v>
      </c>
      <c r="D226" s="213"/>
      <c r="E226" s="211" t="s">
        <v>204</v>
      </c>
      <c r="F226" s="214" t="str">
        <f aca="true">IF(ISERROR($V226),"",OFFSET('Smelter Look-up'!$E$4,$V226-4,0))</f>
        <v>CID003356</v>
      </c>
      <c r="G226" s="214" t="str">
        <f aca="true">IF(C226=$X$4,IF(ISERROR($V226),"Enter smelter details","RMI"),IF(ISERROR($V226),"",OFFSET('Smelter Look-up'!$F$4,$V226-4,0)))</f>
        <v>RMI</v>
      </c>
      <c r="H226" s="215" t="n">
        <f aca="true">IF(ISERROR($V226),"",OFFSET('Smelter Look-up'!$G$4,$V226-4,0))</f>
        <v>0</v>
      </c>
      <c r="I226" s="216" t="str">
        <f aca="true">IF(ISERROR($V226),"",OFFSET('Smelter Look-up'!$H$4,$V226-4,0))</f>
        <v>Dongguan</v>
      </c>
      <c r="J226" s="216" t="str">
        <f aca="true">IF(ISERROR($V226),"",OFFSET('Smelter Look-up'!$I$4,$V226-4,0))</f>
        <v>Guangdong Sheng</v>
      </c>
      <c r="K226" s="217"/>
      <c r="L226" s="217"/>
      <c r="M226" s="217"/>
      <c r="N226" s="217"/>
      <c r="O226" s="217"/>
      <c r="P226" s="218"/>
      <c r="Q226" s="219"/>
      <c r="R226" s="220" t="str">
        <f aca="true">IF(ISERROR($V226),"",OFFSET('Smelter Look-up'!$C$4,$V226-4,0)&amp;"")</f>
        <v>Dongguan CiEXPO Environmental Engineering Co., Ltd.</v>
      </c>
      <c r="S226" s="221" t="str">
        <f aca="true">IF(B226="","",IF(ISERROR(MATCH($E226,CL,0)),"Unknown",INDIRECT("'C'!$A$"&amp;MATCH($E226,CL,0)+1)))</f>
        <v>CN</v>
      </c>
      <c r="T226" s="221" t="str">
        <f aca="true">IF(B226="","",IF(ISERROR(MATCH($J226,SorP!$B$1:$B$6279,0)),"",INDIRECT("'SorP'!$A$"&amp;MATCH($S226&amp;$J226,SorP!C:C,0))))</f>
        <v>CN-GD</v>
      </c>
      <c r="U226" s="222"/>
      <c r="V226" s="223" t="n">
        <f aca="false">IF(C226="",NA(),IF(OR(C226="Smelter not listed",C226="Smelter not yet identified"),MATCH($B226&amp;$D226,'Smelter Look-up'!$J:$J,0),MATCH($B226&amp;$C226,'Smelter Look-up'!$J:$J,0)))</f>
        <v>416</v>
      </c>
      <c r="X226" s="179" t="n">
        <f aca="false">IF(AND(C226="Smelter not listed",OR(LEN(D226)=0,LEN(E226)=0)),1,0)</f>
        <v>0</v>
      </c>
      <c r="AB226" s="224" t="str">
        <f aca="false">B226&amp;C226</f>
        <v>TinDongguan CiEXPO Environmental Engineering Co., Ltd.</v>
      </c>
    </row>
    <row r="227" s="179" customFormat="true" ht="20.25" hidden="false" customHeight="false" outlineLevel="0" collapsed="false">
      <c r="A227" s="221"/>
      <c r="B227" s="211" t="s">
        <v>144</v>
      </c>
      <c r="C227" s="212" t="s">
        <v>208</v>
      </c>
      <c r="D227" s="213"/>
      <c r="E227" s="211" t="s">
        <v>164</v>
      </c>
      <c r="F227" s="214" t="str">
        <f aca="true">IF(ISERROR($V227),"",OFFSET('Smelter Look-up'!$E$4,$V227-4,0))</f>
        <v>CID000402</v>
      </c>
      <c r="G227" s="214" t="str">
        <f aca="true">IF(C227=$X$4,IF(ISERROR($V227),"Enter smelter details","RMI"),IF(ISERROR($V227),"",OFFSET('Smelter Look-up'!$F$4,$V227-4,0)))</f>
        <v>RMI</v>
      </c>
      <c r="H227" s="215" t="n">
        <f aca="true">IF(ISERROR($V227),"",OFFSET('Smelter Look-up'!$G$4,$V227-4,0))</f>
        <v>0</v>
      </c>
      <c r="I227" s="216" t="str">
        <f aca="true">IF(ISERROR($V227),"",OFFSET('Smelter Look-up'!$H$4,$V227-4,0))</f>
        <v>Kosaka</v>
      </c>
      <c r="J227" s="216" t="str">
        <f aca="true">IF(ISERROR($V227),"",OFFSET('Smelter Look-up'!$I$4,$V227-4,0))</f>
        <v>Akita</v>
      </c>
      <c r="K227" s="217"/>
      <c r="L227" s="217"/>
      <c r="M227" s="217"/>
      <c r="N227" s="217"/>
      <c r="O227" s="217"/>
      <c r="P227" s="218"/>
      <c r="Q227" s="219"/>
      <c r="R227" s="220" t="str">
        <f aca="true">IF(ISERROR($V227),"",OFFSET('Smelter Look-up'!$C$4,$V227-4,0)&amp;"")</f>
        <v>Dowa</v>
      </c>
      <c r="S227" s="221" t="str">
        <f aca="true">IF(B227="","",IF(ISERROR(MATCH($E227,CL,0)),"Unknown",INDIRECT("'C'!$A$"&amp;MATCH($E227,CL,0)+1)))</f>
        <v>JP</v>
      </c>
      <c r="T227" s="221" t="str">
        <f aca="true">IF(B227="","",IF(ISERROR(MATCH($J227,SorP!$B$1:$B$6279,0)),"",INDIRECT("'SorP'!$A$"&amp;MATCH($S227&amp;$J227,SorP!C:C,0))))</f>
        <v>JP-05</v>
      </c>
      <c r="U227" s="222"/>
      <c r="V227" s="223" t="n">
        <f aca="false">IF(C227="",NA(),IF(OR(C227="Smelter not listed",C227="Smelter not yet identified"),MATCH($B227&amp;$D227,'Smelter Look-up'!$J:$J,0),MATCH($B227&amp;$C227,'Smelter Look-up'!$J:$J,0)))</f>
        <v>417</v>
      </c>
      <c r="X227" s="179" t="n">
        <f aca="false">IF(AND(C227="Smelter not listed",OR(LEN(D227)=0,LEN(E227)=0)),1,0)</f>
        <v>0</v>
      </c>
      <c r="AB227" s="224" t="str">
        <f aca="false">B227&amp;C227</f>
        <v>TinDowa</v>
      </c>
    </row>
    <row r="228" s="179" customFormat="true" ht="38.25" hidden="false" customHeight="false" outlineLevel="0" collapsed="false">
      <c r="A228" s="221"/>
      <c r="B228" s="211" t="s">
        <v>144</v>
      </c>
      <c r="C228" s="212" t="s">
        <v>421</v>
      </c>
      <c r="D228" s="213"/>
      <c r="E228" s="211" t="s">
        <v>422</v>
      </c>
      <c r="F228" s="214" t="str">
        <f aca="true">IF(ISERROR($V228),"",OFFSET('Smelter Look-up'!$E$4,$V228-4,0))</f>
        <v>CID003831</v>
      </c>
      <c r="G228" s="214" t="str">
        <f aca="true">IF(C228=$X$4,IF(ISERROR($V228),"Enter smelter details","RMI"),IF(ISERROR($V228),"",OFFSET('Smelter Look-up'!$F$4,$V228-4,0)))</f>
        <v>RMI</v>
      </c>
      <c r="H228" s="215" t="n">
        <f aca="true">IF(ISERROR($V228),"",OFFSET('Smelter Look-up'!$G$4,$V228-4,0))</f>
        <v>0</v>
      </c>
      <c r="I228" s="216" t="str">
        <f aca="true">IF(ISERROR($V228),"",OFFSET('Smelter Look-up'!$H$4,$V228-4,0))</f>
        <v>Yangon</v>
      </c>
      <c r="J228" s="216" t="str">
        <f aca="true">IF(ISERROR($V228),"",OFFSET('Smelter Look-up'!$I$4,$V228-4,0))</f>
        <v>Yangon</v>
      </c>
      <c r="K228" s="217"/>
      <c r="L228" s="217"/>
      <c r="M228" s="217"/>
      <c r="N228" s="217"/>
      <c r="O228" s="217"/>
      <c r="P228" s="218"/>
      <c r="Q228" s="219"/>
      <c r="R228" s="220" t="str">
        <f aca="true">IF(ISERROR($V228),"",OFFSET('Smelter Look-up'!$C$4,$V228-4,0)&amp;"")</f>
        <v>DS Myanmar</v>
      </c>
      <c r="S228" s="221" t="str">
        <f aca="true">IF(B228="","",IF(ISERROR(MATCH($E228,CL,0)),"Unknown",INDIRECT("'C'!$A$"&amp;MATCH($E228,CL,0)+1)))</f>
        <v>MM</v>
      </c>
      <c r="T228" s="221" t="str">
        <f aca="true">IF(B228="","",IF(ISERROR(MATCH($J228,SorP!$B$1:$B$6279,0)),"",INDIRECT("'SorP'!$A$"&amp;MATCH($S228&amp;$J228,SorP!C:C,0))))</f>
        <v>MM-06</v>
      </c>
      <c r="U228" s="222"/>
      <c r="V228" s="223" t="n">
        <f aca="false">IF(C228="",NA(),IF(OR(C228="Smelter not listed",C228="Smelter not yet identified"),MATCH($B228&amp;$D228,'Smelter Look-up'!$J:$J,0),MATCH($B228&amp;$C228,'Smelter Look-up'!$J:$J,0)))</f>
        <v>419</v>
      </c>
      <c r="X228" s="179" t="n">
        <f aca="false">IF(AND(C228="Smelter not listed",OR(LEN(D228)=0,LEN(E228)=0)),1,0)</f>
        <v>0</v>
      </c>
      <c r="AB228" s="224" t="str">
        <f aca="false">B228&amp;C228</f>
        <v>TinDS Myanmar</v>
      </c>
    </row>
    <row r="229" s="179" customFormat="true" ht="191.25" hidden="false" customHeight="false" outlineLevel="0" collapsed="false">
      <c r="A229" s="221"/>
      <c r="B229" s="211" t="s">
        <v>144</v>
      </c>
      <c r="C229" s="212" t="s">
        <v>423</v>
      </c>
      <c r="D229" s="213"/>
      <c r="E229" s="211" t="s">
        <v>410</v>
      </c>
      <c r="F229" s="214" t="str">
        <f aca="true">IF(ISERROR($V229),"",OFFSET('Smelter Look-up'!$E$4,$V229-4,0))</f>
        <v>CID002572</v>
      </c>
      <c r="G229" s="214" t="str">
        <f aca="true">IF(C229=$X$4,IF(ISERROR($V229),"Enter smelter details","RMI"),IF(ISERROR($V229),"",OFFSET('Smelter Look-up'!$F$4,$V229-4,0)))</f>
        <v>RMI</v>
      </c>
      <c r="H229" s="215" t="n">
        <f aca="true">IF(ISERROR($V229),"",OFFSET('Smelter Look-up'!$G$4,$V229-4,0))</f>
        <v>0</v>
      </c>
      <c r="I229" s="216" t="str">
        <f aca="true">IF(ISERROR($V229),"",OFFSET('Smelter Look-up'!$H$4,$V229-4,0))</f>
        <v>Tinh Tuc</v>
      </c>
      <c r="J229" s="216" t="str">
        <f aca="true">IF(ISERROR($V229),"",OFFSET('Smelter Look-up'!$I$4,$V229-4,0))</f>
        <v>Cao Bằng</v>
      </c>
      <c r="K229" s="217"/>
      <c r="L229" s="217"/>
      <c r="M229" s="217"/>
      <c r="N229" s="217"/>
      <c r="O229" s="217"/>
      <c r="P229" s="218"/>
      <c r="Q229" s="219"/>
      <c r="R229" s="220" t="str">
        <f aca="true">IF(ISERROR($V229),"",OFFSET('Smelter Look-up'!$C$4,$V229-4,0)&amp;"")</f>
        <v>Electro-Mechanical Facility of the Cao Bang Minerals &amp; Metallurgy Joint Stock Company</v>
      </c>
      <c r="S229" s="221" t="str">
        <f aca="true">IF(B229="","",IF(ISERROR(MATCH($E229,CL,0)),"Unknown",INDIRECT("'C'!$A$"&amp;MATCH($E229,CL,0)+1)))</f>
        <v>Unknown</v>
      </c>
      <c r="T229" s="221" t="e">
        <f aca="true">IF(B229="","",IF(ISERROR(MATCH($J229,SorP!$B$1:$B$6279,0)),"",INDIRECT("'SorP'!$A$"&amp;MATCH($S229&amp;$J229,SorP!C:C,0))))</f>
        <v>#N/A</v>
      </c>
      <c r="U229" s="222"/>
      <c r="V229" s="223" t="n">
        <f aca="false">IF(C229="",NA(),IF(OR(C229="Smelter not listed",C229="Smelter not yet identified"),MATCH($B229&amp;$D229,'Smelter Look-up'!$J:$J,0),MATCH($B229&amp;$C229,'Smelter Look-up'!$J:$J,0)))</f>
        <v>420</v>
      </c>
      <c r="X229" s="179" t="n">
        <f aca="false">IF(AND(C229="Smelter not listed",OR(LEN(D229)=0,LEN(E229)=0)),1,0)</f>
        <v>0</v>
      </c>
      <c r="AB229" s="224" t="str">
        <f aca="false">B229&amp;C229</f>
        <v>TinElectro-Mechanical Facility of the Cao Bang Minerals &amp; Metallurgy Joint Stock Company</v>
      </c>
    </row>
    <row r="230" s="179" customFormat="true" ht="76.5" hidden="false" customHeight="false" outlineLevel="0" collapsed="false">
      <c r="A230" s="221"/>
      <c r="B230" s="211" t="s">
        <v>144</v>
      </c>
      <c r="C230" s="212" t="s">
        <v>424</v>
      </c>
      <c r="D230" s="213"/>
      <c r="E230" s="211" t="s">
        <v>425</v>
      </c>
      <c r="F230" s="214" t="str">
        <f aca="true">IF(ISERROR($V230),"",OFFSET('Smelter Look-up'!$E$4,$V230-4,0))</f>
        <v/>
      </c>
      <c r="G230" s="214" t="str">
        <f aca="true">IF(C230=$X$4,IF(ISERROR($V230),"Enter smelter details","RMI"),IF(ISERROR($V230),"",OFFSET('Smelter Look-up'!$F$4,$V230-4,0)))</f>
        <v/>
      </c>
      <c r="H230" s="215" t="str">
        <f aca="true">IF(ISERROR($V230),"",OFFSET('Smelter Look-up'!$G$4,$V230-4,0))</f>
        <v/>
      </c>
      <c r="I230" s="216" t="str">
        <f aca="true">IF(ISERROR($V230),"",OFFSET('Smelter Look-up'!$H$4,$V230-4,0))</f>
        <v/>
      </c>
      <c r="J230" s="216" t="str">
        <f aca="true">IF(ISERROR($V230),"",OFFSET('Smelter Look-up'!$I$4,$V230-4,0))</f>
        <v/>
      </c>
      <c r="K230" s="217"/>
      <c r="L230" s="217"/>
      <c r="M230" s="217"/>
      <c r="N230" s="217"/>
      <c r="O230" s="217"/>
      <c r="P230" s="218"/>
      <c r="Q230" s="219"/>
      <c r="R230" s="220" t="str">
        <f aca="true">IF(ISERROR($V230),"",OFFSET('Smelter Look-up'!$C$4,$V230-4,0)&amp;"")</f>
        <v/>
      </c>
      <c r="S230" s="221" t="str">
        <f aca="true">IF(B230="","",IF(ISERROR(MATCH($E230,CL,0)),"Unknown",INDIRECT("'C'!$A$"&amp;MATCH($E230,CL,0)+1)))</f>
        <v>Unknown</v>
      </c>
      <c r="T230" s="221" t="str">
        <f aca="true">IF(B230="","",IF(ISERROR(MATCH($J230,SorP!$B$1:$B$6279,0)),"",INDIRECT("'SorP'!$A$"&amp;MATCH($S230&amp;$J230,SorP!C:C,0))))</f>
        <v/>
      </c>
      <c r="U230" s="222"/>
      <c r="V230" s="223" t="e">
        <f aca="false">IF(C230="",NA(),IF(OR(C230="Smelter not listed",C230="Smelter not yet identified"),MATCH($B230&amp;$D230,'Smelter Look-up'!$J:$J,0),MATCH($B230&amp;$C230,'Smelter Look-up'!$J:$J,0)))</f>
        <v>#N/A</v>
      </c>
      <c r="X230" s="179" t="n">
        <f aca="false">IF(AND(C230="Smelter not listed",OR(LEN(D230)=0,LEN(E230)=0)),1,0)</f>
        <v>0</v>
      </c>
      <c r="AB230" s="224" t="str">
        <f aca="false">B230&amp;C230</f>
        <v>TinEM Vinto Bolivia (Plurinational State</v>
      </c>
    </row>
    <row r="231" s="179" customFormat="true" ht="51" hidden="false" customHeight="false" outlineLevel="0" collapsed="false">
      <c r="A231" s="221"/>
      <c r="B231" s="211" t="s">
        <v>144</v>
      </c>
      <c r="C231" s="212" t="s">
        <v>426</v>
      </c>
      <c r="D231" s="213"/>
      <c r="E231" s="211" t="s">
        <v>173</v>
      </c>
      <c r="F231" s="214" t="str">
        <f aca="true">IF(ISERROR($V231),"",OFFSET('Smelter Look-up'!$E$4,$V231-4,0))</f>
        <v>CID000448</v>
      </c>
      <c r="G231" s="214" t="str">
        <f aca="true">IF(C231=$X$4,IF(ISERROR($V231),"Enter smelter details","RMI"),IF(ISERROR($V231),"",OFFSET('Smelter Look-up'!$F$4,$V231-4,0)))</f>
        <v>RMI</v>
      </c>
      <c r="H231" s="215" t="n">
        <f aca="true">IF(ISERROR($V231),"",OFFSET('Smelter Look-up'!$G$4,$V231-4,0))</f>
        <v>0</v>
      </c>
      <c r="I231" s="216" t="str">
        <f aca="true">IF(ISERROR($V231),"",OFFSET('Smelter Look-up'!$H$4,$V231-4,0))</f>
        <v>Ariquemes</v>
      </c>
      <c r="J231" s="216" t="str">
        <f aca="true">IF(ISERROR($V231),"",OFFSET('Smelter Look-up'!$I$4,$V231-4,0))</f>
        <v>Rondônia</v>
      </c>
      <c r="K231" s="217"/>
      <c r="L231" s="217"/>
      <c r="M231" s="217"/>
      <c r="N231" s="217"/>
      <c r="O231" s="217"/>
      <c r="P231" s="218"/>
      <c r="Q231" s="219"/>
      <c r="R231" s="220" t="str">
        <f aca="true">IF(ISERROR($V231),"",OFFSET('Smelter Look-up'!$C$4,$V231-4,0)&amp;"")</f>
        <v>Estanho de Rondonia S.A.</v>
      </c>
      <c r="S231" s="221" t="str">
        <f aca="true">IF(B231="","",IF(ISERROR(MATCH($E231,CL,0)),"Unknown",INDIRECT("'C'!$A$"&amp;MATCH($E231,CL,0)+1)))</f>
        <v>BR</v>
      </c>
      <c r="T231" s="221" t="str">
        <f aca="true">IF(B231="","",IF(ISERROR(MATCH($J231,SorP!$B$1:$B$6279,0)),"",INDIRECT("'SorP'!$A$"&amp;MATCH($S231&amp;$J231,SorP!C:C,0))))</f>
        <v>BR-RO</v>
      </c>
      <c r="U231" s="222"/>
      <c r="V231" s="223" t="n">
        <f aca="false">IF(C231="",NA(),IF(OR(C231="Smelter not listed",C231="Smelter not yet identified"),MATCH($B231&amp;$D231,'Smelter Look-up'!$J:$J,0),MATCH($B231&amp;$C231,'Smelter Look-up'!$J:$J,0)))</f>
        <v>425</v>
      </c>
      <c r="X231" s="179" t="n">
        <f aca="false">IF(AND(C231="Smelter not listed",OR(LEN(D231)=0,LEN(E231)=0)),1,0)</f>
        <v>0</v>
      </c>
      <c r="AB231" s="224" t="str">
        <f aca="false">B231&amp;C231</f>
        <v>TinEstanho de Rondonia S.A.</v>
      </c>
    </row>
    <row r="232" s="179" customFormat="true" ht="102" hidden="false" customHeight="false" outlineLevel="0" collapsed="false">
      <c r="A232" s="221"/>
      <c r="B232" s="211" t="s">
        <v>144</v>
      </c>
      <c r="C232" s="212" t="s">
        <v>427</v>
      </c>
      <c r="D232" s="213"/>
      <c r="E232" s="211" t="s">
        <v>173</v>
      </c>
      <c r="F232" s="214" t="str">
        <f aca="true">IF(ISERROR($V232),"",OFFSET('Smelter Look-up'!$E$4,$V232-4,0))</f>
        <v>CID003582</v>
      </c>
      <c r="G232" s="214" t="str">
        <f aca="true">IF(C232=$X$4,IF(ISERROR($V232),"Enter smelter details","RMI"),IF(ISERROR($V232),"",OFFSET('Smelter Look-up'!$F$4,$V232-4,0)))</f>
        <v>RMI</v>
      </c>
      <c r="H232" s="215" t="n">
        <f aca="true">IF(ISERROR($V232),"",OFFSET('Smelter Look-up'!$G$4,$V232-4,0))</f>
        <v>0</v>
      </c>
      <c r="I232" s="216" t="str">
        <f aca="true">IF(ISERROR($V232),"",OFFSET('Smelter Look-up'!$H$4,$V232-4,0))</f>
        <v>Mogi das Cruzes</v>
      </c>
      <c r="J232" s="216" t="str">
        <f aca="true">IF(ISERROR($V232),"",OFFSET('Smelter Look-up'!$I$4,$V232-4,0))</f>
        <v>São Paulo</v>
      </c>
      <c r="K232" s="217"/>
      <c r="L232" s="217"/>
      <c r="M232" s="217"/>
      <c r="N232" s="217"/>
      <c r="O232" s="217"/>
      <c r="P232" s="218"/>
      <c r="Q232" s="219"/>
      <c r="R232" s="220" t="str">
        <f aca="true">IF(ISERROR($V232),"",OFFSET('Smelter Look-up'!$C$4,$V232-4,0)&amp;"")</f>
        <v>Fabrica Auricchio Industria e Comercio Ltda.</v>
      </c>
      <c r="S232" s="221" t="str">
        <f aca="true">IF(B232="","",IF(ISERROR(MATCH($E232,CL,0)),"Unknown",INDIRECT("'C'!$A$"&amp;MATCH($E232,CL,0)+1)))</f>
        <v>BR</v>
      </c>
      <c r="T232" s="221" t="str">
        <f aca="true">IF(B232="","",IF(ISERROR(MATCH($J232,SorP!$B$1:$B$6279,0)),"",INDIRECT("'SorP'!$A$"&amp;MATCH($S232&amp;$J232,SorP!C:C,0))))</f>
        <v>BR-SP</v>
      </c>
      <c r="U232" s="222"/>
      <c r="V232" s="223" t="n">
        <f aca="false">IF(C232="",NA(),IF(OR(C232="Smelter not listed",C232="Smelter not yet identified"),MATCH($B232&amp;$D232,'Smelter Look-up'!$J:$J,0),MATCH($B232&amp;$C232,'Smelter Look-up'!$J:$J,0)))</f>
        <v>429</v>
      </c>
      <c r="X232" s="179" t="n">
        <f aca="false">IF(AND(C232="Smelter not listed",OR(LEN(D232)=0,LEN(E232)=0)),1,0)</f>
        <v>0</v>
      </c>
      <c r="AB232" s="224" t="str">
        <f aca="false">B232&amp;C232</f>
        <v>TinFabrica Auricchio Industria e Comercio Ltda.</v>
      </c>
    </row>
    <row r="233" s="179" customFormat="true" ht="25.5" hidden="false" customHeight="false" outlineLevel="0" collapsed="false">
      <c r="A233" s="221"/>
      <c r="B233" s="211" t="s">
        <v>144</v>
      </c>
      <c r="C233" s="212" t="s">
        <v>428</v>
      </c>
      <c r="D233" s="213"/>
      <c r="E233" s="211" t="s">
        <v>261</v>
      </c>
      <c r="F233" s="214" t="str">
        <f aca="true">IF(ISERROR($V233),"",OFFSET('Smelter Look-up'!$E$4,$V233-4,0))</f>
        <v>CID000468</v>
      </c>
      <c r="G233" s="214" t="str">
        <f aca="true">IF(C233=$X$4,IF(ISERROR($V233),"Enter smelter details","RMI"),IF(ISERROR($V233),"",OFFSET('Smelter Look-up'!$F$4,$V233-4,0)))</f>
        <v>RMI</v>
      </c>
      <c r="H233" s="215" t="n">
        <f aca="true">IF(ISERROR($V233),"",OFFSET('Smelter Look-up'!$G$4,$V233-4,0))</f>
        <v>0</v>
      </c>
      <c r="I233" s="216" t="str">
        <f aca="true">IF(ISERROR($V233),"",OFFSET('Smelter Look-up'!$H$4,$V233-4,0))</f>
        <v>Chmielów</v>
      </c>
      <c r="J233" s="216" t="str">
        <f aca="true">IF(ISERROR($V233),"",OFFSET('Smelter Look-up'!$I$4,$V233-4,0))</f>
        <v>Podkarpackie</v>
      </c>
      <c r="K233" s="217"/>
      <c r="L233" s="217"/>
      <c r="M233" s="217"/>
      <c r="N233" s="217"/>
      <c r="O233" s="217"/>
      <c r="P233" s="218"/>
      <c r="Q233" s="219"/>
      <c r="R233" s="220" t="str">
        <f aca="true">IF(ISERROR($V233),"",OFFSET('Smelter Look-up'!$C$4,$V233-4,0)&amp;"")</f>
        <v>Fenix Metals</v>
      </c>
      <c r="S233" s="221" t="str">
        <f aca="true">IF(B233="","",IF(ISERROR(MATCH($E233,CL,0)),"Unknown",INDIRECT("'C'!$A$"&amp;MATCH($E233,CL,0)+1)))</f>
        <v>PL</v>
      </c>
      <c r="T233" s="221" t="str">
        <f aca="true">IF(B233="","",IF(ISERROR(MATCH($J233,SorP!$B$1:$B$6279,0)),"",INDIRECT("'SorP'!$A$"&amp;MATCH($S233&amp;$J233,SorP!C:C,0))))</f>
        <v>PL-18</v>
      </c>
      <c r="U233" s="222"/>
      <c r="V233" s="223" t="n">
        <f aca="false">IF(C233="",NA(),IF(OR(C233="Smelter not listed",C233="Smelter not yet identified"),MATCH($B233&amp;$D233,'Smelter Look-up'!$J:$J,0),MATCH($B233&amp;$C233,'Smelter Look-up'!$J:$J,0)))</f>
        <v>430</v>
      </c>
      <c r="X233" s="179" t="n">
        <f aca="false">IF(AND(C233="Smelter not listed",OR(LEN(D233)=0,LEN(E233)=0)),1,0)</f>
        <v>0</v>
      </c>
      <c r="AB233" s="224" t="str">
        <f aca="false">B233&amp;C233</f>
        <v>TinFenix Metals</v>
      </c>
    </row>
    <row r="234" s="179" customFormat="true" ht="89.25" hidden="false" customHeight="false" outlineLevel="0" collapsed="false">
      <c r="A234" s="221"/>
      <c r="B234" s="211" t="s">
        <v>144</v>
      </c>
      <c r="C234" s="212" t="s">
        <v>429</v>
      </c>
      <c r="D234" s="213"/>
      <c r="E234" s="211" t="s">
        <v>204</v>
      </c>
      <c r="F234" s="214" t="str">
        <f aca="true">IF(ISERROR($V234),"",OFFSET('Smelter Look-up'!$E$4,$V234-4,0))</f>
        <v>CID003410</v>
      </c>
      <c r="G234" s="214" t="str">
        <f aca="true">IF(C234=$X$4,IF(ISERROR($V234),"Enter smelter details","RMI"),IF(ISERROR($V234),"",OFFSET('Smelter Look-up'!$F$4,$V234-4,0)))</f>
        <v>RMI</v>
      </c>
      <c r="H234" s="215" t="n">
        <f aca="true">IF(ISERROR($V234),"",OFFSET('Smelter Look-up'!$G$4,$V234-4,0))</f>
        <v>0</v>
      </c>
      <c r="I234" s="216" t="str">
        <f aca="true">IF(ISERROR($V234),"",OFFSET('Smelter Look-up'!$H$4,$V234-4,0))</f>
        <v>Gejiu</v>
      </c>
      <c r="J234" s="216" t="str">
        <f aca="true">IF(ISERROR($V234),"",OFFSET('Smelter Look-up'!$I$4,$V234-4,0))</f>
        <v>Yunnan Sheng</v>
      </c>
      <c r="K234" s="217"/>
      <c r="L234" s="217"/>
      <c r="M234" s="217"/>
      <c r="N234" s="217"/>
      <c r="O234" s="217"/>
      <c r="P234" s="218"/>
      <c r="Q234" s="219"/>
      <c r="R234" s="220" t="str">
        <f aca="true">IF(ISERROR($V234),"",OFFSET('Smelter Look-up'!$C$4,$V234-4,0)&amp;"")</f>
        <v>Gejiu City Fuxiang Industry and Trade Co., Ltd.</v>
      </c>
      <c r="S234" s="221" t="str">
        <f aca="true">IF(B234="","",IF(ISERROR(MATCH($E234,CL,0)),"Unknown",INDIRECT("'C'!$A$"&amp;MATCH($E234,CL,0)+1)))</f>
        <v>CN</v>
      </c>
      <c r="T234" s="221" t="str">
        <f aca="true">IF(B234="","",IF(ISERROR(MATCH($J234,SorP!$B$1:$B$6279,0)),"",INDIRECT("'SorP'!$A$"&amp;MATCH($S234&amp;$J234,SorP!C:C,0))))</f>
        <v>CN-YN</v>
      </c>
      <c r="U234" s="222"/>
      <c r="V234" s="223" t="n">
        <f aca="false">IF(C234="",NA(),IF(OR(C234="Smelter not listed",C234="Smelter not yet identified"),MATCH($B234&amp;$D234,'Smelter Look-up'!$J:$J,0),MATCH($B234&amp;$C234,'Smelter Look-up'!$J:$J,0)))</f>
        <v>433</v>
      </c>
      <c r="X234" s="179" t="n">
        <f aca="false">IF(AND(C234="Smelter not listed",OR(LEN(D234)=0,LEN(E234)=0)),1,0)</f>
        <v>0</v>
      </c>
      <c r="AB234" s="224" t="str">
        <f aca="false">B234&amp;C234</f>
        <v>TinGejiu City Fuxiang Industry and Trade Co., Ltd.</v>
      </c>
    </row>
    <row r="235" s="179" customFormat="true" ht="89.25" hidden="false" customHeight="false" outlineLevel="0" collapsed="false">
      <c r="A235" s="221"/>
      <c r="B235" s="211" t="s">
        <v>144</v>
      </c>
      <c r="C235" s="212" t="s">
        <v>430</v>
      </c>
      <c r="D235" s="213"/>
      <c r="E235" s="211" t="s">
        <v>204</v>
      </c>
      <c r="F235" s="214" t="str">
        <f aca="true">IF(ISERROR($V235),"",OFFSET('Smelter Look-up'!$E$4,$V235-4,0))</f>
        <v>CID000942</v>
      </c>
      <c r="G235" s="214" t="str">
        <f aca="true">IF(C235=$X$4,IF(ISERROR($V235),"Enter smelter details","RMI"),IF(ISERROR($V235),"",OFFSET('Smelter Look-up'!$F$4,$V235-4,0)))</f>
        <v>RMI</v>
      </c>
      <c r="H235" s="215" t="n">
        <f aca="true">IF(ISERROR($V235),"",OFFSET('Smelter Look-up'!$G$4,$V235-4,0))</f>
        <v>0</v>
      </c>
      <c r="I235" s="216" t="str">
        <f aca="true">IF(ISERROR($V235),"",OFFSET('Smelter Look-up'!$H$4,$V235-4,0))</f>
        <v>Gejiu</v>
      </c>
      <c r="J235" s="216" t="str">
        <f aca="true">IF(ISERROR($V235),"",OFFSET('Smelter Look-up'!$I$4,$V235-4,0))</f>
        <v>Yunnan Sheng</v>
      </c>
      <c r="K235" s="217"/>
      <c r="L235" s="217"/>
      <c r="M235" s="217"/>
      <c r="N235" s="217"/>
      <c r="O235" s="217"/>
      <c r="P235" s="218"/>
      <c r="Q235" s="219"/>
      <c r="R235" s="220" t="str">
        <f aca="true">IF(ISERROR($V235),"",OFFSET('Smelter Look-up'!$C$4,$V235-4,0)&amp;"")</f>
        <v>Gejiu Kai Meng Industry and Trade LLC</v>
      </c>
      <c r="S235" s="221" t="str">
        <f aca="true">IF(B235="","",IF(ISERROR(MATCH($E235,CL,0)),"Unknown",INDIRECT("'C'!$A$"&amp;MATCH($E235,CL,0)+1)))</f>
        <v>CN</v>
      </c>
      <c r="T235" s="221" t="str">
        <f aca="true">IF(B235="","",IF(ISERROR(MATCH($J235,SorP!$B$1:$B$6279,0)),"",INDIRECT("'SorP'!$A$"&amp;MATCH($S235&amp;$J235,SorP!C:C,0))))</f>
        <v>CN-YN</v>
      </c>
      <c r="U235" s="222"/>
      <c r="V235" s="223" t="n">
        <f aca="false">IF(C235="",NA(),IF(OR(C235="Smelter not listed",C235="Smelter not yet identified"),MATCH($B235&amp;$D235,'Smelter Look-up'!$J:$J,0),MATCH($B235&amp;$C235,'Smelter Look-up'!$J:$J,0)))</f>
        <v>435</v>
      </c>
      <c r="X235" s="179" t="n">
        <f aca="false">IF(AND(C235="Smelter not listed",OR(LEN(D235)=0,LEN(E235)=0)),1,0)</f>
        <v>0</v>
      </c>
      <c r="AB235" s="224" t="str">
        <f aca="false">B235&amp;C235</f>
        <v>TinGejiu Kai Meng Industry and Trade LLC</v>
      </c>
    </row>
    <row r="236" s="179" customFormat="true" ht="89.25" hidden="false" customHeight="false" outlineLevel="0" collapsed="false">
      <c r="A236" s="221"/>
      <c r="B236" s="211" t="s">
        <v>144</v>
      </c>
      <c r="C236" s="212" t="s">
        <v>431</v>
      </c>
      <c r="D236" s="213"/>
      <c r="E236" s="211" t="s">
        <v>204</v>
      </c>
      <c r="F236" s="214" t="str">
        <f aca="true">IF(ISERROR($V236),"",OFFSET('Smelter Look-up'!$E$4,$V236-4,0))</f>
        <v>CID000538</v>
      </c>
      <c r="G236" s="214" t="str">
        <f aca="true">IF(C236=$X$4,IF(ISERROR($V236),"Enter smelter details","RMI"),IF(ISERROR($V236),"",OFFSET('Smelter Look-up'!$F$4,$V236-4,0)))</f>
        <v>RMI</v>
      </c>
      <c r="H236" s="215" t="n">
        <f aca="true">IF(ISERROR($V236),"",OFFSET('Smelter Look-up'!$G$4,$V236-4,0))</f>
        <v>0</v>
      </c>
      <c r="I236" s="216" t="str">
        <f aca="true">IF(ISERROR($V236),"",OFFSET('Smelter Look-up'!$H$4,$V236-4,0))</f>
        <v>Gejiu</v>
      </c>
      <c r="J236" s="216" t="str">
        <f aca="true">IF(ISERROR($V236),"",OFFSET('Smelter Look-up'!$I$4,$V236-4,0))</f>
        <v>Yunnan Sheng</v>
      </c>
      <c r="K236" s="217"/>
      <c r="L236" s="217"/>
      <c r="M236" s="217"/>
      <c r="N236" s="217"/>
      <c r="O236" s="217"/>
      <c r="P236" s="218"/>
      <c r="Q236" s="219"/>
      <c r="R236" s="220" t="str">
        <f aca="true">IF(ISERROR($V236),"",OFFSET('Smelter Look-up'!$C$4,$V236-4,0)&amp;"")</f>
        <v>Gejiu Non-Ferrous Metal Processing Co., Ltd.</v>
      </c>
      <c r="S236" s="221" t="str">
        <f aca="true">IF(B236="","",IF(ISERROR(MATCH($E236,CL,0)),"Unknown",INDIRECT("'C'!$A$"&amp;MATCH($E236,CL,0)+1)))</f>
        <v>CN</v>
      </c>
      <c r="T236" s="221" t="str">
        <f aca="true">IF(B236="","",IF(ISERROR(MATCH($J236,SorP!$B$1:$B$6279,0)),"",INDIRECT("'SorP'!$A$"&amp;MATCH($S236&amp;$J236,SorP!C:C,0))))</f>
        <v>CN-YN</v>
      </c>
      <c r="U236" s="222"/>
      <c r="V236" s="223" t="n">
        <f aca="false">IF(C236="",NA(),IF(OR(C236="Smelter not listed",C236="Smelter not yet identified"),MATCH($B236&amp;$D236,'Smelter Look-up'!$J:$J,0),MATCH($B236&amp;$C236,'Smelter Look-up'!$J:$J,0)))</f>
        <v>436</v>
      </c>
      <c r="X236" s="179" t="n">
        <f aca="false">IF(AND(C236="Smelter not listed",OR(LEN(D236)=0,LEN(E236)=0)),1,0)</f>
        <v>0</v>
      </c>
      <c r="AB236" s="224" t="str">
        <f aca="false">B236&amp;C236</f>
        <v>TinGejiu Non-Ferrous Metal Processing Co., Ltd.</v>
      </c>
    </row>
    <row r="237" s="179" customFormat="true" ht="89.25" hidden="false" customHeight="false" outlineLevel="0" collapsed="false">
      <c r="A237" s="221"/>
      <c r="B237" s="211" t="s">
        <v>144</v>
      </c>
      <c r="C237" s="212" t="s">
        <v>432</v>
      </c>
      <c r="D237" s="213"/>
      <c r="E237" s="211" t="s">
        <v>204</v>
      </c>
      <c r="F237" s="214" t="str">
        <f aca="true">IF(ISERROR($V237),"",OFFSET('Smelter Look-up'!$E$4,$V237-4,0))</f>
        <v>CID001908</v>
      </c>
      <c r="G237" s="214" t="str">
        <f aca="true">IF(C237=$X$4,IF(ISERROR($V237),"Enter smelter details","RMI"),IF(ISERROR($V237),"",OFFSET('Smelter Look-up'!$F$4,$V237-4,0)))</f>
        <v>RMI</v>
      </c>
      <c r="H237" s="215" t="n">
        <f aca="true">IF(ISERROR($V237),"",OFFSET('Smelter Look-up'!$G$4,$V237-4,0))</f>
        <v>0</v>
      </c>
      <c r="I237" s="216" t="str">
        <f aca="true">IF(ISERROR($V237),"",OFFSET('Smelter Look-up'!$H$4,$V237-4,0))</f>
        <v>Gejiu</v>
      </c>
      <c r="J237" s="216" t="str">
        <f aca="true">IF(ISERROR($V237),"",OFFSET('Smelter Look-up'!$I$4,$V237-4,0))</f>
        <v>Yunnan Sheng</v>
      </c>
      <c r="K237" s="217"/>
      <c r="L237" s="217"/>
      <c r="M237" s="217"/>
      <c r="N237" s="217"/>
      <c r="O237" s="217"/>
      <c r="P237" s="218"/>
      <c r="Q237" s="219"/>
      <c r="R237" s="220" t="str">
        <f aca="true">IF(ISERROR($V237),"",OFFSET('Smelter Look-up'!$C$4,$V237-4,0)&amp;"")</f>
        <v>Gejiu Yunxin Nonferrous Electrolysis Co., Ltd.</v>
      </c>
      <c r="S237" s="221" t="str">
        <f aca="true">IF(B237="","",IF(ISERROR(MATCH($E237,CL,0)),"Unknown",INDIRECT("'C'!$A$"&amp;MATCH($E237,CL,0)+1)))</f>
        <v>CN</v>
      </c>
      <c r="T237" s="221" t="str">
        <f aca="true">IF(B237="","",IF(ISERROR(MATCH($J237,SorP!$B$1:$B$6279,0)),"",INDIRECT("'SorP'!$A$"&amp;MATCH($S237&amp;$J237,SorP!C:C,0))))</f>
        <v>CN-YN</v>
      </c>
      <c r="U237" s="222"/>
      <c r="V237" s="223" t="n">
        <f aca="false">IF(C237="",NA(),IF(OR(C237="Smelter not listed",C237="Smelter not yet identified"),MATCH($B237&amp;$D237,'Smelter Look-up'!$J:$J,0),MATCH($B237&amp;$C237,'Smelter Look-up'!$J:$J,0)))</f>
        <v>437</v>
      </c>
      <c r="X237" s="179" t="n">
        <f aca="false">IF(AND(C237="Smelter not listed",OR(LEN(D237)=0,LEN(E237)=0)),1,0)</f>
        <v>0</v>
      </c>
      <c r="AB237" s="224" t="str">
        <f aca="false">B237&amp;C237</f>
        <v>TinGejiu Yunxin Nonferrous Electrolysis Co., Ltd.</v>
      </c>
    </row>
    <row r="238" s="179" customFormat="true" ht="89.25" hidden="false" customHeight="false" outlineLevel="0" collapsed="false">
      <c r="A238" s="221"/>
      <c r="B238" s="211" t="s">
        <v>144</v>
      </c>
      <c r="C238" s="212" t="s">
        <v>433</v>
      </c>
      <c r="D238" s="213"/>
      <c r="E238" s="211" t="s">
        <v>204</v>
      </c>
      <c r="F238" s="214" t="str">
        <f aca="true">IF(ISERROR($V238),"",OFFSET('Smelter Look-up'!$E$4,$V238-4,0))</f>
        <v>CID000555</v>
      </c>
      <c r="G238" s="214" t="str">
        <f aca="true">IF(C238=$X$4,IF(ISERROR($V238),"Enter smelter details","RMI"),IF(ISERROR($V238),"",OFFSET('Smelter Look-up'!$F$4,$V238-4,0)))</f>
        <v>RMI</v>
      </c>
      <c r="H238" s="215" t="n">
        <f aca="true">IF(ISERROR($V238),"",OFFSET('Smelter Look-up'!$G$4,$V238-4,0))</f>
        <v>0</v>
      </c>
      <c r="I238" s="216" t="str">
        <f aca="true">IF(ISERROR($V238),"",OFFSET('Smelter Look-up'!$H$4,$V238-4,0))</f>
        <v>Gejiu</v>
      </c>
      <c r="J238" s="216" t="str">
        <f aca="true">IF(ISERROR($V238),"",OFFSET('Smelter Look-up'!$I$4,$V238-4,0))</f>
        <v>Yunnan Sheng</v>
      </c>
      <c r="K238" s="217"/>
      <c r="L238" s="217"/>
      <c r="M238" s="217"/>
      <c r="N238" s="217"/>
      <c r="O238" s="217"/>
      <c r="P238" s="218"/>
      <c r="Q238" s="219"/>
      <c r="R238" s="220" t="str">
        <f aca="true">IF(ISERROR($V238),"",OFFSET('Smelter Look-up'!$C$4,$V238-4,0)&amp;"")</f>
        <v>Gejiu Zili Mining And Metallurgy Co., Ltd.</v>
      </c>
      <c r="S238" s="221" t="str">
        <f aca="true">IF(B238="","",IF(ISERROR(MATCH($E238,CL,0)),"Unknown",INDIRECT("'C'!$A$"&amp;MATCH($E238,CL,0)+1)))</f>
        <v>CN</v>
      </c>
      <c r="T238" s="221" t="str">
        <f aca="true">IF(B238="","",IF(ISERROR(MATCH($J238,SorP!$B$1:$B$6279,0)),"",INDIRECT("'SorP'!$A$"&amp;MATCH($S238&amp;$J238,SorP!C:C,0))))</f>
        <v>CN-YN</v>
      </c>
      <c r="U238" s="222"/>
      <c r="V238" s="223" t="n">
        <f aca="false">IF(C238="",NA(),IF(OR(C238="Smelter not listed",C238="Smelter not yet identified"),MATCH($B238&amp;$D238,'Smelter Look-up'!$J:$J,0),MATCH($B238&amp;$C238,'Smelter Look-up'!$J:$J,0)))</f>
        <v>439</v>
      </c>
      <c r="X238" s="179" t="n">
        <f aca="false">IF(AND(C238="Smelter not listed",OR(LEN(D238)=0,LEN(E238)=0)),1,0)</f>
        <v>0</v>
      </c>
      <c r="AB238" s="224" t="str">
        <f aca="false">B238&amp;C238</f>
        <v>TinGejiu Zili Mining And Metallurgy Co., Ltd.</v>
      </c>
    </row>
    <row r="239" s="179" customFormat="true" ht="89.25" hidden="false" customHeight="false" outlineLevel="0" collapsed="false">
      <c r="A239" s="221"/>
      <c r="B239" s="211" t="s">
        <v>144</v>
      </c>
      <c r="C239" s="212" t="s">
        <v>434</v>
      </c>
      <c r="D239" s="213"/>
      <c r="E239" s="211" t="s">
        <v>204</v>
      </c>
      <c r="F239" s="214" t="str">
        <f aca="true">IF(ISERROR($V239),"",OFFSET('Smelter Look-up'!$E$4,$V239-4,0))</f>
        <v>CID003116</v>
      </c>
      <c r="G239" s="214" t="str">
        <f aca="true">IF(C239=$X$4,IF(ISERROR($V239),"Enter smelter details","RMI"),IF(ISERROR($V239),"",OFFSET('Smelter Look-up'!$F$4,$V239-4,0)))</f>
        <v>RMI</v>
      </c>
      <c r="H239" s="215" t="n">
        <f aca="true">IF(ISERROR($V239),"",OFFSET('Smelter Look-up'!$G$4,$V239-4,0))</f>
        <v>0</v>
      </c>
      <c r="I239" s="216" t="str">
        <f aca="true">IF(ISERROR($V239),"",OFFSET('Smelter Look-up'!$H$4,$V239-4,0))</f>
        <v>Chaozhou</v>
      </c>
      <c r="J239" s="216" t="str">
        <f aca="true">IF(ISERROR($V239),"",OFFSET('Smelter Look-up'!$I$4,$V239-4,0))</f>
        <v>Guangdong Sheng</v>
      </c>
      <c r="K239" s="217"/>
      <c r="L239" s="217"/>
      <c r="M239" s="217"/>
      <c r="N239" s="217"/>
      <c r="O239" s="217"/>
      <c r="P239" s="218"/>
      <c r="Q239" s="219"/>
      <c r="R239" s="220" t="str">
        <f aca="true">IF(ISERROR($V239),"",OFFSET('Smelter Look-up'!$C$4,$V239-4,0)&amp;"")</f>
        <v>Guangdong Hanhe Non-Ferrous Metal Co., Ltd.</v>
      </c>
      <c r="S239" s="221" t="str">
        <f aca="true">IF(B239="","",IF(ISERROR(MATCH($E239,CL,0)),"Unknown",INDIRECT("'C'!$A$"&amp;MATCH($E239,CL,0)+1)))</f>
        <v>CN</v>
      </c>
      <c r="T239" s="221" t="str">
        <f aca="true">IF(B239="","",IF(ISERROR(MATCH($J239,SorP!$B$1:$B$6279,0)),"",INDIRECT("'SorP'!$A$"&amp;MATCH($S239&amp;$J239,SorP!C:C,0))))</f>
        <v>CN-GD</v>
      </c>
      <c r="U239" s="222"/>
      <c r="V239" s="223" t="n">
        <f aca="false">IF(C239="",NA(),IF(OR(C239="Smelter not listed",C239="Smelter not yet identified"),MATCH($B239&amp;$D239,'Smelter Look-up'!$J:$J,0),MATCH($B239&amp;$C239,'Smelter Look-up'!$J:$J,0)))</f>
        <v>442</v>
      </c>
      <c r="X239" s="179" t="n">
        <f aca="false">IF(AND(C239="Smelter not listed",OR(LEN(D239)=0,LEN(E239)=0)),1,0)</f>
        <v>0</v>
      </c>
      <c r="AB239" s="224" t="str">
        <f aca="false">B239&amp;C239</f>
        <v>TinGuangdong Hanhe Non-Ferrous Metal Co., Ltd.</v>
      </c>
    </row>
    <row r="240" s="179" customFormat="true" ht="63.75" hidden="false" customHeight="false" outlineLevel="0" collapsed="false">
      <c r="A240" s="221"/>
      <c r="B240" s="211" t="s">
        <v>144</v>
      </c>
      <c r="C240" s="212" t="s">
        <v>435</v>
      </c>
      <c r="D240" s="213"/>
      <c r="E240" s="211" t="s">
        <v>204</v>
      </c>
      <c r="F240" s="214" t="str">
        <f aca="true">IF(ISERROR($V240),"",OFFSET('Smelter Look-up'!$E$4,$V240-4,0))</f>
        <v>CID001231</v>
      </c>
      <c r="G240" s="214" t="str">
        <f aca="true">IF(C240=$X$4,IF(ISERROR($V240),"Enter smelter details","RMI"),IF(ISERROR($V240),"",OFFSET('Smelter Look-up'!$F$4,$V240-4,0)))</f>
        <v>RMI</v>
      </c>
      <c r="H240" s="215" t="n">
        <f aca="true">IF(ISERROR($V240),"",OFFSET('Smelter Look-up'!$G$4,$V240-4,0))</f>
        <v>0</v>
      </c>
      <c r="I240" s="216" t="str">
        <f aca="true">IF(ISERROR($V240),"",OFFSET('Smelter Look-up'!$H$4,$V240-4,0))</f>
        <v>Ganzhou</v>
      </c>
      <c r="J240" s="216" t="str">
        <f aca="true">IF(ISERROR($V240),"",OFFSET('Smelter Look-up'!$I$4,$V240-4,0))</f>
        <v>Jiangxi Sheng</v>
      </c>
      <c r="K240" s="217"/>
      <c r="L240" s="217"/>
      <c r="M240" s="217"/>
      <c r="N240" s="217"/>
      <c r="O240" s="217"/>
      <c r="P240" s="218"/>
      <c r="Q240" s="219"/>
      <c r="R240" s="220" t="str">
        <f aca="true">IF(ISERROR($V240),"",OFFSET('Smelter Look-up'!$C$4,$V240-4,0)&amp;"")</f>
        <v>Jiangxi New Nanshan Technology Ltd.</v>
      </c>
      <c r="S240" s="221" t="str">
        <f aca="true">IF(B240="","",IF(ISERROR(MATCH($E240,CL,0)),"Unknown",INDIRECT("'C'!$A$"&amp;MATCH($E240,CL,0)+1)))</f>
        <v>CN</v>
      </c>
      <c r="T240" s="221" t="str">
        <f aca="true">IF(B240="","",IF(ISERROR(MATCH($J240,SorP!$B$1:$B$6279,0)),"",INDIRECT("'SorP'!$A$"&amp;MATCH($S240&amp;$J240,SorP!C:C,0))))</f>
        <v>CN-JX</v>
      </c>
      <c r="U240" s="222"/>
      <c r="V240" s="223" t="n">
        <f aca="false">IF(C240="",NA(),IF(OR(C240="Smelter not listed",C240="Smelter not yet identified"),MATCH($B240&amp;$D240,'Smelter Look-up'!$J:$J,0),MATCH($B240&amp;$C240,'Smelter Look-up'!$J:$J,0)))</f>
        <v>450</v>
      </c>
      <c r="X240" s="179" t="n">
        <f aca="false">IF(AND(C240="Smelter not listed",OR(LEN(D240)=0,LEN(E240)=0)),1,0)</f>
        <v>0</v>
      </c>
      <c r="AB240" s="224" t="str">
        <f aca="false">B240&amp;C240</f>
        <v>TinJiangxi New Nanshan Technology Ltd.</v>
      </c>
    </row>
    <row r="241" s="179" customFormat="true" ht="38.25" hidden="false" customHeight="false" outlineLevel="0" collapsed="false">
      <c r="A241" s="221"/>
      <c r="B241" s="211" t="s">
        <v>144</v>
      </c>
      <c r="C241" s="212" t="s">
        <v>436</v>
      </c>
      <c r="D241" s="213"/>
      <c r="E241" s="211" t="s">
        <v>437</v>
      </c>
      <c r="F241" s="214" t="str">
        <f aca="true">IF(ISERROR($V241),"",OFFSET('Smelter Look-up'!$E$4,$V241-4,0))</f>
        <v>CID003387</v>
      </c>
      <c r="G241" s="214" t="str">
        <f aca="true">IF(C241=$X$4,IF(ISERROR($V241),"Enter smelter details","RMI"),IF(ISERROR($V241),"",OFFSET('Smelter Look-up'!$F$4,$V241-4,0)))</f>
        <v>RMI</v>
      </c>
      <c r="H241" s="215" t="n">
        <f aca="true">IF(ISERROR($V241),"",OFFSET('Smelter Look-up'!$G$4,$V241-4,0))</f>
        <v>0</v>
      </c>
      <c r="I241" s="216" t="str">
        <f aca="true">IF(ISERROR($V241),"",OFFSET('Smelter Look-up'!$H$4,$V241-4,0))</f>
        <v>Kigali</v>
      </c>
      <c r="J241" s="216" t="str">
        <f aca="true">IF(ISERROR($V241),"",OFFSET('Smelter Look-up'!$I$4,$V241-4,0))</f>
        <v>City of Kigali</v>
      </c>
      <c r="K241" s="217"/>
      <c r="L241" s="217"/>
      <c r="M241" s="217"/>
      <c r="N241" s="217"/>
      <c r="O241" s="217"/>
      <c r="P241" s="218"/>
      <c r="Q241" s="219"/>
      <c r="R241" s="220" t="str">
        <f aca="true">IF(ISERROR($V241),"",OFFSET('Smelter Look-up'!$C$4,$V241-4,0)&amp;"")</f>
        <v>Luna Smelter, Ltd.</v>
      </c>
      <c r="S241" s="221" t="str">
        <f aca="true">IF(B241="","",IF(ISERROR(MATCH($E241,CL,0)),"Unknown",INDIRECT("'C'!$A$"&amp;MATCH($E241,CL,0)+1)))</f>
        <v>RW</v>
      </c>
      <c r="T241" s="221" t="str">
        <f aca="true">IF(B241="","",IF(ISERROR(MATCH($J241,SorP!$B$1:$B$6279,0)),"",INDIRECT("'SorP'!$A$"&amp;MATCH($S241&amp;$J241,SorP!C:C,0))))</f>
        <v>RW-01</v>
      </c>
      <c r="U241" s="222"/>
      <c r="V241" s="223" t="n">
        <f aca="false">IF(C241="",NA(),IF(OR(C241="Smelter not listed",C241="Smelter not yet identified"),MATCH($B241&amp;$D241,'Smelter Look-up'!$J:$J,0),MATCH($B241&amp;$C241,'Smelter Look-up'!$J:$J,0)))</f>
        <v>456</v>
      </c>
      <c r="X241" s="179" t="n">
        <f aca="false">IF(AND(C241="Smelter not listed",OR(LEN(D241)=0,LEN(E241)=0)),1,0)</f>
        <v>0</v>
      </c>
      <c r="AB241" s="224" t="str">
        <f aca="false">B241&amp;C241</f>
        <v>TinLuna Smelter, Ltd.</v>
      </c>
    </row>
    <row r="242" s="179" customFormat="true" ht="76.5" hidden="false" customHeight="false" outlineLevel="0" collapsed="false">
      <c r="A242" s="221"/>
      <c r="B242" s="211" t="s">
        <v>144</v>
      </c>
      <c r="C242" s="212" t="s">
        <v>438</v>
      </c>
      <c r="D242" s="213"/>
      <c r="E242" s="211" t="s">
        <v>173</v>
      </c>
      <c r="F242" s="214" t="str">
        <f aca="true">IF(ISERROR($V242),"",OFFSET('Smelter Look-up'!$E$4,$V242-4,0))</f>
        <v>CID002468</v>
      </c>
      <c r="G242" s="214" t="str">
        <f aca="true">IF(C242=$X$4,IF(ISERROR($V242),"Enter smelter details","RMI"),IF(ISERROR($V242),"",OFFSET('Smelter Look-up'!$F$4,$V242-4,0)))</f>
        <v>RMI</v>
      </c>
      <c r="H242" s="215" t="n">
        <f aca="true">IF(ISERROR($V242),"",OFFSET('Smelter Look-up'!$G$4,$V242-4,0))</f>
        <v>0</v>
      </c>
      <c r="I242" s="216" t="str">
        <f aca="true">IF(ISERROR($V242),"",OFFSET('Smelter Look-up'!$H$4,$V242-4,0))</f>
        <v>São João del Rei</v>
      </c>
      <c r="J242" s="216" t="str">
        <f aca="true">IF(ISERROR($V242),"",OFFSET('Smelter Look-up'!$I$4,$V242-4,0))</f>
        <v>Minas Gerais</v>
      </c>
      <c r="K242" s="217"/>
      <c r="L242" s="217"/>
      <c r="M242" s="217"/>
      <c r="N242" s="217"/>
      <c r="O242" s="217"/>
      <c r="P242" s="218"/>
      <c r="Q242" s="219"/>
      <c r="R242" s="220" t="str">
        <f aca="true">IF(ISERROR($V242),"",OFFSET('Smelter Look-up'!$C$4,$V242-4,0)&amp;"")</f>
        <v>Magnu's Minerais Metais e Ligas Ltda.</v>
      </c>
      <c r="S242" s="221" t="str">
        <f aca="true">IF(B242="","",IF(ISERROR(MATCH($E242,CL,0)),"Unknown",INDIRECT("'C'!$A$"&amp;MATCH($E242,CL,0)+1)))</f>
        <v>BR</v>
      </c>
      <c r="T242" s="221" t="str">
        <f aca="true">IF(B242="","",IF(ISERROR(MATCH($J242,SorP!$B$1:$B$6279,0)),"",INDIRECT("'SorP'!$A$"&amp;MATCH($S242&amp;$J242,SorP!C:C,0))))</f>
        <v>BR-MG</v>
      </c>
      <c r="U242" s="222"/>
      <c r="V242" s="223" t="n">
        <f aca="false">IF(C242="",NA(),IF(OR(C242="Smelter not listed",C242="Smelter not yet identified"),MATCH($B242&amp;$D242,'Smelter Look-up'!$J:$J,0),MATCH($B242&amp;$C242,'Smelter Look-up'!$J:$J,0)))</f>
        <v>457</v>
      </c>
      <c r="X242" s="179" t="n">
        <f aca="false">IF(AND(C242="Smelter not listed",OR(LEN(D242)=0,LEN(E242)=0)),1,0)</f>
        <v>0</v>
      </c>
      <c r="AB242" s="224" t="str">
        <f aca="false">B242&amp;C242</f>
        <v>TinMagnu's Minerais Metais e Ligas Ltda.</v>
      </c>
    </row>
    <row r="243" s="179" customFormat="true" ht="76.5" hidden="false" customHeight="false" outlineLevel="0" collapsed="false">
      <c r="A243" s="221"/>
      <c r="B243" s="211" t="s">
        <v>144</v>
      </c>
      <c r="C243" s="212" t="s">
        <v>439</v>
      </c>
      <c r="D243" s="213"/>
      <c r="E243" s="211" t="s">
        <v>295</v>
      </c>
      <c r="F243" s="214" t="str">
        <f aca="true">IF(ISERROR($V243),"",OFFSET('Smelter Look-up'!$E$4,$V243-4,0))</f>
        <v>CID001105</v>
      </c>
      <c r="G243" s="214" t="str">
        <f aca="true">IF(C243=$X$4,IF(ISERROR($V243),"Enter smelter details","RMI"),IF(ISERROR($V243),"",OFFSET('Smelter Look-up'!$F$4,$V243-4,0)))</f>
        <v>RMI</v>
      </c>
      <c r="H243" s="215" t="n">
        <f aca="true">IF(ISERROR($V243),"",OFFSET('Smelter Look-up'!$G$4,$V243-4,0))</f>
        <v>0</v>
      </c>
      <c r="I243" s="216" t="str">
        <f aca="true">IF(ISERROR($V243),"",OFFSET('Smelter Look-up'!$H$4,$V243-4,0))</f>
        <v>Butterworth</v>
      </c>
      <c r="J243" s="216" t="str">
        <f aca="true">IF(ISERROR($V243),"",OFFSET('Smelter Look-up'!$I$4,$V243-4,0))</f>
        <v>Pulau Pinang</v>
      </c>
      <c r="K243" s="217"/>
      <c r="L243" s="217"/>
      <c r="M243" s="217"/>
      <c r="N243" s="217"/>
      <c r="O243" s="217"/>
      <c r="P243" s="218"/>
      <c r="Q243" s="219"/>
      <c r="R243" s="220" t="str">
        <f aca="true">IF(ISERROR($V243),"",OFFSET('Smelter Look-up'!$C$4,$V243-4,0)&amp;"")</f>
        <v>Malaysia Smelting Corporation (MSC)</v>
      </c>
      <c r="S243" s="221" t="str">
        <f aca="true">IF(B243="","",IF(ISERROR(MATCH($E243,CL,0)),"Unknown",INDIRECT("'C'!$A$"&amp;MATCH($E243,CL,0)+1)))</f>
        <v>MY</v>
      </c>
      <c r="T243" s="221" t="str">
        <f aca="true">IF(B243="","",IF(ISERROR(MATCH($J243,SorP!$B$1:$B$6279,0)),"",INDIRECT("'SorP'!$A$"&amp;MATCH($S243&amp;$J243,SorP!C:C,0))))</f>
        <v>MY-07</v>
      </c>
      <c r="U243" s="222"/>
      <c r="V243" s="223" t="n">
        <f aca="false">IF(C243="",NA(),IF(OR(C243="Smelter not listed",C243="Smelter not yet identified"),MATCH($B243&amp;$D243,'Smelter Look-up'!$J:$J,0),MATCH($B243&amp;$C243,'Smelter Look-up'!$J:$J,0)))</f>
        <v>458</v>
      </c>
      <c r="X243" s="179" t="n">
        <f aca="false">IF(AND(C243="Smelter not listed",OR(LEN(D243)=0,LEN(E243)=0)),1,0)</f>
        <v>0</v>
      </c>
      <c r="AB243" s="224" t="str">
        <f aca="false">B243&amp;C243</f>
        <v>TinMalaysia Smelting Corporation (MSC)</v>
      </c>
    </row>
    <row r="244" s="179" customFormat="true" ht="51" hidden="false" customHeight="false" outlineLevel="0" collapsed="false">
      <c r="A244" s="221"/>
      <c r="B244" s="211" t="s">
        <v>144</v>
      </c>
      <c r="C244" s="212" t="s">
        <v>440</v>
      </c>
      <c r="D244" s="213"/>
      <c r="E244" s="211" t="s">
        <v>173</v>
      </c>
      <c r="F244" s="214" t="str">
        <f aca="true">IF(ISERROR($V244),"",OFFSET('Smelter Look-up'!$E$4,$V244-4,0))</f>
        <v>CID002500</v>
      </c>
      <c r="G244" s="214" t="str">
        <f aca="true">IF(C244=$X$4,IF(ISERROR($V244),"Enter smelter details","RMI"),IF(ISERROR($V244),"",OFFSET('Smelter Look-up'!$F$4,$V244-4,0)))</f>
        <v>RMI</v>
      </c>
      <c r="H244" s="215" t="n">
        <f aca="true">IF(ISERROR($V244),"",OFFSET('Smelter Look-up'!$G$4,$V244-4,0))</f>
        <v>0</v>
      </c>
      <c r="I244" s="216" t="str">
        <f aca="true">IF(ISERROR($V244),"",OFFSET('Smelter Look-up'!$H$4,$V244-4,0))</f>
        <v>Ariquemes</v>
      </c>
      <c r="J244" s="216" t="str">
        <f aca="true">IF(ISERROR($V244),"",OFFSET('Smelter Look-up'!$I$4,$V244-4,0))</f>
        <v>Rondônia</v>
      </c>
      <c r="K244" s="217"/>
      <c r="L244" s="217"/>
      <c r="M244" s="217"/>
      <c r="N244" s="217"/>
      <c r="O244" s="217"/>
      <c r="P244" s="218"/>
      <c r="Q244" s="219"/>
      <c r="R244" s="220" t="str">
        <f aca="true">IF(ISERROR($V244),"",OFFSET('Smelter Look-up'!$C$4,$V244-4,0)&amp;"")</f>
        <v>Melt Metais e Ligas S.A.</v>
      </c>
      <c r="S244" s="221" t="str">
        <f aca="true">IF(B244="","",IF(ISERROR(MATCH($E244,CL,0)),"Unknown",INDIRECT("'C'!$A$"&amp;MATCH($E244,CL,0)+1)))</f>
        <v>BR</v>
      </c>
      <c r="T244" s="221" t="str">
        <f aca="true">IF(B244="","",IF(ISERROR(MATCH($J244,SorP!$B$1:$B$6279,0)),"",INDIRECT("'SorP'!$A$"&amp;MATCH($S244&amp;$J244,SorP!C:C,0))))</f>
        <v>BR-RO</v>
      </c>
      <c r="U244" s="222"/>
      <c r="V244" s="223" t="n">
        <f aca="false">IF(C244="",NA(),IF(OR(C244="Smelter not listed",C244="Smelter not yet identified"),MATCH($B244&amp;$D244,'Smelter Look-up'!$J:$J,0),MATCH($B244&amp;$C244,'Smelter Look-up'!$J:$J,0)))</f>
        <v>459</v>
      </c>
      <c r="X244" s="179" t="n">
        <f aca="false">IF(AND(C244="Smelter not listed",OR(LEN(D244)=0,LEN(E244)=0)),1,0)</f>
        <v>0</v>
      </c>
      <c r="AB244" s="224" t="str">
        <f aca="false">B244&amp;C244</f>
        <v>TinMelt Metais e Ligas S.A.</v>
      </c>
    </row>
    <row r="245" s="179" customFormat="true" ht="89.25" hidden="false" customHeight="false" outlineLevel="0" collapsed="false">
      <c r="A245" s="221"/>
      <c r="B245" s="211" t="s">
        <v>144</v>
      </c>
      <c r="C245" s="212" t="s">
        <v>441</v>
      </c>
      <c r="D245" s="213"/>
      <c r="E245" s="211" t="s">
        <v>157</v>
      </c>
      <c r="F245" s="214" t="str">
        <f aca="true">IF(ISERROR($V245),"",OFFSET('Smelter Look-up'!$E$4,$V245-4,0))</f>
        <v/>
      </c>
      <c r="G245" s="214" t="str">
        <f aca="true">IF(C245=$X$4,IF(ISERROR($V245),"Enter smelter details","RMI"),IF(ISERROR($V245),"",OFFSET('Smelter Look-up'!$F$4,$V245-4,0)))</f>
        <v/>
      </c>
      <c r="H245" s="215" t="str">
        <f aca="true">IF(ISERROR($V245),"",OFFSET('Smelter Look-up'!$G$4,$V245-4,0))</f>
        <v/>
      </c>
      <c r="I245" s="216" t="str">
        <f aca="true">IF(ISERROR($V245),"",OFFSET('Smelter Look-up'!$H$4,$V245-4,0))</f>
        <v/>
      </c>
      <c r="J245" s="216" t="str">
        <f aca="true">IF(ISERROR($V245),"",OFFSET('Smelter Look-up'!$I$4,$V245-4,0))</f>
        <v/>
      </c>
      <c r="K245" s="217"/>
      <c r="L245" s="217"/>
      <c r="M245" s="217"/>
      <c r="N245" s="217"/>
      <c r="O245" s="217"/>
      <c r="P245" s="218"/>
      <c r="Q245" s="219"/>
      <c r="R245" s="220" t="str">
        <f aca="true">IF(ISERROR($V245),"",OFFSET('Smelter Look-up'!$C$4,$V245-4,0)&amp;"")</f>
        <v/>
      </c>
      <c r="S245" s="221" t="str">
        <f aca="true">IF(B245="","",IF(ISERROR(MATCH($E245,CL,0)),"Unknown",INDIRECT("'C'!$A$"&amp;MATCH($E245,CL,0)+1)))</f>
        <v>Unknown</v>
      </c>
      <c r="T245" s="221" t="str">
        <f aca="true">IF(B245="","",IF(ISERROR(MATCH($J245,SorP!$B$1:$B$6279,0)),"",INDIRECT("'SorP'!$A$"&amp;MATCH($S245&amp;$J245,SorP!C:C,0))))</f>
        <v/>
      </c>
      <c r="U245" s="222"/>
      <c r="V245" s="223" t="e">
        <f aca="false">IF(C245="",NA(),IF(OR(C245="Smelter not listed",C245="Smelter not yet identified"),MATCH($B245&amp;$D245,'Smelter Look-up'!$J:$J,0),MATCH($B245&amp;$C245,'Smelter Look-up'!$J:$J,0)))</f>
        <v>#N/A</v>
      </c>
      <c r="X245" s="179" t="n">
        <f aca="false">IF(AND(C245="Smelter not listed",OR(LEN(D245)=0,LEN(E245)=0)),1,0)</f>
        <v>0</v>
      </c>
      <c r="AB245" s="224" t="str">
        <f aca="false">B245&amp;C245</f>
        <v>TinMetallic Resources, Inc. United States Of</v>
      </c>
    </row>
    <row r="246" s="179" customFormat="true" ht="51" hidden="false" customHeight="false" outlineLevel="0" collapsed="false">
      <c r="A246" s="221"/>
      <c r="B246" s="211" t="s">
        <v>144</v>
      </c>
      <c r="C246" s="212" t="s">
        <v>391</v>
      </c>
      <c r="D246" s="213"/>
      <c r="E246" s="211" t="s">
        <v>173</v>
      </c>
      <c r="F246" s="214" t="str">
        <f aca="true">IF(ISERROR($V246),"",OFFSET('Smelter Look-up'!$E$4,$V246-4,0))</f>
        <v>CID001173</v>
      </c>
      <c r="G246" s="214" t="str">
        <f aca="true">IF(C246=$X$4,IF(ISERROR($V246),"Enter smelter details","RMI"),IF(ISERROR($V246),"",OFFSET('Smelter Look-up'!$F$4,$V246-4,0)))</f>
        <v>RMI</v>
      </c>
      <c r="H246" s="215" t="n">
        <f aca="true">IF(ISERROR($V246),"",OFFSET('Smelter Look-up'!$G$4,$V246-4,0))</f>
        <v>0</v>
      </c>
      <c r="I246" s="216" t="str">
        <f aca="true">IF(ISERROR($V246),"",OFFSET('Smelter Look-up'!$H$4,$V246-4,0))</f>
        <v>Bairro Guarapiranga</v>
      </c>
      <c r="J246" s="216" t="str">
        <f aca="true">IF(ISERROR($V246),"",OFFSET('Smelter Look-up'!$I$4,$V246-4,0))</f>
        <v>São Paulo</v>
      </c>
      <c r="K246" s="217"/>
      <c r="L246" s="217"/>
      <c r="M246" s="217"/>
      <c r="N246" s="217"/>
      <c r="O246" s="217"/>
      <c r="P246" s="218"/>
      <c r="Q246" s="219"/>
      <c r="R246" s="220" t="str">
        <f aca="true">IF(ISERROR($V246),"",OFFSET('Smelter Look-up'!$C$4,$V246-4,0)&amp;"")</f>
        <v>Mineracao Taboca S.A.</v>
      </c>
      <c r="S246" s="221" t="str">
        <f aca="true">IF(B246="","",IF(ISERROR(MATCH($E246,CL,0)),"Unknown",INDIRECT("'C'!$A$"&amp;MATCH($E246,CL,0)+1)))</f>
        <v>BR</v>
      </c>
      <c r="T246" s="221" t="str">
        <f aca="true">IF(B246="","",IF(ISERROR(MATCH($J246,SorP!$B$1:$B$6279,0)),"",INDIRECT("'SorP'!$A$"&amp;MATCH($S246&amp;$J246,SorP!C:C,0))))</f>
        <v>BR-SP</v>
      </c>
      <c r="U246" s="222"/>
      <c r="V246" s="223" t="n">
        <f aca="false">IF(C246="",NA(),IF(OR(C246="Smelter not listed",C246="Smelter not yet identified"),MATCH($B246&amp;$D246,'Smelter Look-up'!$J:$J,0),MATCH($B246&amp;$C246,'Smelter Look-up'!$J:$J,0)))</f>
        <v>465</v>
      </c>
      <c r="X246" s="179" t="n">
        <f aca="false">IF(AND(C246="Smelter not listed",OR(LEN(D246)=0,LEN(E246)=0)),1,0)</f>
        <v>0</v>
      </c>
      <c r="AB246" s="224" t="str">
        <f aca="false">B246&amp;C246</f>
        <v>TinMineracao Taboca S.A.</v>
      </c>
    </row>
    <row r="247" s="179" customFormat="true" ht="25.5" hidden="false" customHeight="false" outlineLevel="0" collapsed="false">
      <c r="A247" s="221"/>
      <c r="B247" s="211" t="s">
        <v>144</v>
      </c>
      <c r="C247" s="212" t="s">
        <v>442</v>
      </c>
      <c r="D247" s="213"/>
      <c r="E247" s="211" t="s">
        <v>443</v>
      </c>
      <c r="F247" s="214" t="str">
        <f aca="true">IF(ISERROR($V247),"",OFFSET('Smelter Look-up'!$E$4,$V247-4,0))</f>
        <v>CID001182</v>
      </c>
      <c r="G247" s="214" t="str">
        <f aca="true">IF(C247=$X$4,IF(ISERROR($V247),"Enter smelter details","RMI"),IF(ISERROR($V247),"",OFFSET('Smelter Look-up'!$F$4,$V247-4,0)))</f>
        <v>RMI</v>
      </c>
      <c r="H247" s="215" t="n">
        <f aca="true">IF(ISERROR($V247),"",OFFSET('Smelter Look-up'!$G$4,$V247-4,0))</f>
        <v>0</v>
      </c>
      <c r="I247" s="216" t="str">
        <f aca="true">IF(ISERROR($V247),"",OFFSET('Smelter Look-up'!$H$4,$V247-4,0))</f>
        <v>Paracas</v>
      </c>
      <c r="J247" s="216" t="str">
        <f aca="true">IF(ISERROR($V247),"",OFFSET('Smelter Look-up'!$I$4,$V247-4,0))</f>
        <v>Ika</v>
      </c>
      <c r="K247" s="217"/>
      <c r="L247" s="217"/>
      <c r="M247" s="217"/>
      <c r="N247" s="217"/>
      <c r="O247" s="217"/>
      <c r="P247" s="218"/>
      <c r="Q247" s="219"/>
      <c r="R247" s="220" t="str">
        <f aca="true">IF(ISERROR($V247),"",OFFSET('Smelter Look-up'!$C$4,$V247-4,0)&amp;"")</f>
        <v>Minsur</v>
      </c>
      <c r="S247" s="221" t="str">
        <f aca="true">IF(B247="","",IF(ISERROR(MATCH($E247,CL,0)),"Unknown",INDIRECT("'C'!$A$"&amp;MATCH($E247,CL,0)+1)))</f>
        <v>PE</v>
      </c>
      <c r="T247" s="221" t="str">
        <f aca="true">IF(B247="","",IF(ISERROR(MATCH($J247,SorP!$B$1:$B$6279,0)),"",INDIRECT("'SorP'!$A$"&amp;MATCH($S247&amp;$J247,SorP!C:C,0))))</f>
        <v>PE-ICA</v>
      </c>
      <c r="U247" s="222"/>
      <c r="V247" s="223" t="n">
        <f aca="false">IF(C247="",NA(),IF(OR(C247="Smelter not listed",C247="Smelter not yet identified"),MATCH($B247&amp;$D247,'Smelter Look-up'!$J:$J,0),MATCH($B247&amp;$C247,'Smelter Look-up'!$J:$J,0)))</f>
        <v>470</v>
      </c>
      <c r="X247" s="179" t="n">
        <f aca="false">IF(AND(C247="Smelter not listed",OR(LEN(D247)=0,LEN(E247)=0)),1,0)</f>
        <v>0</v>
      </c>
      <c r="AB247" s="224" t="str">
        <f aca="false">B247&amp;C247</f>
        <v>TinMinsur</v>
      </c>
    </row>
    <row r="248" s="179" customFormat="true" ht="76.5" hidden="false" customHeight="false" outlineLevel="0" collapsed="false">
      <c r="A248" s="221"/>
      <c r="B248" s="211" t="s">
        <v>144</v>
      </c>
      <c r="C248" s="212" t="s">
        <v>290</v>
      </c>
      <c r="D248" s="213"/>
      <c r="E248" s="211" t="s">
        <v>164</v>
      </c>
      <c r="F248" s="214" t="str">
        <f aca="true">IF(ISERROR($V248),"",OFFSET('Smelter Look-up'!$E$4,$V248-4,0))</f>
        <v>CID001191</v>
      </c>
      <c r="G248" s="214" t="str">
        <f aca="true">IF(C248=$X$4,IF(ISERROR($V248),"Enter smelter details","RMI"),IF(ISERROR($V248),"",OFFSET('Smelter Look-up'!$F$4,$V248-4,0)))</f>
        <v>RMI</v>
      </c>
      <c r="H248" s="215" t="n">
        <f aca="true">IF(ISERROR($V248),"",OFFSET('Smelter Look-up'!$G$4,$V248-4,0))</f>
        <v>0</v>
      </c>
      <c r="I248" s="216" t="str">
        <f aca="true">IF(ISERROR($V248),"",OFFSET('Smelter Look-up'!$H$4,$V248-4,0))</f>
        <v>Tokyo</v>
      </c>
      <c r="J248" s="216" t="str">
        <f aca="true">IF(ISERROR($V248),"",OFFSET('Smelter Look-up'!$I$4,$V248-4,0))</f>
        <v>Tokyo</v>
      </c>
      <c r="K248" s="217"/>
      <c r="L248" s="217"/>
      <c r="M248" s="217"/>
      <c r="N248" s="217"/>
      <c r="O248" s="217"/>
      <c r="P248" s="218"/>
      <c r="Q248" s="219"/>
      <c r="R248" s="220" t="str">
        <f aca="true">IF(ISERROR($V248),"",OFFSET('Smelter Look-up'!$C$4,$V248-4,0)&amp;"")</f>
        <v>Mitsubishi Materials Corporation</v>
      </c>
      <c r="S248" s="221" t="str">
        <f aca="true">IF(B248="","",IF(ISERROR(MATCH($E248,CL,0)),"Unknown",INDIRECT("'C'!$A$"&amp;MATCH($E248,CL,0)+1)))</f>
        <v>JP</v>
      </c>
      <c r="T248" s="221" t="str">
        <f aca="true">IF(B248="","",IF(ISERROR(MATCH($J248,SorP!$B$1:$B$6279,0)),"",INDIRECT("'SorP'!$A$"&amp;MATCH($S248&amp;$J248,SorP!C:C,0))))</f>
        <v>JP-13</v>
      </c>
      <c r="U248" s="222"/>
      <c r="V248" s="223" t="n">
        <f aca="false">IF(C248="",NA(),IF(OR(C248="Smelter not listed",C248="Smelter not yet identified"),MATCH($B248&amp;$D248,'Smelter Look-up'!$J:$J,0),MATCH($B248&amp;$C248,'Smelter Look-up'!$J:$J,0)))</f>
        <v>471</v>
      </c>
      <c r="X248" s="179" t="n">
        <f aca="false">IF(AND(C248="Smelter not listed",OR(LEN(D248)=0,LEN(E248)=0)),1,0)</f>
        <v>0</v>
      </c>
      <c r="AB248" s="224" t="str">
        <f aca="false">B248&amp;C248</f>
        <v>TinMitsubishi Materials Corporation</v>
      </c>
    </row>
    <row r="249" s="179" customFormat="true" ht="38.25" hidden="false" customHeight="false" outlineLevel="0" collapsed="false">
      <c r="A249" s="221"/>
      <c r="B249" s="211" t="s">
        <v>144</v>
      </c>
      <c r="C249" s="212" t="s">
        <v>294</v>
      </c>
      <c r="D249" s="213"/>
      <c r="E249" s="211" t="s">
        <v>295</v>
      </c>
      <c r="F249" s="214" t="str">
        <f aca="true">IF(ISERROR($V249),"",OFFSET('Smelter Look-up'!$E$4,$V249-4,0))</f>
        <v>CID002858</v>
      </c>
      <c r="G249" s="214" t="str">
        <f aca="true">IF(C249=$X$4,IF(ISERROR($V249),"Enter smelter details","RMI"),IF(ISERROR($V249),"",OFFSET('Smelter Look-up'!$F$4,$V249-4,0)))</f>
        <v>RMI</v>
      </c>
      <c r="H249" s="215" t="n">
        <f aca="true">IF(ISERROR($V249),"",OFFSET('Smelter Look-up'!$G$4,$V249-4,0))</f>
        <v>0</v>
      </c>
      <c r="I249" s="216" t="str">
        <f aca="true">IF(ISERROR($V249),"",OFFSET('Smelter Look-up'!$H$4,$V249-4,0))</f>
        <v>Kawasan Perindustrian Bukit Rambai</v>
      </c>
      <c r="J249" s="216" t="str">
        <f aca="true">IF(ISERROR($V249),"",OFFSET('Smelter Look-up'!$I$4,$V249-4,0))</f>
        <v>Melaka</v>
      </c>
      <c r="K249" s="217"/>
      <c r="L249" s="217"/>
      <c r="M249" s="217"/>
      <c r="N249" s="217"/>
      <c r="O249" s="217"/>
      <c r="P249" s="218"/>
      <c r="Q249" s="219"/>
      <c r="R249" s="220" t="str">
        <f aca="true">IF(ISERROR($V249),"",OFFSET('Smelter Look-up'!$C$4,$V249-4,0)&amp;"")</f>
        <v>Modeltech Sdn Bhd</v>
      </c>
      <c r="S249" s="221" t="str">
        <f aca="true">IF(B249="","",IF(ISERROR(MATCH($E249,CL,0)),"Unknown",INDIRECT("'C'!$A$"&amp;MATCH($E249,CL,0)+1)))</f>
        <v>MY</v>
      </c>
      <c r="T249" s="221" t="str">
        <f aca="true">IF(B249="","",IF(ISERROR(MATCH($J249,SorP!$B$1:$B$6279,0)),"",INDIRECT("'SorP'!$A$"&amp;MATCH($S249&amp;$J249,SorP!C:C,0))))</f>
        <v>MY-04</v>
      </c>
      <c r="U249" s="222"/>
      <c r="V249" s="223" t="n">
        <f aca="false">IF(C249="",NA(),IF(OR(C249="Smelter not listed",C249="Smelter not yet identified"),MATCH($B249&amp;$D249,'Smelter Look-up'!$J:$J,0),MATCH($B249&amp;$C249,'Smelter Look-up'!$J:$J,0)))</f>
        <v>472</v>
      </c>
      <c r="X249" s="179" t="n">
        <f aca="false">IF(AND(C249="Smelter not listed",OR(LEN(D249)=0,LEN(E249)=0)),1,0)</f>
        <v>0</v>
      </c>
      <c r="AB249" s="224" t="str">
        <f aca="false">B249&amp;C249</f>
        <v>TinModeltech Sdn Bhd</v>
      </c>
    </row>
    <row r="250" s="179" customFormat="true" ht="114.75" hidden="false" customHeight="false" outlineLevel="0" collapsed="false">
      <c r="A250" s="221"/>
      <c r="B250" s="211" t="s">
        <v>144</v>
      </c>
      <c r="C250" s="212" t="s">
        <v>444</v>
      </c>
      <c r="D250" s="213"/>
      <c r="E250" s="211" t="s">
        <v>410</v>
      </c>
      <c r="F250" s="214" t="str">
        <f aca="true">IF(ISERROR($V250),"",OFFSET('Smelter Look-up'!$E$4,$V250-4,0))</f>
        <v>CID002573</v>
      </c>
      <c r="G250" s="214" t="str">
        <f aca="true">IF(C250=$X$4,IF(ISERROR($V250),"Enter smelter details","RMI"),IF(ISERROR($V250),"",OFFSET('Smelter Look-up'!$F$4,$V250-4,0)))</f>
        <v>RMI</v>
      </c>
      <c r="H250" s="215" t="n">
        <f aca="true">IF(ISERROR($V250),"",OFFSET('Smelter Look-up'!$G$4,$V250-4,0))</f>
        <v>0</v>
      </c>
      <c r="I250" s="216" t="str">
        <f aca="true">IF(ISERROR($V250),"",OFFSET('Smelter Look-up'!$H$4,$V250-4,0))</f>
        <v>Quy Hop</v>
      </c>
      <c r="J250" s="216" t="str">
        <f aca="true">IF(ISERROR($V250),"",OFFSET('Smelter Look-up'!$I$4,$V250-4,0))</f>
        <v>Nghệ An</v>
      </c>
      <c r="K250" s="217"/>
      <c r="L250" s="217"/>
      <c r="M250" s="217"/>
      <c r="N250" s="217"/>
      <c r="O250" s="217"/>
      <c r="P250" s="218"/>
      <c r="Q250" s="219"/>
      <c r="R250" s="220" t="str">
        <f aca="true">IF(ISERROR($V250),"",OFFSET('Smelter Look-up'!$C$4,$V250-4,0)&amp;"")</f>
        <v>Nghe Tinh Non-Ferrous Metals Joint Stock Company</v>
      </c>
      <c r="S250" s="221" t="str">
        <f aca="true">IF(B250="","",IF(ISERROR(MATCH($E250,CL,0)),"Unknown",INDIRECT("'C'!$A$"&amp;MATCH($E250,CL,0)+1)))</f>
        <v>Unknown</v>
      </c>
      <c r="T250" s="221" t="e">
        <f aca="true">IF(B250="","",IF(ISERROR(MATCH($J250,SorP!$B$1:$B$6279,0)),"",INDIRECT("'SorP'!$A$"&amp;MATCH($S250&amp;$J250,SorP!C:C,0))))</f>
        <v>#N/A</v>
      </c>
      <c r="U250" s="222"/>
      <c r="V250" s="223" t="n">
        <f aca="false">IF(C250="",NA(),IF(OR(C250="Smelter not listed",C250="Smelter not yet identified"),MATCH($B250&amp;$D250,'Smelter Look-up'!$J:$J,0),MATCH($B250&amp;$C250,'Smelter Look-up'!$J:$J,0)))</f>
        <v>476</v>
      </c>
      <c r="X250" s="179" t="n">
        <f aca="false">IF(AND(C250="Smelter not listed",OR(LEN(D250)=0,LEN(E250)=0)),1,0)</f>
        <v>0</v>
      </c>
      <c r="AB250" s="224" t="str">
        <f aca="false">B250&amp;C250</f>
        <v>TinNghe Tinh Non-Ferrous Metals Joint Stock Company</v>
      </c>
    </row>
    <row r="251" s="179" customFormat="true" ht="63.75" hidden="false" customHeight="false" outlineLevel="0" collapsed="false">
      <c r="A251" s="221"/>
      <c r="B251" s="211" t="s">
        <v>144</v>
      </c>
      <c r="C251" s="212" t="s">
        <v>445</v>
      </c>
      <c r="D251" s="213"/>
      <c r="E251" s="211" t="s">
        <v>249</v>
      </c>
      <c r="F251" s="214" t="str">
        <f aca="true">IF(ISERROR($V251),"",OFFSET('Smelter Look-up'!$E$4,$V251-4,0))</f>
        <v/>
      </c>
      <c r="G251" s="214" t="str">
        <f aca="true">IF(C251=$X$4,IF(ISERROR($V251),"Enter smelter details","RMI"),IF(ISERROR($V251),"",OFFSET('Smelter Look-up'!$F$4,$V251-4,0)))</f>
        <v/>
      </c>
      <c r="H251" s="215" t="str">
        <f aca="true">IF(ISERROR($V251),"",OFFSET('Smelter Look-up'!$G$4,$V251-4,0))</f>
        <v/>
      </c>
      <c r="I251" s="216" t="str">
        <f aca="true">IF(ISERROR($V251),"",OFFSET('Smelter Look-up'!$H$4,$V251-4,0))</f>
        <v/>
      </c>
      <c r="J251" s="216" t="str">
        <f aca="true">IF(ISERROR($V251),"",OFFSET('Smelter Look-up'!$I$4,$V251-4,0))</f>
        <v/>
      </c>
      <c r="K251" s="217"/>
      <c r="L251" s="217"/>
      <c r="M251" s="217"/>
      <c r="N251" s="217"/>
      <c r="O251" s="217"/>
      <c r="P251" s="218"/>
      <c r="Q251" s="219"/>
      <c r="R251" s="220" t="str">
        <f aca="true">IF(ISERROR($V251),"",OFFSET('Smelter Look-up'!$C$4,$V251-4,0)&amp;"")</f>
        <v/>
      </c>
      <c r="S251" s="221" t="str">
        <f aca="true">IF(B251="","",IF(ISERROR(MATCH($E251,CL,0)),"Unknown",INDIRECT("'C'!$A$"&amp;MATCH($E251,CL,0)+1)))</f>
        <v>Unknown</v>
      </c>
      <c r="T251" s="221" t="str">
        <f aca="true">IF(B251="","",IF(ISERROR(MATCH($J251,SorP!$B$1:$B$6279,0)),"",INDIRECT("'SorP'!$A$"&amp;MATCH($S251&amp;$J251,SorP!C:C,0))))</f>
        <v/>
      </c>
      <c r="U251" s="222"/>
      <c r="V251" s="223" t="e">
        <f aca="false">IF(C251="",NA(),IF(OR(C251="Smelter not listed",C251="Smelter not yet identified"),MATCH($B251&amp;$D251,'Smelter Look-up'!$J:$J,0),MATCH($B251&amp;$C251,'Smelter Look-up'!$J:$J,0)))</f>
        <v>#N/A</v>
      </c>
      <c r="X251" s="179" t="n">
        <f aca="false">IF(AND(C251="Smelter not listed",OR(LEN(D251)=0,LEN(E251)=0)),1,0)</f>
        <v>0</v>
      </c>
      <c r="AB251" s="224" t="str">
        <f aca="false">B251&amp;C251</f>
        <v>TinNovosibirsk Tin Combine Russian</v>
      </c>
    </row>
    <row r="252" s="179" customFormat="true" ht="76.5" hidden="false" customHeight="false" outlineLevel="0" collapsed="false">
      <c r="A252" s="221"/>
      <c r="B252" s="211" t="s">
        <v>144</v>
      </c>
      <c r="C252" s="212" t="s">
        <v>446</v>
      </c>
      <c r="D252" s="213"/>
      <c r="E252" s="211" t="s">
        <v>362</v>
      </c>
      <c r="F252" s="214" t="str">
        <f aca="true">IF(ISERROR($V252),"",OFFSET('Smelter Look-up'!$E$4,$V252-4,0))</f>
        <v>CID001314</v>
      </c>
      <c r="G252" s="214" t="str">
        <f aca="true">IF(C252=$X$4,IF(ISERROR($V252),"Enter smelter details","RMI"),IF(ISERROR($V252),"",OFFSET('Smelter Look-up'!$F$4,$V252-4,0)))</f>
        <v>RMI</v>
      </c>
      <c r="H252" s="215" t="n">
        <f aca="true">IF(ISERROR($V252),"",OFFSET('Smelter Look-up'!$G$4,$V252-4,0))</f>
        <v>0</v>
      </c>
      <c r="I252" s="216" t="str">
        <f aca="true">IF(ISERROR($V252),"",OFFSET('Smelter Look-up'!$H$4,$V252-4,0))</f>
        <v>Nongkham Sriracha</v>
      </c>
      <c r="J252" s="216" t="str">
        <f aca="true">IF(ISERROR($V252),"",OFFSET('Smelter Look-up'!$I$4,$V252-4,0))</f>
        <v>Chon Buri</v>
      </c>
      <c r="K252" s="217"/>
      <c r="L252" s="217"/>
      <c r="M252" s="217"/>
      <c r="N252" s="217"/>
      <c r="O252" s="217"/>
      <c r="P252" s="218"/>
      <c r="Q252" s="219"/>
      <c r="R252" s="220" t="str">
        <f aca="true">IF(ISERROR($V252),"",OFFSET('Smelter Look-up'!$C$4,$V252-4,0)&amp;"")</f>
        <v>O.M. Manufacturing (Thailand) Co., Ltd.</v>
      </c>
      <c r="S252" s="221" t="str">
        <f aca="true">IF(B252="","",IF(ISERROR(MATCH($E252,CL,0)),"Unknown",INDIRECT("'C'!$A$"&amp;MATCH($E252,CL,0)+1)))</f>
        <v>TH</v>
      </c>
      <c r="T252" s="221" t="str">
        <f aca="true">IF(B252="","",IF(ISERROR(MATCH($J252,SorP!$B$1:$B$6279,0)),"",INDIRECT("'SorP'!$A$"&amp;MATCH($S252&amp;$J252,SorP!C:C,0))))</f>
        <v>TH-20</v>
      </c>
      <c r="U252" s="222"/>
      <c r="V252" s="223" t="n">
        <f aca="false">IF(C252="",NA(),IF(OR(C252="Smelter not listed",C252="Smelter not yet identified"),MATCH($B252&amp;$D252,'Smelter Look-up'!$J:$J,0),MATCH($B252&amp;$C252,'Smelter Look-up'!$J:$J,0)))</f>
        <v>479</v>
      </c>
      <c r="X252" s="179" t="n">
        <f aca="false">IF(AND(C252="Smelter not listed",OR(LEN(D252)=0,LEN(E252)=0)),1,0)</f>
        <v>0</v>
      </c>
      <c r="AB252" s="224" t="str">
        <f aca="false">B252&amp;C252</f>
        <v>TinO.M. Manufacturing (Thailand) Co., Ltd.</v>
      </c>
    </row>
    <row r="253" s="179" customFormat="true" ht="63.75" hidden="false" customHeight="false" outlineLevel="0" collapsed="false">
      <c r="A253" s="221"/>
      <c r="B253" s="211" t="s">
        <v>144</v>
      </c>
      <c r="C253" s="212" t="s">
        <v>447</v>
      </c>
      <c r="D253" s="213"/>
      <c r="E253" s="211" t="s">
        <v>190</v>
      </c>
      <c r="F253" s="214" t="str">
        <f aca="true">IF(ISERROR($V253),"",OFFSET('Smelter Look-up'!$E$4,$V253-4,0))</f>
        <v>CID002517</v>
      </c>
      <c r="G253" s="214" t="str">
        <f aca="true">IF(C253=$X$4,IF(ISERROR($V253),"Enter smelter details","RMI"),IF(ISERROR($V253),"",OFFSET('Smelter Look-up'!$F$4,$V253-4,0)))</f>
        <v>RMI</v>
      </c>
      <c r="H253" s="215" t="n">
        <f aca="true">IF(ISERROR($V253),"",OFFSET('Smelter Look-up'!$G$4,$V253-4,0))</f>
        <v>0</v>
      </c>
      <c r="I253" s="216" t="str">
        <f aca="true">IF(ISERROR($V253),"",OFFSET('Smelter Look-up'!$H$4,$V253-4,0))</f>
        <v>Rosario</v>
      </c>
      <c r="J253" s="216" t="str">
        <f aca="true">IF(ISERROR($V253),"",OFFSET('Smelter Look-up'!$I$4,$V253-4,0))</f>
        <v>Cavite</v>
      </c>
      <c r="K253" s="217"/>
      <c r="L253" s="217"/>
      <c r="M253" s="217"/>
      <c r="N253" s="217"/>
      <c r="O253" s="217"/>
      <c r="P253" s="218"/>
      <c r="Q253" s="219"/>
      <c r="R253" s="220" t="str">
        <f aca="true">IF(ISERROR($V253),"",OFFSET('Smelter Look-up'!$C$4,$V253-4,0)&amp;"")</f>
        <v>O.M. Manufacturing Philippines, Inc.</v>
      </c>
      <c r="S253" s="221" t="str">
        <f aca="true">IF(B253="","",IF(ISERROR(MATCH($E253,CL,0)),"Unknown",INDIRECT("'C'!$A$"&amp;MATCH($E253,CL,0)+1)))</f>
        <v>PH</v>
      </c>
      <c r="T253" s="221" t="str">
        <f aca="true">IF(B253="","",IF(ISERROR(MATCH($J253,SorP!$B$1:$B$6279,0)),"",INDIRECT("'SorP'!$A$"&amp;MATCH($S253&amp;$J253,SorP!C:C,0))))</f>
        <v>PH-CAV</v>
      </c>
      <c r="U253" s="222"/>
      <c r="V253" s="223" t="n">
        <f aca="false">IF(C253="",NA(),IF(OR(C253="Smelter not listed",C253="Smelter not yet identified"),MATCH($B253&amp;$D253,'Smelter Look-up'!$J:$J,0),MATCH($B253&amp;$C253,'Smelter Look-up'!$J:$J,0)))</f>
        <v>480</v>
      </c>
      <c r="X253" s="179" t="n">
        <f aca="false">IF(AND(C253="Smelter not listed",OR(LEN(D253)=0,LEN(E253)=0)),1,0)</f>
        <v>0</v>
      </c>
      <c r="AB253" s="224" t="str">
        <f aca="false">B253&amp;C253</f>
        <v>TinO.M. Manufacturing Philippines, Inc.</v>
      </c>
    </row>
    <row r="254" s="179" customFormat="true" ht="114.75" hidden="false" customHeight="false" outlineLevel="0" collapsed="false">
      <c r="A254" s="221"/>
      <c r="B254" s="211" t="s">
        <v>144</v>
      </c>
      <c r="C254" s="212" t="s">
        <v>448</v>
      </c>
      <c r="D254" s="213"/>
      <c r="E254" s="211" t="s">
        <v>425</v>
      </c>
      <c r="F254" s="214" t="str">
        <f aca="true">IF(ISERROR($V254),"",OFFSET('Smelter Look-up'!$E$4,$V254-4,0))</f>
        <v/>
      </c>
      <c r="G254" s="214" t="str">
        <f aca="true">IF(C254=$X$4,IF(ISERROR($V254),"Enter smelter details","RMI"),IF(ISERROR($V254),"",OFFSET('Smelter Look-up'!$F$4,$V254-4,0)))</f>
        <v/>
      </c>
      <c r="H254" s="215" t="str">
        <f aca="true">IF(ISERROR($V254),"",OFFSET('Smelter Look-up'!$G$4,$V254-4,0))</f>
        <v/>
      </c>
      <c r="I254" s="216" t="str">
        <f aca="true">IF(ISERROR($V254),"",OFFSET('Smelter Look-up'!$H$4,$V254-4,0))</f>
        <v/>
      </c>
      <c r="J254" s="216" t="str">
        <f aca="true">IF(ISERROR($V254),"",OFFSET('Smelter Look-up'!$I$4,$V254-4,0))</f>
        <v/>
      </c>
      <c r="K254" s="217"/>
      <c r="L254" s="217"/>
      <c r="M254" s="217"/>
      <c r="N254" s="217"/>
      <c r="O254" s="217"/>
      <c r="P254" s="218"/>
      <c r="Q254" s="219"/>
      <c r="R254" s="220" t="str">
        <f aca="true">IF(ISERROR($V254),"",OFFSET('Smelter Look-up'!$C$4,$V254-4,0)&amp;"")</f>
        <v/>
      </c>
      <c r="S254" s="221" t="str">
        <f aca="true">IF(B254="","",IF(ISERROR(MATCH($E254,CL,0)),"Unknown",INDIRECT("'C'!$A$"&amp;MATCH($E254,CL,0)+1)))</f>
        <v>Unknown</v>
      </c>
      <c r="T254" s="221" t="str">
        <f aca="true">IF(B254="","",IF(ISERROR(MATCH($J254,SorP!$B$1:$B$6279,0)),"",INDIRECT("'SorP'!$A$"&amp;MATCH($S254&amp;$J254,SorP!C:C,0))))</f>
        <v/>
      </c>
      <c r="U254" s="222"/>
      <c r="V254" s="223" t="e">
        <f aca="false">IF(C254="",NA(),IF(OR(C254="Smelter not listed",C254="Smelter not yet identified"),MATCH($B254&amp;$D254,'Smelter Look-up'!$J:$J,0),MATCH($B254&amp;$C254,'Smelter Look-up'!$J:$J,0)))</f>
        <v>#N/A</v>
      </c>
      <c r="X254" s="179" t="n">
        <f aca="false">IF(AND(C254="Smelter not listed",OR(LEN(D254)=0,LEN(E254)=0)),1,0)</f>
        <v>0</v>
      </c>
      <c r="AB254" s="224" t="str">
        <f aca="false">B254&amp;C254</f>
        <v>TinOperaciones Metalurgicas S.A. Bolivia (Plurinational State</v>
      </c>
    </row>
    <row r="255" s="179" customFormat="true" ht="63.75" hidden="false" customHeight="false" outlineLevel="0" collapsed="false">
      <c r="A255" s="221"/>
      <c r="B255" s="211" t="s">
        <v>144</v>
      </c>
      <c r="C255" s="212" t="s">
        <v>449</v>
      </c>
      <c r="D255" s="213"/>
      <c r="E255" s="211" t="s">
        <v>422</v>
      </c>
      <c r="F255" s="214" t="str">
        <f aca="true">IF(ISERROR($V255),"",OFFSET('Smelter Look-up'!$E$4,$V255-4,0))</f>
        <v>CID003208</v>
      </c>
      <c r="G255" s="214" t="str">
        <f aca="true">IF(C255=$X$4,IF(ISERROR($V255),"Enter smelter details","RMI"),IF(ISERROR($V255),"",OFFSET('Smelter Look-up'!$F$4,$V255-4,0)))</f>
        <v>RMI</v>
      </c>
      <c r="H255" s="215" t="n">
        <f aca="true">IF(ISERROR($V255),"",OFFSET('Smelter Look-up'!$G$4,$V255-4,0))</f>
        <v>0</v>
      </c>
      <c r="I255" s="216" t="str">
        <f aca="true">IF(ISERROR($V255),"",OFFSET('Smelter Look-up'!$H$4,$V255-4,0))</f>
        <v>Yangon</v>
      </c>
      <c r="J255" s="216" t="str">
        <f aca="true">IF(ISERROR($V255),"",OFFSET('Smelter Look-up'!$I$4,$V255-4,0))</f>
        <v>Yangon</v>
      </c>
      <c r="K255" s="217"/>
      <c r="L255" s="217"/>
      <c r="M255" s="217"/>
      <c r="N255" s="217"/>
      <c r="O255" s="217"/>
      <c r="P255" s="218"/>
      <c r="Q255" s="219"/>
      <c r="R255" s="220" t="str">
        <f aca="true">IF(ISERROR($V255),"",OFFSET('Smelter Look-up'!$C$4,$V255-4,0)&amp;"")</f>
        <v>Pongpipat Company Limited</v>
      </c>
      <c r="S255" s="221" t="str">
        <f aca="true">IF(B255="","",IF(ISERROR(MATCH($E255,CL,0)),"Unknown",INDIRECT("'C'!$A$"&amp;MATCH($E255,CL,0)+1)))</f>
        <v>MM</v>
      </c>
      <c r="T255" s="221" t="str">
        <f aca="true">IF(B255="","",IF(ISERROR(MATCH($J255,SorP!$B$1:$B$6279,0)),"",INDIRECT("'SorP'!$A$"&amp;MATCH($S255&amp;$J255,SorP!C:C,0))))</f>
        <v>MM-06</v>
      </c>
      <c r="U255" s="222"/>
      <c r="V255" s="223" t="n">
        <f aca="false">IF(C255="",NA(),IF(OR(C255="Smelter not listed",C255="Smelter not yet identified"),MATCH($B255&amp;$D255,'Smelter Look-up'!$J:$J,0),MATCH($B255&amp;$C255,'Smelter Look-up'!$J:$J,0)))</f>
        <v>484</v>
      </c>
      <c r="X255" s="179" t="n">
        <f aca="false">IF(AND(C255="Smelter not listed",OR(LEN(D255)=0,LEN(E255)=0)),1,0)</f>
        <v>0</v>
      </c>
      <c r="AB255" s="224" t="str">
        <f aca="false">B255&amp;C255</f>
        <v>TinPongpipat Company Limited</v>
      </c>
    </row>
    <row r="256" s="179" customFormat="true" ht="76.5" hidden="false" customHeight="false" outlineLevel="0" collapsed="false">
      <c r="A256" s="221"/>
      <c r="B256" s="211" t="s">
        <v>144</v>
      </c>
      <c r="C256" s="212" t="s">
        <v>450</v>
      </c>
      <c r="D256" s="213"/>
      <c r="E256" s="211" t="s">
        <v>186</v>
      </c>
      <c r="F256" s="214" t="str">
        <f aca="true">IF(ISERROR($V256),"",OFFSET('Smelter Look-up'!$E$4,$V256-4,0))</f>
        <v>CID003409</v>
      </c>
      <c r="G256" s="214" t="str">
        <f aca="true">IF(C256=$X$4,IF(ISERROR($V256),"Enter smelter details","RMI"),IF(ISERROR($V256),"",OFFSET('Smelter Look-up'!$F$4,$V256-4,0)))</f>
        <v>RMI</v>
      </c>
      <c r="H256" s="215" t="n">
        <f aca="true">IF(ISERROR($V256),"",OFFSET('Smelter Look-up'!$G$4,$V256-4,0))</f>
        <v>0</v>
      </c>
      <c r="I256" s="216" t="str">
        <f aca="true">IF(ISERROR($V256),"",OFFSET('Smelter Look-up'!$H$4,$V256-4,0))</f>
        <v>Jagdalpur</v>
      </c>
      <c r="J256" s="216" t="str">
        <f aca="true">IF(ISERROR($V256),"",OFFSET('Smelter Look-up'!$I$4,$V256-4,0))</f>
        <v>Chhattīsgarh</v>
      </c>
      <c r="K256" s="217"/>
      <c r="L256" s="217"/>
      <c r="M256" s="217"/>
      <c r="N256" s="217"/>
      <c r="O256" s="217"/>
      <c r="P256" s="218"/>
      <c r="Q256" s="219"/>
      <c r="R256" s="220" t="str">
        <f aca="true">IF(ISERROR($V256),"",OFFSET('Smelter Look-up'!$C$4,$V256-4,0)&amp;"")</f>
        <v>Precious Minerals and Smelting Limited</v>
      </c>
      <c r="S256" s="221" t="str">
        <f aca="true">IF(B256="","",IF(ISERROR(MATCH($E256,CL,0)),"Unknown",INDIRECT("'C'!$A$"&amp;MATCH($E256,CL,0)+1)))</f>
        <v>IN</v>
      </c>
      <c r="T256" s="221" t="str">
        <f aca="true">IF(B256="","",IF(ISERROR(MATCH($J256,SorP!$B$1:$B$6279,0)),"",INDIRECT("'SorP'!$A$"&amp;MATCH($S256&amp;$J256,SorP!C:C,0))))</f>
        <v>IN-CT</v>
      </c>
      <c r="U256" s="222"/>
      <c r="V256" s="223" t="n">
        <f aca="false">IF(C256="",NA(),IF(OR(C256="Smelter not listed",C256="Smelter not yet identified"),MATCH($B256&amp;$D256,'Smelter Look-up'!$J:$J,0),MATCH($B256&amp;$C256,'Smelter Look-up'!$J:$J,0)))</f>
        <v>485</v>
      </c>
      <c r="X256" s="179" t="n">
        <f aca="false">IF(AND(C256="Smelter not listed",OR(LEN(D256)=0,LEN(E256)=0)),1,0)</f>
        <v>0</v>
      </c>
      <c r="AB256" s="224" t="str">
        <f aca="false">B256&amp;C256</f>
        <v>TinPrecious Minerals and Smelting Limited</v>
      </c>
    </row>
    <row r="257" s="179" customFormat="true" ht="63.75" hidden="false" customHeight="false" outlineLevel="0" collapsed="false">
      <c r="A257" s="221"/>
      <c r="B257" s="211" t="s">
        <v>144</v>
      </c>
      <c r="C257" s="212" t="s">
        <v>451</v>
      </c>
      <c r="D257" s="213"/>
      <c r="E257" s="211" t="s">
        <v>314</v>
      </c>
      <c r="F257" s="214" t="str">
        <f aca="true">IF(ISERROR($V257),"",OFFSET('Smelter Look-up'!$E$4,$V257-4,0))</f>
        <v>CID000309</v>
      </c>
      <c r="G257" s="214" t="str">
        <f aca="true">IF(C257=$X$4,IF(ISERROR($V257),"Enter smelter details","RMI"),IF(ISERROR($V257),"",OFFSET('Smelter Look-up'!$F$4,$V257-4,0)))</f>
        <v>RMI</v>
      </c>
      <c r="H257" s="215" t="n">
        <f aca="true">IF(ISERROR($V257),"",OFFSET('Smelter Look-up'!$G$4,$V257-4,0))</f>
        <v>0</v>
      </c>
      <c r="I257" s="216" t="str">
        <f aca="true">IF(ISERROR($V257),"",OFFSET('Smelter Look-up'!$H$4,$V257-4,0))</f>
        <v>Pemali</v>
      </c>
      <c r="J257" s="216" t="str">
        <f aca="true">IF(ISERROR($V257),"",OFFSET('Smelter Look-up'!$I$4,$V257-4,0))</f>
        <v>Kepulauan Bangka Belitung</v>
      </c>
      <c r="K257" s="217"/>
      <c r="L257" s="217"/>
      <c r="M257" s="217"/>
      <c r="N257" s="217"/>
      <c r="O257" s="217"/>
      <c r="P257" s="218"/>
      <c r="Q257" s="219"/>
      <c r="R257" s="220" t="str">
        <f aca="true">IF(ISERROR($V257),"",OFFSET('Smelter Look-up'!$C$4,$V257-4,0)&amp;"")</f>
        <v>PT Aries Kencana Sejahtera</v>
      </c>
      <c r="S257" s="221" t="str">
        <f aca="true">IF(B257="","",IF(ISERROR(MATCH($E257,CL,0)),"Unknown",INDIRECT("'C'!$A$"&amp;MATCH($E257,CL,0)+1)))</f>
        <v>ID</v>
      </c>
      <c r="T257" s="221" t="str">
        <f aca="true">IF(B257="","",IF(ISERROR(MATCH($J257,SorP!$B$1:$B$6279,0)),"",INDIRECT("'SorP'!$A$"&amp;MATCH($S257&amp;$J257,SorP!C:C,0))))</f>
        <v>ID-BB</v>
      </c>
      <c r="U257" s="222"/>
      <c r="V257" s="223" t="n">
        <f aca="false">IF(C257="",NA(),IF(OR(C257="Smelter not listed",C257="Smelter not yet identified"),MATCH($B257&amp;$D257,'Smelter Look-up'!$J:$J,0),MATCH($B257&amp;$C257,'Smelter Look-up'!$J:$J,0)))</f>
        <v>486</v>
      </c>
      <c r="X257" s="179" t="n">
        <f aca="false">IF(AND(C257="Smelter not listed",OR(LEN(D257)=0,LEN(E257)=0)),1,0)</f>
        <v>0</v>
      </c>
      <c r="AB257" s="224" t="str">
        <f aca="false">B257&amp;C257</f>
        <v>TinPT Aries Kencana Sejahtera</v>
      </c>
    </row>
    <row r="258" s="179" customFormat="true" ht="63.75" hidden="false" customHeight="false" outlineLevel="0" collapsed="false">
      <c r="A258" s="221"/>
      <c r="B258" s="211" t="s">
        <v>144</v>
      </c>
      <c r="C258" s="212" t="s">
        <v>452</v>
      </c>
      <c r="D258" s="213"/>
      <c r="E258" s="211" t="s">
        <v>314</v>
      </c>
      <c r="F258" s="214" t="str">
        <f aca="true">IF(ISERROR($V258),"",OFFSET('Smelter Look-up'!$E$4,$V258-4,0))</f>
        <v>CID001399</v>
      </c>
      <c r="G258" s="214" t="str">
        <f aca="true">IF(C258=$X$4,IF(ISERROR($V258),"Enter smelter details","RMI"),IF(ISERROR($V258),"",OFFSET('Smelter Look-up'!$F$4,$V258-4,0)))</f>
        <v>RMI</v>
      </c>
      <c r="H258" s="215" t="n">
        <f aca="true">IF(ISERROR($V258),"",OFFSET('Smelter Look-up'!$G$4,$V258-4,0))</f>
        <v>0</v>
      </c>
      <c r="I258" s="216" t="str">
        <f aca="true">IF(ISERROR($V258),"",OFFSET('Smelter Look-up'!$H$4,$V258-4,0))</f>
        <v>Sungailiat</v>
      </c>
      <c r="J258" s="216" t="str">
        <f aca="true">IF(ISERROR($V258),"",OFFSET('Smelter Look-up'!$I$4,$V258-4,0))</f>
        <v>Kepulauan Bangka Belitung</v>
      </c>
      <c r="K258" s="217"/>
      <c r="L258" s="217"/>
      <c r="M258" s="217"/>
      <c r="N258" s="217"/>
      <c r="O258" s="217"/>
      <c r="P258" s="218"/>
      <c r="Q258" s="219"/>
      <c r="R258" s="220" t="str">
        <f aca="true">IF(ISERROR($V258),"",OFFSET('Smelter Look-up'!$C$4,$V258-4,0)&amp;"")</f>
        <v>PT Artha Cipta Langgeng</v>
      </c>
      <c r="S258" s="221" t="str">
        <f aca="true">IF(B258="","",IF(ISERROR(MATCH($E258,CL,0)),"Unknown",INDIRECT("'C'!$A$"&amp;MATCH($E258,CL,0)+1)))</f>
        <v>ID</v>
      </c>
      <c r="T258" s="221" t="str">
        <f aca="true">IF(B258="","",IF(ISERROR(MATCH($J258,SorP!$B$1:$B$6279,0)),"",INDIRECT("'SorP'!$A$"&amp;MATCH($S258&amp;$J258,SorP!C:C,0))))</f>
        <v>ID-BB</v>
      </c>
      <c r="U258" s="222"/>
      <c r="V258" s="223" t="n">
        <f aca="false">IF(C258="",NA(),IF(OR(C258="Smelter not listed",C258="Smelter not yet identified"),MATCH($B258&amp;$D258,'Smelter Look-up'!$J:$J,0),MATCH($B258&amp;$C258,'Smelter Look-up'!$J:$J,0)))</f>
        <v>487</v>
      </c>
      <c r="X258" s="179" t="n">
        <f aca="false">IF(AND(C258="Smelter not listed",OR(LEN(D258)=0,LEN(E258)=0)),1,0)</f>
        <v>0</v>
      </c>
      <c r="AB258" s="224" t="str">
        <f aca="false">B258&amp;C258</f>
        <v>TinPT Artha Cipta Langgeng</v>
      </c>
    </row>
    <row r="259" s="179" customFormat="true" ht="63.75" hidden="false" customHeight="false" outlineLevel="0" collapsed="false">
      <c r="A259" s="221"/>
      <c r="B259" s="211" t="s">
        <v>144</v>
      </c>
      <c r="C259" s="212" t="s">
        <v>453</v>
      </c>
      <c r="D259" s="213"/>
      <c r="E259" s="211" t="s">
        <v>314</v>
      </c>
      <c r="F259" s="214" t="str">
        <f aca="true">IF(ISERROR($V259),"",OFFSET('Smelter Look-up'!$E$4,$V259-4,0))</f>
        <v>CID002503</v>
      </c>
      <c r="G259" s="214" t="str">
        <f aca="true">IF(C259=$X$4,IF(ISERROR($V259),"Enter smelter details","RMI"),IF(ISERROR($V259),"",OFFSET('Smelter Look-up'!$F$4,$V259-4,0)))</f>
        <v>RMI</v>
      </c>
      <c r="H259" s="215" t="n">
        <f aca="true">IF(ISERROR($V259),"",OFFSET('Smelter Look-up'!$G$4,$V259-4,0))</f>
        <v>0</v>
      </c>
      <c r="I259" s="216" t="str">
        <f aca="true">IF(ISERROR($V259),"",OFFSET('Smelter Look-up'!$H$4,$V259-4,0))</f>
        <v>Sungailiat</v>
      </c>
      <c r="J259" s="216" t="str">
        <f aca="true">IF(ISERROR($V259),"",OFFSET('Smelter Look-up'!$I$4,$V259-4,0))</f>
        <v>Kepulauan Bangka Belitung</v>
      </c>
      <c r="K259" s="217"/>
      <c r="L259" s="217"/>
      <c r="M259" s="217"/>
      <c r="N259" s="217"/>
      <c r="O259" s="217"/>
      <c r="P259" s="218"/>
      <c r="Q259" s="219"/>
      <c r="R259" s="220" t="str">
        <f aca="true">IF(ISERROR($V259),"",OFFSET('Smelter Look-up'!$C$4,$V259-4,0)&amp;"")</f>
        <v>PT ATD Makmur Mandiri Jaya</v>
      </c>
      <c r="S259" s="221" t="str">
        <f aca="true">IF(B259="","",IF(ISERROR(MATCH($E259,CL,0)),"Unknown",INDIRECT("'C'!$A$"&amp;MATCH($E259,CL,0)+1)))</f>
        <v>ID</v>
      </c>
      <c r="T259" s="221" t="str">
        <f aca="true">IF(B259="","",IF(ISERROR(MATCH($J259,SorP!$B$1:$B$6279,0)),"",INDIRECT("'SorP'!$A$"&amp;MATCH($S259&amp;$J259,SorP!C:C,0))))</f>
        <v>ID-BB</v>
      </c>
      <c r="U259" s="222"/>
      <c r="V259" s="223" t="n">
        <f aca="false">IF(C259="",NA(),IF(OR(C259="Smelter not listed",C259="Smelter not yet identified"),MATCH($B259&amp;$D259,'Smelter Look-up'!$J:$J,0),MATCH($B259&amp;$C259,'Smelter Look-up'!$J:$J,0)))</f>
        <v>488</v>
      </c>
      <c r="X259" s="179" t="n">
        <f aca="false">IF(AND(C259="Smelter not listed",OR(LEN(D259)=0,LEN(E259)=0)),1,0)</f>
        <v>0</v>
      </c>
      <c r="AB259" s="224" t="str">
        <f aca="false">B259&amp;C259</f>
        <v>TinPT ATD Makmur Mandiri Jaya</v>
      </c>
    </row>
    <row r="260" s="179" customFormat="true" ht="51" hidden="false" customHeight="false" outlineLevel="0" collapsed="false">
      <c r="A260" s="221"/>
      <c r="B260" s="211" t="s">
        <v>144</v>
      </c>
      <c r="C260" s="212" t="s">
        <v>454</v>
      </c>
      <c r="D260" s="213"/>
      <c r="E260" s="211" t="s">
        <v>314</v>
      </c>
      <c r="F260" s="214" t="str">
        <f aca="true">IF(ISERROR($V260),"",OFFSET('Smelter Look-up'!$E$4,$V260-4,0))</f>
        <v>CID001402</v>
      </c>
      <c r="G260" s="214" t="str">
        <f aca="true">IF(C260=$X$4,IF(ISERROR($V260),"Enter smelter details","RMI"),IF(ISERROR($V260),"",OFFSET('Smelter Look-up'!$F$4,$V260-4,0)))</f>
        <v>RMI</v>
      </c>
      <c r="H260" s="215" t="n">
        <f aca="true">IF(ISERROR($V260),"",OFFSET('Smelter Look-up'!$G$4,$V260-4,0))</f>
        <v>0</v>
      </c>
      <c r="I260" s="216" t="str">
        <f aca="true">IF(ISERROR($V260),"",OFFSET('Smelter Look-up'!$H$4,$V260-4,0))</f>
        <v>Lintang</v>
      </c>
      <c r="J260" s="216" t="str">
        <f aca="true">IF(ISERROR($V260),"",OFFSET('Smelter Look-up'!$I$4,$V260-4,0))</f>
        <v>Kepulauan Bangka Belitung</v>
      </c>
      <c r="K260" s="217"/>
      <c r="L260" s="217"/>
      <c r="M260" s="217"/>
      <c r="N260" s="217"/>
      <c r="O260" s="217"/>
      <c r="P260" s="218"/>
      <c r="Q260" s="219"/>
      <c r="R260" s="220" t="str">
        <f aca="true">IF(ISERROR($V260),"",OFFSET('Smelter Look-up'!$C$4,$V260-4,0)&amp;"")</f>
        <v>PT Babel Inti Perkasa</v>
      </c>
      <c r="S260" s="221" t="str">
        <f aca="true">IF(B260="","",IF(ISERROR(MATCH($E260,CL,0)),"Unknown",INDIRECT("'C'!$A$"&amp;MATCH($E260,CL,0)+1)))</f>
        <v>ID</v>
      </c>
      <c r="T260" s="221" t="str">
        <f aca="true">IF(B260="","",IF(ISERROR(MATCH($J260,SorP!$B$1:$B$6279,0)),"",INDIRECT("'SorP'!$A$"&amp;MATCH($S260&amp;$J260,SorP!C:C,0))))</f>
        <v>ID-BB</v>
      </c>
      <c r="U260" s="222"/>
      <c r="V260" s="223" t="n">
        <f aca="false">IF(C260="",NA(),IF(OR(C260="Smelter not listed",C260="Smelter not yet identified"),MATCH($B260&amp;$D260,'Smelter Look-up'!$J:$J,0),MATCH($B260&amp;$C260,'Smelter Look-up'!$J:$J,0)))</f>
        <v>489</v>
      </c>
      <c r="X260" s="179" t="n">
        <f aca="false">IF(AND(C260="Smelter not listed",OR(LEN(D260)=0,LEN(E260)=0)),1,0)</f>
        <v>0</v>
      </c>
      <c r="AB260" s="224" t="str">
        <f aca="false">B260&amp;C260</f>
        <v>TinPT Babel Inti Perkasa</v>
      </c>
    </row>
    <row r="261" s="179" customFormat="true" ht="63.75" hidden="false" customHeight="false" outlineLevel="0" collapsed="false">
      <c r="A261" s="221"/>
      <c r="B261" s="211" t="s">
        <v>144</v>
      </c>
      <c r="C261" s="212" t="s">
        <v>455</v>
      </c>
      <c r="D261" s="213"/>
      <c r="E261" s="211" t="s">
        <v>314</v>
      </c>
      <c r="F261" s="214" t="str">
        <f aca="true">IF(ISERROR($V261),"",OFFSET('Smelter Look-up'!$E$4,$V261-4,0))</f>
        <v>CID001406</v>
      </c>
      <c r="G261" s="214" t="str">
        <f aca="true">IF(C261=$X$4,IF(ISERROR($V261),"Enter smelter details","RMI"),IF(ISERROR($V261),"",OFFSET('Smelter Look-up'!$F$4,$V261-4,0)))</f>
        <v>RMI</v>
      </c>
      <c r="H261" s="215" t="n">
        <f aca="true">IF(ISERROR($V261),"",OFFSET('Smelter Look-up'!$G$4,$V261-4,0))</f>
        <v>0</v>
      </c>
      <c r="I261" s="216" t="str">
        <f aca="true">IF(ISERROR($V261),"",OFFSET('Smelter Look-up'!$H$4,$V261-4,0))</f>
        <v>Badau</v>
      </c>
      <c r="J261" s="216" t="str">
        <f aca="true">IF(ISERROR($V261),"",OFFSET('Smelter Look-up'!$I$4,$V261-4,0))</f>
        <v>Kepulauan Bangka Belitung</v>
      </c>
      <c r="K261" s="217"/>
      <c r="L261" s="217"/>
      <c r="M261" s="217"/>
      <c r="N261" s="217"/>
      <c r="O261" s="217"/>
      <c r="P261" s="218"/>
      <c r="Q261" s="219"/>
      <c r="R261" s="220" t="str">
        <f aca="true">IF(ISERROR($V261),"",OFFSET('Smelter Look-up'!$C$4,$V261-4,0)&amp;"")</f>
        <v>PT Babel Surya Alam Lestari</v>
      </c>
      <c r="S261" s="221" t="str">
        <f aca="true">IF(B261="","",IF(ISERROR(MATCH($E261,CL,0)),"Unknown",INDIRECT("'C'!$A$"&amp;MATCH($E261,CL,0)+1)))</f>
        <v>ID</v>
      </c>
      <c r="T261" s="221" t="str">
        <f aca="true">IF(B261="","",IF(ISERROR(MATCH($J261,SorP!$B$1:$B$6279,0)),"",INDIRECT("'SorP'!$A$"&amp;MATCH($S261&amp;$J261,SorP!C:C,0))))</f>
        <v>ID-BB</v>
      </c>
      <c r="U261" s="222"/>
      <c r="V261" s="223" t="n">
        <f aca="false">IF(C261="",NA(),IF(OR(C261="Smelter not listed",C261="Smelter not yet identified"),MATCH($B261&amp;$D261,'Smelter Look-up'!$J:$J,0),MATCH($B261&amp;$C261,'Smelter Look-up'!$J:$J,0)))</f>
        <v>490</v>
      </c>
      <c r="X261" s="179" t="n">
        <f aca="false">IF(AND(C261="Smelter not listed",OR(LEN(D261)=0,LEN(E261)=0)),1,0)</f>
        <v>0</v>
      </c>
      <c r="AB261" s="224" t="str">
        <f aca="false">B261&amp;C261</f>
        <v>TinPT Babel Surya Alam Lestari</v>
      </c>
    </row>
    <row r="262" s="179" customFormat="true" ht="51" hidden="false" customHeight="false" outlineLevel="0" collapsed="false">
      <c r="A262" s="221"/>
      <c r="B262" s="211" t="s">
        <v>144</v>
      </c>
      <c r="C262" s="212" t="s">
        <v>456</v>
      </c>
      <c r="D262" s="213"/>
      <c r="E262" s="211" t="s">
        <v>314</v>
      </c>
      <c r="F262" s="214" t="str">
        <f aca="true">IF(ISERROR($V262),"",OFFSET('Smelter Look-up'!$E$4,$V262-4,0))</f>
        <v>CID002776</v>
      </c>
      <c r="G262" s="214" t="str">
        <f aca="true">IF(C262=$X$4,IF(ISERROR($V262),"Enter smelter details","RMI"),IF(ISERROR($V262),"",OFFSET('Smelter Look-up'!$F$4,$V262-4,0)))</f>
        <v>RMI</v>
      </c>
      <c r="H262" s="215" t="n">
        <f aca="true">IF(ISERROR($V262),"",OFFSET('Smelter Look-up'!$G$4,$V262-4,0))</f>
        <v>0</v>
      </c>
      <c r="I262" s="216" t="str">
        <f aca="true">IF(ISERROR($V262),"",OFFSET('Smelter Look-up'!$H$4,$V262-4,0))</f>
        <v>Air Mesu</v>
      </c>
      <c r="J262" s="216" t="str">
        <f aca="true">IF(ISERROR($V262),"",OFFSET('Smelter Look-up'!$I$4,$V262-4,0))</f>
        <v>Kepulauan Bangka Belitung</v>
      </c>
      <c r="K262" s="217"/>
      <c r="L262" s="217"/>
      <c r="M262" s="217"/>
      <c r="N262" s="217"/>
      <c r="O262" s="217"/>
      <c r="P262" s="218"/>
      <c r="Q262" s="219"/>
      <c r="R262" s="220" t="str">
        <f aca="true">IF(ISERROR($V262),"",OFFSET('Smelter Look-up'!$C$4,$V262-4,0)&amp;"")</f>
        <v>PT Bangka Prima Tin</v>
      </c>
      <c r="S262" s="221" t="str">
        <f aca="true">IF(B262="","",IF(ISERROR(MATCH($E262,CL,0)),"Unknown",INDIRECT("'C'!$A$"&amp;MATCH($E262,CL,0)+1)))</f>
        <v>ID</v>
      </c>
      <c r="T262" s="221" t="str">
        <f aca="true">IF(B262="","",IF(ISERROR(MATCH($J262,SorP!$B$1:$B$6279,0)),"",INDIRECT("'SorP'!$A$"&amp;MATCH($S262&amp;$J262,SorP!C:C,0))))</f>
        <v>ID-BB</v>
      </c>
      <c r="U262" s="222"/>
      <c r="V262" s="223" t="n">
        <f aca="false">IF(C262="",NA(),IF(OR(C262="Smelter not listed",C262="Smelter not yet identified"),MATCH($B262&amp;$D262,'Smelter Look-up'!$J:$J,0),MATCH($B262&amp;$C262,'Smelter Look-up'!$J:$J,0)))</f>
        <v>491</v>
      </c>
      <c r="X262" s="179" t="n">
        <f aca="false">IF(AND(C262="Smelter not listed",OR(LEN(D262)=0,LEN(E262)=0)),1,0)</f>
        <v>0</v>
      </c>
      <c r="AB262" s="224" t="str">
        <f aca="false">B262&amp;C262</f>
        <v>TinPT Bangka Prima Tin</v>
      </c>
    </row>
    <row r="263" s="179" customFormat="true" ht="51" hidden="false" customHeight="false" outlineLevel="0" collapsed="false">
      <c r="A263" s="221"/>
      <c r="B263" s="211" t="s">
        <v>144</v>
      </c>
      <c r="C263" s="212" t="s">
        <v>457</v>
      </c>
      <c r="D263" s="213"/>
      <c r="E263" s="211" t="s">
        <v>314</v>
      </c>
      <c r="F263" s="214" t="str">
        <f aca="true">IF(ISERROR($V263),"",OFFSET('Smelter Look-up'!$E$4,$V263-4,0))</f>
        <v>CID003205</v>
      </c>
      <c r="G263" s="214" t="str">
        <f aca="true">IF(C263=$X$4,IF(ISERROR($V263),"Enter smelter details","RMI"),IF(ISERROR($V263),"",OFFSET('Smelter Look-up'!$F$4,$V263-4,0)))</f>
        <v>RMI</v>
      </c>
      <c r="H263" s="215" t="n">
        <f aca="true">IF(ISERROR($V263),"",OFFSET('Smelter Look-up'!$G$4,$V263-4,0))</f>
        <v>0</v>
      </c>
      <c r="I263" s="216" t="str">
        <f aca="true">IF(ISERROR($V263),"",OFFSET('Smelter Look-up'!$H$4,$V263-4,0))</f>
        <v>Pangkalpinang</v>
      </c>
      <c r="J263" s="216" t="str">
        <f aca="true">IF(ISERROR($V263),"",OFFSET('Smelter Look-up'!$I$4,$V263-4,0))</f>
        <v>Kepulauan Bangka Belitung</v>
      </c>
      <c r="K263" s="217"/>
      <c r="L263" s="217"/>
      <c r="M263" s="217"/>
      <c r="N263" s="217"/>
      <c r="O263" s="217"/>
      <c r="P263" s="218"/>
      <c r="Q263" s="219"/>
      <c r="R263" s="220" t="str">
        <f aca="true">IF(ISERROR($V263),"",OFFSET('Smelter Look-up'!$C$4,$V263-4,0)&amp;"")</f>
        <v>PT Bangka Serumpun</v>
      </c>
      <c r="S263" s="221" t="str">
        <f aca="true">IF(B263="","",IF(ISERROR(MATCH($E263,CL,0)),"Unknown",INDIRECT("'C'!$A$"&amp;MATCH($E263,CL,0)+1)))</f>
        <v>ID</v>
      </c>
      <c r="T263" s="221" t="str">
        <f aca="true">IF(B263="","",IF(ISERROR(MATCH($J263,SorP!$B$1:$B$6279,0)),"",INDIRECT("'SorP'!$A$"&amp;MATCH($S263&amp;$J263,SorP!C:C,0))))</f>
        <v>ID-BB</v>
      </c>
      <c r="U263" s="222"/>
      <c r="V263" s="223" t="n">
        <f aca="false">IF(C263="",NA(),IF(OR(C263="Smelter not listed",C263="Smelter not yet identified"),MATCH($B263&amp;$D263,'Smelter Look-up'!$J:$J,0),MATCH($B263&amp;$C263,'Smelter Look-up'!$J:$J,0)))</f>
        <v>492</v>
      </c>
      <c r="X263" s="179" t="n">
        <f aca="false">IF(AND(C263="Smelter not listed",OR(LEN(D263)=0,LEN(E263)=0)),1,0)</f>
        <v>0</v>
      </c>
      <c r="AB263" s="224" t="str">
        <f aca="false">B263&amp;C263</f>
        <v>TinPT Bangka Serumpun</v>
      </c>
    </row>
    <row r="264" s="179" customFormat="true" ht="51" hidden="false" customHeight="false" outlineLevel="0" collapsed="false">
      <c r="A264" s="221"/>
      <c r="B264" s="211" t="s">
        <v>144</v>
      </c>
      <c r="C264" s="212" t="s">
        <v>458</v>
      </c>
      <c r="D264" s="213"/>
      <c r="E264" s="211" t="s">
        <v>314</v>
      </c>
      <c r="F264" s="214" t="str">
        <f aca="true">IF(ISERROR($V264),"",OFFSET('Smelter Look-up'!$E$4,$V264-4,0))</f>
        <v>CID001419</v>
      </c>
      <c r="G264" s="214" t="str">
        <f aca="true">IF(C264=$X$4,IF(ISERROR($V264),"Enter smelter details","RMI"),IF(ISERROR($V264),"",OFFSET('Smelter Look-up'!$F$4,$V264-4,0)))</f>
        <v>RMI</v>
      </c>
      <c r="H264" s="215" t="n">
        <f aca="true">IF(ISERROR($V264),"",OFFSET('Smelter Look-up'!$G$4,$V264-4,0))</f>
        <v>0</v>
      </c>
      <c r="I264" s="216" t="str">
        <f aca="true">IF(ISERROR($V264),"",OFFSET('Smelter Look-up'!$H$4,$V264-4,0))</f>
        <v>Sungailiat</v>
      </c>
      <c r="J264" s="216" t="str">
        <f aca="true">IF(ISERROR($V264),"",OFFSET('Smelter Look-up'!$I$4,$V264-4,0))</f>
        <v>Kepulauan Bangka Belitung</v>
      </c>
      <c r="K264" s="217"/>
      <c r="L264" s="217"/>
      <c r="M264" s="217"/>
      <c r="N264" s="217"/>
      <c r="O264" s="217"/>
      <c r="P264" s="218"/>
      <c r="Q264" s="219"/>
      <c r="R264" s="220" t="str">
        <f aca="true">IF(ISERROR($V264),"",OFFSET('Smelter Look-up'!$C$4,$V264-4,0)&amp;"")</f>
        <v>PT Bangka Tin Industry</v>
      </c>
      <c r="S264" s="221" t="str">
        <f aca="true">IF(B264="","",IF(ISERROR(MATCH($E264,CL,0)),"Unknown",INDIRECT("'C'!$A$"&amp;MATCH($E264,CL,0)+1)))</f>
        <v>ID</v>
      </c>
      <c r="T264" s="221" t="str">
        <f aca="true">IF(B264="","",IF(ISERROR(MATCH($J264,SorP!$B$1:$B$6279,0)),"",INDIRECT("'SorP'!$A$"&amp;MATCH($S264&amp;$J264,SorP!C:C,0))))</f>
        <v>ID-BB</v>
      </c>
      <c r="U264" s="222"/>
      <c r="V264" s="223" t="n">
        <f aca="false">IF(C264="",NA(),IF(OR(C264="Smelter not listed",C264="Smelter not yet identified"),MATCH($B264&amp;$D264,'Smelter Look-up'!$J:$J,0),MATCH($B264&amp;$C264,'Smelter Look-up'!$J:$J,0)))</f>
        <v>493</v>
      </c>
      <c r="X264" s="179" t="n">
        <f aca="false">IF(AND(C264="Smelter not listed",OR(LEN(D264)=0,LEN(E264)=0)),1,0)</f>
        <v>0</v>
      </c>
      <c r="AB264" s="224" t="str">
        <f aca="false">B264&amp;C264</f>
        <v>TinPT Bangka Tin Industry</v>
      </c>
    </row>
    <row r="265" s="179" customFormat="true" ht="63.75" hidden="false" customHeight="false" outlineLevel="0" collapsed="false">
      <c r="A265" s="221"/>
      <c r="B265" s="211" t="s">
        <v>144</v>
      </c>
      <c r="C265" s="212" t="s">
        <v>459</v>
      </c>
      <c r="D265" s="213"/>
      <c r="E265" s="211" t="s">
        <v>314</v>
      </c>
      <c r="F265" s="214" t="str">
        <f aca="true">IF(ISERROR($V265),"",OFFSET('Smelter Look-up'!$E$4,$V265-4,0))</f>
        <v>CID001421</v>
      </c>
      <c r="G265" s="214" t="str">
        <f aca="true">IF(C265=$X$4,IF(ISERROR($V265),"Enter smelter details","RMI"),IF(ISERROR($V265),"",OFFSET('Smelter Look-up'!$F$4,$V265-4,0)))</f>
        <v>RMI</v>
      </c>
      <c r="H265" s="215" t="n">
        <f aca="true">IF(ISERROR($V265),"",OFFSET('Smelter Look-up'!$G$4,$V265-4,0))</f>
        <v>0</v>
      </c>
      <c r="I265" s="216" t="str">
        <f aca="true">IF(ISERROR($V265),"",OFFSET('Smelter Look-up'!$H$4,$V265-4,0))</f>
        <v>Belitung</v>
      </c>
      <c r="J265" s="216" t="str">
        <f aca="true">IF(ISERROR($V265),"",OFFSET('Smelter Look-up'!$I$4,$V265-4,0))</f>
        <v>Kepulauan Bangka Belitung</v>
      </c>
      <c r="K265" s="217"/>
      <c r="L265" s="217"/>
      <c r="M265" s="217"/>
      <c r="N265" s="217"/>
      <c r="O265" s="217"/>
      <c r="P265" s="218"/>
      <c r="Q265" s="219"/>
      <c r="R265" s="220" t="str">
        <f aca="true">IF(ISERROR($V265),"",OFFSET('Smelter Look-up'!$C$4,$V265-4,0)&amp;"")</f>
        <v>PT Belitung Industri Sejahtera</v>
      </c>
      <c r="S265" s="221" t="str">
        <f aca="true">IF(B265="","",IF(ISERROR(MATCH($E265,CL,0)),"Unknown",INDIRECT("'C'!$A$"&amp;MATCH($E265,CL,0)+1)))</f>
        <v>ID</v>
      </c>
      <c r="T265" s="221" t="str">
        <f aca="true">IF(B265="","",IF(ISERROR(MATCH($J265,SorP!$B$1:$B$6279,0)),"",INDIRECT("'SorP'!$A$"&amp;MATCH($S265&amp;$J265,SorP!C:C,0))))</f>
        <v>ID-BB</v>
      </c>
      <c r="U265" s="222"/>
      <c r="V265" s="223" t="n">
        <f aca="false">IF(C265="",NA(),IF(OR(C265="Smelter not listed",C265="Smelter not yet identified"),MATCH($B265&amp;$D265,'Smelter Look-up'!$J:$J,0),MATCH($B265&amp;$C265,'Smelter Look-up'!$J:$J,0)))</f>
        <v>494</v>
      </c>
      <c r="X265" s="179" t="n">
        <f aca="false">IF(AND(C265="Smelter not listed",OR(LEN(D265)=0,LEN(E265)=0)),1,0)</f>
        <v>0</v>
      </c>
      <c r="AB265" s="224" t="str">
        <f aca="false">B265&amp;C265</f>
        <v>TinPT Belitung Industri Sejahtera</v>
      </c>
    </row>
    <row r="266" s="179" customFormat="true" ht="38.25" hidden="false" customHeight="false" outlineLevel="0" collapsed="false">
      <c r="A266" s="221"/>
      <c r="B266" s="211" t="s">
        <v>144</v>
      </c>
      <c r="C266" s="212" t="s">
        <v>460</v>
      </c>
      <c r="D266" s="213"/>
      <c r="E266" s="211" t="s">
        <v>314</v>
      </c>
      <c r="F266" s="214" t="str">
        <f aca="true">IF(ISERROR($V266),"",OFFSET('Smelter Look-up'!$E$4,$V266-4,0))</f>
        <v>CID001428</v>
      </c>
      <c r="G266" s="214" t="str">
        <f aca="true">IF(C266=$X$4,IF(ISERROR($V266),"Enter smelter details","RMI"),IF(ISERROR($V266),"",OFFSET('Smelter Look-up'!$F$4,$V266-4,0)))</f>
        <v>RMI</v>
      </c>
      <c r="H266" s="215" t="n">
        <f aca="true">IF(ISERROR($V266),"",OFFSET('Smelter Look-up'!$G$4,$V266-4,0))</f>
        <v>0</v>
      </c>
      <c r="I266" s="216" t="str">
        <f aca="true">IF(ISERROR($V266),"",OFFSET('Smelter Look-up'!$H$4,$V266-4,0))</f>
        <v>Pangkal Pinang</v>
      </c>
      <c r="J266" s="216" t="str">
        <f aca="true">IF(ISERROR($V266),"",OFFSET('Smelter Look-up'!$I$4,$V266-4,0))</f>
        <v>Kepulauan Bangka Belitung</v>
      </c>
      <c r="K266" s="217"/>
      <c r="L266" s="217"/>
      <c r="M266" s="217"/>
      <c r="N266" s="217"/>
      <c r="O266" s="217"/>
      <c r="P266" s="218"/>
      <c r="Q266" s="219"/>
      <c r="R266" s="220" t="str">
        <f aca="true">IF(ISERROR($V266),"",OFFSET('Smelter Look-up'!$C$4,$V266-4,0)&amp;"")</f>
        <v>PT Bukit Timah</v>
      </c>
      <c r="S266" s="221" t="str">
        <f aca="true">IF(B266="","",IF(ISERROR(MATCH($E266,CL,0)),"Unknown",INDIRECT("'C'!$A$"&amp;MATCH($E266,CL,0)+1)))</f>
        <v>ID</v>
      </c>
      <c r="T266" s="221" t="str">
        <f aca="true">IF(B266="","",IF(ISERROR(MATCH($J266,SorP!$B$1:$B$6279,0)),"",INDIRECT("'SorP'!$A$"&amp;MATCH($S266&amp;$J266,SorP!C:C,0))))</f>
        <v>ID-BB</v>
      </c>
      <c r="U266" s="222"/>
      <c r="V266" s="223" t="n">
        <f aca="false">IF(C266="",NA(),IF(OR(C266="Smelter not listed",C266="Smelter not yet identified"),MATCH($B266&amp;$D266,'Smelter Look-up'!$J:$J,0),MATCH($B266&amp;$C266,'Smelter Look-up'!$J:$J,0)))</f>
        <v>495</v>
      </c>
      <c r="X266" s="179" t="n">
        <f aca="false">IF(AND(C266="Smelter not listed",OR(LEN(D266)=0,LEN(E266)=0)),1,0)</f>
        <v>0</v>
      </c>
      <c r="AB266" s="224" t="str">
        <f aca="false">B266&amp;C266</f>
        <v>TinPT Bukit Timah</v>
      </c>
    </row>
    <row r="267" s="179" customFormat="true" ht="51" hidden="false" customHeight="false" outlineLevel="0" collapsed="false">
      <c r="A267" s="221"/>
      <c r="B267" s="211" t="s">
        <v>144</v>
      </c>
      <c r="C267" s="212" t="s">
        <v>461</v>
      </c>
      <c r="D267" s="213"/>
      <c r="E267" s="211" t="s">
        <v>314</v>
      </c>
      <c r="F267" s="214" t="str">
        <f aca="true">IF(ISERROR($V267),"",OFFSET('Smelter Look-up'!$E$4,$V267-4,0))</f>
        <v>CID002696</v>
      </c>
      <c r="G267" s="214" t="str">
        <f aca="true">IF(C267=$X$4,IF(ISERROR($V267),"Enter smelter details","RMI"),IF(ISERROR($V267),"",OFFSET('Smelter Look-up'!$F$4,$V267-4,0)))</f>
        <v>RMI</v>
      </c>
      <c r="H267" s="215" t="n">
        <f aca="true">IF(ISERROR($V267),"",OFFSET('Smelter Look-up'!$G$4,$V267-4,0))</f>
        <v>0</v>
      </c>
      <c r="I267" s="216" t="str">
        <f aca="true">IF(ISERROR($V267),"",OFFSET('Smelter Look-up'!$H$4,$V267-4,0))</f>
        <v>Batam</v>
      </c>
      <c r="J267" s="216" t="str">
        <f aca="true">IF(ISERROR($V267),"",OFFSET('Smelter Look-up'!$I$4,$V267-4,0))</f>
        <v>Kepulauan Riau</v>
      </c>
      <c r="K267" s="217"/>
      <c r="L267" s="217"/>
      <c r="M267" s="217"/>
      <c r="N267" s="217"/>
      <c r="O267" s="217"/>
      <c r="P267" s="218"/>
      <c r="Q267" s="219"/>
      <c r="R267" s="220" t="str">
        <f aca="true">IF(ISERROR($V267),"",OFFSET('Smelter Look-up'!$C$4,$V267-4,0)&amp;"")</f>
        <v>PT Cipta Persada Mulia</v>
      </c>
      <c r="S267" s="221" t="str">
        <f aca="true">IF(B267="","",IF(ISERROR(MATCH($E267,CL,0)),"Unknown",INDIRECT("'C'!$A$"&amp;MATCH($E267,CL,0)+1)))</f>
        <v>ID</v>
      </c>
      <c r="T267" s="221" t="str">
        <f aca="true">IF(B267="","",IF(ISERROR(MATCH($J267,SorP!$B$1:$B$6279,0)),"",INDIRECT("'SorP'!$A$"&amp;MATCH($S267&amp;$J267,SorP!C:C,0))))</f>
        <v>ID-KR</v>
      </c>
      <c r="U267" s="222"/>
      <c r="V267" s="223" t="n">
        <f aca="false">IF(C267="",NA(),IF(OR(C267="Smelter not listed",C267="Smelter not yet identified"),MATCH($B267&amp;$D267,'Smelter Look-up'!$J:$J,0),MATCH($B267&amp;$C267,'Smelter Look-up'!$J:$J,0)))</f>
        <v>496</v>
      </c>
      <c r="X267" s="179" t="n">
        <f aca="false">IF(AND(C267="Smelter not listed",OR(LEN(D267)=0,LEN(E267)=0)),1,0)</f>
        <v>0</v>
      </c>
      <c r="AB267" s="224" t="str">
        <f aca="false">B267&amp;C267</f>
        <v>TinPT Cipta Persada Mulia</v>
      </c>
    </row>
    <row r="268" s="179" customFormat="true" ht="51" hidden="false" customHeight="false" outlineLevel="0" collapsed="false">
      <c r="A268" s="221"/>
      <c r="B268" s="211" t="s">
        <v>144</v>
      </c>
      <c r="C268" s="212" t="s">
        <v>462</v>
      </c>
      <c r="D268" s="213"/>
      <c r="E268" s="211" t="s">
        <v>314</v>
      </c>
      <c r="F268" s="214" t="str">
        <f aca="true">IF(ISERROR($V268),"",OFFSET('Smelter Look-up'!$E$4,$V268-4,0))</f>
        <v>CID002835</v>
      </c>
      <c r="G268" s="214" t="str">
        <f aca="true">IF(C268=$X$4,IF(ISERROR($V268),"Enter smelter details","RMI"),IF(ISERROR($V268),"",OFFSET('Smelter Look-up'!$F$4,$V268-4,0)))</f>
        <v>RMI</v>
      </c>
      <c r="H268" s="215" t="n">
        <f aca="true">IF(ISERROR($V268),"",OFFSET('Smelter Look-up'!$G$4,$V268-4,0))</f>
        <v>0</v>
      </c>
      <c r="I268" s="216" t="str">
        <f aca="true">IF(ISERROR($V268),"",OFFSET('Smelter Look-up'!$H$4,$V268-4,0))</f>
        <v>Mentawak</v>
      </c>
      <c r="J268" s="216" t="str">
        <f aca="true">IF(ISERROR($V268),"",OFFSET('Smelter Look-up'!$I$4,$V268-4,0))</f>
        <v>Kepulauan Bangka Belitung</v>
      </c>
      <c r="K268" s="217"/>
      <c r="L268" s="217"/>
      <c r="M268" s="217"/>
      <c r="N268" s="217"/>
      <c r="O268" s="217"/>
      <c r="P268" s="218"/>
      <c r="Q268" s="219"/>
      <c r="R268" s="220" t="str">
        <f aca="true">IF(ISERROR($V268),"",OFFSET('Smelter Look-up'!$C$4,$V268-4,0)&amp;"")</f>
        <v>PT Menara Cipta Mulia</v>
      </c>
      <c r="S268" s="221" t="str">
        <f aca="true">IF(B268="","",IF(ISERROR(MATCH($E268,CL,0)),"Unknown",INDIRECT("'C'!$A$"&amp;MATCH($E268,CL,0)+1)))</f>
        <v>ID</v>
      </c>
      <c r="T268" s="221" t="str">
        <f aca="true">IF(B268="","",IF(ISERROR(MATCH($J268,SorP!$B$1:$B$6279,0)),"",INDIRECT("'SorP'!$A$"&amp;MATCH($S268&amp;$J268,SorP!C:C,0))))</f>
        <v>ID-BB</v>
      </c>
      <c r="U268" s="222"/>
      <c r="V268" s="223" t="n">
        <f aca="false">IF(C268="",NA(),IF(OR(C268="Smelter not listed",C268="Smelter not yet identified"),MATCH($B268&amp;$D268,'Smelter Look-up'!$J:$J,0),MATCH($B268&amp;$C268,'Smelter Look-up'!$J:$J,0)))</f>
        <v>499</v>
      </c>
      <c r="X268" s="179" t="n">
        <f aca="false">IF(AND(C268="Smelter not listed",OR(LEN(D268)=0,LEN(E268)=0)),1,0)</f>
        <v>0</v>
      </c>
      <c r="AB268" s="224" t="str">
        <f aca="false">B268&amp;C268</f>
        <v>TinPT Menara Cipta Mulia</v>
      </c>
    </row>
    <row r="269" s="179" customFormat="true" ht="51" hidden="false" customHeight="false" outlineLevel="0" collapsed="false">
      <c r="A269" s="221"/>
      <c r="B269" s="211" t="s">
        <v>144</v>
      </c>
      <c r="C269" s="212" t="s">
        <v>463</v>
      </c>
      <c r="D269" s="213"/>
      <c r="E269" s="211" t="s">
        <v>314</v>
      </c>
      <c r="F269" s="214" t="str">
        <f aca="true">IF(ISERROR($V269),"",OFFSET('Smelter Look-up'!$E$4,$V269-4,0))</f>
        <v>CID001453</v>
      </c>
      <c r="G269" s="214" t="str">
        <f aca="true">IF(C269=$X$4,IF(ISERROR($V269),"Enter smelter details","RMI"),IF(ISERROR($V269),"",OFFSET('Smelter Look-up'!$F$4,$V269-4,0)))</f>
        <v>RMI</v>
      </c>
      <c r="H269" s="215" t="n">
        <f aca="true">IF(ISERROR($V269),"",OFFSET('Smelter Look-up'!$G$4,$V269-4,0))</f>
        <v>0</v>
      </c>
      <c r="I269" s="216" t="str">
        <f aca="true">IF(ISERROR($V269),"",OFFSET('Smelter Look-up'!$H$4,$V269-4,0))</f>
        <v>Sungailiat</v>
      </c>
      <c r="J269" s="216" t="str">
        <f aca="true">IF(ISERROR($V269),"",OFFSET('Smelter Look-up'!$I$4,$V269-4,0))</f>
        <v>Kepulauan Bangka Belitung</v>
      </c>
      <c r="K269" s="217"/>
      <c r="L269" s="217"/>
      <c r="M269" s="217"/>
      <c r="N269" s="217"/>
      <c r="O269" s="217"/>
      <c r="P269" s="218"/>
      <c r="Q269" s="219"/>
      <c r="R269" s="220" t="str">
        <f aca="true">IF(ISERROR($V269),"",OFFSET('Smelter Look-up'!$C$4,$V269-4,0)&amp;"")</f>
        <v>PT Mitra Stania Prima</v>
      </c>
      <c r="S269" s="221" t="str">
        <f aca="true">IF(B269="","",IF(ISERROR(MATCH($E269,CL,0)),"Unknown",INDIRECT("'C'!$A$"&amp;MATCH($E269,CL,0)+1)))</f>
        <v>ID</v>
      </c>
      <c r="T269" s="221" t="str">
        <f aca="true">IF(B269="","",IF(ISERROR(MATCH($J269,SorP!$B$1:$B$6279,0)),"",INDIRECT("'SorP'!$A$"&amp;MATCH($S269&amp;$J269,SorP!C:C,0))))</f>
        <v>ID-BB</v>
      </c>
      <c r="U269" s="222"/>
      <c r="V269" s="223" t="n">
        <f aca="false">IF(C269="",NA(),IF(OR(C269="Smelter not listed",C269="Smelter not yet identified"),MATCH($B269&amp;$D269,'Smelter Look-up'!$J:$J,0),MATCH($B269&amp;$C269,'Smelter Look-up'!$J:$J,0)))</f>
        <v>500</v>
      </c>
      <c r="X269" s="179" t="n">
        <f aca="false">IF(AND(C269="Smelter not listed",OR(LEN(D269)=0,LEN(E269)=0)),1,0)</f>
        <v>0</v>
      </c>
      <c r="AB269" s="224" t="str">
        <f aca="false">B269&amp;C269</f>
        <v>TinPT Mitra Stania Prima</v>
      </c>
    </row>
    <row r="270" s="179" customFormat="true" ht="63.75" hidden="false" customHeight="false" outlineLevel="0" collapsed="false">
      <c r="A270" s="221"/>
      <c r="B270" s="211" t="s">
        <v>144</v>
      </c>
      <c r="C270" s="212" t="s">
        <v>464</v>
      </c>
      <c r="D270" s="213"/>
      <c r="E270" s="211" t="s">
        <v>314</v>
      </c>
      <c r="F270" s="214" t="str">
        <f aca="true">IF(ISERROR($V270),"",OFFSET('Smelter Look-up'!$E$4,$V270-4,0))</f>
        <v>CID003449</v>
      </c>
      <c r="G270" s="214" t="str">
        <f aca="true">IF(C270=$X$4,IF(ISERROR($V270),"Enter smelter details","RMI"),IF(ISERROR($V270),"",OFFSET('Smelter Look-up'!$F$4,$V270-4,0)))</f>
        <v>RMI</v>
      </c>
      <c r="H270" s="215" t="n">
        <f aca="true">IF(ISERROR($V270),"",OFFSET('Smelter Look-up'!$G$4,$V270-4,0))</f>
        <v>0</v>
      </c>
      <c r="I270" s="216" t="str">
        <f aca="true">IF(ISERROR($V270),"",OFFSET('Smelter Look-up'!$H$4,$V270-4,0))</f>
        <v>Pangkalpinang</v>
      </c>
      <c r="J270" s="216" t="str">
        <f aca="true">IF(ISERROR($V270),"",OFFSET('Smelter Look-up'!$I$4,$V270-4,0))</f>
        <v>Kepulauan Bangka Belitung</v>
      </c>
      <c r="K270" s="217"/>
      <c r="L270" s="217"/>
      <c r="M270" s="217"/>
      <c r="N270" s="217"/>
      <c r="O270" s="217"/>
      <c r="P270" s="218"/>
      <c r="Q270" s="219"/>
      <c r="R270" s="220" t="str">
        <f aca="true">IF(ISERROR($V270),"",OFFSET('Smelter Look-up'!$C$4,$V270-4,0)&amp;"")</f>
        <v>PT Mitra Sukses Globalindo</v>
      </c>
      <c r="S270" s="221" t="str">
        <f aca="true">IF(B270="","",IF(ISERROR(MATCH($E270,CL,0)),"Unknown",INDIRECT("'C'!$A$"&amp;MATCH($E270,CL,0)+1)))</f>
        <v>ID</v>
      </c>
      <c r="T270" s="221" t="str">
        <f aca="true">IF(B270="","",IF(ISERROR(MATCH($J270,SorP!$B$1:$B$6279,0)),"",INDIRECT("'SorP'!$A$"&amp;MATCH($S270&amp;$J270,SorP!C:C,0))))</f>
        <v>ID-BB</v>
      </c>
      <c r="U270" s="222"/>
      <c r="V270" s="223" t="n">
        <f aca="false">IF(C270="",NA(),IF(OR(C270="Smelter not listed",C270="Smelter not yet identified"),MATCH($B270&amp;$D270,'Smelter Look-up'!$J:$J,0),MATCH($B270&amp;$C270,'Smelter Look-up'!$J:$J,0)))</f>
        <v>501</v>
      </c>
      <c r="X270" s="179" t="n">
        <f aca="false">IF(AND(C270="Smelter not listed",OR(LEN(D270)=0,LEN(E270)=0)),1,0)</f>
        <v>0</v>
      </c>
      <c r="AB270" s="224" t="str">
        <f aca="false">B270&amp;C270</f>
        <v>TinPT Mitra Sukses Globalindo</v>
      </c>
    </row>
    <row r="271" s="179" customFormat="true" ht="51" hidden="false" customHeight="false" outlineLevel="0" collapsed="false">
      <c r="A271" s="221"/>
      <c r="B271" s="211" t="s">
        <v>144</v>
      </c>
      <c r="C271" s="212" t="s">
        <v>465</v>
      </c>
      <c r="D271" s="213"/>
      <c r="E271" s="211" t="s">
        <v>314</v>
      </c>
      <c r="F271" s="214" t="str">
        <f aca="true">IF(ISERROR($V271),"",OFFSET('Smelter Look-up'!$E$4,$V271-4,0))</f>
        <v>CID001457</v>
      </c>
      <c r="G271" s="214" t="str">
        <f aca="true">IF(C271=$X$4,IF(ISERROR($V271),"Enter smelter details","RMI"),IF(ISERROR($V271),"",OFFSET('Smelter Look-up'!$F$4,$V271-4,0)))</f>
        <v>RMI</v>
      </c>
      <c r="H271" s="215" t="n">
        <f aca="true">IF(ISERROR($V271),"",OFFSET('Smelter Look-up'!$G$4,$V271-4,0))</f>
        <v>0</v>
      </c>
      <c r="I271" s="216" t="str">
        <f aca="true">IF(ISERROR($V271),"",OFFSET('Smelter Look-up'!$H$4,$V271-4,0))</f>
        <v>Sungailiat</v>
      </c>
      <c r="J271" s="216" t="str">
        <f aca="true">IF(ISERROR($V271),"",OFFSET('Smelter Look-up'!$I$4,$V271-4,0))</f>
        <v>Kepulauan Bangka Belitung</v>
      </c>
      <c r="K271" s="217"/>
      <c r="L271" s="217"/>
      <c r="M271" s="217"/>
      <c r="N271" s="217"/>
      <c r="O271" s="217"/>
      <c r="P271" s="218"/>
      <c r="Q271" s="219"/>
      <c r="R271" s="220" t="str">
        <f aca="true">IF(ISERROR($V271),"",OFFSET('Smelter Look-up'!$C$4,$V271-4,0)&amp;"")</f>
        <v>PT Panca Mega Persada</v>
      </c>
      <c r="S271" s="221" t="str">
        <f aca="true">IF(B271="","",IF(ISERROR(MATCH($E271,CL,0)),"Unknown",INDIRECT("'C'!$A$"&amp;MATCH($E271,CL,0)+1)))</f>
        <v>ID</v>
      </c>
      <c r="T271" s="221" t="str">
        <f aca="true">IF(B271="","",IF(ISERROR(MATCH($J271,SorP!$B$1:$B$6279,0)),"",INDIRECT("'SorP'!$A$"&amp;MATCH($S271&amp;$J271,SorP!C:C,0))))</f>
        <v>ID-BB</v>
      </c>
      <c r="U271" s="222"/>
      <c r="V271" s="223" t="n">
        <f aca="false">IF(C271="",NA(),IF(OR(C271="Smelter not listed",C271="Smelter not yet identified"),MATCH($B271&amp;$D271,'Smelter Look-up'!$J:$J,0),MATCH($B271&amp;$C271,'Smelter Look-up'!$J:$J,0)))</f>
        <v>502</v>
      </c>
      <c r="X271" s="179" t="n">
        <f aca="false">IF(AND(C271="Smelter not listed",OR(LEN(D271)=0,LEN(E271)=0)),1,0)</f>
        <v>0</v>
      </c>
      <c r="AB271" s="224" t="str">
        <f aca="false">B271&amp;C271</f>
        <v>TinPT Panca Mega Persada</v>
      </c>
    </row>
    <row r="272" s="179" customFormat="true" ht="63.75" hidden="false" customHeight="false" outlineLevel="0" collapsed="false">
      <c r="A272" s="221"/>
      <c r="B272" s="211" t="s">
        <v>144</v>
      </c>
      <c r="C272" s="212" t="s">
        <v>466</v>
      </c>
      <c r="D272" s="213"/>
      <c r="E272" s="211" t="s">
        <v>314</v>
      </c>
      <c r="F272" s="214" t="str">
        <f aca="true">IF(ISERROR($V272),"",OFFSET('Smelter Look-up'!$E$4,$V272-4,0))</f>
        <v>CID000313</v>
      </c>
      <c r="G272" s="214" t="str">
        <f aca="true">IF(C272=$X$4,IF(ISERROR($V272),"Enter smelter details","RMI"),IF(ISERROR($V272),"",OFFSET('Smelter Look-up'!$F$4,$V272-4,0)))</f>
        <v>RMI</v>
      </c>
      <c r="H272" s="215" t="n">
        <f aca="true">IF(ISERROR($V272),"",OFFSET('Smelter Look-up'!$G$4,$V272-4,0))</f>
        <v>0</v>
      </c>
      <c r="I272" s="216" t="str">
        <f aca="true">IF(ISERROR($V272),"",OFFSET('Smelter Look-up'!$H$4,$V272-4,0))</f>
        <v>Pangkalan Baru</v>
      </c>
      <c r="J272" s="216" t="str">
        <f aca="true">IF(ISERROR($V272),"",OFFSET('Smelter Look-up'!$I$4,$V272-4,0))</f>
        <v>Kepulauan Bangka Belitung</v>
      </c>
      <c r="K272" s="217"/>
      <c r="L272" s="217"/>
      <c r="M272" s="217"/>
      <c r="N272" s="217"/>
      <c r="O272" s="217"/>
      <c r="P272" s="218"/>
      <c r="Q272" s="219"/>
      <c r="R272" s="220" t="str">
        <f aca="true">IF(ISERROR($V272),"",OFFSET('Smelter Look-up'!$C$4,$V272-4,0)&amp;"")</f>
        <v>PT Premium Tin Indonesia</v>
      </c>
      <c r="S272" s="221" t="str">
        <f aca="true">IF(B272="","",IF(ISERROR(MATCH($E272,CL,0)),"Unknown",INDIRECT("'C'!$A$"&amp;MATCH($E272,CL,0)+1)))</f>
        <v>ID</v>
      </c>
      <c r="T272" s="221" t="str">
        <f aca="true">IF(B272="","",IF(ISERROR(MATCH($J272,SorP!$B$1:$B$6279,0)),"",INDIRECT("'SorP'!$A$"&amp;MATCH($S272&amp;$J272,SorP!C:C,0))))</f>
        <v>ID-BB</v>
      </c>
      <c r="U272" s="222"/>
      <c r="V272" s="223" t="n">
        <f aca="false">IF(C272="",NA(),IF(OR(C272="Smelter not listed",C272="Smelter not yet identified"),MATCH($B272&amp;$D272,'Smelter Look-up'!$J:$J,0),MATCH($B272&amp;$C272,'Smelter Look-up'!$J:$J,0)))</f>
        <v>503</v>
      </c>
      <c r="X272" s="179" t="n">
        <f aca="false">IF(AND(C272="Smelter not listed",OR(LEN(D272)=0,LEN(E272)=0)),1,0)</f>
        <v>0</v>
      </c>
      <c r="AB272" s="224" t="str">
        <f aca="false">B272&amp;C272</f>
        <v>TinPT Premium Tin Indonesia</v>
      </c>
    </row>
    <row r="273" s="179" customFormat="true" ht="51" hidden="false" customHeight="false" outlineLevel="0" collapsed="false">
      <c r="A273" s="221"/>
      <c r="B273" s="211" t="s">
        <v>144</v>
      </c>
      <c r="C273" s="212" t="s">
        <v>467</v>
      </c>
      <c r="D273" s="213"/>
      <c r="E273" s="211" t="s">
        <v>314</v>
      </c>
      <c r="F273" s="214" t="str">
        <f aca="true">IF(ISERROR($V273),"",OFFSET('Smelter Look-up'!$E$4,$V273-4,0))</f>
        <v>CID001458</v>
      </c>
      <c r="G273" s="214" t="str">
        <f aca="true">IF(C273=$X$4,IF(ISERROR($V273),"Enter smelter details","RMI"),IF(ISERROR($V273),"",OFFSET('Smelter Look-up'!$F$4,$V273-4,0)))</f>
        <v>RMI</v>
      </c>
      <c r="H273" s="215" t="n">
        <f aca="true">IF(ISERROR($V273),"",OFFSET('Smelter Look-up'!$G$4,$V273-4,0))</f>
        <v>0</v>
      </c>
      <c r="I273" s="216" t="str">
        <f aca="true">IF(ISERROR($V273),"",OFFSET('Smelter Look-up'!$H$4,$V273-4,0))</f>
        <v>Pangkal Pinang</v>
      </c>
      <c r="J273" s="216" t="str">
        <f aca="true">IF(ISERROR($V273),"",OFFSET('Smelter Look-up'!$I$4,$V273-4,0))</f>
        <v>Kepulauan Bangka Belitung</v>
      </c>
      <c r="K273" s="217"/>
      <c r="L273" s="217"/>
      <c r="M273" s="217"/>
      <c r="N273" s="217"/>
      <c r="O273" s="217"/>
      <c r="P273" s="218"/>
      <c r="Q273" s="219"/>
      <c r="R273" s="220" t="str">
        <f aca="true">IF(ISERROR($V273),"",OFFSET('Smelter Look-up'!$C$4,$V273-4,0)&amp;"")</f>
        <v>PT Prima Timah Utama</v>
      </c>
      <c r="S273" s="221" t="str">
        <f aca="true">IF(B273="","",IF(ISERROR(MATCH($E273,CL,0)),"Unknown",INDIRECT("'C'!$A$"&amp;MATCH($E273,CL,0)+1)))</f>
        <v>ID</v>
      </c>
      <c r="T273" s="221" t="str">
        <f aca="true">IF(B273="","",IF(ISERROR(MATCH($J273,SorP!$B$1:$B$6279,0)),"",INDIRECT("'SorP'!$A$"&amp;MATCH($S273&amp;$J273,SorP!C:C,0))))</f>
        <v>ID-BB</v>
      </c>
      <c r="U273" s="222"/>
      <c r="V273" s="223" t="n">
        <f aca="false">IF(C273="",NA(),IF(OR(C273="Smelter not listed",C273="Smelter not yet identified"),MATCH($B273&amp;$D273,'Smelter Look-up'!$J:$J,0),MATCH($B273&amp;$C273,'Smelter Look-up'!$J:$J,0)))</f>
        <v>504</v>
      </c>
      <c r="X273" s="179" t="n">
        <f aca="false">IF(AND(C273="Smelter not listed",OR(LEN(D273)=0,LEN(E273)=0)),1,0)</f>
        <v>0</v>
      </c>
      <c r="AB273" s="224" t="str">
        <f aca="false">B273&amp;C273</f>
        <v>TinPT Prima Timah Utama</v>
      </c>
    </row>
    <row r="274" s="179" customFormat="true" ht="76.5" hidden="false" customHeight="false" outlineLevel="0" collapsed="false">
      <c r="A274" s="221"/>
      <c r="B274" s="211" t="s">
        <v>144</v>
      </c>
      <c r="C274" s="212" t="s">
        <v>468</v>
      </c>
      <c r="D274" s="213"/>
      <c r="E274" s="211" t="s">
        <v>314</v>
      </c>
      <c r="F274" s="214" t="str">
        <f aca="true">IF(ISERROR($V274),"",OFFSET('Smelter Look-up'!$E$4,$V274-4,0))</f>
        <v>CID003868</v>
      </c>
      <c r="G274" s="214" t="str">
        <f aca="true">IF(C274=$X$4,IF(ISERROR($V274),"Enter smelter details","RMI"),IF(ISERROR($V274),"",OFFSET('Smelter Look-up'!$F$4,$V274-4,0)))</f>
        <v>RMI</v>
      </c>
      <c r="H274" s="215" t="n">
        <f aca="true">IF(ISERROR($V274),"",OFFSET('Smelter Look-up'!$G$4,$V274-4,0))</f>
        <v>0</v>
      </c>
      <c r="I274" s="216" t="str">
        <f aca="true">IF(ISERROR($V274),"",OFFSET('Smelter Look-up'!$H$4,$V274-4,0))</f>
        <v>Sungailiat</v>
      </c>
      <c r="J274" s="216" t="str">
        <f aca="true">IF(ISERROR($V274),"",OFFSET('Smelter Look-up'!$I$4,$V274-4,0))</f>
        <v>Kepulauan Bangka Belitung</v>
      </c>
      <c r="K274" s="217"/>
      <c r="L274" s="217"/>
      <c r="M274" s="217"/>
      <c r="N274" s="217"/>
      <c r="O274" s="217"/>
      <c r="P274" s="218"/>
      <c r="Q274" s="219"/>
      <c r="R274" s="220" t="str">
        <f aca="true">IF(ISERROR($V274),"",OFFSET('Smelter Look-up'!$C$4,$V274-4,0)&amp;"")</f>
        <v>PT Putera Sarana Shakti (PT PSS)</v>
      </c>
      <c r="S274" s="221" t="str">
        <f aca="true">IF(B274="","",IF(ISERROR(MATCH($E274,CL,0)),"Unknown",INDIRECT("'C'!$A$"&amp;MATCH($E274,CL,0)+1)))</f>
        <v>ID</v>
      </c>
      <c r="T274" s="221" t="str">
        <f aca="true">IF(B274="","",IF(ISERROR(MATCH($J274,SorP!$B$1:$B$6279,0)),"",INDIRECT("'SorP'!$A$"&amp;MATCH($S274&amp;$J274,SorP!C:C,0))))</f>
        <v>ID-BB</v>
      </c>
      <c r="U274" s="222"/>
      <c r="V274" s="223" t="n">
        <f aca="false">IF(C274="",NA(),IF(OR(C274="Smelter not listed",C274="Smelter not yet identified"),MATCH($B274&amp;$D274,'Smelter Look-up'!$J:$J,0),MATCH($B274&amp;$C274,'Smelter Look-up'!$J:$J,0)))</f>
        <v>505</v>
      </c>
      <c r="X274" s="179" t="n">
        <f aca="false">IF(AND(C274="Smelter not listed",OR(LEN(D274)=0,LEN(E274)=0)),1,0)</f>
        <v>0</v>
      </c>
      <c r="AB274" s="224" t="str">
        <f aca="false">B274&amp;C274</f>
        <v>TinPT Putera Sarana Shakti (PT PSS)</v>
      </c>
    </row>
    <row r="275" s="179" customFormat="true" ht="51" hidden="false" customHeight="false" outlineLevel="0" collapsed="false">
      <c r="A275" s="221"/>
      <c r="B275" s="211" t="s">
        <v>144</v>
      </c>
      <c r="C275" s="212" t="s">
        <v>469</v>
      </c>
      <c r="D275" s="213"/>
      <c r="E275" s="211" t="s">
        <v>314</v>
      </c>
      <c r="F275" s="214" t="str">
        <f aca="true">IF(ISERROR($V275),"",OFFSET('Smelter Look-up'!$E$4,$V275-4,0))</f>
        <v>CID003381</v>
      </c>
      <c r="G275" s="214" t="str">
        <f aca="true">IF(C275=$X$4,IF(ISERROR($V275),"Enter smelter details","RMI"),IF(ISERROR($V275),"",OFFSET('Smelter Look-up'!$F$4,$V275-4,0)))</f>
        <v>RMI</v>
      </c>
      <c r="H275" s="215" t="n">
        <f aca="true">IF(ISERROR($V275),"",OFFSET('Smelter Look-up'!$G$4,$V275-4,0))</f>
        <v>0</v>
      </c>
      <c r="I275" s="216" t="str">
        <f aca="true">IF(ISERROR($V275),"",OFFSET('Smelter Look-up'!$H$4,$V275-4,0))</f>
        <v>Tukak Sadai</v>
      </c>
      <c r="J275" s="216" t="str">
        <f aca="true">IF(ISERROR($V275),"",OFFSET('Smelter Look-up'!$I$4,$V275-4,0))</f>
        <v>Kepulauan Bangka Belitung</v>
      </c>
      <c r="K275" s="217"/>
      <c r="L275" s="217"/>
      <c r="M275" s="217"/>
      <c r="N275" s="217"/>
      <c r="O275" s="217"/>
      <c r="P275" s="218"/>
      <c r="Q275" s="219"/>
      <c r="R275" s="220" t="str">
        <f aca="true">IF(ISERROR($V275),"",OFFSET('Smelter Look-up'!$C$4,$V275-4,0)&amp;"")</f>
        <v>PT Rajawali Rimba Perkasa</v>
      </c>
      <c r="S275" s="221" t="str">
        <f aca="true">IF(B275="","",IF(ISERROR(MATCH($E275,CL,0)),"Unknown",INDIRECT("'C'!$A$"&amp;MATCH($E275,CL,0)+1)))</f>
        <v>ID</v>
      </c>
      <c r="T275" s="221" t="str">
        <f aca="true">IF(B275="","",IF(ISERROR(MATCH($J275,SorP!$B$1:$B$6279,0)),"",INDIRECT("'SorP'!$A$"&amp;MATCH($S275&amp;$J275,SorP!C:C,0))))</f>
        <v>ID-BB</v>
      </c>
      <c r="U275" s="222"/>
      <c r="V275" s="223" t="n">
        <f aca="false">IF(C275="",NA(),IF(OR(C275="Smelter not listed",C275="Smelter not yet identified"),MATCH($B275&amp;$D275,'Smelter Look-up'!$J:$J,0),MATCH($B275&amp;$C275,'Smelter Look-up'!$J:$J,0)))</f>
        <v>506</v>
      </c>
      <c r="X275" s="179" t="n">
        <f aca="false">IF(AND(C275="Smelter not listed",OR(LEN(D275)=0,LEN(E275)=0)),1,0)</f>
        <v>0</v>
      </c>
      <c r="AB275" s="224" t="str">
        <f aca="false">B275&amp;C275</f>
        <v>TinPT Rajawali Rimba Perkasa</v>
      </c>
    </row>
    <row r="276" s="179" customFormat="true" ht="38.25" hidden="false" customHeight="false" outlineLevel="0" collapsed="false">
      <c r="A276" s="221"/>
      <c r="B276" s="211" t="s">
        <v>144</v>
      </c>
      <c r="C276" s="212" t="s">
        <v>470</v>
      </c>
      <c r="D276" s="213"/>
      <c r="E276" s="211" t="s">
        <v>314</v>
      </c>
      <c r="F276" s="214" t="str">
        <f aca="true">IF(ISERROR($V276),"",OFFSET('Smelter Look-up'!$E$4,$V276-4,0))</f>
        <v/>
      </c>
      <c r="G276" s="214" t="str">
        <f aca="true">IF(C276=$X$4,IF(ISERROR($V276),"Enter smelter details","RMI"),IF(ISERROR($V276),"",OFFSET('Smelter Look-up'!$F$4,$V276-4,0)))</f>
        <v/>
      </c>
      <c r="H276" s="215" t="str">
        <f aca="true">IF(ISERROR($V276),"",OFFSET('Smelter Look-up'!$G$4,$V276-4,0))</f>
        <v/>
      </c>
      <c r="I276" s="216" t="str">
        <f aca="true">IF(ISERROR($V276),"",OFFSET('Smelter Look-up'!$H$4,$V276-4,0))</f>
        <v/>
      </c>
      <c r="J276" s="216" t="str">
        <f aca="true">IF(ISERROR($V276),"",OFFSET('Smelter Look-up'!$I$4,$V276-4,0))</f>
        <v/>
      </c>
      <c r="K276" s="217"/>
      <c r="L276" s="217"/>
      <c r="M276" s="217"/>
      <c r="N276" s="217"/>
      <c r="O276" s="217"/>
      <c r="P276" s="218"/>
      <c r="Q276" s="219"/>
      <c r="R276" s="220" t="str">
        <f aca="true">IF(ISERROR($V276),"",OFFSET('Smelter Look-up'!$C$4,$V276-4,0)&amp;"")</f>
        <v/>
      </c>
      <c r="S276" s="221" t="str">
        <f aca="true">IF(B276="","",IF(ISERROR(MATCH($E276,CL,0)),"Unknown",INDIRECT("'C'!$A$"&amp;MATCH($E276,CL,0)+1)))</f>
        <v>ID</v>
      </c>
      <c r="T276" s="221" t="str">
        <f aca="true">IF(B276="","",IF(ISERROR(MATCH($J276,SorP!$B$1:$B$6279,0)),"",INDIRECT("'SorP'!$A$"&amp;MATCH($S276&amp;$J276,SorP!C:C,0))))</f>
        <v/>
      </c>
      <c r="U276" s="222"/>
      <c r="V276" s="223" t="e">
        <f aca="false">IF(C276="",NA(),IF(OR(C276="Smelter not listed",C276="Smelter not yet identified"),MATCH($B276&amp;$D276,'Smelter Look-up'!$J:$J,0),MATCH($B276&amp;$C276,'Smelter Look-up'!$J:$J,0)))</f>
        <v>#N/A</v>
      </c>
      <c r="X276" s="179" t="n">
        <f aca="false">IF(AND(C276="Smelter not listed",OR(LEN(D276)=0,LEN(E276)=0)),1,0)</f>
        <v>0</v>
      </c>
      <c r="AB276" s="224" t="str">
        <f aca="false">B276&amp;C276</f>
        <v>TinPT Rajehan Ariq</v>
      </c>
    </row>
    <row r="277" s="179" customFormat="true" ht="51" hidden="false" customHeight="false" outlineLevel="0" collapsed="false">
      <c r="A277" s="221"/>
      <c r="B277" s="211" t="s">
        <v>144</v>
      </c>
      <c r="C277" s="212" t="s">
        <v>471</v>
      </c>
      <c r="D277" s="213"/>
      <c r="E277" s="211" t="s">
        <v>314</v>
      </c>
      <c r="F277" s="214" t="str">
        <f aca="true">IF(ISERROR($V277),"",OFFSET('Smelter Look-up'!$E$4,$V277-4,0))</f>
        <v>CID001460</v>
      </c>
      <c r="G277" s="214" t="str">
        <f aca="true">IF(C277=$X$4,IF(ISERROR($V277),"Enter smelter details","RMI"),IF(ISERROR($V277),"",OFFSET('Smelter Look-up'!$F$4,$V277-4,0)))</f>
        <v>RMI</v>
      </c>
      <c r="H277" s="215" t="n">
        <f aca="true">IF(ISERROR($V277),"",OFFSET('Smelter Look-up'!$G$4,$V277-4,0))</f>
        <v>0</v>
      </c>
      <c r="I277" s="216" t="str">
        <f aca="true">IF(ISERROR($V277),"",OFFSET('Smelter Look-up'!$H$4,$V277-4,0))</f>
        <v>Sungailiat</v>
      </c>
      <c r="J277" s="216" t="str">
        <f aca="true">IF(ISERROR($V277),"",OFFSET('Smelter Look-up'!$I$4,$V277-4,0))</f>
        <v>Kepulauan Bangka Belitung</v>
      </c>
      <c r="K277" s="217"/>
      <c r="L277" s="217"/>
      <c r="M277" s="217"/>
      <c r="N277" s="217"/>
      <c r="O277" s="217"/>
      <c r="P277" s="218"/>
      <c r="Q277" s="219"/>
      <c r="R277" s="220" t="str">
        <f aca="true">IF(ISERROR($V277),"",OFFSET('Smelter Look-up'!$C$4,$V277-4,0)&amp;"")</f>
        <v>PT Refined Bangka Tin</v>
      </c>
      <c r="S277" s="221" t="str">
        <f aca="true">IF(B277="","",IF(ISERROR(MATCH($E277,CL,0)),"Unknown",INDIRECT("'C'!$A$"&amp;MATCH($E277,CL,0)+1)))</f>
        <v>ID</v>
      </c>
      <c r="T277" s="221" t="str">
        <f aca="true">IF(B277="","",IF(ISERROR(MATCH($J277,SorP!$B$1:$B$6279,0)),"",INDIRECT("'SorP'!$A$"&amp;MATCH($S277&amp;$J277,SorP!C:C,0))))</f>
        <v>ID-BB</v>
      </c>
      <c r="U277" s="222"/>
      <c r="V277" s="223" t="n">
        <f aca="false">IF(C277="",NA(),IF(OR(C277="Smelter not listed",C277="Smelter not yet identified"),MATCH($B277&amp;$D277,'Smelter Look-up'!$J:$J,0),MATCH($B277&amp;$C277,'Smelter Look-up'!$J:$J,0)))</f>
        <v>507</v>
      </c>
      <c r="X277" s="179" t="n">
        <f aca="false">IF(AND(C277="Smelter not listed",OR(LEN(D277)=0,LEN(E277)=0)),1,0)</f>
        <v>0</v>
      </c>
      <c r="AB277" s="224" t="str">
        <f aca="false">B277&amp;C277</f>
        <v>TinPT Refined Bangka Tin</v>
      </c>
    </row>
    <row r="278" s="179" customFormat="true" ht="63.75" hidden="false" customHeight="false" outlineLevel="0" collapsed="false">
      <c r="A278" s="221"/>
      <c r="B278" s="211" t="s">
        <v>144</v>
      </c>
      <c r="C278" s="212" t="s">
        <v>472</v>
      </c>
      <c r="D278" s="213"/>
      <c r="E278" s="211" t="s">
        <v>314</v>
      </c>
      <c r="F278" s="214" t="str">
        <f aca="true">IF(ISERROR($V278),"",OFFSET('Smelter Look-up'!$E$4,$V278-4,0))</f>
        <v>CID001463</v>
      </c>
      <c r="G278" s="214" t="str">
        <f aca="true">IF(C278=$X$4,IF(ISERROR($V278),"Enter smelter details","RMI"),IF(ISERROR($V278),"",OFFSET('Smelter Look-up'!$F$4,$V278-4,0)))</f>
        <v>RMI</v>
      </c>
      <c r="H278" s="215" t="n">
        <f aca="true">IF(ISERROR($V278),"",OFFSET('Smelter Look-up'!$G$4,$V278-4,0))</f>
        <v>0</v>
      </c>
      <c r="I278" s="216" t="str">
        <f aca="true">IF(ISERROR($V278),"",OFFSET('Smelter Look-up'!$H$4,$V278-4,0))</f>
        <v>Pangkal Pinang</v>
      </c>
      <c r="J278" s="216" t="str">
        <f aca="true">IF(ISERROR($V278),"",OFFSET('Smelter Look-up'!$I$4,$V278-4,0))</f>
        <v>Kepulauan Bangka Belitung</v>
      </c>
      <c r="K278" s="217"/>
      <c r="L278" s="217"/>
      <c r="M278" s="217"/>
      <c r="N278" s="217"/>
      <c r="O278" s="217"/>
      <c r="P278" s="218"/>
      <c r="Q278" s="219"/>
      <c r="R278" s="220" t="str">
        <f aca="true">IF(ISERROR($V278),"",OFFSET('Smelter Look-up'!$C$4,$V278-4,0)&amp;"")</f>
        <v>PT Sariwiguna Binasentosa</v>
      </c>
      <c r="S278" s="221" t="str">
        <f aca="true">IF(B278="","",IF(ISERROR(MATCH($E278,CL,0)),"Unknown",INDIRECT("'C'!$A$"&amp;MATCH($E278,CL,0)+1)))</f>
        <v>ID</v>
      </c>
      <c r="T278" s="221" t="str">
        <f aca="true">IF(B278="","",IF(ISERROR(MATCH($J278,SorP!$B$1:$B$6279,0)),"",INDIRECT("'SorP'!$A$"&amp;MATCH($S278&amp;$J278,SorP!C:C,0))))</f>
        <v>ID-BB</v>
      </c>
      <c r="U278" s="222"/>
      <c r="V278" s="223" t="n">
        <f aca="false">IF(C278="",NA(),IF(OR(C278="Smelter not listed",C278="Smelter not yet identified"),MATCH($B278&amp;$D278,'Smelter Look-up'!$J:$J,0),MATCH($B278&amp;$C278,'Smelter Look-up'!$J:$J,0)))</f>
        <v>508</v>
      </c>
      <c r="X278" s="179" t="n">
        <f aca="false">IF(AND(C278="Smelter not listed",OR(LEN(D278)=0,LEN(E278)=0)),1,0)</f>
        <v>0</v>
      </c>
      <c r="AB278" s="224" t="str">
        <f aca="false">B278&amp;C278</f>
        <v>TinPT Sariwiguna Binasentosa</v>
      </c>
    </row>
    <row r="279" s="179" customFormat="true" ht="51" hidden="false" customHeight="false" outlineLevel="0" collapsed="false">
      <c r="A279" s="221"/>
      <c r="B279" s="211" t="s">
        <v>144</v>
      </c>
      <c r="C279" s="212" t="s">
        <v>473</v>
      </c>
      <c r="D279" s="213"/>
      <c r="E279" s="211" t="s">
        <v>314</v>
      </c>
      <c r="F279" s="214" t="str">
        <f aca="true">IF(ISERROR($V279),"",OFFSET('Smelter Look-up'!$E$4,$V279-4,0))</f>
        <v>CID001468</v>
      </c>
      <c r="G279" s="214" t="str">
        <f aca="true">IF(C279=$X$4,IF(ISERROR($V279),"Enter smelter details","RMI"),IF(ISERROR($V279),"",OFFSET('Smelter Look-up'!$F$4,$V279-4,0)))</f>
        <v>RMI</v>
      </c>
      <c r="H279" s="215" t="n">
        <f aca="true">IF(ISERROR($V279),"",OFFSET('Smelter Look-up'!$G$4,$V279-4,0))</f>
        <v>0</v>
      </c>
      <c r="I279" s="216" t="str">
        <f aca="true">IF(ISERROR($V279),"",OFFSET('Smelter Look-up'!$H$4,$V279-4,0))</f>
        <v>Pangkal Pinang</v>
      </c>
      <c r="J279" s="216" t="str">
        <f aca="true">IF(ISERROR($V279),"",OFFSET('Smelter Look-up'!$I$4,$V279-4,0))</f>
        <v>Kepulauan Bangka Belitung</v>
      </c>
      <c r="K279" s="217"/>
      <c r="L279" s="217"/>
      <c r="M279" s="217"/>
      <c r="N279" s="217"/>
      <c r="O279" s="217"/>
      <c r="P279" s="218"/>
      <c r="Q279" s="219"/>
      <c r="R279" s="220" t="str">
        <f aca="true">IF(ISERROR($V279),"",OFFSET('Smelter Look-up'!$C$4,$V279-4,0)&amp;"")</f>
        <v>PT Stanindo Inti Perkasa</v>
      </c>
      <c r="S279" s="221" t="str">
        <f aca="true">IF(B279="","",IF(ISERROR(MATCH($E279,CL,0)),"Unknown",INDIRECT("'C'!$A$"&amp;MATCH($E279,CL,0)+1)))</f>
        <v>ID</v>
      </c>
      <c r="T279" s="221" t="str">
        <f aca="true">IF(B279="","",IF(ISERROR(MATCH($J279,SorP!$B$1:$B$6279,0)),"",INDIRECT("'SorP'!$A$"&amp;MATCH($S279&amp;$J279,SorP!C:C,0))))</f>
        <v>ID-BB</v>
      </c>
      <c r="U279" s="222"/>
      <c r="V279" s="223" t="n">
        <f aca="false">IF(C279="",NA(),IF(OR(C279="Smelter not listed",C279="Smelter not yet identified"),MATCH($B279&amp;$D279,'Smelter Look-up'!$J:$J,0),MATCH($B279&amp;$C279,'Smelter Look-up'!$J:$J,0)))</f>
        <v>509</v>
      </c>
      <c r="X279" s="179" t="n">
        <f aca="false">IF(AND(C279="Smelter not listed",OR(LEN(D279)=0,LEN(E279)=0)),1,0)</f>
        <v>0</v>
      </c>
      <c r="AB279" s="224" t="str">
        <f aca="false">B279&amp;C279</f>
        <v>TinPT Stanindo Inti Perkasa</v>
      </c>
    </row>
    <row r="280" s="179" customFormat="true" ht="51" hidden="false" customHeight="false" outlineLevel="0" collapsed="false">
      <c r="A280" s="221"/>
      <c r="B280" s="211" t="s">
        <v>144</v>
      </c>
      <c r="C280" s="212" t="s">
        <v>474</v>
      </c>
      <c r="D280" s="213"/>
      <c r="E280" s="211" t="s">
        <v>314</v>
      </c>
      <c r="F280" s="214" t="str">
        <f aca="true">IF(ISERROR($V280),"",OFFSET('Smelter Look-up'!$E$4,$V280-4,0))</f>
        <v>CID002816</v>
      </c>
      <c r="G280" s="214" t="str">
        <f aca="true">IF(C280=$X$4,IF(ISERROR($V280),"Enter smelter details","RMI"),IF(ISERROR($V280),"",OFFSET('Smelter Look-up'!$F$4,$V280-4,0)))</f>
        <v>RMI</v>
      </c>
      <c r="H280" s="215" t="n">
        <f aca="true">IF(ISERROR($V280),"",OFFSET('Smelter Look-up'!$G$4,$V280-4,0))</f>
        <v>0</v>
      </c>
      <c r="I280" s="216" t="str">
        <f aca="true">IF(ISERROR($V280),"",OFFSET('Smelter Look-up'!$H$4,$V280-4,0))</f>
        <v>Belitung</v>
      </c>
      <c r="J280" s="216" t="str">
        <f aca="true">IF(ISERROR($V280),"",OFFSET('Smelter Look-up'!$I$4,$V280-4,0))</f>
        <v>Kepulauan Bangka Belitung</v>
      </c>
      <c r="K280" s="217"/>
      <c r="L280" s="217"/>
      <c r="M280" s="217"/>
      <c r="N280" s="217"/>
      <c r="O280" s="217"/>
      <c r="P280" s="218"/>
      <c r="Q280" s="219"/>
      <c r="R280" s="220" t="str">
        <f aca="true">IF(ISERROR($V280),"",OFFSET('Smelter Look-up'!$C$4,$V280-4,0)&amp;"")</f>
        <v>PT Sukses Inti Makmur</v>
      </c>
      <c r="S280" s="221" t="str">
        <f aca="true">IF(B280="","",IF(ISERROR(MATCH($E280,CL,0)),"Unknown",INDIRECT("'C'!$A$"&amp;MATCH($E280,CL,0)+1)))</f>
        <v>ID</v>
      </c>
      <c r="T280" s="221" t="str">
        <f aca="true">IF(B280="","",IF(ISERROR(MATCH($J280,SorP!$B$1:$B$6279,0)),"",INDIRECT("'SorP'!$A$"&amp;MATCH($S280&amp;$J280,SorP!C:C,0))))</f>
        <v>ID-BB</v>
      </c>
      <c r="U280" s="222"/>
      <c r="V280" s="223" t="n">
        <f aca="false">IF(C280="",NA(),IF(OR(C280="Smelter not listed",C280="Smelter not yet identified"),MATCH($B280&amp;$D280,'Smelter Look-up'!$J:$J,0),MATCH($B280&amp;$C280,'Smelter Look-up'!$J:$J,0)))</f>
        <v>510</v>
      </c>
      <c r="X280" s="179" t="n">
        <f aca="false">IF(AND(C280="Smelter not listed",OR(LEN(D280)=0,LEN(E280)=0)),1,0)</f>
        <v>0</v>
      </c>
      <c r="AB280" s="224" t="str">
        <f aca="false">B280&amp;C280</f>
        <v>TinPT Sukses Inti Makmur</v>
      </c>
    </row>
    <row r="281" s="179" customFormat="true" ht="51" hidden="false" customHeight="false" outlineLevel="0" collapsed="false">
      <c r="A281" s="221"/>
      <c r="B281" s="211" t="s">
        <v>144</v>
      </c>
      <c r="C281" s="212" t="s">
        <v>475</v>
      </c>
      <c r="D281" s="213"/>
      <c r="E281" s="211" t="s">
        <v>314</v>
      </c>
      <c r="F281" s="214" t="str">
        <f aca="true">IF(ISERROR($V281),"",OFFSET('Smelter Look-up'!$E$4,$V281-4,0))</f>
        <v>CID001486</v>
      </c>
      <c r="G281" s="214" t="str">
        <f aca="true">IF(C281=$X$4,IF(ISERROR($V281),"Enter smelter details","RMI"),IF(ISERROR($V281),"",OFFSET('Smelter Look-up'!$F$4,$V281-4,0)))</f>
        <v>RMI</v>
      </c>
      <c r="H281" s="215" t="n">
        <f aca="true">IF(ISERROR($V281),"",OFFSET('Smelter Look-up'!$G$4,$V281-4,0))</f>
        <v>0</v>
      </c>
      <c r="I281" s="216" t="str">
        <f aca="true">IF(ISERROR($V281),"",OFFSET('Smelter Look-up'!$H$4,$V281-4,0))</f>
        <v>Tempilang</v>
      </c>
      <c r="J281" s="216" t="str">
        <f aca="true">IF(ISERROR($V281),"",OFFSET('Smelter Look-up'!$I$4,$V281-4,0))</f>
        <v>Kepulauan Bangka Belitung</v>
      </c>
      <c r="K281" s="217"/>
      <c r="L281" s="217"/>
      <c r="M281" s="217"/>
      <c r="N281" s="217"/>
      <c r="O281" s="217"/>
      <c r="P281" s="218"/>
      <c r="Q281" s="219"/>
      <c r="R281" s="220" t="str">
        <f aca="true">IF(ISERROR($V281),"",OFFSET('Smelter Look-up'!$C$4,$V281-4,0)&amp;"")</f>
        <v>PT Timah Nusantara</v>
      </c>
      <c r="S281" s="221" t="str">
        <f aca="true">IF(B281="","",IF(ISERROR(MATCH($E281,CL,0)),"Unknown",INDIRECT("'C'!$A$"&amp;MATCH($E281,CL,0)+1)))</f>
        <v>ID</v>
      </c>
      <c r="T281" s="221" t="str">
        <f aca="true">IF(B281="","",IF(ISERROR(MATCH($J281,SorP!$B$1:$B$6279,0)),"",INDIRECT("'SorP'!$A$"&amp;MATCH($S281&amp;$J281,SorP!C:C,0))))</f>
        <v>ID-BB</v>
      </c>
      <c r="U281" s="222"/>
      <c r="V281" s="223" t="n">
        <f aca="false">IF(C281="",NA(),IF(OR(C281="Smelter not listed",C281="Smelter not yet identified"),MATCH($B281&amp;$D281,'Smelter Look-up'!$J:$J,0),MATCH($B281&amp;$C281,'Smelter Look-up'!$J:$J,0)))</f>
        <v>512</v>
      </c>
      <c r="X281" s="179" t="n">
        <f aca="false">IF(AND(C281="Smelter not listed",OR(LEN(D281)=0,LEN(E281)=0)),1,0)</f>
        <v>0</v>
      </c>
      <c r="AB281" s="224" t="str">
        <f aca="false">B281&amp;C281</f>
        <v>TinPT Timah Nusantara</v>
      </c>
    </row>
    <row r="282" s="179" customFormat="true" ht="51" hidden="false" customHeight="false" outlineLevel="0" collapsed="false">
      <c r="A282" s="221"/>
      <c r="B282" s="211" t="s">
        <v>144</v>
      </c>
      <c r="C282" s="212" t="s">
        <v>476</v>
      </c>
      <c r="D282" s="213"/>
      <c r="E282" s="211" t="s">
        <v>314</v>
      </c>
      <c r="F282" s="214" t="str">
        <f aca="true">IF(ISERROR($V282),"",OFFSET('Smelter Look-up'!$E$4,$V282-4,0))</f>
        <v>CID001477</v>
      </c>
      <c r="G282" s="214" t="str">
        <f aca="true">IF(C282=$X$4,IF(ISERROR($V282),"Enter smelter details","RMI"),IF(ISERROR($V282),"",OFFSET('Smelter Look-up'!$F$4,$V282-4,0)))</f>
        <v>RMI</v>
      </c>
      <c r="H282" s="215" t="n">
        <f aca="true">IF(ISERROR($V282),"",OFFSET('Smelter Look-up'!$G$4,$V282-4,0))</f>
        <v>0</v>
      </c>
      <c r="I282" s="216" t="str">
        <f aca="true">IF(ISERROR($V282),"",OFFSET('Smelter Look-up'!$H$4,$V282-4,0))</f>
        <v>Kundur</v>
      </c>
      <c r="J282" s="216" t="str">
        <f aca="true">IF(ISERROR($V282),"",OFFSET('Smelter Look-up'!$I$4,$V282-4,0))</f>
        <v>Riau</v>
      </c>
      <c r="K282" s="217"/>
      <c r="L282" s="217"/>
      <c r="M282" s="217"/>
      <c r="N282" s="217"/>
      <c r="O282" s="217"/>
      <c r="P282" s="218"/>
      <c r="Q282" s="219"/>
      <c r="R282" s="220" t="str">
        <f aca="true">IF(ISERROR($V282),"",OFFSET('Smelter Look-up'!$C$4,$V282-4,0)&amp;"")</f>
        <v>PT Timah Tbk Kundur</v>
      </c>
      <c r="S282" s="221" t="str">
        <f aca="true">IF(B282="","",IF(ISERROR(MATCH($E282,CL,0)),"Unknown",INDIRECT("'C'!$A$"&amp;MATCH($E282,CL,0)+1)))</f>
        <v>ID</v>
      </c>
      <c r="T282" s="221" t="str">
        <f aca="true">IF(B282="","",IF(ISERROR(MATCH($J282,SorP!$B$1:$B$6279,0)),"",INDIRECT("'SorP'!$A$"&amp;MATCH($S282&amp;$J282,SorP!C:C,0))))</f>
        <v>ID-RI</v>
      </c>
      <c r="U282" s="222"/>
      <c r="V282" s="223" t="n">
        <f aca="false">IF(C282="",NA(),IF(OR(C282="Smelter not listed",C282="Smelter not yet identified"),MATCH($B282&amp;$D282,'Smelter Look-up'!$J:$J,0),MATCH($B282&amp;$C282,'Smelter Look-up'!$J:$J,0)))</f>
        <v>513</v>
      </c>
      <c r="X282" s="179" t="n">
        <f aca="false">IF(AND(C282="Smelter not listed",OR(LEN(D282)=0,LEN(E282)=0)),1,0)</f>
        <v>0</v>
      </c>
      <c r="AB282" s="224" t="str">
        <f aca="false">B282&amp;C282</f>
        <v>TinPT Timah Tbk Kundur</v>
      </c>
    </row>
    <row r="283" s="179" customFormat="true" ht="51" hidden="false" customHeight="false" outlineLevel="0" collapsed="false">
      <c r="A283" s="221"/>
      <c r="B283" s="211" t="s">
        <v>144</v>
      </c>
      <c r="C283" s="212" t="s">
        <v>477</v>
      </c>
      <c r="D283" s="213"/>
      <c r="E283" s="211" t="s">
        <v>314</v>
      </c>
      <c r="F283" s="214" t="str">
        <f aca="true">IF(ISERROR($V283),"",OFFSET('Smelter Look-up'!$E$4,$V283-4,0))</f>
        <v>CID001482</v>
      </c>
      <c r="G283" s="214" t="str">
        <f aca="true">IF(C283=$X$4,IF(ISERROR($V283),"Enter smelter details","RMI"),IF(ISERROR($V283),"",OFFSET('Smelter Look-up'!$F$4,$V283-4,0)))</f>
        <v>RMI</v>
      </c>
      <c r="H283" s="215" t="n">
        <f aca="true">IF(ISERROR($V283),"",OFFSET('Smelter Look-up'!$G$4,$V283-4,0))</f>
        <v>0</v>
      </c>
      <c r="I283" s="216" t="str">
        <f aca="true">IF(ISERROR($V283),"",OFFSET('Smelter Look-up'!$H$4,$V283-4,0))</f>
        <v>Mentok</v>
      </c>
      <c r="J283" s="216" t="str">
        <f aca="true">IF(ISERROR($V283),"",OFFSET('Smelter Look-up'!$I$4,$V283-4,0))</f>
        <v>Kepulauan Bangka Belitung</v>
      </c>
      <c r="K283" s="217"/>
      <c r="L283" s="217"/>
      <c r="M283" s="217"/>
      <c r="N283" s="217"/>
      <c r="O283" s="217"/>
      <c r="P283" s="218"/>
      <c r="Q283" s="219"/>
      <c r="R283" s="220" t="str">
        <f aca="true">IF(ISERROR($V283),"",OFFSET('Smelter Look-up'!$C$4,$V283-4,0)&amp;"")</f>
        <v>PT Timah Tbk Mentok</v>
      </c>
      <c r="S283" s="221" t="str">
        <f aca="true">IF(B283="","",IF(ISERROR(MATCH($E283,CL,0)),"Unknown",INDIRECT("'C'!$A$"&amp;MATCH($E283,CL,0)+1)))</f>
        <v>ID</v>
      </c>
      <c r="T283" s="221" t="str">
        <f aca="true">IF(B283="","",IF(ISERROR(MATCH($J283,SorP!$B$1:$B$6279,0)),"",INDIRECT("'SorP'!$A$"&amp;MATCH($S283&amp;$J283,SorP!C:C,0))))</f>
        <v>ID-BB</v>
      </c>
      <c r="U283" s="222"/>
      <c r="V283" s="223" t="n">
        <f aca="false">IF(C283="",NA(),IF(OR(C283="Smelter not listed",C283="Smelter not yet identified"),MATCH($B283&amp;$D283,'Smelter Look-up'!$J:$J,0),MATCH($B283&amp;$C283,'Smelter Look-up'!$J:$J,0)))</f>
        <v>514</v>
      </c>
      <c r="X283" s="179" t="n">
        <f aca="false">IF(AND(C283="Smelter not listed",OR(LEN(D283)=0,LEN(E283)=0)),1,0)</f>
        <v>0</v>
      </c>
      <c r="AB283" s="224" t="str">
        <f aca="false">B283&amp;C283</f>
        <v>TinPT Timah Tbk Mentok</v>
      </c>
    </row>
    <row r="284" s="179" customFormat="true" ht="51" hidden="false" customHeight="false" outlineLevel="0" collapsed="false">
      <c r="A284" s="221"/>
      <c r="B284" s="211" t="s">
        <v>144</v>
      </c>
      <c r="C284" s="212" t="s">
        <v>478</v>
      </c>
      <c r="D284" s="213"/>
      <c r="E284" s="211" t="s">
        <v>314</v>
      </c>
      <c r="F284" s="214" t="str">
        <f aca="true">IF(ISERROR($V284),"",OFFSET('Smelter Look-up'!$E$4,$V284-4,0))</f>
        <v>CID001490</v>
      </c>
      <c r="G284" s="214" t="str">
        <f aca="true">IF(C284=$X$4,IF(ISERROR($V284),"Enter smelter details","RMI"),IF(ISERROR($V284),"",OFFSET('Smelter Look-up'!$F$4,$V284-4,0)))</f>
        <v>RMI</v>
      </c>
      <c r="H284" s="215" t="n">
        <f aca="true">IF(ISERROR($V284),"",OFFSET('Smelter Look-up'!$G$4,$V284-4,0))</f>
        <v>0</v>
      </c>
      <c r="I284" s="216" t="str">
        <f aca="true">IF(ISERROR($V284),"",OFFSET('Smelter Look-up'!$H$4,$V284-4,0))</f>
        <v>Pangkal Pinang</v>
      </c>
      <c r="J284" s="216" t="str">
        <f aca="true">IF(ISERROR($V284),"",OFFSET('Smelter Look-up'!$I$4,$V284-4,0))</f>
        <v>Kepulauan Bangka Belitung</v>
      </c>
      <c r="K284" s="217"/>
      <c r="L284" s="217"/>
      <c r="M284" s="217"/>
      <c r="N284" s="217"/>
      <c r="O284" s="217"/>
      <c r="P284" s="218"/>
      <c r="Q284" s="219"/>
      <c r="R284" s="220" t="str">
        <f aca="true">IF(ISERROR($V284),"",OFFSET('Smelter Look-up'!$C$4,$V284-4,0)&amp;"")</f>
        <v>PT Tinindo Inter Nusa</v>
      </c>
      <c r="S284" s="221" t="str">
        <f aca="true">IF(B284="","",IF(ISERROR(MATCH($E284,CL,0)),"Unknown",INDIRECT("'C'!$A$"&amp;MATCH($E284,CL,0)+1)))</f>
        <v>ID</v>
      </c>
      <c r="T284" s="221" t="str">
        <f aca="true">IF(B284="","",IF(ISERROR(MATCH($J284,SorP!$B$1:$B$6279,0)),"",INDIRECT("'SorP'!$A$"&amp;MATCH($S284&amp;$J284,SorP!C:C,0))))</f>
        <v>ID-BB</v>
      </c>
      <c r="U284" s="222"/>
      <c r="V284" s="223" t="n">
        <f aca="false">IF(C284="",NA(),IF(OR(C284="Smelter not listed",C284="Smelter not yet identified"),MATCH($B284&amp;$D284,'Smelter Look-up'!$J:$J,0),MATCH($B284&amp;$C284,'Smelter Look-up'!$J:$J,0)))</f>
        <v>515</v>
      </c>
      <c r="X284" s="179" t="n">
        <f aca="false">IF(AND(C284="Smelter not listed",OR(LEN(D284)=0,LEN(E284)=0)),1,0)</f>
        <v>0</v>
      </c>
      <c r="AB284" s="224" t="str">
        <f aca="false">B284&amp;C284</f>
        <v>TinPT Tinindo Inter Nusa</v>
      </c>
    </row>
    <row r="285" s="179" customFormat="true" ht="51" hidden="false" customHeight="false" outlineLevel="0" collapsed="false">
      <c r="A285" s="221"/>
      <c r="B285" s="211" t="s">
        <v>144</v>
      </c>
      <c r="C285" s="212" t="s">
        <v>479</v>
      </c>
      <c r="D285" s="213"/>
      <c r="E285" s="211" t="s">
        <v>314</v>
      </c>
      <c r="F285" s="214" t="str">
        <f aca="true">IF(ISERROR($V285),"",OFFSET('Smelter Look-up'!$E$4,$V285-4,0))</f>
        <v>CID002478</v>
      </c>
      <c r="G285" s="214" t="str">
        <f aca="true">IF(C285=$X$4,IF(ISERROR($V285),"Enter smelter details","RMI"),IF(ISERROR($V285),"",OFFSET('Smelter Look-up'!$F$4,$V285-4,0)))</f>
        <v>RMI</v>
      </c>
      <c r="H285" s="215" t="n">
        <f aca="true">IF(ISERROR($V285),"",OFFSET('Smelter Look-up'!$G$4,$V285-4,0))</f>
        <v>0</v>
      </c>
      <c r="I285" s="216" t="str">
        <f aca="true">IF(ISERROR($V285),"",OFFSET('Smelter Look-up'!$H$4,$V285-4,0))</f>
        <v>Bogor</v>
      </c>
      <c r="J285" s="216" t="str">
        <f aca="true">IF(ISERROR($V285),"",OFFSET('Smelter Look-up'!$I$4,$V285-4,0))</f>
        <v>Jawa Barat</v>
      </c>
      <c r="K285" s="217"/>
      <c r="L285" s="217"/>
      <c r="M285" s="217"/>
      <c r="N285" s="217"/>
      <c r="O285" s="217"/>
      <c r="P285" s="218"/>
      <c r="Q285" s="219"/>
      <c r="R285" s="220" t="str">
        <f aca="true">IF(ISERROR($V285),"",OFFSET('Smelter Look-up'!$C$4,$V285-4,0)&amp;"")</f>
        <v>PT Tirus Putra Mandiri</v>
      </c>
      <c r="S285" s="221" t="str">
        <f aca="true">IF(B285="","",IF(ISERROR(MATCH($E285,CL,0)),"Unknown",INDIRECT("'C'!$A$"&amp;MATCH($E285,CL,0)+1)))</f>
        <v>ID</v>
      </c>
      <c r="T285" s="221" t="str">
        <f aca="true">IF(B285="","",IF(ISERROR(MATCH($J285,SorP!$B$1:$B$6279,0)),"",INDIRECT("'SorP'!$A$"&amp;MATCH($S285&amp;$J285,SorP!C:C,0))))</f>
        <v>ID-JB</v>
      </c>
      <c r="U285" s="222"/>
      <c r="V285" s="223" t="n">
        <f aca="false">IF(C285="",NA(),IF(OR(C285="Smelter not listed",C285="Smelter not yet identified"),MATCH($B285&amp;$D285,'Smelter Look-up'!$J:$J,0),MATCH($B285&amp;$C285,'Smelter Look-up'!$J:$J,0)))</f>
        <v>516</v>
      </c>
      <c r="X285" s="179" t="n">
        <f aca="false">IF(AND(C285="Smelter not listed",OR(LEN(D285)=0,LEN(E285)=0)),1,0)</f>
        <v>0</v>
      </c>
      <c r="AB285" s="224" t="str">
        <f aca="false">B285&amp;C285</f>
        <v>TinPT Tirus Putra Mandiri</v>
      </c>
    </row>
    <row r="286" s="179" customFormat="true" ht="38.25" hidden="false" customHeight="false" outlineLevel="0" collapsed="false">
      <c r="A286" s="221"/>
      <c r="B286" s="211" t="s">
        <v>144</v>
      </c>
      <c r="C286" s="212" t="s">
        <v>480</v>
      </c>
      <c r="D286" s="213"/>
      <c r="E286" s="211" t="s">
        <v>314</v>
      </c>
      <c r="F286" s="214" t="str">
        <f aca="true">IF(ISERROR($V286),"",OFFSET('Smelter Look-up'!$E$4,$V286-4,0))</f>
        <v>CID001493</v>
      </c>
      <c r="G286" s="214" t="str">
        <f aca="true">IF(C286=$X$4,IF(ISERROR($V286),"Enter smelter details","RMI"),IF(ISERROR($V286),"",OFFSET('Smelter Look-up'!$F$4,$V286-4,0)))</f>
        <v>RMI</v>
      </c>
      <c r="H286" s="215" t="n">
        <f aca="true">IF(ISERROR($V286),"",OFFSET('Smelter Look-up'!$G$4,$V286-4,0))</f>
        <v>0</v>
      </c>
      <c r="I286" s="216" t="str">
        <f aca="true">IF(ISERROR($V286),"",OFFSET('Smelter Look-up'!$H$4,$V286-4,0))</f>
        <v>Sumping Desa Batu Peyu</v>
      </c>
      <c r="J286" s="216" t="str">
        <f aca="true">IF(ISERROR($V286),"",OFFSET('Smelter Look-up'!$I$4,$V286-4,0))</f>
        <v>Kepulauan Bangka Belitung</v>
      </c>
      <c r="K286" s="217"/>
      <c r="L286" s="217"/>
      <c r="M286" s="217"/>
      <c r="N286" s="217"/>
      <c r="O286" s="217"/>
      <c r="P286" s="218"/>
      <c r="Q286" s="219"/>
      <c r="R286" s="220" t="str">
        <f aca="true">IF(ISERROR($V286),"",OFFSET('Smelter Look-up'!$C$4,$V286-4,0)&amp;"")</f>
        <v>PT Tommy Utama</v>
      </c>
      <c r="S286" s="221" t="str">
        <f aca="true">IF(B286="","",IF(ISERROR(MATCH($E286,CL,0)),"Unknown",INDIRECT("'C'!$A$"&amp;MATCH($E286,CL,0)+1)))</f>
        <v>ID</v>
      </c>
      <c r="T286" s="221" t="str">
        <f aca="true">IF(B286="","",IF(ISERROR(MATCH($J286,SorP!$B$1:$B$6279,0)),"",INDIRECT("'SorP'!$A$"&amp;MATCH($S286&amp;$J286,SorP!C:C,0))))</f>
        <v>ID-BB</v>
      </c>
      <c r="U286" s="222"/>
      <c r="V286" s="223" t="n">
        <f aca="false">IF(C286="",NA(),IF(OR(C286="Smelter not listed",C286="Smelter not yet identified"),MATCH($B286&amp;$D286,'Smelter Look-up'!$J:$J,0),MATCH($B286&amp;$C286,'Smelter Look-up'!$J:$J,0)))</f>
        <v>517</v>
      </c>
      <c r="X286" s="179" t="n">
        <f aca="false">IF(AND(C286="Smelter not listed",OR(LEN(D286)=0,LEN(E286)=0)),1,0)</f>
        <v>0</v>
      </c>
      <c r="AB286" s="224" t="str">
        <f aca="false">B286&amp;C286</f>
        <v>TinPT Tommy Utama</v>
      </c>
    </row>
    <row r="287" s="179" customFormat="true" ht="76.5" hidden="false" customHeight="false" outlineLevel="0" collapsed="false">
      <c r="A287" s="221"/>
      <c r="B287" s="211" t="s">
        <v>144</v>
      </c>
      <c r="C287" s="212" t="s">
        <v>395</v>
      </c>
      <c r="D287" s="213"/>
      <c r="E287" s="211" t="s">
        <v>173</v>
      </c>
      <c r="F287" s="214" t="str">
        <f aca="true">IF(ISERROR($V287),"",OFFSET('Smelter Look-up'!$E$4,$V287-4,0))</f>
        <v>CID002706</v>
      </c>
      <c r="G287" s="214" t="str">
        <f aca="true">IF(C287=$X$4,IF(ISERROR($V287),"Enter smelter details","RMI"),IF(ISERROR($V287),"",OFFSET('Smelter Look-up'!$F$4,$V287-4,0)))</f>
        <v>RMI</v>
      </c>
      <c r="H287" s="215" t="n">
        <f aca="true">IF(ISERROR($V287),"",OFFSET('Smelter Look-up'!$G$4,$V287-4,0))</f>
        <v>0</v>
      </c>
      <c r="I287" s="216" t="str">
        <f aca="true">IF(ISERROR($V287),"",OFFSET('Smelter Look-up'!$H$4,$V287-4,0))</f>
        <v>São João del Rei</v>
      </c>
      <c r="J287" s="216" t="str">
        <f aca="true">IF(ISERROR($V287),"",OFFSET('Smelter Look-up'!$I$4,$V287-4,0))</f>
        <v>Minas gerais</v>
      </c>
      <c r="K287" s="217"/>
      <c r="L287" s="217"/>
      <c r="M287" s="217"/>
      <c r="N287" s="217"/>
      <c r="O287" s="217"/>
      <c r="P287" s="218"/>
      <c r="Q287" s="219"/>
      <c r="R287" s="220" t="str">
        <f aca="true">IF(ISERROR($V287),"",OFFSET('Smelter Look-up'!$C$4,$V287-4,0)&amp;"")</f>
        <v>Resind Industria e Comercio Ltda.</v>
      </c>
      <c r="S287" s="221" t="str">
        <f aca="true">IF(B287="","",IF(ISERROR(MATCH($E287,CL,0)),"Unknown",INDIRECT("'C'!$A$"&amp;MATCH($E287,CL,0)+1)))</f>
        <v>BR</v>
      </c>
      <c r="T287" s="221" t="str">
        <f aca="true">IF(B287="","",IF(ISERROR(MATCH($J287,SorP!$B$1:$B$6279,0)),"",INDIRECT("'SorP'!$A$"&amp;MATCH($S287&amp;$J287,SorP!C:C,0))))</f>
        <v>BR-MG</v>
      </c>
      <c r="U287" s="222"/>
      <c r="V287" s="223" t="n">
        <f aca="false">IF(C287="",NA(),IF(OR(C287="Smelter not listed",C287="Smelter not yet identified"),MATCH($B287&amp;$D287,'Smelter Look-up'!$J:$J,0),MATCH($B287&amp;$C287,'Smelter Look-up'!$J:$J,0)))</f>
        <v>519</v>
      </c>
      <c r="X287" s="179" t="n">
        <f aca="false">IF(AND(C287="Smelter not listed",OR(LEN(D287)=0,LEN(E287)=0)),1,0)</f>
        <v>0</v>
      </c>
      <c r="AB287" s="224" t="str">
        <f aca="false">B287&amp;C287</f>
        <v>TinResind Industria e Comercio Ltda.</v>
      </c>
    </row>
    <row r="288" s="179" customFormat="true" ht="63.75" hidden="false" customHeight="false" outlineLevel="0" collapsed="false">
      <c r="A288" s="221"/>
      <c r="B288" s="211" t="s">
        <v>144</v>
      </c>
      <c r="C288" s="212" t="s">
        <v>481</v>
      </c>
      <c r="D288" s="213"/>
      <c r="E288" s="211" t="s">
        <v>204</v>
      </c>
      <c r="F288" s="214" t="str">
        <f aca="true">IF(ISERROR($V288),"",OFFSET('Smelter Look-up'!$E$4,$V288-4,0))</f>
        <v/>
      </c>
      <c r="G288" s="214" t="str">
        <f aca="true">IF(C288=$X$4,IF(ISERROR($V288),"Enter smelter details","RMI"),IF(ISERROR($V288),"",OFFSET('Smelter Look-up'!$F$4,$V288-4,0)))</f>
        <v/>
      </c>
      <c r="H288" s="215" t="str">
        <f aca="true">IF(ISERROR($V288),"",OFFSET('Smelter Look-up'!$G$4,$V288-4,0))</f>
        <v/>
      </c>
      <c r="I288" s="216" t="str">
        <f aca="true">IF(ISERROR($V288),"",OFFSET('Smelter Look-up'!$H$4,$V288-4,0))</f>
        <v/>
      </c>
      <c r="J288" s="216" t="str">
        <f aca="true">IF(ISERROR($V288),"",OFFSET('Smelter Look-up'!$I$4,$V288-4,0))</f>
        <v/>
      </c>
      <c r="K288" s="217"/>
      <c r="L288" s="217"/>
      <c r="M288" s="217"/>
      <c r="N288" s="217"/>
      <c r="O288" s="217"/>
      <c r="P288" s="218"/>
      <c r="Q288" s="219"/>
      <c r="R288" s="220" t="str">
        <f aca="true">IF(ISERROR($V288),"",OFFSET('Smelter Look-up'!$C$4,$V288-4,0)&amp;"")</f>
        <v/>
      </c>
      <c r="S288" s="221" t="str">
        <f aca="true">IF(B288="","",IF(ISERROR(MATCH($E288,CL,0)),"Unknown",INDIRECT("'C'!$A$"&amp;MATCH($E288,CL,0)+1)))</f>
        <v>CN</v>
      </c>
      <c r="T288" s="221" t="str">
        <f aca="true">IF(B288="","",IF(ISERROR(MATCH($J288,SorP!$B$1:$B$6279,0)),"",INDIRECT("'SorP'!$A$"&amp;MATCH($S288&amp;$J288,SorP!C:C,0))))</f>
        <v/>
      </c>
      <c r="U288" s="222"/>
      <c r="V288" s="223" t="e">
        <f aca="false">IF(C288="",NA(),IF(OR(C288="Smelter not listed",C288="Smelter not yet identified"),MATCH($B288&amp;$D288,'Smelter Look-up'!$J:$J,0),MATCH($B288&amp;$C288,'Smelter Look-up'!$J:$J,0)))</f>
        <v>#N/A</v>
      </c>
      <c r="X288" s="179" t="n">
        <f aca="false">IF(AND(C288="Smelter not listed",OR(LEN(D288)=0,LEN(E288)=0)),1,0)</f>
        <v>0</v>
      </c>
      <c r="AB288" s="224" t="str">
        <f aca="false">B288&amp;C288</f>
        <v>TinRui Da Hung Taiwan, Province Of</v>
      </c>
    </row>
    <row r="289" s="179" customFormat="true" ht="25.5" hidden="false" customHeight="false" outlineLevel="0" collapsed="false">
      <c r="A289" s="221"/>
      <c r="B289" s="211" t="s">
        <v>144</v>
      </c>
      <c r="C289" s="212" t="s">
        <v>482</v>
      </c>
      <c r="D289" s="213"/>
      <c r="E289" s="211" t="s">
        <v>173</v>
      </c>
      <c r="F289" s="214" t="str">
        <f aca="true">IF(ISERROR($V289),"",OFFSET('Smelter Look-up'!$E$4,$V289-4,0))</f>
        <v>CID002756</v>
      </c>
      <c r="G289" s="214" t="str">
        <f aca="true">IF(C289=$X$4,IF(ISERROR($V289),"Enter smelter details","RMI"),IF(ISERROR($V289),"",OFFSET('Smelter Look-up'!$F$4,$V289-4,0)))</f>
        <v>RMI</v>
      </c>
      <c r="H289" s="215" t="n">
        <f aca="true">IF(ISERROR($V289),"",OFFSET('Smelter Look-up'!$G$4,$V289-4,0))</f>
        <v>0</v>
      </c>
      <c r="I289" s="216" t="str">
        <f aca="true">IF(ISERROR($V289),"",OFFSET('Smelter Look-up'!$H$4,$V289-4,0))</f>
        <v>Piracicaba</v>
      </c>
      <c r="J289" s="216" t="str">
        <f aca="true">IF(ISERROR($V289),"",OFFSET('Smelter Look-up'!$I$4,$V289-4,0))</f>
        <v>São Paulo</v>
      </c>
      <c r="K289" s="217"/>
      <c r="L289" s="217"/>
      <c r="M289" s="217"/>
      <c r="N289" s="217"/>
      <c r="O289" s="217"/>
      <c r="P289" s="218"/>
      <c r="Q289" s="219"/>
      <c r="R289" s="220" t="str">
        <f aca="true">IF(ISERROR($V289),"",OFFSET('Smelter Look-up'!$C$4,$V289-4,0)&amp;"")</f>
        <v>Super Ligas</v>
      </c>
      <c r="S289" s="221" t="str">
        <f aca="true">IF(B289="","",IF(ISERROR(MATCH($E289,CL,0)),"Unknown",INDIRECT("'C'!$A$"&amp;MATCH($E289,CL,0)+1)))</f>
        <v>BR</v>
      </c>
      <c r="T289" s="221" t="str">
        <f aca="true">IF(B289="","",IF(ISERROR(MATCH($J289,SorP!$B$1:$B$6279,0)),"",INDIRECT("'SorP'!$A$"&amp;MATCH($S289&amp;$J289,SorP!C:C,0))))</f>
        <v>BR-SP</v>
      </c>
      <c r="U289" s="222"/>
      <c r="V289" s="223" t="n">
        <f aca="false">IF(C289="",NA(),IF(OR(C289="Smelter not listed",C289="Smelter not yet identified"),MATCH($B289&amp;$D289,'Smelter Look-up'!$J:$J,0),MATCH($B289&amp;$C289,'Smelter Look-up'!$J:$J,0)))</f>
        <v>523</v>
      </c>
      <c r="X289" s="179" t="n">
        <f aca="false">IF(AND(C289="Smelter not listed",OR(LEN(D289)=0,LEN(E289)=0)),1,0)</f>
        <v>0</v>
      </c>
      <c r="AB289" s="224" t="str">
        <f aca="false">B289&amp;C289</f>
        <v>TinSuper Ligas</v>
      </c>
    </row>
    <row r="290" s="179" customFormat="true" ht="25.5" hidden="false" customHeight="false" outlineLevel="0" collapsed="false">
      <c r="A290" s="221"/>
      <c r="B290" s="211" t="s">
        <v>144</v>
      </c>
      <c r="C290" s="212" t="s">
        <v>483</v>
      </c>
      <c r="D290" s="213"/>
      <c r="E290" s="211" t="s">
        <v>362</v>
      </c>
      <c r="F290" s="214" t="str">
        <f aca="true">IF(ISERROR($V290),"",OFFSET('Smelter Look-up'!$E$4,$V290-4,0))</f>
        <v>CID001898</v>
      </c>
      <c r="G290" s="214" t="str">
        <f aca="true">IF(C290=$X$4,IF(ISERROR($V290),"Enter smelter details","RMI"),IF(ISERROR($V290),"",OFFSET('Smelter Look-up'!$F$4,$V290-4,0)))</f>
        <v>RMI</v>
      </c>
      <c r="H290" s="215" t="n">
        <f aca="true">IF(ISERROR($V290),"",OFFSET('Smelter Look-up'!$G$4,$V290-4,0))</f>
        <v>0</v>
      </c>
      <c r="I290" s="216" t="str">
        <f aca="true">IF(ISERROR($V290),"",OFFSET('Smelter Look-up'!$H$4,$V290-4,0))</f>
        <v>Amphur Muang</v>
      </c>
      <c r="J290" s="216" t="str">
        <f aca="true">IF(ISERROR($V290),"",OFFSET('Smelter Look-up'!$I$4,$V290-4,0))</f>
        <v>Phuket</v>
      </c>
      <c r="K290" s="217"/>
      <c r="L290" s="217"/>
      <c r="M290" s="217"/>
      <c r="N290" s="217"/>
      <c r="O290" s="217"/>
      <c r="P290" s="218"/>
      <c r="Q290" s="219"/>
      <c r="R290" s="220" t="str">
        <f aca="true">IF(ISERROR($V290),"",OFFSET('Smelter Look-up'!$C$4,$V290-4,0)&amp;"")</f>
        <v>Thaisarco</v>
      </c>
      <c r="S290" s="221" t="str">
        <f aca="true">IF(B290="","",IF(ISERROR(MATCH($E290,CL,0)),"Unknown",INDIRECT("'C'!$A$"&amp;MATCH($E290,CL,0)+1)))</f>
        <v>TH</v>
      </c>
      <c r="T290" s="221" t="str">
        <f aca="true">IF(B290="","",IF(ISERROR(MATCH($J290,SorP!$B$1:$B$6279,0)),"",INDIRECT("'SorP'!$A$"&amp;MATCH($S290&amp;$J290,SorP!C:C,0))))</f>
        <v>TH-83</v>
      </c>
      <c r="U290" s="222"/>
      <c r="V290" s="223" t="n">
        <f aca="false">IF(C290="",NA(),IF(OR(C290="Smelter not listed",C290="Smelter not yet identified"),MATCH($B290&amp;$D290,'Smelter Look-up'!$J:$J,0),MATCH($B290&amp;$C290,'Smelter Look-up'!$J:$J,0)))</f>
        <v>526</v>
      </c>
      <c r="X290" s="179" t="n">
        <f aca="false">IF(AND(C290="Smelter not listed",OR(LEN(D290)=0,LEN(E290)=0)),1,0)</f>
        <v>0</v>
      </c>
      <c r="AB290" s="224" t="str">
        <f aca="false">B290&amp;C290</f>
        <v>TinThaisarco</v>
      </c>
    </row>
    <row r="291" s="179" customFormat="true" ht="89.25" hidden="false" customHeight="false" outlineLevel="0" collapsed="false">
      <c r="A291" s="221"/>
      <c r="B291" s="211" t="s">
        <v>144</v>
      </c>
      <c r="C291" s="212" t="s">
        <v>484</v>
      </c>
      <c r="D291" s="213"/>
      <c r="E291" s="211" t="s">
        <v>204</v>
      </c>
      <c r="F291" s="214" t="str">
        <f aca="true">IF(ISERROR($V291),"",OFFSET('Smelter Look-up'!$E$4,$V291-4,0))</f>
        <v>CID002180</v>
      </c>
      <c r="G291" s="214" t="str">
        <f aca="true">IF(C291=$X$4,IF(ISERROR($V291),"Enter smelter details","RMI"),IF(ISERROR($V291),"",OFFSET('Smelter Look-up'!$F$4,$V291-4,0)))</f>
        <v>RMI</v>
      </c>
      <c r="H291" s="215" t="n">
        <f aca="true">IF(ISERROR($V291),"",OFFSET('Smelter Look-up'!$G$4,$V291-4,0))</f>
        <v>0</v>
      </c>
      <c r="I291" s="216" t="str">
        <f aca="true">IF(ISERROR($V291),"",OFFSET('Smelter Look-up'!$H$4,$V291-4,0))</f>
        <v>Gejiu</v>
      </c>
      <c r="J291" s="216" t="str">
        <f aca="true">IF(ISERROR($V291),"",OFFSET('Smelter Look-up'!$I$4,$V291-4,0))</f>
        <v>Yunnan Sheng</v>
      </c>
      <c r="K291" s="217"/>
      <c r="L291" s="217"/>
      <c r="M291" s="217"/>
      <c r="N291" s="217"/>
      <c r="O291" s="217"/>
      <c r="P291" s="218"/>
      <c r="Q291" s="219"/>
      <c r="R291" s="220" t="str">
        <f aca="true">IF(ISERROR($V291),"",OFFSET('Smelter Look-up'!$C$4,$V291-4,0)&amp;"")</f>
        <v>Tin Smelting Branch of Yunnan Tin Co., Ltd.</v>
      </c>
      <c r="S291" s="221" t="str">
        <f aca="true">IF(B291="","",IF(ISERROR(MATCH($E291,CL,0)),"Unknown",INDIRECT("'C'!$A$"&amp;MATCH($E291,CL,0)+1)))</f>
        <v>CN</v>
      </c>
      <c r="T291" s="221" t="str">
        <f aca="true">IF(B291="","",IF(ISERROR(MATCH($J291,SorP!$B$1:$B$6279,0)),"",INDIRECT("'SorP'!$A$"&amp;MATCH($S291&amp;$J291,SorP!C:C,0))))</f>
        <v>CN-YN</v>
      </c>
      <c r="U291" s="222"/>
      <c r="V291" s="223" t="n">
        <f aca="false">IF(C291="",NA(),IF(OR(C291="Smelter not listed",C291="Smelter not yet identified"),MATCH($B291&amp;$D291,'Smelter Look-up'!$J:$J,0),MATCH($B291&amp;$C291,'Smelter Look-up'!$J:$J,0)))</f>
        <v>529</v>
      </c>
      <c r="X291" s="179" t="n">
        <f aca="false">IF(AND(C291="Smelter not listed",OR(LEN(D291)=0,LEN(E291)=0)),1,0)</f>
        <v>0</v>
      </c>
      <c r="AB291" s="224" t="str">
        <f aca="false">B291&amp;C291</f>
        <v>TinTin Smelting Branch of Yunnan Tin Co., Ltd.</v>
      </c>
    </row>
    <row r="292" s="179" customFormat="true" ht="89.25" hidden="false" customHeight="false" outlineLevel="0" collapsed="false">
      <c r="A292" s="221"/>
      <c r="B292" s="211" t="s">
        <v>144</v>
      </c>
      <c r="C292" s="212" t="s">
        <v>485</v>
      </c>
      <c r="D292" s="213"/>
      <c r="E292" s="211" t="s">
        <v>157</v>
      </c>
      <c r="F292" s="214" t="str">
        <f aca="true">IF(ISERROR($V292),"",OFFSET('Smelter Look-up'!$E$4,$V292-4,0))</f>
        <v/>
      </c>
      <c r="G292" s="214" t="str">
        <f aca="true">IF(C292=$X$4,IF(ISERROR($V292),"Enter smelter details","RMI"),IF(ISERROR($V292),"",OFFSET('Smelter Look-up'!$F$4,$V292-4,0)))</f>
        <v/>
      </c>
      <c r="H292" s="215" t="str">
        <f aca="true">IF(ISERROR($V292),"",OFFSET('Smelter Look-up'!$G$4,$V292-4,0))</f>
        <v/>
      </c>
      <c r="I292" s="216" t="str">
        <f aca="true">IF(ISERROR($V292),"",OFFSET('Smelter Look-up'!$H$4,$V292-4,0))</f>
        <v/>
      </c>
      <c r="J292" s="216" t="str">
        <f aca="true">IF(ISERROR($V292),"",OFFSET('Smelter Look-up'!$I$4,$V292-4,0))</f>
        <v/>
      </c>
      <c r="K292" s="217"/>
      <c r="L292" s="217"/>
      <c r="M292" s="217"/>
      <c r="N292" s="217"/>
      <c r="O292" s="217"/>
      <c r="P292" s="218"/>
      <c r="Q292" s="219"/>
      <c r="R292" s="220" t="str">
        <f aca="true">IF(ISERROR($V292),"",OFFSET('Smelter Look-up'!$C$4,$V292-4,0)&amp;"")</f>
        <v/>
      </c>
      <c r="S292" s="221" t="str">
        <f aca="true">IF(B292="","",IF(ISERROR(MATCH($E292,CL,0)),"Unknown",INDIRECT("'C'!$A$"&amp;MATCH($E292,CL,0)+1)))</f>
        <v>Unknown</v>
      </c>
      <c r="T292" s="221" t="str">
        <f aca="true">IF(B292="","",IF(ISERROR(MATCH($J292,SorP!$B$1:$B$6279,0)),"",INDIRECT("'SorP'!$A$"&amp;MATCH($S292&amp;$J292,SorP!C:C,0))))</f>
        <v/>
      </c>
      <c r="U292" s="222"/>
      <c r="V292" s="223" t="e">
        <f aca="false">IF(C292="",NA(),IF(OR(C292="Smelter not listed",C292="Smelter not yet identified"),MATCH($B292&amp;$D292,'Smelter Look-up'!$J:$J,0),MATCH($B292&amp;$C292,'Smelter Look-up'!$J:$J,0)))</f>
        <v>#N/A</v>
      </c>
      <c r="X292" s="179" t="n">
        <f aca="false">IF(AND(C292="Smelter not listed",OR(LEN(D292)=0,LEN(E292)=0)),1,0)</f>
        <v>0</v>
      </c>
      <c r="AB292" s="224" t="str">
        <f aca="false">B292&amp;C292</f>
        <v>TinTin Technology &amp; Refining United States Of</v>
      </c>
    </row>
    <row r="293" s="179" customFormat="true" ht="114.75" hidden="false" customHeight="false" outlineLevel="0" collapsed="false">
      <c r="A293" s="221"/>
      <c r="B293" s="211" t="s">
        <v>144</v>
      </c>
      <c r="C293" s="212" t="s">
        <v>486</v>
      </c>
      <c r="D293" s="213"/>
      <c r="E293" s="211" t="s">
        <v>410</v>
      </c>
      <c r="F293" s="214" t="str">
        <f aca="true">IF(ISERROR($V293),"",OFFSET('Smelter Look-up'!$E$4,$V293-4,0))</f>
        <v>CID002574</v>
      </c>
      <c r="G293" s="214" t="str">
        <f aca="true">IF(C293=$X$4,IF(ISERROR($V293),"Enter smelter details","RMI"),IF(ISERROR($V293),"",OFFSET('Smelter Look-up'!$F$4,$V293-4,0)))</f>
        <v>RMI</v>
      </c>
      <c r="H293" s="215" t="n">
        <f aca="true">IF(ISERROR($V293),"",OFFSET('Smelter Look-up'!$G$4,$V293-4,0))</f>
        <v>0</v>
      </c>
      <c r="I293" s="216" t="str">
        <f aca="true">IF(ISERROR($V293),"",OFFSET('Smelter Look-up'!$H$4,$V293-4,0))</f>
        <v>Tan Quang</v>
      </c>
      <c r="J293" s="216" t="str">
        <f aca="true">IF(ISERROR($V293),"",OFFSET('Smelter Look-up'!$I$4,$V293-4,0))</f>
        <v>Tuyên Quang</v>
      </c>
      <c r="K293" s="217"/>
      <c r="L293" s="217"/>
      <c r="M293" s="217"/>
      <c r="N293" s="217"/>
      <c r="O293" s="217"/>
      <c r="P293" s="218"/>
      <c r="Q293" s="219"/>
      <c r="R293" s="220" t="str">
        <f aca="true">IF(ISERROR($V293),"",OFFSET('Smelter Look-up'!$C$4,$V293-4,0)&amp;"")</f>
        <v>Tuyen Quang Non-Ferrous Metals Joint Stock Company</v>
      </c>
      <c r="S293" s="221" t="str">
        <f aca="true">IF(B293="","",IF(ISERROR(MATCH($E293,CL,0)),"Unknown",INDIRECT("'C'!$A$"&amp;MATCH($E293,CL,0)+1)))</f>
        <v>Unknown</v>
      </c>
      <c r="T293" s="221" t="e">
        <f aca="true">IF(B293="","",IF(ISERROR(MATCH($J293,SorP!$B$1:$B$6279,0)),"",INDIRECT("'SorP'!$A$"&amp;MATCH($S293&amp;$J293,SorP!C:C,0))))</f>
        <v>#N/A</v>
      </c>
      <c r="U293" s="222"/>
      <c r="V293" s="223" t="n">
        <f aca="false">IF(C293="",NA(),IF(OR(C293="Smelter not listed",C293="Smelter not yet identified"),MATCH($B293&amp;$D293,'Smelter Look-up'!$J:$J,0),MATCH($B293&amp;$C293,'Smelter Look-up'!$J:$J,0)))</f>
        <v>532</v>
      </c>
      <c r="X293" s="179" t="n">
        <f aca="false">IF(AND(C293="Smelter not listed",OR(LEN(D293)=0,LEN(E293)=0)),1,0)</f>
        <v>0</v>
      </c>
      <c r="AB293" s="224" t="str">
        <f aca="false">B293&amp;C293</f>
        <v>TinTuyen Quang Non-Ferrous Metals Joint Stock Company</v>
      </c>
    </row>
    <row r="294" s="179" customFormat="true" ht="76.5" hidden="false" customHeight="false" outlineLevel="0" collapsed="false">
      <c r="A294" s="221"/>
      <c r="B294" s="211" t="s">
        <v>144</v>
      </c>
      <c r="C294" s="212" t="s">
        <v>487</v>
      </c>
      <c r="D294" s="213"/>
      <c r="E294" s="211" t="s">
        <v>410</v>
      </c>
      <c r="F294" s="214" t="str">
        <f aca="true">IF(ISERROR($V294),"",OFFSET('Smelter Look-up'!$E$4,$V294-4,0))</f>
        <v>CID002015</v>
      </c>
      <c r="G294" s="214" t="str">
        <f aca="true">IF(C294=$X$4,IF(ISERROR($V294),"Enter smelter details","RMI"),IF(ISERROR($V294),"",OFFSET('Smelter Look-up'!$F$4,$V294-4,0)))</f>
        <v>RMI</v>
      </c>
      <c r="H294" s="215" t="n">
        <f aca="true">IF(ISERROR($V294),"",OFFSET('Smelter Look-up'!$G$4,$V294-4,0))</f>
        <v>0</v>
      </c>
      <c r="I294" s="216" t="str">
        <f aca="true">IF(ISERROR($V294),"",OFFSET('Smelter Look-up'!$H$4,$V294-4,0))</f>
        <v>Hanoi</v>
      </c>
      <c r="J294" s="216" t="str">
        <f aca="true">IF(ISERROR($V294),"",OFFSET('Smelter Look-up'!$I$4,$V294-4,0))</f>
        <v>Ha Noi</v>
      </c>
      <c r="K294" s="217"/>
      <c r="L294" s="217"/>
      <c r="M294" s="217"/>
      <c r="N294" s="217"/>
      <c r="O294" s="217"/>
      <c r="P294" s="218"/>
      <c r="Q294" s="219"/>
      <c r="R294" s="220" t="str">
        <f aca="true">IF(ISERROR($V294),"",OFFSET('Smelter Look-up'!$C$4,$V294-4,0)&amp;"")</f>
        <v>VQB Mineral and Trading Group JSC</v>
      </c>
      <c r="S294" s="221" t="str">
        <f aca="true">IF(B294="","",IF(ISERROR(MATCH($E294,CL,0)),"Unknown",INDIRECT("'C'!$A$"&amp;MATCH($E294,CL,0)+1)))</f>
        <v>Unknown</v>
      </c>
      <c r="T294" s="221" t="e">
        <f aca="true">IF(B294="","",IF(ISERROR(MATCH($J294,SorP!$B$1:$B$6279,0)),"",INDIRECT("'SorP'!$A$"&amp;MATCH($S294&amp;$J294,SorP!C:C,0))))</f>
        <v>#N/A</v>
      </c>
      <c r="U294" s="222"/>
      <c r="V294" s="223" t="n">
        <f aca="false">IF(C294="",NA(),IF(OR(C294="Smelter not listed",C294="Smelter not yet identified"),MATCH($B294&amp;$D294,'Smelter Look-up'!$J:$J,0),MATCH($B294&amp;$C294,'Smelter Look-up'!$J:$J,0)))</f>
        <v>534</v>
      </c>
      <c r="X294" s="179" t="n">
        <f aca="false">IF(AND(C294="Smelter not listed",OR(LEN(D294)=0,LEN(E294)=0)),1,0)</f>
        <v>0</v>
      </c>
      <c r="AB294" s="224" t="str">
        <f aca="false">B294&amp;C294</f>
        <v>TinVQB Mineral and Trading Group JSC</v>
      </c>
    </row>
    <row r="295" s="179" customFormat="true" ht="76.5" hidden="false" customHeight="false" outlineLevel="0" collapsed="false">
      <c r="A295" s="221"/>
      <c r="B295" s="211" t="s">
        <v>144</v>
      </c>
      <c r="C295" s="212" t="s">
        <v>488</v>
      </c>
      <c r="D295" s="213"/>
      <c r="E295" s="211" t="s">
        <v>173</v>
      </c>
      <c r="F295" s="214" t="str">
        <f aca="true">IF(ISERROR($V295),"",OFFSET('Smelter Look-up'!$E$4,$V295-4,0))</f>
        <v>CID002036</v>
      </c>
      <c r="G295" s="214" t="str">
        <f aca="true">IF(C295=$X$4,IF(ISERROR($V295),"Enter smelter details","RMI"),IF(ISERROR($V295),"",OFFSET('Smelter Look-up'!$F$4,$V295-4,0)))</f>
        <v>RMI</v>
      </c>
      <c r="H295" s="215" t="n">
        <f aca="true">IF(ISERROR($V295),"",OFFSET('Smelter Look-up'!$G$4,$V295-4,0))</f>
        <v>0</v>
      </c>
      <c r="I295" s="216" t="str">
        <f aca="true">IF(ISERROR($V295),"",OFFSET('Smelter Look-up'!$H$4,$V295-4,0))</f>
        <v>Ariquemes</v>
      </c>
      <c r="J295" s="216" t="str">
        <f aca="true">IF(ISERROR($V295),"",OFFSET('Smelter Look-up'!$I$4,$V295-4,0))</f>
        <v>Rondônia</v>
      </c>
      <c r="K295" s="217"/>
      <c r="L295" s="217"/>
      <c r="M295" s="217"/>
      <c r="N295" s="217"/>
      <c r="O295" s="217"/>
      <c r="P295" s="218"/>
      <c r="Q295" s="219"/>
      <c r="R295" s="220" t="str">
        <f aca="true">IF(ISERROR($V295),"",OFFSET('Smelter Look-up'!$C$4,$V295-4,0)&amp;"")</f>
        <v>White Solder Metalurgia e Mineracao Ltda.</v>
      </c>
      <c r="S295" s="221" t="str">
        <f aca="true">IF(B295="","",IF(ISERROR(MATCH($E295,CL,0)),"Unknown",INDIRECT("'C'!$A$"&amp;MATCH($E295,CL,0)+1)))</f>
        <v>BR</v>
      </c>
      <c r="T295" s="221" t="str">
        <f aca="true">IF(B295="","",IF(ISERROR(MATCH($J295,SorP!$B$1:$B$6279,0)),"",INDIRECT("'SorP'!$A$"&amp;MATCH($S295&amp;$J295,SorP!C:C,0))))</f>
        <v>BR-RO</v>
      </c>
      <c r="U295" s="222"/>
      <c r="V295" s="223" t="n">
        <f aca="false">IF(C295="",NA(),IF(OR(C295="Smelter not listed",C295="Smelter not yet identified"),MATCH($B295&amp;$D295,'Smelter Look-up'!$J:$J,0),MATCH($B295&amp;$C295,'Smelter Look-up'!$J:$J,0)))</f>
        <v>535</v>
      </c>
      <c r="X295" s="179" t="n">
        <f aca="false">IF(AND(C295="Smelter not listed",OR(LEN(D295)=0,LEN(E295)=0)),1,0)</f>
        <v>0</v>
      </c>
      <c r="AB295" s="224" t="str">
        <f aca="false">B295&amp;C295</f>
        <v>TinWhite Solder Metalurgia e Mineracao Ltda.</v>
      </c>
    </row>
    <row r="296" s="179" customFormat="true" ht="89.25" hidden="false" customHeight="false" outlineLevel="0" collapsed="false">
      <c r="A296" s="221"/>
      <c r="B296" s="211" t="s">
        <v>144</v>
      </c>
      <c r="C296" s="212" t="s">
        <v>489</v>
      </c>
      <c r="D296" s="213"/>
      <c r="E296" s="211" t="s">
        <v>204</v>
      </c>
      <c r="F296" s="214" t="str">
        <f aca="true">IF(ISERROR($V296),"",OFFSET('Smelter Look-up'!$E$4,$V296-4,0))</f>
        <v>CID002158</v>
      </c>
      <c r="G296" s="214" t="str">
        <f aca="true">IF(C296=$X$4,IF(ISERROR($V296),"Enter smelter details","RMI"),IF(ISERROR($V296),"",OFFSET('Smelter Look-up'!$F$4,$V296-4,0)))</f>
        <v>RMI</v>
      </c>
      <c r="H296" s="215" t="n">
        <f aca="true">IF(ISERROR($V296),"",OFFSET('Smelter Look-up'!$G$4,$V296-4,0))</f>
        <v>0</v>
      </c>
      <c r="I296" s="216" t="str">
        <f aca="true">IF(ISERROR($V296),"",OFFSET('Smelter Look-up'!$H$4,$V296-4,0))</f>
        <v>Gejiu</v>
      </c>
      <c r="J296" s="216" t="str">
        <f aca="true">IF(ISERROR($V296),"",OFFSET('Smelter Look-up'!$I$4,$V296-4,0))</f>
        <v>Yunnan Sheng</v>
      </c>
      <c r="K296" s="217"/>
      <c r="L296" s="217"/>
      <c r="M296" s="217"/>
      <c r="N296" s="217"/>
      <c r="O296" s="217"/>
      <c r="P296" s="218"/>
      <c r="Q296" s="219"/>
      <c r="R296" s="220" t="str">
        <f aca="true">IF(ISERROR($V296),"",OFFSET('Smelter Look-up'!$C$4,$V296-4,0)&amp;"")</f>
        <v>Yunnan Chengfeng Non-ferrous Metals Co., Ltd.</v>
      </c>
      <c r="S296" s="221" t="str">
        <f aca="true">IF(B296="","",IF(ISERROR(MATCH($E296,CL,0)),"Unknown",INDIRECT("'C'!$A$"&amp;MATCH($E296,CL,0)+1)))</f>
        <v>CN</v>
      </c>
      <c r="T296" s="221" t="str">
        <f aca="true">IF(B296="","",IF(ISERROR(MATCH($J296,SorP!$B$1:$B$6279,0)),"",INDIRECT("'SorP'!$A$"&amp;MATCH($S296&amp;$J296,SorP!C:C,0))))</f>
        <v>CN-YN</v>
      </c>
      <c r="U296" s="222"/>
      <c r="V296" s="223" t="n">
        <f aca="false">IF(C296="",NA(),IF(OR(C296="Smelter not listed",C296="Smelter not yet identified"),MATCH($B296&amp;$D296,'Smelter Look-up'!$J:$J,0),MATCH($B296&amp;$C296,'Smelter Look-up'!$J:$J,0)))</f>
        <v>543</v>
      </c>
      <c r="X296" s="179" t="n">
        <f aca="false">IF(AND(C296="Smelter not listed",OR(LEN(D296)=0,LEN(E296)=0)),1,0)</f>
        <v>0</v>
      </c>
      <c r="AB296" s="224" t="str">
        <f aca="false">B296&amp;C296</f>
        <v>TinYunnan Chengfeng Non-ferrous Metals Co., Ltd.</v>
      </c>
    </row>
    <row r="297" s="179" customFormat="true" ht="89.25" hidden="false" customHeight="false" outlineLevel="0" collapsed="false">
      <c r="A297" s="221"/>
      <c r="B297" s="211" t="s">
        <v>144</v>
      </c>
      <c r="C297" s="212" t="s">
        <v>490</v>
      </c>
      <c r="D297" s="213"/>
      <c r="E297" s="211" t="s">
        <v>204</v>
      </c>
      <c r="F297" s="214" t="str">
        <f aca="true">IF(ISERROR($V297),"",OFFSET('Smelter Look-up'!$E$4,$V297-4,0))</f>
        <v>CID003397</v>
      </c>
      <c r="G297" s="214" t="n">
        <f aca="true">IF(C297=$X$4,IF(ISERROR($V297),"Enter smelter details","RMI"),IF(ISERROR($V297),"",OFFSET('Smelter Look-up'!$F$4,$V297-4,0)))</f>
        <v>0</v>
      </c>
      <c r="H297" s="215" t="n">
        <f aca="true">IF(ISERROR($V297),"",OFFSET('Smelter Look-up'!$G$4,$V297-4,0))</f>
        <v>0</v>
      </c>
      <c r="I297" s="216" t="str">
        <f aca="true">IF(ISERROR($V297),"",OFFSET('Smelter Look-up'!$H$4,$V297-4,0))</f>
        <v>Gejiu</v>
      </c>
      <c r="J297" s="216" t="str">
        <f aca="true">IF(ISERROR($V297),"",OFFSET('Smelter Look-up'!$I$4,$V297-4,0))</f>
        <v>Yunnan Sheng</v>
      </c>
      <c r="K297" s="217"/>
      <c r="L297" s="217"/>
      <c r="M297" s="217"/>
      <c r="N297" s="217"/>
      <c r="O297" s="217"/>
      <c r="P297" s="218"/>
      <c r="Q297" s="219"/>
      <c r="R297" s="220" t="str">
        <f aca="true">IF(ISERROR($V297),"",OFFSET('Smelter Look-up'!$C$4,$V297-4,0)&amp;"")</f>
        <v>Yunnan Yunfan Non-ferrous Metals Co., Ltd.</v>
      </c>
      <c r="S297" s="221" t="str">
        <f aca="true">IF(B297="","",IF(ISERROR(MATCH($E297,CL,0)),"Unknown",INDIRECT("'C'!$A$"&amp;MATCH($E297,CL,0)+1)))</f>
        <v>CN</v>
      </c>
      <c r="T297" s="221" t="str">
        <f aca="true">IF(B297="","",IF(ISERROR(MATCH($J297,SorP!$B$1:$B$6279,0)),"",INDIRECT("'SorP'!$A$"&amp;MATCH($S297&amp;$J297,SorP!C:C,0))))</f>
        <v>CN-YN</v>
      </c>
      <c r="U297" s="222"/>
      <c r="V297" s="223" t="n">
        <f aca="false">IF(C297="",NA(),IF(OR(C297="Smelter not listed",C297="Smelter not yet identified"),MATCH($B297&amp;$D297,'Smelter Look-up'!$J:$J,0),MATCH($B297&amp;$C297,'Smelter Look-up'!$J:$J,0)))</f>
        <v>551</v>
      </c>
      <c r="X297" s="179" t="n">
        <f aca="false">IF(AND(C297="Smelter not listed",OR(LEN(D297)=0,LEN(E297)=0)),1,0)</f>
        <v>0</v>
      </c>
      <c r="AB297" s="224" t="str">
        <f aca="false">B297&amp;C297</f>
        <v>TinYunnan Yunfan Non-ferrous Metals Co., Ltd.</v>
      </c>
    </row>
    <row r="298" s="179" customFormat="true" ht="38.25" hidden="false" customHeight="false" outlineLevel="0" collapsed="false">
      <c r="A298" s="221"/>
      <c r="B298" s="211" t="s">
        <v>145</v>
      </c>
      <c r="C298" s="212" t="s">
        <v>491</v>
      </c>
      <c r="D298" s="213"/>
      <c r="E298" s="211" t="s">
        <v>164</v>
      </c>
      <c r="F298" s="214" t="str">
        <f aca="true">IF(ISERROR($V298),"",OFFSET('Smelter Look-up'!$E$4,$V298-4,0))</f>
        <v>CID000004</v>
      </c>
      <c r="G298" s="214" t="str">
        <f aca="true">IF(C298=$X$4,IF(ISERROR($V298),"Enter smelter details","RMI"),IF(ISERROR($V298),"",OFFSET('Smelter Look-up'!$F$4,$V298-4,0)))</f>
        <v>RMI</v>
      </c>
      <c r="H298" s="215" t="n">
        <f aca="true">IF(ISERROR($V298),"",OFFSET('Smelter Look-up'!$G$4,$V298-4,0))</f>
        <v>0</v>
      </c>
      <c r="I298" s="216" t="str">
        <f aca="true">IF(ISERROR($V298),"",OFFSET('Smelter Look-up'!$H$4,$V298-4,0))</f>
        <v>Toyama City</v>
      </c>
      <c r="J298" s="216" t="str">
        <f aca="true">IF(ISERROR($V298),"",OFFSET('Smelter Look-up'!$I$4,$V298-4,0))</f>
        <v>Toyama</v>
      </c>
      <c r="K298" s="217"/>
      <c r="L298" s="217"/>
      <c r="M298" s="217"/>
      <c r="N298" s="217"/>
      <c r="O298" s="217"/>
      <c r="P298" s="218"/>
      <c r="Q298" s="219"/>
      <c r="R298" s="220" t="str">
        <f aca="true">IF(ISERROR($V298),"",OFFSET('Smelter Look-up'!$C$4,$V298-4,0)&amp;"")</f>
        <v>A.L.M.T. Corp.</v>
      </c>
      <c r="S298" s="221" t="str">
        <f aca="true">IF(B298="","",IF(ISERROR(MATCH($E298,CL,0)),"Unknown",INDIRECT("'C'!$A$"&amp;MATCH($E298,CL,0)+1)))</f>
        <v>JP</v>
      </c>
      <c r="T298" s="221" t="str">
        <f aca="true">IF(B298="","",IF(ISERROR(MATCH($J298,SorP!$B$1:$B$6279,0)),"",INDIRECT("'SorP'!$A$"&amp;MATCH($S298&amp;$J298,SorP!C:C,0))))</f>
        <v>JP-16</v>
      </c>
      <c r="U298" s="222"/>
      <c r="V298" s="223" t="n">
        <f aca="false">IF(C298="",NA(),IF(OR(C298="Smelter not listed",C298="Smelter not yet identified"),MATCH($B298&amp;$D298,'Smelter Look-up'!$J:$J,0),MATCH($B298&amp;$C298,'Smelter Look-up'!$J:$J,0)))</f>
        <v>557</v>
      </c>
      <c r="X298" s="179" t="n">
        <f aca="false">IF(AND(C298="Smelter not listed",OR(LEN(D298)=0,LEN(E298)=0)),1,0)</f>
        <v>0</v>
      </c>
      <c r="AB298" s="224" t="str">
        <f aca="false">B298&amp;C298</f>
        <v>TungstenA.L.M.T. Corp.</v>
      </c>
    </row>
    <row r="299" s="179" customFormat="true" ht="51" hidden="false" customHeight="false" outlineLevel="0" collapsed="false">
      <c r="A299" s="221"/>
      <c r="B299" s="211" t="s">
        <v>145</v>
      </c>
      <c r="C299" s="212" t="s">
        <v>492</v>
      </c>
      <c r="D299" s="213"/>
      <c r="E299" s="211" t="s">
        <v>173</v>
      </c>
      <c r="F299" s="214" t="str">
        <f aca="true">IF(ISERROR($V299),"",OFFSET('Smelter Look-up'!$E$4,$V299-4,0))</f>
        <v>CID002833</v>
      </c>
      <c r="G299" s="214" t="str">
        <f aca="true">IF(C299=$X$4,IF(ISERROR($V299),"Enter smelter details","RMI"),IF(ISERROR($V299),"",OFFSET('Smelter Look-up'!$F$4,$V299-4,0)))</f>
        <v>RMI</v>
      </c>
      <c r="H299" s="215" t="n">
        <f aca="true">IF(ISERROR($V299),"",OFFSET('Smelter Look-up'!$G$4,$V299-4,0))</f>
        <v>0</v>
      </c>
      <c r="I299" s="216" t="str">
        <f aca="true">IF(ISERROR($V299),"",OFFSET('Smelter Look-up'!$H$4,$V299-4,0))</f>
        <v>Araçariguama</v>
      </c>
      <c r="J299" s="216" t="str">
        <f aca="true">IF(ISERROR($V299),"",OFFSET('Smelter Look-up'!$I$4,$V299-4,0))</f>
        <v>São Paulo</v>
      </c>
      <c r="K299" s="217"/>
      <c r="L299" s="217"/>
      <c r="M299" s="217"/>
      <c r="N299" s="217"/>
      <c r="O299" s="217"/>
      <c r="P299" s="218"/>
      <c r="Q299" s="219"/>
      <c r="R299" s="220" t="str">
        <f aca="true">IF(ISERROR($V299),"",OFFSET('Smelter Look-up'!$C$4,$V299-4,0)&amp;"")</f>
        <v>ACL Metais Eireli</v>
      </c>
      <c r="S299" s="221" t="str">
        <f aca="true">IF(B299="","",IF(ISERROR(MATCH($E299,CL,0)),"Unknown",INDIRECT("'C'!$A$"&amp;MATCH($E299,CL,0)+1)))</f>
        <v>BR</v>
      </c>
      <c r="T299" s="221" t="str">
        <f aca="true">IF(B299="","",IF(ISERROR(MATCH($J299,SorP!$B$1:$B$6279,0)),"",INDIRECT("'SorP'!$A$"&amp;MATCH($S299&amp;$J299,SorP!C:C,0))))</f>
        <v>BR-SP</v>
      </c>
      <c r="U299" s="222"/>
      <c r="V299" s="223" t="n">
        <f aca="false">IF(C299="",NA(),IF(OR(C299="Smelter not listed",C299="Smelter not yet identified"),MATCH($B299&amp;$D299,'Smelter Look-up'!$J:$J,0),MATCH($B299&amp;$C299,'Smelter Look-up'!$J:$J,0)))</f>
        <v>559</v>
      </c>
      <c r="X299" s="179" t="n">
        <f aca="false">IF(AND(C299="Smelter not listed",OR(LEN(D299)=0,LEN(E299)=0)),1,0)</f>
        <v>0</v>
      </c>
      <c r="AB299" s="224" t="str">
        <f aca="false">B299&amp;C299</f>
        <v>TungstenACL Metais Eireli</v>
      </c>
    </row>
    <row r="300" s="179" customFormat="true" ht="140.25" hidden="false" customHeight="false" outlineLevel="0" collapsed="false">
      <c r="A300" s="221"/>
      <c r="B300" s="211" t="s">
        <v>145</v>
      </c>
      <c r="C300" s="212" t="s">
        <v>493</v>
      </c>
      <c r="D300" s="213"/>
      <c r="E300" s="211" t="s">
        <v>173</v>
      </c>
      <c r="F300" s="214" t="str">
        <f aca="true">IF(ISERROR($V300),"",OFFSET('Smelter Look-up'!$E$4,$V300-4,0))</f>
        <v>CID003427</v>
      </c>
      <c r="G300" s="214" t="str">
        <f aca="true">IF(C300=$X$4,IF(ISERROR($V300),"Enter smelter details","RMI"),IF(ISERROR($V300),"",OFFSET('Smelter Look-up'!$F$4,$V300-4,0)))</f>
        <v>RMI</v>
      </c>
      <c r="H300" s="215" t="n">
        <f aca="true">IF(ISERROR($V300),"",OFFSET('Smelter Look-up'!$G$4,$V300-4,0))</f>
        <v>0</v>
      </c>
      <c r="I300" s="216" t="str">
        <f aca="true">IF(ISERROR($V300),"",OFFSET('Smelter Look-up'!$H$4,$V300-4,0))</f>
        <v>Sao Paulo</v>
      </c>
      <c r="J300" s="216" t="str">
        <f aca="true">IF(ISERROR($V300),"",OFFSET('Smelter Look-up'!$I$4,$V300-4,0))</f>
        <v>São Paulo</v>
      </c>
      <c r="K300" s="217"/>
      <c r="L300" s="217"/>
      <c r="M300" s="217"/>
      <c r="N300" s="217"/>
      <c r="O300" s="217"/>
      <c r="P300" s="218"/>
      <c r="Q300" s="219"/>
      <c r="R300" s="220" t="str">
        <f aca="true">IF(ISERROR($V300),"",OFFSET('Smelter Look-up'!$C$4,$V300-4,0)&amp;"")</f>
        <v>Albasteel Industria e Comercio de Ligas Para Fundicao Ltd.</v>
      </c>
      <c r="S300" s="221" t="str">
        <f aca="true">IF(B300="","",IF(ISERROR(MATCH($E300,CL,0)),"Unknown",INDIRECT("'C'!$A$"&amp;MATCH($E300,CL,0)+1)))</f>
        <v>BR</v>
      </c>
      <c r="T300" s="221" t="str">
        <f aca="true">IF(B300="","",IF(ISERROR(MATCH($J300,SorP!$B$1:$B$6279,0)),"",INDIRECT("'SorP'!$A$"&amp;MATCH($S300&amp;$J300,SorP!C:C,0))))</f>
        <v>BR-SP</v>
      </c>
      <c r="U300" s="222"/>
      <c r="V300" s="223" t="n">
        <f aca="false">IF(C300="",NA(),IF(OR(C300="Smelter not listed",C300="Smelter not yet identified"),MATCH($B300&amp;$D300,'Smelter Look-up'!$J:$J,0),MATCH($B300&amp;$C300,'Smelter Look-up'!$J:$J,0)))</f>
        <v>560</v>
      </c>
      <c r="X300" s="179" t="n">
        <f aca="false">IF(AND(C300="Smelter not listed",OR(LEN(D300)=0,LEN(E300)=0)),1,0)</f>
        <v>0</v>
      </c>
      <c r="AB300" s="224" t="str">
        <f aca="false">B300&amp;C300</f>
        <v>TungstenAlbasteel Industria e Comercio de Ligas Para Fundicao Ltd.</v>
      </c>
    </row>
    <row r="301" s="179" customFormat="true" ht="51" hidden="false" customHeight="false" outlineLevel="0" collapsed="false">
      <c r="A301" s="221"/>
      <c r="B301" s="211" t="s">
        <v>145</v>
      </c>
      <c r="C301" s="212" t="s">
        <v>494</v>
      </c>
      <c r="D301" s="213"/>
      <c r="E301" s="211" t="s">
        <v>249</v>
      </c>
      <c r="F301" s="214" t="str">
        <f aca="true">IF(ISERROR($V301),"",OFFSET('Smelter Look-up'!$E$4,$V301-4,0))</f>
        <v/>
      </c>
      <c r="G301" s="214" t="str">
        <f aca="true">IF(C301=$X$4,IF(ISERROR($V301),"Enter smelter details","RMI"),IF(ISERROR($V301),"",OFFSET('Smelter Look-up'!$F$4,$V301-4,0)))</f>
        <v/>
      </c>
      <c r="H301" s="215" t="str">
        <f aca="true">IF(ISERROR($V301),"",OFFSET('Smelter Look-up'!$G$4,$V301-4,0))</f>
        <v/>
      </c>
      <c r="I301" s="216" t="str">
        <f aca="true">IF(ISERROR($V301),"",OFFSET('Smelter Look-up'!$H$4,$V301-4,0))</f>
        <v/>
      </c>
      <c r="J301" s="216" t="str">
        <f aca="true">IF(ISERROR($V301),"",OFFSET('Smelter Look-up'!$I$4,$V301-4,0))</f>
        <v/>
      </c>
      <c r="K301" s="217"/>
      <c r="L301" s="217"/>
      <c r="M301" s="217"/>
      <c r="N301" s="217"/>
      <c r="O301" s="217"/>
      <c r="P301" s="218"/>
      <c r="Q301" s="219"/>
      <c r="R301" s="220" t="str">
        <f aca="true">IF(ISERROR($V301),"",OFFSET('Smelter Look-up'!$C$4,$V301-4,0)&amp;"")</f>
        <v/>
      </c>
      <c r="S301" s="221" t="str">
        <f aca="true">IF(B301="","",IF(ISERROR(MATCH($E301,CL,0)),"Unknown",INDIRECT("'C'!$A$"&amp;MATCH($E301,CL,0)+1)))</f>
        <v>Unknown</v>
      </c>
      <c r="T301" s="221" t="str">
        <f aca="true">IF(B301="","",IF(ISERROR(MATCH($J301,SorP!$B$1:$B$6279,0)),"",INDIRECT("'SorP'!$A$"&amp;MATCH($S301&amp;$J301,SorP!C:C,0))))</f>
        <v/>
      </c>
      <c r="U301" s="222"/>
      <c r="V301" s="223" t="e">
        <f aca="false">IF(C301="",NA(),IF(OR(C301="Smelter not listed",C301="Smelter not yet identified"),MATCH($B301&amp;$D301,'Smelter Look-up'!$J:$J,0),MATCH($B301&amp;$C301,'Smelter Look-up'!$J:$J,0)))</f>
        <v>#N/A</v>
      </c>
      <c r="X301" s="179" t="n">
        <f aca="false">IF(AND(C301="Smelter not listed",OR(LEN(D301)=0,LEN(E301)=0)),1,0)</f>
        <v>0</v>
      </c>
      <c r="AB301" s="224" t="str">
        <f aca="false">B301&amp;C301</f>
        <v>TungstenArtek LLC Russian</v>
      </c>
    </row>
    <row r="302" s="179" customFormat="true" ht="89.25" hidden="false" customHeight="false" outlineLevel="0" collapsed="false">
      <c r="A302" s="221"/>
      <c r="B302" s="211" t="s">
        <v>145</v>
      </c>
      <c r="C302" s="212" t="s">
        <v>495</v>
      </c>
      <c r="D302" s="213"/>
      <c r="E302" s="211" t="s">
        <v>410</v>
      </c>
      <c r="F302" s="214" t="str">
        <f aca="true">IF(ISERROR($V302),"",OFFSET('Smelter Look-up'!$E$4,$V302-4,0))</f>
        <v>CID002502</v>
      </c>
      <c r="G302" s="214" t="str">
        <f aca="true">IF(C302=$X$4,IF(ISERROR($V302),"Enter smelter details","RMI"),IF(ISERROR($V302),"",OFFSET('Smelter Look-up'!$F$4,$V302-4,0)))</f>
        <v>RMI</v>
      </c>
      <c r="H302" s="215" t="n">
        <f aca="true">IF(ISERROR($V302),"",OFFSET('Smelter Look-up'!$G$4,$V302-4,0))</f>
        <v>0</v>
      </c>
      <c r="I302" s="216" t="str">
        <f aca="true">IF(ISERROR($V302),"",OFFSET('Smelter Look-up'!$H$4,$V302-4,0))</f>
        <v>Vinh Bao District</v>
      </c>
      <c r="J302" s="216" t="str">
        <f aca="true">IF(ISERROR($V302),"",OFFSET('Smelter Look-up'!$I$4,$V302-4,0))</f>
        <v>Hai Phong</v>
      </c>
      <c r="K302" s="217"/>
      <c r="L302" s="217"/>
      <c r="M302" s="217"/>
      <c r="N302" s="217"/>
      <c r="O302" s="217"/>
      <c r="P302" s="218"/>
      <c r="Q302" s="219"/>
      <c r="R302" s="220" t="str">
        <f aca="true">IF(ISERROR($V302),"",OFFSET('Smelter Look-up'!$C$4,$V302-4,0)&amp;"")</f>
        <v>Asia Tungsten Products Vietnam Ltd.</v>
      </c>
      <c r="S302" s="221" t="str">
        <f aca="true">IF(B302="","",IF(ISERROR(MATCH($E302,CL,0)),"Unknown",INDIRECT("'C'!$A$"&amp;MATCH($E302,CL,0)+1)))</f>
        <v>Unknown</v>
      </c>
      <c r="T302" s="221" t="e">
        <f aca="true">IF(B302="","",IF(ISERROR(MATCH($J302,SorP!$B$1:$B$6279,0)),"",INDIRECT("'SorP'!$A$"&amp;MATCH($S302&amp;$J302,SorP!C:C,0))))</f>
        <v>#N/A</v>
      </c>
      <c r="U302" s="222"/>
      <c r="V302" s="223" t="n">
        <f aca="false">IF(C302="",NA(),IF(OR(C302="Smelter not listed",C302="Smelter not yet identified"),MATCH($B302&amp;$D302,'Smelter Look-up'!$J:$J,0),MATCH($B302&amp;$C302,'Smelter Look-up'!$J:$J,0)))</f>
        <v>565</v>
      </c>
      <c r="X302" s="179" t="n">
        <f aca="false">IF(AND(C302="Smelter not listed",OR(LEN(D302)=0,LEN(E302)=0)),1,0)</f>
        <v>0</v>
      </c>
      <c r="AB302" s="224" t="str">
        <f aca="false">B302&amp;C302</f>
        <v>TungstenAsia Tungsten Products Vietnam Ltd.</v>
      </c>
    </row>
    <row r="303" s="179" customFormat="true" ht="89.25" hidden="false" customHeight="false" outlineLevel="0" collapsed="false">
      <c r="A303" s="221"/>
      <c r="B303" s="211" t="s">
        <v>145</v>
      </c>
      <c r="C303" s="212" t="s">
        <v>496</v>
      </c>
      <c r="D303" s="213"/>
      <c r="E303" s="211" t="s">
        <v>204</v>
      </c>
      <c r="F303" s="214" t="str">
        <f aca="true">IF(ISERROR($V303),"",OFFSET('Smelter Look-up'!$E$4,$V303-4,0))</f>
        <v>CID002641</v>
      </c>
      <c r="G303" s="214" t="str">
        <f aca="true">IF(C303=$X$4,IF(ISERROR($V303),"Enter smelter details","RMI"),IF(ISERROR($V303),"",OFFSET('Smelter Look-up'!$F$4,$V303-4,0)))</f>
        <v>RMI</v>
      </c>
      <c r="H303" s="215" t="n">
        <f aca="true">IF(ISERROR($V303),"",OFFSET('Smelter Look-up'!$G$4,$V303-4,0))</f>
        <v>0</v>
      </c>
      <c r="I303" s="216" t="str">
        <f aca="true">IF(ISERROR($V303),"",OFFSET('Smelter Look-up'!$H$4,$V303-4,0))</f>
        <v>Luoyang</v>
      </c>
      <c r="J303" s="216" t="str">
        <f aca="true">IF(ISERROR($V303),"",OFFSET('Smelter Look-up'!$I$4,$V303-4,0))</f>
        <v>Henan Sheng</v>
      </c>
      <c r="K303" s="217"/>
      <c r="L303" s="217"/>
      <c r="M303" s="217"/>
      <c r="N303" s="217"/>
      <c r="O303" s="217"/>
      <c r="P303" s="218"/>
      <c r="Q303" s="219"/>
      <c r="R303" s="220" t="str">
        <f aca="true">IF(ISERROR($V303),"",OFFSET('Smelter Look-up'!$C$4,$V303-4,0)&amp;"")</f>
        <v>China Molybdenum Tungsten Co., Ltd.</v>
      </c>
      <c r="S303" s="221" t="str">
        <f aca="true">IF(B303="","",IF(ISERROR(MATCH($E303,CL,0)),"Unknown",INDIRECT("'C'!$A$"&amp;MATCH($E303,CL,0)+1)))</f>
        <v>CN</v>
      </c>
      <c r="T303" s="221" t="str">
        <f aca="true">IF(B303="","",IF(ISERROR(MATCH($J303,SorP!$B$1:$B$6279,0)),"",INDIRECT("'SorP'!$A$"&amp;MATCH($S303&amp;$J303,SorP!C:C,0))))</f>
        <v>CN-HA</v>
      </c>
      <c r="U303" s="222"/>
      <c r="V303" s="223" t="n">
        <f aca="false">IF(C303="",NA(),IF(OR(C303="Smelter not listed",C303="Smelter not yet identified"),MATCH($B303&amp;$D303,'Smelter Look-up'!$J:$J,0),MATCH($B303&amp;$C303,'Smelter Look-up'!$J:$J,0)))</f>
        <v>571</v>
      </c>
      <c r="X303" s="179" t="n">
        <f aca="false">IF(AND(C303="Smelter not listed",OR(LEN(D303)=0,LEN(E303)=0)),1,0)</f>
        <v>0</v>
      </c>
      <c r="AB303" s="224" t="str">
        <f aca="false">B303&amp;C303</f>
        <v>TungstenChina Molybdenum Tungsten Co., Ltd.</v>
      </c>
    </row>
    <row r="304" s="179" customFormat="true" ht="102" hidden="false" customHeight="false" outlineLevel="0" collapsed="false">
      <c r="A304" s="221"/>
      <c r="B304" s="211" t="s">
        <v>145</v>
      </c>
      <c r="C304" s="212" t="s">
        <v>497</v>
      </c>
      <c r="D304" s="213"/>
      <c r="E304" s="211" t="s">
        <v>204</v>
      </c>
      <c r="F304" s="214" t="str">
        <f aca="true">IF(ISERROR($V304),"",OFFSET('Smelter Look-up'!$E$4,$V304-4,0))</f>
        <v>CID000258</v>
      </c>
      <c r="G304" s="214" t="str">
        <f aca="true">IF(C304=$X$4,IF(ISERROR($V304),"Enter smelter details","RMI"),IF(ISERROR($V304),"",OFFSET('Smelter Look-up'!$F$4,$V304-4,0)))</f>
        <v>RMI</v>
      </c>
      <c r="H304" s="215" t="n">
        <f aca="true">IF(ISERROR($V304),"",OFFSET('Smelter Look-up'!$G$4,$V304-4,0))</f>
        <v>0</v>
      </c>
      <c r="I304" s="216" t="str">
        <f aca="true">IF(ISERROR($V304),"",OFFSET('Smelter Look-up'!$H$4,$V304-4,0))</f>
        <v>Ganzhou</v>
      </c>
      <c r="J304" s="216" t="str">
        <f aca="true">IF(ISERROR($V304),"",OFFSET('Smelter Look-up'!$I$4,$V304-4,0))</f>
        <v>Jiangxi Sheng</v>
      </c>
      <c r="K304" s="217"/>
      <c r="L304" s="217"/>
      <c r="M304" s="217"/>
      <c r="N304" s="217"/>
      <c r="O304" s="217"/>
      <c r="P304" s="218"/>
      <c r="Q304" s="219"/>
      <c r="R304" s="220" t="str">
        <f aca="true">IF(ISERROR($V304),"",OFFSET('Smelter Look-up'!$C$4,$V304-4,0)&amp;"")</f>
        <v>Chongyi Zhangyuan Tungsten Co., Ltd.</v>
      </c>
      <c r="S304" s="221" t="str">
        <f aca="true">IF(B304="","",IF(ISERROR(MATCH($E304,CL,0)),"Unknown",INDIRECT("'C'!$A$"&amp;MATCH($E304,CL,0)+1)))</f>
        <v>CN</v>
      </c>
      <c r="T304" s="221" t="str">
        <f aca="true">IF(B304="","",IF(ISERROR(MATCH($J304,SorP!$B$1:$B$6279,0)),"",INDIRECT("'SorP'!$A$"&amp;MATCH($S304&amp;$J304,SorP!C:C,0))))</f>
        <v>CN-JX</v>
      </c>
      <c r="U304" s="222"/>
      <c r="V304" s="223" t="n">
        <f aca="false">IF(C304="",NA(),IF(OR(C304="Smelter not listed",C304="Smelter not yet identified"),MATCH($B304&amp;$D304,'Smelter Look-up'!$J:$J,0),MATCH($B304&amp;$C304,'Smelter Look-up'!$J:$J,0)))</f>
        <v>573</v>
      </c>
      <c r="X304" s="179" t="n">
        <f aca="false">IF(AND(C304="Smelter not listed",OR(LEN(D304)=0,LEN(E304)=0)),1,0)</f>
        <v>0</v>
      </c>
      <c r="AB304" s="224" t="str">
        <f aca="false">B304&amp;C304</f>
        <v>TungstenChongyi Zhangyuan Tungsten Co., Ltd.</v>
      </c>
    </row>
    <row r="305" s="179" customFormat="true" ht="63.75" hidden="false" customHeight="false" outlineLevel="0" collapsed="false">
      <c r="A305" s="221"/>
      <c r="B305" s="211" t="s">
        <v>145</v>
      </c>
      <c r="C305" s="212" t="s">
        <v>498</v>
      </c>
      <c r="D305" s="213"/>
      <c r="E305" s="211" t="s">
        <v>204</v>
      </c>
      <c r="F305" s="214" t="str">
        <f aca="true">IF(ISERROR($V305),"",OFFSET('Smelter Look-up'!$E$4,$V305-4,0))</f>
        <v>CID000281</v>
      </c>
      <c r="G305" s="214" t="str">
        <f aca="true">IF(C305=$X$4,IF(ISERROR($V305),"Enter smelter details","RMI"),IF(ISERROR($V305),"",OFFSET('Smelter Look-up'!$F$4,$V305-4,0)))</f>
        <v>RMI</v>
      </c>
      <c r="H305" s="215" t="n">
        <f aca="true">IF(ISERROR($V305),"",OFFSET('Smelter Look-up'!$G$4,$V305-4,0))</f>
        <v>0</v>
      </c>
      <c r="I305" s="216" t="str">
        <f aca="true">IF(ISERROR($V305),"",OFFSET('Smelter Look-up'!$H$4,$V305-4,0))</f>
        <v>Hezhou</v>
      </c>
      <c r="J305" s="216" t="str">
        <f aca="true">IF(ISERROR($V305),"",OFFSET('Smelter Look-up'!$I$4,$V305-4,0))</f>
        <v>Guangxi Zhuangzu Zizhiqu</v>
      </c>
      <c r="K305" s="217"/>
      <c r="L305" s="217"/>
      <c r="M305" s="217"/>
      <c r="N305" s="217"/>
      <c r="O305" s="217"/>
      <c r="P305" s="218"/>
      <c r="Q305" s="219"/>
      <c r="R305" s="220" t="str">
        <f aca="true">IF(ISERROR($V305),"",OFFSET('Smelter Look-up'!$C$4,$V305-4,0)&amp;"")</f>
        <v>CNMC (Guangxi) PGMA Co., Ltd.</v>
      </c>
      <c r="S305" s="221" t="str">
        <f aca="true">IF(B305="","",IF(ISERROR(MATCH($E305,CL,0)),"Unknown",INDIRECT("'C'!$A$"&amp;MATCH($E305,CL,0)+1)))</f>
        <v>CN</v>
      </c>
      <c r="T305" s="221" t="str">
        <f aca="true">IF(B305="","",IF(ISERROR(MATCH($J305,SorP!$B$1:$B$6279,0)),"",INDIRECT("'SorP'!$A$"&amp;MATCH($S305&amp;$J305,SorP!C:C,0))))</f>
        <v>CN-GX</v>
      </c>
      <c r="U305" s="222"/>
      <c r="V305" s="223" t="n">
        <f aca="false">IF(C305="",NA(),IF(OR(C305="Smelter not listed",C305="Smelter not yet identified"),MATCH($B305&amp;$D305,'Smelter Look-up'!$J:$J,0),MATCH($B305&amp;$C305,'Smelter Look-up'!$J:$J,0)))</f>
        <v>574</v>
      </c>
      <c r="X305" s="179" t="n">
        <f aca="false">IF(AND(C305="Smelter not listed",OR(LEN(D305)=0,LEN(E305)=0)),1,0)</f>
        <v>0</v>
      </c>
      <c r="AB305" s="224" t="str">
        <f aca="false">B305&amp;C305</f>
        <v>TungstenCNMC (Guangxi) PGMA Co., Ltd.</v>
      </c>
    </row>
    <row r="306" s="179" customFormat="true" ht="51" hidden="false" customHeight="false" outlineLevel="0" collapsed="false">
      <c r="A306" s="221"/>
      <c r="B306" s="211" t="s">
        <v>145</v>
      </c>
      <c r="C306" s="212" t="s">
        <v>499</v>
      </c>
      <c r="D306" s="213"/>
      <c r="E306" s="211" t="s">
        <v>173</v>
      </c>
      <c r="F306" s="214" t="str">
        <f aca="true">IF(ISERROR($V306),"",OFFSET('Smelter Look-up'!$E$4,$V306-4,0))</f>
        <v>CID003468</v>
      </c>
      <c r="G306" s="214" t="str">
        <f aca="true">IF(C306=$X$4,IF(ISERROR($V306),"Enter smelter details","RMI"),IF(ISERROR($V306),"",OFFSET('Smelter Look-up'!$F$4,$V306-4,0)))</f>
        <v>RMI</v>
      </c>
      <c r="H306" s="215" t="n">
        <f aca="true">IF(ISERROR($V306),"",OFFSET('Smelter Look-up'!$G$4,$V306-4,0))</f>
        <v>0</v>
      </c>
      <c r="I306" s="216" t="str">
        <f aca="true">IF(ISERROR($V306),"",OFFSET('Smelter Look-up'!$H$4,$V306-4,0))</f>
        <v>Araquari</v>
      </c>
      <c r="J306" s="216" t="str">
        <f aca="true">IF(ISERROR($V306),"",OFFSET('Smelter Look-up'!$I$4,$V306-4,0))</f>
        <v>Santa Catarina</v>
      </c>
      <c r="K306" s="217"/>
      <c r="L306" s="217"/>
      <c r="M306" s="217"/>
      <c r="N306" s="217"/>
      <c r="O306" s="217"/>
      <c r="P306" s="218"/>
      <c r="Q306" s="219"/>
      <c r="R306" s="220" t="str">
        <f aca="true">IF(ISERROR($V306),"",OFFSET('Smelter Look-up'!$C$4,$V306-4,0)&amp;"")</f>
        <v>Cronimet Brasil Ltda</v>
      </c>
      <c r="S306" s="221" t="str">
        <f aca="true">IF(B306="","",IF(ISERROR(MATCH($E306,CL,0)),"Unknown",INDIRECT("'C'!$A$"&amp;MATCH($E306,CL,0)+1)))</f>
        <v>BR</v>
      </c>
      <c r="T306" s="221" t="str">
        <f aca="true">IF(B306="","",IF(ISERROR(MATCH($J306,SorP!$B$1:$B$6279,0)),"",INDIRECT("'SorP'!$A$"&amp;MATCH($S306&amp;$J306,SorP!C:C,0))))</f>
        <v>BR-SC</v>
      </c>
      <c r="U306" s="222"/>
      <c r="V306" s="223" t="n">
        <f aca="false">IF(C306="",NA(),IF(OR(C306="Smelter not listed",C306="Smelter not yet identified"),MATCH($B306&amp;$D306,'Smelter Look-up'!$J:$J,0),MATCH($B306&amp;$C306,'Smelter Look-up'!$J:$J,0)))</f>
        <v>575</v>
      </c>
      <c r="X306" s="179" t="n">
        <f aca="false">IF(AND(C306="Smelter not listed",OR(LEN(D306)=0,LEN(E306)=0)),1,0)</f>
        <v>0</v>
      </c>
      <c r="AB306" s="224" t="str">
        <f aca="false">B306&amp;C306</f>
        <v>TungstenCronimet Brasil Ltda</v>
      </c>
    </row>
    <row r="307" s="179" customFormat="true" ht="102" hidden="false" customHeight="false" outlineLevel="0" collapsed="false">
      <c r="A307" s="221"/>
      <c r="B307" s="211" t="s">
        <v>145</v>
      </c>
      <c r="C307" s="212" t="s">
        <v>500</v>
      </c>
      <c r="D307" s="213"/>
      <c r="E307" s="211" t="s">
        <v>210</v>
      </c>
      <c r="F307" s="214" t="str">
        <f aca="true">IF(ISERROR($V307),"",OFFSET('Smelter Look-up'!$E$4,$V307-4,0))</f>
        <v/>
      </c>
      <c r="G307" s="214" t="str">
        <f aca="true">IF(C307=$X$4,IF(ISERROR($V307),"Enter smelter details","RMI"),IF(ISERROR($V307),"",OFFSET('Smelter Look-up'!$F$4,$V307-4,0)))</f>
        <v/>
      </c>
      <c r="H307" s="215" t="str">
        <f aca="true">IF(ISERROR($V307),"",OFFSET('Smelter Look-up'!$G$4,$V307-4,0))</f>
        <v/>
      </c>
      <c r="I307" s="216" t="str">
        <f aca="true">IF(ISERROR($V307),"",OFFSET('Smelter Look-up'!$H$4,$V307-4,0))</f>
        <v/>
      </c>
      <c r="J307" s="216" t="str">
        <f aca="true">IF(ISERROR($V307),"",OFFSET('Smelter Look-up'!$I$4,$V307-4,0))</f>
        <v/>
      </c>
      <c r="K307" s="217"/>
      <c r="L307" s="217"/>
      <c r="M307" s="217"/>
      <c r="N307" s="217"/>
      <c r="O307" s="217"/>
      <c r="P307" s="218"/>
      <c r="Q307" s="219"/>
      <c r="R307" s="220" t="str">
        <f aca="true">IF(ISERROR($V307),"",OFFSET('Smelter Look-up'!$C$4,$V307-4,0)&amp;"")</f>
        <v/>
      </c>
      <c r="S307" s="221" t="str">
        <f aca="true">IF(B307="","",IF(ISERROR(MATCH($E307,CL,0)),"Unknown",INDIRECT("'C'!$A$"&amp;MATCH($E307,CL,0)+1)))</f>
        <v>Unknown</v>
      </c>
      <c r="T307" s="221" t="str">
        <f aca="true">IF(B307="","",IF(ISERROR(MATCH($J307,SorP!$B$1:$B$6279,0)),"",INDIRECT("'SorP'!$A$"&amp;MATCH($S307&amp;$J307,SorP!C:C,0))))</f>
        <v/>
      </c>
      <c r="U307" s="222"/>
      <c r="V307" s="223" t="e">
        <f aca="false">IF(C307="",NA(),IF(OR(C307="Smelter not listed",C307="Smelter not yet identified"),MATCH($B307&amp;$D307,'Smelter Look-up'!$J:$J,0),MATCH($B307&amp;$C307,'Smelter Look-up'!$J:$J,0)))</f>
        <v>#N/A</v>
      </c>
      <c r="X307" s="179" t="n">
        <f aca="false">IF(AND(C307="Smelter not listed",OR(LEN(D307)=0,LEN(E307)=0)),1,0)</f>
        <v>0</v>
      </c>
      <c r="AB307" s="224" t="str">
        <f aca="false">B307&amp;C307</f>
        <v>TungstenDONGKUK INDUSTRIES CO., LTD. Republic of</v>
      </c>
    </row>
    <row r="308" s="179" customFormat="true" ht="76.5" hidden="false" customHeight="false" outlineLevel="0" collapsed="false">
      <c r="A308" s="221"/>
      <c r="B308" s="211" t="s">
        <v>145</v>
      </c>
      <c r="C308" s="212" t="s">
        <v>501</v>
      </c>
      <c r="D308" s="213"/>
      <c r="E308" s="211" t="s">
        <v>204</v>
      </c>
      <c r="F308" s="214" t="str">
        <f aca="true">IF(ISERROR($V308),"",OFFSET('Smelter Look-up'!$E$4,$V308-4,0))</f>
        <v>CID003401</v>
      </c>
      <c r="G308" s="214" t="str">
        <f aca="true">IF(C308=$X$4,IF(ISERROR($V308),"Enter smelter details","RMI"),IF(ISERROR($V308),"",OFFSET('Smelter Look-up'!$F$4,$V308-4,0)))</f>
        <v>RMI</v>
      </c>
      <c r="H308" s="215" t="n">
        <f aca="true">IF(ISERROR($V308),"",OFFSET('Smelter Look-up'!$G$4,$V308-4,0))</f>
        <v>0</v>
      </c>
      <c r="I308" s="216" t="str">
        <f aca="true">IF(ISERROR($V308),"",OFFSET('Smelter Look-up'!$H$4,$V308-4,0))</f>
        <v>Longyan</v>
      </c>
      <c r="J308" s="216" t="str">
        <f aca="true">IF(ISERROR($V308),"",OFFSET('Smelter Look-up'!$I$4,$V308-4,0))</f>
        <v>Fujian Sheng</v>
      </c>
      <c r="K308" s="217"/>
      <c r="L308" s="217"/>
      <c r="M308" s="217"/>
      <c r="N308" s="217"/>
      <c r="O308" s="217"/>
      <c r="P308" s="218"/>
      <c r="Q308" s="219"/>
      <c r="R308" s="220" t="str">
        <f aca="true">IF(ISERROR($V308),"",OFFSET('Smelter Look-up'!$C$4,$V308-4,0)&amp;"")</f>
        <v>Fujian Ganmin RareMetal Co., Ltd.</v>
      </c>
      <c r="S308" s="221" t="str">
        <f aca="true">IF(B308="","",IF(ISERROR(MATCH($E308,CL,0)),"Unknown",INDIRECT("'C'!$A$"&amp;MATCH($E308,CL,0)+1)))</f>
        <v>CN</v>
      </c>
      <c r="T308" s="221" t="str">
        <f aca="true">IF(B308="","",IF(ISERROR(MATCH($J308,SorP!$B$1:$B$6279,0)),"",INDIRECT("'SorP'!$A$"&amp;MATCH($S308&amp;$J308,SorP!C:C,0))))</f>
        <v>CN-FJ</v>
      </c>
      <c r="U308" s="222"/>
      <c r="V308" s="223" t="n">
        <f aca="false">IF(C308="",NA(),IF(OR(C308="Smelter not listed",C308="Smelter not yet identified"),MATCH($B308&amp;$D308,'Smelter Look-up'!$J:$J,0),MATCH($B308&amp;$C308,'Smelter Look-up'!$J:$J,0)))</f>
        <v>577</v>
      </c>
      <c r="X308" s="179" t="n">
        <f aca="false">IF(AND(C308="Smelter not listed",OR(LEN(D308)=0,LEN(E308)=0)),1,0)</f>
        <v>0</v>
      </c>
      <c r="AB308" s="224" t="str">
        <f aca="false">B308&amp;C308</f>
        <v>TungstenFujian Ganmin RareMetal Co., Ltd.</v>
      </c>
    </row>
    <row r="309" s="179" customFormat="true" ht="76.5" hidden="false" customHeight="false" outlineLevel="0" collapsed="false">
      <c r="A309" s="221"/>
      <c r="B309" s="211" t="s">
        <v>145</v>
      </c>
      <c r="C309" s="212" t="s">
        <v>502</v>
      </c>
      <c r="D309" s="213"/>
      <c r="E309" s="211" t="s">
        <v>204</v>
      </c>
      <c r="F309" s="214" t="str">
        <f aca="true">IF(ISERROR($V309),"",OFFSET('Smelter Look-up'!$E$4,$V309-4,0))</f>
        <v>CID003609</v>
      </c>
      <c r="G309" s="214" t="str">
        <f aca="true">IF(C309=$X$4,IF(ISERROR($V309),"Enter smelter details","RMI"),IF(ISERROR($V309),"",OFFSET('Smelter Look-up'!$F$4,$V309-4,0)))</f>
        <v>RMI</v>
      </c>
      <c r="H309" s="215" t="n">
        <f aca="true">IF(ISERROR($V309),"",OFFSET('Smelter Look-up'!$G$4,$V309-4,0))</f>
        <v>0</v>
      </c>
      <c r="I309" s="216" t="str">
        <f aca="true">IF(ISERROR($V309),"",OFFSET('Smelter Look-up'!$H$4,$V309-4,0))</f>
        <v>Longyan</v>
      </c>
      <c r="J309" s="216" t="str">
        <f aca="true">IF(ISERROR($V309),"",OFFSET('Smelter Look-up'!$I$4,$V309-4,0))</f>
        <v>Fujian Sheng</v>
      </c>
      <c r="K309" s="217"/>
      <c r="L309" s="217"/>
      <c r="M309" s="217"/>
      <c r="N309" s="217"/>
      <c r="O309" s="217"/>
      <c r="P309" s="218"/>
      <c r="Q309" s="219"/>
      <c r="R309" s="220" t="str">
        <f aca="true">IF(ISERROR($V309),"",OFFSET('Smelter Look-up'!$C$4,$V309-4,0)&amp;"")</f>
        <v>Fujian Xinlu Tungsten Co., Ltd.</v>
      </c>
      <c r="S309" s="221" t="str">
        <f aca="true">IF(B309="","",IF(ISERROR(MATCH($E309,CL,0)),"Unknown",INDIRECT("'C'!$A$"&amp;MATCH($E309,CL,0)+1)))</f>
        <v>CN</v>
      </c>
      <c r="T309" s="221" t="str">
        <f aca="true">IF(B309="","",IF(ISERROR(MATCH($J309,SorP!$B$1:$B$6279,0)),"",INDIRECT("'SorP'!$A$"&amp;MATCH($S309&amp;$J309,SorP!C:C,0))))</f>
        <v>CN-FJ</v>
      </c>
      <c r="U309" s="222"/>
      <c r="V309" s="223" t="n">
        <f aca="false">IF(C309="",NA(),IF(OR(C309="Smelter not listed",C309="Smelter not yet identified"),MATCH($B309&amp;$D309,'Smelter Look-up'!$J:$J,0),MATCH($B309&amp;$C309,'Smelter Look-up'!$J:$J,0)))</f>
        <v>579</v>
      </c>
      <c r="X309" s="179" t="n">
        <f aca="false">IF(AND(C309="Smelter not listed",OR(LEN(D309)=0,LEN(E309)=0)),1,0)</f>
        <v>0</v>
      </c>
      <c r="AB309" s="224" t="str">
        <f aca="false">B309&amp;C309</f>
        <v>TungstenFujian Xinlu Tungsten Co., Ltd.</v>
      </c>
    </row>
    <row r="310" s="179" customFormat="true" ht="102" hidden="false" customHeight="false" outlineLevel="0" collapsed="false">
      <c r="A310" s="221"/>
      <c r="B310" s="211" t="s">
        <v>145</v>
      </c>
      <c r="C310" s="212" t="s">
        <v>503</v>
      </c>
      <c r="D310" s="213"/>
      <c r="E310" s="211" t="s">
        <v>204</v>
      </c>
      <c r="F310" s="214" t="str">
        <f aca="true">IF(ISERROR($V310),"",OFFSET('Smelter Look-up'!$E$4,$V310-4,0))</f>
        <v>CID002645</v>
      </c>
      <c r="G310" s="214" t="str">
        <f aca="true">IF(C310=$X$4,IF(ISERROR($V310),"Enter smelter details","RMI"),IF(ISERROR($V310),"",OFFSET('Smelter Look-up'!$F$4,$V310-4,0)))</f>
        <v>RMI</v>
      </c>
      <c r="H310" s="215" t="n">
        <f aca="true">IF(ISERROR($V310),"",OFFSET('Smelter Look-up'!$G$4,$V310-4,0))</f>
        <v>0</v>
      </c>
      <c r="I310" s="216" t="str">
        <f aca="true">IF(ISERROR($V310),"",OFFSET('Smelter Look-up'!$H$4,$V310-4,0))</f>
        <v>Ganzhou</v>
      </c>
      <c r="J310" s="216" t="str">
        <f aca="true">IF(ISERROR($V310),"",OFFSET('Smelter Look-up'!$I$4,$V310-4,0))</f>
        <v>Jiangxi Sheng</v>
      </c>
      <c r="K310" s="217"/>
      <c r="L310" s="217"/>
      <c r="M310" s="217"/>
      <c r="N310" s="217"/>
      <c r="O310" s="217"/>
      <c r="P310" s="218"/>
      <c r="Q310" s="219"/>
      <c r="R310" s="220" t="str">
        <f aca="true">IF(ISERROR($V310),"",OFFSET('Smelter Look-up'!$C$4,$V310-4,0)&amp;"")</f>
        <v>Ganzhou Haichuang Tungsten Co., Ltd.</v>
      </c>
      <c r="S310" s="221" t="str">
        <f aca="true">IF(B310="","",IF(ISERROR(MATCH($E310,CL,0)),"Unknown",INDIRECT("'C'!$A$"&amp;MATCH($E310,CL,0)+1)))</f>
        <v>CN</v>
      </c>
      <c r="T310" s="221" t="str">
        <f aca="true">IF(B310="","",IF(ISERROR(MATCH($J310,SorP!$B$1:$B$6279,0)),"",INDIRECT("'SorP'!$A$"&amp;MATCH($S310&amp;$J310,SorP!C:C,0))))</f>
        <v>CN-JX</v>
      </c>
      <c r="U310" s="222"/>
      <c r="V310" s="223" t="n">
        <f aca="false">IF(C310="",NA(),IF(OR(C310="Smelter not listed",C310="Smelter not yet identified"),MATCH($B310&amp;$D310,'Smelter Look-up'!$J:$J,0),MATCH($B310&amp;$C310,'Smelter Look-up'!$J:$J,0)))</f>
        <v>580</v>
      </c>
      <c r="X310" s="179" t="n">
        <f aca="false">IF(AND(C310="Smelter not listed",OR(LEN(D310)=0,LEN(E310)=0)),1,0)</f>
        <v>0</v>
      </c>
      <c r="AB310" s="224" t="str">
        <f aca="false">B310&amp;C310</f>
        <v>TungstenGanzhou Haichuang Tungsten Co., Ltd.</v>
      </c>
    </row>
    <row r="311" s="179" customFormat="true" ht="102" hidden="false" customHeight="false" outlineLevel="0" collapsed="false">
      <c r="A311" s="221"/>
      <c r="B311" s="211" t="s">
        <v>145</v>
      </c>
      <c r="C311" s="212" t="s">
        <v>504</v>
      </c>
      <c r="D311" s="213"/>
      <c r="E311" s="211" t="s">
        <v>204</v>
      </c>
      <c r="F311" s="214" t="str">
        <f aca="true">IF(ISERROR($V311),"",OFFSET('Smelter Look-up'!$E$4,$V311-4,0))</f>
        <v>CID000875</v>
      </c>
      <c r="G311" s="214" t="str">
        <f aca="true">IF(C311=$X$4,IF(ISERROR($V311),"Enter smelter details","RMI"),IF(ISERROR($V311),"",OFFSET('Smelter Look-up'!$F$4,$V311-4,0)))</f>
        <v>RMI</v>
      </c>
      <c r="H311" s="215" t="n">
        <f aca="true">IF(ISERROR($V311),"",OFFSET('Smelter Look-up'!$G$4,$V311-4,0))</f>
        <v>0</v>
      </c>
      <c r="I311" s="216" t="str">
        <f aca="true">IF(ISERROR($V311),"",OFFSET('Smelter Look-up'!$H$4,$V311-4,0))</f>
        <v>Ganzhou</v>
      </c>
      <c r="J311" s="216" t="str">
        <f aca="true">IF(ISERROR($V311),"",OFFSET('Smelter Look-up'!$I$4,$V311-4,0))</f>
        <v>Jiangxi Sheng</v>
      </c>
      <c r="K311" s="217"/>
      <c r="L311" s="217"/>
      <c r="M311" s="217"/>
      <c r="N311" s="217"/>
      <c r="O311" s="217"/>
      <c r="P311" s="218"/>
      <c r="Q311" s="219"/>
      <c r="R311" s="220" t="str">
        <f aca="true">IF(ISERROR($V311),"",OFFSET('Smelter Look-up'!$C$4,$V311-4,0)&amp;"")</f>
        <v>Ganzhou Huaxing Tungsten Products Co., Ltd.</v>
      </c>
      <c r="S311" s="221" t="str">
        <f aca="true">IF(B311="","",IF(ISERROR(MATCH($E311,CL,0)),"Unknown",INDIRECT("'C'!$A$"&amp;MATCH($E311,CL,0)+1)))</f>
        <v>CN</v>
      </c>
      <c r="T311" s="221" t="str">
        <f aca="true">IF(B311="","",IF(ISERROR(MATCH($J311,SorP!$B$1:$B$6279,0)),"",INDIRECT("'SorP'!$A$"&amp;MATCH($S311&amp;$J311,SorP!C:C,0))))</f>
        <v>CN-JX</v>
      </c>
      <c r="U311" s="222"/>
      <c r="V311" s="223" t="n">
        <f aca="false">IF(C311="",NA(),IF(OR(C311="Smelter not listed",C311="Smelter not yet identified"),MATCH($B311&amp;$D311,'Smelter Look-up'!$J:$J,0),MATCH($B311&amp;$C311,'Smelter Look-up'!$J:$J,0)))</f>
        <v>581</v>
      </c>
      <c r="X311" s="179" t="n">
        <f aca="false">IF(AND(C311="Smelter not listed",OR(LEN(D311)=0,LEN(E311)=0)),1,0)</f>
        <v>0</v>
      </c>
      <c r="AB311" s="224" t="str">
        <f aca="false">B311&amp;C311</f>
        <v>TungstenGanzhou Huaxing Tungsten Products Co., Ltd.</v>
      </c>
    </row>
    <row r="312" s="179" customFormat="true" ht="89.25" hidden="false" customHeight="false" outlineLevel="0" collapsed="false">
      <c r="A312" s="221"/>
      <c r="B312" s="211" t="s">
        <v>145</v>
      </c>
      <c r="C312" s="212" t="s">
        <v>505</v>
      </c>
      <c r="D312" s="213"/>
      <c r="E312" s="211" t="s">
        <v>204</v>
      </c>
      <c r="F312" s="214" t="str">
        <f aca="true">IF(ISERROR($V312),"",OFFSET('Smelter Look-up'!$E$4,$V312-4,0))</f>
        <v>CID002315</v>
      </c>
      <c r="G312" s="214" t="str">
        <f aca="true">IF(C312=$X$4,IF(ISERROR($V312),"Enter smelter details","RMI"),IF(ISERROR($V312),"",OFFSET('Smelter Look-up'!$F$4,$V312-4,0)))</f>
        <v>RMI</v>
      </c>
      <c r="H312" s="215" t="n">
        <f aca="true">IF(ISERROR($V312),"",OFFSET('Smelter Look-up'!$G$4,$V312-4,0))</f>
        <v>0</v>
      </c>
      <c r="I312" s="216" t="str">
        <f aca="true">IF(ISERROR($V312),"",OFFSET('Smelter Look-up'!$H$4,$V312-4,0))</f>
        <v>Ganzhou</v>
      </c>
      <c r="J312" s="216" t="str">
        <f aca="true">IF(ISERROR($V312),"",OFFSET('Smelter Look-up'!$I$4,$V312-4,0))</f>
        <v>Jiangxi Sheng</v>
      </c>
      <c r="K312" s="217"/>
      <c r="L312" s="217"/>
      <c r="M312" s="217"/>
      <c r="N312" s="217"/>
      <c r="O312" s="217"/>
      <c r="P312" s="218"/>
      <c r="Q312" s="219"/>
      <c r="R312" s="220" t="str">
        <f aca="true">IF(ISERROR($V312),"",OFFSET('Smelter Look-up'!$C$4,$V312-4,0)&amp;"")</f>
        <v>Ganzhou Jiangwu Ferrotungsten Co., Ltd.</v>
      </c>
      <c r="S312" s="221" t="str">
        <f aca="true">IF(B312="","",IF(ISERROR(MATCH($E312,CL,0)),"Unknown",INDIRECT("'C'!$A$"&amp;MATCH($E312,CL,0)+1)))</f>
        <v>CN</v>
      </c>
      <c r="T312" s="221" t="str">
        <f aca="true">IF(B312="","",IF(ISERROR(MATCH($J312,SorP!$B$1:$B$6279,0)),"",INDIRECT("'SorP'!$A$"&amp;MATCH($S312&amp;$J312,SorP!C:C,0))))</f>
        <v>CN-JX</v>
      </c>
      <c r="U312" s="222"/>
      <c r="V312" s="223" t="n">
        <f aca="false">IF(C312="",NA(),IF(OR(C312="Smelter not listed",C312="Smelter not yet identified"),MATCH($B312&amp;$D312,'Smelter Look-up'!$J:$J,0),MATCH($B312&amp;$C312,'Smelter Look-up'!$J:$J,0)))</f>
        <v>582</v>
      </c>
      <c r="X312" s="179" t="n">
        <f aca="false">IF(AND(C312="Smelter not listed",OR(LEN(D312)=0,LEN(E312)=0)),1,0)</f>
        <v>0</v>
      </c>
      <c r="AB312" s="224" t="str">
        <f aca="false">B312&amp;C312</f>
        <v>TungstenGanzhou Jiangwu Ferrotungsten Co., Ltd.</v>
      </c>
    </row>
    <row r="313" s="179" customFormat="true" ht="89.25" hidden="false" customHeight="false" outlineLevel="0" collapsed="false">
      <c r="A313" s="221"/>
      <c r="B313" s="211" t="s">
        <v>145</v>
      </c>
      <c r="C313" s="212" t="s">
        <v>506</v>
      </c>
      <c r="D313" s="213"/>
      <c r="E313" s="211" t="s">
        <v>204</v>
      </c>
      <c r="F313" s="214" t="str">
        <f aca="true">IF(ISERROR($V313),"",OFFSET('Smelter Look-up'!$E$4,$V313-4,0))</f>
        <v>CID002494</v>
      </c>
      <c r="G313" s="214" t="str">
        <f aca="true">IF(C313=$X$4,IF(ISERROR($V313),"Enter smelter details","RMI"),IF(ISERROR($V313),"",OFFSET('Smelter Look-up'!$F$4,$V313-4,0)))</f>
        <v>RMI</v>
      </c>
      <c r="H313" s="215" t="n">
        <f aca="true">IF(ISERROR($V313),"",OFFSET('Smelter Look-up'!$G$4,$V313-4,0))</f>
        <v>0</v>
      </c>
      <c r="I313" s="216" t="str">
        <f aca="true">IF(ISERROR($V313),"",OFFSET('Smelter Look-up'!$H$4,$V313-4,0))</f>
        <v>Ganzhou</v>
      </c>
      <c r="J313" s="216" t="str">
        <f aca="true">IF(ISERROR($V313),"",OFFSET('Smelter Look-up'!$I$4,$V313-4,0))</f>
        <v>Jiangxi Sheng</v>
      </c>
      <c r="K313" s="217"/>
      <c r="L313" s="217"/>
      <c r="M313" s="217"/>
      <c r="N313" s="217"/>
      <c r="O313" s="217"/>
      <c r="P313" s="218"/>
      <c r="Q313" s="219"/>
      <c r="R313" s="220" t="str">
        <f aca="true">IF(ISERROR($V313),"",OFFSET('Smelter Look-up'!$C$4,$V313-4,0)&amp;"")</f>
        <v>Ganzhou Seadragon W &amp; Mo Co., Ltd.</v>
      </c>
      <c r="S313" s="221" t="str">
        <f aca="true">IF(B313="","",IF(ISERROR(MATCH($E313,CL,0)),"Unknown",INDIRECT("'C'!$A$"&amp;MATCH($E313,CL,0)+1)))</f>
        <v>CN</v>
      </c>
      <c r="T313" s="221" t="str">
        <f aca="true">IF(B313="","",IF(ISERROR(MATCH($J313,SorP!$B$1:$B$6279,0)),"",INDIRECT("'SorP'!$A$"&amp;MATCH($S313&amp;$J313,SorP!C:C,0))))</f>
        <v>CN-JX</v>
      </c>
      <c r="U313" s="222"/>
      <c r="V313" s="223" t="n">
        <f aca="false">IF(C313="",NA(),IF(OR(C313="Smelter not listed",C313="Smelter not yet identified"),MATCH($B313&amp;$D313,'Smelter Look-up'!$J:$J,0),MATCH($B313&amp;$C313,'Smelter Look-up'!$J:$J,0)))</f>
        <v>583</v>
      </c>
      <c r="X313" s="179" t="n">
        <f aca="false">IF(AND(C313="Smelter not listed",OR(LEN(D313)=0,LEN(E313)=0)),1,0)</f>
        <v>0</v>
      </c>
      <c r="AB313" s="224" t="str">
        <f aca="false">B313&amp;C313</f>
        <v>TungstenGanzhou Seadragon W &amp; Mo Co., Ltd.</v>
      </c>
    </row>
    <row r="314" s="179" customFormat="true" ht="114.75" hidden="false" customHeight="false" outlineLevel="0" collapsed="false">
      <c r="A314" s="221"/>
      <c r="B314" s="211" t="s">
        <v>145</v>
      </c>
      <c r="C314" s="212" t="s">
        <v>507</v>
      </c>
      <c r="D314" s="213"/>
      <c r="E314" s="211" t="s">
        <v>157</v>
      </c>
      <c r="F314" s="214" t="str">
        <f aca="true">IF(ISERROR($V314),"",OFFSET('Smelter Look-up'!$E$4,$V314-4,0))</f>
        <v/>
      </c>
      <c r="G314" s="214" t="str">
        <f aca="true">IF(C314=$X$4,IF(ISERROR($V314),"Enter smelter details","RMI"),IF(ISERROR($V314),"",OFFSET('Smelter Look-up'!$F$4,$V314-4,0)))</f>
        <v/>
      </c>
      <c r="H314" s="215" t="str">
        <f aca="true">IF(ISERROR($V314),"",OFFSET('Smelter Look-up'!$G$4,$V314-4,0))</f>
        <v/>
      </c>
      <c r="I314" s="216" t="str">
        <f aca="true">IF(ISERROR($V314),"",OFFSET('Smelter Look-up'!$H$4,$V314-4,0))</f>
        <v/>
      </c>
      <c r="J314" s="216" t="str">
        <f aca="true">IF(ISERROR($V314),"",OFFSET('Smelter Look-up'!$I$4,$V314-4,0))</f>
        <v/>
      </c>
      <c r="K314" s="217"/>
      <c r="L314" s="217"/>
      <c r="M314" s="217"/>
      <c r="N314" s="217"/>
      <c r="O314" s="217"/>
      <c r="P314" s="218"/>
      <c r="Q314" s="219"/>
      <c r="R314" s="220" t="str">
        <f aca="true">IF(ISERROR($V314),"",OFFSET('Smelter Look-up'!$C$4,$V314-4,0)&amp;"")</f>
        <v/>
      </c>
      <c r="S314" s="221" t="str">
        <f aca="true">IF(B314="","",IF(ISERROR(MATCH($E314,CL,0)),"Unknown",INDIRECT("'C'!$A$"&amp;MATCH($E314,CL,0)+1)))</f>
        <v>Unknown</v>
      </c>
      <c r="T314" s="221" t="str">
        <f aca="true">IF(B314="","",IF(ISERROR(MATCH($J314,SorP!$B$1:$B$6279,0)),"",INDIRECT("'SorP'!$A$"&amp;MATCH($S314&amp;$J314,SorP!C:C,0))))</f>
        <v/>
      </c>
      <c r="U314" s="222"/>
      <c r="V314" s="223" t="e">
        <f aca="false">IF(C314="",NA(),IF(OR(C314="Smelter not listed",C314="Smelter not yet identified"),MATCH($B314&amp;$D314,'Smelter Look-up'!$J:$J,0),MATCH($B314&amp;$C314,'Smelter Look-up'!$J:$J,0)))</f>
        <v>#N/A</v>
      </c>
      <c r="X314" s="179" t="n">
        <f aca="false">IF(AND(C314="Smelter not listed",OR(LEN(D314)=0,LEN(E314)=0)),1,0)</f>
        <v>0</v>
      </c>
      <c r="AB314" s="224" t="str">
        <f aca="false">B314&amp;C314</f>
        <v>TungstenGlobal Tungsten &amp; Powders LLC United States Of</v>
      </c>
    </row>
    <row r="315" s="179" customFormat="true" ht="89.25" hidden="false" customHeight="false" outlineLevel="0" collapsed="false">
      <c r="A315" s="221"/>
      <c r="B315" s="211" t="s">
        <v>145</v>
      </c>
      <c r="C315" s="212" t="s">
        <v>508</v>
      </c>
      <c r="D315" s="213"/>
      <c r="E315" s="211" t="s">
        <v>204</v>
      </c>
      <c r="F315" s="214" t="str">
        <f aca="true">IF(ISERROR($V315),"",OFFSET('Smelter Look-up'!$E$4,$V315-4,0))</f>
        <v>CID000218</v>
      </c>
      <c r="G315" s="214" t="str">
        <f aca="true">IF(C315=$X$4,IF(ISERROR($V315),"Enter smelter details","RMI"),IF(ISERROR($V315),"",OFFSET('Smelter Look-up'!$F$4,$V315-4,0)))</f>
        <v>RMI</v>
      </c>
      <c r="H315" s="215" t="n">
        <f aca="true">IF(ISERROR($V315),"",OFFSET('Smelter Look-up'!$G$4,$V315-4,0))</f>
        <v>0</v>
      </c>
      <c r="I315" s="216" t="str">
        <f aca="true">IF(ISERROR($V315),"",OFFSET('Smelter Look-up'!$H$4,$V315-4,0))</f>
        <v>Chaozhou</v>
      </c>
      <c r="J315" s="216" t="str">
        <f aca="true">IF(ISERROR($V315),"",OFFSET('Smelter Look-up'!$I$4,$V315-4,0))</f>
        <v>Guangdong Sheng</v>
      </c>
      <c r="K315" s="217"/>
      <c r="L315" s="217"/>
      <c r="M315" s="217"/>
      <c r="N315" s="217"/>
      <c r="O315" s="217"/>
      <c r="P315" s="218"/>
      <c r="Q315" s="219"/>
      <c r="R315" s="220" t="str">
        <f aca="true">IF(ISERROR($V315),"",OFFSET('Smelter Look-up'!$C$4,$V315-4,0)&amp;"")</f>
        <v>Guangdong Xianglu Tungsten Co., Ltd.</v>
      </c>
      <c r="S315" s="221" t="str">
        <f aca="true">IF(B315="","",IF(ISERROR(MATCH($E315,CL,0)),"Unknown",INDIRECT("'C'!$A$"&amp;MATCH($E315,CL,0)+1)))</f>
        <v>CN</v>
      </c>
      <c r="T315" s="221" t="str">
        <f aca="true">IF(B315="","",IF(ISERROR(MATCH($J315,SorP!$B$1:$B$6279,0)),"",INDIRECT("'SorP'!$A$"&amp;MATCH($S315&amp;$J315,SorP!C:C,0))))</f>
        <v>CN-GD</v>
      </c>
      <c r="U315" s="222"/>
      <c r="V315" s="223" t="n">
        <f aca="false">IF(C315="",NA(),IF(OR(C315="Smelter not listed",C315="Smelter not yet identified"),MATCH($B315&amp;$D315,'Smelter Look-up'!$J:$J,0),MATCH($B315&amp;$C315,'Smelter Look-up'!$J:$J,0)))</f>
        <v>587</v>
      </c>
      <c r="X315" s="179" t="n">
        <f aca="false">IF(AND(C315="Smelter not listed",OR(LEN(D315)=0,LEN(E315)=0)),1,0)</f>
        <v>0</v>
      </c>
      <c r="AB315" s="224" t="str">
        <f aca="false">B315&amp;C315</f>
        <v>TungstenGuangdong Xianglu Tungsten Co., Ltd.</v>
      </c>
    </row>
    <row r="316" s="179" customFormat="true" ht="63.75" hidden="false" customHeight="false" outlineLevel="0" collapsed="false">
      <c r="A316" s="221"/>
      <c r="B316" s="211" t="s">
        <v>145</v>
      </c>
      <c r="C316" s="212" t="s">
        <v>509</v>
      </c>
      <c r="D316" s="213"/>
      <c r="E316" s="211" t="s">
        <v>162</v>
      </c>
      <c r="F316" s="214" t="str">
        <f aca="true">IF(ISERROR($V316),"",OFFSET('Smelter Look-up'!$E$4,$V316-4,0))</f>
        <v>CID002541</v>
      </c>
      <c r="G316" s="214" t="str">
        <f aca="true">IF(C316=$X$4,IF(ISERROR($V316),"Enter smelter details","RMI"),IF(ISERROR($V316),"",OFFSET('Smelter Look-up'!$F$4,$V316-4,0)))</f>
        <v>RMI</v>
      </c>
      <c r="H316" s="215" t="n">
        <f aca="true">IF(ISERROR($V316),"",OFFSET('Smelter Look-up'!$G$4,$V316-4,0))</f>
        <v>0</v>
      </c>
      <c r="I316" s="216" t="str">
        <f aca="true">IF(ISERROR($V316),"",OFFSET('Smelter Look-up'!$H$4,$V316-4,0))</f>
        <v>Goslar</v>
      </c>
      <c r="J316" s="216" t="str">
        <f aca="true">IF(ISERROR($V316),"",OFFSET('Smelter Look-up'!$I$4,$V316-4,0))</f>
        <v>Niedersachsen</v>
      </c>
      <c r="K316" s="217"/>
      <c r="L316" s="217"/>
      <c r="M316" s="217"/>
      <c r="N316" s="217"/>
      <c r="O316" s="217"/>
      <c r="P316" s="218"/>
      <c r="Q316" s="219"/>
      <c r="R316" s="220" t="str">
        <f aca="true">IF(ISERROR($V316),"",OFFSET('Smelter Look-up'!$C$4,$V316-4,0)&amp;"")</f>
        <v>H.C. Starck Tungsten GmbH</v>
      </c>
      <c r="S316" s="221" t="str">
        <f aca="true">IF(B316="","",IF(ISERROR(MATCH($E316,CL,0)),"Unknown",INDIRECT("'C'!$A$"&amp;MATCH($E316,CL,0)+1)))</f>
        <v>DE</v>
      </c>
      <c r="T316" s="221" t="str">
        <f aca="true">IF(B316="","",IF(ISERROR(MATCH($J316,SorP!$B$1:$B$6279,0)),"",INDIRECT("'SorP'!$A$"&amp;MATCH($S316&amp;$J316,SorP!C:C,0))))</f>
        <v>DE-NI</v>
      </c>
      <c r="U316" s="222"/>
      <c r="V316" s="223" t="n">
        <f aca="false">IF(C316="",NA(),IF(OR(C316="Smelter not listed",C316="Smelter not yet identified"),MATCH($B316&amp;$D316,'Smelter Look-up'!$J:$J,0),MATCH($B316&amp;$C316,'Smelter Look-up'!$J:$J,0)))</f>
        <v>589</v>
      </c>
      <c r="X316" s="179" t="n">
        <f aca="false">IF(AND(C316="Smelter not listed",OR(LEN(D316)=0,LEN(E316)=0)),1,0)</f>
        <v>0</v>
      </c>
      <c r="AB316" s="224" t="str">
        <f aca="false">B316&amp;C316</f>
        <v>TungstenH.C. Starck Tungsten GmbH</v>
      </c>
    </row>
    <row r="317" s="179" customFormat="true" ht="76.5" hidden="false" customHeight="false" outlineLevel="0" collapsed="false">
      <c r="A317" s="221"/>
      <c r="B317" s="211" t="s">
        <v>145</v>
      </c>
      <c r="C317" s="212" t="s">
        <v>510</v>
      </c>
      <c r="D317" s="213"/>
      <c r="E317" s="211" t="s">
        <v>210</v>
      </c>
      <c r="F317" s="214" t="str">
        <f aca="true">IF(ISERROR($V317),"",OFFSET('Smelter Look-up'!$E$4,$V317-4,0))</f>
        <v/>
      </c>
      <c r="G317" s="214" t="str">
        <f aca="true">IF(C317=$X$4,IF(ISERROR($V317),"Enter smelter details","RMI"),IF(ISERROR($V317),"",OFFSET('Smelter Look-up'!$F$4,$V317-4,0)))</f>
        <v/>
      </c>
      <c r="H317" s="215" t="str">
        <f aca="true">IF(ISERROR($V317),"",OFFSET('Smelter Look-up'!$G$4,$V317-4,0))</f>
        <v/>
      </c>
      <c r="I317" s="216" t="str">
        <f aca="true">IF(ISERROR($V317),"",OFFSET('Smelter Look-up'!$H$4,$V317-4,0))</f>
        <v/>
      </c>
      <c r="J317" s="216" t="str">
        <f aca="true">IF(ISERROR($V317),"",OFFSET('Smelter Look-up'!$I$4,$V317-4,0))</f>
        <v/>
      </c>
      <c r="K317" s="217"/>
      <c r="L317" s="217"/>
      <c r="M317" s="217"/>
      <c r="N317" s="217"/>
      <c r="O317" s="217"/>
      <c r="P317" s="218"/>
      <c r="Q317" s="219"/>
      <c r="R317" s="220" t="str">
        <f aca="true">IF(ISERROR($V317),"",OFFSET('Smelter Look-up'!$C$4,$V317-4,0)&amp;"")</f>
        <v/>
      </c>
      <c r="S317" s="221" t="str">
        <f aca="true">IF(B317="","",IF(ISERROR(MATCH($E317,CL,0)),"Unknown",INDIRECT("'C'!$A$"&amp;MATCH($E317,CL,0)+1)))</f>
        <v>Unknown</v>
      </c>
      <c r="T317" s="221" t="str">
        <f aca="true">IF(B317="","",IF(ISERROR(MATCH($J317,SorP!$B$1:$B$6279,0)),"",INDIRECT("'SorP'!$A$"&amp;MATCH($S317&amp;$J317,SorP!C:C,0))))</f>
        <v/>
      </c>
      <c r="U317" s="222"/>
      <c r="V317" s="223" t="e">
        <f aca="false">IF(C317="",NA(),IF(OR(C317="Smelter not listed",C317="Smelter not yet identified"),MATCH($B317&amp;$D317,'Smelter Look-up'!$J:$J,0),MATCH($B317&amp;$C317,'Smelter Look-up'!$J:$J,0)))</f>
        <v>#N/A</v>
      </c>
      <c r="X317" s="179" t="n">
        <f aca="false">IF(AND(C317="Smelter not listed",OR(LEN(D317)=0,LEN(E317)=0)),1,0)</f>
        <v>0</v>
      </c>
      <c r="AB317" s="224" t="str">
        <f aca="false">B317&amp;C317</f>
        <v>TungstenHANNAE FOR T Co., Ltd. Republic of</v>
      </c>
    </row>
    <row r="318" s="179" customFormat="true" ht="76.5" hidden="false" customHeight="false" outlineLevel="0" collapsed="false">
      <c r="A318" s="221"/>
      <c r="B318" s="211" t="s">
        <v>145</v>
      </c>
      <c r="C318" s="212" t="s">
        <v>511</v>
      </c>
      <c r="D318" s="213"/>
      <c r="E318" s="211" t="s">
        <v>204</v>
      </c>
      <c r="F318" s="214" t="str">
        <f aca="true">IF(ISERROR($V318),"",OFFSET('Smelter Look-up'!$E$4,$V318-4,0))</f>
        <v>CID003417</v>
      </c>
      <c r="G318" s="214" t="str">
        <f aca="true">IF(C318=$X$4,IF(ISERROR($V318),"Enter smelter details","RMI"),IF(ISERROR($V318),"",OFFSET('Smelter Look-up'!$F$4,$V318-4,0)))</f>
        <v>RMI</v>
      </c>
      <c r="H318" s="215" t="n">
        <f aca="true">IF(ISERROR($V318),"",OFFSET('Smelter Look-up'!$G$4,$V318-4,0))</f>
        <v>0</v>
      </c>
      <c r="I318" s="216" t="str">
        <f aca="true">IF(ISERROR($V318),"",OFFSET('Smelter Look-up'!$H$4,$V318-4,0))</f>
        <v>Shenzhen</v>
      </c>
      <c r="J318" s="216" t="str">
        <f aca="true">IF(ISERROR($V318),"",OFFSET('Smelter Look-up'!$I$4,$V318-4,0))</f>
        <v>Guangdong Sheng</v>
      </c>
      <c r="K318" s="217"/>
      <c r="L318" s="217"/>
      <c r="M318" s="217"/>
      <c r="N318" s="217"/>
      <c r="O318" s="217"/>
      <c r="P318" s="218"/>
      <c r="Q318" s="219"/>
      <c r="R318" s="220" t="str">
        <f aca="true">IF(ISERROR($V318),"",OFFSET('Smelter Look-up'!$C$4,$V318-4,0)&amp;"")</f>
        <v>Hubei Green Tungsten Co., Ltd.</v>
      </c>
      <c r="S318" s="221" t="str">
        <f aca="true">IF(B318="","",IF(ISERROR(MATCH($E318,CL,0)),"Unknown",INDIRECT("'C'!$A$"&amp;MATCH($E318,CL,0)+1)))</f>
        <v>CN</v>
      </c>
      <c r="T318" s="221" t="str">
        <f aca="true">IF(B318="","",IF(ISERROR(MATCH($J318,SorP!$B$1:$B$6279,0)),"",INDIRECT("'SorP'!$A$"&amp;MATCH($S318&amp;$J318,SorP!C:C,0))))</f>
        <v>CN-GD</v>
      </c>
      <c r="U318" s="222"/>
      <c r="V318" s="223" t="n">
        <f aca="false">IF(C318="",NA(),IF(OR(C318="Smelter not listed",C318="Smelter not yet identified"),MATCH($B318&amp;$D318,'Smelter Look-up'!$J:$J,0),MATCH($B318&amp;$C318,'Smelter Look-up'!$J:$J,0)))</f>
        <v>592</v>
      </c>
      <c r="X318" s="179" t="n">
        <f aca="false">IF(AND(C318="Smelter not listed",OR(LEN(D318)=0,LEN(E318)=0)),1,0)</f>
        <v>0</v>
      </c>
      <c r="AB318" s="224" t="str">
        <f aca="false">B318&amp;C318</f>
        <v>TungstenHubei Green Tungsten Co., Ltd.</v>
      </c>
    </row>
    <row r="319" s="179" customFormat="true" ht="63.75" hidden="false" customHeight="false" outlineLevel="0" collapsed="false">
      <c r="A319" s="221"/>
      <c r="B319" s="211" t="s">
        <v>145</v>
      </c>
      <c r="C319" s="212" t="s">
        <v>235</v>
      </c>
      <c r="D319" s="213"/>
      <c r="E319" s="211" t="s">
        <v>204</v>
      </c>
      <c r="F319" s="214" t="str">
        <f aca="true">IF(ISERROR($V319),"",OFFSET('Smelter Look-up'!$E$4,$V319-4,0))</f>
        <v>CID000766</v>
      </c>
      <c r="G319" s="214" t="str">
        <f aca="true">IF(C319=$X$4,IF(ISERROR($V319),"Enter smelter details","RMI"),IF(ISERROR($V319),"",OFFSET('Smelter Look-up'!$F$4,$V319-4,0)))</f>
        <v>RMI</v>
      </c>
      <c r="H319" s="215" t="n">
        <f aca="true">IF(ISERROR($V319),"",OFFSET('Smelter Look-up'!$G$4,$V319-4,0))</f>
        <v>0</v>
      </c>
      <c r="I319" s="216" t="str">
        <f aca="true">IF(ISERROR($V319),"",OFFSET('Smelter Look-up'!$H$4,$V319-4,0))</f>
        <v>Yuanling</v>
      </c>
      <c r="J319" s="216" t="str">
        <f aca="true">IF(ISERROR($V319),"",OFFSET('Smelter Look-up'!$I$4,$V319-4,0))</f>
        <v>Hunan Sheng</v>
      </c>
      <c r="K319" s="217"/>
      <c r="L319" s="217"/>
      <c r="M319" s="217"/>
      <c r="N319" s="217"/>
      <c r="O319" s="217"/>
      <c r="P319" s="218"/>
      <c r="Q319" s="219"/>
      <c r="R319" s="220" t="str">
        <f aca="true">IF(ISERROR($V319),"",OFFSET('Smelter Look-up'!$C$4,$V319-4,0)&amp;"")</f>
        <v>Hunan Chenzhou Mining Co., Ltd.</v>
      </c>
      <c r="S319" s="221" t="str">
        <f aca="true">IF(B319="","",IF(ISERROR(MATCH($E319,CL,0)),"Unknown",INDIRECT("'C'!$A$"&amp;MATCH($E319,CL,0)+1)))</f>
        <v>CN</v>
      </c>
      <c r="T319" s="221" t="str">
        <f aca="true">IF(B319="","",IF(ISERROR(MATCH($J319,SorP!$B$1:$B$6279,0)),"",INDIRECT("'SorP'!$A$"&amp;MATCH($S319&amp;$J319,SorP!C:C,0))))</f>
        <v>CN-HN</v>
      </c>
      <c r="U319" s="222"/>
      <c r="V319" s="223" t="n">
        <f aca="false">IF(C319="",NA(),IF(OR(C319="Smelter not listed",C319="Smelter not yet identified"),MATCH($B319&amp;$D319,'Smelter Look-up'!$J:$J,0),MATCH($B319&amp;$C319,'Smelter Look-up'!$J:$J,0)))</f>
        <v>594</v>
      </c>
      <c r="X319" s="179" t="n">
        <f aca="false">IF(AND(C319="Smelter not listed",OR(LEN(D319)=0,LEN(E319)=0)),1,0)</f>
        <v>0</v>
      </c>
      <c r="AB319" s="224" t="str">
        <f aca="false">B319&amp;C319</f>
        <v>TungstenHunan Chenzhou Mining Co., Ltd.</v>
      </c>
    </row>
    <row r="320" s="179" customFormat="true" ht="76.5" hidden="false" customHeight="false" outlineLevel="0" collapsed="false">
      <c r="A320" s="221"/>
      <c r="B320" s="211" t="s">
        <v>145</v>
      </c>
      <c r="C320" s="212" t="s">
        <v>512</v>
      </c>
      <c r="D320" s="213"/>
      <c r="E320" s="211" t="s">
        <v>204</v>
      </c>
      <c r="F320" s="214" t="str">
        <f aca="true">IF(ISERROR($V320),"",OFFSET('Smelter Look-up'!$E$4,$V320-4,0))</f>
        <v>CID000769</v>
      </c>
      <c r="G320" s="214" t="str">
        <f aca="true">IF(C320=$X$4,IF(ISERROR($V320),"Enter smelter details","RMI"),IF(ISERROR($V320),"",OFFSET('Smelter Look-up'!$F$4,$V320-4,0)))</f>
        <v>RMI</v>
      </c>
      <c r="H320" s="215" t="n">
        <f aca="true">IF(ISERROR($V320),"",OFFSET('Smelter Look-up'!$G$4,$V320-4,0))</f>
        <v>0</v>
      </c>
      <c r="I320" s="216" t="str">
        <f aca="true">IF(ISERROR($V320),"",OFFSET('Smelter Look-up'!$H$4,$V320-4,0))</f>
        <v>Hengyang</v>
      </c>
      <c r="J320" s="216" t="str">
        <f aca="true">IF(ISERROR($V320),"",OFFSET('Smelter Look-up'!$I$4,$V320-4,0))</f>
        <v>Hunan Sheng</v>
      </c>
      <c r="K320" s="217"/>
      <c r="L320" s="217"/>
      <c r="M320" s="217"/>
      <c r="N320" s="217"/>
      <c r="O320" s="217"/>
      <c r="P320" s="218"/>
      <c r="Q320" s="219"/>
      <c r="R320" s="220" t="str">
        <f aca="true">IF(ISERROR($V320),"",OFFSET('Smelter Look-up'!$C$4,$V320-4,0)&amp;"")</f>
        <v>Hunan Jintai New Material Co., Ltd.</v>
      </c>
      <c r="S320" s="221" t="str">
        <f aca="true">IF(B320="","",IF(ISERROR(MATCH($E320,CL,0)),"Unknown",INDIRECT("'C'!$A$"&amp;MATCH($E320,CL,0)+1)))</f>
        <v>CN</v>
      </c>
      <c r="T320" s="221" t="str">
        <f aca="true">IF(B320="","",IF(ISERROR(MATCH($J320,SorP!$B$1:$B$6279,0)),"",INDIRECT("'SorP'!$A$"&amp;MATCH($S320&amp;$J320,SorP!C:C,0))))</f>
        <v>CN-HN</v>
      </c>
      <c r="U320" s="222"/>
      <c r="V320" s="223" t="n">
        <f aca="false">IF(C320="",NA(),IF(OR(C320="Smelter not listed",C320="Smelter not yet identified"),MATCH($B320&amp;$D320,'Smelter Look-up'!$J:$J,0),MATCH($B320&amp;$C320,'Smelter Look-up'!$J:$J,0)))</f>
        <v>597</v>
      </c>
      <c r="X320" s="179" t="n">
        <f aca="false">IF(AND(C320="Smelter not listed",OR(LEN(D320)=0,LEN(E320)=0)),1,0)</f>
        <v>0</v>
      </c>
      <c r="AB320" s="224" t="str">
        <f aca="false">B320&amp;C320</f>
        <v>TungstenHunan Jintai New Material Co., Ltd.</v>
      </c>
    </row>
    <row r="321" s="179" customFormat="true" ht="178.5" hidden="false" customHeight="false" outlineLevel="0" collapsed="false">
      <c r="A321" s="221"/>
      <c r="B321" s="211" t="s">
        <v>145</v>
      </c>
      <c r="C321" s="212" t="s">
        <v>513</v>
      </c>
      <c r="D321" s="213"/>
      <c r="E321" s="211" t="s">
        <v>204</v>
      </c>
      <c r="F321" s="214" t="str">
        <f aca="true">IF(ISERROR($V321),"",OFFSET('Smelter Look-up'!$E$4,$V321-4,0))</f>
        <v>CID002513</v>
      </c>
      <c r="G321" s="214" t="str">
        <f aca="true">IF(C321=$X$4,IF(ISERROR($V321),"Enter smelter details","RMI"),IF(ISERROR($V321),"",OFFSET('Smelter Look-up'!$F$4,$V321-4,0)))</f>
        <v>RMI</v>
      </c>
      <c r="H321" s="215" t="n">
        <f aca="true">IF(ISERROR($V321),"",OFFSET('Smelter Look-up'!$G$4,$V321-4,0))</f>
        <v>0</v>
      </c>
      <c r="I321" s="216" t="str">
        <f aca="true">IF(ISERROR($V321),"",OFFSET('Smelter Look-up'!$H$4,$V321-4,0))</f>
        <v>Chenzhou</v>
      </c>
      <c r="J321" s="216" t="str">
        <f aca="true">IF(ISERROR($V321),"",OFFSET('Smelter Look-up'!$I$4,$V321-4,0))</f>
        <v>Hunan Sheng</v>
      </c>
      <c r="K321" s="217"/>
      <c r="L321" s="217"/>
      <c r="M321" s="217"/>
      <c r="N321" s="217"/>
      <c r="O321" s="217"/>
      <c r="P321" s="218"/>
      <c r="Q321" s="219"/>
      <c r="R321" s="220" t="str">
        <f aca="true">IF(ISERROR($V321),"",OFFSET('Smelter Look-up'!$C$4,$V321-4,0)&amp;"")</f>
        <v>Hunan Shizhuyuan Nonferrous Metals Co., Ltd. Chenzhou Tungsten Products Branch</v>
      </c>
      <c r="S321" s="221" t="str">
        <f aca="true">IF(B321="","",IF(ISERROR(MATCH($E321,CL,0)),"Unknown",INDIRECT("'C'!$A$"&amp;MATCH($E321,CL,0)+1)))</f>
        <v>CN</v>
      </c>
      <c r="T321" s="221" t="str">
        <f aca="true">IF(B321="","",IF(ISERROR(MATCH($J321,SorP!$B$1:$B$6279,0)),"",INDIRECT("'SorP'!$A$"&amp;MATCH($S321&amp;$J321,SorP!C:C,0))))</f>
        <v>CN-HN</v>
      </c>
      <c r="U321" s="222"/>
      <c r="V321" s="223" t="n">
        <f aca="false">IF(C321="",NA(),IF(OR(C321="Smelter not listed",C321="Smelter not yet identified"),MATCH($B321&amp;$D321,'Smelter Look-up'!$J:$J,0),MATCH($B321&amp;$C321,'Smelter Look-up'!$J:$J,0)))</f>
        <v>598</v>
      </c>
      <c r="X321" s="179" t="n">
        <f aca="false">IF(AND(C321="Smelter not listed",OR(LEN(D321)=0,LEN(E321)=0)),1,0)</f>
        <v>0</v>
      </c>
      <c r="AB321" s="224" t="str">
        <f aca="false">B321&amp;C321</f>
        <v>TungstenHunan Shizhuyuan Nonferrous Metals Co., Ltd. Chenzhou Tungsten Products Branch</v>
      </c>
    </row>
    <row r="322" s="179" customFormat="true" ht="63.75" hidden="false" customHeight="false" outlineLevel="0" collapsed="false">
      <c r="A322" s="221"/>
      <c r="B322" s="211" t="s">
        <v>145</v>
      </c>
      <c r="C322" s="212" t="s">
        <v>514</v>
      </c>
      <c r="D322" s="213"/>
      <c r="E322" s="211" t="s">
        <v>249</v>
      </c>
      <c r="F322" s="214" t="str">
        <f aca="true">IF(ISERROR($V322),"",OFFSET('Smelter Look-up'!$E$4,$V322-4,0))</f>
        <v/>
      </c>
      <c r="G322" s="214" t="str">
        <f aca="true">IF(C322=$X$4,IF(ISERROR($V322),"Enter smelter details","RMI"),IF(ISERROR($V322),"",OFFSET('Smelter Look-up'!$F$4,$V322-4,0)))</f>
        <v/>
      </c>
      <c r="H322" s="215" t="str">
        <f aca="true">IF(ISERROR($V322),"",OFFSET('Smelter Look-up'!$G$4,$V322-4,0))</f>
        <v/>
      </c>
      <c r="I322" s="216" t="str">
        <f aca="true">IF(ISERROR($V322),"",OFFSET('Smelter Look-up'!$H$4,$V322-4,0))</f>
        <v/>
      </c>
      <c r="J322" s="216" t="str">
        <f aca="true">IF(ISERROR($V322),"",OFFSET('Smelter Look-up'!$I$4,$V322-4,0))</f>
        <v/>
      </c>
      <c r="K322" s="217"/>
      <c r="L322" s="217"/>
      <c r="M322" s="217"/>
      <c r="N322" s="217"/>
      <c r="O322" s="217"/>
      <c r="P322" s="218"/>
      <c r="Q322" s="219"/>
      <c r="R322" s="220" t="str">
        <f aca="true">IF(ISERROR($V322),"",OFFSET('Smelter Look-up'!$C$4,$V322-4,0)&amp;"")</f>
        <v/>
      </c>
      <c r="S322" s="221" t="str">
        <f aca="true">IF(B322="","",IF(ISERROR(MATCH($E322,CL,0)),"Unknown",INDIRECT("'C'!$A$"&amp;MATCH($E322,CL,0)+1)))</f>
        <v>Unknown</v>
      </c>
      <c r="T322" s="221" t="str">
        <f aca="true">IF(B322="","",IF(ISERROR(MATCH($J322,SorP!$B$1:$B$6279,0)),"",INDIRECT("'SorP'!$A$"&amp;MATCH($S322&amp;$J322,SorP!C:C,0))))</f>
        <v/>
      </c>
      <c r="U322" s="222"/>
      <c r="V322" s="223" t="e">
        <f aca="false">IF(C322="",NA(),IF(OR(C322="Smelter not listed",C322="Smelter not yet identified"),MATCH($B322&amp;$D322,'Smelter Look-up'!$J:$J,0),MATCH($B322&amp;$C322,'Smelter Look-up'!$J:$J,0)))</f>
        <v>#N/A</v>
      </c>
      <c r="X322" s="179" t="n">
        <f aca="false">IF(AND(C322="Smelter not listed",OR(LEN(D322)=0,LEN(E322)=0)),1,0)</f>
        <v>0</v>
      </c>
      <c r="AB322" s="224" t="str">
        <f aca="false">B322&amp;C322</f>
        <v>TungstenHydrometallurg, JSC Russian</v>
      </c>
    </row>
    <row r="323" s="179" customFormat="true" ht="63.75" hidden="false" customHeight="false" outlineLevel="0" collapsed="false">
      <c r="A323" s="221"/>
      <c r="B323" s="211" t="s">
        <v>145</v>
      </c>
      <c r="C323" s="212" t="s">
        <v>515</v>
      </c>
      <c r="D323" s="213"/>
      <c r="E323" s="211" t="s">
        <v>164</v>
      </c>
      <c r="F323" s="214" t="str">
        <f aca="true">IF(ISERROR($V323),"",OFFSET('Smelter Look-up'!$E$4,$V323-4,0))</f>
        <v>CID000825</v>
      </c>
      <c r="G323" s="214" t="str">
        <f aca="true">IF(C323=$X$4,IF(ISERROR($V323),"Enter smelter details","RMI"),IF(ISERROR($V323),"",OFFSET('Smelter Look-up'!$F$4,$V323-4,0)))</f>
        <v>RMI</v>
      </c>
      <c r="H323" s="215" t="n">
        <f aca="true">IF(ISERROR($V323),"",OFFSET('Smelter Look-up'!$G$4,$V323-4,0))</f>
        <v>0</v>
      </c>
      <c r="I323" s="216" t="str">
        <f aca="true">IF(ISERROR($V323),"",OFFSET('Smelter Look-up'!$H$4,$V323-4,0))</f>
        <v>Akita City</v>
      </c>
      <c r="J323" s="216" t="str">
        <f aca="true">IF(ISERROR($V323),"",OFFSET('Smelter Look-up'!$I$4,$V323-4,0))</f>
        <v>Akita</v>
      </c>
      <c r="K323" s="217"/>
      <c r="L323" s="217"/>
      <c r="M323" s="217"/>
      <c r="N323" s="217"/>
      <c r="O323" s="217"/>
      <c r="P323" s="218"/>
      <c r="Q323" s="219"/>
      <c r="R323" s="220" t="str">
        <f aca="true">IF(ISERROR($V323),"",OFFSET('Smelter Look-up'!$C$4,$V323-4,0)&amp;"")</f>
        <v>Japan New Metals Co., Ltd.</v>
      </c>
      <c r="S323" s="221" t="str">
        <f aca="true">IF(B323="","",IF(ISERROR(MATCH($E323,CL,0)),"Unknown",INDIRECT("'C'!$A$"&amp;MATCH($E323,CL,0)+1)))</f>
        <v>JP</v>
      </c>
      <c r="T323" s="221" t="str">
        <f aca="true">IF(B323="","",IF(ISERROR(MATCH($J323,SorP!$B$1:$B$6279,0)),"",INDIRECT("'SorP'!$A$"&amp;MATCH($S323&amp;$J323,SorP!C:C,0))))</f>
        <v>JP-05</v>
      </c>
      <c r="U323" s="222"/>
      <c r="V323" s="223" t="n">
        <f aca="false">IF(C323="",NA(),IF(OR(C323="Smelter not listed",C323="Smelter not yet identified"),MATCH($B323&amp;$D323,'Smelter Look-up'!$J:$J,0),MATCH($B323&amp;$C323,'Smelter Look-up'!$J:$J,0)))</f>
        <v>600</v>
      </c>
      <c r="X323" s="179" t="n">
        <f aca="false">IF(AND(C323="Smelter not listed",OR(LEN(D323)=0,LEN(E323)=0)),1,0)</f>
        <v>0</v>
      </c>
      <c r="AB323" s="224" t="str">
        <f aca="false">B323&amp;C323</f>
        <v>TungstenJapan New Metals Co., Ltd.</v>
      </c>
    </row>
    <row r="324" s="179" customFormat="true" ht="102" hidden="false" customHeight="false" outlineLevel="0" collapsed="false">
      <c r="A324" s="221"/>
      <c r="B324" s="211" t="s">
        <v>145</v>
      </c>
      <c r="C324" s="212" t="s">
        <v>516</v>
      </c>
      <c r="D324" s="213"/>
      <c r="E324" s="211" t="s">
        <v>204</v>
      </c>
      <c r="F324" s="214" t="str">
        <f aca="true">IF(ISERROR($V324),"",OFFSET('Smelter Look-up'!$E$4,$V324-4,0))</f>
        <v>CID002551</v>
      </c>
      <c r="G324" s="214" t="str">
        <f aca="true">IF(C324=$X$4,IF(ISERROR($V324),"Enter smelter details","RMI"),IF(ISERROR($V324),"",OFFSET('Smelter Look-up'!$F$4,$V324-4,0)))</f>
        <v>RMI</v>
      </c>
      <c r="H324" s="215" t="n">
        <f aca="true">IF(ISERROR($V324),"",OFFSET('Smelter Look-up'!$G$4,$V324-4,0))</f>
        <v>0</v>
      </c>
      <c r="I324" s="216" t="str">
        <f aca="true">IF(ISERROR($V324),"",OFFSET('Smelter Look-up'!$H$4,$V324-4,0))</f>
        <v>Ganzhou</v>
      </c>
      <c r="J324" s="216" t="str">
        <f aca="true">IF(ISERROR($V324),"",OFFSET('Smelter Look-up'!$I$4,$V324-4,0))</f>
        <v>Jiangxi Sheng</v>
      </c>
      <c r="K324" s="217"/>
      <c r="L324" s="217"/>
      <c r="M324" s="217"/>
      <c r="N324" s="217"/>
      <c r="O324" s="217"/>
      <c r="P324" s="218"/>
      <c r="Q324" s="219"/>
      <c r="R324" s="220" t="str">
        <f aca="true">IF(ISERROR($V324),"",OFFSET('Smelter Look-up'!$C$4,$V324-4,0)&amp;"")</f>
        <v>Jiangwu H.C. Starck Tungsten Products Co., Ltd.</v>
      </c>
      <c r="S324" s="221" t="str">
        <f aca="true">IF(B324="","",IF(ISERROR(MATCH($E324,CL,0)),"Unknown",INDIRECT("'C'!$A$"&amp;MATCH($E324,CL,0)+1)))</f>
        <v>CN</v>
      </c>
      <c r="T324" s="221" t="str">
        <f aca="true">IF(B324="","",IF(ISERROR(MATCH($J324,SorP!$B$1:$B$6279,0)),"",INDIRECT("'SorP'!$A$"&amp;MATCH($S324&amp;$J324,SorP!C:C,0))))</f>
        <v>CN-JX</v>
      </c>
      <c r="U324" s="222"/>
      <c r="V324" s="223" t="n">
        <f aca="false">IF(C324="",NA(),IF(OR(C324="Smelter not listed",C324="Smelter not yet identified"),MATCH($B324&amp;$D324,'Smelter Look-up'!$J:$J,0),MATCH($B324&amp;$C324,'Smelter Look-up'!$J:$J,0)))</f>
        <v>601</v>
      </c>
      <c r="X324" s="179" t="n">
        <f aca="false">IF(AND(C324="Smelter not listed",OR(LEN(D324)=0,LEN(E324)=0)),1,0)</f>
        <v>0</v>
      </c>
      <c r="AB324" s="224" t="str">
        <f aca="false">B324&amp;C324</f>
        <v>TungstenJiangwu H.C. Starck Tungsten Products Co., Ltd.</v>
      </c>
    </row>
    <row r="325" s="179" customFormat="true" ht="76.5" hidden="false" customHeight="false" outlineLevel="0" collapsed="false">
      <c r="A325" s="221"/>
      <c r="B325" s="211" t="s">
        <v>145</v>
      </c>
      <c r="C325" s="212" t="s">
        <v>517</v>
      </c>
      <c r="D325" s="213"/>
      <c r="E325" s="211" t="s">
        <v>204</v>
      </c>
      <c r="F325" s="214" t="str">
        <f aca="true">IF(ISERROR($V325),"",OFFSET('Smelter Look-up'!$E$4,$V325-4,0))</f>
        <v>CID002321</v>
      </c>
      <c r="G325" s="214" t="str">
        <f aca="true">IF(C325=$X$4,IF(ISERROR($V325),"Enter smelter details","RMI"),IF(ISERROR($V325),"",OFFSET('Smelter Look-up'!$F$4,$V325-4,0)))</f>
        <v>RMI</v>
      </c>
      <c r="H325" s="215" t="n">
        <f aca="true">IF(ISERROR($V325),"",OFFSET('Smelter Look-up'!$G$4,$V325-4,0))</f>
        <v>0</v>
      </c>
      <c r="I325" s="216" t="str">
        <f aca="true">IF(ISERROR($V325),"",OFFSET('Smelter Look-up'!$H$4,$V325-4,0))</f>
        <v>Xiushui</v>
      </c>
      <c r="J325" s="216" t="str">
        <f aca="true">IF(ISERROR($V325),"",OFFSET('Smelter Look-up'!$I$4,$V325-4,0))</f>
        <v>Jiangxi Sheng</v>
      </c>
      <c r="K325" s="217"/>
      <c r="L325" s="217"/>
      <c r="M325" s="217"/>
      <c r="N325" s="217"/>
      <c r="O325" s="217"/>
      <c r="P325" s="218"/>
      <c r="Q325" s="219"/>
      <c r="R325" s="220" t="str">
        <f aca="true">IF(ISERROR($V325),"",OFFSET('Smelter Look-up'!$C$4,$V325-4,0)&amp;"")</f>
        <v>Jiangxi Gan Bei Tungsten Co., Ltd.</v>
      </c>
      <c r="S325" s="221" t="str">
        <f aca="true">IF(B325="","",IF(ISERROR(MATCH($E325,CL,0)),"Unknown",INDIRECT("'C'!$A$"&amp;MATCH($E325,CL,0)+1)))</f>
        <v>CN</v>
      </c>
      <c r="T325" s="221" t="str">
        <f aca="true">IF(B325="","",IF(ISERROR(MATCH($J325,SorP!$B$1:$B$6279,0)),"",INDIRECT("'SorP'!$A$"&amp;MATCH($S325&amp;$J325,SorP!C:C,0))))</f>
        <v>CN-JX</v>
      </c>
      <c r="U325" s="222"/>
      <c r="V325" s="223" t="n">
        <f aca="false">IF(C325="",NA(),IF(OR(C325="Smelter not listed",C325="Smelter not yet identified"),MATCH($B325&amp;$D325,'Smelter Look-up'!$J:$J,0),MATCH($B325&amp;$C325,'Smelter Look-up'!$J:$J,0)))</f>
        <v>602</v>
      </c>
      <c r="X325" s="179" t="n">
        <f aca="false">IF(AND(C325="Smelter not listed",OR(LEN(D325)=0,LEN(E325)=0)),1,0)</f>
        <v>0</v>
      </c>
      <c r="AB325" s="224" t="str">
        <f aca="false">B325&amp;C325</f>
        <v>TungstenJiangxi Gan Bei Tungsten Co., Ltd.</v>
      </c>
    </row>
    <row r="326" s="179" customFormat="true" ht="102" hidden="false" customHeight="false" outlineLevel="0" collapsed="false">
      <c r="A326" s="221"/>
      <c r="B326" s="211" t="s">
        <v>145</v>
      </c>
      <c r="C326" s="212" t="s">
        <v>518</v>
      </c>
      <c r="D326" s="213"/>
      <c r="E326" s="211" t="s">
        <v>204</v>
      </c>
      <c r="F326" s="214" t="str">
        <f aca="true">IF(ISERROR($V326),"",OFFSET('Smelter Look-up'!$E$4,$V326-4,0))</f>
        <v>CID002313</v>
      </c>
      <c r="G326" s="214" t="str">
        <f aca="true">IF(C326=$X$4,IF(ISERROR($V326),"Enter smelter details","RMI"),IF(ISERROR($V326),"",OFFSET('Smelter Look-up'!$F$4,$V326-4,0)))</f>
        <v>RMI</v>
      </c>
      <c r="H326" s="215" t="n">
        <f aca="true">IF(ISERROR($V326),"",OFFSET('Smelter Look-up'!$G$4,$V326-4,0))</f>
        <v>0</v>
      </c>
      <c r="I326" s="216" t="str">
        <f aca="true">IF(ISERROR($V326),"",OFFSET('Smelter Look-up'!$H$4,$V326-4,0))</f>
        <v>Gao'an</v>
      </c>
      <c r="J326" s="216" t="str">
        <f aca="true">IF(ISERROR($V326),"",OFFSET('Smelter Look-up'!$I$4,$V326-4,0))</f>
        <v>Jiangxi Sheng</v>
      </c>
      <c r="K326" s="217"/>
      <c r="L326" s="217"/>
      <c r="M326" s="217"/>
      <c r="N326" s="217"/>
      <c r="O326" s="217"/>
      <c r="P326" s="218"/>
      <c r="Q326" s="219"/>
      <c r="R326" s="220" t="str">
        <f aca="true">IF(ISERROR($V326),"",OFFSET('Smelter Look-up'!$C$4,$V326-4,0)&amp;"")</f>
        <v>Jiangxi Minmetals Gao'an Non-ferrous Metals Co., Ltd.</v>
      </c>
      <c r="S326" s="221" t="str">
        <f aca="true">IF(B326="","",IF(ISERROR(MATCH($E326,CL,0)),"Unknown",INDIRECT("'C'!$A$"&amp;MATCH($E326,CL,0)+1)))</f>
        <v>CN</v>
      </c>
      <c r="T326" s="221" t="str">
        <f aca="true">IF(B326="","",IF(ISERROR(MATCH($J326,SorP!$B$1:$B$6279,0)),"",INDIRECT("'SorP'!$A$"&amp;MATCH($S326&amp;$J326,SorP!C:C,0))))</f>
        <v>CN-JX</v>
      </c>
      <c r="U326" s="222"/>
      <c r="V326" s="223" t="n">
        <f aca="false">IF(C326="",NA(),IF(OR(C326="Smelter not listed",C326="Smelter not yet identified"),MATCH($B326&amp;$D326,'Smelter Look-up'!$J:$J,0),MATCH($B326&amp;$C326,'Smelter Look-up'!$J:$J,0)))</f>
        <v>603</v>
      </c>
      <c r="X326" s="179" t="n">
        <f aca="false">IF(AND(C326="Smelter not listed",OR(LEN(D326)=0,LEN(E326)=0)),1,0)</f>
        <v>0</v>
      </c>
      <c r="AB326" s="224" t="str">
        <f aca="false">B326&amp;C326</f>
        <v>TungstenJiangxi Minmetals Gao'an Non-ferrous Metals Co., Ltd.</v>
      </c>
    </row>
    <row r="327" s="179" customFormat="true" ht="114.75" hidden="false" customHeight="false" outlineLevel="0" collapsed="false">
      <c r="A327" s="221"/>
      <c r="B327" s="211" t="s">
        <v>145</v>
      </c>
      <c r="C327" s="212" t="s">
        <v>519</v>
      </c>
      <c r="D327" s="213"/>
      <c r="E327" s="211" t="s">
        <v>204</v>
      </c>
      <c r="F327" s="214" t="str">
        <f aca="true">IF(ISERROR($V327),"",OFFSET('Smelter Look-up'!$E$4,$V327-4,0))</f>
        <v>CID002318</v>
      </c>
      <c r="G327" s="214" t="str">
        <f aca="true">IF(C327=$X$4,IF(ISERROR($V327),"Enter smelter details","RMI"),IF(ISERROR($V327),"",OFFSET('Smelter Look-up'!$F$4,$V327-4,0)))</f>
        <v>RMI</v>
      </c>
      <c r="H327" s="215" t="n">
        <f aca="true">IF(ISERROR($V327),"",OFFSET('Smelter Look-up'!$G$4,$V327-4,0))</f>
        <v>0</v>
      </c>
      <c r="I327" s="216" t="str">
        <f aca="true">IF(ISERROR($V327),"",OFFSET('Smelter Look-up'!$H$4,$V327-4,0))</f>
        <v>Tonggu</v>
      </c>
      <c r="J327" s="216" t="str">
        <f aca="true">IF(ISERROR($V327),"",OFFSET('Smelter Look-up'!$I$4,$V327-4,0))</f>
        <v>Jiangxi Sheng</v>
      </c>
      <c r="K327" s="217"/>
      <c r="L327" s="217"/>
      <c r="M327" s="217"/>
      <c r="N327" s="217"/>
      <c r="O327" s="217"/>
      <c r="P327" s="218"/>
      <c r="Q327" s="219"/>
      <c r="R327" s="220" t="str">
        <f aca="true">IF(ISERROR($V327),"",OFFSET('Smelter Look-up'!$C$4,$V327-4,0)&amp;"")</f>
        <v>Jiangxi Tonggu Non-ferrous Metallurgical &amp; Chemical Co., Ltd.</v>
      </c>
      <c r="S327" s="221" t="str">
        <f aca="true">IF(B327="","",IF(ISERROR(MATCH($E327,CL,0)),"Unknown",INDIRECT("'C'!$A$"&amp;MATCH($E327,CL,0)+1)))</f>
        <v>CN</v>
      </c>
      <c r="T327" s="221" t="str">
        <f aca="true">IF(B327="","",IF(ISERROR(MATCH($J327,SorP!$B$1:$B$6279,0)),"",INDIRECT("'SorP'!$A$"&amp;MATCH($S327&amp;$J327,SorP!C:C,0))))</f>
        <v>CN-JX</v>
      </c>
      <c r="U327" s="222"/>
      <c r="V327" s="223" t="n">
        <f aca="false">IF(C327="",NA(),IF(OR(C327="Smelter not listed",C327="Smelter not yet identified"),MATCH($B327&amp;$D327,'Smelter Look-up'!$J:$J,0),MATCH($B327&amp;$C327,'Smelter Look-up'!$J:$J,0)))</f>
        <v>604</v>
      </c>
      <c r="X327" s="179" t="n">
        <f aca="false">IF(AND(C327="Smelter not listed",OR(LEN(D327)=0,LEN(E327)=0)),1,0)</f>
        <v>0</v>
      </c>
      <c r="AB327" s="224" t="str">
        <f aca="false">B327&amp;C327</f>
        <v>TungstenJiangxi Tonggu Non-ferrous Metallurgical &amp; Chemical Co., Ltd.</v>
      </c>
    </row>
    <row r="328" s="179" customFormat="true" ht="102" hidden="false" customHeight="false" outlineLevel="0" collapsed="false">
      <c r="A328" s="221"/>
      <c r="B328" s="211" t="s">
        <v>145</v>
      </c>
      <c r="C328" s="212" t="s">
        <v>520</v>
      </c>
      <c r="D328" s="213"/>
      <c r="E328" s="211" t="s">
        <v>204</v>
      </c>
      <c r="F328" s="214" t="str">
        <f aca="true">IF(ISERROR($V328),"",OFFSET('Smelter Look-up'!$E$4,$V328-4,0))</f>
        <v>CID002317</v>
      </c>
      <c r="G328" s="214" t="str">
        <f aca="true">IF(C328=$X$4,IF(ISERROR($V328),"Enter smelter details","RMI"),IF(ISERROR($V328),"",OFFSET('Smelter Look-up'!$F$4,$V328-4,0)))</f>
        <v>RMI</v>
      </c>
      <c r="H328" s="215" t="n">
        <f aca="true">IF(ISERROR($V328),"",OFFSET('Smelter Look-up'!$G$4,$V328-4,0))</f>
        <v>0</v>
      </c>
      <c r="I328" s="216" t="str">
        <f aca="true">IF(ISERROR($V328),"",OFFSET('Smelter Look-up'!$H$4,$V328-4,0))</f>
        <v>Ganzhou</v>
      </c>
      <c r="J328" s="216" t="str">
        <f aca="true">IF(ISERROR($V328),"",OFFSET('Smelter Look-up'!$I$4,$V328-4,0))</f>
        <v>Jiangxi Sheng</v>
      </c>
      <c r="K328" s="217"/>
      <c r="L328" s="217"/>
      <c r="M328" s="217"/>
      <c r="N328" s="217"/>
      <c r="O328" s="217"/>
      <c r="P328" s="218"/>
      <c r="Q328" s="219"/>
      <c r="R328" s="220" t="str">
        <f aca="true">IF(ISERROR($V328),"",OFFSET('Smelter Look-up'!$C$4,$V328-4,0)&amp;"")</f>
        <v>Jiangxi Xinsheng Tungsten Industry Co., Ltd.</v>
      </c>
      <c r="S328" s="221" t="str">
        <f aca="true">IF(B328="","",IF(ISERROR(MATCH($E328,CL,0)),"Unknown",INDIRECT("'C'!$A$"&amp;MATCH($E328,CL,0)+1)))</f>
        <v>CN</v>
      </c>
      <c r="T328" s="221" t="str">
        <f aca="true">IF(B328="","",IF(ISERROR(MATCH($J328,SorP!$B$1:$B$6279,0)),"",INDIRECT("'SorP'!$A$"&amp;MATCH($S328&amp;$J328,SorP!C:C,0))))</f>
        <v>CN-JX</v>
      </c>
      <c r="U328" s="222"/>
      <c r="V328" s="223" t="n">
        <f aca="false">IF(C328="",NA(),IF(OR(C328="Smelter not listed",C328="Smelter not yet identified"),MATCH($B328&amp;$D328,'Smelter Look-up'!$J:$J,0),MATCH($B328&amp;$C328,'Smelter Look-up'!$J:$J,0)))</f>
        <v>607</v>
      </c>
      <c r="X328" s="179" t="n">
        <f aca="false">IF(AND(C328="Smelter not listed",OR(LEN(D328)=0,LEN(E328)=0)),1,0)</f>
        <v>0</v>
      </c>
      <c r="AB328" s="224" t="str">
        <f aca="false">B328&amp;C328</f>
        <v>TungstenJiangxi Xinsheng Tungsten Industry Co., Ltd.</v>
      </c>
    </row>
    <row r="329" s="179" customFormat="true" ht="89.25" hidden="false" customHeight="false" outlineLevel="0" collapsed="false">
      <c r="A329" s="221"/>
      <c r="B329" s="211" t="s">
        <v>145</v>
      </c>
      <c r="C329" s="212" t="s">
        <v>521</v>
      </c>
      <c r="D329" s="213"/>
      <c r="E329" s="211" t="s">
        <v>204</v>
      </c>
      <c r="F329" s="214" t="str">
        <f aca="true">IF(ISERROR($V329),"",OFFSET('Smelter Look-up'!$E$4,$V329-4,0))</f>
        <v>CID002316</v>
      </c>
      <c r="G329" s="214" t="str">
        <f aca="true">IF(C329=$X$4,IF(ISERROR($V329),"Enter smelter details","RMI"),IF(ISERROR($V329),"",OFFSET('Smelter Look-up'!$F$4,$V329-4,0)))</f>
        <v>RMI</v>
      </c>
      <c r="H329" s="215" t="n">
        <f aca="true">IF(ISERROR($V329),"",OFFSET('Smelter Look-up'!$G$4,$V329-4,0))</f>
        <v>0</v>
      </c>
      <c r="I329" s="216" t="str">
        <f aca="true">IF(ISERROR($V329),"",OFFSET('Smelter Look-up'!$H$4,$V329-4,0))</f>
        <v>Ganzhou</v>
      </c>
      <c r="J329" s="216" t="str">
        <f aca="true">IF(ISERROR($V329),"",OFFSET('Smelter Look-up'!$I$4,$V329-4,0))</f>
        <v>Jiangxi Sheng</v>
      </c>
      <c r="K329" s="217"/>
      <c r="L329" s="217"/>
      <c r="M329" s="217"/>
      <c r="N329" s="217"/>
      <c r="O329" s="217"/>
      <c r="P329" s="218"/>
      <c r="Q329" s="219"/>
      <c r="R329" s="220" t="str">
        <f aca="true">IF(ISERROR($V329),"",OFFSET('Smelter Look-up'!$C$4,$V329-4,0)&amp;"")</f>
        <v>Jiangxi Yaosheng Tungsten Co., Ltd.</v>
      </c>
      <c r="S329" s="221" t="str">
        <f aca="true">IF(B329="","",IF(ISERROR(MATCH($E329,CL,0)),"Unknown",INDIRECT("'C'!$A$"&amp;MATCH($E329,CL,0)+1)))</f>
        <v>CN</v>
      </c>
      <c r="T329" s="221" t="str">
        <f aca="true">IF(B329="","",IF(ISERROR(MATCH($J329,SorP!$B$1:$B$6279,0)),"",INDIRECT("'SorP'!$A$"&amp;MATCH($S329&amp;$J329,SorP!C:C,0))))</f>
        <v>CN-JX</v>
      </c>
      <c r="U329" s="222"/>
      <c r="V329" s="223" t="n">
        <f aca="false">IF(C329="",NA(),IF(OR(C329="Smelter not listed",C329="Smelter not yet identified"),MATCH($B329&amp;$D329,'Smelter Look-up'!$J:$J,0),MATCH($B329&amp;$C329,'Smelter Look-up'!$J:$J,0)))</f>
        <v>608</v>
      </c>
      <c r="X329" s="179" t="n">
        <f aca="false">IF(AND(C329="Smelter not listed",OR(LEN(D329)=0,LEN(E329)=0)),1,0)</f>
        <v>0</v>
      </c>
      <c r="AB329" s="224" t="str">
        <f aca="false">B329&amp;C329</f>
        <v>TungstenJiangxi Yaosheng Tungsten Co., Ltd.</v>
      </c>
    </row>
    <row r="330" s="179" customFormat="true" ht="89.25" hidden="false" customHeight="false" outlineLevel="0" collapsed="false">
      <c r="A330" s="221"/>
      <c r="B330" s="211" t="s">
        <v>145</v>
      </c>
      <c r="C330" s="212" t="s">
        <v>522</v>
      </c>
      <c r="D330" s="213"/>
      <c r="E330" s="211" t="s">
        <v>249</v>
      </c>
      <c r="F330" s="214" t="str">
        <f aca="true">IF(ISERROR($V330),"",OFFSET('Smelter Look-up'!$E$4,$V330-4,0))</f>
        <v/>
      </c>
      <c r="G330" s="214" t="str">
        <f aca="true">IF(C330=$X$4,IF(ISERROR($V330),"Enter smelter details","RMI"),IF(ISERROR($V330),"",OFFSET('Smelter Look-up'!$F$4,$V330-4,0)))</f>
        <v/>
      </c>
      <c r="H330" s="215" t="str">
        <f aca="true">IF(ISERROR($V330),"",OFFSET('Smelter Look-up'!$G$4,$V330-4,0))</f>
        <v/>
      </c>
      <c r="I330" s="216" t="str">
        <f aca="true">IF(ISERROR($V330),"",OFFSET('Smelter Look-up'!$H$4,$V330-4,0))</f>
        <v/>
      </c>
      <c r="J330" s="216" t="str">
        <f aca="true">IF(ISERROR($V330),"",OFFSET('Smelter Look-up'!$I$4,$V330-4,0))</f>
        <v/>
      </c>
      <c r="K330" s="217"/>
      <c r="L330" s="217"/>
      <c r="M330" s="217"/>
      <c r="N330" s="217"/>
      <c r="O330" s="217"/>
      <c r="P330" s="218"/>
      <c r="Q330" s="219"/>
      <c r="R330" s="220" t="str">
        <f aca="true">IF(ISERROR($V330),"",OFFSET('Smelter Look-up'!$C$4,$V330-4,0)&amp;"")</f>
        <v/>
      </c>
      <c r="S330" s="221" t="str">
        <f aca="true">IF(B330="","",IF(ISERROR(MATCH($E330,CL,0)),"Unknown",INDIRECT("'C'!$A$"&amp;MATCH($E330,CL,0)+1)))</f>
        <v>Unknown</v>
      </c>
      <c r="T330" s="221" t="str">
        <f aca="true">IF(B330="","",IF(ISERROR(MATCH($J330,SorP!$B$1:$B$6279,0)),"",INDIRECT("'SorP'!$A$"&amp;MATCH($S330&amp;$J330,SorP!C:C,0))))</f>
        <v/>
      </c>
      <c r="U330" s="222"/>
      <c r="V330" s="223" t="e">
        <f aca="false">IF(C330="",NA(),IF(OR(C330="Smelter not listed",C330="Smelter not yet identified"),MATCH($B330&amp;$D330,'Smelter Look-up'!$J:$J,0),MATCH($B330&amp;$C330,'Smelter Look-up'!$J:$J,0)))</f>
        <v>#N/A</v>
      </c>
      <c r="X330" s="179" t="n">
        <f aca="false">IF(AND(C330="Smelter not listed",OR(LEN(D330)=0,LEN(E330)=0)),1,0)</f>
        <v>0</v>
      </c>
      <c r="AB330" s="224" t="str">
        <f aca="false">B330&amp;C330</f>
        <v>TungstenJSC "Kirovgrad Hard Alloys Plant" Russian</v>
      </c>
    </row>
    <row r="331" s="179" customFormat="true" ht="89.25" hidden="false" customHeight="false" outlineLevel="0" collapsed="false">
      <c r="A331" s="221"/>
      <c r="B331" s="211" t="s">
        <v>145</v>
      </c>
      <c r="C331" s="212" t="s">
        <v>523</v>
      </c>
      <c r="D331" s="213"/>
      <c r="E331" s="211" t="s">
        <v>157</v>
      </c>
      <c r="F331" s="214" t="str">
        <f aca="true">IF(ISERROR($V331),"",OFFSET('Smelter Look-up'!$E$4,$V331-4,0))</f>
        <v/>
      </c>
      <c r="G331" s="214" t="str">
        <f aca="true">IF(C331=$X$4,IF(ISERROR($V331),"Enter smelter details","RMI"),IF(ISERROR($V331),"",OFFSET('Smelter Look-up'!$F$4,$V331-4,0)))</f>
        <v/>
      </c>
      <c r="H331" s="215" t="str">
        <f aca="true">IF(ISERROR($V331),"",OFFSET('Smelter Look-up'!$G$4,$V331-4,0))</f>
        <v/>
      </c>
      <c r="I331" s="216" t="str">
        <f aca="true">IF(ISERROR($V331),"",OFFSET('Smelter Look-up'!$H$4,$V331-4,0))</f>
        <v/>
      </c>
      <c r="J331" s="216" t="str">
        <f aca="true">IF(ISERROR($V331),"",OFFSET('Smelter Look-up'!$I$4,$V331-4,0))</f>
        <v/>
      </c>
      <c r="K331" s="217"/>
      <c r="L331" s="217"/>
      <c r="M331" s="217"/>
      <c r="N331" s="217"/>
      <c r="O331" s="217"/>
      <c r="P331" s="218"/>
      <c r="Q331" s="219"/>
      <c r="R331" s="220" t="str">
        <f aca="true">IF(ISERROR($V331),"",OFFSET('Smelter Look-up'!$C$4,$V331-4,0)&amp;"")</f>
        <v/>
      </c>
      <c r="S331" s="221" t="str">
        <f aca="true">IF(B331="","",IF(ISERROR(MATCH($E331,CL,0)),"Unknown",INDIRECT("'C'!$A$"&amp;MATCH($E331,CL,0)+1)))</f>
        <v>Unknown</v>
      </c>
      <c r="T331" s="221" t="str">
        <f aca="true">IF(B331="","",IF(ISERROR(MATCH($J331,SorP!$B$1:$B$6279,0)),"",INDIRECT("'SorP'!$A$"&amp;MATCH($S331&amp;$J331,SorP!C:C,0))))</f>
        <v/>
      </c>
      <c r="U331" s="222"/>
      <c r="V331" s="223" t="e">
        <f aca="false">IF(C331="",NA(),IF(OR(C331="Smelter not listed",C331="Smelter not yet identified"),MATCH($B331&amp;$D331,'Smelter Look-up'!$J:$J,0),MATCH($B331&amp;$C331,'Smelter Look-up'!$J:$J,0)))</f>
        <v>#N/A</v>
      </c>
      <c r="X331" s="179" t="n">
        <f aca="false">IF(AND(C331="Smelter not listed",OR(LEN(D331)=0,LEN(E331)=0)),1,0)</f>
        <v>0</v>
      </c>
      <c r="AB331" s="224" t="str">
        <f aca="false">B331&amp;C331</f>
        <v>TungstenKennametal Fallon United States Of</v>
      </c>
    </row>
    <row r="332" s="179" customFormat="true" ht="89.25" hidden="false" customHeight="false" outlineLevel="0" collapsed="false">
      <c r="A332" s="221"/>
      <c r="B332" s="211" t="s">
        <v>145</v>
      </c>
      <c r="C332" s="212" t="s">
        <v>524</v>
      </c>
      <c r="D332" s="213"/>
      <c r="E332" s="211" t="s">
        <v>157</v>
      </c>
      <c r="F332" s="214" t="str">
        <f aca="true">IF(ISERROR($V332),"",OFFSET('Smelter Look-up'!$E$4,$V332-4,0))</f>
        <v/>
      </c>
      <c r="G332" s="214" t="str">
        <f aca="true">IF(C332=$X$4,IF(ISERROR($V332),"Enter smelter details","RMI"),IF(ISERROR($V332),"",OFFSET('Smelter Look-up'!$F$4,$V332-4,0)))</f>
        <v/>
      </c>
      <c r="H332" s="215" t="str">
        <f aca="true">IF(ISERROR($V332),"",OFFSET('Smelter Look-up'!$G$4,$V332-4,0))</f>
        <v/>
      </c>
      <c r="I332" s="216" t="str">
        <f aca="true">IF(ISERROR($V332),"",OFFSET('Smelter Look-up'!$H$4,$V332-4,0))</f>
        <v/>
      </c>
      <c r="J332" s="216" t="str">
        <f aca="true">IF(ISERROR($V332),"",OFFSET('Smelter Look-up'!$I$4,$V332-4,0))</f>
        <v/>
      </c>
      <c r="K332" s="217"/>
      <c r="L332" s="217"/>
      <c r="M332" s="217"/>
      <c r="N332" s="217"/>
      <c r="O332" s="217"/>
      <c r="P332" s="218"/>
      <c r="Q332" s="219"/>
      <c r="R332" s="220" t="str">
        <f aca="true">IF(ISERROR($V332),"",OFFSET('Smelter Look-up'!$C$4,$V332-4,0)&amp;"")</f>
        <v/>
      </c>
      <c r="S332" s="221" t="str">
        <f aca="true">IF(B332="","",IF(ISERROR(MATCH($E332,CL,0)),"Unknown",INDIRECT("'C'!$A$"&amp;MATCH($E332,CL,0)+1)))</f>
        <v>Unknown</v>
      </c>
      <c r="T332" s="221" t="str">
        <f aca="true">IF(B332="","",IF(ISERROR(MATCH($J332,SorP!$B$1:$B$6279,0)),"",INDIRECT("'SorP'!$A$"&amp;MATCH($S332&amp;$J332,SorP!C:C,0))))</f>
        <v/>
      </c>
      <c r="U332" s="222"/>
      <c r="V332" s="223" t="e">
        <f aca="false">IF(C332="",NA(),IF(OR(C332="Smelter not listed",C332="Smelter not yet identified"),MATCH($B332&amp;$D332,'Smelter Look-up'!$J:$J,0),MATCH($B332&amp;$C332,'Smelter Look-up'!$J:$J,0)))</f>
        <v>#N/A</v>
      </c>
      <c r="X332" s="179" t="n">
        <f aca="false">IF(AND(C332="Smelter not listed",OR(LEN(D332)=0,LEN(E332)=0)),1,0)</f>
        <v>0</v>
      </c>
      <c r="AB332" s="224" t="str">
        <f aca="false">B332&amp;C332</f>
        <v>TungstenKennametal Huntsville United States Of</v>
      </c>
    </row>
    <row r="333" s="179" customFormat="true" ht="89.25" hidden="false" customHeight="false" outlineLevel="0" collapsed="false">
      <c r="A333" s="221"/>
      <c r="B333" s="211" t="s">
        <v>145</v>
      </c>
      <c r="C333" s="212" t="s">
        <v>525</v>
      </c>
      <c r="D333" s="213"/>
      <c r="E333" s="211" t="s">
        <v>204</v>
      </c>
      <c r="F333" s="214" t="str">
        <f aca="true">IF(ISERROR($V333),"",OFFSET('Smelter Look-up'!$E$4,$V333-4,0))</f>
        <v/>
      </c>
      <c r="G333" s="214" t="str">
        <f aca="true">IF(C333=$X$4,IF(ISERROR($V333),"Enter smelter details","RMI"),IF(ISERROR($V333),"",OFFSET('Smelter Look-up'!$F$4,$V333-4,0)))</f>
        <v/>
      </c>
      <c r="H333" s="215" t="str">
        <f aca="true">IF(ISERROR($V333),"",OFFSET('Smelter Look-up'!$G$4,$V333-4,0))</f>
        <v/>
      </c>
      <c r="I333" s="216" t="str">
        <f aca="true">IF(ISERROR($V333),"",OFFSET('Smelter Look-up'!$H$4,$V333-4,0))</f>
        <v/>
      </c>
      <c r="J333" s="216" t="str">
        <f aca="true">IF(ISERROR($V333),"",OFFSET('Smelter Look-up'!$I$4,$V333-4,0))</f>
        <v/>
      </c>
      <c r="K333" s="217"/>
      <c r="L333" s="217"/>
      <c r="M333" s="217"/>
      <c r="N333" s="217"/>
      <c r="O333" s="217"/>
      <c r="P333" s="218"/>
      <c r="Q333" s="219"/>
      <c r="R333" s="220" t="str">
        <f aca="true">IF(ISERROR($V333),"",OFFSET('Smelter Look-up'!$C$4,$V333-4,0)&amp;"")</f>
        <v/>
      </c>
      <c r="S333" s="221" t="str">
        <f aca="true">IF(B333="","",IF(ISERROR(MATCH($E333,CL,0)),"Unknown",INDIRECT("'C'!$A$"&amp;MATCH($E333,CL,0)+1)))</f>
        <v>CN</v>
      </c>
      <c r="T333" s="221" t="str">
        <f aca="true">IF(B333="","",IF(ISERROR(MATCH($J333,SorP!$B$1:$B$6279,0)),"",INDIRECT("'SorP'!$A$"&amp;MATCH($S333&amp;$J333,SorP!C:C,0))))</f>
        <v/>
      </c>
      <c r="U333" s="222"/>
      <c r="V333" s="223" t="e">
        <f aca="false">IF(C333="",NA(),IF(OR(C333="Smelter not listed",C333="Smelter not yet identified"),MATCH($B333&amp;$D333,'Smelter Look-up'!$J:$J,0),MATCH($B333&amp;$C333,'Smelter Look-up'!$J:$J,0)))</f>
        <v>#N/A</v>
      </c>
      <c r="X333" s="179" t="n">
        <f aca="false">IF(AND(C333="Smelter not listed",OR(LEN(D333)=0,LEN(E333)=0)),1,0)</f>
        <v>0</v>
      </c>
      <c r="AB333" s="224" t="str">
        <f aca="false">B333&amp;C333</f>
        <v>TungstenLianyou Metals Co., Ltd. Taiwan, Province Of</v>
      </c>
    </row>
    <row r="334" s="179" customFormat="true" ht="51" hidden="false" customHeight="false" outlineLevel="0" collapsed="false">
      <c r="A334" s="221"/>
      <c r="B334" s="211" t="s">
        <v>145</v>
      </c>
      <c r="C334" s="212" t="s">
        <v>526</v>
      </c>
      <c r="D334" s="213"/>
      <c r="E334" s="211" t="s">
        <v>249</v>
      </c>
      <c r="F334" s="214" t="str">
        <f aca="true">IF(ISERROR($V334),"",OFFSET('Smelter Look-up'!$E$4,$V334-4,0))</f>
        <v/>
      </c>
      <c r="G334" s="214" t="str">
        <f aca="true">IF(C334=$X$4,IF(ISERROR($V334),"Enter smelter details","RMI"),IF(ISERROR($V334),"",OFFSET('Smelter Look-up'!$F$4,$V334-4,0)))</f>
        <v/>
      </c>
      <c r="H334" s="215" t="str">
        <f aca="true">IF(ISERROR($V334),"",OFFSET('Smelter Look-up'!$G$4,$V334-4,0))</f>
        <v/>
      </c>
      <c r="I334" s="216" t="str">
        <f aca="true">IF(ISERROR($V334),"",OFFSET('Smelter Look-up'!$H$4,$V334-4,0))</f>
        <v/>
      </c>
      <c r="J334" s="216" t="str">
        <f aca="true">IF(ISERROR($V334),"",OFFSET('Smelter Look-up'!$I$4,$V334-4,0))</f>
        <v/>
      </c>
      <c r="K334" s="217"/>
      <c r="L334" s="217"/>
      <c r="M334" s="217"/>
      <c r="N334" s="217"/>
      <c r="O334" s="217"/>
      <c r="P334" s="218"/>
      <c r="Q334" s="219"/>
      <c r="R334" s="220" t="str">
        <f aca="true">IF(ISERROR($V334),"",OFFSET('Smelter Look-up'!$C$4,$V334-4,0)&amp;"")</f>
        <v/>
      </c>
      <c r="S334" s="221" t="str">
        <f aca="true">IF(B334="","",IF(ISERROR(MATCH($E334,CL,0)),"Unknown",INDIRECT("'C'!$A$"&amp;MATCH($E334,CL,0)+1)))</f>
        <v>Unknown</v>
      </c>
      <c r="T334" s="221" t="str">
        <f aca="true">IF(B334="","",IF(ISERROR(MATCH($J334,SorP!$B$1:$B$6279,0)),"",INDIRECT("'SorP'!$A$"&amp;MATCH($S334&amp;$J334,SorP!C:C,0))))</f>
        <v/>
      </c>
      <c r="U334" s="222"/>
      <c r="V334" s="223" t="e">
        <f aca="false">IF(C334="",NA(),IF(OR(C334="Smelter not listed",C334="Smelter not yet identified"),MATCH($B334&amp;$D334,'Smelter Look-up'!$J:$J,0),MATCH($B334&amp;$C334,'Smelter Look-up'!$J:$J,0)))</f>
        <v>#N/A</v>
      </c>
      <c r="X334" s="179" t="n">
        <f aca="false">IF(AND(C334="Smelter not listed",OR(LEN(D334)=0,LEN(E334)=0)),1,0)</f>
        <v>0</v>
      </c>
      <c r="AB334" s="224" t="str">
        <f aca="false">B334&amp;C334</f>
        <v>TungstenLLC Vostok Russian</v>
      </c>
    </row>
    <row r="335" s="179" customFormat="true" ht="76.5" hidden="false" customHeight="false" outlineLevel="0" collapsed="false">
      <c r="A335" s="221"/>
      <c r="B335" s="211" t="s">
        <v>145</v>
      </c>
      <c r="C335" s="212" t="s">
        <v>527</v>
      </c>
      <c r="D335" s="213"/>
      <c r="E335" s="211" t="s">
        <v>204</v>
      </c>
      <c r="F335" s="214" t="str">
        <f aca="true">IF(ISERROR($V335),"",OFFSET('Smelter Look-up'!$E$4,$V335-4,0))</f>
        <v>CID002319</v>
      </c>
      <c r="G335" s="214" t="str">
        <f aca="true">IF(C335=$X$4,IF(ISERROR($V335),"Enter smelter details","RMI"),IF(ISERROR($V335),"",OFFSET('Smelter Look-up'!$F$4,$V335-4,0)))</f>
        <v>RMI</v>
      </c>
      <c r="H335" s="215" t="n">
        <f aca="true">IF(ISERROR($V335),"",OFFSET('Smelter Look-up'!$G$4,$V335-4,0))</f>
        <v>0</v>
      </c>
      <c r="I335" s="216" t="str">
        <f aca="true">IF(ISERROR($V335),"",OFFSET('Smelter Look-up'!$H$4,$V335-4,0))</f>
        <v>Nanfeng Xiaozhai</v>
      </c>
      <c r="J335" s="216" t="str">
        <f aca="true">IF(ISERROR($V335),"",OFFSET('Smelter Look-up'!$I$4,$V335-4,0))</f>
        <v>Yunnan Sheng</v>
      </c>
      <c r="K335" s="217"/>
      <c r="L335" s="217"/>
      <c r="M335" s="217"/>
      <c r="N335" s="217"/>
      <c r="O335" s="217"/>
      <c r="P335" s="218"/>
      <c r="Q335" s="219"/>
      <c r="R335" s="220" t="str">
        <f aca="true">IF(ISERROR($V335),"",OFFSET('Smelter Look-up'!$C$4,$V335-4,0)&amp;"")</f>
        <v>Malipo Haiyu Tungsten Co., Ltd.</v>
      </c>
      <c r="S335" s="221" t="str">
        <f aca="true">IF(B335="","",IF(ISERROR(MATCH($E335,CL,0)),"Unknown",INDIRECT("'C'!$A$"&amp;MATCH($E335,CL,0)+1)))</f>
        <v>CN</v>
      </c>
      <c r="T335" s="221" t="str">
        <f aca="true">IF(B335="","",IF(ISERROR(MATCH($J335,SorP!$B$1:$B$6279,0)),"",INDIRECT("'SorP'!$A$"&amp;MATCH($S335&amp;$J335,SorP!C:C,0))))</f>
        <v>CN-YN</v>
      </c>
      <c r="U335" s="222"/>
      <c r="V335" s="223" t="n">
        <f aca="false">IF(C335="",NA(),IF(OR(C335="Smelter not listed",C335="Smelter not yet identified"),MATCH($B335&amp;$D335,'Smelter Look-up'!$J:$J,0),MATCH($B335&amp;$C335,'Smelter Look-up'!$J:$J,0)))</f>
        <v>615</v>
      </c>
      <c r="X335" s="179" t="n">
        <f aca="false">IF(AND(C335="Smelter not listed",OR(LEN(D335)=0,LEN(E335)=0)),1,0)</f>
        <v>0</v>
      </c>
      <c r="AB335" s="224" t="str">
        <f aca="false">B335&amp;C335</f>
        <v>TungstenMalipo Haiyu Tungsten Co., Ltd.</v>
      </c>
    </row>
    <row r="336" s="179" customFormat="true" ht="76.5" hidden="false" customHeight="false" outlineLevel="0" collapsed="false">
      <c r="A336" s="221"/>
      <c r="B336" s="211" t="s">
        <v>145</v>
      </c>
      <c r="C336" s="212" t="s">
        <v>528</v>
      </c>
      <c r="D336" s="213"/>
      <c r="E336" s="211" t="s">
        <v>410</v>
      </c>
      <c r="F336" s="214" t="str">
        <f aca="true">IF(ISERROR($V336),"",OFFSET('Smelter Look-up'!$E$4,$V336-4,0))</f>
        <v>CID002543</v>
      </c>
      <c r="G336" s="214" t="str">
        <f aca="true">IF(C336=$X$4,IF(ISERROR($V336),"Enter smelter details","RMI"),IF(ISERROR($V336),"",OFFSET('Smelter Look-up'!$F$4,$V336-4,0)))</f>
        <v>RMI</v>
      </c>
      <c r="H336" s="215" t="n">
        <f aca="true">IF(ISERROR($V336),"",OFFSET('Smelter Look-up'!$G$4,$V336-4,0))</f>
        <v>0</v>
      </c>
      <c r="I336" s="216" t="str">
        <f aca="true">IF(ISERROR($V336),"",OFFSET('Smelter Look-up'!$H$4,$V336-4,0))</f>
        <v>Dai Tu</v>
      </c>
      <c r="J336" s="216" t="str">
        <f aca="true">IF(ISERROR($V336),"",OFFSET('Smelter Look-up'!$I$4,$V336-4,0))</f>
        <v>Thái Nguyên</v>
      </c>
      <c r="K336" s="217"/>
      <c r="L336" s="217"/>
      <c r="M336" s="217"/>
      <c r="N336" s="217"/>
      <c r="O336" s="217"/>
      <c r="P336" s="218"/>
      <c r="Q336" s="219"/>
      <c r="R336" s="220" t="str">
        <f aca="true">IF(ISERROR($V336),"",OFFSET('Smelter Look-up'!$C$4,$V336-4,0)&amp;"")</f>
        <v>Masan High-Tech Materials</v>
      </c>
      <c r="S336" s="221" t="str">
        <f aca="true">IF(B336="","",IF(ISERROR(MATCH($E336,CL,0)),"Unknown",INDIRECT("'C'!$A$"&amp;MATCH($E336,CL,0)+1)))</f>
        <v>Unknown</v>
      </c>
      <c r="T336" s="221" t="e">
        <f aca="true">IF(B336="","",IF(ISERROR(MATCH($J336,SorP!$B$1:$B$6279,0)),"",INDIRECT("'SorP'!$A$"&amp;MATCH($S336&amp;$J336,SorP!C:C,0))))</f>
        <v>#N/A</v>
      </c>
      <c r="U336" s="222"/>
      <c r="V336" s="223" t="n">
        <f aca="false">IF(C336="",NA(),IF(OR(C336="Smelter not listed",C336="Smelter not yet identified"),MATCH($B336&amp;$D336,'Smelter Look-up'!$J:$J,0),MATCH($B336&amp;$C336,'Smelter Look-up'!$J:$J,0)))</f>
        <v>616</v>
      </c>
      <c r="X336" s="179" t="n">
        <f aca="false">IF(AND(C336="Smelter not listed",OR(LEN(D336)=0,LEN(E336)=0)),1,0)</f>
        <v>0</v>
      </c>
      <c r="AB336" s="224" t="str">
        <f aca="false">B336&amp;C336</f>
        <v>TungstenMasan High-Tech Materials</v>
      </c>
    </row>
    <row r="337" s="179" customFormat="true" ht="51" hidden="false" customHeight="false" outlineLevel="0" collapsed="false">
      <c r="A337" s="221"/>
      <c r="B337" s="211" t="s">
        <v>145</v>
      </c>
      <c r="C337" s="212" t="s">
        <v>529</v>
      </c>
      <c r="D337" s="213"/>
      <c r="E337" s="211" t="s">
        <v>249</v>
      </c>
      <c r="F337" s="214" t="str">
        <f aca="true">IF(ISERROR($V337),"",OFFSET('Smelter Look-up'!$E$4,$V337-4,0))</f>
        <v/>
      </c>
      <c r="G337" s="214" t="str">
        <f aca="true">IF(C337=$X$4,IF(ISERROR($V337),"Enter smelter details","RMI"),IF(ISERROR($V337),"",OFFSET('Smelter Look-up'!$F$4,$V337-4,0)))</f>
        <v/>
      </c>
      <c r="H337" s="215" t="str">
        <f aca="true">IF(ISERROR($V337),"",OFFSET('Smelter Look-up'!$G$4,$V337-4,0))</f>
        <v/>
      </c>
      <c r="I337" s="216" t="str">
        <f aca="true">IF(ISERROR($V337),"",OFFSET('Smelter Look-up'!$H$4,$V337-4,0))</f>
        <v/>
      </c>
      <c r="J337" s="216" t="str">
        <f aca="true">IF(ISERROR($V337),"",OFFSET('Smelter Look-up'!$I$4,$V337-4,0))</f>
        <v/>
      </c>
      <c r="K337" s="217"/>
      <c r="L337" s="217"/>
      <c r="M337" s="217"/>
      <c r="N337" s="217"/>
      <c r="O337" s="217"/>
      <c r="P337" s="218"/>
      <c r="Q337" s="219"/>
      <c r="R337" s="220" t="str">
        <f aca="true">IF(ISERROR($V337),"",OFFSET('Smelter Look-up'!$C$4,$V337-4,0)&amp;"")</f>
        <v/>
      </c>
      <c r="S337" s="221" t="str">
        <f aca="true">IF(B337="","",IF(ISERROR(MATCH($E337,CL,0)),"Unknown",INDIRECT("'C'!$A$"&amp;MATCH($E337,CL,0)+1)))</f>
        <v>Unknown</v>
      </c>
      <c r="T337" s="221" t="str">
        <f aca="true">IF(B337="","",IF(ISERROR(MATCH($J337,SorP!$B$1:$B$6279,0)),"",INDIRECT("'SorP'!$A$"&amp;MATCH($S337&amp;$J337,SorP!C:C,0))))</f>
        <v/>
      </c>
      <c r="U337" s="222"/>
      <c r="V337" s="223" t="e">
        <f aca="false">IF(C337="",NA(),IF(OR(C337="Smelter not listed",C337="Smelter not yet identified"),MATCH($B337&amp;$D337,'Smelter Look-up'!$J:$J,0),MATCH($B337&amp;$C337,'Smelter Look-up'!$J:$J,0)))</f>
        <v>#N/A</v>
      </c>
      <c r="X337" s="179" t="n">
        <f aca="false">IF(AND(C337="Smelter not listed",OR(LEN(D337)=0,LEN(E337)=0)),1,0)</f>
        <v>0</v>
      </c>
      <c r="AB337" s="224" t="str">
        <f aca="false">B337&amp;C337</f>
        <v>TungstenMoliren Ltd. Russian</v>
      </c>
    </row>
    <row r="338" s="179" customFormat="true" ht="89.25" hidden="false" customHeight="false" outlineLevel="0" collapsed="false">
      <c r="A338" s="221"/>
      <c r="B338" s="211" t="s">
        <v>145</v>
      </c>
      <c r="C338" s="212" t="s">
        <v>530</v>
      </c>
      <c r="D338" s="213"/>
      <c r="E338" s="211" t="s">
        <v>157</v>
      </c>
      <c r="F338" s="214" t="str">
        <f aca="true">IF(ISERROR($V338),"",OFFSET('Smelter Look-up'!$E$4,$V338-4,0))</f>
        <v/>
      </c>
      <c r="G338" s="214" t="str">
        <f aca="true">IF(C338=$X$4,IF(ISERROR($V338),"Enter smelter details","RMI"),IF(ISERROR($V338),"",OFFSET('Smelter Look-up'!$F$4,$V338-4,0)))</f>
        <v/>
      </c>
      <c r="H338" s="215" t="str">
        <f aca="true">IF(ISERROR($V338),"",OFFSET('Smelter Look-up'!$G$4,$V338-4,0))</f>
        <v/>
      </c>
      <c r="I338" s="216" t="str">
        <f aca="true">IF(ISERROR($V338),"",OFFSET('Smelter Look-up'!$H$4,$V338-4,0))</f>
        <v/>
      </c>
      <c r="J338" s="216" t="str">
        <f aca="true">IF(ISERROR($V338),"",OFFSET('Smelter Look-up'!$I$4,$V338-4,0))</f>
        <v/>
      </c>
      <c r="K338" s="217"/>
      <c r="L338" s="217"/>
      <c r="M338" s="217"/>
      <c r="N338" s="217"/>
      <c r="O338" s="217"/>
      <c r="P338" s="218"/>
      <c r="Q338" s="219"/>
      <c r="R338" s="220" t="str">
        <f aca="true">IF(ISERROR($V338),"",OFFSET('Smelter Look-up'!$C$4,$V338-4,0)&amp;"")</f>
        <v/>
      </c>
      <c r="S338" s="221" t="str">
        <f aca="true">IF(B338="","",IF(ISERROR(MATCH($E338,CL,0)),"Unknown",INDIRECT("'C'!$A$"&amp;MATCH($E338,CL,0)+1)))</f>
        <v>Unknown</v>
      </c>
      <c r="T338" s="221" t="str">
        <f aca="true">IF(B338="","",IF(ISERROR(MATCH($J338,SorP!$B$1:$B$6279,0)),"",INDIRECT("'SorP'!$A$"&amp;MATCH($S338&amp;$J338,SorP!C:C,0))))</f>
        <v/>
      </c>
      <c r="U338" s="222"/>
      <c r="V338" s="223" t="e">
        <f aca="false">IF(C338="",NA(),IF(OR(C338="Smelter not listed",C338="Smelter not yet identified"),MATCH($B338&amp;$D338,'Smelter Look-up'!$J:$J,0),MATCH($B338&amp;$C338,'Smelter Look-up'!$J:$J,0)))</f>
        <v>#N/A</v>
      </c>
      <c r="X338" s="179" t="n">
        <f aca="false">IF(AND(C338="Smelter not listed",OR(LEN(D338)=0,LEN(E338)=0)),1,0)</f>
        <v>0</v>
      </c>
      <c r="AB338" s="224" t="str">
        <f aca="false">B338&amp;C338</f>
        <v>TungstenNiagara Refining LLC United States Of</v>
      </c>
    </row>
    <row r="339" s="179" customFormat="true" ht="76.5" hidden="false" customHeight="false" outlineLevel="0" collapsed="false">
      <c r="A339" s="221"/>
      <c r="B339" s="211" t="s">
        <v>145</v>
      </c>
      <c r="C339" s="212" t="s">
        <v>531</v>
      </c>
      <c r="D339" s="213"/>
      <c r="E339" s="211" t="s">
        <v>249</v>
      </c>
      <c r="F339" s="214" t="str">
        <f aca="true">IF(ISERROR($V339),"",OFFSET('Smelter Look-up'!$E$4,$V339-4,0))</f>
        <v/>
      </c>
      <c r="G339" s="214" t="str">
        <f aca="true">IF(C339=$X$4,IF(ISERROR($V339),"Enter smelter details","RMI"),IF(ISERROR($V339),"",OFFSET('Smelter Look-up'!$F$4,$V339-4,0)))</f>
        <v/>
      </c>
      <c r="H339" s="215" t="str">
        <f aca="true">IF(ISERROR($V339),"",OFFSET('Smelter Look-up'!$G$4,$V339-4,0))</f>
        <v/>
      </c>
      <c r="I339" s="216" t="str">
        <f aca="true">IF(ISERROR($V339),"",OFFSET('Smelter Look-up'!$H$4,$V339-4,0))</f>
        <v/>
      </c>
      <c r="J339" s="216" t="str">
        <f aca="true">IF(ISERROR($V339),"",OFFSET('Smelter Look-up'!$I$4,$V339-4,0))</f>
        <v/>
      </c>
      <c r="K339" s="217"/>
      <c r="L339" s="217"/>
      <c r="M339" s="217"/>
      <c r="N339" s="217"/>
      <c r="O339" s="217"/>
      <c r="P339" s="218"/>
      <c r="Q339" s="219"/>
      <c r="R339" s="220" t="str">
        <f aca="true">IF(ISERROR($V339),"",OFFSET('Smelter Look-up'!$C$4,$V339-4,0)&amp;"")</f>
        <v/>
      </c>
      <c r="S339" s="221" t="str">
        <f aca="true">IF(B339="","",IF(ISERROR(MATCH($E339,CL,0)),"Unknown",INDIRECT("'C'!$A$"&amp;MATCH($E339,CL,0)+1)))</f>
        <v>Unknown</v>
      </c>
      <c r="T339" s="221" t="str">
        <f aca="true">IF(B339="","",IF(ISERROR(MATCH($J339,SorP!$B$1:$B$6279,0)),"",INDIRECT("'SorP'!$A$"&amp;MATCH($S339&amp;$J339,SorP!C:C,0))))</f>
        <v/>
      </c>
      <c r="U339" s="222"/>
      <c r="V339" s="223" t="e">
        <f aca="false">IF(C339="",NA(),IF(OR(C339="Smelter not listed",C339="Smelter not yet identified"),MATCH($B339&amp;$D339,'Smelter Look-up'!$J:$J,0),MATCH($B339&amp;$C339,'Smelter Look-up'!$J:$J,0)))</f>
        <v>#N/A</v>
      </c>
      <c r="X339" s="179" t="n">
        <f aca="false">IF(AND(C339="Smelter not listed",OR(LEN(D339)=0,LEN(E339)=0)),1,0)</f>
        <v>0</v>
      </c>
      <c r="AB339" s="224" t="str">
        <f aca="false">B339&amp;C339</f>
        <v>TungstenNPP Tyazhmetprom LLC Russian</v>
      </c>
    </row>
    <row r="340" s="179" customFormat="true" ht="63.75" hidden="false" customHeight="false" outlineLevel="0" collapsed="false">
      <c r="A340" s="221"/>
      <c r="B340" s="211" t="s">
        <v>145</v>
      </c>
      <c r="C340" s="212" t="s">
        <v>532</v>
      </c>
      <c r="D340" s="213"/>
      <c r="E340" s="211" t="s">
        <v>249</v>
      </c>
      <c r="F340" s="214" t="str">
        <f aca="true">IF(ISERROR($V340),"",OFFSET('Smelter Look-up'!$E$4,$V340-4,0))</f>
        <v/>
      </c>
      <c r="G340" s="214" t="str">
        <f aca="true">IF(C340=$X$4,IF(ISERROR($V340),"Enter smelter details","RMI"),IF(ISERROR($V340),"",OFFSET('Smelter Look-up'!$F$4,$V340-4,0)))</f>
        <v/>
      </c>
      <c r="H340" s="215" t="str">
        <f aca="true">IF(ISERROR($V340),"",OFFSET('Smelter Look-up'!$G$4,$V340-4,0))</f>
        <v/>
      </c>
      <c r="I340" s="216" t="str">
        <f aca="true">IF(ISERROR($V340),"",OFFSET('Smelter Look-up'!$H$4,$V340-4,0))</f>
        <v/>
      </c>
      <c r="J340" s="216" t="str">
        <f aca="true">IF(ISERROR($V340),"",OFFSET('Smelter Look-up'!$I$4,$V340-4,0))</f>
        <v/>
      </c>
      <c r="K340" s="217"/>
      <c r="L340" s="217"/>
      <c r="M340" s="217"/>
      <c r="N340" s="217"/>
      <c r="O340" s="217"/>
      <c r="P340" s="218"/>
      <c r="Q340" s="219"/>
      <c r="R340" s="220" t="str">
        <f aca="true">IF(ISERROR($V340),"",OFFSET('Smelter Look-up'!$C$4,$V340-4,0)&amp;"")</f>
        <v/>
      </c>
      <c r="S340" s="221" t="str">
        <f aca="true">IF(B340="","",IF(ISERROR(MATCH($E340,CL,0)),"Unknown",INDIRECT("'C'!$A$"&amp;MATCH($E340,CL,0)+1)))</f>
        <v>Unknown</v>
      </c>
      <c r="T340" s="221" t="str">
        <f aca="true">IF(B340="","",IF(ISERROR(MATCH($J340,SorP!$B$1:$B$6279,0)),"",INDIRECT("'SorP'!$A$"&amp;MATCH($S340&amp;$J340,SorP!C:C,0))))</f>
        <v/>
      </c>
      <c r="U340" s="222"/>
      <c r="V340" s="223" t="e">
        <f aca="false">IF(C340="",NA(),IF(OR(C340="Smelter not listed",C340="Smelter not yet identified"),MATCH($B340&amp;$D340,'Smelter Look-up'!$J:$J,0),MATCH($B340&amp;$C340,'Smelter Look-up'!$J:$J,0)))</f>
        <v>#N/A</v>
      </c>
      <c r="X340" s="179" t="n">
        <f aca="false">IF(AND(C340="Smelter not listed",OR(LEN(D340)=0,LEN(E340)=0)),1,0)</f>
        <v>0</v>
      </c>
      <c r="AB340" s="224" t="str">
        <f aca="false">B340&amp;C340</f>
        <v>TungstenOOO “Technolom” 1 Russian</v>
      </c>
    </row>
    <row r="341" s="179" customFormat="true" ht="63.75" hidden="false" customHeight="false" outlineLevel="0" collapsed="false">
      <c r="A341" s="221"/>
      <c r="B341" s="211" t="s">
        <v>145</v>
      </c>
      <c r="C341" s="212" t="s">
        <v>533</v>
      </c>
      <c r="D341" s="213"/>
      <c r="E341" s="211" t="s">
        <v>249</v>
      </c>
      <c r="F341" s="214" t="str">
        <f aca="true">IF(ISERROR($V341),"",OFFSET('Smelter Look-up'!$E$4,$V341-4,0))</f>
        <v/>
      </c>
      <c r="G341" s="214" t="str">
        <f aca="true">IF(C341=$X$4,IF(ISERROR($V341),"Enter smelter details","RMI"),IF(ISERROR($V341),"",OFFSET('Smelter Look-up'!$F$4,$V341-4,0)))</f>
        <v/>
      </c>
      <c r="H341" s="215" t="str">
        <f aca="true">IF(ISERROR($V341),"",OFFSET('Smelter Look-up'!$G$4,$V341-4,0))</f>
        <v/>
      </c>
      <c r="I341" s="216" t="str">
        <f aca="true">IF(ISERROR($V341),"",OFFSET('Smelter Look-up'!$H$4,$V341-4,0))</f>
        <v/>
      </c>
      <c r="J341" s="216" t="str">
        <f aca="true">IF(ISERROR($V341),"",OFFSET('Smelter Look-up'!$I$4,$V341-4,0))</f>
        <v/>
      </c>
      <c r="K341" s="217"/>
      <c r="L341" s="217"/>
      <c r="M341" s="217"/>
      <c r="N341" s="217"/>
      <c r="O341" s="217"/>
      <c r="P341" s="218"/>
      <c r="Q341" s="219"/>
      <c r="R341" s="220" t="str">
        <f aca="true">IF(ISERROR($V341),"",OFFSET('Smelter Look-up'!$C$4,$V341-4,0)&amp;"")</f>
        <v/>
      </c>
      <c r="S341" s="221" t="str">
        <f aca="true">IF(B341="","",IF(ISERROR(MATCH($E341,CL,0)),"Unknown",INDIRECT("'C'!$A$"&amp;MATCH($E341,CL,0)+1)))</f>
        <v>Unknown</v>
      </c>
      <c r="T341" s="221" t="str">
        <f aca="true">IF(B341="","",IF(ISERROR(MATCH($J341,SorP!$B$1:$B$6279,0)),"",INDIRECT("'SorP'!$A$"&amp;MATCH($S341&amp;$J341,SorP!C:C,0))))</f>
        <v/>
      </c>
      <c r="U341" s="222"/>
      <c r="V341" s="223" t="e">
        <f aca="false">IF(C341="",NA(),IF(OR(C341="Smelter not listed",C341="Smelter not yet identified"),MATCH($B341&amp;$D341,'Smelter Look-up'!$J:$J,0),MATCH($B341&amp;$C341,'Smelter Look-up'!$J:$J,0)))</f>
        <v>#N/A</v>
      </c>
      <c r="X341" s="179" t="n">
        <f aca="false">IF(AND(C341="Smelter not listed",OR(LEN(D341)=0,LEN(E341)=0)),1,0)</f>
        <v>0</v>
      </c>
      <c r="AB341" s="224" t="str">
        <f aca="false">B341&amp;C341</f>
        <v>TungstenOOO “Technolom” 2 Russian</v>
      </c>
    </row>
    <row r="342" s="179" customFormat="true" ht="102" hidden="false" customHeight="false" outlineLevel="0" collapsed="false">
      <c r="A342" s="221"/>
      <c r="B342" s="211" t="s">
        <v>145</v>
      </c>
      <c r="C342" s="212" t="s">
        <v>534</v>
      </c>
      <c r="D342" s="213"/>
      <c r="E342" s="211" t="s">
        <v>190</v>
      </c>
      <c r="F342" s="214" t="str">
        <f aca="true">IF(ISERROR($V342),"",OFFSET('Smelter Look-up'!$E$4,$V342-4,0))</f>
        <v>CID002827</v>
      </c>
      <c r="G342" s="214" t="str">
        <f aca="true">IF(C342=$X$4,IF(ISERROR($V342),"Enter smelter details","RMI"),IF(ISERROR($V342),"",OFFSET('Smelter Look-up'!$F$4,$V342-4,0)))</f>
        <v>RMI</v>
      </c>
      <c r="H342" s="215" t="n">
        <f aca="true">IF(ISERROR($V342),"",OFFSET('Smelter Look-up'!$G$4,$V342-4,0))</f>
        <v>0</v>
      </c>
      <c r="I342" s="216" t="str">
        <f aca="true">IF(ISERROR($V342),"",OFFSET('Smelter Look-up'!$H$4,$V342-4,0))</f>
        <v>Marilao</v>
      </c>
      <c r="J342" s="216" t="str">
        <f aca="true">IF(ISERROR($V342),"",OFFSET('Smelter Look-up'!$I$4,$V342-4,0))</f>
        <v>Bulacan</v>
      </c>
      <c r="K342" s="217"/>
      <c r="L342" s="217"/>
      <c r="M342" s="217"/>
      <c r="N342" s="217"/>
      <c r="O342" s="217"/>
      <c r="P342" s="218"/>
      <c r="Q342" s="219"/>
      <c r="R342" s="220" t="str">
        <f aca="true">IF(ISERROR($V342),"",OFFSET('Smelter Look-up'!$C$4,$V342-4,0)&amp;"")</f>
        <v>Philippine Chuangxin Industrial Co., Inc.</v>
      </c>
      <c r="S342" s="221" t="str">
        <f aca="true">IF(B342="","",IF(ISERROR(MATCH($E342,CL,0)),"Unknown",INDIRECT("'C'!$A$"&amp;MATCH($E342,CL,0)+1)))</f>
        <v>PH</v>
      </c>
      <c r="T342" s="221" t="str">
        <f aca="true">IF(B342="","",IF(ISERROR(MATCH($J342,SorP!$B$1:$B$6279,0)),"",INDIRECT("'SorP'!$A$"&amp;MATCH($S342&amp;$J342,SorP!C:C,0))))</f>
        <v>PH-BUL</v>
      </c>
      <c r="U342" s="222"/>
      <c r="V342" s="223" t="n">
        <f aca="false">IF(C342="",NA(),IF(OR(C342="Smelter not listed",C342="Smelter not yet identified"),MATCH($B342&amp;$D342,'Smelter Look-up'!$J:$J,0),MATCH($B342&amp;$C342,'Smelter Look-up'!$J:$J,0)))</f>
        <v>626</v>
      </c>
      <c r="X342" s="179" t="n">
        <f aca="false">IF(AND(C342="Smelter not listed",OR(LEN(D342)=0,LEN(E342)=0)),1,0)</f>
        <v>0</v>
      </c>
      <c r="AB342" s="224" t="str">
        <f aca="false">B342&amp;C342</f>
        <v>TungstenPhilippine Chuangxin Industrial Co., Inc.</v>
      </c>
    </row>
    <row r="343" s="179" customFormat="true" ht="76.5" hidden="false" customHeight="false" outlineLevel="0" collapsed="false">
      <c r="A343" s="221"/>
      <c r="B343" s="211" t="s">
        <v>145</v>
      </c>
      <c r="C343" s="212" t="s">
        <v>402</v>
      </c>
      <c r="D343" s="213"/>
      <c r="E343" s="211" t="s">
        <v>162</v>
      </c>
      <c r="F343" s="214" t="str">
        <f aca="true">IF(ISERROR($V343),"",OFFSET('Smelter Look-up'!$E$4,$V343-4,0))</f>
        <v>CID002542</v>
      </c>
      <c r="G343" s="214" t="str">
        <f aca="true">IF(C343=$X$4,IF(ISERROR($V343),"Enter smelter details","RMI"),IF(ISERROR($V343),"",OFFSET('Smelter Look-up'!$F$4,$V343-4,0)))</f>
        <v>RMI</v>
      </c>
      <c r="H343" s="215" t="n">
        <f aca="true">IF(ISERROR($V343),"",OFFSET('Smelter Look-up'!$G$4,$V343-4,0))</f>
        <v>0</v>
      </c>
      <c r="I343" s="216" t="str">
        <f aca="true">IF(ISERROR($V343),"",OFFSET('Smelter Look-up'!$H$4,$V343-4,0))</f>
        <v>Laufenburg</v>
      </c>
      <c r="J343" s="216" t="str">
        <f aca="true">IF(ISERROR($V343),"",OFFSET('Smelter Look-up'!$I$4,$V343-4,0))</f>
        <v>Baden-Württemberg</v>
      </c>
      <c r="K343" s="217"/>
      <c r="L343" s="217"/>
      <c r="M343" s="217"/>
      <c r="N343" s="217"/>
      <c r="O343" s="217"/>
      <c r="P343" s="218"/>
      <c r="Q343" s="219"/>
      <c r="R343" s="220" t="str">
        <f aca="true">IF(ISERROR($V343),"",OFFSET('Smelter Look-up'!$C$4,$V343-4,0)&amp;"")</f>
        <v>TANIOBIS Smelting GmbH &amp; Co. KG</v>
      </c>
      <c r="S343" s="221" t="str">
        <f aca="true">IF(B343="","",IF(ISERROR(MATCH($E343,CL,0)),"Unknown",INDIRECT("'C'!$A$"&amp;MATCH($E343,CL,0)+1)))</f>
        <v>DE</v>
      </c>
      <c r="T343" s="221" t="str">
        <f aca="true">IF(B343="","",IF(ISERROR(MATCH($J343,SorP!$B$1:$B$6279,0)),"",INDIRECT("'SorP'!$A$"&amp;MATCH($S343&amp;$J343,SorP!C:C,0))))</f>
        <v>DE-BW</v>
      </c>
      <c r="U343" s="222"/>
      <c r="V343" s="223" t="n">
        <f aca="false">IF(C343="",NA(),IF(OR(C343="Smelter not listed",C343="Smelter not yet identified"),MATCH($B343&amp;$D343,'Smelter Look-up'!$J:$J,0),MATCH($B343&amp;$C343,'Smelter Look-up'!$J:$J,0)))</f>
        <v>627</v>
      </c>
      <c r="X343" s="179" t="n">
        <f aca="false">IF(AND(C343="Smelter not listed",OR(LEN(D343)=0,LEN(E343)=0)),1,0)</f>
        <v>0</v>
      </c>
      <c r="AB343" s="224" t="str">
        <f aca="false">B343&amp;C343</f>
        <v>TungstenTANIOBIS Smelting GmbH &amp; Co. KG</v>
      </c>
    </row>
    <row r="344" s="179" customFormat="true" ht="102" hidden="false" customHeight="false" outlineLevel="0" collapsed="false">
      <c r="A344" s="221"/>
      <c r="B344" s="211" t="s">
        <v>145</v>
      </c>
      <c r="C344" s="212" t="s">
        <v>535</v>
      </c>
      <c r="D344" s="213"/>
      <c r="E344" s="211" t="s">
        <v>410</v>
      </c>
      <c r="F344" s="214" t="str">
        <f aca="true">IF(ISERROR($V344),"",OFFSET('Smelter Look-up'!$E$4,$V344-4,0))</f>
        <v>CID003993</v>
      </c>
      <c r="G344" s="214" t="str">
        <f aca="true">IF(C344=$X$4,IF(ISERROR($V344),"Enter smelter details","RMI"),IF(ISERROR($V344),"",OFFSET('Smelter Look-up'!$F$4,$V344-4,0)))</f>
        <v>RMI</v>
      </c>
      <c r="H344" s="215" t="n">
        <f aca="true">IF(ISERROR($V344),"",OFFSET('Smelter Look-up'!$G$4,$V344-4,0))</f>
        <v>0</v>
      </c>
      <c r="I344" s="216" t="str">
        <f aca="true">IF(ISERROR($V344),"",OFFSET('Smelter Look-up'!$H$4,$V344-4,0))</f>
        <v>Song Cong</v>
      </c>
      <c r="J344" s="216" t="str">
        <f aca="true">IF(ISERROR($V344),"",OFFSET('Smelter Look-up'!$I$4,$V344-4,0))</f>
        <v>Thái Nguyên</v>
      </c>
      <c r="K344" s="217"/>
      <c r="L344" s="217"/>
      <c r="M344" s="217"/>
      <c r="N344" s="217"/>
      <c r="O344" s="217"/>
      <c r="P344" s="218"/>
      <c r="Q344" s="219"/>
      <c r="R344" s="220" t="str">
        <f aca="true">IF(ISERROR($V344),"",OFFSET('Smelter Look-up'!$C$4,$V344-4,0)&amp;"")</f>
        <v>Tungsten Vietnam Joint Stock Company</v>
      </c>
      <c r="S344" s="221" t="str">
        <f aca="true">IF(B344="","",IF(ISERROR(MATCH($E344,CL,0)),"Unknown",INDIRECT("'C'!$A$"&amp;MATCH($E344,CL,0)+1)))</f>
        <v>Unknown</v>
      </c>
      <c r="T344" s="221" t="e">
        <f aca="true">IF(B344="","",IF(ISERROR(MATCH($J344,SorP!$B$1:$B$6279,0)),"",INDIRECT("'SorP'!$A$"&amp;MATCH($S344&amp;$J344,SorP!C:C,0))))</f>
        <v>#N/A</v>
      </c>
      <c r="U344" s="222"/>
      <c r="V344" s="223" t="n">
        <f aca="false">IF(C344="",NA(),IF(OR(C344="Smelter not listed",C344="Smelter not yet identified"),MATCH($B344&amp;$D344,'Smelter Look-up'!$J:$J,0),MATCH($B344&amp;$C344,'Smelter Look-up'!$J:$J,0)))</f>
        <v>628</v>
      </c>
      <c r="X344" s="179" t="n">
        <f aca="false">IF(AND(C344="Smelter not listed",OR(LEN(D344)=0,LEN(E344)=0)),1,0)</f>
        <v>0</v>
      </c>
      <c r="AB344" s="224" t="str">
        <f aca="false">B344&amp;C344</f>
        <v>TungstenTungsten Vietnam Joint Stock Company</v>
      </c>
    </row>
    <row r="345" s="179" customFormat="true" ht="89.25" hidden="false" customHeight="false" outlineLevel="0" collapsed="false">
      <c r="A345" s="221"/>
      <c r="B345" s="211" t="s">
        <v>145</v>
      </c>
      <c r="C345" s="212" t="s">
        <v>536</v>
      </c>
      <c r="D345" s="213"/>
      <c r="E345" s="211" t="s">
        <v>249</v>
      </c>
      <c r="F345" s="214" t="str">
        <f aca="true">IF(ISERROR($V345),"",OFFSET('Smelter Look-up'!$E$4,$V345-4,0))</f>
        <v/>
      </c>
      <c r="G345" s="214" t="str">
        <f aca="true">IF(C345=$X$4,IF(ISERROR($V345),"Enter smelter details","RMI"),IF(ISERROR($V345),"",OFFSET('Smelter Look-up'!$F$4,$V345-4,0)))</f>
        <v/>
      </c>
      <c r="H345" s="215" t="str">
        <f aca="true">IF(ISERROR($V345),"",OFFSET('Smelter Look-up'!$G$4,$V345-4,0))</f>
        <v/>
      </c>
      <c r="I345" s="216" t="str">
        <f aca="true">IF(ISERROR($V345),"",OFFSET('Smelter Look-up'!$H$4,$V345-4,0))</f>
        <v/>
      </c>
      <c r="J345" s="216" t="str">
        <f aca="true">IF(ISERROR($V345),"",OFFSET('Smelter Look-up'!$I$4,$V345-4,0))</f>
        <v/>
      </c>
      <c r="K345" s="217"/>
      <c r="L345" s="217"/>
      <c r="M345" s="217"/>
      <c r="N345" s="217"/>
      <c r="O345" s="217"/>
      <c r="P345" s="218"/>
      <c r="Q345" s="219"/>
      <c r="R345" s="220" t="str">
        <f aca="true">IF(ISERROR($V345),"",OFFSET('Smelter Look-up'!$C$4,$V345-4,0)&amp;"")</f>
        <v/>
      </c>
      <c r="S345" s="221" t="str">
        <f aca="true">IF(B345="","",IF(ISERROR(MATCH($E345,CL,0)),"Unknown",INDIRECT("'C'!$A$"&amp;MATCH($E345,CL,0)+1)))</f>
        <v>Unknown</v>
      </c>
      <c r="T345" s="221" t="str">
        <f aca="true">IF(B345="","",IF(ISERROR(MATCH($J345,SorP!$B$1:$B$6279,0)),"",INDIRECT("'SorP'!$A$"&amp;MATCH($S345&amp;$J345,SorP!C:C,0))))</f>
        <v/>
      </c>
      <c r="U345" s="222"/>
      <c r="V345" s="223" t="e">
        <f aca="false">IF(C345="",NA(),IF(OR(C345="Smelter not listed",C345="Smelter not yet identified"),MATCH($B345&amp;$D345,'Smelter Look-up'!$J:$J,0),MATCH($B345&amp;$C345,'Smelter Look-up'!$J:$J,0)))</f>
        <v>#N/A</v>
      </c>
      <c r="X345" s="179" t="n">
        <f aca="false">IF(AND(C345="Smelter not listed",OR(LEN(D345)=0,LEN(E345)=0)),1,0)</f>
        <v>0</v>
      </c>
      <c r="AB345" s="224" t="str">
        <f aca="false">B345&amp;C345</f>
        <v>TungstenUnecha Refractory metals plant Russian</v>
      </c>
    </row>
    <row r="346" s="179" customFormat="true" ht="89.25" hidden="false" customHeight="false" outlineLevel="0" collapsed="false">
      <c r="A346" s="221"/>
      <c r="B346" s="211" t="s">
        <v>145</v>
      </c>
      <c r="C346" s="212" t="s">
        <v>537</v>
      </c>
      <c r="D346" s="213"/>
      <c r="E346" s="211" t="s">
        <v>304</v>
      </c>
      <c r="F346" s="214" t="str">
        <f aca="true">IF(ISERROR($V346),"",OFFSET('Smelter Look-up'!$E$4,$V346-4,0))</f>
        <v>CID002044</v>
      </c>
      <c r="G346" s="214" t="str">
        <f aca="true">IF(C346=$X$4,IF(ISERROR($V346),"Enter smelter details","RMI"),IF(ISERROR($V346),"",OFFSET('Smelter Look-up'!$F$4,$V346-4,0)))</f>
        <v>RMI</v>
      </c>
      <c r="H346" s="215" t="n">
        <f aca="true">IF(ISERROR($V346),"",OFFSET('Smelter Look-up'!$G$4,$V346-4,0))</f>
        <v>0</v>
      </c>
      <c r="I346" s="216" t="str">
        <f aca="true">IF(ISERROR($V346),"",OFFSET('Smelter Look-up'!$H$4,$V346-4,0))</f>
        <v>St. Martin i-S</v>
      </c>
      <c r="J346" s="216" t="str">
        <f aca="true">IF(ISERROR($V346),"",OFFSET('Smelter Look-up'!$I$4,$V346-4,0))</f>
        <v>Steiermark</v>
      </c>
      <c r="K346" s="217"/>
      <c r="L346" s="217"/>
      <c r="M346" s="217"/>
      <c r="N346" s="217"/>
      <c r="O346" s="217"/>
      <c r="P346" s="218"/>
      <c r="Q346" s="219"/>
      <c r="R346" s="220" t="str">
        <f aca="true">IF(ISERROR($V346),"",OFFSET('Smelter Look-up'!$C$4,$V346-4,0)&amp;"")</f>
        <v>Wolfram Bergbau und Hutten AG</v>
      </c>
      <c r="S346" s="221" t="str">
        <f aca="true">IF(B346="","",IF(ISERROR(MATCH($E346,CL,0)),"Unknown",INDIRECT("'C'!$A$"&amp;MATCH($E346,CL,0)+1)))</f>
        <v>AT</v>
      </c>
      <c r="T346" s="221" t="str">
        <f aca="true">IF(B346="","",IF(ISERROR(MATCH($J346,SorP!$B$1:$B$6279,0)),"",INDIRECT("'SorP'!$A$"&amp;MATCH($S346&amp;$J346,SorP!C:C,0))))</f>
        <v>AT-6</v>
      </c>
      <c r="U346" s="222"/>
      <c r="V346" s="223" t="n">
        <f aca="false">IF(C346="",NA(),IF(OR(C346="Smelter not listed",C346="Smelter not yet identified"),MATCH($B346&amp;$D346,'Smelter Look-up'!$J:$J,0),MATCH($B346&amp;$C346,'Smelter Look-up'!$J:$J,0)))</f>
        <v>632</v>
      </c>
      <c r="X346" s="179" t="n">
        <f aca="false">IF(AND(C346="Smelter not listed",OR(LEN(D346)=0,LEN(E346)=0)),1,0)</f>
        <v>0</v>
      </c>
      <c r="AB346" s="224" t="str">
        <f aca="false">B346&amp;C346</f>
        <v>TungstenWolfram Bergbau und Hutten AG</v>
      </c>
    </row>
    <row r="347" s="179" customFormat="true" ht="63.75" hidden="false" customHeight="false" outlineLevel="0" collapsed="false">
      <c r="A347" s="221"/>
      <c r="B347" s="211" t="s">
        <v>145</v>
      </c>
      <c r="C347" s="212" t="s">
        <v>538</v>
      </c>
      <c r="D347" s="213"/>
      <c r="E347" s="211" t="s">
        <v>204</v>
      </c>
      <c r="F347" s="214" t="str">
        <f aca="true">IF(ISERROR($V347),"",OFFSET('Smelter Look-up'!$E$4,$V347-4,0))</f>
        <v>CID002320</v>
      </c>
      <c r="G347" s="214" t="str">
        <f aca="true">IF(C347=$X$4,IF(ISERROR($V347),"Enter smelter details","RMI"),IF(ISERROR($V347),"",OFFSET('Smelter Look-up'!$F$4,$V347-4,0)))</f>
        <v>RMI</v>
      </c>
      <c r="H347" s="215" t="n">
        <f aca="true">IF(ISERROR($V347),"",OFFSET('Smelter Look-up'!$G$4,$V347-4,0))</f>
        <v>0</v>
      </c>
      <c r="I347" s="216" t="str">
        <f aca="true">IF(ISERROR($V347),"",OFFSET('Smelter Look-up'!$H$4,$V347-4,0))</f>
        <v>Xiamen</v>
      </c>
      <c r="J347" s="216" t="str">
        <f aca="true">IF(ISERROR($V347),"",OFFSET('Smelter Look-up'!$I$4,$V347-4,0))</f>
        <v>Fujian Sheng</v>
      </c>
      <c r="K347" s="217"/>
      <c r="L347" s="217"/>
      <c r="M347" s="217"/>
      <c r="N347" s="217"/>
      <c r="O347" s="217"/>
      <c r="P347" s="218"/>
      <c r="Q347" s="219"/>
      <c r="R347" s="220" t="str">
        <f aca="true">IF(ISERROR($V347),"",OFFSET('Smelter Look-up'!$C$4,$V347-4,0)&amp;"")</f>
        <v>Xiamen Tungsten (H.C.) Co., Ltd.</v>
      </c>
      <c r="S347" s="221" t="str">
        <f aca="true">IF(B347="","",IF(ISERROR(MATCH($E347,CL,0)),"Unknown",INDIRECT("'C'!$A$"&amp;MATCH($E347,CL,0)+1)))</f>
        <v>CN</v>
      </c>
      <c r="T347" s="221" t="str">
        <f aca="true">IF(B347="","",IF(ISERROR(MATCH($J347,SorP!$B$1:$B$6279,0)),"",INDIRECT("'SorP'!$A$"&amp;MATCH($S347&amp;$J347,SorP!C:C,0))))</f>
        <v>CN-FJ</v>
      </c>
      <c r="U347" s="222"/>
      <c r="V347" s="223" t="n">
        <f aca="false">IF(C347="",NA(),IF(OR(C347="Smelter not listed",C347="Smelter not yet identified"),MATCH($B347&amp;$D347,'Smelter Look-up'!$J:$J,0),MATCH($B347&amp;$C347,'Smelter Look-up'!$J:$J,0)))</f>
        <v>635</v>
      </c>
      <c r="X347" s="179" t="n">
        <f aca="false">IF(AND(C347="Smelter not listed",OR(LEN(D347)=0,LEN(E347)=0)),1,0)</f>
        <v>0</v>
      </c>
      <c r="AB347" s="224" t="str">
        <f aca="false">B347&amp;C347</f>
        <v>TungstenXiamen Tungsten (H.C.) Co., Ltd.</v>
      </c>
    </row>
    <row r="348" s="179" customFormat="true" ht="63.75" hidden="false" customHeight="false" outlineLevel="0" collapsed="false">
      <c r="A348" s="221"/>
      <c r="B348" s="211" t="s">
        <v>145</v>
      </c>
      <c r="C348" s="212" t="s">
        <v>539</v>
      </c>
      <c r="D348" s="213"/>
      <c r="E348" s="211" t="s">
        <v>204</v>
      </c>
      <c r="F348" s="214" t="str">
        <f aca="true">IF(ISERROR($V348),"",OFFSET('Smelter Look-up'!$E$4,$V348-4,0))</f>
        <v>CID002082</v>
      </c>
      <c r="G348" s="214" t="str">
        <f aca="true">IF(C348=$X$4,IF(ISERROR($V348),"Enter smelter details","RMI"),IF(ISERROR($V348),"",OFFSET('Smelter Look-up'!$F$4,$V348-4,0)))</f>
        <v>RMI</v>
      </c>
      <c r="H348" s="215" t="n">
        <f aca="true">IF(ISERROR($V348),"",OFFSET('Smelter Look-up'!$G$4,$V348-4,0))</f>
        <v>0</v>
      </c>
      <c r="I348" s="216" t="str">
        <f aca="true">IF(ISERROR($V348),"",OFFSET('Smelter Look-up'!$H$4,$V348-4,0))</f>
        <v>Xiamen</v>
      </c>
      <c r="J348" s="216" t="str">
        <f aca="true">IF(ISERROR($V348),"",OFFSET('Smelter Look-up'!$I$4,$V348-4,0))</f>
        <v>Fujian Sheng</v>
      </c>
      <c r="K348" s="217"/>
      <c r="L348" s="217"/>
      <c r="M348" s="217"/>
      <c r="N348" s="217"/>
      <c r="O348" s="217"/>
      <c r="P348" s="218"/>
      <c r="Q348" s="219"/>
      <c r="R348" s="220" t="str">
        <f aca="true">IF(ISERROR($V348),"",OFFSET('Smelter Look-up'!$C$4,$V348-4,0)&amp;"")</f>
        <v>Xiamen Tungsten Co., Ltd.</v>
      </c>
      <c r="S348" s="221" t="str">
        <f aca="true">IF(B348="","",IF(ISERROR(MATCH($E348,CL,0)),"Unknown",INDIRECT("'C'!$A$"&amp;MATCH($E348,CL,0)+1)))</f>
        <v>CN</v>
      </c>
      <c r="T348" s="221" t="str">
        <f aca="true">IF(B348="","",IF(ISERROR(MATCH($J348,SorP!$B$1:$B$6279,0)),"",INDIRECT("'SorP'!$A$"&amp;MATCH($S348&amp;$J348,SorP!C:C,0))))</f>
        <v>CN-FJ</v>
      </c>
      <c r="U348" s="222"/>
      <c r="V348" s="223" t="n">
        <f aca="false">IF(C348="",NA(),IF(OR(C348="Smelter not listed",C348="Smelter not yet identified"),MATCH($B348&amp;$D348,'Smelter Look-up'!$J:$J,0),MATCH($B348&amp;$C348,'Smelter Look-up'!$J:$J,0)))</f>
        <v>636</v>
      </c>
      <c r="X348" s="179" t="n">
        <f aca="false">IF(AND(C348="Smelter not listed",OR(LEN(D348)=0,LEN(E348)=0)),1,0)</f>
        <v>0</v>
      </c>
      <c r="AB348" s="224" t="str">
        <f aca="false">B348&amp;C348</f>
        <v>TungstenXiamen Tungsten Co., Ltd.</v>
      </c>
    </row>
    <row r="349" s="179" customFormat="true" ht="89.25" hidden="false" customHeight="false" outlineLevel="0" collapsed="false">
      <c r="A349" s="221"/>
      <c r="B349" s="211" t="s">
        <v>145</v>
      </c>
      <c r="C349" s="212" t="s">
        <v>540</v>
      </c>
      <c r="D349" s="213"/>
      <c r="E349" s="211" t="s">
        <v>204</v>
      </c>
      <c r="F349" s="214" t="str">
        <f aca="true">IF(ISERROR($V349),"",OFFSET('Smelter Look-up'!$E$4,$V349-4,0))</f>
        <v>CID003662</v>
      </c>
      <c r="G349" s="214" t="str">
        <f aca="true">IF(C349=$X$4,IF(ISERROR($V349),"Enter smelter details","RMI"),IF(ISERROR($V349),"",OFFSET('Smelter Look-up'!$F$4,$V349-4,0)))</f>
        <v>RMI</v>
      </c>
      <c r="H349" s="215" t="n">
        <f aca="true">IF(ISERROR($V349),"",OFFSET('Smelter Look-up'!$G$4,$V349-4,0))</f>
        <v>0</v>
      </c>
      <c r="I349" s="216" t="str">
        <f aca="true">IF(ISERROR($V349),"",OFFSET('Smelter Look-up'!$H$4,$V349-4,0))</f>
        <v>Ganzhou City</v>
      </c>
      <c r="J349" s="216" t="str">
        <f aca="true">IF(ISERROR($V349),"",OFFSET('Smelter Look-up'!$I$4,$V349-4,0))</f>
        <v>Jiangxi Sheng</v>
      </c>
      <c r="K349" s="217"/>
      <c r="L349" s="217"/>
      <c r="M349" s="217"/>
      <c r="N349" s="217"/>
      <c r="O349" s="217"/>
      <c r="P349" s="218"/>
      <c r="Q349" s="219"/>
      <c r="R349" s="220" t="str">
        <f aca="true">IF(ISERROR($V349),"",OFFSET('Smelter Look-up'!$C$4,$V349-4,0)&amp;"")</f>
        <v>YUDU ANSHENG TUNGSTEN CO., LTD.</v>
      </c>
      <c r="S349" s="221" t="str">
        <f aca="true">IF(B349="","",IF(ISERROR(MATCH($E349,CL,0)),"Unknown",INDIRECT("'C'!$A$"&amp;MATCH($E349,CL,0)+1)))</f>
        <v>CN</v>
      </c>
      <c r="T349" s="221" t="str">
        <f aca="true">IF(B349="","",IF(ISERROR(MATCH($J349,SorP!$B$1:$B$6279,0)),"",INDIRECT("'SorP'!$A$"&amp;MATCH($S349&amp;$J349,SorP!C:C,0))))</f>
        <v>CN-JX</v>
      </c>
      <c r="U349" s="222"/>
      <c r="V349" s="223" t="n">
        <f aca="false">IF(C349="",NA(),IF(OR(C349="Smelter not listed",C349="Smelter not yet identified"),MATCH($B349&amp;$D349,'Smelter Look-up'!$J:$J,0),MATCH($B349&amp;$C349,'Smelter Look-up'!$J:$J,0)))</f>
        <v>637</v>
      </c>
      <c r="X349" s="179" t="n">
        <f aca="false">IF(AND(C349="Smelter not listed",OR(LEN(D349)=0,LEN(E349)=0)),1,0)</f>
        <v>0</v>
      </c>
      <c r="AB349" s="224" t="str">
        <f aca="false">B349&amp;C349</f>
        <v>TungstenYUDU ANSHENG TUNGSTEN CO., LTD.</v>
      </c>
    </row>
    <row r="350" s="179" customFormat="true" ht="20.25" hidden="false" customHeight="false" outlineLevel="0" collapsed="false">
      <c r="A350" s="221"/>
      <c r="B350" s="211" t="str">
        <f aca="false">IF(LEN(A350)=0,"",INDEX('Smelter Look-up'!$A:$A,MATCH($A350,'Smelter Look-up'!$E:$E,0)))</f>
        <v/>
      </c>
      <c r="C350" s="212" t="str">
        <f aca="false">IF(LEN(A350)=0,"",INDEX('Smelter Look-up'!$C:$C,MATCH($A350,'Smelter Look-up'!$E:$E,0)))</f>
        <v/>
      </c>
      <c r="D350" s="213"/>
      <c r="E350" s="211" t="str">
        <f aca="true">IF(ISERROR($V350),"",OFFSET('Smelter Look-up'!$D$4,$V350-4,0)&amp;"")</f>
        <v/>
      </c>
      <c r="F350" s="214" t="str">
        <f aca="true">IF(ISERROR($V350),"",OFFSET('Smelter Look-up'!$E$4,$V350-4,0))</f>
        <v/>
      </c>
      <c r="G350" s="214" t="str">
        <f aca="true">IF(C350=$X$4,IF(ISERROR($V350),"Enter smelter details","RMI"),IF(ISERROR($V350),"",OFFSET('Smelter Look-up'!$F$4,$V350-4,0)))</f>
        <v/>
      </c>
      <c r="H350" s="215" t="str">
        <f aca="true">IF(ISERROR($V350),"",OFFSET('Smelter Look-up'!$G$4,$V350-4,0))</f>
        <v/>
      </c>
      <c r="I350" s="216" t="str">
        <f aca="true">IF(ISERROR($V350),"",OFFSET('Smelter Look-up'!$H$4,$V350-4,0))</f>
        <v/>
      </c>
      <c r="J350" s="216" t="str">
        <f aca="true">IF(ISERROR($V350),"",OFFSET('Smelter Look-up'!$I$4,$V350-4,0))</f>
        <v/>
      </c>
      <c r="K350" s="217"/>
      <c r="L350" s="217"/>
      <c r="M350" s="217"/>
      <c r="N350" s="217"/>
      <c r="O350" s="217"/>
      <c r="P350" s="218"/>
      <c r="Q350" s="219"/>
      <c r="R350" s="220" t="str">
        <f aca="true">IF(ISERROR($V350),"",OFFSET('Smelter Look-up'!$C$4,$V350-4,0)&amp;"")</f>
        <v/>
      </c>
      <c r="S350" s="221" t="str">
        <f aca="true">IF(B350="","",IF(ISERROR(MATCH($E350,CL,0)),"Unknown",INDIRECT("'C'!$A$"&amp;MATCH($E350,CL,0)+1)))</f>
        <v/>
      </c>
      <c r="T350" s="221" t="str">
        <f aca="true">IF(B350="","",IF(ISERROR(MATCH($J350,SorP!$B$1:$B$6279,0)),"",INDIRECT("'SorP'!$A$"&amp;MATCH($S350&amp;$J350,SorP!C:C,0))))</f>
        <v/>
      </c>
      <c r="U350" s="222"/>
      <c r="V350" s="223" t="e">
        <f aca="false">IF(C350="",NA(),IF(OR(C350="Smelter not listed",C350="Smelter not yet identified"),MATCH($B350&amp;$D350,'Smelter Look-up'!$J:$J,0),MATCH($B350&amp;$C350,'Smelter Look-up'!$J:$J,0)))</f>
        <v>#N/A</v>
      </c>
      <c r="X350" s="179" t="n">
        <f aca="false">IF(AND(C350="Smelter not listed",OR(LEN(D350)=0,LEN(E350)=0)),1,0)</f>
        <v>0</v>
      </c>
      <c r="AB350" s="224" t="str">
        <f aca="false">B350&amp;C350</f>
        <v/>
      </c>
    </row>
    <row r="351" s="179" customFormat="true" ht="20.25" hidden="false" customHeight="false" outlineLevel="0" collapsed="false">
      <c r="A351" s="221"/>
      <c r="B351" s="211" t="str">
        <f aca="false">IF(LEN(A351)=0,"",INDEX('Smelter Look-up'!$A:$A,MATCH($A351,'Smelter Look-up'!$E:$E,0)))</f>
        <v/>
      </c>
      <c r="C351" s="212" t="str">
        <f aca="false">IF(LEN(A351)=0,"",INDEX('Smelter Look-up'!$C:$C,MATCH($A351,'Smelter Look-up'!$E:$E,0)))</f>
        <v/>
      </c>
      <c r="D351" s="213"/>
      <c r="E351" s="211" t="str">
        <f aca="true">IF(ISERROR($V351),"",OFFSET('Smelter Look-up'!$D$4,$V351-4,0)&amp;"")</f>
        <v/>
      </c>
      <c r="F351" s="214" t="str">
        <f aca="true">IF(ISERROR($V351),"",OFFSET('Smelter Look-up'!$E$4,$V351-4,0))</f>
        <v/>
      </c>
      <c r="G351" s="214" t="str">
        <f aca="true">IF(C351=$X$4,IF(ISERROR($V351),"Enter smelter details","RMI"),IF(ISERROR($V351),"",OFFSET('Smelter Look-up'!$F$4,$V351-4,0)))</f>
        <v/>
      </c>
      <c r="H351" s="215" t="str">
        <f aca="true">IF(ISERROR($V351),"",OFFSET('Smelter Look-up'!$G$4,$V351-4,0))</f>
        <v/>
      </c>
      <c r="I351" s="216" t="str">
        <f aca="true">IF(ISERROR($V351),"",OFFSET('Smelter Look-up'!$H$4,$V351-4,0))</f>
        <v/>
      </c>
      <c r="J351" s="216" t="str">
        <f aca="true">IF(ISERROR($V351),"",OFFSET('Smelter Look-up'!$I$4,$V351-4,0))</f>
        <v/>
      </c>
      <c r="K351" s="217"/>
      <c r="L351" s="217"/>
      <c r="M351" s="217"/>
      <c r="N351" s="217"/>
      <c r="O351" s="217"/>
      <c r="P351" s="218"/>
      <c r="Q351" s="219"/>
      <c r="R351" s="220" t="str">
        <f aca="true">IF(ISERROR($V351),"",OFFSET('Smelter Look-up'!$C$4,$V351-4,0)&amp;"")</f>
        <v/>
      </c>
      <c r="S351" s="221" t="str">
        <f aca="true">IF(B351="","",IF(ISERROR(MATCH($E351,CL,0)),"Unknown",INDIRECT("'C'!$A$"&amp;MATCH($E351,CL,0)+1)))</f>
        <v/>
      </c>
      <c r="T351" s="221" t="str">
        <f aca="true">IF(B351="","",IF(ISERROR(MATCH($J351,SorP!$B$1:$B$6279,0)),"",INDIRECT("'SorP'!$A$"&amp;MATCH($S351&amp;$J351,SorP!C:C,0))))</f>
        <v/>
      </c>
      <c r="U351" s="222"/>
      <c r="V351" s="223" t="e">
        <f aca="false">IF(C351="",NA(),IF(OR(C351="Smelter not listed",C351="Smelter not yet identified"),MATCH($B351&amp;$D351,'Smelter Look-up'!$J:$J,0),MATCH($B351&amp;$C351,'Smelter Look-up'!$J:$J,0)))</f>
        <v>#N/A</v>
      </c>
      <c r="X351" s="179" t="n">
        <f aca="false">IF(AND(C351="Smelter not listed",OR(LEN(D351)=0,LEN(E351)=0)),1,0)</f>
        <v>0</v>
      </c>
      <c r="AB351" s="224" t="str">
        <f aca="false">B351&amp;C351</f>
        <v/>
      </c>
    </row>
    <row r="352" s="179" customFormat="true" ht="20.25" hidden="false" customHeight="false" outlineLevel="0" collapsed="false">
      <c r="A352" s="221"/>
      <c r="B352" s="211" t="str">
        <f aca="false">IF(LEN(A352)=0,"",INDEX('Smelter Look-up'!$A:$A,MATCH($A352,'Smelter Look-up'!$E:$E,0)))</f>
        <v/>
      </c>
      <c r="C352" s="212" t="str">
        <f aca="false">IF(LEN(A352)=0,"",INDEX('Smelter Look-up'!$C:$C,MATCH($A352,'Smelter Look-up'!$E:$E,0)))</f>
        <v/>
      </c>
      <c r="D352" s="213"/>
      <c r="E352" s="211" t="str">
        <f aca="true">IF(ISERROR($V352),"",OFFSET('Smelter Look-up'!$D$4,$V352-4,0)&amp;"")</f>
        <v/>
      </c>
      <c r="F352" s="214" t="str">
        <f aca="true">IF(ISERROR($V352),"",OFFSET('Smelter Look-up'!$E$4,$V352-4,0))</f>
        <v/>
      </c>
      <c r="G352" s="214" t="str">
        <f aca="true">IF(C352=$X$4,IF(ISERROR($V352),"Enter smelter details","RMI"),IF(ISERROR($V352),"",OFFSET('Smelter Look-up'!$F$4,$V352-4,0)))</f>
        <v/>
      </c>
      <c r="H352" s="215" t="str">
        <f aca="true">IF(ISERROR($V352),"",OFFSET('Smelter Look-up'!$G$4,$V352-4,0))</f>
        <v/>
      </c>
      <c r="I352" s="216" t="str">
        <f aca="true">IF(ISERROR($V352),"",OFFSET('Smelter Look-up'!$H$4,$V352-4,0))</f>
        <v/>
      </c>
      <c r="J352" s="216" t="str">
        <f aca="true">IF(ISERROR($V352),"",OFFSET('Smelter Look-up'!$I$4,$V352-4,0))</f>
        <v/>
      </c>
      <c r="K352" s="217"/>
      <c r="L352" s="217"/>
      <c r="M352" s="217"/>
      <c r="N352" s="217"/>
      <c r="O352" s="217"/>
      <c r="P352" s="218"/>
      <c r="Q352" s="219"/>
      <c r="R352" s="220" t="str">
        <f aca="true">IF(ISERROR($V352),"",OFFSET('Smelter Look-up'!$C$4,$V352-4,0)&amp;"")</f>
        <v/>
      </c>
      <c r="S352" s="221" t="str">
        <f aca="true">IF(B352="","",IF(ISERROR(MATCH($E352,CL,0)),"Unknown",INDIRECT("'C'!$A$"&amp;MATCH($E352,CL,0)+1)))</f>
        <v/>
      </c>
      <c r="T352" s="221" t="str">
        <f aca="true">IF(B352="","",IF(ISERROR(MATCH($J352,SorP!$B$1:$B$6279,0)),"",INDIRECT("'SorP'!$A$"&amp;MATCH($S352&amp;$J352,SorP!C:C,0))))</f>
        <v/>
      </c>
      <c r="U352" s="222"/>
      <c r="V352" s="223" t="e">
        <f aca="false">IF(C352="",NA(),IF(OR(C352="Smelter not listed",C352="Smelter not yet identified"),MATCH($B352&amp;$D352,'Smelter Look-up'!$J:$J,0),MATCH($B352&amp;$C352,'Smelter Look-up'!$J:$J,0)))</f>
        <v>#N/A</v>
      </c>
      <c r="X352" s="179" t="n">
        <f aca="false">IF(AND(C352="Smelter not listed",OR(LEN(D352)=0,LEN(E352)=0)),1,0)</f>
        <v>0</v>
      </c>
      <c r="AB352" s="224" t="str">
        <f aca="false">B352&amp;C352</f>
        <v/>
      </c>
    </row>
    <row r="353" s="179" customFormat="true" ht="20.25" hidden="false" customHeight="false" outlineLevel="0" collapsed="false">
      <c r="A353" s="221"/>
      <c r="B353" s="211" t="str">
        <f aca="false">IF(LEN(A353)=0,"",INDEX('Smelter Look-up'!$A:$A,MATCH($A353,'Smelter Look-up'!$E:$E,0)))</f>
        <v/>
      </c>
      <c r="C353" s="212" t="str">
        <f aca="false">IF(LEN(A353)=0,"",INDEX('Smelter Look-up'!$C:$C,MATCH($A353,'Smelter Look-up'!$E:$E,0)))</f>
        <v/>
      </c>
      <c r="D353" s="213"/>
      <c r="E353" s="211" t="str">
        <f aca="true">IF(ISERROR($V353),"",OFFSET('Smelter Look-up'!$D$4,$V353-4,0)&amp;"")</f>
        <v/>
      </c>
      <c r="F353" s="214" t="str">
        <f aca="true">IF(ISERROR($V353),"",OFFSET('Smelter Look-up'!$E$4,$V353-4,0))</f>
        <v/>
      </c>
      <c r="G353" s="214" t="str">
        <f aca="true">IF(C353=$X$4,IF(ISERROR($V353),"Enter smelter details","RMI"),IF(ISERROR($V353),"",OFFSET('Smelter Look-up'!$F$4,$V353-4,0)))</f>
        <v/>
      </c>
      <c r="H353" s="215" t="str">
        <f aca="true">IF(ISERROR($V353),"",OFFSET('Smelter Look-up'!$G$4,$V353-4,0))</f>
        <v/>
      </c>
      <c r="I353" s="216" t="str">
        <f aca="true">IF(ISERROR($V353),"",OFFSET('Smelter Look-up'!$H$4,$V353-4,0))</f>
        <v/>
      </c>
      <c r="J353" s="216" t="str">
        <f aca="true">IF(ISERROR($V353),"",OFFSET('Smelter Look-up'!$I$4,$V353-4,0))</f>
        <v/>
      </c>
      <c r="K353" s="217"/>
      <c r="L353" s="217"/>
      <c r="M353" s="217"/>
      <c r="N353" s="217"/>
      <c r="O353" s="217"/>
      <c r="P353" s="218"/>
      <c r="Q353" s="219"/>
      <c r="R353" s="220" t="str">
        <f aca="true">IF(ISERROR($V353),"",OFFSET('Smelter Look-up'!$C$4,$V353-4,0)&amp;"")</f>
        <v/>
      </c>
      <c r="S353" s="221" t="str">
        <f aca="true">IF(B353="","",IF(ISERROR(MATCH($E353,CL,0)),"Unknown",INDIRECT("'C'!$A$"&amp;MATCH($E353,CL,0)+1)))</f>
        <v/>
      </c>
      <c r="T353" s="221" t="str">
        <f aca="true">IF(B353="","",IF(ISERROR(MATCH($J353,SorP!$B$1:$B$6279,0)),"",INDIRECT("'SorP'!$A$"&amp;MATCH($S353&amp;$J353,SorP!C:C,0))))</f>
        <v/>
      </c>
      <c r="U353" s="222"/>
      <c r="V353" s="223" t="e">
        <f aca="false">IF(C353="",NA(),IF(OR(C353="Smelter not listed",C353="Smelter not yet identified"),MATCH($B353&amp;$D353,'Smelter Look-up'!$J:$J,0),MATCH($B353&amp;$C353,'Smelter Look-up'!$J:$J,0)))</f>
        <v>#N/A</v>
      </c>
      <c r="X353" s="179" t="n">
        <f aca="false">IF(AND(C353="Smelter not listed",OR(LEN(D353)=0,LEN(E353)=0)),1,0)</f>
        <v>0</v>
      </c>
      <c r="AB353" s="224" t="str">
        <f aca="false">B353&amp;C353</f>
        <v/>
      </c>
    </row>
    <row r="354" s="179" customFormat="true" ht="20.25" hidden="false" customHeight="false" outlineLevel="0" collapsed="false">
      <c r="A354" s="221"/>
      <c r="B354" s="211" t="str">
        <f aca="false">IF(LEN(A354)=0,"",INDEX('Smelter Look-up'!$A:$A,MATCH($A354,'Smelter Look-up'!$E:$E,0)))</f>
        <v/>
      </c>
      <c r="C354" s="212" t="str">
        <f aca="false">IF(LEN(A354)=0,"",INDEX('Smelter Look-up'!$C:$C,MATCH($A354,'Smelter Look-up'!$E:$E,0)))</f>
        <v/>
      </c>
      <c r="D354" s="213"/>
      <c r="E354" s="211" t="str">
        <f aca="true">IF(ISERROR($V354),"",OFFSET('Smelter Look-up'!$D$4,$V354-4,0)&amp;"")</f>
        <v/>
      </c>
      <c r="F354" s="214" t="str">
        <f aca="true">IF(ISERROR($V354),"",OFFSET('Smelter Look-up'!$E$4,$V354-4,0))</f>
        <v/>
      </c>
      <c r="G354" s="214" t="str">
        <f aca="true">IF(C354=$X$4,IF(ISERROR($V354),"Enter smelter details","RMI"),IF(ISERROR($V354),"",OFFSET('Smelter Look-up'!$F$4,$V354-4,0)))</f>
        <v/>
      </c>
      <c r="H354" s="215" t="str">
        <f aca="true">IF(ISERROR($V354),"",OFFSET('Smelter Look-up'!$G$4,$V354-4,0))</f>
        <v/>
      </c>
      <c r="I354" s="216" t="str">
        <f aca="true">IF(ISERROR($V354),"",OFFSET('Smelter Look-up'!$H$4,$V354-4,0))</f>
        <v/>
      </c>
      <c r="J354" s="216" t="str">
        <f aca="true">IF(ISERROR($V354),"",OFFSET('Smelter Look-up'!$I$4,$V354-4,0))</f>
        <v/>
      </c>
      <c r="K354" s="217"/>
      <c r="L354" s="217"/>
      <c r="M354" s="217"/>
      <c r="N354" s="217"/>
      <c r="O354" s="217"/>
      <c r="P354" s="218"/>
      <c r="Q354" s="219"/>
      <c r="R354" s="220" t="str">
        <f aca="true">IF(ISERROR($V354),"",OFFSET('Smelter Look-up'!$C$4,$V354-4,0)&amp;"")</f>
        <v/>
      </c>
      <c r="S354" s="221" t="str">
        <f aca="true">IF(B354="","",IF(ISERROR(MATCH($E354,CL,0)),"Unknown",INDIRECT("'C'!$A$"&amp;MATCH($E354,CL,0)+1)))</f>
        <v/>
      </c>
      <c r="T354" s="221" t="str">
        <f aca="true">IF(B354="","",IF(ISERROR(MATCH($J354,SorP!$B$1:$B$6279,0)),"",INDIRECT("'SorP'!$A$"&amp;MATCH($S354&amp;$J354,SorP!C:C,0))))</f>
        <v/>
      </c>
      <c r="U354" s="222"/>
      <c r="V354" s="223" t="e">
        <f aca="false">IF(C354="",NA(),IF(OR(C354="Smelter not listed",C354="Smelter not yet identified"),MATCH($B354&amp;$D354,'Smelter Look-up'!$J:$J,0),MATCH($B354&amp;$C354,'Smelter Look-up'!$J:$J,0)))</f>
        <v>#N/A</v>
      </c>
      <c r="X354" s="179" t="n">
        <f aca="false">IF(AND(C354="Smelter not listed",OR(LEN(D354)=0,LEN(E354)=0)),1,0)</f>
        <v>0</v>
      </c>
      <c r="AB354" s="224" t="str">
        <f aca="false">B354&amp;C354</f>
        <v/>
      </c>
    </row>
    <row r="355" s="179" customFormat="true" ht="20.25" hidden="false" customHeight="false" outlineLevel="0" collapsed="false">
      <c r="A355" s="221"/>
      <c r="B355" s="211" t="str">
        <f aca="false">IF(LEN(A355)=0,"",INDEX('Smelter Look-up'!$A:$A,MATCH($A355,'Smelter Look-up'!$E:$E,0)))</f>
        <v/>
      </c>
      <c r="C355" s="212" t="str">
        <f aca="false">IF(LEN(A355)=0,"",INDEX('Smelter Look-up'!$C:$C,MATCH($A355,'Smelter Look-up'!$E:$E,0)))</f>
        <v/>
      </c>
      <c r="D355" s="213"/>
      <c r="E355" s="211" t="str">
        <f aca="true">IF(ISERROR($V355),"",OFFSET('Smelter Look-up'!$D$4,$V355-4,0)&amp;"")</f>
        <v/>
      </c>
      <c r="F355" s="214" t="str">
        <f aca="true">IF(ISERROR($V355),"",OFFSET('Smelter Look-up'!$E$4,$V355-4,0))</f>
        <v/>
      </c>
      <c r="G355" s="214" t="str">
        <f aca="true">IF(C355=$X$4,IF(ISERROR($V355),"Enter smelter details","RMI"),IF(ISERROR($V355),"",OFFSET('Smelter Look-up'!$F$4,$V355-4,0)))</f>
        <v/>
      </c>
      <c r="H355" s="215" t="str">
        <f aca="true">IF(ISERROR($V355),"",OFFSET('Smelter Look-up'!$G$4,$V355-4,0))</f>
        <v/>
      </c>
      <c r="I355" s="216" t="str">
        <f aca="true">IF(ISERROR($V355),"",OFFSET('Smelter Look-up'!$H$4,$V355-4,0))</f>
        <v/>
      </c>
      <c r="J355" s="216" t="str">
        <f aca="true">IF(ISERROR($V355),"",OFFSET('Smelter Look-up'!$I$4,$V355-4,0))</f>
        <v/>
      </c>
      <c r="K355" s="217"/>
      <c r="L355" s="217"/>
      <c r="M355" s="217"/>
      <c r="N355" s="217"/>
      <c r="O355" s="217"/>
      <c r="P355" s="218"/>
      <c r="Q355" s="219"/>
      <c r="R355" s="220" t="str">
        <f aca="true">IF(ISERROR($V355),"",OFFSET('Smelter Look-up'!$C$4,$V355-4,0)&amp;"")</f>
        <v/>
      </c>
      <c r="S355" s="221" t="str">
        <f aca="true">IF(B355="","",IF(ISERROR(MATCH($E355,CL,0)),"Unknown",INDIRECT("'C'!$A$"&amp;MATCH($E355,CL,0)+1)))</f>
        <v/>
      </c>
      <c r="T355" s="221" t="str">
        <f aca="true">IF(B355="","",IF(ISERROR(MATCH($J355,SorP!$B$1:$B$6279,0)),"",INDIRECT("'SorP'!$A$"&amp;MATCH($S355&amp;$J355,SorP!C:C,0))))</f>
        <v/>
      </c>
      <c r="U355" s="222"/>
      <c r="V355" s="223" t="e">
        <f aca="false">IF(C355="",NA(),IF(OR(C355="Smelter not listed",C355="Smelter not yet identified"),MATCH($B355&amp;$D355,'Smelter Look-up'!$J:$J,0),MATCH($B355&amp;$C355,'Smelter Look-up'!$J:$J,0)))</f>
        <v>#N/A</v>
      </c>
      <c r="X355" s="179" t="n">
        <f aca="false">IF(AND(C355="Smelter not listed",OR(LEN(D355)=0,LEN(E355)=0)),1,0)</f>
        <v>0</v>
      </c>
      <c r="AB355" s="224" t="str">
        <f aca="false">B355&amp;C355</f>
        <v/>
      </c>
    </row>
    <row r="356" s="179" customFormat="true" ht="20.25" hidden="false" customHeight="false" outlineLevel="0" collapsed="false">
      <c r="A356" s="221"/>
      <c r="B356" s="211" t="str">
        <f aca="false">IF(LEN(A356)=0,"",INDEX('Smelter Look-up'!$A:$A,MATCH($A356,'Smelter Look-up'!$E:$E,0)))</f>
        <v/>
      </c>
      <c r="C356" s="212" t="str">
        <f aca="false">IF(LEN(A356)=0,"",INDEX('Smelter Look-up'!$C:$C,MATCH($A356,'Smelter Look-up'!$E:$E,0)))</f>
        <v/>
      </c>
      <c r="D356" s="213"/>
      <c r="E356" s="211" t="str">
        <f aca="true">IF(ISERROR($V356),"",OFFSET('Smelter Look-up'!$D$4,$V356-4,0)&amp;"")</f>
        <v/>
      </c>
      <c r="F356" s="214" t="str">
        <f aca="true">IF(ISERROR($V356),"",OFFSET('Smelter Look-up'!$E$4,$V356-4,0))</f>
        <v/>
      </c>
      <c r="G356" s="214" t="str">
        <f aca="true">IF(C356=$X$4,IF(ISERROR($V356),"Enter smelter details","RMI"),IF(ISERROR($V356),"",OFFSET('Smelter Look-up'!$F$4,$V356-4,0)))</f>
        <v/>
      </c>
      <c r="H356" s="215" t="str">
        <f aca="true">IF(ISERROR($V356),"",OFFSET('Smelter Look-up'!$G$4,$V356-4,0))</f>
        <v/>
      </c>
      <c r="I356" s="216" t="str">
        <f aca="true">IF(ISERROR($V356),"",OFFSET('Smelter Look-up'!$H$4,$V356-4,0))</f>
        <v/>
      </c>
      <c r="J356" s="216" t="str">
        <f aca="true">IF(ISERROR($V356),"",OFFSET('Smelter Look-up'!$I$4,$V356-4,0))</f>
        <v/>
      </c>
      <c r="K356" s="217"/>
      <c r="L356" s="217"/>
      <c r="M356" s="217"/>
      <c r="N356" s="217"/>
      <c r="O356" s="217"/>
      <c r="P356" s="218"/>
      <c r="Q356" s="219"/>
      <c r="R356" s="220" t="str">
        <f aca="true">IF(ISERROR($V356),"",OFFSET('Smelter Look-up'!$C$4,$V356-4,0)&amp;"")</f>
        <v/>
      </c>
      <c r="S356" s="221" t="str">
        <f aca="true">IF(B356="","",IF(ISERROR(MATCH($E356,CL,0)),"Unknown",INDIRECT("'C'!$A$"&amp;MATCH($E356,CL,0)+1)))</f>
        <v/>
      </c>
      <c r="T356" s="221" t="str">
        <f aca="true">IF(B356="","",IF(ISERROR(MATCH($J356,SorP!$B$1:$B$6279,0)),"",INDIRECT("'SorP'!$A$"&amp;MATCH($S356&amp;$J356,SorP!C:C,0))))</f>
        <v/>
      </c>
      <c r="U356" s="222"/>
      <c r="V356" s="223" t="e">
        <f aca="false">IF(C356="",NA(),IF(OR(C356="Smelter not listed",C356="Smelter not yet identified"),MATCH($B356&amp;$D356,'Smelter Look-up'!$J:$J,0),MATCH($B356&amp;$C356,'Smelter Look-up'!$J:$J,0)))</f>
        <v>#N/A</v>
      </c>
      <c r="X356" s="179" t="n">
        <f aca="false">IF(AND(C356="Smelter not listed",OR(LEN(D356)=0,LEN(E356)=0)),1,0)</f>
        <v>0</v>
      </c>
      <c r="AB356" s="224" t="str">
        <f aca="false">B356&amp;C356</f>
        <v/>
      </c>
    </row>
    <row r="357" s="179" customFormat="true" ht="20.25" hidden="false" customHeight="false" outlineLevel="0" collapsed="false">
      <c r="A357" s="221"/>
      <c r="B357" s="211" t="str">
        <f aca="false">IF(LEN(A357)=0,"",INDEX('Smelter Look-up'!$A:$A,MATCH($A357,'Smelter Look-up'!$E:$E,0)))</f>
        <v/>
      </c>
      <c r="C357" s="212" t="str">
        <f aca="false">IF(LEN(A357)=0,"",INDEX('Smelter Look-up'!$C:$C,MATCH($A357,'Smelter Look-up'!$E:$E,0)))</f>
        <v/>
      </c>
      <c r="D357" s="213"/>
      <c r="E357" s="211" t="str">
        <f aca="true">IF(ISERROR($V357),"",OFFSET('Smelter Look-up'!$D$4,$V357-4,0)&amp;"")</f>
        <v/>
      </c>
      <c r="F357" s="214" t="str">
        <f aca="true">IF(ISERROR($V357),"",OFFSET('Smelter Look-up'!$E$4,$V357-4,0))</f>
        <v/>
      </c>
      <c r="G357" s="214" t="str">
        <f aca="true">IF(C357=$X$4,IF(ISERROR($V357),"Enter smelter details","RMI"),IF(ISERROR($V357),"",OFFSET('Smelter Look-up'!$F$4,$V357-4,0)))</f>
        <v/>
      </c>
      <c r="H357" s="215" t="str">
        <f aca="true">IF(ISERROR($V357),"",OFFSET('Smelter Look-up'!$G$4,$V357-4,0))</f>
        <v/>
      </c>
      <c r="I357" s="216" t="str">
        <f aca="true">IF(ISERROR($V357),"",OFFSET('Smelter Look-up'!$H$4,$V357-4,0))</f>
        <v/>
      </c>
      <c r="J357" s="216" t="str">
        <f aca="true">IF(ISERROR($V357),"",OFFSET('Smelter Look-up'!$I$4,$V357-4,0))</f>
        <v/>
      </c>
      <c r="K357" s="217"/>
      <c r="L357" s="217"/>
      <c r="M357" s="217"/>
      <c r="N357" s="217"/>
      <c r="O357" s="217"/>
      <c r="P357" s="218"/>
      <c r="Q357" s="219"/>
      <c r="R357" s="220" t="str">
        <f aca="true">IF(ISERROR($V357),"",OFFSET('Smelter Look-up'!$C$4,$V357-4,0)&amp;"")</f>
        <v/>
      </c>
      <c r="S357" s="221" t="str">
        <f aca="true">IF(B357="","",IF(ISERROR(MATCH($E357,CL,0)),"Unknown",INDIRECT("'C'!$A$"&amp;MATCH($E357,CL,0)+1)))</f>
        <v/>
      </c>
      <c r="T357" s="221" t="str">
        <f aca="true">IF(B357="","",IF(ISERROR(MATCH($J357,SorP!$B$1:$B$6279,0)),"",INDIRECT("'SorP'!$A$"&amp;MATCH($S357&amp;$J357,SorP!C:C,0))))</f>
        <v/>
      </c>
      <c r="U357" s="222"/>
      <c r="V357" s="223" t="e">
        <f aca="false">IF(C357="",NA(),IF(OR(C357="Smelter not listed",C357="Smelter not yet identified"),MATCH($B357&amp;$D357,'Smelter Look-up'!$J:$J,0),MATCH($B357&amp;$C357,'Smelter Look-up'!$J:$J,0)))</f>
        <v>#N/A</v>
      </c>
      <c r="X357" s="179" t="n">
        <f aca="false">IF(AND(C357="Smelter not listed",OR(LEN(D357)=0,LEN(E357)=0)),1,0)</f>
        <v>0</v>
      </c>
      <c r="AB357" s="224" t="str">
        <f aca="false">B357&amp;C357</f>
        <v/>
      </c>
    </row>
    <row r="358" s="179" customFormat="true" ht="20.25" hidden="false" customHeight="false" outlineLevel="0" collapsed="false">
      <c r="A358" s="221"/>
      <c r="B358" s="211" t="str">
        <f aca="false">IF(LEN(A358)=0,"",INDEX('Smelter Look-up'!$A:$A,MATCH($A358,'Smelter Look-up'!$E:$E,0)))</f>
        <v/>
      </c>
      <c r="C358" s="212" t="str">
        <f aca="false">IF(LEN(A358)=0,"",INDEX('Smelter Look-up'!$C:$C,MATCH($A358,'Smelter Look-up'!$E:$E,0)))</f>
        <v/>
      </c>
      <c r="D358" s="213"/>
      <c r="E358" s="211" t="str">
        <f aca="true">IF(ISERROR($V358),"",OFFSET('Smelter Look-up'!$D$4,$V358-4,0)&amp;"")</f>
        <v/>
      </c>
      <c r="F358" s="214" t="str">
        <f aca="true">IF(ISERROR($V358),"",OFFSET('Smelter Look-up'!$E$4,$V358-4,0))</f>
        <v/>
      </c>
      <c r="G358" s="214" t="str">
        <f aca="true">IF(C358=$X$4,IF(ISERROR($V358),"Enter smelter details","RMI"),IF(ISERROR($V358),"",OFFSET('Smelter Look-up'!$F$4,$V358-4,0)))</f>
        <v/>
      </c>
      <c r="H358" s="215" t="str">
        <f aca="true">IF(ISERROR($V358),"",OFFSET('Smelter Look-up'!$G$4,$V358-4,0))</f>
        <v/>
      </c>
      <c r="I358" s="216" t="str">
        <f aca="true">IF(ISERROR($V358),"",OFFSET('Smelter Look-up'!$H$4,$V358-4,0))</f>
        <v/>
      </c>
      <c r="J358" s="216" t="str">
        <f aca="true">IF(ISERROR($V358),"",OFFSET('Smelter Look-up'!$I$4,$V358-4,0))</f>
        <v/>
      </c>
      <c r="K358" s="217"/>
      <c r="L358" s="217"/>
      <c r="M358" s="217"/>
      <c r="N358" s="217"/>
      <c r="O358" s="217"/>
      <c r="P358" s="218"/>
      <c r="Q358" s="219"/>
      <c r="R358" s="220" t="str">
        <f aca="true">IF(ISERROR($V358),"",OFFSET('Smelter Look-up'!$C$4,$V358-4,0)&amp;"")</f>
        <v/>
      </c>
      <c r="S358" s="221" t="str">
        <f aca="true">IF(B358="","",IF(ISERROR(MATCH($E358,CL,0)),"Unknown",INDIRECT("'C'!$A$"&amp;MATCH($E358,CL,0)+1)))</f>
        <v/>
      </c>
      <c r="T358" s="221" t="str">
        <f aca="true">IF(B358="","",IF(ISERROR(MATCH($J358,SorP!$B$1:$B$6279,0)),"",INDIRECT("'SorP'!$A$"&amp;MATCH($S358&amp;$J358,SorP!C:C,0))))</f>
        <v/>
      </c>
      <c r="U358" s="222"/>
      <c r="V358" s="223" t="e">
        <f aca="false">IF(C358="",NA(),IF(OR(C358="Smelter not listed",C358="Smelter not yet identified"),MATCH($B358&amp;$D358,'Smelter Look-up'!$J:$J,0),MATCH($B358&amp;$C358,'Smelter Look-up'!$J:$J,0)))</f>
        <v>#N/A</v>
      </c>
      <c r="X358" s="179" t="n">
        <f aca="false">IF(AND(C358="Smelter not listed",OR(LEN(D358)=0,LEN(E358)=0)),1,0)</f>
        <v>0</v>
      </c>
      <c r="AB358" s="224" t="str">
        <f aca="false">B358&amp;C358</f>
        <v/>
      </c>
    </row>
    <row r="359" s="179" customFormat="true" ht="20.25" hidden="false" customHeight="false" outlineLevel="0" collapsed="false">
      <c r="A359" s="221"/>
      <c r="B359" s="211" t="str">
        <f aca="false">IF(LEN(A359)=0,"",INDEX('Smelter Look-up'!$A:$A,MATCH($A359,'Smelter Look-up'!$E:$E,0)))</f>
        <v/>
      </c>
      <c r="C359" s="212" t="str">
        <f aca="false">IF(LEN(A359)=0,"",INDEX('Smelter Look-up'!$C:$C,MATCH($A359,'Smelter Look-up'!$E:$E,0)))</f>
        <v/>
      </c>
      <c r="D359" s="213"/>
      <c r="E359" s="211" t="str">
        <f aca="true">IF(ISERROR($V359),"",OFFSET('Smelter Look-up'!$D$4,$V359-4,0)&amp;"")</f>
        <v/>
      </c>
      <c r="F359" s="214" t="str">
        <f aca="true">IF(ISERROR($V359),"",OFFSET('Smelter Look-up'!$E$4,$V359-4,0))</f>
        <v/>
      </c>
      <c r="G359" s="214" t="str">
        <f aca="true">IF(C359=$X$4,IF(ISERROR($V359),"Enter smelter details","RMI"),IF(ISERROR($V359),"",OFFSET('Smelter Look-up'!$F$4,$V359-4,0)))</f>
        <v/>
      </c>
      <c r="H359" s="215" t="str">
        <f aca="true">IF(ISERROR($V359),"",OFFSET('Smelter Look-up'!$G$4,$V359-4,0))</f>
        <v/>
      </c>
      <c r="I359" s="216" t="str">
        <f aca="true">IF(ISERROR($V359),"",OFFSET('Smelter Look-up'!$H$4,$V359-4,0))</f>
        <v/>
      </c>
      <c r="J359" s="216" t="str">
        <f aca="true">IF(ISERROR($V359),"",OFFSET('Smelter Look-up'!$I$4,$V359-4,0))</f>
        <v/>
      </c>
      <c r="K359" s="217"/>
      <c r="L359" s="217"/>
      <c r="M359" s="217"/>
      <c r="N359" s="217"/>
      <c r="O359" s="217"/>
      <c r="P359" s="218"/>
      <c r="Q359" s="219"/>
      <c r="R359" s="220" t="str">
        <f aca="true">IF(ISERROR($V359),"",OFFSET('Smelter Look-up'!$C$4,$V359-4,0)&amp;"")</f>
        <v/>
      </c>
      <c r="S359" s="221" t="str">
        <f aca="true">IF(B359="","",IF(ISERROR(MATCH($E359,CL,0)),"Unknown",INDIRECT("'C'!$A$"&amp;MATCH($E359,CL,0)+1)))</f>
        <v/>
      </c>
      <c r="T359" s="221" t="str">
        <f aca="true">IF(B359="","",IF(ISERROR(MATCH($J359,SorP!$B$1:$B$6279,0)),"",INDIRECT("'SorP'!$A$"&amp;MATCH($S359&amp;$J359,SorP!C:C,0))))</f>
        <v/>
      </c>
      <c r="U359" s="222"/>
      <c r="V359" s="223" t="e">
        <f aca="false">IF(C359="",NA(),IF(OR(C359="Smelter not listed",C359="Smelter not yet identified"),MATCH($B359&amp;$D359,'Smelter Look-up'!$J:$J,0),MATCH($B359&amp;$C359,'Smelter Look-up'!$J:$J,0)))</f>
        <v>#N/A</v>
      </c>
      <c r="X359" s="179" t="n">
        <f aca="false">IF(AND(C359="Smelter not listed",OR(LEN(D359)=0,LEN(E359)=0)),1,0)</f>
        <v>0</v>
      </c>
      <c r="AB359" s="224" t="str">
        <f aca="false">B359&amp;C359</f>
        <v/>
      </c>
    </row>
    <row r="360" s="179" customFormat="true" ht="20.25" hidden="false" customHeight="false" outlineLevel="0" collapsed="false">
      <c r="A360" s="221"/>
      <c r="B360" s="211" t="str">
        <f aca="false">IF(LEN(A360)=0,"",INDEX('Smelter Look-up'!$A:$A,MATCH($A360,'Smelter Look-up'!$E:$E,0)))</f>
        <v/>
      </c>
      <c r="C360" s="212" t="str">
        <f aca="false">IF(LEN(A360)=0,"",INDEX('Smelter Look-up'!$C:$C,MATCH($A360,'Smelter Look-up'!$E:$E,0)))</f>
        <v/>
      </c>
      <c r="D360" s="213"/>
      <c r="E360" s="211" t="str">
        <f aca="true">IF(ISERROR($V360),"",OFFSET('Smelter Look-up'!$D$4,$V360-4,0)&amp;"")</f>
        <v/>
      </c>
      <c r="F360" s="214" t="str">
        <f aca="true">IF(ISERROR($V360),"",OFFSET('Smelter Look-up'!$E$4,$V360-4,0))</f>
        <v/>
      </c>
      <c r="G360" s="214" t="str">
        <f aca="true">IF(C360=$X$4,IF(ISERROR($V360),"Enter smelter details","RMI"),IF(ISERROR($V360),"",OFFSET('Smelter Look-up'!$F$4,$V360-4,0)))</f>
        <v/>
      </c>
      <c r="H360" s="215" t="str">
        <f aca="true">IF(ISERROR($V360),"",OFFSET('Smelter Look-up'!$G$4,$V360-4,0))</f>
        <v/>
      </c>
      <c r="I360" s="216" t="str">
        <f aca="true">IF(ISERROR($V360),"",OFFSET('Smelter Look-up'!$H$4,$V360-4,0))</f>
        <v/>
      </c>
      <c r="J360" s="216" t="str">
        <f aca="true">IF(ISERROR($V360),"",OFFSET('Smelter Look-up'!$I$4,$V360-4,0))</f>
        <v/>
      </c>
      <c r="K360" s="217"/>
      <c r="L360" s="217"/>
      <c r="M360" s="217"/>
      <c r="N360" s="217"/>
      <c r="O360" s="217"/>
      <c r="P360" s="218"/>
      <c r="Q360" s="219"/>
      <c r="R360" s="220" t="str">
        <f aca="true">IF(ISERROR($V360),"",OFFSET('Smelter Look-up'!$C$4,$V360-4,0)&amp;"")</f>
        <v/>
      </c>
      <c r="S360" s="221" t="str">
        <f aca="true">IF(B360="","",IF(ISERROR(MATCH($E360,CL,0)),"Unknown",INDIRECT("'C'!$A$"&amp;MATCH($E360,CL,0)+1)))</f>
        <v/>
      </c>
      <c r="T360" s="221" t="str">
        <f aca="true">IF(B360="","",IF(ISERROR(MATCH($J360,SorP!$B$1:$B$6279,0)),"",INDIRECT("'SorP'!$A$"&amp;MATCH($S360&amp;$J360,SorP!C:C,0))))</f>
        <v/>
      </c>
      <c r="U360" s="222"/>
      <c r="V360" s="223" t="e">
        <f aca="false">IF(C360="",NA(),IF(OR(C360="Smelter not listed",C360="Smelter not yet identified"),MATCH($B360&amp;$D360,'Smelter Look-up'!$J:$J,0),MATCH($B360&amp;$C360,'Smelter Look-up'!$J:$J,0)))</f>
        <v>#N/A</v>
      </c>
      <c r="X360" s="179" t="n">
        <f aca="false">IF(AND(C360="Smelter not listed",OR(LEN(D360)=0,LEN(E360)=0)),1,0)</f>
        <v>0</v>
      </c>
      <c r="AB360" s="224" t="str">
        <f aca="false">B360&amp;C360</f>
        <v/>
      </c>
    </row>
    <row r="361" s="179" customFormat="true" ht="20.25" hidden="false" customHeight="false" outlineLevel="0" collapsed="false">
      <c r="A361" s="221"/>
      <c r="B361" s="211" t="str">
        <f aca="false">IF(LEN(A361)=0,"",INDEX('Smelter Look-up'!$A:$A,MATCH($A361,'Smelter Look-up'!$E:$E,0)))</f>
        <v/>
      </c>
      <c r="C361" s="212" t="str">
        <f aca="false">IF(LEN(A361)=0,"",INDEX('Smelter Look-up'!$C:$C,MATCH($A361,'Smelter Look-up'!$E:$E,0)))</f>
        <v/>
      </c>
      <c r="D361" s="213"/>
      <c r="E361" s="211" t="str">
        <f aca="true">IF(ISERROR($V361),"",OFFSET('Smelter Look-up'!$D$4,$V361-4,0)&amp;"")</f>
        <v/>
      </c>
      <c r="F361" s="214" t="str">
        <f aca="true">IF(ISERROR($V361),"",OFFSET('Smelter Look-up'!$E$4,$V361-4,0))</f>
        <v/>
      </c>
      <c r="G361" s="214" t="str">
        <f aca="true">IF(C361=$X$4,IF(ISERROR($V361),"Enter smelter details","RMI"),IF(ISERROR($V361),"",OFFSET('Smelter Look-up'!$F$4,$V361-4,0)))</f>
        <v/>
      </c>
      <c r="H361" s="215" t="str">
        <f aca="true">IF(ISERROR($V361),"",OFFSET('Smelter Look-up'!$G$4,$V361-4,0))</f>
        <v/>
      </c>
      <c r="I361" s="216" t="str">
        <f aca="true">IF(ISERROR($V361),"",OFFSET('Smelter Look-up'!$H$4,$V361-4,0))</f>
        <v/>
      </c>
      <c r="J361" s="216" t="str">
        <f aca="true">IF(ISERROR($V361),"",OFFSET('Smelter Look-up'!$I$4,$V361-4,0))</f>
        <v/>
      </c>
      <c r="K361" s="217"/>
      <c r="L361" s="217"/>
      <c r="M361" s="217"/>
      <c r="N361" s="217"/>
      <c r="O361" s="217"/>
      <c r="P361" s="218"/>
      <c r="Q361" s="219"/>
      <c r="R361" s="220" t="str">
        <f aca="true">IF(ISERROR($V361),"",OFFSET('Smelter Look-up'!$C$4,$V361-4,0)&amp;"")</f>
        <v/>
      </c>
      <c r="S361" s="221" t="str">
        <f aca="true">IF(B361="","",IF(ISERROR(MATCH($E361,CL,0)),"Unknown",INDIRECT("'C'!$A$"&amp;MATCH($E361,CL,0)+1)))</f>
        <v/>
      </c>
      <c r="T361" s="221" t="str">
        <f aca="true">IF(B361="","",IF(ISERROR(MATCH($J361,SorP!$B$1:$B$6279,0)),"",INDIRECT("'SorP'!$A$"&amp;MATCH($S361&amp;$J361,SorP!C:C,0))))</f>
        <v/>
      </c>
      <c r="U361" s="222"/>
      <c r="V361" s="223" t="e">
        <f aca="false">IF(C361="",NA(),IF(OR(C361="Smelter not listed",C361="Smelter not yet identified"),MATCH($B361&amp;$D361,'Smelter Look-up'!$J:$J,0),MATCH($B361&amp;$C361,'Smelter Look-up'!$J:$J,0)))</f>
        <v>#N/A</v>
      </c>
      <c r="X361" s="179" t="n">
        <f aca="false">IF(AND(C361="Smelter not listed",OR(LEN(D361)=0,LEN(E361)=0)),1,0)</f>
        <v>0</v>
      </c>
      <c r="AB361" s="224" t="str">
        <f aca="false">B361&amp;C361</f>
        <v/>
      </c>
    </row>
    <row r="362" s="179" customFormat="true" ht="20.25" hidden="false" customHeight="false" outlineLevel="0" collapsed="false">
      <c r="A362" s="221"/>
      <c r="B362" s="211" t="str">
        <f aca="false">IF(LEN(A362)=0,"",INDEX('Smelter Look-up'!$A:$A,MATCH($A362,'Smelter Look-up'!$E:$E,0)))</f>
        <v/>
      </c>
      <c r="C362" s="212" t="str">
        <f aca="false">IF(LEN(A362)=0,"",INDEX('Smelter Look-up'!$C:$C,MATCH($A362,'Smelter Look-up'!$E:$E,0)))</f>
        <v/>
      </c>
      <c r="D362" s="213"/>
      <c r="E362" s="211" t="str">
        <f aca="true">IF(ISERROR($V362),"",OFFSET('Smelter Look-up'!$D$4,$V362-4,0)&amp;"")</f>
        <v/>
      </c>
      <c r="F362" s="214" t="str">
        <f aca="true">IF(ISERROR($V362),"",OFFSET('Smelter Look-up'!$E$4,$V362-4,0))</f>
        <v/>
      </c>
      <c r="G362" s="214" t="str">
        <f aca="true">IF(C362=$X$4,IF(ISERROR($V362),"Enter smelter details","RMI"),IF(ISERROR($V362),"",OFFSET('Smelter Look-up'!$F$4,$V362-4,0)))</f>
        <v/>
      </c>
      <c r="H362" s="215" t="str">
        <f aca="true">IF(ISERROR($V362),"",OFFSET('Smelter Look-up'!$G$4,$V362-4,0))</f>
        <v/>
      </c>
      <c r="I362" s="216" t="str">
        <f aca="true">IF(ISERROR($V362),"",OFFSET('Smelter Look-up'!$H$4,$V362-4,0))</f>
        <v/>
      </c>
      <c r="J362" s="216" t="str">
        <f aca="true">IF(ISERROR($V362),"",OFFSET('Smelter Look-up'!$I$4,$V362-4,0))</f>
        <v/>
      </c>
      <c r="K362" s="217"/>
      <c r="L362" s="217"/>
      <c r="M362" s="217"/>
      <c r="N362" s="217"/>
      <c r="O362" s="217"/>
      <c r="P362" s="218"/>
      <c r="Q362" s="219"/>
      <c r="R362" s="220" t="str">
        <f aca="true">IF(ISERROR($V362),"",OFFSET('Smelter Look-up'!$C$4,$V362-4,0)&amp;"")</f>
        <v/>
      </c>
      <c r="S362" s="221" t="str">
        <f aca="true">IF(B362="","",IF(ISERROR(MATCH($E362,CL,0)),"Unknown",INDIRECT("'C'!$A$"&amp;MATCH($E362,CL,0)+1)))</f>
        <v/>
      </c>
      <c r="T362" s="221" t="str">
        <f aca="true">IF(B362="","",IF(ISERROR(MATCH($J362,SorP!$B$1:$B$6279,0)),"",INDIRECT("'SorP'!$A$"&amp;MATCH($S362&amp;$J362,SorP!C:C,0))))</f>
        <v/>
      </c>
      <c r="U362" s="222"/>
      <c r="V362" s="223" t="e">
        <f aca="false">IF(C362="",NA(),IF(OR(C362="Smelter not listed",C362="Smelter not yet identified"),MATCH($B362&amp;$D362,'Smelter Look-up'!$J:$J,0),MATCH($B362&amp;$C362,'Smelter Look-up'!$J:$J,0)))</f>
        <v>#N/A</v>
      </c>
      <c r="X362" s="179" t="n">
        <f aca="false">IF(AND(C362="Smelter not listed",OR(LEN(D362)=0,LEN(E362)=0)),1,0)</f>
        <v>0</v>
      </c>
      <c r="AB362" s="224" t="str">
        <f aca="false">B362&amp;C362</f>
        <v/>
      </c>
    </row>
    <row r="363" s="179" customFormat="true" ht="20.25" hidden="false" customHeight="false" outlineLevel="0" collapsed="false">
      <c r="A363" s="221"/>
      <c r="B363" s="211" t="str">
        <f aca="false">IF(LEN(A363)=0,"",INDEX('Smelter Look-up'!$A:$A,MATCH($A363,'Smelter Look-up'!$E:$E,0)))</f>
        <v/>
      </c>
      <c r="C363" s="212" t="str">
        <f aca="false">IF(LEN(A363)=0,"",INDEX('Smelter Look-up'!$C:$C,MATCH($A363,'Smelter Look-up'!$E:$E,0)))</f>
        <v/>
      </c>
      <c r="D363" s="213"/>
      <c r="E363" s="211" t="str">
        <f aca="true">IF(ISERROR($V363),"",OFFSET('Smelter Look-up'!$D$4,$V363-4,0)&amp;"")</f>
        <v/>
      </c>
      <c r="F363" s="214" t="str">
        <f aca="true">IF(ISERROR($V363),"",OFFSET('Smelter Look-up'!$E$4,$V363-4,0))</f>
        <v/>
      </c>
      <c r="G363" s="214" t="str">
        <f aca="true">IF(C363=$X$4,IF(ISERROR($V363),"Enter smelter details","RMI"),IF(ISERROR($V363),"",OFFSET('Smelter Look-up'!$F$4,$V363-4,0)))</f>
        <v/>
      </c>
      <c r="H363" s="215" t="str">
        <f aca="true">IF(ISERROR($V363),"",OFFSET('Smelter Look-up'!$G$4,$V363-4,0))</f>
        <v/>
      </c>
      <c r="I363" s="216" t="str">
        <f aca="true">IF(ISERROR($V363),"",OFFSET('Smelter Look-up'!$H$4,$V363-4,0))</f>
        <v/>
      </c>
      <c r="J363" s="216" t="str">
        <f aca="true">IF(ISERROR($V363),"",OFFSET('Smelter Look-up'!$I$4,$V363-4,0))</f>
        <v/>
      </c>
      <c r="K363" s="217"/>
      <c r="L363" s="217"/>
      <c r="M363" s="217"/>
      <c r="N363" s="217"/>
      <c r="O363" s="217"/>
      <c r="P363" s="218"/>
      <c r="Q363" s="219"/>
      <c r="R363" s="220" t="str">
        <f aca="true">IF(ISERROR($V363),"",OFFSET('Smelter Look-up'!$C$4,$V363-4,0)&amp;"")</f>
        <v/>
      </c>
      <c r="S363" s="221" t="str">
        <f aca="true">IF(B363="","",IF(ISERROR(MATCH($E363,CL,0)),"Unknown",INDIRECT("'C'!$A$"&amp;MATCH($E363,CL,0)+1)))</f>
        <v/>
      </c>
      <c r="T363" s="221" t="str">
        <f aca="true">IF(B363="","",IF(ISERROR(MATCH($J363,SorP!$B$1:$B$6279,0)),"",INDIRECT("'SorP'!$A$"&amp;MATCH($S363&amp;$J363,SorP!C:C,0))))</f>
        <v/>
      </c>
      <c r="U363" s="222"/>
      <c r="V363" s="223" t="e">
        <f aca="false">IF(C363="",NA(),IF(OR(C363="Smelter not listed",C363="Smelter not yet identified"),MATCH($B363&amp;$D363,'Smelter Look-up'!$J:$J,0),MATCH($B363&amp;$C363,'Smelter Look-up'!$J:$J,0)))</f>
        <v>#N/A</v>
      </c>
      <c r="X363" s="179" t="n">
        <f aca="false">IF(AND(C363="Smelter not listed",OR(LEN(D363)=0,LEN(E363)=0)),1,0)</f>
        <v>0</v>
      </c>
      <c r="AB363" s="224" t="str">
        <f aca="false">B363&amp;C363</f>
        <v/>
      </c>
    </row>
    <row r="364" s="179" customFormat="true" ht="20.25" hidden="false" customHeight="false" outlineLevel="0" collapsed="false">
      <c r="A364" s="221"/>
      <c r="B364" s="211" t="str">
        <f aca="false">IF(LEN(A364)=0,"",INDEX('Smelter Look-up'!$A:$A,MATCH($A364,'Smelter Look-up'!$E:$E,0)))</f>
        <v/>
      </c>
      <c r="C364" s="212" t="str">
        <f aca="false">IF(LEN(A364)=0,"",INDEX('Smelter Look-up'!$C:$C,MATCH($A364,'Smelter Look-up'!$E:$E,0)))</f>
        <v/>
      </c>
      <c r="D364" s="213"/>
      <c r="E364" s="211" t="str">
        <f aca="true">IF(ISERROR($V364),"",OFFSET('Smelter Look-up'!$D$4,$V364-4,0)&amp;"")</f>
        <v/>
      </c>
      <c r="F364" s="214" t="str">
        <f aca="true">IF(ISERROR($V364),"",OFFSET('Smelter Look-up'!$E$4,$V364-4,0))</f>
        <v/>
      </c>
      <c r="G364" s="214" t="str">
        <f aca="true">IF(C364=$X$4,IF(ISERROR($V364),"Enter smelter details","RMI"),IF(ISERROR($V364),"",OFFSET('Smelter Look-up'!$F$4,$V364-4,0)))</f>
        <v/>
      </c>
      <c r="H364" s="215" t="str">
        <f aca="true">IF(ISERROR($V364),"",OFFSET('Smelter Look-up'!$G$4,$V364-4,0))</f>
        <v/>
      </c>
      <c r="I364" s="216" t="str">
        <f aca="true">IF(ISERROR($V364),"",OFFSET('Smelter Look-up'!$H$4,$V364-4,0))</f>
        <v/>
      </c>
      <c r="J364" s="216" t="str">
        <f aca="true">IF(ISERROR($V364),"",OFFSET('Smelter Look-up'!$I$4,$V364-4,0))</f>
        <v/>
      </c>
      <c r="K364" s="217"/>
      <c r="L364" s="217"/>
      <c r="M364" s="217"/>
      <c r="N364" s="217"/>
      <c r="O364" s="217"/>
      <c r="P364" s="218"/>
      <c r="Q364" s="219"/>
      <c r="R364" s="220" t="str">
        <f aca="true">IF(ISERROR($V364),"",OFFSET('Smelter Look-up'!$C$4,$V364-4,0)&amp;"")</f>
        <v/>
      </c>
      <c r="S364" s="221" t="str">
        <f aca="true">IF(B364="","",IF(ISERROR(MATCH($E364,CL,0)),"Unknown",INDIRECT("'C'!$A$"&amp;MATCH($E364,CL,0)+1)))</f>
        <v/>
      </c>
      <c r="T364" s="221" t="str">
        <f aca="true">IF(B364="","",IF(ISERROR(MATCH($J364,SorP!$B$1:$B$6279,0)),"",INDIRECT("'SorP'!$A$"&amp;MATCH($S364&amp;$J364,SorP!C:C,0))))</f>
        <v/>
      </c>
      <c r="U364" s="222"/>
      <c r="V364" s="223" t="e">
        <f aca="false">IF(C364="",NA(),IF(OR(C364="Smelter not listed",C364="Smelter not yet identified"),MATCH($B364&amp;$D364,'Smelter Look-up'!$J:$J,0),MATCH($B364&amp;$C364,'Smelter Look-up'!$J:$J,0)))</f>
        <v>#N/A</v>
      </c>
      <c r="X364" s="179" t="n">
        <f aca="false">IF(AND(C364="Smelter not listed",OR(LEN(D364)=0,LEN(E364)=0)),1,0)</f>
        <v>0</v>
      </c>
      <c r="AB364" s="224" t="str">
        <f aca="false">B364&amp;C364</f>
        <v/>
      </c>
    </row>
    <row r="365" s="179" customFormat="true" ht="20.25" hidden="false" customHeight="false" outlineLevel="0" collapsed="false">
      <c r="A365" s="221"/>
      <c r="B365" s="211" t="str">
        <f aca="false">IF(LEN(A365)=0,"",INDEX('Smelter Look-up'!$A:$A,MATCH($A365,'Smelter Look-up'!$E:$E,0)))</f>
        <v/>
      </c>
      <c r="C365" s="212" t="str">
        <f aca="false">IF(LEN(A365)=0,"",INDEX('Smelter Look-up'!$C:$C,MATCH($A365,'Smelter Look-up'!$E:$E,0)))</f>
        <v/>
      </c>
      <c r="D365" s="213"/>
      <c r="E365" s="211" t="str">
        <f aca="true">IF(ISERROR($V365),"",OFFSET('Smelter Look-up'!$D$4,$V365-4,0)&amp;"")</f>
        <v/>
      </c>
      <c r="F365" s="214" t="str">
        <f aca="true">IF(ISERROR($V365),"",OFFSET('Smelter Look-up'!$E$4,$V365-4,0))</f>
        <v/>
      </c>
      <c r="G365" s="214" t="str">
        <f aca="true">IF(C365=$X$4,IF(ISERROR($V365),"Enter smelter details","RMI"),IF(ISERROR($V365),"",OFFSET('Smelter Look-up'!$F$4,$V365-4,0)))</f>
        <v/>
      </c>
      <c r="H365" s="215" t="str">
        <f aca="true">IF(ISERROR($V365),"",OFFSET('Smelter Look-up'!$G$4,$V365-4,0))</f>
        <v/>
      </c>
      <c r="I365" s="216" t="str">
        <f aca="true">IF(ISERROR($V365),"",OFFSET('Smelter Look-up'!$H$4,$V365-4,0))</f>
        <v/>
      </c>
      <c r="J365" s="216" t="str">
        <f aca="true">IF(ISERROR($V365),"",OFFSET('Smelter Look-up'!$I$4,$V365-4,0))</f>
        <v/>
      </c>
      <c r="K365" s="217"/>
      <c r="L365" s="217"/>
      <c r="M365" s="217"/>
      <c r="N365" s="217"/>
      <c r="O365" s="217"/>
      <c r="P365" s="218"/>
      <c r="Q365" s="219"/>
      <c r="R365" s="220" t="str">
        <f aca="true">IF(ISERROR($V365),"",OFFSET('Smelter Look-up'!$C$4,$V365-4,0)&amp;"")</f>
        <v/>
      </c>
      <c r="S365" s="221" t="str">
        <f aca="true">IF(B365="","",IF(ISERROR(MATCH($E365,CL,0)),"Unknown",INDIRECT("'C'!$A$"&amp;MATCH($E365,CL,0)+1)))</f>
        <v/>
      </c>
      <c r="T365" s="221" t="str">
        <f aca="true">IF(B365="","",IF(ISERROR(MATCH($J365,SorP!$B$1:$B$6279,0)),"",INDIRECT("'SorP'!$A$"&amp;MATCH($S365&amp;$J365,SorP!C:C,0))))</f>
        <v/>
      </c>
      <c r="U365" s="222"/>
      <c r="V365" s="223" t="e">
        <f aca="false">IF(C365="",NA(),IF(OR(C365="Smelter not listed",C365="Smelter not yet identified"),MATCH($B365&amp;$D365,'Smelter Look-up'!$J:$J,0),MATCH($B365&amp;$C365,'Smelter Look-up'!$J:$J,0)))</f>
        <v>#N/A</v>
      </c>
      <c r="X365" s="179" t="n">
        <f aca="false">IF(AND(C365="Smelter not listed",OR(LEN(D365)=0,LEN(E365)=0)),1,0)</f>
        <v>0</v>
      </c>
      <c r="AB365" s="224" t="str">
        <f aca="false">B365&amp;C365</f>
        <v/>
      </c>
    </row>
    <row r="366" s="179" customFormat="true" ht="20.25" hidden="false" customHeight="false" outlineLevel="0" collapsed="false">
      <c r="A366" s="221"/>
      <c r="B366" s="211" t="str">
        <f aca="false">IF(LEN(A366)=0,"",INDEX('Smelter Look-up'!$A:$A,MATCH($A366,'Smelter Look-up'!$E:$E,0)))</f>
        <v/>
      </c>
      <c r="C366" s="212" t="str">
        <f aca="false">IF(LEN(A366)=0,"",INDEX('Smelter Look-up'!$C:$C,MATCH($A366,'Smelter Look-up'!$E:$E,0)))</f>
        <v/>
      </c>
      <c r="D366" s="213"/>
      <c r="E366" s="211" t="str">
        <f aca="true">IF(ISERROR($V366),"",OFFSET('Smelter Look-up'!$D$4,$V366-4,0)&amp;"")</f>
        <v/>
      </c>
      <c r="F366" s="214" t="str">
        <f aca="true">IF(ISERROR($V366),"",OFFSET('Smelter Look-up'!$E$4,$V366-4,0))</f>
        <v/>
      </c>
      <c r="G366" s="214" t="str">
        <f aca="true">IF(C366=$X$4,IF(ISERROR($V366),"Enter smelter details","RMI"),IF(ISERROR($V366),"",OFFSET('Smelter Look-up'!$F$4,$V366-4,0)))</f>
        <v/>
      </c>
      <c r="H366" s="215" t="str">
        <f aca="true">IF(ISERROR($V366),"",OFFSET('Smelter Look-up'!$G$4,$V366-4,0))</f>
        <v/>
      </c>
      <c r="I366" s="216" t="str">
        <f aca="true">IF(ISERROR($V366),"",OFFSET('Smelter Look-up'!$H$4,$V366-4,0))</f>
        <v/>
      </c>
      <c r="J366" s="216" t="str">
        <f aca="true">IF(ISERROR($V366),"",OFFSET('Smelter Look-up'!$I$4,$V366-4,0))</f>
        <v/>
      </c>
      <c r="K366" s="217"/>
      <c r="L366" s="217"/>
      <c r="M366" s="217"/>
      <c r="N366" s="217"/>
      <c r="O366" s="217"/>
      <c r="P366" s="218"/>
      <c r="Q366" s="219"/>
      <c r="R366" s="220" t="str">
        <f aca="true">IF(ISERROR($V366),"",OFFSET('Smelter Look-up'!$C$4,$V366-4,0)&amp;"")</f>
        <v/>
      </c>
      <c r="S366" s="221" t="str">
        <f aca="true">IF(B366="","",IF(ISERROR(MATCH($E366,CL,0)),"Unknown",INDIRECT("'C'!$A$"&amp;MATCH($E366,CL,0)+1)))</f>
        <v/>
      </c>
      <c r="T366" s="221" t="str">
        <f aca="true">IF(B366="","",IF(ISERROR(MATCH($J366,SorP!$B$1:$B$6279,0)),"",INDIRECT("'SorP'!$A$"&amp;MATCH($S366&amp;$J366,SorP!C:C,0))))</f>
        <v/>
      </c>
      <c r="U366" s="222"/>
      <c r="V366" s="223" t="e">
        <f aca="false">IF(C366="",NA(),IF(OR(C366="Smelter not listed",C366="Smelter not yet identified"),MATCH($B366&amp;$D366,'Smelter Look-up'!$J:$J,0),MATCH($B366&amp;$C366,'Smelter Look-up'!$J:$J,0)))</f>
        <v>#N/A</v>
      </c>
      <c r="X366" s="179" t="n">
        <f aca="false">IF(AND(C366="Smelter not listed",OR(LEN(D366)=0,LEN(E366)=0)),1,0)</f>
        <v>0</v>
      </c>
      <c r="AB366" s="224" t="str">
        <f aca="false">B366&amp;C366</f>
        <v/>
      </c>
    </row>
    <row r="367" s="179" customFormat="true" ht="20.25" hidden="false" customHeight="false" outlineLevel="0" collapsed="false">
      <c r="A367" s="221"/>
      <c r="B367" s="211" t="str">
        <f aca="false">IF(LEN(A367)=0,"",INDEX('Smelter Look-up'!$A:$A,MATCH($A367,'Smelter Look-up'!$E:$E,0)))</f>
        <v/>
      </c>
      <c r="C367" s="212" t="str">
        <f aca="false">IF(LEN(A367)=0,"",INDEX('Smelter Look-up'!$C:$C,MATCH($A367,'Smelter Look-up'!$E:$E,0)))</f>
        <v/>
      </c>
      <c r="D367" s="213"/>
      <c r="E367" s="211" t="str">
        <f aca="true">IF(ISERROR($V367),"",OFFSET('Smelter Look-up'!$D$4,$V367-4,0)&amp;"")</f>
        <v/>
      </c>
      <c r="F367" s="214" t="str">
        <f aca="true">IF(ISERROR($V367),"",OFFSET('Smelter Look-up'!$E$4,$V367-4,0))</f>
        <v/>
      </c>
      <c r="G367" s="214" t="str">
        <f aca="true">IF(C367=$X$4,IF(ISERROR($V367),"Enter smelter details","RMI"),IF(ISERROR($V367),"",OFFSET('Smelter Look-up'!$F$4,$V367-4,0)))</f>
        <v/>
      </c>
      <c r="H367" s="215" t="str">
        <f aca="true">IF(ISERROR($V367),"",OFFSET('Smelter Look-up'!$G$4,$V367-4,0))</f>
        <v/>
      </c>
      <c r="I367" s="216" t="str">
        <f aca="true">IF(ISERROR($V367),"",OFFSET('Smelter Look-up'!$H$4,$V367-4,0))</f>
        <v/>
      </c>
      <c r="J367" s="216" t="str">
        <f aca="true">IF(ISERROR($V367),"",OFFSET('Smelter Look-up'!$I$4,$V367-4,0))</f>
        <v/>
      </c>
      <c r="K367" s="217"/>
      <c r="L367" s="217"/>
      <c r="M367" s="217"/>
      <c r="N367" s="217"/>
      <c r="O367" s="217"/>
      <c r="P367" s="218"/>
      <c r="Q367" s="219"/>
      <c r="R367" s="220" t="str">
        <f aca="true">IF(ISERROR($V367),"",OFFSET('Smelter Look-up'!$C$4,$V367-4,0)&amp;"")</f>
        <v/>
      </c>
      <c r="S367" s="221" t="str">
        <f aca="true">IF(B367="","",IF(ISERROR(MATCH($E367,CL,0)),"Unknown",INDIRECT("'C'!$A$"&amp;MATCH($E367,CL,0)+1)))</f>
        <v/>
      </c>
      <c r="T367" s="221" t="str">
        <f aca="true">IF(B367="","",IF(ISERROR(MATCH($J367,SorP!$B$1:$B$6279,0)),"",INDIRECT("'SorP'!$A$"&amp;MATCH($S367&amp;$J367,SorP!C:C,0))))</f>
        <v/>
      </c>
      <c r="U367" s="222"/>
      <c r="V367" s="223" t="e">
        <f aca="false">IF(C367="",NA(),IF(OR(C367="Smelter not listed",C367="Smelter not yet identified"),MATCH($B367&amp;$D367,'Smelter Look-up'!$J:$J,0),MATCH($B367&amp;$C367,'Smelter Look-up'!$J:$J,0)))</f>
        <v>#N/A</v>
      </c>
      <c r="X367" s="179" t="n">
        <f aca="false">IF(AND(C367="Smelter not listed",OR(LEN(D367)=0,LEN(E367)=0)),1,0)</f>
        <v>0</v>
      </c>
      <c r="AB367" s="224" t="str">
        <f aca="false">B367&amp;C367</f>
        <v/>
      </c>
    </row>
    <row r="368" s="179" customFormat="true" ht="20.25" hidden="false" customHeight="false" outlineLevel="0" collapsed="false">
      <c r="A368" s="221"/>
      <c r="B368" s="211" t="str">
        <f aca="false">IF(LEN(A368)=0,"",INDEX('Smelter Look-up'!$A:$A,MATCH($A368,'Smelter Look-up'!$E:$E,0)))</f>
        <v/>
      </c>
      <c r="C368" s="212" t="str">
        <f aca="false">IF(LEN(A368)=0,"",INDEX('Smelter Look-up'!$C:$C,MATCH($A368,'Smelter Look-up'!$E:$E,0)))</f>
        <v/>
      </c>
      <c r="D368" s="213"/>
      <c r="E368" s="211" t="str">
        <f aca="true">IF(ISERROR($V368),"",OFFSET('Smelter Look-up'!$D$4,$V368-4,0)&amp;"")</f>
        <v/>
      </c>
      <c r="F368" s="214" t="str">
        <f aca="true">IF(ISERROR($V368),"",OFFSET('Smelter Look-up'!$E$4,$V368-4,0))</f>
        <v/>
      </c>
      <c r="G368" s="214" t="str">
        <f aca="true">IF(C368=$X$4,IF(ISERROR($V368),"Enter smelter details","RMI"),IF(ISERROR($V368),"",OFFSET('Smelter Look-up'!$F$4,$V368-4,0)))</f>
        <v/>
      </c>
      <c r="H368" s="215" t="str">
        <f aca="true">IF(ISERROR($V368),"",OFFSET('Smelter Look-up'!$G$4,$V368-4,0))</f>
        <v/>
      </c>
      <c r="I368" s="216" t="str">
        <f aca="true">IF(ISERROR($V368),"",OFFSET('Smelter Look-up'!$H$4,$V368-4,0))</f>
        <v/>
      </c>
      <c r="J368" s="216" t="str">
        <f aca="true">IF(ISERROR($V368),"",OFFSET('Smelter Look-up'!$I$4,$V368-4,0))</f>
        <v/>
      </c>
      <c r="K368" s="217"/>
      <c r="L368" s="217"/>
      <c r="M368" s="217"/>
      <c r="N368" s="217"/>
      <c r="O368" s="217"/>
      <c r="P368" s="218"/>
      <c r="Q368" s="219"/>
      <c r="R368" s="220" t="str">
        <f aca="true">IF(ISERROR($V368),"",OFFSET('Smelter Look-up'!$C$4,$V368-4,0)&amp;"")</f>
        <v/>
      </c>
      <c r="S368" s="221" t="str">
        <f aca="true">IF(B368="","",IF(ISERROR(MATCH($E368,CL,0)),"Unknown",INDIRECT("'C'!$A$"&amp;MATCH($E368,CL,0)+1)))</f>
        <v/>
      </c>
      <c r="T368" s="221" t="str">
        <f aca="true">IF(B368="","",IF(ISERROR(MATCH($J368,SorP!$B$1:$B$6279,0)),"",INDIRECT("'SorP'!$A$"&amp;MATCH($S368&amp;$J368,SorP!C:C,0))))</f>
        <v/>
      </c>
      <c r="U368" s="222"/>
      <c r="V368" s="223" t="e">
        <f aca="false">IF(C368="",NA(),IF(OR(C368="Smelter not listed",C368="Smelter not yet identified"),MATCH($B368&amp;$D368,'Smelter Look-up'!$J:$J,0),MATCH($B368&amp;$C368,'Smelter Look-up'!$J:$J,0)))</f>
        <v>#N/A</v>
      </c>
      <c r="X368" s="179" t="n">
        <f aca="false">IF(AND(C368="Smelter not listed",OR(LEN(D368)=0,LEN(E368)=0)),1,0)</f>
        <v>0</v>
      </c>
      <c r="AB368" s="224" t="str">
        <f aca="false">B368&amp;C368</f>
        <v/>
      </c>
    </row>
    <row r="369" s="179" customFormat="true" ht="20.25" hidden="false" customHeight="false" outlineLevel="0" collapsed="false">
      <c r="A369" s="221"/>
      <c r="B369" s="211" t="str">
        <f aca="false">IF(LEN(A369)=0,"",INDEX('Smelter Look-up'!$A:$A,MATCH($A369,'Smelter Look-up'!$E:$E,0)))</f>
        <v/>
      </c>
      <c r="C369" s="212" t="str">
        <f aca="false">IF(LEN(A369)=0,"",INDEX('Smelter Look-up'!$C:$C,MATCH($A369,'Smelter Look-up'!$E:$E,0)))</f>
        <v/>
      </c>
      <c r="D369" s="213"/>
      <c r="E369" s="211" t="str">
        <f aca="true">IF(ISERROR($V369),"",OFFSET('Smelter Look-up'!$D$4,$V369-4,0)&amp;"")</f>
        <v/>
      </c>
      <c r="F369" s="214" t="str">
        <f aca="true">IF(ISERROR($V369),"",OFFSET('Smelter Look-up'!$E$4,$V369-4,0))</f>
        <v/>
      </c>
      <c r="G369" s="214" t="str">
        <f aca="true">IF(C369=$X$4,IF(ISERROR($V369),"Enter smelter details","RMI"),IF(ISERROR($V369),"",OFFSET('Smelter Look-up'!$F$4,$V369-4,0)))</f>
        <v/>
      </c>
      <c r="H369" s="215" t="str">
        <f aca="true">IF(ISERROR($V369),"",OFFSET('Smelter Look-up'!$G$4,$V369-4,0))</f>
        <v/>
      </c>
      <c r="I369" s="216" t="str">
        <f aca="true">IF(ISERROR($V369),"",OFFSET('Smelter Look-up'!$H$4,$V369-4,0))</f>
        <v/>
      </c>
      <c r="J369" s="216" t="str">
        <f aca="true">IF(ISERROR($V369),"",OFFSET('Smelter Look-up'!$I$4,$V369-4,0))</f>
        <v/>
      </c>
      <c r="K369" s="217"/>
      <c r="L369" s="217"/>
      <c r="M369" s="217"/>
      <c r="N369" s="217"/>
      <c r="O369" s="217"/>
      <c r="P369" s="218"/>
      <c r="Q369" s="219"/>
      <c r="R369" s="220" t="str">
        <f aca="true">IF(ISERROR($V369),"",OFFSET('Smelter Look-up'!$C$4,$V369-4,0)&amp;"")</f>
        <v/>
      </c>
      <c r="S369" s="221" t="str">
        <f aca="true">IF(B369="","",IF(ISERROR(MATCH($E369,CL,0)),"Unknown",INDIRECT("'C'!$A$"&amp;MATCH($E369,CL,0)+1)))</f>
        <v/>
      </c>
      <c r="T369" s="221" t="str">
        <f aca="true">IF(B369="","",IF(ISERROR(MATCH($J369,SorP!$B$1:$B$6279,0)),"",INDIRECT("'SorP'!$A$"&amp;MATCH($S369&amp;$J369,SorP!C:C,0))))</f>
        <v/>
      </c>
      <c r="U369" s="222"/>
      <c r="V369" s="223" t="e">
        <f aca="false">IF(C369="",NA(),IF(OR(C369="Smelter not listed",C369="Smelter not yet identified"),MATCH($B369&amp;$D369,'Smelter Look-up'!$J:$J,0),MATCH($B369&amp;$C369,'Smelter Look-up'!$J:$J,0)))</f>
        <v>#N/A</v>
      </c>
      <c r="X369" s="179" t="n">
        <f aca="false">IF(AND(C369="Smelter not listed",OR(LEN(D369)=0,LEN(E369)=0)),1,0)</f>
        <v>0</v>
      </c>
      <c r="AB369" s="224" t="str">
        <f aca="false">B369&amp;C369</f>
        <v/>
      </c>
    </row>
    <row r="370" s="179" customFormat="true" ht="20.25" hidden="false" customHeight="false" outlineLevel="0" collapsed="false">
      <c r="A370" s="221"/>
      <c r="B370" s="211" t="str">
        <f aca="false">IF(LEN(A370)=0,"",INDEX('Smelter Look-up'!$A:$A,MATCH($A370,'Smelter Look-up'!$E:$E,0)))</f>
        <v/>
      </c>
      <c r="C370" s="212" t="str">
        <f aca="false">IF(LEN(A370)=0,"",INDEX('Smelter Look-up'!$C:$C,MATCH($A370,'Smelter Look-up'!$E:$E,0)))</f>
        <v/>
      </c>
      <c r="D370" s="213"/>
      <c r="E370" s="211" t="str">
        <f aca="true">IF(ISERROR($V370),"",OFFSET('Smelter Look-up'!$D$4,$V370-4,0)&amp;"")</f>
        <v/>
      </c>
      <c r="F370" s="214" t="str">
        <f aca="true">IF(ISERROR($V370),"",OFFSET('Smelter Look-up'!$E$4,$V370-4,0))</f>
        <v/>
      </c>
      <c r="G370" s="214" t="str">
        <f aca="true">IF(C370=$X$4,IF(ISERROR($V370),"Enter smelter details","RMI"),IF(ISERROR($V370),"",OFFSET('Smelter Look-up'!$F$4,$V370-4,0)))</f>
        <v/>
      </c>
      <c r="H370" s="215" t="str">
        <f aca="true">IF(ISERROR($V370),"",OFFSET('Smelter Look-up'!$G$4,$V370-4,0))</f>
        <v/>
      </c>
      <c r="I370" s="216" t="str">
        <f aca="true">IF(ISERROR($V370),"",OFFSET('Smelter Look-up'!$H$4,$V370-4,0))</f>
        <v/>
      </c>
      <c r="J370" s="216" t="str">
        <f aca="true">IF(ISERROR($V370),"",OFFSET('Smelter Look-up'!$I$4,$V370-4,0))</f>
        <v/>
      </c>
      <c r="K370" s="217"/>
      <c r="L370" s="217"/>
      <c r="M370" s="217"/>
      <c r="N370" s="217"/>
      <c r="O370" s="217"/>
      <c r="P370" s="218"/>
      <c r="Q370" s="219"/>
      <c r="R370" s="220" t="str">
        <f aca="true">IF(ISERROR($V370),"",OFFSET('Smelter Look-up'!$C$4,$V370-4,0)&amp;"")</f>
        <v/>
      </c>
      <c r="S370" s="221" t="str">
        <f aca="true">IF(B370="","",IF(ISERROR(MATCH($E370,CL,0)),"Unknown",INDIRECT("'C'!$A$"&amp;MATCH($E370,CL,0)+1)))</f>
        <v/>
      </c>
      <c r="T370" s="221" t="str">
        <f aca="true">IF(B370="","",IF(ISERROR(MATCH($J370,SorP!$B$1:$B$6279,0)),"",INDIRECT("'SorP'!$A$"&amp;MATCH($S370&amp;$J370,SorP!C:C,0))))</f>
        <v/>
      </c>
      <c r="U370" s="222"/>
      <c r="V370" s="223" t="e">
        <f aca="false">IF(C370="",NA(),IF(OR(C370="Smelter not listed",C370="Smelter not yet identified"),MATCH($B370&amp;$D370,'Smelter Look-up'!$J:$J,0),MATCH($B370&amp;$C370,'Smelter Look-up'!$J:$J,0)))</f>
        <v>#N/A</v>
      </c>
      <c r="X370" s="179" t="n">
        <f aca="false">IF(AND(C370="Smelter not listed",OR(LEN(D370)=0,LEN(E370)=0)),1,0)</f>
        <v>0</v>
      </c>
      <c r="AB370" s="224" t="str">
        <f aca="false">B370&amp;C370</f>
        <v/>
      </c>
    </row>
    <row r="371" s="179" customFormat="true" ht="20.25" hidden="false" customHeight="false" outlineLevel="0" collapsed="false">
      <c r="A371" s="221"/>
      <c r="B371" s="211" t="str">
        <f aca="false">IF(LEN(A371)=0,"",INDEX('Smelter Look-up'!$A:$A,MATCH($A371,'Smelter Look-up'!$E:$E,0)))</f>
        <v/>
      </c>
      <c r="C371" s="212" t="str">
        <f aca="false">IF(LEN(A371)=0,"",INDEX('Smelter Look-up'!$C:$C,MATCH($A371,'Smelter Look-up'!$E:$E,0)))</f>
        <v/>
      </c>
      <c r="D371" s="213"/>
      <c r="E371" s="211" t="str">
        <f aca="true">IF(ISERROR($V371),"",OFFSET('Smelter Look-up'!$D$4,$V371-4,0)&amp;"")</f>
        <v/>
      </c>
      <c r="F371" s="214" t="str">
        <f aca="true">IF(ISERROR($V371),"",OFFSET('Smelter Look-up'!$E$4,$V371-4,0))</f>
        <v/>
      </c>
      <c r="G371" s="214" t="str">
        <f aca="true">IF(C371=$X$4,IF(ISERROR($V371),"Enter smelter details","RMI"),IF(ISERROR($V371),"",OFFSET('Smelter Look-up'!$F$4,$V371-4,0)))</f>
        <v/>
      </c>
      <c r="H371" s="215" t="str">
        <f aca="true">IF(ISERROR($V371),"",OFFSET('Smelter Look-up'!$G$4,$V371-4,0))</f>
        <v/>
      </c>
      <c r="I371" s="216" t="str">
        <f aca="true">IF(ISERROR($V371),"",OFFSET('Smelter Look-up'!$H$4,$V371-4,0))</f>
        <v/>
      </c>
      <c r="J371" s="216" t="str">
        <f aca="true">IF(ISERROR($V371),"",OFFSET('Smelter Look-up'!$I$4,$V371-4,0))</f>
        <v/>
      </c>
      <c r="K371" s="217"/>
      <c r="L371" s="217"/>
      <c r="M371" s="217"/>
      <c r="N371" s="217"/>
      <c r="O371" s="217"/>
      <c r="P371" s="218"/>
      <c r="Q371" s="219"/>
      <c r="R371" s="220" t="str">
        <f aca="true">IF(ISERROR($V371),"",OFFSET('Smelter Look-up'!$C$4,$V371-4,0)&amp;"")</f>
        <v/>
      </c>
      <c r="S371" s="221" t="str">
        <f aca="true">IF(B371="","",IF(ISERROR(MATCH($E371,CL,0)),"Unknown",INDIRECT("'C'!$A$"&amp;MATCH($E371,CL,0)+1)))</f>
        <v/>
      </c>
      <c r="T371" s="221" t="str">
        <f aca="true">IF(B371="","",IF(ISERROR(MATCH($J371,SorP!$B$1:$B$6279,0)),"",INDIRECT("'SorP'!$A$"&amp;MATCH($S371&amp;$J371,SorP!C:C,0))))</f>
        <v/>
      </c>
      <c r="U371" s="222"/>
      <c r="V371" s="223" t="e">
        <f aca="false">IF(C371="",NA(),IF(OR(C371="Smelter not listed",C371="Smelter not yet identified"),MATCH($B371&amp;$D371,'Smelter Look-up'!$J:$J,0),MATCH($B371&amp;$C371,'Smelter Look-up'!$J:$J,0)))</f>
        <v>#N/A</v>
      </c>
      <c r="X371" s="179" t="n">
        <f aca="false">IF(AND(C371="Smelter not listed",OR(LEN(D371)=0,LEN(E371)=0)),1,0)</f>
        <v>0</v>
      </c>
      <c r="AB371" s="224" t="str">
        <f aca="false">B371&amp;C371</f>
        <v/>
      </c>
    </row>
    <row r="372" s="179" customFormat="true" ht="20.25" hidden="false" customHeight="false" outlineLevel="0" collapsed="false">
      <c r="A372" s="221"/>
      <c r="B372" s="211" t="str">
        <f aca="false">IF(LEN(A372)=0,"",INDEX('Smelter Look-up'!$A:$A,MATCH($A372,'Smelter Look-up'!$E:$E,0)))</f>
        <v/>
      </c>
      <c r="C372" s="212" t="str">
        <f aca="false">IF(LEN(A372)=0,"",INDEX('Smelter Look-up'!$C:$C,MATCH($A372,'Smelter Look-up'!$E:$E,0)))</f>
        <v/>
      </c>
      <c r="D372" s="213"/>
      <c r="E372" s="211" t="str">
        <f aca="true">IF(ISERROR($V372),"",OFFSET('Smelter Look-up'!$D$4,$V372-4,0)&amp;"")</f>
        <v/>
      </c>
      <c r="F372" s="214" t="str">
        <f aca="true">IF(ISERROR($V372),"",OFFSET('Smelter Look-up'!$E$4,$V372-4,0))</f>
        <v/>
      </c>
      <c r="G372" s="214" t="str">
        <f aca="true">IF(C372=$X$4,IF(ISERROR($V372),"Enter smelter details","RMI"),IF(ISERROR($V372),"",OFFSET('Smelter Look-up'!$F$4,$V372-4,0)))</f>
        <v/>
      </c>
      <c r="H372" s="215" t="str">
        <f aca="true">IF(ISERROR($V372),"",OFFSET('Smelter Look-up'!$G$4,$V372-4,0))</f>
        <v/>
      </c>
      <c r="I372" s="216" t="str">
        <f aca="true">IF(ISERROR($V372),"",OFFSET('Smelter Look-up'!$H$4,$V372-4,0))</f>
        <v/>
      </c>
      <c r="J372" s="216" t="str">
        <f aca="true">IF(ISERROR($V372),"",OFFSET('Smelter Look-up'!$I$4,$V372-4,0))</f>
        <v/>
      </c>
      <c r="K372" s="217"/>
      <c r="L372" s="217"/>
      <c r="M372" s="217"/>
      <c r="N372" s="217"/>
      <c r="O372" s="217"/>
      <c r="P372" s="218"/>
      <c r="Q372" s="219"/>
      <c r="R372" s="220" t="str">
        <f aca="true">IF(ISERROR($V372),"",OFFSET('Smelter Look-up'!$C$4,$V372-4,0)&amp;"")</f>
        <v/>
      </c>
      <c r="S372" s="221" t="str">
        <f aca="true">IF(B372="","",IF(ISERROR(MATCH($E372,CL,0)),"Unknown",INDIRECT("'C'!$A$"&amp;MATCH($E372,CL,0)+1)))</f>
        <v/>
      </c>
      <c r="T372" s="221" t="str">
        <f aca="true">IF(B372="","",IF(ISERROR(MATCH($J372,SorP!$B$1:$B$6279,0)),"",INDIRECT("'SorP'!$A$"&amp;MATCH($S372&amp;$J372,SorP!C:C,0))))</f>
        <v/>
      </c>
      <c r="U372" s="222"/>
      <c r="V372" s="223" t="e">
        <f aca="false">IF(C372="",NA(),IF(OR(C372="Smelter not listed",C372="Smelter not yet identified"),MATCH($B372&amp;$D372,'Smelter Look-up'!$J:$J,0),MATCH($B372&amp;$C372,'Smelter Look-up'!$J:$J,0)))</f>
        <v>#N/A</v>
      </c>
      <c r="X372" s="179" t="n">
        <f aca="false">IF(AND(C372="Smelter not listed",OR(LEN(D372)=0,LEN(E372)=0)),1,0)</f>
        <v>0</v>
      </c>
      <c r="AB372" s="224" t="str">
        <f aca="false">B372&amp;C372</f>
        <v/>
      </c>
    </row>
    <row r="373" s="179" customFormat="true" ht="20.25" hidden="false" customHeight="false" outlineLevel="0" collapsed="false">
      <c r="A373" s="221"/>
      <c r="B373" s="211" t="str">
        <f aca="false">IF(LEN(A373)=0,"",INDEX('Smelter Look-up'!$A:$A,MATCH($A373,'Smelter Look-up'!$E:$E,0)))</f>
        <v/>
      </c>
      <c r="C373" s="212" t="str">
        <f aca="false">IF(LEN(A373)=0,"",INDEX('Smelter Look-up'!$C:$C,MATCH($A373,'Smelter Look-up'!$E:$E,0)))</f>
        <v/>
      </c>
      <c r="D373" s="213"/>
      <c r="E373" s="211" t="str">
        <f aca="true">IF(ISERROR($V373),"",OFFSET('Smelter Look-up'!$D$4,$V373-4,0)&amp;"")</f>
        <v/>
      </c>
      <c r="F373" s="214" t="str">
        <f aca="true">IF(ISERROR($V373),"",OFFSET('Smelter Look-up'!$E$4,$V373-4,0))</f>
        <v/>
      </c>
      <c r="G373" s="214" t="str">
        <f aca="true">IF(C373=$X$4,IF(ISERROR($V373),"Enter smelter details","RMI"),IF(ISERROR($V373),"",OFFSET('Smelter Look-up'!$F$4,$V373-4,0)))</f>
        <v/>
      </c>
      <c r="H373" s="215" t="str">
        <f aca="true">IF(ISERROR($V373),"",OFFSET('Smelter Look-up'!$G$4,$V373-4,0))</f>
        <v/>
      </c>
      <c r="I373" s="216" t="str">
        <f aca="true">IF(ISERROR($V373),"",OFFSET('Smelter Look-up'!$H$4,$V373-4,0))</f>
        <v/>
      </c>
      <c r="J373" s="216" t="str">
        <f aca="true">IF(ISERROR($V373),"",OFFSET('Smelter Look-up'!$I$4,$V373-4,0))</f>
        <v/>
      </c>
      <c r="K373" s="217"/>
      <c r="L373" s="217"/>
      <c r="M373" s="217"/>
      <c r="N373" s="217"/>
      <c r="O373" s="217"/>
      <c r="P373" s="218"/>
      <c r="Q373" s="219"/>
      <c r="R373" s="220" t="str">
        <f aca="true">IF(ISERROR($V373),"",OFFSET('Smelter Look-up'!$C$4,$V373-4,0)&amp;"")</f>
        <v/>
      </c>
      <c r="S373" s="221" t="str">
        <f aca="true">IF(B373="","",IF(ISERROR(MATCH($E373,CL,0)),"Unknown",INDIRECT("'C'!$A$"&amp;MATCH($E373,CL,0)+1)))</f>
        <v/>
      </c>
      <c r="T373" s="221" t="str">
        <f aca="true">IF(B373="","",IF(ISERROR(MATCH($J373,SorP!$B$1:$B$6279,0)),"",INDIRECT("'SorP'!$A$"&amp;MATCH($S373&amp;$J373,SorP!C:C,0))))</f>
        <v/>
      </c>
      <c r="U373" s="222"/>
      <c r="V373" s="223" t="e">
        <f aca="false">IF(C373="",NA(),IF(OR(C373="Smelter not listed",C373="Smelter not yet identified"),MATCH($B373&amp;$D373,'Smelter Look-up'!$J:$J,0),MATCH($B373&amp;$C373,'Smelter Look-up'!$J:$J,0)))</f>
        <v>#N/A</v>
      </c>
      <c r="X373" s="179" t="n">
        <f aca="false">IF(AND(C373="Smelter not listed",OR(LEN(D373)=0,LEN(E373)=0)),1,0)</f>
        <v>0</v>
      </c>
      <c r="AB373" s="224" t="str">
        <f aca="false">B373&amp;C373</f>
        <v/>
      </c>
    </row>
    <row r="374" s="179" customFormat="true" ht="20.25" hidden="false" customHeight="false" outlineLevel="0" collapsed="false">
      <c r="A374" s="221"/>
      <c r="B374" s="211" t="str">
        <f aca="false">IF(LEN(A374)=0,"",INDEX('Smelter Look-up'!$A:$A,MATCH($A374,'Smelter Look-up'!$E:$E,0)))</f>
        <v/>
      </c>
      <c r="C374" s="212" t="str">
        <f aca="false">IF(LEN(A374)=0,"",INDEX('Smelter Look-up'!$C:$C,MATCH($A374,'Smelter Look-up'!$E:$E,0)))</f>
        <v/>
      </c>
      <c r="D374" s="213"/>
      <c r="E374" s="211" t="str">
        <f aca="true">IF(ISERROR($V374),"",OFFSET('Smelter Look-up'!$D$4,$V374-4,0)&amp;"")</f>
        <v/>
      </c>
      <c r="F374" s="214" t="str">
        <f aca="true">IF(ISERROR($V374),"",OFFSET('Smelter Look-up'!$E$4,$V374-4,0))</f>
        <v/>
      </c>
      <c r="G374" s="214" t="str">
        <f aca="true">IF(C374=$X$4,IF(ISERROR($V374),"Enter smelter details","RMI"),IF(ISERROR($V374),"",OFFSET('Smelter Look-up'!$F$4,$V374-4,0)))</f>
        <v/>
      </c>
      <c r="H374" s="215" t="str">
        <f aca="true">IF(ISERROR($V374),"",OFFSET('Smelter Look-up'!$G$4,$V374-4,0))</f>
        <v/>
      </c>
      <c r="I374" s="216" t="str">
        <f aca="true">IF(ISERROR($V374),"",OFFSET('Smelter Look-up'!$H$4,$V374-4,0))</f>
        <v/>
      </c>
      <c r="J374" s="216" t="str">
        <f aca="true">IF(ISERROR($V374),"",OFFSET('Smelter Look-up'!$I$4,$V374-4,0))</f>
        <v/>
      </c>
      <c r="K374" s="217"/>
      <c r="L374" s="217"/>
      <c r="M374" s="217"/>
      <c r="N374" s="217"/>
      <c r="O374" s="217"/>
      <c r="P374" s="218"/>
      <c r="Q374" s="219"/>
      <c r="R374" s="220" t="str">
        <f aca="true">IF(ISERROR($V374),"",OFFSET('Smelter Look-up'!$C$4,$V374-4,0)&amp;"")</f>
        <v/>
      </c>
      <c r="S374" s="221" t="str">
        <f aca="true">IF(B374="","",IF(ISERROR(MATCH($E374,CL,0)),"Unknown",INDIRECT("'C'!$A$"&amp;MATCH($E374,CL,0)+1)))</f>
        <v/>
      </c>
      <c r="T374" s="221" t="str">
        <f aca="true">IF(B374="","",IF(ISERROR(MATCH($J374,SorP!$B$1:$B$6279,0)),"",INDIRECT("'SorP'!$A$"&amp;MATCH($S374&amp;$J374,SorP!C:C,0))))</f>
        <v/>
      </c>
      <c r="U374" s="222"/>
      <c r="V374" s="223" t="e">
        <f aca="false">IF(C374="",NA(),IF(OR(C374="Smelter not listed",C374="Smelter not yet identified"),MATCH($B374&amp;$D374,'Smelter Look-up'!$J:$J,0),MATCH($B374&amp;$C374,'Smelter Look-up'!$J:$J,0)))</f>
        <v>#N/A</v>
      </c>
      <c r="X374" s="179" t="n">
        <f aca="false">IF(AND(C374="Smelter not listed",OR(LEN(D374)=0,LEN(E374)=0)),1,0)</f>
        <v>0</v>
      </c>
      <c r="AB374" s="224" t="str">
        <f aca="false">B374&amp;C374</f>
        <v/>
      </c>
    </row>
    <row r="375" s="179" customFormat="true" ht="20.25" hidden="false" customHeight="false" outlineLevel="0" collapsed="false">
      <c r="A375" s="221"/>
      <c r="B375" s="211" t="str">
        <f aca="false">IF(LEN(A375)=0,"",INDEX('Smelter Look-up'!$A:$A,MATCH($A375,'Smelter Look-up'!$E:$E,0)))</f>
        <v/>
      </c>
      <c r="C375" s="212" t="str">
        <f aca="false">IF(LEN(A375)=0,"",INDEX('Smelter Look-up'!$C:$C,MATCH($A375,'Smelter Look-up'!$E:$E,0)))</f>
        <v/>
      </c>
      <c r="D375" s="213"/>
      <c r="E375" s="211" t="str">
        <f aca="true">IF(ISERROR($V375),"",OFFSET('Smelter Look-up'!$D$4,$V375-4,0)&amp;"")</f>
        <v/>
      </c>
      <c r="F375" s="214" t="str">
        <f aca="true">IF(ISERROR($V375),"",OFFSET('Smelter Look-up'!$E$4,$V375-4,0))</f>
        <v/>
      </c>
      <c r="G375" s="214" t="str">
        <f aca="true">IF(C375=$X$4,IF(ISERROR($V375),"Enter smelter details","RMI"),IF(ISERROR($V375),"",OFFSET('Smelter Look-up'!$F$4,$V375-4,0)))</f>
        <v/>
      </c>
      <c r="H375" s="215" t="str">
        <f aca="true">IF(ISERROR($V375),"",OFFSET('Smelter Look-up'!$G$4,$V375-4,0))</f>
        <v/>
      </c>
      <c r="I375" s="216" t="str">
        <f aca="true">IF(ISERROR($V375),"",OFFSET('Smelter Look-up'!$H$4,$V375-4,0))</f>
        <v/>
      </c>
      <c r="J375" s="216" t="str">
        <f aca="true">IF(ISERROR($V375),"",OFFSET('Smelter Look-up'!$I$4,$V375-4,0))</f>
        <v/>
      </c>
      <c r="K375" s="217"/>
      <c r="L375" s="217"/>
      <c r="M375" s="217"/>
      <c r="N375" s="217"/>
      <c r="O375" s="217"/>
      <c r="P375" s="218"/>
      <c r="Q375" s="219"/>
      <c r="R375" s="220" t="str">
        <f aca="true">IF(ISERROR($V375),"",OFFSET('Smelter Look-up'!$C$4,$V375-4,0)&amp;"")</f>
        <v/>
      </c>
      <c r="S375" s="221" t="str">
        <f aca="true">IF(B375="","",IF(ISERROR(MATCH($E375,CL,0)),"Unknown",INDIRECT("'C'!$A$"&amp;MATCH($E375,CL,0)+1)))</f>
        <v/>
      </c>
      <c r="T375" s="221" t="str">
        <f aca="true">IF(B375="","",IF(ISERROR(MATCH($J375,SorP!$B$1:$B$6279,0)),"",INDIRECT("'SorP'!$A$"&amp;MATCH($S375&amp;$J375,SorP!C:C,0))))</f>
        <v/>
      </c>
      <c r="U375" s="222"/>
      <c r="V375" s="223" t="e">
        <f aca="false">IF(C375="",NA(),IF(OR(C375="Smelter not listed",C375="Smelter not yet identified"),MATCH($B375&amp;$D375,'Smelter Look-up'!$J:$J,0),MATCH($B375&amp;$C375,'Smelter Look-up'!$J:$J,0)))</f>
        <v>#N/A</v>
      </c>
      <c r="X375" s="179" t="n">
        <f aca="false">IF(AND(C375="Smelter not listed",OR(LEN(D375)=0,LEN(E375)=0)),1,0)</f>
        <v>0</v>
      </c>
      <c r="AB375" s="224" t="str">
        <f aca="false">B375&amp;C375</f>
        <v/>
      </c>
    </row>
    <row r="376" s="179" customFormat="true" ht="20.25" hidden="false" customHeight="false" outlineLevel="0" collapsed="false">
      <c r="A376" s="221"/>
      <c r="B376" s="211" t="str">
        <f aca="false">IF(LEN(A376)=0,"",INDEX('Smelter Look-up'!$A:$A,MATCH($A376,'Smelter Look-up'!$E:$E,0)))</f>
        <v/>
      </c>
      <c r="C376" s="212" t="str">
        <f aca="false">IF(LEN(A376)=0,"",INDEX('Smelter Look-up'!$C:$C,MATCH($A376,'Smelter Look-up'!$E:$E,0)))</f>
        <v/>
      </c>
      <c r="D376" s="213"/>
      <c r="E376" s="211" t="str">
        <f aca="true">IF(ISERROR($V376),"",OFFSET('Smelter Look-up'!$D$4,$V376-4,0)&amp;"")</f>
        <v/>
      </c>
      <c r="F376" s="214" t="str">
        <f aca="true">IF(ISERROR($V376),"",OFFSET('Smelter Look-up'!$E$4,$V376-4,0))</f>
        <v/>
      </c>
      <c r="G376" s="214" t="str">
        <f aca="true">IF(C376=$X$4,IF(ISERROR($V376),"Enter smelter details","RMI"),IF(ISERROR($V376),"",OFFSET('Smelter Look-up'!$F$4,$V376-4,0)))</f>
        <v/>
      </c>
      <c r="H376" s="215" t="str">
        <f aca="true">IF(ISERROR($V376),"",OFFSET('Smelter Look-up'!$G$4,$V376-4,0))</f>
        <v/>
      </c>
      <c r="I376" s="216" t="str">
        <f aca="true">IF(ISERROR($V376),"",OFFSET('Smelter Look-up'!$H$4,$V376-4,0))</f>
        <v/>
      </c>
      <c r="J376" s="216" t="str">
        <f aca="true">IF(ISERROR($V376),"",OFFSET('Smelter Look-up'!$I$4,$V376-4,0))</f>
        <v/>
      </c>
      <c r="K376" s="217"/>
      <c r="L376" s="217"/>
      <c r="M376" s="217"/>
      <c r="N376" s="217"/>
      <c r="O376" s="217"/>
      <c r="P376" s="218"/>
      <c r="Q376" s="219"/>
      <c r="R376" s="220" t="str">
        <f aca="true">IF(ISERROR($V376),"",OFFSET('Smelter Look-up'!$C$4,$V376-4,0)&amp;"")</f>
        <v/>
      </c>
      <c r="S376" s="221" t="str">
        <f aca="true">IF(B376="","",IF(ISERROR(MATCH($E376,CL,0)),"Unknown",INDIRECT("'C'!$A$"&amp;MATCH($E376,CL,0)+1)))</f>
        <v/>
      </c>
      <c r="T376" s="221" t="str">
        <f aca="true">IF(B376="","",IF(ISERROR(MATCH($J376,SorP!$B$1:$B$6279,0)),"",INDIRECT("'SorP'!$A$"&amp;MATCH($S376&amp;$J376,SorP!C:C,0))))</f>
        <v/>
      </c>
      <c r="U376" s="222"/>
      <c r="V376" s="223" t="e">
        <f aca="false">IF(C376="",NA(),IF(OR(C376="Smelter not listed",C376="Smelter not yet identified"),MATCH($B376&amp;$D376,'Smelter Look-up'!$J:$J,0),MATCH($B376&amp;$C376,'Smelter Look-up'!$J:$J,0)))</f>
        <v>#N/A</v>
      </c>
      <c r="X376" s="179" t="n">
        <f aca="false">IF(AND(C376="Smelter not listed",OR(LEN(D376)=0,LEN(E376)=0)),1,0)</f>
        <v>0</v>
      </c>
      <c r="AB376" s="224" t="str">
        <f aca="false">B376&amp;C376</f>
        <v/>
      </c>
    </row>
    <row r="377" s="179" customFormat="true" ht="20.25" hidden="false" customHeight="false" outlineLevel="0" collapsed="false">
      <c r="A377" s="221"/>
      <c r="B377" s="211" t="str">
        <f aca="false">IF(LEN(A377)=0,"",INDEX('Smelter Look-up'!$A:$A,MATCH($A377,'Smelter Look-up'!$E:$E,0)))</f>
        <v/>
      </c>
      <c r="C377" s="212" t="str">
        <f aca="false">IF(LEN(A377)=0,"",INDEX('Smelter Look-up'!$C:$C,MATCH($A377,'Smelter Look-up'!$E:$E,0)))</f>
        <v/>
      </c>
      <c r="D377" s="213"/>
      <c r="E377" s="211" t="str">
        <f aca="true">IF(ISERROR($V377),"",OFFSET('Smelter Look-up'!$D$4,$V377-4,0)&amp;"")</f>
        <v/>
      </c>
      <c r="F377" s="214" t="str">
        <f aca="true">IF(ISERROR($V377),"",OFFSET('Smelter Look-up'!$E$4,$V377-4,0))</f>
        <v/>
      </c>
      <c r="G377" s="214" t="str">
        <f aca="true">IF(C377=$X$4,IF(ISERROR($V377),"Enter smelter details","RMI"),IF(ISERROR($V377),"",OFFSET('Smelter Look-up'!$F$4,$V377-4,0)))</f>
        <v/>
      </c>
      <c r="H377" s="215" t="str">
        <f aca="true">IF(ISERROR($V377),"",OFFSET('Smelter Look-up'!$G$4,$V377-4,0))</f>
        <v/>
      </c>
      <c r="I377" s="216" t="str">
        <f aca="true">IF(ISERROR($V377),"",OFFSET('Smelter Look-up'!$H$4,$V377-4,0))</f>
        <v/>
      </c>
      <c r="J377" s="216" t="str">
        <f aca="true">IF(ISERROR($V377),"",OFFSET('Smelter Look-up'!$I$4,$V377-4,0))</f>
        <v/>
      </c>
      <c r="K377" s="217"/>
      <c r="L377" s="217"/>
      <c r="M377" s="217"/>
      <c r="N377" s="217"/>
      <c r="O377" s="217"/>
      <c r="P377" s="218"/>
      <c r="Q377" s="219"/>
      <c r="R377" s="220" t="str">
        <f aca="true">IF(ISERROR($V377),"",OFFSET('Smelter Look-up'!$C$4,$V377-4,0)&amp;"")</f>
        <v/>
      </c>
      <c r="S377" s="221" t="str">
        <f aca="true">IF(B377="","",IF(ISERROR(MATCH($E377,CL,0)),"Unknown",INDIRECT("'C'!$A$"&amp;MATCH($E377,CL,0)+1)))</f>
        <v/>
      </c>
      <c r="T377" s="221" t="str">
        <f aca="true">IF(B377="","",IF(ISERROR(MATCH($J377,SorP!$B$1:$B$6279,0)),"",INDIRECT("'SorP'!$A$"&amp;MATCH($S377&amp;$J377,SorP!C:C,0))))</f>
        <v/>
      </c>
      <c r="U377" s="222"/>
      <c r="V377" s="223" t="e">
        <f aca="false">IF(C377="",NA(),IF(OR(C377="Smelter not listed",C377="Smelter not yet identified"),MATCH($B377&amp;$D377,'Smelter Look-up'!$J:$J,0),MATCH($B377&amp;$C377,'Smelter Look-up'!$J:$J,0)))</f>
        <v>#N/A</v>
      </c>
      <c r="X377" s="179" t="n">
        <f aca="false">IF(AND(C377="Smelter not listed",OR(LEN(D377)=0,LEN(E377)=0)),1,0)</f>
        <v>0</v>
      </c>
      <c r="AB377" s="224" t="str">
        <f aca="false">B377&amp;C377</f>
        <v/>
      </c>
    </row>
    <row r="378" s="179" customFormat="true" ht="20.25" hidden="false" customHeight="false" outlineLevel="0" collapsed="false">
      <c r="A378" s="221"/>
      <c r="B378" s="211" t="str">
        <f aca="false">IF(LEN(A378)=0,"",INDEX('Smelter Look-up'!$A:$A,MATCH($A378,'Smelter Look-up'!$E:$E,0)))</f>
        <v/>
      </c>
      <c r="C378" s="212" t="str">
        <f aca="false">IF(LEN(A378)=0,"",INDEX('Smelter Look-up'!$C:$C,MATCH($A378,'Smelter Look-up'!$E:$E,0)))</f>
        <v/>
      </c>
      <c r="D378" s="213"/>
      <c r="E378" s="211" t="str">
        <f aca="true">IF(ISERROR($V378),"",OFFSET('Smelter Look-up'!$D$4,$V378-4,0)&amp;"")</f>
        <v/>
      </c>
      <c r="F378" s="214" t="str">
        <f aca="true">IF(ISERROR($V378),"",OFFSET('Smelter Look-up'!$E$4,$V378-4,0))</f>
        <v/>
      </c>
      <c r="G378" s="214" t="str">
        <f aca="true">IF(C378=$X$4,IF(ISERROR($V378),"Enter smelter details","RMI"),IF(ISERROR($V378),"",OFFSET('Smelter Look-up'!$F$4,$V378-4,0)))</f>
        <v/>
      </c>
      <c r="H378" s="215" t="str">
        <f aca="true">IF(ISERROR($V378),"",OFFSET('Smelter Look-up'!$G$4,$V378-4,0))</f>
        <v/>
      </c>
      <c r="I378" s="216" t="str">
        <f aca="true">IF(ISERROR($V378),"",OFFSET('Smelter Look-up'!$H$4,$V378-4,0))</f>
        <v/>
      </c>
      <c r="J378" s="216" t="str">
        <f aca="true">IF(ISERROR($V378),"",OFFSET('Smelter Look-up'!$I$4,$V378-4,0))</f>
        <v/>
      </c>
      <c r="K378" s="217"/>
      <c r="L378" s="217"/>
      <c r="M378" s="217"/>
      <c r="N378" s="217"/>
      <c r="O378" s="217"/>
      <c r="P378" s="218"/>
      <c r="Q378" s="219"/>
      <c r="R378" s="220" t="str">
        <f aca="true">IF(ISERROR($V378),"",OFFSET('Smelter Look-up'!$C$4,$V378-4,0)&amp;"")</f>
        <v/>
      </c>
      <c r="S378" s="221" t="str">
        <f aca="true">IF(B378="","",IF(ISERROR(MATCH($E378,CL,0)),"Unknown",INDIRECT("'C'!$A$"&amp;MATCH($E378,CL,0)+1)))</f>
        <v/>
      </c>
      <c r="T378" s="221" t="str">
        <f aca="true">IF(B378="","",IF(ISERROR(MATCH($J378,SorP!$B$1:$B$6279,0)),"",INDIRECT("'SorP'!$A$"&amp;MATCH($S378&amp;$J378,SorP!C:C,0))))</f>
        <v/>
      </c>
      <c r="U378" s="222"/>
      <c r="V378" s="223" t="e">
        <f aca="false">IF(C378="",NA(),IF(OR(C378="Smelter not listed",C378="Smelter not yet identified"),MATCH($B378&amp;$D378,'Smelter Look-up'!$J:$J,0),MATCH($B378&amp;$C378,'Smelter Look-up'!$J:$J,0)))</f>
        <v>#N/A</v>
      </c>
      <c r="X378" s="179" t="n">
        <f aca="false">IF(AND(C378="Smelter not listed",OR(LEN(D378)=0,LEN(E378)=0)),1,0)</f>
        <v>0</v>
      </c>
      <c r="AB378" s="224" t="str">
        <f aca="false">B378&amp;C378</f>
        <v/>
      </c>
    </row>
    <row r="379" s="179" customFormat="true" ht="20.25" hidden="false" customHeight="false" outlineLevel="0" collapsed="false">
      <c r="A379" s="221"/>
      <c r="B379" s="211" t="str">
        <f aca="false">IF(LEN(A379)=0,"",INDEX('Smelter Look-up'!$A:$A,MATCH($A379,'Smelter Look-up'!$E:$E,0)))</f>
        <v/>
      </c>
      <c r="C379" s="212" t="str">
        <f aca="false">IF(LEN(A379)=0,"",INDEX('Smelter Look-up'!$C:$C,MATCH($A379,'Smelter Look-up'!$E:$E,0)))</f>
        <v/>
      </c>
      <c r="D379" s="213"/>
      <c r="E379" s="211" t="str">
        <f aca="true">IF(ISERROR($V379),"",OFFSET('Smelter Look-up'!$D$4,$V379-4,0)&amp;"")</f>
        <v/>
      </c>
      <c r="F379" s="214" t="str">
        <f aca="true">IF(ISERROR($V379),"",OFFSET('Smelter Look-up'!$E$4,$V379-4,0))</f>
        <v/>
      </c>
      <c r="G379" s="214" t="str">
        <f aca="true">IF(C379=$X$4,IF(ISERROR($V379),"Enter smelter details","RMI"),IF(ISERROR($V379),"",OFFSET('Smelter Look-up'!$F$4,$V379-4,0)))</f>
        <v/>
      </c>
      <c r="H379" s="215" t="str">
        <f aca="true">IF(ISERROR($V379),"",OFFSET('Smelter Look-up'!$G$4,$V379-4,0))</f>
        <v/>
      </c>
      <c r="I379" s="216" t="str">
        <f aca="true">IF(ISERROR($V379),"",OFFSET('Smelter Look-up'!$H$4,$V379-4,0))</f>
        <v/>
      </c>
      <c r="J379" s="216" t="str">
        <f aca="true">IF(ISERROR($V379),"",OFFSET('Smelter Look-up'!$I$4,$V379-4,0))</f>
        <v/>
      </c>
      <c r="K379" s="217"/>
      <c r="L379" s="217"/>
      <c r="M379" s="217"/>
      <c r="N379" s="217"/>
      <c r="O379" s="217"/>
      <c r="P379" s="218"/>
      <c r="Q379" s="219"/>
      <c r="R379" s="220" t="str">
        <f aca="true">IF(ISERROR($V379),"",OFFSET('Smelter Look-up'!$C$4,$V379-4,0)&amp;"")</f>
        <v/>
      </c>
      <c r="S379" s="221" t="str">
        <f aca="true">IF(B379="","",IF(ISERROR(MATCH($E379,CL,0)),"Unknown",INDIRECT("'C'!$A$"&amp;MATCH($E379,CL,0)+1)))</f>
        <v/>
      </c>
      <c r="T379" s="221" t="str">
        <f aca="true">IF(B379="","",IF(ISERROR(MATCH($J379,SorP!$B$1:$B$6279,0)),"",INDIRECT("'SorP'!$A$"&amp;MATCH($S379&amp;$J379,SorP!C:C,0))))</f>
        <v/>
      </c>
      <c r="U379" s="222"/>
      <c r="V379" s="223" t="e">
        <f aca="false">IF(C379="",NA(),IF(OR(C379="Smelter not listed",C379="Smelter not yet identified"),MATCH($B379&amp;$D379,'Smelter Look-up'!$J:$J,0),MATCH($B379&amp;$C379,'Smelter Look-up'!$J:$J,0)))</f>
        <v>#N/A</v>
      </c>
      <c r="X379" s="179" t="n">
        <f aca="false">IF(AND(C379="Smelter not listed",OR(LEN(D379)=0,LEN(E379)=0)),1,0)</f>
        <v>0</v>
      </c>
      <c r="AB379" s="224" t="str">
        <f aca="false">B379&amp;C379</f>
        <v/>
      </c>
    </row>
    <row r="380" s="179" customFormat="true" ht="20.25" hidden="false" customHeight="false" outlineLevel="0" collapsed="false">
      <c r="A380" s="221"/>
      <c r="B380" s="211" t="str">
        <f aca="false">IF(LEN(A380)=0,"",INDEX('Smelter Look-up'!$A:$A,MATCH($A380,'Smelter Look-up'!$E:$E,0)))</f>
        <v/>
      </c>
      <c r="C380" s="212" t="str">
        <f aca="false">IF(LEN(A380)=0,"",INDEX('Smelter Look-up'!$C:$C,MATCH($A380,'Smelter Look-up'!$E:$E,0)))</f>
        <v/>
      </c>
      <c r="D380" s="213"/>
      <c r="E380" s="211" t="str">
        <f aca="true">IF(ISERROR($V380),"",OFFSET('Smelter Look-up'!$D$4,$V380-4,0)&amp;"")</f>
        <v/>
      </c>
      <c r="F380" s="214" t="str">
        <f aca="true">IF(ISERROR($V380),"",OFFSET('Smelter Look-up'!$E$4,$V380-4,0))</f>
        <v/>
      </c>
      <c r="G380" s="214" t="str">
        <f aca="true">IF(C380=$X$4,IF(ISERROR($V380),"Enter smelter details","RMI"),IF(ISERROR($V380),"",OFFSET('Smelter Look-up'!$F$4,$V380-4,0)))</f>
        <v/>
      </c>
      <c r="H380" s="215" t="str">
        <f aca="true">IF(ISERROR($V380),"",OFFSET('Smelter Look-up'!$G$4,$V380-4,0))</f>
        <v/>
      </c>
      <c r="I380" s="216" t="str">
        <f aca="true">IF(ISERROR($V380),"",OFFSET('Smelter Look-up'!$H$4,$V380-4,0))</f>
        <v/>
      </c>
      <c r="J380" s="216" t="str">
        <f aca="true">IF(ISERROR($V380),"",OFFSET('Smelter Look-up'!$I$4,$V380-4,0))</f>
        <v/>
      </c>
      <c r="K380" s="217"/>
      <c r="L380" s="217"/>
      <c r="M380" s="217"/>
      <c r="N380" s="217"/>
      <c r="O380" s="217"/>
      <c r="P380" s="218"/>
      <c r="Q380" s="219"/>
      <c r="R380" s="220" t="str">
        <f aca="true">IF(ISERROR($V380),"",OFFSET('Smelter Look-up'!$C$4,$V380-4,0)&amp;"")</f>
        <v/>
      </c>
      <c r="S380" s="221" t="str">
        <f aca="true">IF(B380="","",IF(ISERROR(MATCH($E380,CL,0)),"Unknown",INDIRECT("'C'!$A$"&amp;MATCH($E380,CL,0)+1)))</f>
        <v/>
      </c>
      <c r="T380" s="221" t="str">
        <f aca="true">IF(B380="","",IF(ISERROR(MATCH($J380,SorP!$B$1:$B$6279,0)),"",INDIRECT("'SorP'!$A$"&amp;MATCH($S380&amp;$J380,SorP!C:C,0))))</f>
        <v/>
      </c>
      <c r="U380" s="222"/>
      <c r="V380" s="223" t="e">
        <f aca="false">IF(C380="",NA(),IF(OR(C380="Smelter not listed",C380="Smelter not yet identified"),MATCH($B380&amp;$D380,'Smelter Look-up'!$J:$J,0),MATCH($B380&amp;$C380,'Smelter Look-up'!$J:$J,0)))</f>
        <v>#N/A</v>
      </c>
      <c r="X380" s="179" t="n">
        <f aca="false">IF(AND(C380="Smelter not listed",OR(LEN(D380)=0,LEN(E380)=0)),1,0)</f>
        <v>0</v>
      </c>
      <c r="AB380" s="224" t="str">
        <f aca="false">B380&amp;C380</f>
        <v/>
      </c>
    </row>
    <row r="381" s="179" customFormat="true" ht="20.25" hidden="false" customHeight="false" outlineLevel="0" collapsed="false">
      <c r="A381" s="221"/>
      <c r="B381" s="211" t="str">
        <f aca="false">IF(LEN(A381)=0,"",INDEX('Smelter Look-up'!$A:$A,MATCH($A381,'Smelter Look-up'!$E:$E,0)))</f>
        <v/>
      </c>
      <c r="C381" s="212" t="str">
        <f aca="false">IF(LEN(A381)=0,"",INDEX('Smelter Look-up'!$C:$C,MATCH($A381,'Smelter Look-up'!$E:$E,0)))</f>
        <v/>
      </c>
      <c r="D381" s="213"/>
      <c r="E381" s="211" t="str">
        <f aca="true">IF(ISERROR($V381),"",OFFSET('Smelter Look-up'!$D$4,$V381-4,0)&amp;"")</f>
        <v/>
      </c>
      <c r="F381" s="214" t="str">
        <f aca="true">IF(ISERROR($V381),"",OFFSET('Smelter Look-up'!$E$4,$V381-4,0))</f>
        <v/>
      </c>
      <c r="G381" s="214" t="str">
        <f aca="true">IF(C381=$X$4,IF(ISERROR($V381),"Enter smelter details","RMI"),IF(ISERROR($V381),"",OFFSET('Smelter Look-up'!$F$4,$V381-4,0)))</f>
        <v/>
      </c>
      <c r="H381" s="215" t="str">
        <f aca="true">IF(ISERROR($V381),"",OFFSET('Smelter Look-up'!$G$4,$V381-4,0))</f>
        <v/>
      </c>
      <c r="I381" s="216" t="str">
        <f aca="true">IF(ISERROR($V381),"",OFFSET('Smelter Look-up'!$H$4,$V381-4,0))</f>
        <v/>
      </c>
      <c r="J381" s="216" t="str">
        <f aca="true">IF(ISERROR($V381),"",OFFSET('Smelter Look-up'!$I$4,$V381-4,0))</f>
        <v/>
      </c>
      <c r="K381" s="217"/>
      <c r="L381" s="217"/>
      <c r="M381" s="217"/>
      <c r="N381" s="217"/>
      <c r="O381" s="217"/>
      <c r="P381" s="218"/>
      <c r="Q381" s="219"/>
      <c r="R381" s="220" t="str">
        <f aca="true">IF(ISERROR($V381),"",OFFSET('Smelter Look-up'!$C$4,$V381-4,0)&amp;"")</f>
        <v/>
      </c>
      <c r="S381" s="221" t="str">
        <f aca="true">IF(B381="","",IF(ISERROR(MATCH($E381,CL,0)),"Unknown",INDIRECT("'C'!$A$"&amp;MATCH($E381,CL,0)+1)))</f>
        <v/>
      </c>
      <c r="T381" s="221" t="str">
        <f aca="true">IF(B381="","",IF(ISERROR(MATCH($J381,SorP!$B$1:$B$6279,0)),"",INDIRECT("'SorP'!$A$"&amp;MATCH($S381&amp;$J381,SorP!C:C,0))))</f>
        <v/>
      </c>
      <c r="U381" s="222"/>
      <c r="V381" s="223" t="e">
        <f aca="false">IF(C381="",NA(),IF(OR(C381="Smelter not listed",C381="Smelter not yet identified"),MATCH($B381&amp;$D381,'Smelter Look-up'!$J:$J,0),MATCH($B381&amp;$C381,'Smelter Look-up'!$J:$J,0)))</f>
        <v>#N/A</v>
      </c>
      <c r="X381" s="179" t="n">
        <f aca="false">IF(AND(C381="Smelter not listed",OR(LEN(D381)=0,LEN(E381)=0)),1,0)</f>
        <v>0</v>
      </c>
      <c r="AB381" s="224" t="str">
        <f aca="false">B381&amp;C381</f>
        <v/>
      </c>
    </row>
    <row r="382" s="179" customFormat="true" ht="20.25" hidden="false" customHeight="false" outlineLevel="0" collapsed="false">
      <c r="A382" s="221"/>
      <c r="B382" s="211" t="str">
        <f aca="false">IF(LEN(A382)=0,"",INDEX('Smelter Look-up'!$A:$A,MATCH($A382,'Smelter Look-up'!$E:$E,0)))</f>
        <v/>
      </c>
      <c r="C382" s="212" t="str">
        <f aca="false">IF(LEN(A382)=0,"",INDEX('Smelter Look-up'!$C:$C,MATCH($A382,'Smelter Look-up'!$E:$E,0)))</f>
        <v/>
      </c>
      <c r="D382" s="213"/>
      <c r="E382" s="211" t="str">
        <f aca="true">IF(ISERROR($V382),"",OFFSET('Smelter Look-up'!$D$4,$V382-4,0)&amp;"")</f>
        <v/>
      </c>
      <c r="F382" s="214" t="str">
        <f aca="true">IF(ISERROR($V382),"",OFFSET('Smelter Look-up'!$E$4,$V382-4,0))</f>
        <v/>
      </c>
      <c r="G382" s="214" t="str">
        <f aca="true">IF(C382=$X$4,IF(ISERROR($V382),"Enter smelter details","RMI"),IF(ISERROR($V382),"",OFFSET('Smelter Look-up'!$F$4,$V382-4,0)))</f>
        <v/>
      </c>
      <c r="H382" s="215" t="str">
        <f aca="true">IF(ISERROR($V382),"",OFFSET('Smelter Look-up'!$G$4,$V382-4,0))</f>
        <v/>
      </c>
      <c r="I382" s="216" t="str">
        <f aca="true">IF(ISERROR($V382),"",OFFSET('Smelter Look-up'!$H$4,$V382-4,0))</f>
        <v/>
      </c>
      <c r="J382" s="216" t="str">
        <f aca="true">IF(ISERROR($V382),"",OFFSET('Smelter Look-up'!$I$4,$V382-4,0))</f>
        <v/>
      </c>
      <c r="K382" s="217"/>
      <c r="L382" s="217"/>
      <c r="M382" s="217"/>
      <c r="N382" s="217"/>
      <c r="O382" s="217"/>
      <c r="P382" s="218"/>
      <c r="Q382" s="219"/>
      <c r="R382" s="220" t="str">
        <f aca="true">IF(ISERROR($V382),"",OFFSET('Smelter Look-up'!$C$4,$V382-4,0)&amp;"")</f>
        <v/>
      </c>
      <c r="S382" s="221" t="str">
        <f aca="true">IF(B382="","",IF(ISERROR(MATCH($E382,CL,0)),"Unknown",INDIRECT("'C'!$A$"&amp;MATCH($E382,CL,0)+1)))</f>
        <v/>
      </c>
      <c r="T382" s="221" t="str">
        <f aca="true">IF(B382="","",IF(ISERROR(MATCH($J382,SorP!$B$1:$B$6279,0)),"",INDIRECT("'SorP'!$A$"&amp;MATCH($S382&amp;$J382,SorP!C:C,0))))</f>
        <v/>
      </c>
      <c r="U382" s="222"/>
      <c r="V382" s="223" t="e">
        <f aca="false">IF(C382="",NA(),IF(OR(C382="Smelter not listed",C382="Smelter not yet identified"),MATCH($B382&amp;$D382,'Smelter Look-up'!$J:$J,0),MATCH($B382&amp;$C382,'Smelter Look-up'!$J:$J,0)))</f>
        <v>#N/A</v>
      </c>
      <c r="X382" s="179" t="n">
        <f aca="false">IF(AND(C382="Smelter not listed",OR(LEN(D382)=0,LEN(E382)=0)),1,0)</f>
        <v>0</v>
      </c>
      <c r="AB382" s="224" t="str">
        <f aca="false">B382&amp;C382</f>
        <v/>
      </c>
    </row>
    <row r="383" s="179" customFormat="true" ht="20.25" hidden="false" customHeight="false" outlineLevel="0" collapsed="false">
      <c r="A383" s="221"/>
      <c r="B383" s="211" t="str">
        <f aca="false">IF(LEN(A383)=0,"",INDEX('Smelter Look-up'!$A:$A,MATCH($A383,'Smelter Look-up'!$E:$E,0)))</f>
        <v/>
      </c>
      <c r="C383" s="212" t="str">
        <f aca="false">IF(LEN(A383)=0,"",INDEX('Smelter Look-up'!$C:$C,MATCH($A383,'Smelter Look-up'!$E:$E,0)))</f>
        <v/>
      </c>
      <c r="D383" s="213"/>
      <c r="E383" s="211" t="str">
        <f aca="true">IF(ISERROR($V383),"",OFFSET('Smelter Look-up'!$D$4,$V383-4,0)&amp;"")</f>
        <v/>
      </c>
      <c r="F383" s="214" t="str">
        <f aca="true">IF(ISERROR($V383),"",OFFSET('Smelter Look-up'!$E$4,$V383-4,0))</f>
        <v/>
      </c>
      <c r="G383" s="214" t="str">
        <f aca="true">IF(C383=$X$4,IF(ISERROR($V383),"Enter smelter details","RMI"),IF(ISERROR($V383),"",OFFSET('Smelter Look-up'!$F$4,$V383-4,0)))</f>
        <v/>
      </c>
      <c r="H383" s="215" t="str">
        <f aca="true">IF(ISERROR($V383),"",OFFSET('Smelter Look-up'!$G$4,$V383-4,0))</f>
        <v/>
      </c>
      <c r="I383" s="216" t="str">
        <f aca="true">IF(ISERROR($V383),"",OFFSET('Smelter Look-up'!$H$4,$V383-4,0))</f>
        <v/>
      </c>
      <c r="J383" s="216" t="str">
        <f aca="true">IF(ISERROR($V383),"",OFFSET('Smelter Look-up'!$I$4,$V383-4,0))</f>
        <v/>
      </c>
      <c r="K383" s="217"/>
      <c r="L383" s="217"/>
      <c r="M383" s="217"/>
      <c r="N383" s="217"/>
      <c r="O383" s="217"/>
      <c r="P383" s="218"/>
      <c r="Q383" s="219"/>
      <c r="R383" s="220" t="str">
        <f aca="true">IF(ISERROR($V383),"",OFFSET('Smelter Look-up'!$C$4,$V383-4,0)&amp;"")</f>
        <v/>
      </c>
      <c r="S383" s="221" t="str">
        <f aca="true">IF(B383="","",IF(ISERROR(MATCH($E383,CL,0)),"Unknown",INDIRECT("'C'!$A$"&amp;MATCH($E383,CL,0)+1)))</f>
        <v/>
      </c>
      <c r="T383" s="221" t="str">
        <f aca="true">IF(B383="","",IF(ISERROR(MATCH($J383,SorP!$B$1:$B$6279,0)),"",INDIRECT("'SorP'!$A$"&amp;MATCH($S383&amp;$J383,SorP!C:C,0))))</f>
        <v/>
      </c>
      <c r="U383" s="222"/>
      <c r="V383" s="223" t="e">
        <f aca="false">IF(C383="",NA(),IF(OR(C383="Smelter not listed",C383="Smelter not yet identified"),MATCH($B383&amp;$D383,'Smelter Look-up'!$J:$J,0),MATCH($B383&amp;$C383,'Smelter Look-up'!$J:$J,0)))</f>
        <v>#N/A</v>
      </c>
      <c r="X383" s="179" t="n">
        <f aca="false">IF(AND(C383="Smelter not listed",OR(LEN(D383)=0,LEN(E383)=0)),1,0)</f>
        <v>0</v>
      </c>
      <c r="AB383" s="224" t="str">
        <f aca="false">B383&amp;C383</f>
        <v/>
      </c>
    </row>
    <row r="384" s="179" customFormat="true" ht="20.25" hidden="false" customHeight="false" outlineLevel="0" collapsed="false">
      <c r="A384" s="221"/>
      <c r="B384" s="211" t="str">
        <f aca="false">IF(LEN(A384)=0,"",INDEX('Smelter Look-up'!$A:$A,MATCH($A384,'Smelter Look-up'!$E:$E,0)))</f>
        <v/>
      </c>
      <c r="C384" s="212" t="str">
        <f aca="false">IF(LEN(A384)=0,"",INDEX('Smelter Look-up'!$C:$C,MATCH($A384,'Smelter Look-up'!$E:$E,0)))</f>
        <v/>
      </c>
      <c r="D384" s="213"/>
      <c r="E384" s="211" t="str">
        <f aca="true">IF(ISERROR($V384),"",OFFSET('Smelter Look-up'!$D$4,$V384-4,0)&amp;"")</f>
        <v/>
      </c>
      <c r="F384" s="214" t="str">
        <f aca="true">IF(ISERROR($V384),"",OFFSET('Smelter Look-up'!$E$4,$V384-4,0))</f>
        <v/>
      </c>
      <c r="G384" s="214" t="str">
        <f aca="true">IF(C384=$X$4,IF(ISERROR($V384),"Enter smelter details","RMI"),IF(ISERROR($V384),"",OFFSET('Smelter Look-up'!$F$4,$V384-4,0)))</f>
        <v/>
      </c>
      <c r="H384" s="215" t="str">
        <f aca="true">IF(ISERROR($V384),"",OFFSET('Smelter Look-up'!$G$4,$V384-4,0))</f>
        <v/>
      </c>
      <c r="I384" s="216" t="str">
        <f aca="true">IF(ISERROR($V384),"",OFFSET('Smelter Look-up'!$H$4,$V384-4,0))</f>
        <v/>
      </c>
      <c r="J384" s="216" t="str">
        <f aca="true">IF(ISERROR($V384),"",OFFSET('Smelter Look-up'!$I$4,$V384-4,0))</f>
        <v/>
      </c>
      <c r="K384" s="217"/>
      <c r="L384" s="217"/>
      <c r="M384" s="217"/>
      <c r="N384" s="217"/>
      <c r="O384" s="217"/>
      <c r="P384" s="218"/>
      <c r="Q384" s="219"/>
      <c r="R384" s="220" t="str">
        <f aca="true">IF(ISERROR($V384),"",OFFSET('Smelter Look-up'!$C$4,$V384-4,0)&amp;"")</f>
        <v/>
      </c>
      <c r="S384" s="221" t="str">
        <f aca="true">IF(B384="","",IF(ISERROR(MATCH($E384,CL,0)),"Unknown",INDIRECT("'C'!$A$"&amp;MATCH($E384,CL,0)+1)))</f>
        <v/>
      </c>
      <c r="T384" s="221" t="str">
        <f aca="true">IF(B384="","",IF(ISERROR(MATCH($J384,SorP!$B$1:$B$6279,0)),"",INDIRECT("'SorP'!$A$"&amp;MATCH($S384&amp;$J384,SorP!C:C,0))))</f>
        <v/>
      </c>
      <c r="U384" s="222"/>
      <c r="V384" s="223" t="e">
        <f aca="false">IF(C384="",NA(),IF(OR(C384="Smelter not listed",C384="Smelter not yet identified"),MATCH($B384&amp;$D384,'Smelter Look-up'!$J:$J,0),MATCH($B384&amp;$C384,'Smelter Look-up'!$J:$J,0)))</f>
        <v>#N/A</v>
      </c>
      <c r="X384" s="179" t="n">
        <f aca="false">IF(AND(C384="Smelter not listed",OR(LEN(D384)=0,LEN(E384)=0)),1,0)</f>
        <v>0</v>
      </c>
      <c r="AB384" s="224" t="str">
        <f aca="false">B384&amp;C384</f>
        <v/>
      </c>
    </row>
    <row r="385" s="179" customFormat="true" ht="20.25" hidden="false" customHeight="false" outlineLevel="0" collapsed="false">
      <c r="A385" s="221"/>
      <c r="B385" s="211" t="str">
        <f aca="false">IF(LEN(A385)=0,"",INDEX('Smelter Look-up'!$A:$A,MATCH($A385,'Smelter Look-up'!$E:$E,0)))</f>
        <v/>
      </c>
      <c r="C385" s="212" t="str">
        <f aca="false">IF(LEN(A385)=0,"",INDEX('Smelter Look-up'!$C:$C,MATCH($A385,'Smelter Look-up'!$E:$E,0)))</f>
        <v/>
      </c>
      <c r="D385" s="213"/>
      <c r="E385" s="211" t="str">
        <f aca="true">IF(ISERROR($V385),"",OFFSET('Smelter Look-up'!$D$4,$V385-4,0)&amp;"")</f>
        <v/>
      </c>
      <c r="F385" s="214" t="str">
        <f aca="true">IF(ISERROR($V385),"",OFFSET('Smelter Look-up'!$E$4,$V385-4,0))</f>
        <v/>
      </c>
      <c r="G385" s="214" t="str">
        <f aca="true">IF(C385=$X$4,IF(ISERROR($V385),"Enter smelter details","RMI"),IF(ISERROR($V385),"",OFFSET('Smelter Look-up'!$F$4,$V385-4,0)))</f>
        <v/>
      </c>
      <c r="H385" s="215" t="str">
        <f aca="true">IF(ISERROR($V385),"",OFFSET('Smelter Look-up'!$G$4,$V385-4,0))</f>
        <v/>
      </c>
      <c r="I385" s="216" t="str">
        <f aca="true">IF(ISERROR($V385),"",OFFSET('Smelter Look-up'!$H$4,$V385-4,0))</f>
        <v/>
      </c>
      <c r="J385" s="216" t="str">
        <f aca="true">IF(ISERROR($V385),"",OFFSET('Smelter Look-up'!$I$4,$V385-4,0))</f>
        <v/>
      </c>
      <c r="K385" s="217"/>
      <c r="L385" s="217"/>
      <c r="M385" s="217"/>
      <c r="N385" s="217"/>
      <c r="O385" s="217"/>
      <c r="P385" s="218"/>
      <c r="Q385" s="219"/>
      <c r="R385" s="220" t="str">
        <f aca="true">IF(ISERROR($V385),"",OFFSET('Smelter Look-up'!$C$4,$V385-4,0)&amp;"")</f>
        <v/>
      </c>
      <c r="S385" s="221" t="str">
        <f aca="true">IF(B385="","",IF(ISERROR(MATCH($E385,CL,0)),"Unknown",INDIRECT("'C'!$A$"&amp;MATCH($E385,CL,0)+1)))</f>
        <v/>
      </c>
      <c r="T385" s="221" t="str">
        <f aca="true">IF(B385="","",IF(ISERROR(MATCH($J385,SorP!$B$1:$B$6279,0)),"",INDIRECT("'SorP'!$A$"&amp;MATCH($S385&amp;$J385,SorP!C:C,0))))</f>
        <v/>
      </c>
      <c r="U385" s="222"/>
      <c r="V385" s="223" t="e">
        <f aca="false">IF(C385="",NA(),IF(OR(C385="Smelter not listed",C385="Smelter not yet identified"),MATCH($B385&amp;$D385,'Smelter Look-up'!$J:$J,0),MATCH($B385&amp;$C385,'Smelter Look-up'!$J:$J,0)))</f>
        <v>#N/A</v>
      </c>
      <c r="X385" s="179" t="n">
        <f aca="false">IF(AND(C385="Smelter not listed",OR(LEN(D385)=0,LEN(E385)=0)),1,0)</f>
        <v>0</v>
      </c>
      <c r="AB385" s="224" t="str">
        <f aca="false">B385&amp;C385</f>
        <v/>
      </c>
    </row>
    <row r="386" s="179" customFormat="true" ht="20.25" hidden="false" customHeight="false" outlineLevel="0" collapsed="false">
      <c r="A386" s="221"/>
      <c r="B386" s="211" t="str">
        <f aca="false">IF(LEN(A386)=0,"",INDEX('Smelter Look-up'!$A:$A,MATCH($A386,'Smelter Look-up'!$E:$E,0)))</f>
        <v/>
      </c>
      <c r="C386" s="212" t="str">
        <f aca="false">IF(LEN(A386)=0,"",INDEX('Smelter Look-up'!$C:$C,MATCH($A386,'Smelter Look-up'!$E:$E,0)))</f>
        <v/>
      </c>
      <c r="D386" s="213"/>
      <c r="E386" s="211" t="str">
        <f aca="true">IF(ISERROR($V386),"",OFFSET('Smelter Look-up'!$D$4,$V386-4,0)&amp;"")</f>
        <v/>
      </c>
      <c r="F386" s="214" t="str">
        <f aca="true">IF(ISERROR($V386),"",OFFSET('Smelter Look-up'!$E$4,$V386-4,0))</f>
        <v/>
      </c>
      <c r="G386" s="214" t="str">
        <f aca="true">IF(C386=$X$4,IF(ISERROR($V386),"Enter smelter details","RMI"),IF(ISERROR($V386),"",OFFSET('Smelter Look-up'!$F$4,$V386-4,0)))</f>
        <v/>
      </c>
      <c r="H386" s="215" t="str">
        <f aca="true">IF(ISERROR($V386),"",OFFSET('Smelter Look-up'!$G$4,$V386-4,0))</f>
        <v/>
      </c>
      <c r="I386" s="216" t="str">
        <f aca="true">IF(ISERROR($V386),"",OFFSET('Smelter Look-up'!$H$4,$V386-4,0))</f>
        <v/>
      </c>
      <c r="J386" s="216" t="str">
        <f aca="true">IF(ISERROR($V386),"",OFFSET('Smelter Look-up'!$I$4,$V386-4,0))</f>
        <v/>
      </c>
      <c r="K386" s="217"/>
      <c r="L386" s="217"/>
      <c r="M386" s="217"/>
      <c r="N386" s="217"/>
      <c r="O386" s="217"/>
      <c r="P386" s="218"/>
      <c r="Q386" s="219"/>
      <c r="R386" s="220" t="str">
        <f aca="true">IF(ISERROR($V386),"",OFFSET('Smelter Look-up'!$C$4,$V386-4,0)&amp;"")</f>
        <v/>
      </c>
      <c r="S386" s="221" t="str">
        <f aca="true">IF(B386="","",IF(ISERROR(MATCH($E386,CL,0)),"Unknown",INDIRECT("'C'!$A$"&amp;MATCH($E386,CL,0)+1)))</f>
        <v/>
      </c>
      <c r="T386" s="221" t="str">
        <f aca="true">IF(B386="","",IF(ISERROR(MATCH($J386,SorP!$B$1:$B$6279,0)),"",INDIRECT("'SorP'!$A$"&amp;MATCH($S386&amp;$J386,SorP!C:C,0))))</f>
        <v/>
      </c>
      <c r="U386" s="222"/>
      <c r="V386" s="223" t="e">
        <f aca="false">IF(C386="",NA(),IF(OR(C386="Smelter not listed",C386="Smelter not yet identified"),MATCH($B386&amp;$D386,'Smelter Look-up'!$J:$J,0),MATCH($B386&amp;$C386,'Smelter Look-up'!$J:$J,0)))</f>
        <v>#N/A</v>
      </c>
      <c r="X386" s="179" t="n">
        <f aca="false">IF(AND(C386="Smelter not listed",OR(LEN(D386)=0,LEN(E386)=0)),1,0)</f>
        <v>0</v>
      </c>
      <c r="AB386" s="224" t="str">
        <f aca="false">B386&amp;C386</f>
        <v/>
      </c>
    </row>
    <row r="387" s="179" customFormat="true" ht="20.25" hidden="false" customHeight="false" outlineLevel="0" collapsed="false">
      <c r="A387" s="221"/>
      <c r="B387" s="211" t="str">
        <f aca="false">IF(LEN(A387)=0,"",INDEX('Smelter Look-up'!$A:$A,MATCH($A387,'Smelter Look-up'!$E:$E,0)))</f>
        <v/>
      </c>
      <c r="C387" s="212" t="str">
        <f aca="false">IF(LEN(A387)=0,"",INDEX('Smelter Look-up'!$C:$C,MATCH($A387,'Smelter Look-up'!$E:$E,0)))</f>
        <v/>
      </c>
      <c r="D387" s="213"/>
      <c r="E387" s="211" t="str">
        <f aca="true">IF(ISERROR($V387),"",OFFSET('Smelter Look-up'!$D$4,$V387-4,0)&amp;"")</f>
        <v/>
      </c>
      <c r="F387" s="214" t="str">
        <f aca="true">IF(ISERROR($V387),"",OFFSET('Smelter Look-up'!$E$4,$V387-4,0))</f>
        <v/>
      </c>
      <c r="G387" s="214" t="str">
        <f aca="true">IF(C387=$X$4,IF(ISERROR($V387),"Enter smelter details","RMI"),IF(ISERROR($V387),"",OFFSET('Smelter Look-up'!$F$4,$V387-4,0)))</f>
        <v/>
      </c>
      <c r="H387" s="215" t="str">
        <f aca="true">IF(ISERROR($V387),"",OFFSET('Smelter Look-up'!$G$4,$V387-4,0))</f>
        <v/>
      </c>
      <c r="I387" s="216" t="str">
        <f aca="true">IF(ISERROR($V387),"",OFFSET('Smelter Look-up'!$H$4,$V387-4,0))</f>
        <v/>
      </c>
      <c r="J387" s="216" t="str">
        <f aca="true">IF(ISERROR($V387),"",OFFSET('Smelter Look-up'!$I$4,$V387-4,0))</f>
        <v/>
      </c>
      <c r="K387" s="217"/>
      <c r="L387" s="217"/>
      <c r="M387" s="217"/>
      <c r="N387" s="217"/>
      <c r="O387" s="217"/>
      <c r="P387" s="218"/>
      <c r="Q387" s="219"/>
      <c r="R387" s="220" t="str">
        <f aca="true">IF(ISERROR($V387),"",OFFSET('Smelter Look-up'!$C$4,$V387-4,0)&amp;"")</f>
        <v/>
      </c>
      <c r="S387" s="221" t="str">
        <f aca="true">IF(B387="","",IF(ISERROR(MATCH($E387,CL,0)),"Unknown",INDIRECT("'C'!$A$"&amp;MATCH($E387,CL,0)+1)))</f>
        <v/>
      </c>
      <c r="T387" s="221" t="str">
        <f aca="true">IF(B387="","",IF(ISERROR(MATCH($J387,SorP!$B$1:$B$6279,0)),"",INDIRECT("'SorP'!$A$"&amp;MATCH($S387&amp;$J387,SorP!C:C,0))))</f>
        <v/>
      </c>
      <c r="U387" s="222"/>
      <c r="V387" s="223" t="e">
        <f aca="false">IF(C387="",NA(),IF(OR(C387="Smelter not listed",C387="Smelter not yet identified"),MATCH($B387&amp;$D387,'Smelter Look-up'!$J:$J,0),MATCH($B387&amp;$C387,'Smelter Look-up'!$J:$J,0)))</f>
        <v>#N/A</v>
      </c>
      <c r="X387" s="179" t="n">
        <f aca="false">IF(AND(C387="Smelter not listed",OR(LEN(D387)=0,LEN(E387)=0)),1,0)</f>
        <v>0</v>
      </c>
      <c r="AB387" s="224" t="str">
        <f aca="false">B387&amp;C387</f>
        <v/>
      </c>
    </row>
    <row r="388" s="179" customFormat="true" ht="20.25" hidden="false" customHeight="false" outlineLevel="0" collapsed="false">
      <c r="A388" s="221"/>
      <c r="B388" s="211" t="str">
        <f aca="false">IF(LEN(A388)=0,"",INDEX('Smelter Look-up'!$A:$A,MATCH($A388,'Smelter Look-up'!$E:$E,0)))</f>
        <v/>
      </c>
      <c r="C388" s="212" t="str">
        <f aca="false">IF(LEN(A388)=0,"",INDEX('Smelter Look-up'!$C:$C,MATCH($A388,'Smelter Look-up'!$E:$E,0)))</f>
        <v/>
      </c>
      <c r="D388" s="213"/>
      <c r="E388" s="211" t="str">
        <f aca="true">IF(ISERROR($V388),"",OFFSET('Smelter Look-up'!$D$4,$V388-4,0)&amp;"")</f>
        <v/>
      </c>
      <c r="F388" s="214" t="str">
        <f aca="true">IF(ISERROR($V388),"",OFFSET('Smelter Look-up'!$E$4,$V388-4,0))</f>
        <v/>
      </c>
      <c r="G388" s="214" t="str">
        <f aca="true">IF(C388=$X$4,IF(ISERROR($V388),"Enter smelter details","RMI"),IF(ISERROR($V388),"",OFFSET('Smelter Look-up'!$F$4,$V388-4,0)))</f>
        <v/>
      </c>
      <c r="H388" s="215" t="str">
        <f aca="true">IF(ISERROR($V388),"",OFFSET('Smelter Look-up'!$G$4,$V388-4,0))</f>
        <v/>
      </c>
      <c r="I388" s="216" t="str">
        <f aca="true">IF(ISERROR($V388),"",OFFSET('Smelter Look-up'!$H$4,$V388-4,0))</f>
        <v/>
      </c>
      <c r="J388" s="216" t="str">
        <f aca="true">IF(ISERROR($V388),"",OFFSET('Smelter Look-up'!$I$4,$V388-4,0))</f>
        <v/>
      </c>
      <c r="K388" s="217"/>
      <c r="L388" s="217"/>
      <c r="M388" s="217"/>
      <c r="N388" s="217"/>
      <c r="O388" s="217"/>
      <c r="P388" s="218"/>
      <c r="Q388" s="219"/>
      <c r="R388" s="220" t="str">
        <f aca="true">IF(ISERROR($V388),"",OFFSET('Smelter Look-up'!$C$4,$V388-4,0)&amp;"")</f>
        <v/>
      </c>
      <c r="S388" s="221" t="str">
        <f aca="true">IF(B388="","",IF(ISERROR(MATCH($E388,CL,0)),"Unknown",INDIRECT("'C'!$A$"&amp;MATCH($E388,CL,0)+1)))</f>
        <v/>
      </c>
      <c r="T388" s="221" t="str">
        <f aca="true">IF(B388="","",IF(ISERROR(MATCH($J388,SorP!$B$1:$B$6279,0)),"",INDIRECT("'SorP'!$A$"&amp;MATCH($S388&amp;$J388,SorP!C:C,0))))</f>
        <v/>
      </c>
      <c r="U388" s="222"/>
      <c r="V388" s="223" t="e">
        <f aca="false">IF(C388="",NA(),IF(OR(C388="Smelter not listed",C388="Smelter not yet identified"),MATCH($B388&amp;$D388,'Smelter Look-up'!$J:$J,0),MATCH($B388&amp;$C388,'Smelter Look-up'!$J:$J,0)))</f>
        <v>#N/A</v>
      </c>
      <c r="X388" s="179" t="n">
        <f aca="false">IF(AND(C388="Smelter not listed",OR(LEN(D388)=0,LEN(E388)=0)),1,0)</f>
        <v>0</v>
      </c>
      <c r="AB388" s="224" t="str">
        <f aca="false">B388&amp;C388</f>
        <v/>
      </c>
    </row>
    <row r="389" s="179" customFormat="true" ht="20.25" hidden="false" customHeight="false" outlineLevel="0" collapsed="false">
      <c r="A389" s="221"/>
      <c r="B389" s="211" t="str">
        <f aca="false">IF(LEN(A389)=0,"",INDEX('Smelter Look-up'!$A:$A,MATCH($A389,'Smelter Look-up'!$E:$E,0)))</f>
        <v/>
      </c>
      <c r="C389" s="212" t="str">
        <f aca="false">IF(LEN(A389)=0,"",INDEX('Smelter Look-up'!$C:$C,MATCH($A389,'Smelter Look-up'!$E:$E,0)))</f>
        <v/>
      </c>
      <c r="D389" s="213"/>
      <c r="E389" s="211" t="str">
        <f aca="true">IF(ISERROR($V389),"",OFFSET('Smelter Look-up'!$D$4,$V389-4,0)&amp;"")</f>
        <v/>
      </c>
      <c r="F389" s="214" t="str">
        <f aca="true">IF(ISERROR($V389),"",OFFSET('Smelter Look-up'!$E$4,$V389-4,0))</f>
        <v/>
      </c>
      <c r="G389" s="214" t="str">
        <f aca="true">IF(C389=$X$4,IF(ISERROR($V389),"Enter smelter details","RMI"),IF(ISERROR($V389),"",OFFSET('Smelter Look-up'!$F$4,$V389-4,0)))</f>
        <v/>
      </c>
      <c r="H389" s="215" t="str">
        <f aca="true">IF(ISERROR($V389),"",OFFSET('Smelter Look-up'!$G$4,$V389-4,0))</f>
        <v/>
      </c>
      <c r="I389" s="216" t="str">
        <f aca="true">IF(ISERROR($V389),"",OFFSET('Smelter Look-up'!$H$4,$V389-4,0))</f>
        <v/>
      </c>
      <c r="J389" s="216" t="str">
        <f aca="true">IF(ISERROR($V389),"",OFFSET('Smelter Look-up'!$I$4,$V389-4,0))</f>
        <v/>
      </c>
      <c r="K389" s="217"/>
      <c r="L389" s="217"/>
      <c r="M389" s="217"/>
      <c r="N389" s="217"/>
      <c r="O389" s="217"/>
      <c r="P389" s="218"/>
      <c r="Q389" s="219"/>
      <c r="R389" s="220" t="str">
        <f aca="true">IF(ISERROR($V389),"",OFFSET('Smelter Look-up'!$C$4,$V389-4,0)&amp;"")</f>
        <v/>
      </c>
      <c r="S389" s="221" t="str">
        <f aca="true">IF(B389="","",IF(ISERROR(MATCH($E389,CL,0)),"Unknown",INDIRECT("'C'!$A$"&amp;MATCH($E389,CL,0)+1)))</f>
        <v/>
      </c>
      <c r="T389" s="221" t="str">
        <f aca="true">IF(B389="","",IF(ISERROR(MATCH($J389,SorP!$B$1:$B$6279,0)),"",INDIRECT("'SorP'!$A$"&amp;MATCH($S389&amp;$J389,SorP!C:C,0))))</f>
        <v/>
      </c>
      <c r="U389" s="222"/>
      <c r="V389" s="223" t="e">
        <f aca="false">IF(C389="",NA(),IF(OR(C389="Smelter not listed",C389="Smelter not yet identified"),MATCH($B389&amp;$D389,'Smelter Look-up'!$J:$J,0),MATCH($B389&amp;$C389,'Smelter Look-up'!$J:$J,0)))</f>
        <v>#N/A</v>
      </c>
      <c r="X389" s="179" t="n">
        <f aca="false">IF(AND(C389="Smelter not listed",OR(LEN(D389)=0,LEN(E389)=0)),1,0)</f>
        <v>0</v>
      </c>
      <c r="AB389" s="224" t="str">
        <f aca="false">B389&amp;C389</f>
        <v/>
      </c>
    </row>
    <row r="390" s="179" customFormat="true" ht="20.25" hidden="false" customHeight="false" outlineLevel="0" collapsed="false">
      <c r="A390" s="221"/>
      <c r="B390" s="211" t="str">
        <f aca="false">IF(LEN(A390)=0,"",INDEX('Smelter Look-up'!$A:$A,MATCH($A390,'Smelter Look-up'!$E:$E,0)))</f>
        <v/>
      </c>
      <c r="C390" s="212" t="str">
        <f aca="false">IF(LEN(A390)=0,"",INDEX('Smelter Look-up'!$C:$C,MATCH($A390,'Smelter Look-up'!$E:$E,0)))</f>
        <v/>
      </c>
      <c r="D390" s="213"/>
      <c r="E390" s="211" t="str">
        <f aca="true">IF(ISERROR($V390),"",OFFSET('Smelter Look-up'!$D$4,$V390-4,0)&amp;"")</f>
        <v/>
      </c>
      <c r="F390" s="214" t="str">
        <f aca="true">IF(ISERROR($V390),"",OFFSET('Smelter Look-up'!$E$4,$V390-4,0))</f>
        <v/>
      </c>
      <c r="G390" s="214" t="str">
        <f aca="true">IF(C390=$X$4,IF(ISERROR($V390),"Enter smelter details","RMI"),IF(ISERROR($V390),"",OFFSET('Smelter Look-up'!$F$4,$V390-4,0)))</f>
        <v/>
      </c>
      <c r="H390" s="215" t="str">
        <f aca="true">IF(ISERROR($V390),"",OFFSET('Smelter Look-up'!$G$4,$V390-4,0))</f>
        <v/>
      </c>
      <c r="I390" s="216" t="str">
        <f aca="true">IF(ISERROR($V390),"",OFFSET('Smelter Look-up'!$H$4,$V390-4,0))</f>
        <v/>
      </c>
      <c r="J390" s="216" t="str">
        <f aca="true">IF(ISERROR($V390),"",OFFSET('Smelter Look-up'!$I$4,$V390-4,0))</f>
        <v/>
      </c>
      <c r="K390" s="217"/>
      <c r="L390" s="217"/>
      <c r="M390" s="217"/>
      <c r="N390" s="217"/>
      <c r="O390" s="217"/>
      <c r="P390" s="218"/>
      <c r="Q390" s="219"/>
      <c r="R390" s="220" t="str">
        <f aca="true">IF(ISERROR($V390),"",OFFSET('Smelter Look-up'!$C$4,$V390-4,0)&amp;"")</f>
        <v/>
      </c>
      <c r="S390" s="221" t="str">
        <f aca="true">IF(B390="","",IF(ISERROR(MATCH($E390,CL,0)),"Unknown",INDIRECT("'C'!$A$"&amp;MATCH($E390,CL,0)+1)))</f>
        <v/>
      </c>
      <c r="T390" s="221" t="str">
        <f aca="true">IF(B390="","",IF(ISERROR(MATCH($J390,SorP!$B$1:$B$6279,0)),"",INDIRECT("'SorP'!$A$"&amp;MATCH($S390&amp;$J390,SorP!C:C,0))))</f>
        <v/>
      </c>
      <c r="U390" s="222"/>
      <c r="V390" s="223" t="e">
        <f aca="false">IF(C390="",NA(),IF(OR(C390="Smelter not listed",C390="Smelter not yet identified"),MATCH($B390&amp;$D390,'Smelter Look-up'!$J:$J,0),MATCH($B390&amp;$C390,'Smelter Look-up'!$J:$J,0)))</f>
        <v>#N/A</v>
      </c>
      <c r="X390" s="179" t="n">
        <f aca="false">IF(AND(C390="Smelter not listed",OR(LEN(D390)=0,LEN(E390)=0)),1,0)</f>
        <v>0</v>
      </c>
      <c r="AB390" s="224" t="str">
        <f aca="false">B390&amp;C390</f>
        <v/>
      </c>
    </row>
    <row r="391" s="179" customFormat="true" ht="20.25" hidden="false" customHeight="false" outlineLevel="0" collapsed="false">
      <c r="A391" s="221"/>
      <c r="B391" s="211" t="str">
        <f aca="false">IF(LEN(A391)=0,"",INDEX('Smelter Look-up'!$A:$A,MATCH($A391,'Smelter Look-up'!$E:$E,0)))</f>
        <v/>
      </c>
      <c r="C391" s="212" t="str">
        <f aca="false">IF(LEN(A391)=0,"",INDEX('Smelter Look-up'!$C:$C,MATCH($A391,'Smelter Look-up'!$E:$E,0)))</f>
        <v/>
      </c>
      <c r="D391" s="213"/>
      <c r="E391" s="211" t="str">
        <f aca="true">IF(ISERROR($V391),"",OFFSET('Smelter Look-up'!$D$4,$V391-4,0)&amp;"")</f>
        <v/>
      </c>
      <c r="F391" s="214" t="str">
        <f aca="true">IF(ISERROR($V391),"",OFFSET('Smelter Look-up'!$E$4,$V391-4,0))</f>
        <v/>
      </c>
      <c r="G391" s="214" t="str">
        <f aca="true">IF(C391=$X$4,IF(ISERROR($V391),"Enter smelter details","RMI"),IF(ISERROR($V391),"",OFFSET('Smelter Look-up'!$F$4,$V391-4,0)))</f>
        <v/>
      </c>
      <c r="H391" s="215" t="str">
        <f aca="true">IF(ISERROR($V391),"",OFFSET('Smelter Look-up'!$G$4,$V391-4,0))</f>
        <v/>
      </c>
      <c r="I391" s="216" t="str">
        <f aca="true">IF(ISERROR($V391),"",OFFSET('Smelter Look-up'!$H$4,$V391-4,0))</f>
        <v/>
      </c>
      <c r="J391" s="216" t="str">
        <f aca="true">IF(ISERROR($V391),"",OFFSET('Smelter Look-up'!$I$4,$V391-4,0))</f>
        <v/>
      </c>
      <c r="K391" s="217"/>
      <c r="L391" s="217"/>
      <c r="M391" s="217"/>
      <c r="N391" s="217"/>
      <c r="O391" s="217"/>
      <c r="P391" s="218"/>
      <c r="Q391" s="219"/>
      <c r="R391" s="220" t="str">
        <f aca="true">IF(ISERROR($V391),"",OFFSET('Smelter Look-up'!$C$4,$V391-4,0)&amp;"")</f>
        <v/>
      </c>
      <c r="S391" s="221" t="str">
        <f aca="true">IF(B391="","",IF(ISERROR(MATCH($E391,CL,0)),"Unknown",INDIRECT("'C'!$A$"&amp;MATCH($E391,CL,0)+1)))</f>
        <v/>
      </c>
      <c r="T391" s="221" t="str">
        <f aca="true">IF(B391="","",IF(ISERROR(MATCH($J391,SorP!$B$1:$B$6279,0)),"",INDIRECT("'SorP'!$A$"&amp;MATCH($S391&amp;$J391,SorP!C:C,0))))</f>
        <v/>
      </c>
      <c r="U391" s="222"/>
      <c r="V391" s="223" t="e">
        <f aca="false">IF(C391="",NA(),IF(OR(C391="Smelter not listed",C391="Smelter not yet identified"),MATCH($B391&amp;$D391,'Smelter Look-up'!$J:$J,0),MATCH($B391&amp;$C391,'Smelter Look-up'!$J:$J,0)))</f>
        <v>#N/A</v>
      </c>
      <c r="X391" s="179" t="n">
        <f aca="false">IF(AND(C391="Smelter not listed",OR(LEN(D391)=0,LEN(E391)=0)),1,0)</f>
        <v>0</v>
      </c>
      <c r="AB391" s="224" t="str">
        <f aca="false">B391&amp;C391</f>
        <v/>
      </c>
    </row>
    <row r="392" s="179" customFormat="true" ht="20.25" hidden="false" customHeight="false" outlineLevel="0" collapsed="false">
      <c r="A392" s="221"/>
      <c r="B392" s="211" t="str">
        <f aca="false">IF(LEN(A392)=0,"",INDEX('Smelter Look-up'!$A:$A,MATCH($A392,'Smelter Look-up'!$E:$E,0)))</f>
        <v/>
      </c>
      <c r="C392" s="212" t="str">
        <f aca="false">IF(LEN(A392)=0,"",INDEX('Smelter Look-up'!$C:$C,MATCH($A392,'Smelter Look-up'!$E:$E,0)))</f>
        <v/>
      </c>
      <c r="D392" s="213"/>
      <c r="E392" s="211" t="str">
        <f aca="true">IF(ISERROR($V392),"",OFFSET('Smelter Look-up'!$D$4,$V392-4,0)&amp;"")</f>
        <v/>
      </c>
      <c r="F392" s="214" t="str">
        <f aca="true">IF(ISERROR($V392),"",OFFSET('Smelter Look-up'!$E$4,$V392-4,0))</f>
        <v/>
      </c>
      <c r="G392" s="214" t="str">
        <f aca="true">IF(C392=$X$4,IF(ISERROR($V392),"Enter smelter details","RMI"),IF(ISERROR($V392),"",OFFSET('Smelter Look-up'!$F$4,$V392-4,0)))</f>
        <v/>
      </c>
      <c r="H392" s="215" t="str">
        <f aca="true">IF(ISERROR($V392),"",OFFSET('Smelter Look-up'!$G$4,$V392-4,0))</f>
        <v/>
      </c>
      <c r="I392" s="216" t="str">
        <f aca="true">IF(ISERROR($V392),"",OFFSET('Smelter Look-up'!$H$4,$V392-4,0))</f>
        <v/>
      </c>
      <c r="J392" s="216" t="str">
        <f aca="true">IF(ISERROR($V392),"",OFFSET('Smelter Look-up'!$I$4,$V392-4,0))</f>
        <v/>
      </c>
      <c r="K392" s="217"/>
      <c r="L392" s="217"/>
      <c r="M392" s="217"/>
      <c r="N392" s="217"/>
      <c r="O392" s="217"/>
      <c r="P392" s="218"/>
      <c r="Q392" s="219"/>
      <c r="R392" s="220" t="str">
        <f aca="true">IF(ISERROR($V392),"",OFFSET('Smelter Look-up'!$C$4,$V392-4,0)&amp;"")</f>
        <v/>
      </c>
      <c r="S392" s="221" t="str">
        <f aca="true">IF(B392="","",IF(ISERROR(MATCH($E392,CL,0)),"Unknown",INDIRECT("'C'!$A$"&amp;MATCH($E392,CL,0)+1)))</f>
        <v/>
      </c>
      <c r="T392" s="221" t="str">
        <f aca="true">IF(B392="","",IF(ISERROR(MATCH($J392,SorP!$B$1:$B$6279,0)),"",INDIRECT("'SorP'!$A$"&amp;MATCH($S392&amp;$J392,SorP!C:C,0))))</f>
        <v/>
      </c>
      <c r="U392" s="222"/>
      <c r="V392" s="223" t="e">
        <f aca="false">IF(C392="",NA(),IF(OR(C392="Smelter not listed",C392="Smelter not yet identified"),MATCH($B392&amp;$D392,'Smelter Look-up'!$J:$J,0),MATCH($B392&amp;$C392,'Smelter Look-up'!$J:$J,0)))</f>
        <v>#N/A</v>
      </c>
      <c r="X392" s="179" t="n">
        <f aca="false">IF(AND(C392="Smelter not listed",OR(LEN(D392)=0,LEN(E392)=0)),1,0)</f>
        <v>0</v>
      </c>
      <c r="AB392" s="224" t="str">
        <f aca="false">B392&amp;C392</f>
        <v/>
      </c>
    </row>
    <row r="393" s="179" customFormat="true" ht="20.25" hidden="false" customHeight="false" outlineLevel="0" collapsed="false">
      <c r="A393" s="221"/>
      <c r="B393" s="211" t="str">
        <f aca="false">IF(LEN(A393)=0,"",INDEX('Smelter Look-up'!$A:$A,MATCH($A393,'Smelter Look-up'!$E:$E,0)))</f>
        <v/>
      </c>
      <c r="C393" s="212" t="str">
        <f aca="false">IF(LEN(A393)=0,"",INDEX('Smelter Look-up'!$C:$C,MATCH($A393,'Smelter Look-up'!$E:$E,0)))</f>
        <v/>
      </c>
      <c r="D393" s="213"/>
      <c r="E393" s="211" t="str">
        <f aca="true">IF(ISERROR($V393),"",OFFSET('Smelter Look-up'!$D$4,$V393-4,0)&amp;"")</f>
        <v/>
      </c>
      <c r="F393" s="214" t="str">
        <f aca="true">IF(ISERROR($V393),"",OFFSET('Smelter Look-up'!$E$4,$V393-4,0))</f>
        <v/>
      </c>
      <c r="G393" s="214" t="str">
        <f aca="true">IF(C393=$X$4,IF(ISERROR($V393),"Enter smelter details","RMI"),IF(ISERROR($V393),"",OFFSET('Smelter Look-up'!$F$4,$V393-4,0)))</f>
        <v/>
      </c>
      <c r="H393" s="215" t="str">
        <f aca="true">IF(ISERROR($V393),"",OFFSET('Smelter Look-up'!$G$4,$V393-4,0))</f>
        <v/>
      </c>
      <c r="I393" s="216" t="str">
        <f aca="true">IF(ISERROR($V393),"",OFFSET('Smelter Look-up'!$H$4,$V393-4,0))</f>
        <v/>
      </c>
      <c r="J393" s="216" t="str">
        <f aca="true">IF(ISERROR($V393),"",OFFSET('Smelter Look-up'!$I$4,$V393-4,0))</f>
        <v/>
      </c>
      <c r="K393" s="217"/>
      <c r="L393" s="217"/>
      <c r="M393" s="217"/>
      <c r="N393" s="217"/>
      <c r="O393" s="217"/>
      <c r="P393" s="218"/>
      <c r="Q393" s="219"/>
      <c r="R393" s="220" t="str">
        <f aca="true">IF(ISERROR($V393),"",OFFSET('Smelter Look-up'!$C$4,$V393-4,0)&amp;"")</f>
        <v/>
      </c>
      <c r="S393" s="221" t="str">
        <f aca="true">IF(B393="","",IF(ISERROR(MATCH($E393,CL,0)),"Unknown",INDIRECT("'C'!$A$"&amp;MATCH($E393,CL,0)+1)))</f>
        <v/>
      </c>
      <c r="T393" s="221" t="str">
        <f aca="true">IF(B393="","",IF(ISERROR(MATCH($J393,SorP!$B$1:$B$6279,0)),"",INDIRECT("'SorP'!$A$"&amp;MATCH($S393&amp;$J393,SorP!C:C,0))))</f>
        <v/>
      </c>
      <c r="U393" s="222"/>
      <c r="V393" s="223" t="e">
        <f aca="false">IF(C393="",NA(),IF(OR(C393="Smelter not listed",C393="Smelter not yet identified"),MATCH($B393&amp;$D393,'Smelter Look-up'!$J:$J,0),MATCH($B393&amp;$C393,'Smelter Look-up'!$J:$J,0)))</f>
        <v>#N/A</v>
      </c>
      <c r="X393" s="179" t="n">
        <f aca="false">IF(AND(C393="Smelter not listed",OR(LEN(D393)=0,LEN(E393)=0)),1,0)</f>
        <v>0</v>
      </c>
      <c r="AB393" s="224" t="str">
        <f aca="false">B393&amp;C393</f>
        <v/>
      </c>
    </row>
    <row r="394" s="179" customFormat="true" ht="20.25" hidden="false" customHeight="false" outlineLevel="0" collapsed="false">
      <c r="A394" s="221"/>
      <c r="B394" s="211" t="str">
        <f aca="false">IF(LEN(A394)=0,"",INDEX('Smelter Look-up'!$A:$A,MATCH($A394,'Smelter Look-up'!$E:$E,0)))</f>
        <v/>
      </c>
      <c r="C394" s="212" t="str">
        <f aca="false">IF(LEN(A394)=0,"",INDEX('Smelter Look-up'!$C:$C,MATCH($A394,'Smelter Look-up'!$E:$E,0)))</f>
        <v/>
      </c>
      <c r="D394" s="213"/>
      <c r="E394" s="211" t="str">
        <f aca="true">IF(ISERROR($V394),"",OFFSET('Smelter Look-up'!$D$4,$V394-4,0)&amp;"")</f>
        <v/>
      </c>
      <c r="F394" s="214" t="str">
        <f aca="true">IF(ISERROR($V394),"",OFFSET('Smelter Look-up'!$E$4,$V394-4,0))</f>
        <v/>
      </c>
      <c r="G394" s="214" t="str">
        <f aca="true">IF(C394=$X$4,IF(ISERROR($V394),"Enter smelter details","RMI"),IF(ISERROR($V394),"",OFFSET('Smelter Look-up'!$F$4,$V394-4,0)))</f>
        <v/>
      </c>
      <c r="H394" s="215" t="str">
        <f aca="true">IF(ISERROR($V394),"",OFFSET('Smelter Look-up'!$G$4,$V394-4,0))</f>
        <v/>
      </c>
      <c r="I394" s="216" t="str">
        <f aca="true">IF(ISERROR($V394),"",OFFSET('Smelter Look-up'!$H$4,$V394-4,0))</f>
        <v/>
      </c>
      <c r="J394" s="216" t="str">
        <f aca="true">IF(ISERROR($V394),"",OFFSET('Smelter Look-up'!$I$4,$V394-4,0))</f>
        <v/>
      </c>
      <c r="K394" s="217"/>
      <c r="L394" s="217"/>
      <c r="M394" s="217"/>
      <c r="N394" s="217"/>
      <c r="O394" s="217"/>
      <c r="P394" s="218"/>
      <c r="Q394" s="219"/>
      <c r="R394" s="220" t="str">
        <f aca="true">IF(ISERROR($V394),"",OFFSET('Smelter Look-up'!$C$4,$V394-4,0)&amp;"")</f>
        <v/>
      </c>
      <c r="S394" s="221" t="str">
        <f aca="true">IF(B394="","",IF(ISERROR(MATCH($E394,CL,0)),"Unknown",INDIRECT("'C'!$A$"&amp;MATCH($E394,CL,0)+1)))</f>
        <v/>
      </c>
      <c r="T394" s="221" t="str">
        <f aca="true">IF(B394="","",IF(ISERROR(MATCH($J394,SorP!$B$1:$B$6279,0)),"",INDIRECT("'SorP'!$A$"&amp;MATCH($S394&amp;$J394,SorP!C:C,0))))</f>
        <v/>
      </c>
      <c r="U394" s="222"/>
      <c r="V394" s="223" t="e">
        <f aca="false">IF(C394="",NA(),IF(OR(C394="Smelter not listed",C394="Smelter not yet identified"),MATCH($B394&amp;$D394,'Smelter Look-up'!$J:$J,0),MATCH($B394&amp;$C394,'Smelter Look-up'!$J:$J,0)))</f>
        <v>#N/A</v>
      </c>
      <c r="X394" s="179" t="n">
        <f aca="false">IF(AND(C394="Smelter not listed",OR(LEN(D394)=0,LEN(E394)=0)),1,0)</f>
        <v>0</v>
      </c>
      <c r="AB394" s="224" t="str">
        <f aca="false">B394&amp;C394</f>
        <v/>
      </c>
    </row>
    <row r="395" s="179" customFormat="true" ht="20.25" hidden="false" customHeight="false" outlineLevel="0" collapsed="false">
      <c r="A395" s="221"/>
      <c r="B395" s="211" t="str">
        <f aca="false">IF(LEN(A395)=0,"",INDEX('Smelter Look-up'!$A:$A,MATCH($A395,'Smelter Look-up'!$E:$E,0)))</f>
        <v/>
      </c>
      <c r="C395" s="212" t="str">
        <f aca="false">IF(LEN(A395)=0,"",INDEX('Smelter Look-up'!$C:$C,MATCH($A395,'Smelter Look-up'!$E:$E,0)))</f>
        <v/>
      </c>
      <c r="D395" s="213"/>
      <c r="E395" s="211" t="str">
        <f aca="true">IF(ISERROR($V395),"",OFFSET('Smelter Look-up'!$D$4,$V395-4,0)&amp;"")</f>
        <v/>
      </c>
      <c r="F395" s="214" t="str">
        <f aca="true">IF(ISERROR($V395),"",OFFSET('Smelter Look-up'!$E$4,$V395-4,0))</f>
        <v/>
      </c>
      <c r="G395" s="214" t="str">
        <f aca="true">IF(C395=$X$4,IF(ISERROR($V395),"Enter smelter details","RMI"),IF(ISERROR($V395),"",OFFSET('Smelter Look-up'!$F$4,$V395-4,0)))</f>
        <v/>
      </c>
      <c r="H395" s="215" t="str">
        <f aca="true">IF(ISERROR($V395),"",OFFSET('Smelter Look-up'!$G$4,$V395-4,0))</f>
        <v/>
      </c>
      <c r="I395" s="216" t="str">
        <f aca="true">IF(ISERROR($V395),"",OFFSET('Smelter Look-up'!$H$4,$V395-4,0))</f>
        <v/>
      </c>
      <c r="J395" s="216" t="str">
        <f aca="true">IF(ISERROR($V395),"",OFFSET('Smelter Look-up'!$I$4,$V395-4,0))</f>
        <v/>
      </c>
      <c r="K395" s="217"/>
      <c r="L395" s="217"/>
      <c r="M395" s="217"/>
      <c r="N395" s="217"/>
      <c r="O395" s="217"/>
      <c r="P395" s="218"/>
      <c r="Q395" s="219"/>
      <c r="R395" s="220" t="str">
        <f aca="true">IF(ISERROR($V395),"",OFFSET('Smelter Look-up'!$C$4,$V395-4,0)&amp;"")</f>
        <v/>
      </c>
      <c r="S395" s="221" t="str">
        <f aca="true">IF(B395="","",IF(ISERROR(MATCH($E395,CL,0)),"Unknown",INDIRECT("'C'!$A$"&amp;MATCH($E395,CL,0)+1)))</f>
        <v/>
      </c>
      <c r="T395" s="221" t="str">
        <f aca="true">IF(B395="","",IF(ISERROR(MATCH($J395,SorP!$B$1:$B$6279,0)),"",INDIRECT("'SorP'!$A$"&amp;MATCH($S395&amp;$J395,SorP!C:C,0))))</f>
        <v/>
      </c>
      <c r="U395" s="222"/>
      <c r="V395" s="223" t="e">
        <f aca="false">IF(C395="",NA(),IF(OR(C395="Smelter not listed",C395="Smelter not yet identified"),MATCH($B395&amp;$D395,'Smelter Look-up'!$J:$J,0),MATCH($B395&amp;$C395,'Smelter Look-up'!$J:$J,0)))</f>
        <v>#N/A</v>
      </c>
      <c r="X395" s="179" t="n">
        <f aca="false">IF(AND(C395="Smelter not listed",OR(LEN(D395)=0,LEN(E395)=0)),1,0)</f>
        <v>0</v>
      </c>
      <c r="AB395" s="224" t="str">
        <f aca="false">B395&amp;C395</f>
        <v/>
      </c>
    </row>
    <row r="396" s="179" customFormat="true" ht="20.25" hidden="false" customHeight="false" outlineLevel="0" collapsed="false">
      <c r="A396" s="221"/>
      <c r="B396" s="211" t="str">
        <f aca="false">IF(LEN(A396)=0,"",INDEX('Smelter Look-up'!$A:$A,MATCH($A396,'Smelter Look-up'!$E:$E,0)))</f>
        <v/>
      </c>
      <c r="C396" s="212" t="str">
        <f aca="false">IF(LEN(A396)=0,"",INDEX('Smelter Look-up'!$C:$C,MATCH($A396,'Smelter Look-up'!$E:$E,0)))</f>
        <v/>
      </c>
      <c r="D396" s="213"/>
      <c r="E396" s="211" t="str">
        <f aca="true">IF(ISERROR($V396),"",OFFSET('Smelter Look-up'!$D$4,$V396-4,0)&amp;"")</f>
        <v/>
      </c>
      <c r="F396" s="214" t="str">
        <f aca="true">IF(ISERROR($V396),"",OFFSET('Smelter Look-up'!$E$4,$V396-4,0))</f>
        <v/>
      </c>
      <c r="G396" s="214" t="str">
        <f aca="true">IF(C396=$X$4,IF(ISERROR($V396),"Enter smelter details","RMI"),IF(ISERROR($V396),"",OFFSET('Smelter Look-up'!$F$4,$V396-4,0)))</f>
        <v/>
      </c>
      <c r="H396" s="215" t="str">
        <f aca="true">IF(ISERROR($V396),"",OFFSET('Smelter Look-up'!$G$4,$V396-4,0))</f>
        <v/>
      </c>
      <c r="I396" s="216" t="str">
        <f aca="true">IF(ISERROR($V396),"",OFFSET('Smelter Look-up'!$H$4,$V396-4,0))</f>
        <v/>
      </c>
      <c r="J396" s="216" t="str">
        <f aca="true">IF(ISERROR($V396),"",OFFSET('Smelter Look-up'!$I$4,$V396-4,0))</f>
        <v/>
      </c>
      <c r="K396" s="217"/>
      <c r="L396" s="217"/>
      <c r="M396" s="217"/>
      <c r="N396" s="217"/>
      <c r="O396" s="217"/>
      <c r="P396" s="218"/>
      <c r="Q396" s="219"/>
      <c r="R396" s="220" t="str">
        <f aca="true">IF(ISERROR($V396),"",OFFSET('Smelter Look-up'!$C$4,$V396-4,0)&amp;"")</f>
        <v/>
      </c>
      <c r="S396" s="221" t="str">
        <f aca="true">IF(B396="","",IF(ISERROR(MATCH($E396,CL,0)),"Unknown",INDIRECT("'C'!$A$"&amp;MATCH($E396,CL,0)+1)))</f>
        <v/>
      </c>
      <c r="T396" s="221" t="str">
        <f aca="true">IF(B396="","",IF(ISERROR(MATCH($J396,SorP!$B$1:$B$6279,0)),"",INDIRECT("'SorP'!$A$"&amp;MATCH($S396&amp;$J396,SorP!C:C,0))))</f>
        <v/>
      </c>
      <c r="U396" s="222"/>
      <c r="V396" s="223" t="e">
        <f aca="false">IF(C396="",NA(),IF(OR(C396="Smelter not listed",C396="Smelter not yet identified"),MATCH($B396&amp;$D396,'Smelter Look-up'!$J:$J,0),MATCH($B396&amp;$C396,'Smelter Look-up'!$J:$J,0)))</f>
        <v>#N/A</v>
      </c>
      <c r="X396" s="179" t="n">
        <f aca="false">IF(AND(C396="Smelter not listed",OR(LEN(D396)=0,LEN(E396)=0)),1,0)</f>
        <v>0</v>
      </c>
      <c r="AB396" s="224" t="str">
        <f aca="false">B396&amp;C396</f>
        <v/>
      </c>
    </row>
    <row r="397" s="179" customFormat="true" ht="20.25" hidden="false" customHeight="false" outlineLevel="0" collapsed="false">
      <c r="A397" s="221"/>
      <c r="B397" s="211" t="str">
        <f aca="false">IF(LEN(A397)=0,"",INDEX('Smelter Look-up'!$A:$A,MATCH($A397,'Smelter Look-up'!$E:$E,0)))</f>
        <v/>
      </c>
      <c r="C397" s="212" t="str">
        <f aca="false">IF(LEN(A397)=0,"",INDEX('Smelter Look-up'!$C:$C,MATCH($A397,'Smelter Look-up'!$E:$E,0)))</f>
        <v/>
      </c>
      <c r="D397" s="213"/>
      <c r="E397" s="211" t="str">
        <f aca="true">IF(ISERROR($V397),"",OFFSET('Smelter Look-up'!$D$4,$V397-4,0)&amp;"")</f>
        <v/>
      </c>
      <c r="F397" s="214" t="str">
        <f aca="true">IF(ISERROR($V397),"",OFFSET('Smelter Look-up'!$E$4,$V397-4,0))</f>
        <v/>
      </c>
      <c r="G397" s="214" t="str">
        <f aca="true">IF(C397=$X$4,IF(ISERROR($V397),"Enter smelter details","RMI"),IF(ISERROR($V397),"",OFFSET('Smelter Look-up'!$F$4,$V397-4,0)))</f>
        <v/>
      </c>
      <c r="H397" s="215" t="str">
        <f aca="true">IF(ISERROR($V397),"",OFFSET('Smelter Look-up'!$G$4,$V397-4,0))</f>
        <v/>
      </c>
      <c r="I397" s="216" t="str">
        <f aca="true">IF(ISERROR($V397),"",OFFSET('Smelter Look-up'!$H$4,$V397-4,0))</f>
        <v/>
      </c>
      <c r="J397" s="216" t="str">
        <f aca="true">IF(ISERROR($V397),"",OFFSET('Smelter Look-up'!$I$4,$V397-4,0))</f>
        <v/>
      </c>
      <c r="K397" s="217"/>
      <c r="L397" s="217"/>
      <c r="M397" s="217"/>
      <c r="N397" s="217"/>
      <c r="O397" s="217"/>
      <c r="P397" s="218"/>
      <c r="Q397" s="219"/>
      <c r="R397" s="220" t="str">
        <f aca="true">IF(ISERROR($V397),"",OFFSET('Smelter Look-up'!$C$4,$V397-4,0)&amp;"")</f>
        <v/>
      </c>
      <c r="S397" s="221" t="str">
        <f aca="true">IF(B397="","",IF(ISERROR(MATCH($E397,CL,0)),"Unknown",INDIRECT("'C'!$A$"&amp;MATCH($E397,CL,0)+1)))</f>
        <v/>
      </c>
      <c r="T397" s="221" t="str">
        <f aca="true">IF(B397="","",IF(ISERROR(MATCH($J397,SorP!$B$1:$B$6279,0)),"",INDIRECT("'SorP'!$A$"&amp;MATCH($S397&amp;$J397,SorP!C:C,0))))</f>
        <v/>
      </c>
      <c r="U397" s="222"/>
      <c r="V397" s="223" t="e">
        <f aca="false">IF(C397="",NA(),IF(OR(C397="Smelter not listed",C397="Smelter not yet identified"),MATCH($B397&amp;$D397,'Smelter Look-up'!$J:$J,0),MATCH($B397&amp;$C397,'Smelter Look-up'!$J:$J,0)))</f>
        <v>#N/A</v>
      </c>
      <c r="X397" s="179" t="n">
        <f aca="false">IF(AND(C397="Smelter not listed",OR(LEN(D397)=0,LEN(E397)=0)),1,0)</f>
        <v>0</v>
      </c>
      <c r="AB397" s="224" t="str">
        <f aca="false">B397&amp;C397</f>
        <v/>
      </c>
    </row>
    <row r="398" s="179" customFormat="true" ht="20.25" hidden="false" customHeight="false" outlineLevel="0" collapsed="false">
      <c r="A398" s="221"/>
      <c r="B398" s="211" t="str">
        <f aca="false">IF(LEN(A398)=0,"",INDEX('Smelter Look-up'!$A:$A,MATCH($A398,'Smelter Look-up'!$E:$E,0)))</f>
        <v/>
      </c>
      <c r="C398" s="212" t="str">
        <f aca="false">IF(LEN(A398)=0,"",INDEX('Smelter Look-up'!$C:$C,MATCH($A398,'Smelter Look-up'!$E:$E,0)))</f>
        <v/>
      </c>
      <c r="D398" s="213"/>
      <c r="E398" s="211" t="str">
        <f aca="true">IF(ISERROR($V398),"",OFFSET('Smelter Look-up'!$D$4,$V398-4,0)&amp;"")</f>
        <v/>
      </c>
      <c r="F398" s="214" t="str">
        <f aca="true">IF(ISERROR($V398),"",OFFSET('Smelter Look-up'!$E$4,$V398-4,0))</f>
        <v/>
      </c>
      <c r="G398" s="214" t="str">
        <f aca="true">IF(C398=$X$4,IF(ISERROR($V398),"Enter smelter details","RMI"),IF(ISERROR($V398),"",OFFSET('Smelter Look-up'!$F$4,$V398-4,0)))</f>
        <v/>
      </c>
      <c r="H398" s="215" t="str">
        <f aca="true">IF(ISERROR($V398),"",OFFSET('Smelter Look-up'!$G$4,$V398-4,0))</f>
        <v/>
      </c>
      <c r="I398" s="216" t="str">
        <f aca="true">IF(ISERROR($V398),"",OFFSET('Smelter Look-up'!$H$4,$V398-4,0))</f>
        <v/>
      </c>
      <c r="J398" s="216" t="str">
        <f aca="true">IF(ISERROR($V398),"",OFFSET('Smelter Look-up'!$I$4,$V398-4,0))</f>
        <v/>
      </c>
      <c r="K398" s="217"/>
      <c r="L398" s="217"/>
      <c r="M398" s="217"/>
      <c r="N398" s="217"/>
      <c r="O398" s="217"/>
      <c r="P398" s="218"/>
      <c r="Q398" s="219"/>
      <c r="R398" s="220" t="str">
        <f aca="true">IF(ISERROR($V398),"",OFFSET('Smelter Look-up'!$C$4,$V398-4,0)&amp;"")</f>
        <v/>
      </c>
      <c r="S398" s="221" t="str">
        <f aca="true">IF(B398="","",IF(ISERROR(MATCH($E398,CL,0)),"Unknown",INDIRECT("'C'!$A$"&amp;MATCH($E398,CL,0)+1)))</f>
        <v/>
      </c>
      <c r="T398" s="221" t="str">
        <f aca="true">IF(B398="","",IF(ISERROR(MATCH($J398,SorP!$B$1:$B$6279,0)),"",INDIRECT("'SorP'!$A$"&amp;MATCH($S398&amp;$J398,SorP!C:C,0))))</f>
        <v/>
      </c>
      <c r="U398" s="222"/>
      <c r="V398" s="223" t="e">
        <f aca="false">IF(C398="",NA(),IF(OR(C398="Smelter not listed",C398="Smelter not yet identified"),MATCH($B398&amp;$D398,'Smelter Look-up'!$J:$J,0),MATCH($B398&amp;$C398,'Smelter Look-up'!$J:$J,0)))</f>
        <v>#N/A</v>
      </c>
      <c r="X398" s="179" t="n">
        <f aca="false">IF(AND(C398="Smelter not listed",OR(LEN(D398)=0,LEN(E398)=0)),1,0)</f>
        <v>0</v>
      </c>
      <c r="AB398" s="224" t="str">
        <f aca="false">B398&amp;C398</f>
        <v/>
      </c>
    </row>
    <row r="399" s="179" customFormat="true" ht="20.25" hidden="false" customHeight="false" outlineLevel="0" collapsed="false">
      <c r="A399" s="221"/>
      <c r="B399" s="211" t="str">
        <f aca="false">IF(LEN(A399)=0,"",INDEX('Smelter Look-up'!$A:$A,MATCH($A399,'Smelter Look-up'!$E:$E,0)))</f>
        <v/>
      </c>
      <c r="C399" s="212" t="str">
        <f aca="false">IF(LEN(A399)=0,"",INDEX('Smelter Look-up'!$C:$C,MATCH($A399,'Smelter Look-up'!$E:$E,0)))</f>
        <v/>
      </c>
      <c r="D399" s="213"/>
      <c r="E399" s="211" t="str">
        <f aca="true">IF(ISERROR($V399),"",OFFSET('Smelter Look-up'!$D$4,$V399-4,0)&amp;"")</f>
        <v/>
      </c>
      <c r="F399" s="214" t="str">
        <f aca="true">IF(ISERROR($V399),"",OFFSET('Smelter Look-up'!$E$4,$V399-4,0))</f>
        <v/>
      </c>
      <c r="G399" s="214" t="str">
        <f aca="true">IF(C399=$X$4,IF(ISERROR($V399),"Enter smelter details","RMI"),IF(ISERROR($V399),"",OFFSET('Smelter Look-up'!$F$4,$V399-4,0)))</f>
        <v/>
      </c>
      <c r="H399" s="215" t="str">
        <f aca="true">IF(ISERROR($V399),"",OFFSET('Smelter Look-up'!$G$4,$V399-4,0))</f>
        <v/>
      </c>
      <c r="I399" s="216" t="str">
        <f aca="true">IF(ISERROR($V399),"",OFFSET('Smelter Look-up'!$H$4,$V399-4,0))</f>
        <v/>
      </c>
      <c r="J399" s="216" t="str">
        <f aca="true">IF(ISERROR($V399),"",OFFSET('Smelter Look-up'!$I$4,$V399-4,0))</f>
        <v/>
      </c>
      <c r="K399" s="217"/>
      <c r="L399" s="217"/>
      <c r="M399" s="217"/>
      <c r="N399" s="217"/>
      <c r="O399" s="217"/>
      <c r="P399" s="218"/>
      <c r="Q399" s="219"/>
      <c r="R399" s="220" t="str">
        <f aca="true">IF(ISERROR($V399),"",OFFSET('Smelter Look-up'!$C$4,$V399-4,0)&amp;"")</f>
        <v/>
      </c>
      <c r="S399" s="221" t="str">
        <f aca="true">IF(B399="","",IF(ISERROR(MATCH($E399,CL,0)),"Unknown",INDIRECT("'C'!$A$"&amp;MATCH($E399,CL,0)+1)))</f>
        <v/>
      </c>
      <c r="T399" s="221" t="str">
        <f aca="true">IF(B399="","",IF(ISERROR(MATCH($J399,SorP!$B$1:$B$6279,0)),"",INDIRECT("'SorP'!$A$"&amp;MATCH($S399&amp;$J399,SorP!C:C,0))))</f>
        <v/>
      </c>
      <c r="U399" s="222"/>
      <c r="V399" s="223" t="e">
        <f aca="false">IF(C399="",NA(),IF(OR(C399="Smelter not listed",C399="Smelter not yet identified"),MATCH($B399&amp;$D399,'Smelter Look-up'!$J:$J,0),MATCH($B399&amp;$C399,'Smelter Look-up'!$J:$J,0)))</f>
        <v>#N/A</v>
      </c>
      <c r="X399" s="179" t="n">
        <f aca="false">IF(AND(C399="Smelter not listed",OR(LEN(D399)=0,LEN(E399)=0)),1,0)</f>
        <v>0</v>
      </c>
      <c r="AB399" s="224" t="str">
        <f aca="false">B399&amp;C399</f>
        <v/>
      </c>
    </row>
    <row r="400" s="179" customFormat="true" ht="20.25" hidden="false" customHeight="false" outlineLevel="0" collapsed="false">
      <c r="A400" s="221"/>
      <c r="B400" s="211" t="str">
        <f aca="false">IF(LEN(A400)=0,"",INDEX('Smelter Look-up'!$A:$A,MATCH($A400,'Smelter Look-up'!$E:$E,0)))</f>
        <v/>
      </c>
      <c r="C400" s="212" t="str">
        <f aca="false">IF(LEN(A400)=0,"",INDEX('Smelter Look-up'!$C:$C,MATCH($A400,'Smelter Look-up'!$E:$E,0)))</f>
        <v/>
      </c>
      <c r="D400" s="213"/>
      <c r="E400" s="211" t="str">
        <f aca="true">IF(ISERROR($V400),"",OFFSET('Smelter Look-up'!$D$4,$V400-4,0)&amp;"")</f>
        <v/>
      </c>
      <c r="F400" s="214" t="str">
        <f aca="true">IF(ISERROR($V400),"",OFFSET('Smelter Look-up'!$E$4,$V400-4,0))</f>
        <v/>
      </c>
      <c r="G400" s="214" t="str">
        <f aca="true">IF(C400=$X$4,IF(ISERROR($V400),"Enter smelter details","RMI"),IF(ISERROR($V400),"",OFFSET('Smelter Look-up'!$F$4,$V400-4,0)))</f>
        <v/>
      </c>
      <c r="H400" s="215" t="str">
        <f aca="true">IF(ISERROR($V400),"",OFFSET('Smelter Look-up'!$G$4,$V400-4,0))</f>
        <v/>
      </c>
      <c r="I400" s="216" t="str">
        <f aca="true">IF(ISERROR($V400),"",OFFSET('Smelter Look-up'!$H$4,$V400-4,0))</f>
        <v/>
      </c>
      <c r="J400" s="216" t="str">
        <f aca="true">IF(ISERROR($V400),"",OFFSET('Smelter Look-up'!$I$4,$V400-4,0))</f>
        <v/>
      </c>
      <c r="K400" s="217"/>
      <c r="L400" s="217"/>
      <c r="M400" s="217"/>
      <c r="N400" s="217"/>
      <c r="O400" s="217"/>
      <c r="P400" s="218"/>
      <c r="Q400" s="219"/>
      <c r="R400" s="220" t="str">
        <f aca="true">IF(ISERROR($V400),"",OFFSET('Smelter Look-up'!$C$4,$V400-4,0)&amp;"")</f>
        <v/>
      </c>
      <c r="S400" s="221" t="str">
        <f aca="true">IF(B400="","",IF(ISERROR(MATCH($E400,CL,0)),"Unknown",INDIRECT("'C'!$A$"&amp;MATCH($E400,CL,0)+1)))</f>
        <v/>
      </c>
      <c r="T400" s="221" t="str">
        <f aca="true">IF(B400="","",IF(ISERROR(MATCH($J400,SorP!$B$1:$B$6279,0)),"",INDIRECT("'SorP'!$A$"&amp;MATCH($S400&amp;$J400,SorP!C:C,0))))</f>
        <v/>
      </c>
      <c r="U400" s="222"/>
      <c r="V400" s="223" t="e">
        <f aca="false">IF(C400="",NA(),IF(OR(C400="Smelter not listed",C400="Smelter not yet identified"),MATCH($B400&amp;$D400,'Smelter Look-up'!$J:$J,0),MATCH($B400&amp;$C400,'Smelter Look-up'!$J:$J,0)))</f>
        <v>#N/A</v>
      </c>
      <c r="X400" s="179" t="n">
        <f aca="false">IF(AND(C400="Smelter not listed",OR(LEN(D400)=0,LEN(E400)=0)),1,0)</f>
        <v>0</v>
      </c>
      <c r="AB400" s="224" t="str">
        <f aca="false">B400&amp;C400</f>
        <v/>
      </c>
    </row>
    <row r="401" s="179" customFormat="true" ht="20.25" hidden="false" customHeight="false" outlineLevel="0" collapsed="false">
      <c r="A401" s="221"/>
      <c r="B401" s="211" t="str">
        <f aca="false">IF(LEN(A401)=0,"",INDEX('Smelter Look-up'!$A:$A,MATCH($A401,'Smelter Look-up'!$E:$E,0)))</f>
        <v/>
      </c>
      <c r="C401" s="212" t="str">
        <f aca="false">IF(LEN(A401)=0,"",INDEX('Smelter Look-up'!$C:$C,MATCH($A401,'Smelter Look-up'!$E:$E,0)))</f>
        <v/>
      </c>
      <c r="D401" s="213"/>
      <c r="E401" s="211" t="str">
        <f aca="true">IF(ISERROR($V401),"",OFFSET('Smelter Look-up'!$D$4,$V401-4,0)&amp;"")</f>
        <v/>
      </c>
      <c r="F401" s="214" t="str">
        <f aca="true">IF(ISERROR($V401),"",OFFSET('Smelter Look-up'!$E$4,$V401-4,0))</f>
        <v/>
      </c>
      <c r="G401" s="214" t="str">
        <f aca="true">IF(C401=$X$4,IF(ISERROR($V401),"Enter smelter details","RMI"),IF(ISERROR($V401),"",OFFSET('Smelter Look-up'!$F$4,$V401-4,0)))</f>
        <v/>
      </c>
      <c r="H401" s="215" t="str">
        <f aca="true">IF(ISERROR($V401),"",OFFSET('Smelter Look-up'!$G$4,$V401-4,0))</f>
        <v/>
      </c>
      <c r="I401" s="216" t="str">
        <f aca="true">IF(ISERROR($V401),"",OFFSET('Smelter Look-up'!$H$4,$V401-4,0))</f>
        <v/>
      </c>
      <c r="J401" s="216" t="str">
        <f aca="true">IF(ISERROR($V401),"",OFFSET('Smelter Look-up'!$I$4,$V401-4,0))</f>
        <v/>
      </c>
      <c r="K401" s="217"/>
      <c r="L401" s="217"/>
      <c r="M401" s="217"/>
      <c r="N401" s="217"/>
      <c r="O401" s="217"/>
      <c r="P401" s="218"/>
      <c r="Q401" s="219"/>
      <c r="R401" s="220" t="str">
        <f aca="true">IF(ISERROR($V401),"",OFFSET('Smelter Look-up'!$C$4,$V401-4,0)&amp;"")</f>
        <v/>
      </c>
      <c r="S401" s="221" t="str">
        <f aca="true">IF(B401="","",IF(ISERROR(MATCH($E401,CL,0)),"Unknown",INDIRECT("'C'!$A$"&amp;MATCH($E401,CL,0)+1)))</f>
        <v/>
      </c>
      <c r="T401" s="221" t="str">
        <f aca="true">IF(B401="","",IF(ISERROR(MATCH($J401,SorP!$B$1:$B$6279,0)),"",INDIRECT("'SorP'!$A$"&amp;MATCH($S401&amp;$J401,SorP!C:C,0))))</f>
        <v/>
      </c>
      <c r="U401" s="222"/>
      <c r="V401" s="223" t="e">
        <f aca="false">IF(C401="",NA(),IF(OR(C401="Smelter not listed",C401="Smelter not yet identified"),MATCH($B401&amp;$D401,'Smelter Look-up'!$J:$J,0),MATCH($B401&amp;$C401,'Smelter Look-up'!$J:$J,0)))</f>
        <v>#N/A</v>
      </c>
      <c r="X401" s="179" t="n">
        <f aca="false">IF(AND(C401="Smelter not listed",OR(LEN(D401)=0,LEN(E401)=0)),1,0)</f>
        <v>0</v>
      </c>
      <c r="AB401" s="224" t="str">
        <f aca="false">B401&amp;C401</f>
        <v/>
      </c>
    </row>
    <row r="402" s="179" customFormat="true" ht="20.25" hidden="false" customHeight="false" outlineLevel="0" collapsed="false">
      <c r="A402" s="221"/>
      <c r="B402" s="211" t="str">
        <f aca="false">IF(LEN(A402)=0,"",INDEX('Smelter Look-up'!$A:$A,MATCH($A402,'Smelter Look-up'!$E:$E,0)))</f>
        <v/>
      </c>
      <c r="C402" s="212" t="str">
        <f aca="false">IF(LEN(A402)=0,"",INDEX('Smelter Look-up'!$C:$C,MATCH($A402,'Smelter Look-up'!$E:$E,0)))</f>
        <v/>
      </c>
      <c r="D402" s="213"/>
      <c r="E402" s="211" t="str">
        <f aca="true">IF(ISERROR($V402),"",OFFSET('Smelter Look-up'!$D$4,$V402-4,0)&amp;"")</f>
        <v/>
      </c>
      <c r="F402" s="214" t="str">
        <f aca="true">IF(ISERROR($V402),"",OFFSET('Smelter Look-up'!$E$4,$V402-4,0))</f>
        <v/>
      </c>
      <c r="G402" s="214" t="str">
        <f aca="true">IF(C402=$X$4,IF(ISERROR($V402),"Enter smelter details","RMI"),IF(ISERROR($V402),"",OFFSET('Smelter Look-up'!$F$4,$V402-4,0)))</f>
        <v/>
      </c>
      <c r="H402" s="215" t="str">
        <f aca="true">IF(ISERROR($V402),"",OFFSET('Smelter Look-up'!$G$4,$V402-4,0))</f>
        <v/>
      </c>
      <c r="I402" s="216" t="str">
        <f aca="true">IF(ISERROR($V402),"",OFFSET('Smelter Look-up'!$H$4,$V402-4,0))</f>
        <v/>
      </c>
      <c r="J402" s="216" t="str">
        <f aca="true">IF(ISERROR($V402),"",OFFSET('Smelter Look-up'!$I$4,$V402-4,0))</f>
        <v/>
      </c>
      <c r="K402" s="217"/>
      <c r="L402" s="217"/>
      <c r="M402" s="217"/>
      <c r="N402" s="217"/>
      <c r="O402" s="217"/>
      <c r="P402" s="218"/>
      <c r="Q402" s="219"/>
      <c r="R402" s="220" t="str">
        <f aca="true">IF(ISERROR($V402),"",OFFSET('Smelter Look-up'!$C$4,$V402-4,0)&amp;"")</f>
        <v/>
      </c>
      <c r="S402" s="221" t="str">
        <f aca="true">IF(B402="","",IF(ISERROR(MATCH($E402,CL,0)),"Unknown",INDIRECT("'C'!$A$"&amp;MATCH($E402,CL,0)+1)))</f>
        <v/>
      </c>
      <c r="T402" s="221" t="str">
        <f aca="true">IF(B402="","",IF(ISERROR(MATCH($J402,SorP!$B$1:$B$6279,0)),"",INDIRECT("'SorP'!$A$"&amp;MATCH($S402&amp;$J402,SorP!C:C,0))))</f>
        <v/>
      </c>
      <c r="U402" s="222"/>
      <c r="V402" s="223" t="e">
        <f aca="false">IF(C402="",NA(),IF(OR(C402="Smelter not listed",C402="Smelter not yet identified"),MATCH($B402&amp;$D402,'Smelter Look-up'!$J:$J,0),MATCH($B402&amp;$C402,'Smelter Look-up'!$J:$J,0)))</f>
        <v>#N/A</v>
      </c>
      <c r="X402" s="179" t="n">
        <f aca="false">IF(AND(C402="Smelter not listed",OR(LEN(D402)=0,LEN(E402)=0)),1,0)</f>
        <v>0</v>
      </c>
      <c r="AB402" s="224" t="str">
        <f aca="false">B402&amp;C402</f>
        <v/>
      </c>
    </row>
    <row r="403" s="179" customFormat="true" ht="20.25" hidden="false" customHeight="false" outlineLevel="0" collapsed="false">
      <c r="A403" s="221"/>
      <c r="B403" s="211" t="str">
        <f aca="false">IF(LEN(A403)=0,"",INDEX('Smelter Look-up'!$A:$A,MATCH($A403,'Smelter Look-up'!$E:$E,0)))</f>
        <v/>
      </c>
      <c r="C403" s="212" t="str">
        <f aca="false">IF(LEN(A403)=0,"",INDEX('Smelter Look-up'!$C:$C,MATCH($A403,'Smelter Look-up'!$E:$E,0)))</f>
        <v/>
      </c>
      <c r="D403" s="213"/>
      <c r="E403" s="211" t="str">
        <f aca="true">IF(ISERROR($V403),"",OFFSET('Smelter Look-up'!$D$4,$V403-4,0)&amp;"")</f>
        <v/>
      </c>
      <c r="F403" s="214" t="str">
        <f aca="true">IF(ISERROR($V403),"",OFFSET('Smelter Look-up'!$E$4,$V403-4,0))</f>
        <v/>
      </c>
      <c r="G403" s="214" t="str">
        <f aca="true">IF(C403=$X$4,IF(ISERROR($V403),"Enter smelter details","RMI"),IF(ISERROR($V403),"",OFFSET('Smelter Look-up'!$F$4,$V403-4,0)))</f>
        <v/>
      </c>
      <c r="H403" s="215" t="str">
        <f aca="true">IF(ISERROR($V403),"",OFFSET('Smelter Look-up'!$G$4,$V403-4,0))</f>
        <v/>
      </c>
      <c r="I403" s="216" t="str">
        <f aca="true">IF(ISERROR($V403),"",OFFSET('Smelter Look-up'!$H$4,$V403-4,0))</f>
        <v/>
      </c>
      <c r="J403" s="216" t="str">
        <f aca="true">IF(ISERROR($V403),"",OFFSET('Smelter Look-up'!$I$4,$V403-4,0))</f>
        <v/>
      </c>
      <c r="K403" s="217"/>
      <c r="L403" s="217"/>
      <c r="M403" s="217"/>
      <c r="N403" s="217"/>
      <c r="O403" s="217"/>
      <c r="P403" s="218"/>
      <c r="Q403" s="219"/>
      <c r="R403" s="220" t="str">
        <f aca="true">IF(ISERROR($V403),"",OFFSET('Smelter Look-up'!$C$4,$V403-4,0)&amp;"")</f>
        <v/>
      </c>
      <c r="S403" s="221" t="str">
        <f aca="true">IF(B403="","",IF(ISERROR(MATCH($E403,CL,0)),"Unknown",INDIRECT("'C'!$A$"&amp;MATCH($E403,CL,0)+1)))</f>
        <v/>
      </c>
      <c r="T403" s="221" t="str">
        <f aca="true">IF(B403="","",IF(ISERROR(MATCH($J403,SorP!$B$1:$B$6279,0)),"",INDIRECT("'SorP'!$A$"&amp;MATCH($S403&amp;$J403,SorP!C:C,0))))</f>
        <v/>
      </c>
      <c r="U403" s="222"/>
      <c r="V403" s="223" t="e">
        <f aca="false">IF(C403="",NA(),IF(OR(C403="Smelter not listed",C403="Smelter not yet identified"),MATCH($B403&amp;$D403,'Smelter Look-up'!$J:$J,0),MATCH($B403&amp;$C403,'Smelter Look-up'!$J:$J,0)))</f>
        <v>#N/A</v>
      </c>
      <c r="X403" s="179" t="n">
        <f aca="false">IF(AND(C403="Smelter not listed",OR(LEN(D403)=0,LEN(E403)=0)),1,0)</f>
        <v>0</v>
      </c>
      <c r="AB403" s="224" t="str">
        <f aca="false">B403&amp;C403</f>
        <v/>
      </c>
    </row>
    <row r="404" s="179" customFormat="true" ht="20.25" hidden="false" customHeight="false" outlineLevel="0" collapsed="false">
      <c r="A404" s="221"/>
      <c r="B404" s="211" t="str">
        <f aca="false">IF(LEN(A404)=0,"",INDEX('Smelter Look-up'!$A:$A,MATCH($A404,'Smelter Look-up'!$E:$E,0)))</f>
        <v/>
      </c>
      <c r="C404" s="212" t="str">
        <f aca="false">IF(LEN(A404)=0,"",INDEX('Smelter Look-up'!$C:$C,MATCH($A404,'Smelter Look-up'!$E:$E,0)))</f>
        <v/>
      </c>
      <c r="D404" s="213"/>
      <c r="E404" s="211" t="str">
        <f aca="true">IF(ISERROR($V404),"",OFFSET('Smelter Look-up'!$D$4,$V404-4,0)&amp;"")</f>
        <v/>
      </c>
      <c r="F404" s="214" t="str">
        <f aca="true">IF(ISERROR($V404),"",OFFSET('Smelter Look-up'!$E$4,$V404-4,0))</f>
        <v/>
      </c>
      <c r="G404" s="214" t="str">
        <f aca="true">IF(C404=$X$4,IF(ISERROR($V404),"Enter smelter details","RMI"),IF(ISERROR($V404),"",OFFSET('Smelter Look-up'!$F$4,$V404-4,0)))</f>
        <v/>
      </c>
      <c r="H404" s="215" t="str">
        <f aca="true">IF(ISERROR($V404),"",OFFSET('Smelter Look-up'!$G$4,$V404-4,0))</f>
        <v/>
      </c>
      <c r="I404" s="216" t="str">
        <f aca="true">IF(ISERROR($V404),"",OFFSET('Smelter Look-up'!$H$4,$V404-4,0))</f>
        <v/>
      </c>
      <c r="J404" s="216" t="str">
        <f aca="true">IF(ISERROR($V404),"",OFFSET('Smelter Look-up'!$I$4,$V404-4,0))</f>
        <v/>
      </c>
      <c r="K404" s="217"/>
      <c r="L404" s="217"/>
      <c r="M404" s="217"/>
      <c r="N404" s="217"/>
      <c r="O404" s="217"/>
      <c r="P404" s="218"/>
      <c r="Q404" s="219"/>
      <c r="R404" s="220" t="str">
        <f aca="true">IF(ISERROR($V404),"",OFFSET('Smelter Look-up'!$C$4,$V404-4,0)&amp;"")</f>
        <v/>
      </c>
      <c r="S404" s="221" t="str">
        <f aca="true">IF(B404="","",IF(ISERROR(MATCH($E404,CL,0)),"Unknown",INDIRECT("'C'!$A$"&amp;MATCH($E404,CL,0)+1)))</f>
        <v/>
      </c>
      <c r="T404" s="221" t="str">
        <f aca="true">IF(B404="","",IF(ISERROR(MATCH($J404,SorP!$B$1:$B$6279,0)),"",INDIRECT("'SorP'!$A$"&amp;MATCH($S404&amp;$J404,SorP!C:C,0))))</f>
        <v/>
      </c>
      <c r="U404" s="222"/>
      <c r="V404" s="223" t="e">
        <f aca="false">IF(C404="",NA(),IF(OR(C404="Smelter not listed",C404="Smelter not yet identified"),MATCH($B404&amp;$D404,'Smelter Look-up'!$J:$J,0),MATCH($B404&amp;$C404,'Smelter Look-up'!$J:$J,0)))</f>
        <v>#N/A</v>
      </c>
      <c r="X404" s="179" t="n">
        <f aca="false">IF(AND(C404="Smelter not listed",OR(LEN(D404)=0,LEN(E404)=0)),1,0)</f>
        <v>0</v>
      </c>
      <c r="AB404" s="224" t="str">
        <f aca="false">B404&amp;C404</f>
        <v/>
      </c>
    </row>
    <row r="405" s="179" customFormat="true" ht="20.25" hidden="false" customHeight="false" outlineLevel="0" collapsed="false">
      <c r="A405" s="221"/>
      <c r="B405" s="211" t="str">
        <f aca="false">IF(LEN(A405)=0,"",INDEX('Smelter Look-up'!$A:$A,MATCH($A405,'Smelter Look-up'!$E:$E,0)))</f>
        <v/>
      </c>
      <c r="C405" s="212" t="str">
        <f aca="false">IF(LEN(A405)=0,"",INDEX('Smelter Look-up'!$C:$C,MATCH($A405,'Smelter Look-up'!$E:$E,0)))</f>
        <v/>
      </c>
      <c r="D405" s="213"/>
      <c r="E405" s="211" t="str">
        <f aca="true">IF(ISERROR($V405),"",OFFSET('Smelter Look-up'!$D$4,$V405-4,0)&amp;"")</f>
        <v/>
      </c>
      <c r="F405" s="214" t="str">
        <f aca="true">IF(ISERROR($V405),"",OFFSET('Smelter Look-up'!$E$4,$V405-4,0))</f>
        <v/>
      </c>
      <c r="G405" s="214" t="str">
        <f aca="true">IF(C405=$X$4,IF(ISERROR($V405),"Enter smelter details","RMI"),IF(ISERROR($V405),"",OFFSET('Smelter Look-up'!$F$4,$V405-4,0)))</f>
        <v/>
      </c>
      <c r="H405" s="215" t="str">
        <f aca="true">IF(ISERROR($V405),"",OFFSET('Smelter Look-up'!$G$4,$V405-4,0))</f>
        <v/>
      </c>
      <c r="I405" s="216" t="str">
        <f aca="true">IF(ISERROR($V405),"",OFFSET('Smelter Look-up'!$H$4,$V405-4,0))</f>
        <v/>
      </c>
      <c r="J405" s="216" t="str">
        <f aca="true">IF(ISERROR($V405),"",OFFSET('Smelter Look-up'!$I$4,$V405-4,0))</f>
        <v/>
      </c>
      <c r="K405" s="217"/>
      <c r="L405" s="217"/>
      <c r="M405" s="217"/>
      <c r="N405" s="217"/>
      <c r="O405" s="217"/>
      <c r="P405" s="218"/>
      <c r="Q405" s="219"/>
      <c r="R405" s="220" t="str">
        <f aca="true">IF(ISERROR($V405),"",OFFSET('Smelter Look-up'!$C$4,$V405-4,0)&amp;"")</f>
        <v/>
      </c>
      <c r="S405" s="221" t="str">
        <f aca="true">IF(B405="","",IF(ISERROR(MATCH($E405,CL,0)),"Unknown",INDIRECT("'C'!$A$"&amp;MATCH($E405,CL,0)+1)))</f>
        <v/>
      </c>
      <c r="T405" s="221" t="str">
        <f aca="true">IF(B405="","",IF(ISERROR(MATCH($J405,SorP!$B$1:$B$6279,0)),"",INDIRECT("'SorP'!$A$"&amp;MATCH($S405&amp;$J405,SorP!C:C,0))))</f>
        <v/>
      </c>
      <c r="U405" s="222"/>
      <c r="V405" s="223" t="e">
        <f aca="false">IF(C405="",NA(),IF(OR(C405="Smelter not listed",C405="Smelter not yet identified"),MATCH($B405&amp;$D405,'Smelter Look-up'!$J:$J,0),MATCH($B405&amp;$C405,'Smelter Look-up'!$J:$J,0)))</f>
        <v>#N/A</v>
      </c>
      <c r="X405" s="179" t="n">
        <f aca="false">IF(AND(C405="Smelter not listed",OR(LEN(D405)=0,LEN(E405)=0)),1,0)</f>
        <v>0</v>
      </c>
      <c r="AB405" s="224" t="str">
        <f aca="false">B405&amp;C405</f>
        <v/>
      </c>
    </row>
    <row r="406" s="179" customFormat="true" ht="20.25" hidden="false" customHeight="false" outlineLevel="0" collapsed="false">
      <c r="A406" s="221"/>
      <c r="B406" s="211" t="str">
        <f aca="false">IF(LEN(A406)=0,"",INDEX('Smelter Look-up'!$A:$A,MATCH($A406,'Smelter Look-up'!$E:$E,0)))</f>
        <v/>
      </c>
      <c r="C406" s="212" t="str">
        <f aca="false">IF(LEN(A406)=0,"",INDEX('Smelter Look-up'!$C:$C,MATCH($A406,'Smelter Look-up'!$E:$E,0)))</f>
        <v/>
      </c>
      <c r="D406" s="213"/>
      <c r="E406" s="211" t="str">
        <f aca="true">IF(ISERROR($V406),"",OFFSET('Smelter Look-up'!$D$4,$V406-4,0)&amp;"")</f>
        <v/>
      </c>
      <c r="F406" s="214" t="str">
        <f aca="true">IF(ISERROR($V406),"",OFFSET('Smelter Look-up'!$E$4,$V406-4,0))</f>
        <v/>
      </c>
      <c r="G406" s="214" t="str">
        <f aca="true">IF(C406=$X$4,IF(ISERROR($V406),"Enter smelter details","RMI"),IF(ISERROR($V406),"",OFFSET('Smelter Look-up'!$F$4,$V406-4,0)))</f>
        <v/>
      </c>
      <c r="H406" s="215" t="str">
        <f aca="true">IF(ISERROR($V406),"",OFFSET('Smelter Look-up'!$G$4,$V406-4,0))</f>
        <v/>
      </c>
      <c r="I406" s="216" t="str">
        <f aca="true">IF(ISERROR($V406),"",OFFSET('Smelter Look-up'!$H$4,$V406-4,0))</f>
        <v/>
      </c>
      <c r="J406" s="216" t="str">
        <f aca="true">IF(ISERROR($V406),"",OFFSET('Smelter Look-up'!$I$4,$V406-4,0))</f>
        <v/>
      </c>
      <c r="K406" s="217"/>
      <c r="L406" s="217"/>
      <c r="M406" s="217"/>
      <c r="N406" s="217"/>
      <c r="O406" s="217"/>
      <c r="P406" s="218"/>
      <c r="Q406" s="219"/>
      <c r="R406" s="220" t="str">
        <f aca="true">IF(ISERROR($V406),"",OFFSET('Smelter Look-up'!$C$4,$V406-4,0)&amp;"")</f>
        <v/>
      </c>
      <c r="S406" s="221" t="str">
        <f aca="true">IF(B406="","",IF(ISERROR(MATCH($E406,CL,0)),"Unknown",INDIRECT("'C'!$A$"&amp;MATCH($E406,CL,0)+1)))</f>
        <v/>
      </c>
      <c r="T406" s="221" t="str">
        <f aca="true">IF(B406="","",IF(ISERROR(MATCH($J406,SorP!$B$1:$B$6279,0)),"",INDIRECT("'SorP'!$A$"&amp;MATCH($S406&amp;$J406,SorP!C:C,0))))</f>
        <v/>
      </c>
      <c r="U406" s="222"/>
      <c r="V406" s="223" t="e">
        <f aca="false">IF(C406="",NA(),IF(OR(C406="Smelter not listed",C406="Smelter not yet identified"),MATCH($B406&amp;$D406,'Smelter Look-up'!$J:$J,0),MATCH($B406&amp;$C406,'Smelter Look-up'!$J:$J,0)))</f>
        <v>#N/A</v>
      </c>
      <c r="X406" s="179" t="n">
        <f aca="false">IF(AND(C406="Smelter not listed",OR(LEN(D406)=0,LEN(E406)=0)),1,0)</f>
        <v>0</v>
      </c>
      <c r="AB406" s="224" t="str">
        <f aca="false">B406&amp;C406</f>
        <v/>
      </c>
    </row>
    <row r="407" s="179" customFormat="true" ht="20.25" hidden="false" customHeight="false" outlineLevel="0" collapsed="false">
      <c r="A407" s="221"/>
      <c r="B407" s="211" t="str">
        <f aca="false">IF(LEN(A407)=0,"",INDEX('Smelter Look-up'!$A:$A,MATCH($A407,'Smelter Look-up'!$E:$E,0)))</f>
        <v/>
      </c>
      <c r="C407" s="212" t="str">
        <f aca="false">IF(LEN(A407)=0,"",INDEX('Smelter Look-up'!$C:$C,MATCH($A407,'Smelter Look-up'!$E:$E,0)))</f>
        <v/>
      </c>
      <c r="D407" s="213"/>
      <c r="E407" s="211" t="str">
        <f aca="true">IF(ISERROR($V407),"",OFFSET('Smelter Look-up'!$D$4,$V407-4,0)&amp;"")</f>
        <v/>
      </c>
      <c r="F407" s="214" t="str">
        <f aca="true">IF(ISERROR($V407),"",OFFSET('Smelter Look-up'!$E$4,$V407-4,0))</f>
        <v/>
      </c>
      <c r="G407" s="214" t="str">
        <f aca="true">IF(C407=$X$4,IF(ISERROR($V407),"Enter smelter details","RMI"),IF(ISERROR($V407),"",OFFSET('Smelter Look-up'!$F$4,$V407-4,0)))</f>
        <v/>
      </c>
      <c r="H407" s="215" t="str">
        <f aca="true">IF(ISERROR($V407),"",OFFSET('Smelter Look-up'!$G$4,$V407-4,0))</f>
        <v/>
      </c>
      <c r="I407" s="216" t="str">
        <f aca="true">IF(ISERROR($V407),"",OFFSET('Smelter Look-up'!$H$4,$V407-4,0))</f>
        <v/>
      </c>
      <c r="J407" s="216" t="str">
        <f aca="true">IF(ISERROR($V407),"",OFFSET('Smelter Look-up'!$I$4,$V407-4,0))</f>
        <v/>
      </c>
      <c r="K407" s="217"/>
      <c r="L407" s="217"/>
      <c r="M407" s="217"/>
      <c r="N407" s="217"/>
      <c r="O407" s="217"/>
      <c r="P407" s="218"/>
      <c r="Q407" s="219"/>
      <c r="R407" s="220" t="str">
        <f aca="true">IF(ISERROR($V407),"",OFFSET('Smelter Look-up'!$C$4,$V407-4,0)&amp;"")</f>
        <v/>
      </c>
      <c r="S407" s="221" t="str">
        <f aca="true">IF(B407="","",IF(ISERROR(MATCH($E407,CL,0)),"Unknown",INDIRECT("'C'!$A$"&amp;MATCH($E407,CL,0)+1)))</f>
        <v/>
      </c>
      <c r="T407" s="221" t="str">
        <f aca="true">IF(B407="","",IF(ISERROR(MATCH($J407,SorP!$B$1:$B$6279,0)),"",INDIRECT("'SorP'!$A$"&amp;MATCH($S407&amp;$J407,SorP!C:C,0))))</f>
        <v/>
      </c>
      <c r="U407" s="222"/>
      <c r="V407" s="223" t="e">
        <f aca="false">IF(C407="",NA(),IF(OR(C407="Smelter not listed",C407="Smelter not yet identified"),MATCH($B407&amp;$D407,'Smelter Look-up'!$J:$J,0),MATCH($B407&amp;$C407,'Smelter Look-up'!$J:$J,0)))</f>
        <v>#N/A</v>
      </c>
      <c r="X407" s="179" t="n">
        <f aca="false">IF(AND(C407="Smelter not listed",OR(LEN(D407)=0,LEN(E407)=0)),1,0)</f>
        <v>0</v>
      </c>
      <c r="AB407" s="224" t="str">
        <f aca="false">B407&amp;C407</f>
        <v/>
      </c>
    </row>
    <row r="408" s="179" customFormat="true" ht="20.25" hidden="false" customHeight="false" outlineLevel="0" collapsed="false">
      <c r="A408" s="221"/>
      <c r="B408" s="211" t="str">
        <f aca="false">IF(LEN(A408)=0,"",INDEX('Smelter Look-up'!$A:$A,MATCH($A408,'Smelter Look-up'!$E:$E,0)))</f>
        <v/>
      </c>
      <c r="C408" s="212" t="str">
        <f aca="false">IF(LEN(A408)=0,"",INDEX('Smelter Look-up'!$C:$C,MATCH($A408,'Smelter Look-up'!$E:$E,0)))</f>
        <v/>
      </c>
      <c r="D408" s="213"/>
      <c r="E408" s="211" t="str">
        <f aca="true">IF(ISERROR($V408),"",OFFSET('Smelter Look-up'!$D$4,$V408-4,0)&amp;"")</f>
        <v/>
      </c>
      <c r="F408" s="214" t="str">
        <f aca="true">IF(ISERROR($V408),"",OFFSET('Smelter Look-up'!$E$4,$V408-4,0))</f>
        <v/>
      </c>
      <c r="G408" s="214" t="str">
        <f aca="true">IF(C408=$X$4,IF(ISERROR($V408),"Enter smelter details","RMI"),IF(ISERROR($V408),"",OFFSET('Smelter Look-up'!$F$4,$V408-4,0)))</f>
        <v/>
      </c>
      <c r="H408" s="215" t="str">
        <f aca="true">IF(ISERROR($V408),"",OFFSET('Smelter Look-up'!$G$4,$V408-4,0))</f>
        <v/>
      </c>
      <c r="I408" s="216" t="str">
        <f aca="true">IF(ISERROR($V408),"",OFFSET('Smelter Look-up'!$H$4,$V408-4,0))</f>
        <v/>
      </c>
      <c r="J408" s="216" t="str">
        <f aca="true">IF(ISERROR($V408),"",OFFSET('Smelter Look-up'!$I$4,$V408-4,0))</f>
        <v/>
      </c>
      <c r="K408" s="217"/>
      <c r="L408" s="217"/>
      <c r="M408" s="217"/>
      <c r="N408" s="217"/>
      <c r="O408" s="217"/>
      <c r="P408" s="218"/>
      <c r="Q408" s="219"/>
      <c r="R408" s="220" t="str">
        <f aca="true">IF(ISERROR($V408),"",OFFSET('Smelter Look-up'!$C$4,$V408-4,0)&amp;"")</f>
        <v/>
      </c>
      <c r="S408" s="221" t="str">
        <f aca="true">IF(B408="","",IF(ISERROR(MATCH($E408,CL,0)),"Unknown",INDIRECT("'C'!$A$"&amp;MATCH($E408,CL,0)+1)))</f>
        <v/>
      </c>
      <c r="T408" s="221" t="str">
        <f aca="true">IF(B408="","",IF(ISERROR(MATCH($J408,SorP!$B$1:$B$6279,0)),"",INDIRECT("'SorP'!$A$"&amp;MATCH($S408&amp;$J408,SorP!C:C,0))))</f>
        <v/>
      </c>
      <c r="U408" s="222"/>
      <c r="V408" s="223" t="e">
        <f aca="false">IF(C408="",NA(),IF(OR(C408="Smelter not listed",C408="Smelter not yet identified"),MATCH($B408&amp;$D408,'Smelter Look-up'!$J:$J,0),MATCH($B408&amp;$C408,'Smelter Look-up'!$J:$J,0)))</f>
        <v>#N/A</v>
      </c>
      <c r="X408" s="179" t="n">
        <f aca="false">IF(AND(C408="Smelter not listed",OR(LEN(D408)=0,LEN(E408)=0)),1,0)</f>
        <v>0</v>
      </c>
      <c r="AB408" s="224" t="str">
        <f aca="false">B408&amp;C408</f>
        <v/>
      </c>
    </row>
    <row r="409" s="179" customFormat="true" ht="20.25" hidden="false" customHeight="false" outlineLevel="0" collapsed="false">
      <c r="A409" s="221"/>
      <c r="B409" s="211" t="str">
        <f aca="false">IF(LEN(A409)=0,"",INDEX('Smelter Look-up'!$A:$A,MATCH($A409,'Smelter Look-up'!$E:$E,0)))</f>
        <v/>
      </c>
      <c r="C409" s="212" t="str">
        <f aca="false">IF(LEN(A409)=0,"",INDEX('Smelter Look-up'!$C:$C,MATCH($A409,'Smelter Look-up'!$E:$E,0)))</f>
        <v/>
      </c>
      <c r="D409" s="213"/>
      <c r="E409" s="211" t="str">
        <f aca="true">IF(ISERROR($V409),"",OFFSET('Smelter Look-up'!$D$4,$V409-4,0)&amp;"")</f>
        <v/>
      </c>
      <c r="F409" s="214" t="str">
        <f aca="true">IF(ISERROR($V409),"",OFFSET('Smelter Look-up'!$E$4,$V409-4,0))</f>
        <v/>
      </c>
      <c r="G409" s="214" t="str">
        <f aca="true">IF(C409=$X$4,IF(ISERROR($V409),"Enter smelter details","RMI"),IF(ISERROR($V409),"",OFFSET('Smelter Look-up'!$F$4,$V409-4,0)))</f>
        <v/>
      </c>
      <c r="H409" s="215" t="str">
        <f aca="true">IF(ISERROR($V409),"",OFFSET('Smelter Look-up'!$G$4,$V409-4,0))</f>
        <v/>
      </c>
      <c r="I409" s="216" t="str">
        <f aca="true">IF(ISERROR($V409),"",OFFSET('Smelter Look-up'!$H$4,$V409-4,0))</f>
        <v/>
      </c>
      <c r="J409" s="216" t="str">
        <f aca="true">IF(ISERROR($V409),"",OFFSET('Smelter Look-up'!$I$4,$V409-4,0))</f>
        <v/>
      </c>
      <c r="K409" s="217"/>
      <c r="L409" s="217"/>
      <c r="M409" s="217"/>
      <c r="N409" s="217"/>
      <c r="O409" s="217"/>
      <c r="P409" s="218"/>
      <c r="Q409" s="219"/>
      <c r="R409" s="220" t="str">
        <f aca="true">IF(ISERROR($V409),"",OFFSET('Smelter Look-up'!$C$4,$V409-4,0)&amp;"")</f>
        <v/>
      </c>
      <c r="S409" s="221" t="str">
        <f aca="true">IF(B409="","",IF(ISERROR(MATCH($E409,CL,0)),"Unknown",INDIRECT("'C'!$A$"&amp;MATCH($E409,CL,0)+1)))</f>
        <v/>
      </c>
      <c r="T409" s="221" t="str">
        <f aca="true">IF(B409="","",IF(ISERROR(MATCH($J409,SorP!$B$1:$B$6279,0)),"",INDIRECT("'SorP'!$A$"&amp;MATCH($S409&amp;$J409,SorP!C:C,0))))</f>
        <v/>
      </c>
      <c r="U409" s="222"/>
      <c r="V409" s="223" t="e">
        <f aca="false">IF(C409="",NA(),IF(OR(C409="Smelter not listed",C409="Smelter not yet identified"),MATCH($B409&amp;$D409,'Smelter Look-up'!$J:$J,0),MATCH($B409&amp;$C409,'Smelter Look-up'!$J:$J,0)))</f>
        <v>#N/A</v>
      </c>
      <c r="X409" s="179" t="n">
        <f aca="false">IF(AND(C409="Smelter not listed",OR(LEN(D409)=0,LEN(E409)=0)),1,0)</f>
        <v>0</v>
      </c>
      <c r="AB409" s="224" t="str">
        <f aca="false">B409&amp;C409</f>
        <v/>
      </c>
    </row>
    <row r="410" s="179" customFormat="true" ht="20.25" hidden="false" customHeight="false" outlineLevel="0" collapsed="false">
      <c r="A410" s="221"/>
      <c r="B410" s="211" t="str">
        <f aca="false">IF(LEN(A410)=0,"",INDEX('Smelter Look-up'!$A:$A,MATCH($A410,'Smelter Look-up'!$E:$E,0)))</f>
        <v/>
      </c>
      <c r="C410" s="212" t="str">
        <f aca="false">IF(LEN(A410)=0,"",INDEX('Smelter Look-up'!$C:$C,MATCH($A410,'Smelter Look-up'!$E:$E,0)))</f>
        <v/>
      </c>
      <c r="D410" s="213"/>
      <c r="E410" s="211" t="str">
        <f aca="true">IF(ISERROR($V410),"",OFFSET('Smelter Look-up'!$D$4,$V410-4,0)&amp;"")</f>
        <v/>
      </c>
      <c r="F410" s="214" t="str">
        <f aca="true">IF(ISERROR($V410),"",OFFSET('Smelter Look-up'!$E$4,$V410-4,0))</f>
        <v/>
      </c>
      <c r="G410" s="214" t="str">
        <f aca="true">IF(C410=$X$4,IF(ISERROR($V410),"Enter smelter details","RMI"),IF(ISERROR($V410),"",OFFSET('Smelter Look-up'!$F$4,$V410-4,0)))</f>
        <v/>
      </c>
      <c r="H410" s="215" t="str">
        <f aca="true">IF(ISERROR($V410),"",OFFSET('Smelter Look-up'!$G$4,$V410-4,0))</f>
        <v/>
      </c>
      <c r="I410" s="216" t="str">
        <f aca="true">IF(ISERROR($V410),"",OFFSET('Smelter Look-up'!$H$4,$V410-4,0))</f>
        <v/>
      </c>
      <c r="J410" s="216" t="str">
        <f aca="true">IF(ISERROR($V410),"",OFFSET('Smelter Look-up'!$I$4,$V410-4,0))</f>
        <v/>
      </c>
      <c r="K410" s="217"/>
      <c r="L410" s="217"/>
      <c r="M410" s="217"/>
      <c r="N410" s="217"/>
      <c r="O410" s="217"/>
      <c r="P410" s="218"/>
      <c r="Q410" s="219"/>
      <c r="R410" s="220" t="str">
        <f aca="true">IF(ISERROR($V410),"",OFFSET('Smelter Look-up'!$C$4,$V410-4,0)&amp;"")</f>
        <v/>
      </c>
      <c r="S410" s="221" t="str">
        <f aca="true">IF(B410="","",IF(ISERROR(MATCH($E410,CL,0)),"Unknown",INDIRECT("'C'!$A$"&amp;MATCH($E410,CL,0)+1)))</f>
        <v/>
      </c>
      <c r="T410" s="221" t="str">
        <f aca="true">IF(B410="","",IF(ISERROR(MATCH($J410,SorP!$B$1:$B$6279,0)),"",INDIRECT("'SorP'!$A$"&amp;MATCH($S410&amp;$J410,SorP!C:C,0))))</f>
        <v/>
      </c>
      <c r="U410" s="222"/>
      <c r="V410" s="223" t="e">
        <f aca="false">IF(C410="",NA(),IF(OR(C410="Smelter not listed",C410="Smelter not yet identified"),MATCH($B410&amp;$D410,'Smelter Look-up'!$J:$J,0),MATCH($B410&amp;$C410,'Smelter Look-up'!$J:$J,0)))</f>
        <v>#N/A</v>
      </c>
      <c r="X410" s="179" t="n">
        <f aca="false">IF(AND(C410="Smelter not listed",OR(LEN(D410)=0,LEN(E410)=0)),1,0)</f>
        <v>0</v>
      </c>
      <c r="AB410" s="224" t="str">
        <f aca="false">B410&amp;C410</f>
        <v/>
      </c>
    </row>
    <row r="411" s="179" customFormat="true" ht="20.25" hidden="false" customHeight="false" outlineLevel="0" collapsed="false">
      <c r="A411" s="221"/>
      <c r="B411" s="211" t="str">
        <f aca="false">IF(LEN(A411)=0,"",INDEX('Smelter Look-up'!$A:$A,MATCH($A411,'Smelter Look-up'!$E:$E,0)))</f>
        <v/>
      </c>
      <c r="C411" s="212" t="str">
        <f aca="false">IF(LEN(A411)=0,"",INDEX('Smelter Look-up'!$C:$C,MATCH($A411,'Smelter Look-up'!$E:$E,0)))</f>
        <v/>
      </c>
      <c r="D411" s="213"/>
      <c r="E411" s="211" t="str">
        <f aca="true">IF(ISERROR($V411),"",OFFSET('Smelter Look-up'!$D$4,$V411-4,0)&amp;"")</f>
        <v/>
      </c>
      <c r="F411" s="214" t="str">
        <f aca="true">IF(ISERROR($V411),"",OFFSET('Smelter Look-up'!$E$4,$V411-4,0))</f>
        <v/>
      </c>
      <c r="G411" s="214" t="str">
        <f aca="true">IF(C411=$X$4,IF(ISERROR($V411),"Enter smelter details","RMI"),IF(ISERROR($V411),"",OFFSET('Smelter Look-up'!$F$4,$V411-4,0)))</f>
        <v/>
      </c>
      <c r="H411" s="215" t="str">
        <f aca="true">IF(ISERROR($V411),"",OFFSET('Smelter Look-up'!$G$4,$V411-4,0))</f>
        <v/>
      </c>
      <c r="I411" s="216" t="str">
        <f aca="true">IF(ISERROR($V411),"",OFFSET('Smelter Look-up'!$H$4,$V411-4,0))</f>
        <v/>
      </c>
      <c r="J411" s="216" t="str">
        <f aca="true">IF(ISERROR($V411),"",OFFSET('Smelter Look-up'!$I$4,$V411-4,0))</f>
        <v/>
      </c>
      <c r="K411" s="217"/>
      <c r="L411" s="217"/>
      <c r="M411" s="217"/>
      <c r="N411" s="217"/>
      <c r="O411" s="217"/>
      <c r="P411" s="218"/>
      <c r="Q411" s="219"/>
      <c r="R411" s="220" t="str">
        <f aca="true">IF(ISERROR($V411),"",OFFSET('Smelter Look-up'!$C$4,$V411-4,0)&amp;"")</f>
        <v/>
      </c>
      <c r="S411" s="221" t="str">
        <f aca="true">IF(B411="","",IF(ISERROR(MATCH($E411,CL,0)),"Unknown",INDIRECT("'C'!$A$"&amp;MATCH($E411,CL,0)+1)))</f>
        <v/>
      </c>
      <c r="T411" s="221" t="str">
        <f aca="true">IF(B411="","",IF(ISERROR(MATCH($J411,SorP!$B$1:$B$6279,0)),"",INDIRECT("'SorP'!$A$"&amp;MATCH($S411&amp;$J411,SorP!C:C,0))))</f>
        <v/>
      </c>
      <c r="U411" s="222"/>
      <c r="V411" s="223" t="e">
        <f aca="false">IF(C411="",NA(),IF(OR(C411="Smelter not listed",C411="Smelter not yet identified"),MATCH($B411&amp;$D411,'Smelter Look-up'!$J:$J,0),MATCH($B411&amp;$C411,'Smelter Look-up'!$J:$J,0)))</f>
        <v>#N/A</v>
      </c>
      <c r="X411" s="179" t="n">
        <f aca="false">IF(AND(C411="Smelter not listed",OR(LEN(D411)=0,LEN(E411)=0)),1,0)</f>
        <v>0</v>
      </c>
      <c r="AB411" s="224" t="str">
        <f aca="false">B411&amp;C411</f>
        <v/>
      </c>
    </row>
    <row r="412" s="179" customFormat="true" ht="20.25" hidden="false" customHeight="false" outlineLevel="0" collapsed="false">
      <c r="A412" s="221"/>
      <c r="B412" s="211" t="str">
        <f aca="false">IF(LEN(A412)=0,"",INDEX('Smelter Look-up'!$A:$A,MATCH($A412,'Smelter Look-up'!$E:$E,0)))</f>
        <v/>
      </c>
      <c r="C412" s="212" t="str">
        <f aca="false">IF(LEN(A412)=0,"",INDEX('Smelter Look-up'!$C:$C,MATCH($A412,'Smelter Look-up'!$E:$E,0)))</f>
        <v/>
      </c>
      <c r="D412" s="213"/>
      <c r="E412" s="211" t="str">
        <f aca="true">IF(ISERROR($V412),"",OFFSET('Smelter Look-up'!$D$4,$V412-4,0)&amp;"")</f>
        <v/>
      </c>
      <c r="F412" s="214" t="str">
        <f aca="true">IF(ISERROR($V412),"",OFFSET('Smelter Look-up'!$E$4,$V412-4,0))</f>
        <v/>
      </c>
      <c r="G412" s="214" t="str">
        <f aca="true">IF(C412=$X$4,IF(ISERROR($V412),"Enter smelter details","RMI"),IF(ISERROR($V412),"",OFFSET('Smelter Look-up'!$F$4,$V412-4,0)))</f>
        <v/>
      </c>
      <c r="H412" s="215" t="str">
        <f aca="true">IF(ISERROR($V412),"",OFFSET('Smelter Look-up'!$G$4,$V412-4,0))</f>
        <v/>
      </c>
      <c r="I412" s="216" t="str">
        <f aca="true">IF(ISERROR($V412),"",OFFSET('Smelter Look-up'!$H$4,$V412-4,0))</f>
        <v/>
      </c>
      <c r="J412" s="216" t="str">
        <f aca="true">IF(ISERROR($V412),"",OFFSET('Smelter Look-up'!$I$4,$V412-4,0))</f>
        <v/>
      </c>
      <c r="K412" s="217"/>
      <c r="L412" s="217"/>
      <c r="M412" s="217"/>
      <c r="N412" s="217"/>
      <c r="O412" s="217"/>
      <c r="P412" s="218"/>
      <c r="Q412" s="219"/>
      <c r="R412" s="220" t="str">
        <f aca="true">IF(ISERROR($V412),"",OFFSET('Smelter Look-up'!$C$4,$V412-4,0)&amp;"")</f>
        <v/>
      </c>
      <c r="S412" s="221" t="str">
        <f aca="true">IF(B412="","",IF(ISERROR(MATCH($E412,CL,0)),"Unknown",INDIRECT("'C'!$A$"&amp;MATCH($E412,CL,0)+1)))</f>
        <v/>
      </c>
      <c r="T412" s="221" t="str">
        <f aca="true">IF(B412="","",IF(ISERROR(MATCH($J412,SorP!$B$1:$B$6279,0)),"",INDIRECT("'SorP'!$A$"&amp;MATCH($S412&amp;$J412,SorP!C:C,0))))</f>
        <v/>
      </c>
      <c r="U412" s="222"/>
      <c r="V412" s="223" t="e">
        <f aca="false">IF(C412="",NA(),IF(OR(C412="Smelter not listed",C412="Smelter not yet identified"),MATCH($B412&amp;$D412,'Smelter Look-up'!$J:$J,0),MATCH($B412&amp;$C412,'Smelter Look-up'!$J:$J,0)))</f>
        <v>#N/A</v>
      </c>
      <c r="X412" s="179" t="n">
        <f aca="false">IF(AND(C412="Smelter not listed",OR(LEN(D412)=0,LEN(E412)=0)),1,0)</f>
        <v>0</v>
      </c>
      <c r="AB412" s="224" t="str">
        <f aca="false">B412&amp;C412</f>
        <v/>
      </c>
    </row>
    <row r="413" s="179" customFormat="true" ht="20.25" hidden="false" customHeight="false" outlineLevel="0" collapsed="false">
      <c r="A413" s="221"/>
      <c r="B413" s="211" t="str">
        <f aca="false">IF(LEN(A413)=0,"",INDEX('Smelter Look-up'!$A:$A,MATCH($A413,'Smelter Look-up'!$E:$E,0)))</f>
        <v/>
      </c>
      <c r="C413" s="212" t="str">
        <f aca="false">IF(LEN(A413)=0,"",INDEX('Smelter Look-up'!$C:$C,MATCH($A413,'Smelter Look-up'!$E:$E,0)))</f>
        <v/>
      </c>
      <c r="D413" s="213"/>
      <c r="E413" s="211" t="str">
        <f aca="true">IF(ISERROR($V413),"",OFFSET('Smelter Look-up'!$D$4,$V413-4,0)&amp;"")</f>
        <v/>
      </c>
      <c r="F413" s="214" t="str">
        <f aca="true">IF(ISERROR($V413),"",OFFSET('Smelter Look-up'!$E$4,$V413-4,0))</f>
        <v/>
      </c>
      <c r="G413" s="214" t="str">
        <f aca="true">IF(C413=$X$4,IF(ISERROR($V413),"Enter smelter details","RMI"),IF(ISERROR($V413),"",OFFSET('Smelter Look-up'!$F$4,$V413-4,0)))</f>
        <v/>
      </c>
      <c r="H413" s="215" t="str">
        <f aca="true">IF(ISERROR($V413),"",OFFSET('Smelter Look-up'!$G$4,$V413-4,0))</f>
        <v/>
      </c>
      <c r="I413" s="216" t="str">
        <f aca="true">IF(ISERROR($V413),"",OFFSET('Smelter Look-up'!$H$4,$V413-4,0))</f>
        <v/>
      </c>
      <c r="J413" s="216" t="str">
        <f aca="true">IF(ISERROR($V413),"",OFFSET('Smelter Look-up'!$I$4,$V413-4,0))</f>
        <v/>
      </c>
      <c r="K413" s="217"/>
      <c r="L413" s="217"/>
      <c r="M413" s="217"/>
      <c r="N413" s="217"/>
      <c r="O413" s="217"/>
      <c r="P413" s="218"/>
      <c r="Q413" s="219"/>
      <c r="R413" s="220" t="str">
        <f aca="true">IF(ISERROR($V413),"",OFFSET('Smelter Look-up'!$C$4,$V413-4,0)&amp;"")</f>
        <v/>
      </c>
      <c r="S413" s="221" t="str">
        <f aca="true">IF(B413="","",IF(ISERROR(MATCH($E413,CL,0)),"Unknown",INDIRECT("'C'!$A$"&amp;MATCH($E413,CL,0)+1)))</f>
        <v/>
      </c>
      <c r="T413" s="221" t="str">
        <f aca="true">IF(B413="","",IF(ISERROR(MATCH($J413,SorP!$B$1:$B$6279,0)),"",INDIRECT("'SorP'!$A$"&amp;MATCH($S413&amp;$J413,SorP!C:C,0))))</f>
        <v/>
      </c>
      <c r="U413" s="222"/>
      <c r="V413" s="223" t="e">
        <f aca="false">IF(C413="",NA(),IF(OR(C413="Smelter not listed",C413="Smelter not yet identified"),MATCH($B413&amp;$D413,'Smelter Look-up'!$J:$J,0),MATCH($B413&amp;$C413,'Smelter Look-up'!$J:$J,0)))</f>
        <v>#N/A</v>
      </c>
      <c r="X413" s="179" t="n">
        <f aca="false">IF(AND(C413="Smelter not listed",OR(LEN(D413)=0,LEN(E413)=0)),1,0)</f>
        <v>0</v>
      </c>
      <c r="AB413" s="224" t="str">
        <f aca="false">B413&amp;C413</f>
        <v/>
      </c>
    </row>
    <row r="414" s="179" customFormat="true" ht="20.25" hidden="false" customHeight="false" outlineLevel="0" collapsed="false">
      <c r="A414" s="221"/>
      <c r="B414" s="211" t="str">
        <f aca="false">IF(LEN(A414)=0,"",INDEX('Smelter Look-up'!$A:$A,MATCH($A414,'Smelter Look-up'!$E:$E,0)))</f>
        <v/>
      </c>
      <c r="C414" s="212" t="str">
        <f aca="false">IF(LEN(A414)=0,"",INDEX('Smelter Look-up'!$C:$C,MATCH($A414,'Smelter Look-up'!$E:$E,0)))</f>
        <v/>
      </c>
      <c r="D414" s="213"/>
      <c r="E414" s="211" t="str">
        <f aca="true">IF(ISERROR($V414),"",OFFSET('Smelter Look-up'!$D$4,$V414-4,0)&amp;"")</f>
        <v/>
      </c>
      <c r="F414" s="214" t="str">
        <f aca="true">IF(ISERROR($V414),"",OFFSET('Smelter Look-up'!$E$4,$V414-4,0))</f>
        <v/>
      </c>
      <c r="G414" s="214" t="str">
        <f aca="true">IF(C414=$X$4,IF(ISERROR($V414),"Enter smelter details","RMI"),IF(ISERROR($V414),"",OFFSET('Smelter Look-up'!$F$4,$V414-4,0)))</f>
        <v/>
      </c>
      <c r="H414" s="215" t="str">
        <f aca="true">IF(ISERROR($V414),"",OFFSET('Smelter Look-up'!$G$4,$V414-4,0))</f>
        <v/>
      </c>
      <c r="I414" s="216" t="str">
        <f aca="true">IF(ISERROR($V414),"",OFFSET('Smelter Look-up'!$H$4,$V414-4,0))</f>
        <v/>
      </c>
      <c r="J414" s="216" t="str">
        <f aca="true">IF(ISERROR($V414),"",OFFSET('Smelter Look-up'!$I$4,$V414-4,0))</f>
        <v/>
      </c>
      <c r="K414" s="217"/>
      <c r="L414" s="217"/>
      <c r="M414" s="217"/>
      <c r="N414" s="217"/>
      <c r="O414" s="217"/>
      <c r="P414" s="218"/>
      <c r="Q414" s="219"/>
      <c r="R414" s="220" t="str">
        <f aca="true">IF(ISERROR($V414),"",OFFSET('Smelter Look-up'!$C$4,$V414-4,0)&amp;"")</f>
        <v/>
      </c>
      <c r="S414" s="221" t="str">
        <f aca="true">IF(B414="","",IF(ISERROR(MATCH($E414,CL,0)),"Unknown",INDIRECT("'C'!$A$"&amp;MATCH($E414,CL,0)+1)))</f>
        <v/>
      </c>
      <c r="T414" s="221" t="str">
        <f aca="true">IF(B414="","",IF(ISERROR(MATCH($J414,SorP!$B$1:$B$6279,0)),"",INDIRECT("'SorP'!$A$"&amp;MATCH($S414&amp;$J414,SorP!C:C,0))))</f>
        <v/>
      </c>
      <c r="U414" s="222"/>
      <c r="V414" s="223" t="e">
        <f aca="false">IF(C414="",NA(),IF(OR(C414="Smelter not listed",C414="Smelter not yet identified"),MATCH($B414&amp;$D414,'Smelter Look-up'!$J:$J,0),MATCH($B414&amp;$C414,'Smelter Look-up'!$J:$J,0)))</f>
        <v>#N/A</v>
      </c>
      <c r="X414" s="179" t="n">
        <f aca="false">IF(AND(C414="Smelter not listed",OR(LEN(D414)=0,LEN(E414)=0)),1,0)</f>
        <v>0</v>
      </c>
      <c r="AB414" s="224" t="str">
        <f aca="false">B414&amp;C414</f>
        <v/>
      </c>
    </row>
    <row r="415" s="179" customFormat="true" ht="20.25" hidden="false" customHeight="false" outlineLevel="0" collapsed="false">
      <c r="A415" s="221"/>
      <c r="B415" s="211" t="str">
        <f aca="false">IF(LEN(A415)=0,"",INDEX('Smelter Look-up'!$A:$A,MATCH($A415,'Smelter Look-up'!$E:$E,0)))</f>
        <v/>
      </c>
      <c r="C415" s="212" t="str">
        <f aca="false">IF(LEN(A415)=0,"",INDEX('Smelter Look-up'!$C:$C,MATCH($A415,'Smelter Look-up'!$E:$E,0)))</f>
        <v/>
      </c>
      <c r="D415" s="213"/>
      <c r="E415" s="211" t="str">
        <f aca="true">IF(ISERROR($V415),"",OFFSET('Smelter Look-up'!$D$4,$V415-4,0)&amp;"")</f>
        <v/>
      </c>
      <c r="F415" s="214" t="str">
        <f aca="true">IF(ISERROR($V415),"",OFFSET('Smelter Look-up'!$E$4,$V415-4,0))</f>
        <v/>
      </c>
      <c r="G415" s="214" t="str">
        <f aca="true">IF(C415=$X$4,IF(ISERROR($V415),"Enter smelter details","RMI"),IF(ISERROR($V415),"",OFFSET('Smelter Look-up'!$F$4,$V415-4,0)))</f>
        <v/>
      </c>
      <c r="H415" s="215" t="str">
        <f aca="true">IF(ISERROR($V415),"",OFFSET('Smelter Look-up'!$G$4,$V415-4,0))</f>
        <v/>
      </c>
      <c r="I415" s="216" t="str">
        <f aca="true">IF(ISERROR($V415),"",OFFSET('Smelter Look-up'!$H$4,$V415-4,0))</f>
        <v/>
      </c>
      <c r="J415" s="216" t="str">
        <f aca="true">IF(ISERROR($V415),"",OFFSET('Smelter Look-up'!$I$4,$V415-4,0))</f>
        <v/>
      </c>
      <c r="K415" s="217"/>
      <c r="L415" s="217"/>
      <c r="M415" s="217"/>
      <c r="N415" s="217"/>
      <c r="O415" s="217"/>
      <c r="P415" s="218"/>
      <c r="Q415" s="219"/>
      <c r="R415" s="220" t="str">
        <f aca="true">IF(ISERROR($V415),"",OFFSET('Smelter Look-up'!$C$4,$V415-4,0)&amp;"")</f>
        <v/>
      </c>
      <c r="S415" s="221" t="str">
        <f aca="true">IF(B415="","",IF(ISERROR(MATCH($E415,CL,0)),"Unknown",INDIRECT("'C'!$A$"&amp;MATCH($E415,CL,0)+1)))</f>
        <v/>
      </c>
      <c r="T415" s="221" t="str">
        <f aca="true">IF(B415="","",IF(ISERROR(MATCH($J415,SorP!$B$1:$B$6279,0)),"",INDIRECT("'SorP'!$A$"&amp;MATCH($S415&amp;$J415,SorP!C:C,0))))</f>
        <v/>
      </c>
      <c r="U415" s="222"/>
      <c r="V415" s="223" t="e">
        <f aca="false">IF(C415="",NA(),IF(OR(C415="Smelter not listed",C415="Smelter not yet identified"),MATCH($B415&amp;$D415,'Smelter Look-up'!$J:$J,0),MATCH($B415&amp;$C415,'Smelter Look-up'!$J:$J,0)))</f>
        <v>#N/A</v>
      </c>
      <c r="X415" s="179" t="n">
        <f aca="false">IF(AND(C415="Smelter not listed",OR(LEN(D415)=0,LEN(E415)=0)),1,0)</f>
        <v>0</v>
      </c>
      <c r="AB415" s="224" t="str">
        <f aca="false">B415&amp;C415</f>
        <v/>
      </c>
    </row>
    <row r="416" s="179" customFormat="true" ht="20.25" hidden="false" customHeight="false" outlineLevel="0" collapsed="false">
      <c r="A416" s="221"/>
      <c r="B416" s="211" t="str">
        <f aca="false">IF(LEN(A416)=0,"",INDEX('Smelter Look-up'!$A:$A,MATCH($A416,'Smelter Look-up'!$E:$E,0)))</f>
        <v/>
      </c>
      <c r="C416" s="212" t="str">
        <f aca="false">IF(LEN(A416)=0,"",INDEX('Smelter Look-up'!$C:$C,MATCH($A416,'Smelter Look-up'!$E:$E,0)))</f>
        <v/>
      </c>
      <c r="D416" s="213"/>
      <c r="E416" s="211" t="str">
        <f aca="true">IF(ISERROR($V416),"",OFFSET('Smelter Look-up'!$D$4,$V416-4,0)&amp;"")</f>
        <v/>
      </c>
      <c r="F416" s="214" t="str">
        <f aca="true">IF(ISERROR($V416),"",OFFSET('Smelter Look-up'!$E$4,$V416-4,0))</f>
        <v/>
      </c>
      <c r="G416" s="214" t="str">
        <f aca="true">IF(C416=$X$4,IF(ISERROR($V416),"Enter smelter details","RMI"),IF(ISERROR($V416),"",OFFSET('Smelter Look-up'!$F$4,$V416-4,0)))</f>
        <v/>
      </c>
      <c r="H416" s="215" t="str">
        <f aca="true">IF(ISERROR($V416),"",OFFSET('Smelter Look-up'!$G$4,$V416-4,0))</f>
        <v/>
      </c>
      <c r="I416" s="216" t="str">
        <f aca="true">IF(ISERROR($V416),"",OFFSET('Smelter Look-up'!$H$4,$V416-4,0))</f>
        <v/>
      </c>
      <c r="J416" s="216" t="str">
        <f aca="true">IF(ISERROR($V416),"",OFFSET('Smelter Look-up'!$I$4,$V416-4,0))</f>
        <v/>
      </c>
      <c r="K416" s="217"/>
      <c r="L416" s="217"/>
      <c r="M416" s="217"/>
      <c r="N416" s="217"/>
      <c r="O416" s="217"/>
      <c r="P416" s="218"/>
      <c r="Q416" s="219"/>
      <c r="R416" s="220" t="str">
        <f aca="true">IF(ISERROR($V416),"",OFFSET('Smelter Look-up'!$C$4,$V416-4,0)&amp;"")</f>
        <v/>
      </c>
      <c r="S416" s="221" t="str">
        <f aca="true">IF(B416="","",IF(ISERROR(MATCH($E416,CL,0)),"Unknown",INDIRECT("'C'!$A$"&amp;MATCH($E416,CL,0)+1)))</f>
        <v/>
      </c>
      <c r="T416" s="221" t="str">
        <f aca="true">IF(B416="","",IF(ISERROR(MATCH($J416,SorP!$B$1:$B$6279,0)),"",INDIRECT("'SorP'!$A$"&amp;MATCH($S416&amp;$J416,SorP!C:C,0))))</f>
        <v/>
      </c>
      <c r="U416" s="222"/>
      <c r="V416" s="223" t="e">
        <f aca="false">IF(C416="",NA(),IF(OR(C416="Smelter not listed",C416="Smelter not yet identified"),MATCH($B416&amp;$D416,'Smelter Look-up'!$J:$J,0),MATCH($B416&amp;$C416,'Smelter Look-up'!$J:$J,0)))</f>
        <v>#N/A</v>
      </c>
      <c r="X416" s="179" t="n">
        <f aca="false">IF(AND(C416="Smelter not listed",OR(LEN(D416)=0,LEN(E416)=0)),1,0)</f>
        <v>0</v>
      </c>
      <c r="AB416" s="224" t="str">
        <f aca="false">B416&amp;C416</f>
        <v/>
      </c>
    </row>
    <row r="417" s="179" customFormat="true" ht="20.25" hidden="false" customHeight="false" outlineLevel="0" collapsed="false">
      <c r="A417" s="221"/>
      <c r="B417" s="211" t="str">
        <f aca="false">IF(LEN(A417)=0,"",INDEX('Smelter Look-up'!$A:$A,MATCH($A417,'Smelter Look-up'!$E:$E,0)))</f>
        <v/>
      </c>
      <c r="C417" s="212" t="str">
        <f aca="false">IF(LEN(A417)=0,"",INDEX('Smelter Look-up'!$C:$C,MATCH($A417,'Smelter Look-up'!$E:$E,0)))</f>
        <v/>
      </c>
      <c r="D417" s="213"/>
      <c r="E417" s="211" t="str">
        <f aca="true">IF(ISERROR($V417),"",OFFSET('Smelter Look-up'!$D$4,$V417-4,0)&amp;"")</f>
        <v/>
      </c>
      <c r="F417" s="214" t="str">
        <f aca="true">IF(ISERROR($V417),"",OFFSET('Smelter Look-up'!$E$4,$V417-4,0))</f>
        <v/>
      </c>
      <c r="G417" s="214" t="str">
        <f aca="true">IF(C417=$X$4,IF(ISERROR($V417),"Enter smelter details","RMI"),IF(ISERROR($V417),"",OFFSET('Smelter Look-up'!$F$4,$V417-4,0)))</f>
        <v/>
      </c>
      <c r="H417" s="215" t="str">
        <f aca="true">IF(ISERROR($V417),"",OFFSET('Smelter Look-up'!$G$4,$V417-4,0))</f>
        <v/>
      </c>
      <c r="I417" s="216" t="str">
        <f aca="true">IF(ISERROR($V417),"",OFFSET('Smelter Look-up'!$H$4,$V417-4,0))</f>
        <v/>
      </c>
      <c r="J417" s="216" t="str">
        <f aca="true">IF(ISERROR($V417),"",OFFSET('Smelter Look-up'!$I$4,$V417-4,0))</f>
        <v/>
      </c>
      <c r="K417" s="217"/>
      <c r="L417" s="217"/>
      <c r="M417" s="217"/>
      <c r="N417" s="217"/>
      <c r="O417" s="217"/>
      <c r="P417" s="218"/>
      <c r="Q417" s="219"/>
      <c r="R417" s="220" t="str">
        <f aca="true">IF(ISERROR($V417),"",OFFSET('Smelter Look-up'!$C$4,$V417-4,0)&amp;"")</f>
        <v/>
      </c>
      <c r="S417" s="221" t="str">
        <f aca="true">IF(B417="","",IF(ISERROR(MATCH($E417,CL,0)),"Unknown",INDIRECT("'C'!$A$"&amp;MATCH($E417,CL,0)+1)))</f>
        <v/>
      </c>
      <c r="T417" s="221" t="str">
        <f aca="true">IF(B417="","",IF(ISERROR(MATCH($J417,SorP!$B$1:$B$6279,0)),"",INDIRECT("'SorP'!$A$"&amp;MATCH($S417&amp;$J417,SorP!C:C,0))))</f>
        <v/>
      </c>
      <c r="U417" s="222"/>
      <c r="V417" s="223" t="e">
        <f aca="false">IF(C417="",NA(),IF(OR(C417="Smelter not listed",C417="Smelter not yet identified"),MATCH($B417&amp;$D417,'Smelter Look-up'!$J:$J,0),MATCH($B417&amp;$C417,'Smelter Look-up'!$J:$J,0)))</f>
        <v>#N/A</v>
      </c>
      <c r="X417" s="179" t="n">
        <f aca="false">IF(AND(C417="Smelter not listed",OR(LEN(D417)=0,LEN(E417)=0)),1,0)</f>
        <v>0</v>
      </c>
      <c r="AB417" s="224" t="str">
        <f aca="false">B417&amp;C417</f>
        <v/>
      </c>
    </row>
    <row r="418" s="179" customFormat="true" ht="20.25" hidden="false" customHeight="false" outlineLevel="0" collapsed="false">
      <c r="A418" s="221"/>
      <c r="B418" s="211" t="str">
        <f aca="false">IF(LEN(A418)=0,"",INDEX('Smelter Look-up'!$A:$A,MATCH($A418,'Smelter Look-up'!$E:$E,0)))</f>
        <v/>
      </c>
      <c r="C418" s="212" t="str">
        <f aca="false">IF(LEN(A418)=0,"",INDEX('Smelter Look-up'!$C:$C,MATCH($A418,'Smelter Look-up'!$E:$E,0)))</f>
        <v/>
      </c>
      <c r="D418" s="213"/>
      <c r="E418" s="211" t="str">
        <f aca="true">IF(ISERROR($V418),"",OFFSET('Smelter Look-up'!$D$4,$V418-4,0)&amp;"")</f>
        <v/>
      </c>
      <c r="F418" s="214" t="str">
        <f aca="true">IF(ISERROR($V418),"",OFFSET('Smelter Look-up'!$E$4,$V418-4,0))</f>
        <v/>
      </c>
      <c r="G418" s="214" t="str">
        <f aca="true">IF(C418=$X$4,IF(ISERROR($V418),"Enter smelter details","RMI"),IF(ISERROR($V418),"",OFFSET('Smelter Look-up'!$F$4,$V418-4,0)))</f>
        <v/>
      </c>
      <c r="H418" s="215" t="str">
        <f aca="true">IF(ISERROR($V418),"",OFFSET('Smelter Look-up'!$G$4,$V418-4,0))</f>
        <v/>
      </c>
      <c r="I418" s="216" t="str">
        <f aca="true">IF(ISERROR($V418),"",OFFSET('Smelter Look-up'!$H$4,$V418-4,0))</f>
        <v/>
      </c>
      <c r="J418" s="216" t="str">
        <f aca="true">IF(ISERROR($V418),"",OFFSET('Smelter Look-up'!$I$4,$V418-4,0))</f>
        <v/>
      </c>
      <c r="K418" s="217"/>
      <c r="L418" s="217"/>
      <c r="M418" s="217"/>
      <c r="N418" s="217"/>
      <c r="O418" s="217"/>
      <c r="P418" s="218"/>
      <c r="Q418" s="219"/>
      <c r="R418" s="220" t="str">
        <f aca="true">IF(ISERROR($V418),"",OFFSET('Smelter Look-up'!$C$4,$V418-4,0)&amp;"")</f>
        <v/>
      </c>
      <c r="S418" s="221" t="str">
        <f aca="true">IF(B418="","",IF(ISERROR(MATCH($E418,CL,0)),"Unknown",INDIRECT("'C'!$A$"&amp;MATCH($E418,CL,0)+1)))</f>
        <v/>
      </c>
      <c r="T418" s="221" t="str">
        <f aca="true">IF(B418="","",IF(ISERROR(MATCH($J418,SorP!$B$1:$B$6279,0)),"",INDIRECT("'SorP'!$A$"&amp;MATCH($S418&amp;$J418,SorP!C:C,0))))</f>
        <v/>
      </c>
      <c r="U418" s="222"/>
      <c r="V418" s="223" t="e">
        <f aca="false">IF(C418="",NA(),IF(OR(C418="Smelter not listed",C418="Smelter not yet identified"),MATCH($B418&amp;$D418,'Smelter Look-up'!$J:$J,0),MATCH($B418&amp;$C418,'Smelter Look-up'!$J:$J,0)))</f>
        <v>#N/A</v>
      </c>
      <c r="X418" s="179" t="n">
        <f aca="false">IF(AND(C418="Smelter not listed",OR(LEN(D418)=0,LEN(E418)=0)),1,0)</f>
        <v>0</v>
      </c>
      <c r="AB418" s="224" t="str">
        <f aca="false">B418&amp;C418</f>
        <v/>
      </c>
    </row>
    <row r="419" s="179" customFormat="true" ht="20.25" hidden="false" customHeight="false" outlineLevel="0" collapsed="false">
      <c r="A419" s="221"/>
      <c r="B419" s="211" t="str">
        <f aca="false">IF(LEN(A419)=0,"",INDEX('Smelter Look-up'!$A:$A,MATCH($A419,'Smelter Look-up'!$E:$E,0)))</f>
        <v/>
      </c>
      <c r="C419" s="212" t="str">
        <f aca="false">IF(LEN(A419)=0,"",INDEX('Smelter Look-up'!$C:$C,MATCH($A419,'Smelter Look-up'!$E:$E,0)))</f>
        <v/>
      </c>
      <c r="D419" s="213"/>
      <c r="E419" s="211" t="str">
        <f aca="true">IF(ISERROR($V419),"",OFFSET('Smelter Look-up'!$D$4,$V419-4,0)&amp;"")</f>
        <v/>
      </c>
      <c r="F419" s="214" t="str">
        <f aca="true">IF(ISERROR($V419),"",OFFSET('Smelter Look-up'!$E$4,$V419-4,0))</f>
        <v/>
      </c>
      <c r="G419" s="214" t="str">
        <f aca="true">IF(C419=$X$4,IF(ISERROR($V419),"Enter smelter details","RMI"),IF(ISERROR($V419),"",OFFSET('Smelter Look-up'!$F$4,$V419-4,0)))</f>
        <v/>
      </c>
      <c r="H419" s="215" t="str">
        <f aca="true">IF(ISERROR($V419),"",OFFSET('Smelter Look-up'!$G$4,$V419-4,0))</f>
        <v/>
      </c>
      <c r="I419" s="216" t="str">
        <f aca="true">IF(ISERROR($V419),"",OFFSET('Smelter Look-up'!$H$4,$V419-4,0))</f>
        <v/>
      </c>
      <c r="J419" s="216" t="str">
        <f aca="true">IF(ISERROR($V419),"",OFFSET('Smelter Look-up'!$I$4,$V419-4,0))</f>
        <v/>
      </c>
      <c r="K419" s="217"/>
      <c r="L419" s="217"/>
      <c r="M419" s="217"/>
      <c r="N419" s="217"/>
      <c r="O419" s="217"/>
      <c r="P419" s="218"/>
      <c r="Q419" s="219"/>
      <c r="R419" s="220" t="str">
        <f aca="true">IF(ISERROR($V419),"",OFFSET('Smelter Look-up'!$C$4,$V419-4,0)&amp;"")</f>
        <v/>
      </c>
      <c r="S419" s="221" t="str">
        <f aca="true">IF(B419="","",IF(ISERROR(MATCH($E419,CL,0)),"Unknown",INDIRECT("'C'!$A$"&amp;MATCH($E419,CL,0)+1)))</f>
        <v/>
      </c>
      <c r="T419" s="221" t="str">
        <f aca="true">IF(B419="","",IF(ISERROR(MATCH($J419,SorP!$B$1:$B$6279,0)),"",INDIRECT("'SorP'!$A$"&amp;MATCH($S419&amp;$J419,SorP!C:C,0))))</f>
        <v/>
      </c>
      <c r="U419" s="222"/>
      <c r="V419" s="223" t="e">
        <f aca="false">IF(C419="",NA(),IF(OR(C419="Smelter not listed",C419="Smelter not yet identified"),MATCH($B419&amp;$D419,'Smelter Look-up'!$J:$J,0),MATCH($B419&amp;$C419,'Smelter Look-up'!$J:$J,0)))</f>
        <v>#N/A</v>
      </c>
      <c r="X419" s="179" t="n">
        <f aca="false">IF(AND(C419="Smelter not listed",OR(LEN(D419)=0,LEN(E419)=0)),1,0)</f>
        <v>0</v>
      </c>
      <c r="AB419" s="224" t="str">
        <f aca="false">B419&amp;C419</f>
        <v/>
      </c>
    </row>
    <row r="420" s="179" customFormat="true" ht="20.25" hidden="false" customHeight="false" outlineLevel="0" collapsed="false">
      <c r="A420" s="221"/>
      <c r="B420" s="211" t="str">
        <f aca="false">IF(LEN(A420)=0,"",INDEX('Smelter Look-up'!$A:$A,MATCH($A420,'Smelter Look-up'!$E:$E,0)))</f>
        <v/>
      </c>
      <c r="C420" s="212" t="str">
        <f aca="false">IF(LEN(A420)=0,"",INDEX('Smelter Look-up'!$C:$C,MATCH($A420,'Smelter Look-up'!$E:$E,0)))</f>
        <v/>
      </c>
      <c r="D420" s="213"/>
      <c r="E420" s="211" t="str">
        <f aca="true">IF(ISERROR($V420),"",OFFSET('Smelter Look-up'!$D$4,$V420-4,0)&amp;"")</f>
        <v/>
      </c>
      <c r="F420" s="214" t="str">
        <f aca="true">IF(ISERROR($V420),"",OFFSET('Smelter Look-up'!$E$4,$V420-4,0))</f>
        <v/>
      </c>
      <c r="G420" s="214" t="str">
        <f aca="true">IF(C420=$X$4,IF(ISERROR($V420),"Enter smelter details","RMI"),IF(ISERROR($V420),"",OFFSET('Smelter Look-up'!$F$4,$V420-4,0)))</f>
        <v/>
      </c>
      <c r="H420" s="215" t="str">
        <f aca="true">IF(ISERROR($V420),"",OFFSET('Smelter Look-up'!$G$4,$V420-4,0))</f>
        <v/>
      </c>
      <c r="I420" s="216" t="str">
        <f aca="true">IF(ISERROR($V420),"",OFFSET('Smelter Look-up'!$H$4,$V420-4,0))</f>
        <v/>
      </c>
      <c r="J420" s="216" t="str">
        <f aca="true">IF(ISERROR($V420),"",OFFSET('Smelter Look-up'!$I$4,$V420-4,0))</f>
        <v/>
      </c>
      <c r="K420" s="217"/>
      <c r="L420" s="217"/>
      <c r="M420" s="217"/>
      <c r="N420" s="217"/>
      <c r="O420" s="217"/>
      <c r="P420" s="218"/>
      <c r="Q420" s="219"/>
      <c r="R420" s="220" t="str">
        <f aca="true">IF(ISERROR($V420),"",OFFSET('Smelter Look-up'!$C$4,$V420-4,0)&amp;"")</f>
        <v/>
      </c>
      <c r="S420" s="221" t="str">
        <f aca="true">IF(B420="","",IF(ISERROR(MATCH($E420,CL,0)),"Unknown",INDIRECT("'C'!$A$"&amp;MATCH($E420,CL,0)+1)))</f>
        <v/>
      </c>
      <c r="T420" s="221" t="str">
        <f aca="true">IF(B420="","",IF(ISERROR(MATCH($J420,SorP!$B$1:$B$6279,0)),"",INDIRECT("'SorP'!$A$"&amp;MATCH($S420&amp;$J420,SorP!C:C,0))))</f>
        <v/>
      </c>
      <c r="U420" s="222"/>
      <c r="V420" s="223" t="e">
        <f aca="false">IF(C420="",NA(),IF(OR(C420="Smelter not listed",C420="Smelter not yet identified"),MATCH($B420&amp;$D420,'Smelter Look-up'!$J:$J,0),MATCH($B420&amp;$C420,'Smelter Look-up'!$J:$J,0)))</f>
        <v>#N/A</v>
      </c>
      <c r="X420" s="179" t="n">
        <f aca="false">IF(AND(C420="Smelter not listed",OR(LEN(D420)=0,LEN(E420)=0)),1,0)</f>
        <v>0</v>
      </c>
      <c r="AB420" s="224" t="str">
        <f aca="false">B420&amp;C420</f>
        <v/>
      </c>
    </row>
    <row r="421" s="179" customFormat="true" ht="20.25" hidden="false" customHeight="false" outlineLevel="0" collapsed="false">
      <c r="A421" s="221"/>
      <c r="B421" s="211" t="str">
        <f aca="false">IF(LEN(A421)=0,"",INDEX('Smelter Look-up'!$A:$A,MATCH($A421,'Smelter Look-up'!$E:$E,0)))</f>
        <v/>
      </c>
      <c r="C421" s="212" t="str">
        <f aca="false">IF(LEN(A421)=0,"",INDEX('Smelter Look-up'!$C:$C,MATCH($A421,'Smelter Look-up'!$E:$E,0)))</f>
        <v/>
      </c>
      <c r="D421" s="213"/>
      <c r="E421" s="211" t="str">
        <f aca="true">IF(ISERROR($V421),"",OFFSET('Smelter Look-up'!$D$4,$V421-4,0)&amp;"")</f>
        <v/>
      </c>
      <c r="F421" s="214" t="str">
        <f aca="true">IF(ISERROR($V421),"",OFFSET('Smelter Look-up'!$E$4,$V421-4,0))</f>
        <v/>
      </c>
      <c r="G421" s="214" t="str">
        <f aca="true">IF(C421=$X$4,IF(ISERROR($V421),"Enter smelter details","RMI"),IF(ISERROR($V421),"",OFFSET('Smelter Look-up'!$F$4,$V421-4,0)))</f>
        <v/>
      </c>
      <c r="H421" s="215" t="str">
        <f aca="true">IF(ISERROR($V421),"",OFFSET('Smelter Look-up'!$G$4,$V421-4,0))</f>
        <v/>
      </c>
      <c r="I421" s="216" t="str">
        <f aca="true">IF(ISERROR($V421),"",OFFSET('Smelter Look-up'!$H$4,$V421-4,0))</f>
        <v/>
      </c>
      <c r="J421" s="216" t="str">
        <f aca="true">IF(ISERROR($V421),"",OFFSET('Smelter Look-up'!$I$4,$V421-4,0))</f>
        <v/>
      </c>
      <c r="K421" s="217"/>
      <c r="L421" s="217"/>
      <c r="M421" s="217"/>
      <c r="N421" s="217"/>
      <c r="O421" s="217"/>
      <c r="P421" s="218"/>
      <c r="Q421" s="219"/>
      <c r="R421" s="220" t="str">
        <f aca="true">IF(ISERROR($V421),"",OFFSET('Smelter Look-up'!$C$4,$V421-4,0)&amp;"")</f>
        <v/>
      </c>
      <c r="S421" s="221" t="str">
        <f aca="true">IF(B421="","",IF(ISERROR(MATCH($E421,CL,0)),"Unknown",INDIRECT("'C'!$A$"&amp;MATCH($E421,CL,0)+1)))</f>
        <v/>
      </c>
      <c r="T421" s="221" t="str">
        <f aca="true">IF(B421="","",IF(ISERROR(MATCH($J421,SorP!$B$1:$B$6279,0)),"",INDIRECT("'SorP'!$A$"&amp;MATCH($S421&amp;$J421,SorP!C:C,0))))</f>
        <v/>
      </c>
      <c r="U421" s="222"/>
      <c r="V421" s="223" t="e">
        <f aca="false">IF(C421="",NA(),IF(OR(C421="Smelter not listed",C421="Smelter not yet identified"),MATCH($B421&amp;$D421,'Smelter Look-up'!$J:$J,0),MATCH($B421&amp;$C421,'Smelter Look-up'!$J:$J,0)))</f>
        <v>#N/A</v>
      </c>
      <c r="X421" s="179" t="n">
        <f aca="false">IF(AND(C421="Smelter not listed",OR(LEN(D421)=0,LEN(E421)=0)),1,0)</f>
        <v>0</v>
      </c>
      <c r="AB421" s="224" t="str">
        <f aca="false">B421&amp;C421</f>
        <v/>
      </c>
    </row>
    <row r="422" s="179" customFormat="true" ht="20.25" hidden="false" customHeight="false" outlineLevel="0" collapsed="false">
      <c r="A422" s="221"/>
      <c r="B422" s="211" t="str">
        <f aca="false">IF(LEN(A422)=0,"",INDEX('Smelter Look-up'!$A:$A,MATCH($A422,'Smelter Look-up'!$E:$E,0)))</f>
        <v/>
      </c>
      <c r="C422" s="212" t="str">
        <f aca="false">IF(LEN(A422)=0,"",INDEX('Smelter Look-up'!$C:$C,MATCH($A422,'Smelter Look-up'!$E:$E,0)))</f>
        <v/>
      </c>
      <c r="D422" s="213"/>
      <c r="E422" s="211" t="str">
        <f aca="true">IF(ISERROR($V422),"",OFFSET('Smelter Look-up'!$D$4,$V422-4,0)&amp;"")</f>
        <v/>
      </c>
      <c r="F422" s="214" t="str">
        <f aca="true">IF(ISERROR($V422),"",OFFSET('Smelter Look-up'!$E$4,$V422-4,0))</f>
        <v/>
      </c>
      <c r="G422" s="214" t="str">
        <f aca="true">IF(C422=$X$4,IF(ISERROR($V422),"Enter smelter details","RMI"),IF(ISERROR($V422),"",OFFSET('Smelter Look-up'!$F$4,$V422-4,0)))</f>
        <v/>
      </c>
      <c r="H422" s="215" t="str">
        <f aca="true">IF(ISERROR($V422),"",OFFSET('Smelter Look-up'!$G$4,$V422-4,0))</f>
        <v/>
      </c>
      <c r="I422" s="216" t="str">
        <f aca="true">IF(ISERROR($V422),"",OFFSET('Smelter Look-up'!$H$4,$V422-4,0))</f>
        <v/>
      </c>
      <c r="J422" s="216" t="str">
        <f aca="true">IF(ISERROR($V422),"",OFFSET('Smelter Look-up'!$I$4,$V422-4,0))</f>
        <v/>
      </c>
      <c r="K422" s="217"/>
      <c r="L422" s="217"/>
      <c r="M422" s="217"/>
      <c r="N422" s="217"/>
      <c r="O422" s="217"/>
      <c r="P422" s="218"/>
      <c r="Q422" s="219"/>
      <c r="R422" s="220" t="str">
        <f aca="true">IF(ISERROR($V422),"",OFFSET('Smelter Look-up'!$C$4,$V422-4,0)&amp;"")</f>
        <v/>
      </c>
      <c r="S422" s="221" t="str">
        <f aca="true">IF(B422="","",IF(ISERROR(MATCH($E422,CL,0)),"Unknown",INDIRECT("'C'!$A$"&amp;MATCH($E422,CL,0)+1)))</f>
        <v/>
      </c>
      <c r="T422" s="221" t="str">
        <f aca="true">IF(B422="","",IF(ISERROR(MATCH($J422,SorP!$B$1:$B$6279,0)),"",INDIRECT("'SorP'!$A$"&amp;MATCH($S422&amp;$J422,SorP!C:C,0))))</f>
        <v/>
      </c>
      <c r="U422" s="222"/>
      <c r="V422" s="223" t="e">
        <f aca="false">IF(C422="",NA(),IF(OR(C422="Smelter not listed",C422="Smelter not yet identified"),MATCH($B422&amp;$D422,'Smelter Look-up'!$J:$J,0),MATCH($B422&amp;$C422,'Smelter Look-up'!$J:$J,0)))</f>
        <v>#N/A</v>
      </c>
      <c r="X422" s="179" t="n">
        <f aca="false">IF(AND(C422="Smelter not listed",OR(LEN(D422)=0,LEN(E422)=0)),1,0)</f>
        <v>0</v>
      </c>
      <c r="AB422" s="224" t="str">
        <f aca="false">B422&amp;C422</f>
        <v/>
      </c>
    </row>
    <row r="423" s="179" customFormat="true" ht="20.25" hidden="false" customHeight="false" outlineLevel="0" collapsed="false">
      <c r="A423" s="221"/>
      <c r="B423" s="211" t="str">
        <f aca="false">IF(LEN(A423)=0,"",INDEX('Smelter Look-up'!$A:$A,MATCH($A423,'Smelter Look-up'!$E:$E,0)))</f>
        <v/>
      </c>
      <c r="C423" s="212" t="str">
        <f aca="false">IF(LEN(A423)=0,"",INDEX('Smelter Look-up'!$C:$C,MATCH($A423,'Smelter Look-up'!$E:$E,0)))</f>
        <v/>
      </c>
      <c r="D423" s="213"/>
      <c r="E423" s="211" t="str">
        <f aca="true">IF(ISERROR($V423),"",OFFSET('Smelter Look-up'!$D$4,$V423-4,0)&amp;"")</f>
        <v/>
      </c>
      <c r="F423" s="214" t="str">
        <f aca="true">IF(ISERROR($V423),"",OFFSET('Smelter Look-up'!$E$4,$V423-4,0))</f>
        <v/>
      </c>
      <c r="G423" s="214" t="str">
        <f aca="true">IF(C423=$X$4,IF(ISERROR($V423),"Enter smelter details","RMI"),IF(ISERROR($V423),"",OFFSET('Smelter Look-up'!$F$4,$V423-4,0)))</f>
        <v/>
      </c>
      <c r="H423" s="215" t="str">
        <f aca="true">IF(ISERROR($V423),"",OFFSET('Smelter Look-up'!$G$4,$V423-4,0))</f>
        <v/>
      </c>
      <c r="I423" s="216" t="str">
        <f aca="true">IF(ISERROR($V423),"",OFFSET('Smelter Look-up'!$H$4,$V423-4,0))</f>
        <v/>
      </c>
      <c r="J423" s="216" t="str">
        <f aca="true">IF(ISERROR($V423),"",OFFSET('Smelter Look-up'!$I$4,$V423-4,0))</f>
        <v/>
      </c>
      <c r="K423" s="217"/>
      <c r="L423" s="217"/>
      <c r="M423" s="217"/>
      <c r="N423" s="217"/>
      <c r="O423" s="217"/>
      <c r="P423" s="218"/>
      <c r="Q423" s="219"/>
      <c r="R423" s="220" t="str">
        <f aca="true">IF(ISERROR($V423),"",OFFSET('Smelter Look-up'!$C$4,$V423-4,0)&amp;"")</f>
        <v/>
      </c>
      <c r="S423" s="221" t="str">
        <f aca="true">IF(B423="","",IF(ISERROR(MATCH($E423,CL,0)),"Unknown",INDIRECT("'C'!$A$"&amp;MATCH($E423,CL,0)+1)))</f>
        <v/>
      </c>
      <c r="T423" s="221" t="str">
        <f aca="true">IF(B423="","",IF(ISERROR(MATCH($J423,SorP!$B$1:$B$6279,0)),"",INDIRECT("'SorP'!$A$"&amp;MATCH($S423&amp;$J423,SorP!C:C,0))))</f>
        <v/>
      </c>
      <c r="U423" s="222"/>
      <c r="V423" s="223" t="e">
        <f aca="false">IF(C423="",NA(),IF(OR(C423="Smelter not listed",C423="Smelter not yet identified"),MATCH($B423&amp;$D423,'Smelter Look-up'!$J:$J,0),MATCH($B423&amp;$C423,'Smelter Look-up'!$J:$J,0)))</f>
        <v>#N/A</v>
      </c>
      <c r="X423" s="179" t="n">
        <f aca="false">IF(AND(C423="Smelter not listed",OR(LEN(D423)=0,LEN(E423)=0)),1,0)</f>
        <v>0</v>
      </c>
      <c r="AB423" s="224" t="str">
        <f aca="false">B423&amp;C423</f>
        <v/>
      </c>
    </row>
    <row r="424" s="179" customFormat="true" ht="20.25" hidden="false" customHeight="false" outlineLevel="0" collapsed="false">
      <c r="A424" s="221"/>
      <c r="B424" s="211" t="str">
        <f aca="false">IF(LEN(A424)=0,"",INDEX('Smelter Look-up'!$A:$A,MATCH($A424,'Smelter Look-up'!$E:$E,0)))</f>
        <v/>
      </c>
      <c r="C424" s="212" t="str">
        <f aca="false">IF(LEN(A424)=0,"",INDEX('Smelter Look-up'!$C:$C,MATCH($A424,'Smelter Look-up'!$E:$E,0)))</f>
        <v/>
      </c>
      <c r="D424" s="213"/>
      <c r="E424" s="211" t="str">
        <f aca="true">IF(ISERROR($V424),"",OFFSET('Smelter Look-up'!$D$4,$V424-4,0)&amp;"")</f>
        <v/>
      </c>
      <c r="F424" s="214" t="str">
        <f aca="true">IF(ISERROR($V424),"",OFFSET('Smelter Look-up'!$E$4,$V424-4,0))</f>
        <v/>
      </c>
      <c r="G424" s="214" t="str">
        <f aca="true">IF(C424=$X$4,IF(ISERROR($V424),"Enter smelter details","RMI"),IF(ISERROR($V424),"",OFFSET('Smelter Look-up'!$F$4,$V424-4,0)))</f>
        <v/>
      </c>
      <c r="H424" s="215" t="str">
        <f aca="true">IF(ISERROR($V424),"",OFFSET('Smelter Look-up'!$G$4,$V424-4,0))</f>
        <v/>
      </c>
      <c r="I424" s="216" t="str">
        <f aca="true">IF(ISERROR($V424),"",OFFSET('Smelter Look-up'!$H$4,$V424-4,0))</f>
        <v/>
      </c>
      <c r="J424" s="216" t="str">
        <f aca="true">IF(ISERROR($V424),"",OFFSET('Smelter Look-up'!$I$4,$V424-4,0))</f>
        <v/>
      </c>
      <c r="K424" s="217"/>
      <c r="L424" s="217"/>
      <c r="M424" s="217"/>
      <c r="N424" s="217"/>
      <c r="O424" s="217"/>
      <c r="P424" s="218"/>
      <c r="Q424" s="219"/>
      <c r="R424" s="220" t="str">
        <f aca="true">IF(ISERROR($V424),"",OFFSET('Smelter Look-up'!$C$4,$V424-4,0)&amp;"")</f>
        <v/>
      </c>
      <c r="S424" s="221" t="str">
        <f aca="true">IF(B424="","",IF(ISERROR(MATCH($E424,CL,0)),"Unknown",INDIRECT("'C'!$A$"&amp;MATCH($E424,CL,0)+1)))</f>
        <v/>
      </c>
      <c r="T424" s="221" t="str">
        <f aca="true">IF(B424="","",IF(ISERROR(MATCH($J424,SorP!$B$1:$B$6279,0)),"",INDIRECT("'SorP'!$A$"&amp;MATCH($S424&amp;$J424,SorP!C:C,0))))</f>
        <v/>
      </c>
      <c r="U424" s="222"/>
      <c r="V424" s="223" t="e">
        <f aca="false">IF(C424="",NA(),IF(OR(C424="Smelter not listed",C424="Smelter not yet identified"),MATCH($B424&amp;$D424,'Smelter Look-up'!$J:$J,0),MATCH($B424&amp;$C424,'Smelter Look-up'!$J:$J,0)))</f>
        <v>#N/A</v>
      </c>
      <c r="X424" s="179" t="n">
        <f aca="false">IF(AND(C424="Smelter not listed",OR(LEN(D424)=0,LEN(E424)=0)),1,0)</f>
        <v>0</v>
      </c>
      <c r="AB424" s="224" t="str">
        <f aca="false">B424&amp;C424</f>
        <v/>
      </c>
    </row>
    <row r="425" s="179" customFormat="true" ht="20.25" hidden="false" customHeight="false" outlineLevel="0" collapsed="false">
      <c r="A425" s="221"/>
      <c r="B425" s="211" t="str">
        <f aca="false">IF(LEN(A425)=0,"",INDEX('Smelter Look-up'!$A:$A,MATCH($A425,'Smelter Look-up'!$E:$E,0)))</f>
        <v/>
      </c>
      <c r="C425" s="212" t="str">
        <f aca="false">IF(LEN(A425)=0,"",INDEX('Smelter Look-up'!$C:$C,MATCH($A425,'Smelter Look-up'!$E:$E,0)))</f>
        <v/>
      </c>
      <c r="D425" s="213"/>
      <c r="E425" s="211" t="str">
        <f aca="true">IF(ISERROR($V425),"",OFFSET('Smelter Look-up'!$D$4,$V425-4,0)&amp;"")</f>
        <v/>
      </c>
      <c r="F425" s="214" t="str">
        <f aca="true">IF(ISERROR($V425),"",OFFSET('Smelter Look-up'!$E$4,$V425-4,0))</f>
        <v/>
      </c>
      <c r="G425" s="214" t="str">
        <f aca="true">IF(C425=$X$4,IF(ISERROR($V425),"Enter smelter details","RMI"),IF(ISERROR($V425),"",OFFSET('Smelter Look-up'!$F$4,$V425-4,0)))</f>
        <v/>
      </c>
      <c r="H425" s="215" t="str">
        <f aca="true">IF(ISERROR($V425),"",OFFSET('Smelter Look-up'!$G$4,$V425-4,0))</f>
        <v/>
      </c>
      <c r="I425" s="216" t="str">
        <f aca="true">IF(ISERROR($V425),"",OFFSET('Smelter Look-up'!$H$4,$V425-4,0))</f>
        <v/>
      </c>
      <c r="J425" s="216" t="str">
        <f aca="true">IF(ISERROR($V425),"",OFFSET('Smelter Look-up'!$I$4,$V425-4,0))</f>
        <v/>
      </c>
      <c r="K425" s="217"/>
      <c r="L425" s="217"/>
      <c r="M425" s="217"/>
      <c r="N425" s="217"/>
      <c r="O425" s="217"/>
      <c r="P425" s="218"/>
      <c r="Q425" s="219"/>
      <c r="R425" s="220" t="str">
        <f aca="true">IF(ISERROR($V425),"",OFFSET('Smelter Look-up'!$C$4,$V425-4,0)&amp;"")</f>
        <v/>
      </c>
      <c r="S425" s="221" t="str">
        <f aca="true">IF(B425="","",IF(ISERROR(MATCH($E425,CL,0)),"Unknown",INDIRECT("'C'!$A$"&amp;MATCH($E425,CL,0)+1)))</f>
        <v/>
      </c>
      <c r="T425" s="221" t="str">
        <f aca="true">IF(B425="","",IF(ISERROR(MATCH($J425,SorP!$B$1:$B$6279,0)),"",INDIRECT("'SorP'!$A$"&amp;MATCH($S425&amp;$J425,SorP!C:C,0))))</f>
        <v/>
      </c>
      <c r="U425" s="222"/>
      <c r="V425" s="223" t="e">
        <f aca="false">IF(C425="",NA(),IF(OR(C425="Smelter not listed",C425="Smelter not yet identified"),MATCH($B425&amp;$D425,'Smelter Look-up'!$J:$J,0),MATCH($B425&amp;$C425,'Smelter Look-up'!$J:$J,0)))</f>
        <v>#N/A</v>
      </c>
      <c r="X425" s="179" t="n">
        <f aca="false">IF(AND(C425="Smelter not listed",OR(LEN(D425)=0,LEN(E425)=0)),1,0)</f>
        <v>0</v>
      </c>
      <c r="AB425" s="224" t="str">
        <f aca="false">B425&amp;C425</f>
        <v/>
      </c>
    </row>
    <row r="426" s="179" customFormat="true" ht="20.25" hidden="false" customHeight="false" outlineLevel="0" collapsed="false">
      <c r="A426" s="221"/>
      <c r="B426" s="211" t="str">
        <f aca="false">IF(LEN(A426)=0,"",INDEX('Smelter Look-up'!$A:$A,MATCH($A426,'Smelter Look-up'!$E:$E,0)))</f>
        <v/>
      </c>
      <c r="C426" s="212" t="str">
        <f aca="false">IF(LEN(A426)=0,"",INDEX('Smelter Look-up'!$C:$C,MATCH($A426,'Smelter Look-up'!$E:$E,0)))</f>
        <v/>
      </c>
      <c r="D426" s="213"/>
      <c r="E426" s="211" t="str">
        <f aca="true">IF(ISERROR($V426),"",OFFSET('Smelter Look-up'!$D$4,$V426-4,0)&amp;"")</f>
        <v/>
      </c>
      <c r="F426" s="214" t="str">
        <f aca="true">IF(ISERROR($V426),"",OFFSET('Smelter Look-up'!$E$4,$V426-4,0))</f>
        <v/>
      </c>
      <c r="G426" s="214" t="str">
        <f aca="true">IF(C426=$X$4,IF(ISERROR($V426),"Enter smelter details","RMI"),IF(ISERROR($V426),"",OFFSET('Smelter Look-up'!$F$4,$V426-4,0)))</f>
        <v/>
      </c>
      <c r="H426" s="215" t="str">
        <f aca="true">IF(ISERROR($V426),"",OFFSET('Smelter Look-up'!$G$4,$V426-4,0))</f>
        <v/>
      </c>
      <c r="I426" s="216" t="str">
        <f aca="true">IF(ISERROR($V426),"",OFFSET('Smelter Look-up'!$H$4,$V426-4,0))</f>
        <v/>
      </c>
      <c r="J426" s="216" t="str">
        <f aca="true">IF(ISERROR($V426),"",OFFSET('Smelter Look-up'!$I$4,$V426-4,0))</f>
        <v/>
      </c>
      <c r="K426" s="217"/>
      <c r="L426" s="217"/>
      <c r="M426" s="217"/>
      <c r="N426" s="217"/>
      <c r="O426" s="217"/>
      <c r="P426" s="218"/>
      <c r="Q426" s="219"/>
      <c r="R426" s="220" t="str">
        <f aca="true">IF(ISERROR($V426),"",OFFSET('Smelter Look-up'!$C$4,$V426-4,0)&amp;"")</f>
        <v/>
      </c>
      <c r="S426" s="221" t="str">
        <f aca="true">IF(B426="","",IF(ISERROR(MATCH($E426,CL,0)),"Unknown",INDIRECT("'C'!$A$"&amp;MATCH($E426,CL,0)+1)))</f>
        <v/>
      </c>
      <c r="T426" s="221" t="str">
        <f aca="true">IF(B426="","",IF(ISERROR(MATCH($J426,SorP!$B$1:$B$6279,0)),"",INDIRECT("'SorP'!$A$"&amp;MATCH($S426&amp;$J426,SorP!C:C,0))))</f>
        <v/>
      </c>
      <c r="U426" s="222"/>
      <c r="V426" s="223" t="e">
        <f aca="false">IF(C426="",NA(),IF(OR(C426="Smelter not listed",C426="Smelter not yet identified"),MATCH($B426&amp;$D426,'Smelter Look-up'!$J:$J,0),MATCH($B426&amp;$C426,'Smelter Look-up'!$J:$J,0)))</f>
        <v>#N/A</v>
      </c>
      <c r="X426" s="179" t="n">
        <f aca="false">IF(AND(C426="Smelter not listed",OR(LEN(D426)=0,LEN(E426)=0)),1,0)</f>
        <v>0</v>
      </c>
      <c r="AB426" s="224" t="str">
        <f aca="false">B426&amp;C426</f>
        <v/>
      </c>
    </row>
    <row r="427" s="179" customFormat="true" ht="20.25" hidden="false" customHeight="false" outlineLevel="0" collapsed="false">
      <c r="A427" s="221"/>
      <c r="B427" s="211" t="str">
        <f aca="false">IF(LEN(A427)=0,"",INDEX('Smelter Look-up'!$A:$A,MATCH($A427,'Smelter Look-up'!$E:$E,0)))</f>
        <v/>
      </c>
      <c r="C427" s="212" t="str">
        <f aca="false">IF(LEN(A427)=0,"",INDEX('Smelter Look-up'!$C:$C,MATCH($A427,'Smelter Look-up'!$E:$E,0)))</f>
        <v/>
      </c>
      <c r="D427" s="213"/>
      <c r="E427" s="211" t="str">
        <f aca="true">IF(ISERROR($V427),"",OFFSET('Smelter Look-up'!$D$4,$V427-4,0)&amp;"")</f>
        <v/>
      </c>
      <c r="F427" s="214" t="str">
        <f aca="true">IF(ISERROR($V427),"",OFFSET('Smelter Look-up'!$E$4,$V427-4,0))</f>
        <v/>
      </c>
      <c r="G427" s="214" t="str">
        <f aca="true">IF(C427=$X$4,IF(ISERROR($V427),"Enter smelter details","RMI"),IF(ISERROR($V427),"",OFFSET('Smelter Look-up'!$F$4,$V427-4,0)))</f>
        <v/>
      </c>
      <c r="H427" s="215" t="str">
        <f aca="true">IF(ISERROR($V427),"",OFFSET('Smelter Look-up'!$G$4,$V427-4,0))</f>
        <v/>
      </c>
      <c r="I427" s="216" t="str">
        <f aca="true">IF(ISERROR($V427),"",OFFSET('Smelter Look-up'!$H$4,$V427-4,0))</f>
        <v/>
      </c>
      <c r="J427" s="216" t="str">
        <f aca="true">IF(ISERROR($V427),"",OFFSET('Smelter Look-up'!$I$4,$V427-4,0))</f>
        <v/>
      </c>
      <c r="K427" s="217"/>
      <c r="L427" s="217"/>
      <c r="M427" s="217"/>
      <c r="N427" s="217"/>
      <c r="O427" s="217"/>
      <c r="P427" s="218"/>
      <c r="Q427" s="219"/>
      <c r="R427" s="220" t="str">
        <f aca="true">IF(ISERROR($V427),"",OFFSET('Smelter Look-up'!$C$4,$V427-4,0)&amp;"")</f>
        <v/>
      </c>
      <c r="S427" s="221" t="str">
        <f aca="true">IF(B427="","",IF(ISERROR(MATCH($E427,CL,0)),"Unknown",INDIRECT("'C'!$A$"&amp;MATCH($E427,CL,0)+1)))</f>
        <v/>
      </c>
      <c r="T427" s="221" t="str">
        <f aca="true">IF(B427="","",IF(ISERROR(MATCH($J427,SorP!$B$1:$B$6279,0)),"",INDIRECT("'SorP'!$A$"&amp;MATCH($S427&amp;$J427,SorP!C:C,0))))</f>
        <v/>
      </c>
      <c r="U427" s="222"/>
      <c r="V427" s="223" t="e">
        <f aca="false">IF(C427="",NA(),IF(OR(C427="Smelter not listed",C427="Smelter not yet identified"),MATCH($B427&amp;$D427,'Smelter Look-up'!$J:$J,0),MATCH($B427&amp;$C427,'Smelter Look-up'!$J:$J,0)))</f>
        <v>#N/A</v>
      </c>
      <c r="X427" s="179" t="n">
        <f aca="false">IF(AND(C427="Smelter not listed",OR(LEN(D427)=0,LEN(E427)=0)),1,0)</f>
        <v>0</v>
      </c>
      <c r="AB427" s="224" t="str">
        <f aca="false">B427&amp;C427</f>
        <v/>
      </c>
    </row>
    <row r="428" s="179" customFormat="true" ht="20.25" hidden="false" customHeight="false" outlineLevel="0" collapsed="false">
      <c r="A428" s="221"/>
      <c r="B428" s="211" t="str">
        <f aca="false">IF(LEN(A428)=0,"",INDEX('Smelter Look-up'!$A:$A,MATCH($A428,'Smelter Look-up'!$E:$E,0)))</f>
        <v/>
      </c>
      <c r="C428" s="212" t="str">
        <f aca="false">IF(LEN(A428)=0,"",INDEX('Smelter Look-up'!$C:$C,MATCH($A428,'Smelter Look-up'!$E:$E,0)))</f>
        <v/>
      </c>
      <c r="D428" s="213"/>
      <c r="E428" s="211" t="str">
        <f aca="true">IF(ISERROR($V428),"",OFFSET('Smelter Look-up'!$D$4,$V428-4,0)&amp;"")</f>
        <v/>
      </c>
      <c r="F428" s="214" t="str">
        <f aca="true">IF(ISERROR($V428),"",OFFSET('Smelter Look-up'!$E$4,$V428-4,0))</f>
        <v/>
      </c>
      <c r="G428" s="214" t="str">
        <f aca="true">IF(C428=$X$4,IF(ISERROR($V428),"Enter smelter details","RMI"),IF(ISERROR($V428),"",OFFSET('Smelter Look-up'!$F$4,$V428-4,0)))</f>
        <v/>
      </c>
      <c r="H428" s="215" t="str">
        <f aca="true">IF(ISERROR($V428),"",OFFSET('Smelter Look-up'!$G$4,$V428-4,0))</f>
        <v/>
      </c>
      <c r="I428" s="216" t="str">
        <f aca="true">IF(ISERROR($V428),"",OFFSET('Smelter Look-up'!$H$4,$V428-4,0))</f>
        <v/>
      </c>
      <c r="J428" s="216" t="str">
        <f aca="true">IF(ISERROR($V428),"",OFFSET('Smelter Look-up'!$I$4,$V428-4,0))</f>
        <v/>
      </c>
      <c r="K428" s="217"/>
      <c r="L428" s="217"/>
      <c r="M428" s="217"/>
      <c r="N428" s="217"/>
      <c r="O428" s="217"/>
      <c r="P428" s="218"/>
      <c r="Q428" s="219"/>
      <c r="R428" s="220" t="str">
        <f aca="true">IF(ISERROR($V428),"",OFFSET('Smelter Look-up'!$C$4,$V428-4,0)&amp;"")</f>
        <v/>
      </c>
      <c r="S428" s="221" t="str">
        <f aca="true">IF(B428="","",IF(ISERROR(MATCH($E428,CL,0)),"Unknown",INDIRECT("'C'!$A$"&amp;MATCH($E428,CL,0)+1)))</f>
        <v/>
      </c>
      <c r="T428" s="221" t="str">
        <f aca="true">IF(B428="","",IF(ISERROR(MATCH($J428,SorP!$B$1:$B$6279,0)),"",INDIRECT("'SorP'!$A$"&amp;MATCH($S428&amp;$J428,SorP!C:C,0))))</f>
        <v/>
      </c>
      <c r="U428" s="222"/>
      <c r="V428" s="223" t="e">
        <f aca="false">IF(C428="",NA(),IF(OR(C428="Smelter not listed",C428="Smelter not yet identified"),MATCH($B428&amp;$D428,'Smelter Look-up'!$J:$J,0),MATCH($B428&amp;$C428,'Smelter Look-up'!$J:$J,0)))</f>
        <v>#N/A</v>
      </c>
      <c r="X428" s="179" t="n">
        <f aca="false">IF(AND(C428="Smelter not listed",OR(LEN(D428)=0,LEN(E428)=0)),1,0)</f>
        <v>0</v>
      </c>
      <c r="AB428" s="224" t="str">
        <f aca="false">B428&amp;C428</f>
        <v/>
      </c>
    </row>
    <row r="429" s="179" customFormat="true" ht="20.25" hidden="false" customHeight="false" outlineLevel="0" collapsed="false">
      <c r="A429" s="221"/>
      <c r="B429" s="211" t="str">
        <f aca="false">IF(LEN(A429)=0,"",INDEX('Smelter Look-up'!$A:$A,MATCH($A429,'Smelter Look-up'!$E:$E,0)))</f>
        <v/>
      </c>
      <c r="C429" s="212" t="str">
        <f aca="false">IF(LEN(A429)=0,"",INDEX('Smelter Look-up'!$C:$C,MATCH($A429,'Smelter Look-up'!$E:$E,0)))</f>
        <v/>
      </c>
      <c r="D429" s="213"/>
      <c r="E429" s="211" t="str">
        <f aca="true">IF(ISERROR($V429),"",OFFSET('Smelter Look-up'!$D$4,$V429-4,0)&amp;"")</f>
        <v/>
      </c>
      <c r="F429" s="214" t="str">
        <f aca="true">IF(ISERROR($V429),"",OFFSET('Smelter Look-up'!$E$4,$V429-4,0))</f>
        <v/>
      </c>
      <c r="G429" s="214" t="str">
        <f aca="true">IF(C429=$X$4,IF(ISERROR($V429),"Enter smelter details","RMI"),IF(ISERROR($V429),"",OFFSET('Smelter Look-up'!$F$4,$V429-4,0)))</f>
        <v/>
      </c>
      <c r="H429" s="215" t="str">
        <f aca="true">IF(ISERROR($V429),"",OFFSET('Smelter Look-up'!$G$4,$V429-4,0))</f>
        <v/>
      </c>
      <c r="I429" s="216" t="str">
        <f aca="true">IF(ISERROR($V429),"",OFFSET('Smelter Look-up'!$H$4,$V429-4,0))</f>
        <v/>
      </c>
      <c r="J429" s="216" t="str">
        <f aca="true">IF(ISERROR($V429),"",OFFSET('Smelter Look-up'!$I$4,$V429-4,0))</f>
        <v/>
      </c>
      <c r="K429" s="217"/>
      <c r="L429" s="217"/>
      <c r="M429" s="217"/>
      <c r="N429" s="217"/>
      <c r="O429" s="217"/>
      <c r="P429" s="218"/>
      <c r="Q429" s="219"/>
      <c r="R429" s="220" t="str">
        <f aca="true">IF(ISERROR($V429),"",OFFSET('Smelter Look-up'!$C$4,$V429-4,0)&amp;"")</f>
        <v/>
      </c>
      <c r="S429" s="221" t="str">
        <f aca="true">IF(B429="","",IF(ISERROR(MATCH($E429,CL,0)),"Unknown",INDIRECT("'C'!$A$"&amp;MATCH($E429,CL,0)+1)))</f>
        <v/>
      </c>
      <c r="T429" s="221" t="str">
        <f aca="true">IF(B429="","",IF(ISERROR(MATCH($J429,SorP!$B$1:$B$6279,0)),"",INDIRECT("'SorP'!$A$"&amp;MATCH($S429&amp;$J429,SorP!C:C,0))))</f>
        <v/>
      </c>
      <c r="U429" s="222"/>
      <c r="V429" s="223" t="e">
        <f aca="false">IF(C429="",NA(),IF(OR(C429="Smelter not listed",C429="Smelter not yet identified"),MATCH($B429&amp;$D429,'Smelter Look-up'!$J:$J,0),MATCH($B429&amp;$C429,'Smelter Look-up'!$J:$J,0)))</f>
        <v>#N/A</v>
      </c>
      <c r="X429" s="179" t="n">
        <f aca="false">IF(AND(C429="Smelter not listed",OR(LEN(D429)=0,LEN(E429)=0)),1,0)</f>
        <v>0</v>
      </c>
      <c r="AB429" s="224" t="str">
        <f aca="false">B429&amp;C429</f>
        <v/>
      </c>
    </row>
    <row r="430" s="179" customFormat="true" ht="20.25" hidden="false" customHeight="false" outlineLevel="0" collapsed="false">
      <c r="A430" s="221"/>
      <c r="B430" s="211" t="str">
        <f aca="false">IF(LEN(A430)=0,"",INDEX('Smelter Look-up'!$A:$A,MATCH($A430,'Smelter Look-up'!$E:$E,0)))</f>
        <v/>
      </c>
      <c r="C430" s="212" t="str">
        <f aca="false">IF(LEN(A430)=0,"",INDEX('Smelter Look-up'!$C:$C,MATCH($A430,'Smelter Look-up'!$E:$E,0)))</f>
        <v/>
      </c>
      <c r="D430" s="213"/>
      <c r="E430" s="211" t="str">
        <f aca="true">IF(ISERROR($V430),"",OFFSET('Smelter Look-up'!$D$4,$V430-4,0)&amp;"")</f>
        <v/>
      </c>
      <c r="F430" s="214" t="str">
        <f aca="true">IF(ISERROR($V430),"",OFFSET('Smelter Look-up'!$E$4,$V430-4,0))</f>
        <v/>
      </c>
      <c r="G430" s="214" t="str">
        <f aca="true">IF(C430=$X$4,IF(ISERROR($V430),"Enter smelter details","RMI"),IF(ISERROR($V430),"",OFFSET('Smelter Look-up'!$F$4,$V430-4,0)))</f>
        <v/>
      </c>
      <c r="H430" s="215" t="str">
        <f aca="true">IF(ISERROR($V430),"",OFFSET('Smelter Look-up'!$G$4,$V430-4,0))</f>
        <v/>
      </c>
      <c r="I430" s="216" t="str">
        <f aca="true">IF(ISERROR($V430),"",OFFSET('Smelter Look-up'!$H$4,$V430-4,0))</f>
        <v/>
      </c>
      <c r="J430" s="216" t="str">
        <f aca="true">IF(ISERROR($V430),"",OFFSET('Smelter Look-up'!$I$4,$V430-4,0))</f>
        <v/>
      </c>
      <c r="K430" s="217"/>
      <c r="L430" s="217"/>
      <c r="M430" s="217"/>
      <c r="N430" s="217"/>
      <c r="O430" s="217"/>
      <c r="P430" s="218"/>
      <c r="Q430" s="219"/>
      <c r="R430" s="220" t="str">
        <f aca="true">IF(ISERROR($V430),"",OFFSET('Smelter Look-up'!$C$4,$V430-4,0)&amp;"")</f>
        <v/>
      </c>
      <c r="S430" s="221" t="str">
        <f aca="true">IF(B430="","",IF(ISERROR(MATCH($E430,CL,0)),"Unknown",INDIRECT("'C'!$A$"&amp;MATCH($E430,CL,0)+1)))</f>
        <v/>
      </c>
      <c r="T430" s="221" t="str">
        <f aca="true">IF(B430="","",IF(ISERROR(MATCH($J430,SorP!$B$1:$B$6279,0)),"",INDIRECT("'SorP'!$A$"&amp;MATCH($S430&amp;$J430,SorP!C:C,0))))</f>
        <v/>
      </c>
      <c r="U430" s="222"/>
      <c r="V430" s="223" t="e">
        <f aca="false">IF(C430="",NA(),IF(OR(C430="Smelter not listed",C430="Smelter not yet identified"),MATCH($B430&amp;$D430,'Smelter Look-up'!$J:$J,0),MATCH($B430&amp;$C430,'Smelter Look-up'!$J:$J,0)))</f>
        <v>#N/A</v>
      </c>
      <c r="X430" s="179" t="n">
        <f aca="false">IF(AND(C430="Smelter not listed",OR(LEN(D430)=0,LEN(E430)=0)),1,0)</f>
        <v>0</v>
      </c>
      <c r="AB430" s="224" t="str">
        <f aca="false">B430&amp;C430</f>
        <v/>
      </c>
    </row>
    <row r="431" s="179" customFormat="true" ht="20.25" hidden="false" customHeight="false" outlineLevel="0" collapsed="false">
      <c r="A431" s="221"/>
      <c r="B431" s="211" t="str">
        <f aca="false">IF(LEN(A431)=0,"",INDEX('Smelter Look-up'!$A:$A,MATCH($A431,'Smelter Look-up'!$E:$E,0)))</f>
        <v/>
      </c>
      <c r="C431" s="212" t="str">
        <f aca="false">IF(LEN(A431)=0,"",INDEX('Smelter Look-up'!$C:$C,MATCH($A431,'Smelter Look-up'!$E:$E,0)))</f>
        <v/>
      </c>
      <c r="D431" s="213"/>
      <c r="E431" s="211" t="str">
        <f aca="true">IF(ISERROR($V431),"",OFFSET('Smelter Look-up'!$D$4,$V431-4,0)&amp;"")</f>
        <v/>
      </c>
      <c r="F431" s="214" t="str">
        <f aca="true">IF(ISERROR($V431),"",OFFSET('Smelter Look-up'!$E$4,$V431-4,0))</f>
        <v/>
      </c>
      <c r="G431" s="214" t="str">
        <f aca="true">IF(C431=$X$4,IF(ISERROR($V431),"Enter smelter details","RMI"),IF(ISERROR($V431),"",OFFSET('Smelter Look-up'!$F$4,$V431-4,0)))</f>
        <v/>
      </c>
      <c r="H431" s="215" t="str">
        <f aca="true">IF(ISERROR($V431),"",OFFSET('Smelter Look-up'!$G$4,$V431-4,0))</f>
        <v/>
      </c>
      <c r="I431" s="216" t="str">
        <f aca="true">IF(ISERROR($V431),"",OFFSET('Smelter Look-up'!$H$4,$V431-4,0))</f>
        <v/>
      </c>
      <c r="J431" s="216" t="str">
        <f aca="true">IF(ISERROR($V431),"",OFFSET('Smelter Look-up'!$I$4,$V431-4,0))</f>
        <v/>
      </c>
      <c r="K431" s="217"/>
      <c r="L431" s="217"/>
      <c r="M431" s="217"/>
      <c r="N431" s="217"/>
      <c r="O431" s="217"/>
      <c r="P431" s="218"/>
      <c r="Q431" s="219"/>
      <c r="R431" s="220" t="str">
        <f aca="true">IF(ISERROR($V431),"",OFFSET('Smelter Look-up'!$C$4,$V431-4,0)&amp;"")</f>
        <v/>
      </c>
      <c r="S431" s="221" t="str">
        <f aca="true">IF(B431="","",IF(ISERROR(MATCH($E431,CL,0)),"Unknown",INDIRECT("'C'!$A$"&amp;MATCH($E431,CL,0)+1)))</f>
        <v/>
      </c>
      <c r="T431" s="221" t="str">
        <f aca="true">IF(B431="","",IF(ISERROR(MATCH($J431,SorP!$B$1:$B$6279,0)),"",INDIRECT("'SorP'!$A$"&amp;MATCH($S431&amp;$J431,SorP!C:C,0))))</f>
        <v/>
      </c>
      <c r="U431" s="222"/>
      <c r="V431" s="223" t="e">
        <f aca="false">IF(C431="",NA(),IF(OR(C431="Smelter not listed",C431="Smelter not yet identified"),MATCH($B431&amp;$D431,'Smelter Look-up'!$J:$J,0),MATCH($B431&amp;$C431,'Smelter Look-up'!$J:$J,0)))</f>
        <v>#N/A</v>
      </c>
      <c r="X431" s="179" t="n">
        <f aca="false">IF(AND(C431="Smelter not listed",OR(LEN(D431)=0,LEN(E431)=0)),1,0)</f>
        <v>0</v>
      </c>
      <c r="AB431" s="224" t="str">
        <f aca="false">B431&amp;C431</f>
        <v/>
      </c>
    </row>
    <row r="432" s="179" customFormat="true" ht="20.25" hidden="false" customHeight="false" outlineLevel="0" collapsed="false">
      <c r="A432" s="221"/>
      <c r="B432" s="211" t="str">
        <f aca="false">IF(LEN(A432)=0,"",INDEX('Smelter Look-up'!$A:$A,MATCH($A432,'Smelter Look-up'!$E:$E,0)))</f>
        <v/>
      </c>
      <c r="C432" s="212" t="str">
        <f aca="false">IF(LEN(A432)=0,"",INDEX('Smelter Look-up'!$C:$C,MATCH($A432,'Smelter Look-up'!$E:$E,0)))</f>
        <v/>
      </c>
      <c r="D432" s="213"/>
      <c r="E432" s="211" t="str">
        <f aca="true">IF(ISERROR($V432),"",OFFSET('Smelter Look-up'!$D$4,$V432-4,0)&amp;"")</f>
        <v/>
      </c>
      <c r="F432" s="214" t="str">
        <f aca="true">IF(ISERROR($V432),"",OFFSET('Smelter Look-up'!$E$4,$V432-4,0))</f>
        <v/>
      </c>
      <c r="G432" s="214" t="str">
        <f aca="true">IF(C432=$X$4,IF(ISERROR($V432),"Enter smelter details","RMI"),IF(ISERROR($V432),"",OFFSET('Smelter Look-up'!$F$4,$V432-4,0)))</f>
        <v/>
      </c>
      <c r="H432" s="215" t="str">
        <f aca="true">IF(ISERROR($V432),"",OFFSET('Smelter Look-up'!$G$4,$V432-4,0))</f>
        <v/>
      </c>
      <c r="I432" s="216" t="str">
        <f aca="true">IF(ISERROR($V432),"",OFFSET('Smelter Look-up'!$H$4,$V432-4,0))</f>
        <v/>
      </c>
      <c r="J432" s="216" t="str">
        <f aca="true">IF(ISERROR($V432),"",OFFSET('Smelter Look-up'!$I$4,$V432-4,0))</f>
        <v/>
      </c>
      <c r="K432" s="217"/>
      <c r="L432" s="217"/>
      <c r="M432" s="217"/>
      <c r="N432" s="217"/>
      <c r="O432" s="217"/>
      <c r="P432" s="218"/>
      <c r="Q432" s="219"/>
      <c r="R432" s="220" t="str">
        <f aca="true">IF(ISERROR($V432),"",OFFSET('Smelter Look-up'!$C$4,$V432-4,0)&amp;"")</f>
        <v/>
      </c>
      <c r="S432" s="221" t="str">
        <f aca="true">IF(B432="","",IF(ISERROR(MATCH($E432,CL,0)),"Unknown",INDIRECT("'C'!$A$"&amp;MATCH($E432,CL,0)+1)))</f>
        <v/>
      </c>
      <c r="T432" s="221" t="str">
        <f aca="true">IF(B432="","",IF(ISERROR(MATCH($J432,SorP!$B$1:$B$6279,0)),"",INDIRECT("'SorP'!$A$"&amp;MATCH($S432&amp;$J432,SorP!C:C,0))))</f>
        <v/>
      </c>
      <c r="U432" s="222"/>
      <c r="V432" s="223" t="e">
        <f aca="false">IF(C432="",NA(),IF(OR(C432="Smelter not listed",C432="Smelter not yet identified"),MATCH($B432&amp;$D432,'Smelter Look-up'!$J:$J,0),MATCH($B432&amp;$C432,'Smelter Look-up'!$J:$J,0)))</f>
        <v>#N/A</v>
      </c>
      <c r="X432" s="179" t="n">
        <f aca="false">IF(AND(C432="Smelter not listed",OR(LEN(D432)=0,LEN(E432)=0)),1,0)</f>
        <v>0</v>
      </c>
      <c r="AB432" s="224" t="str">
        <f aca="false">B432&amp;C432</f>
        <v/>
      </c>
    </row>
    <row r="433" s="179" customFormat="true" ht="20.25" hidden="false" customHeight="false" outlineLevel="0" collapsed="false">
      <c r="A433" s="221"/>
      <c r="B433" s="211" t="str">
        <f aca="false">IF(LEN(A433)=0,"",INDEX('Smelter Look-up'!$A:$A,MATCH($A433,'Smelter Look-up'!$E:$E,0)))</f>
        <v/>
      </c>
      <c r="C433" s="212" t="str">
        <f aca="false">IF(LEN(A433)=0,"",INDEX('Smelter Look-up'!$C:$C,MATCH($A433,'Smelter Look-up'!$E:$E,0)))</f>
        <v/>
      </c>
      <c r="D433" s="213"/>
      <c r="E433" s="211" t="str">
        <f aca="true">IF(ISERROR($V433),"",OFFSET('Smelter Look-up'!$D$4,$V433-4,0)&amp;"")</f>
        <v/>
      </c>
      <c r="F433" s="214" t="str">
        <f aca="true">IF(ISERROR($V433),"",OFFSET('Smelter Look-up'!$E$4,$V433-4,0))</f>
        <v/>
      </c>
      <c r="G433" s="214" t="str">
        <f aca="true">IF(C433=$X$4,IF(ISERROR($V433),"Enter smelter details","RMI"),IF(ISERROR($V433),"",OFFSET('Smelter Look-up'!$F$4,$V433-4,0)))</f>
        <v/>
      </c>
      <c r="H433" s="215" t="str">
        <f aca="true">IF(ISERROR($V433),"",OFFSET('Smelter Look-up'!$G$4,$V433-4,0))</f>
        <v/>
      </c>
      <c r="I433" s="216" t="str">
        <f aca="true">IF(ISERROR($V433),"",OFFSET('Smelter Look-up'!$H$4,$V433-4,0))</f>
        <v/>
      </c>
      <c r="J433" s="216" t="str">
        <f aca="true">IF(ISERROR($V433),"",OFFSET('Smelter Look-up'!$I$4,$V433-4,0))</f>
        <v/>
      </c>
      <c r="K433" s="217"/>
      <c r="L433" s="217"/>
      <c r="M433" s="217"/>
      <c r="N433" s="217"/>
      <c r="O433" s="217"/>
      <c r="P433" s="218"/>
      <c r="Q433" s="219"/>
      <c r="R433" s="220" t="str">
        <f aca="true">IF(ISERROR($V433),"",OFFSET('Smelter Look-up'!$C$4,$V433-4,0)&amp;"")</f>
        <v/>
      </c>
      <c r="S433" s="221" t="str">
        <f aca="true">IF(B433="","",IF(ISERROR(MATCH($E433,CL,0)),"Unknown",INDIRECT("'C'!$A$"&amp;MATCH($E433,CL,0)+1)))</f>
        <v/>
      </c>
      <c r="T433" s="221" t="str">
        <f aca="true">IF(B433="","",IF(ISERROR(MATCH($J433,SorP!$B$1:$B$6279,0)),"",INDIRECT("'SorP'!$A$"&amp;MATCH($S433&amp;$J433,SorP!C:C,0))))</f>
        <v/>
      </c>
      <c r="U433" s="222"/>
      <c r="V433" s="223" t="e">
        <f aca="false">IF(C433="",NA(),IF(OR(C433="Smelter not listed",C433="Smelter not yet identified"),MATCH($B433&amp;$D433,'Smelter Look-up'!$J:$J,0),MATCH($B433&amp;$C433,'Smelter Look-up'!$J:$J,0)))</f>
        <v>#N/A</v>
      </c>
      <c r="X433" s="179" t="n">
        <f aca="false">IF(AND(C433="Smelter not listed",OR(LEN(D433)=0,LEN(E433)=0)),1,0)</f>
        <v>0</v>
      </c>
      <c r="AB433" s="224" t="str">
        <f aca="false">B433&amp;C433</f>
        <v/>
      </c>
    </row>
    <row r="434" s="179" customFormat="true" ht="20.25" hidden="false" customHeight="false" outlineLevel="0" collapsed="false">
      <c r="A434" s="221"/>
      <c r="B434" s="211" t="str">
        <f aca="false">IF(LEN(A434)=0,"",INDEX('Smelter Look-up'!$A:$A,MATCH($A434,'Smelter Look-up'!$E:$E,0)))</f>
        <v/>
      </c>
      <c r="C434" s="212" t="str">
        <f aca="false">IF(LEN(A434)=0,"",INDEX('Smelter Look-up'!$C:$C,MATCH($A434,'Smelter Look-up'!$E:$E,0)))</f>
        <v/>
      </c>
      <c r="D434" s="213"/>
      <c r="E434" s="211" t="str">
        <f aca="true">IF(ISERROR($V434),"",OFFSET('Smelter Look-up'!$D$4,$V434-4,0)&amp;"")</f>
        <v/>
      </c>
      <c r="F434" s="214" t="str">
        <f aca="true">IF(ISERROR($V434),"",OFFSET('Smelter Look-up'!$E$4,$V434-4,0))</f>
        <v/>
      </c>
      <c r="G434" s="214" t="str">
        <f aca="true">IF(C434=$X$4,IF(ISERROR($V434),"Enter smelter details","RMI"),IF(ISERROR($V434),"",OFFSET('Smelter Look-up'!$F$4,$V434-4,0)))</f>
        <v/>
      </c>
      <c r="H434" s="215" t="str">
        <f aca="true">IF(ISERROR($V434),"",OFFSET('Smelter Look-up'!$G$4,$V434-4,0))</f>
        <v/>
      </c>
      <c r="I434" s="216" t="str">
        <f aca="true">IF(ISERROR($V434),"",OFFSET('Smelter Look-up'!$H$4,$V434-4,0))</f>
        <v/>
      </c>
      <c r="J434" s="216" t="str">
        <f aca="true">IF(ISERROR($V434),"",OFFSET('Smelter Look-up'!$I$4,$V434-4,0))</f>
        <v/>
      </c>
      <c r="K434" s="217"/>
      <c r="L434" s="217"/>
      <c r="M434" s="217"/>
      <c r="N434" s="217"/>
      <c r="O434" s="217"/>
      <c r="P434" s="218"/>
      <c r="Q434" s="219"/>
      <c r="R434" s="220" t="str">
        <f aca="true">IF(ISERROR($V434),"",OFFSET('Smelter Look-up'!$C$4,$V434-4,0)&amp;"")</f>
        <v/>
      </c>
      <c r="S434" s="221" t="str">
        <f aca="true">IF(B434="","",IF(ISERROR(MATCH($E434,CL,0)),"Unknown",INDIRECT("'C'!$A$"&amp;MATCH($E434,CL,0)+1)))</f>
        <v/>
      </c>
      <c r="T434" s="221" t="str">
        <f aca="true">IF(B434="","",IF(ISERROR(MATCH($J434,SorP!$B$1:$B$6279,0)),"",INDIRECT("'SorP'!$A$"&amp;MATCH($S434&amp;$J434,SorP!C:C,0))))</f>
        <v/>
      </c>
      <c r="U434" s="222"/>
      <c r="V434" s="223" t="e">
        <f aca="false">IF(C434="",NA(),IF(OR(C434="Smelter not listed",C434="Smelter not yet identified"),MATCH($B434&amp;$D434,'Smelter Look-up'!$J:$J,0),MATCH($B434&amp;$C434,'Smelter Look-up'!$J:$J,0)))</f>
        <v>#N/A</v>
      </c>
      <c r="X434" s="179" t="n">
        <f aca="false">IF(AND(C434="Smelter not listed",OR(LEN(D434)=0,LEN(E434)=0)),1,0)</f>
        <v>0</v>
      </c>
      <c r="AB434" s="224" t="str">
        <f aca="false">B434&amp;C434</f>
        <v/>
      </c>
    </row>
    <row r="435" s="179" customFormat="true" ht="20.25" hidden="false" customHeight="false" outlineLevel="0" collapsed="false">
      <c r="A435" s="221"/>
      <c r="B435" s="211" t="str">
        <f aca="false">IF(LEN(A435)=0,"",INDEX('Smelter Look-up'!$A:$A,MATCH($A435,'Smelter Look-up'!$E:$E,0)))</f>
        <v/>
      </c>
      <c r="C435" s="212" t="str">
        <f aca="false">IF(LEN(A435)=0,"",INDEX('Smelter Look-up'!$C:$C,MATCH($A435,'Smelter Look-up'!$E:$E,0)))</f>
        <v/>
      </c>
      <c r="D435" s="213"/>
      <c r="E435" s="211" t="str">
        <f aca="true">IF(ISERROR($V435),"",OFFSET('Smelter Look-up'!$D$4,$V435-4,0)&amp;"")</f>
        <v/>
      </c>
      <c r="F435" s="214" t="str">
        <f aca="true">IF(ISERROR($V435),"",OFFSET('Smelter Look-up'!$E$4,$V435-4,0))</f>
        <v/>
      </c>
      <c r="G435" s="214" t="str">
        <f aca="true">IF(C435=$X$4,IF(ISERROR($V435),"Enter smelter details","RMI"),IF(ISERROR($V435),"",OFFSET('Smelter Look-up'!$F$4,$V435-4,0)))</f>
        <v/>
      </c>
      <c r="H435" s="215" t="str">
        <f aca="true">IF(ISERROR($V435),"",OFFSET('Smelter Look-up'!$G$4,$V435-4,0))</f>
        <v/>
      </c>
      <c r="I435" s="216" t="str">
        <f aca="true">IF(ISERROR($V435),"",OFFSET('Smelter Look-up'!$H$4,$V435-4,0))</f>
        <v/>
      </c>
      <c r="J435" s="216" t="str">
        <f aca="true">IF(ISERROR($V435),"",OFFSET('Smelter Look-up'!$I$4,$V435-4,0))</f>
        <v/>
      </c>
      <c r="K435" s="217"/>
      <c r="L435" s="217"/>
      <c r="M435" s="217"/>
      <c r="N435" s="217"/>
      <c r="O435" s="217"/>
      <c r="P435" s="218"/>
      <c r="Q435" s="219"/>
      <c r="R435" s="220" t="str">
        <f aca="true">IF(ISERROR($V435),"",OFFSET('Smelter Look-up'!$C$4,$V435-4,0)&amp;"")</f>
        <v/>
      </c>
      <c r="S435" s="221" t="str">
        <f aca="true">IF(B435="","",IF(ISERROR(MATCH($E435,CL,0)),"Unknown",INDIRECT("'C'!$A$"&amp;MATCH($E435,CL,0)+1)))</f>
        <v/>
      </c>
      <c r="T435" s="221" t="str">
        <f aca="true">IF(B435="","",IF(ISERROR(MATCH($J435,SorP!$B$1:$B$6279,0)),"",INDIRECT("'SorP'!$A$"&amp;MATCH($S435&amp;$J435,SorP!C:C,0))))</f>
        <v/>
      </c>
      <c r="U435" s="222"/>
      <c r="V435" s="223" t="e">
        <f aca="false">IF(C435="",NA(),IF(OR(C435="Smelter not listed",C435="Smelter not yet identified"),MATCH($B435&amp;$D435,'Smelter Look-up'!$J:$J,0),MATCH($B435&amp;$C435,'Smelter Look-up'!$J:$J,0)))</f>
        <v>#N/A</v>
      </c>
      <c r="X435" s="179" t="n">
        <f aca="false">IF(AND(C435="Smelter not listed",OR(LEN(D435)=0,LEN(E435)=0)),1,0)</f>
        <v>0</v>
      </c>
      <c r="AB435" s="224" t="str">
        <f aca="false">B435&amp;C435</f>
        <v/>
      </c>
    </row>
    <row r="436" s="179" customFormat="true" ht="20.25" hidden="false" customHeight="false" outlineLevel="0" collapsed="false">
      <c r="A436" s="221"/>
      <c r="B436" s="211" t="str">
        <f aca="false">IF(LEN(A436)=0,"",INDEX('Smelter Look-up'!$A:$A,MATCH($A436,'Smelter Look-up'!$E:$E,0)))</f>
        <v/>
      </c>
      <c r="C436" s="212" t="str">
        <f aca="false">IF(LEN(A436)=0,"",INDEX('Smelter Look-up'!$C:$C,MATCH($A436,'Smelter Look-up'!$E:$E,0)))</f>
        <v/>
      </c>
      <c r="D436" s="213"/>
      <c r="E436" s="211" t="str">
        <f aca="true">IF(ISERROR($V436),"",OFFSET('Smelter Look-up'!$D$4,$V436-4,0)&amp;"")</f>
        <v/>
      </c>
      <c r="F436" s="214" t="str">
        <f aca="true">IF(ISERROR($V436),"",OFFSET('Smelter Look-up'!$E$4,$V436-4,0))</f>
        <v/>
      </c>
      <c r="G436" s="214" t="str">
        <f aca="true">IF(C436=$X$4,IF(ISERROR($V436),"Enter smelter details","RMI"),IF(ISERROR($V436),"",OFFSET('Smelter Look-up'!$F$4,$V436-4,0)))</f>
        <v/>
      </c>
      <c r="H436" s="215" t="str">
        <f aca="true">IF(ISERROR($V436),"",OFFSET('Smelter Look-up'!$G$4,$V436-4,0))</f>
        <v/>
      </c>
      <c r="I436" s="216" t="str">
        <f aca="true">IF(ISERROR($V436),"",OFFSET('Smelter Look-up'!$H$4,$V436-4,0))</f>
        <v/>
      </c>
      <c r="J436" s="216" t="str">
        <f aca="true">IF(ISERROR($V436),"",OFFSET('Smelter Look-up'!$I$4,$V436-4,0))</f>
        <v/>
      </c>
      <c r="K436" s="217"/>
      <c r="L436" s="217"/>
      <c r="M436" s="217"/>
      <c r="N436" s="217"/>
      <c r="O436" s="217"/>
      <c r="P436" s="218"/>
      <c r="Q436" s="219"/>
      <c r="R436" s="220" t="str">
        <f aca="true">IF(ISERROR($V436),"",OFFSET('Smelter Look-up'!$C$4,$V436-4,0)&amp;"")</f>
        <v/>
      </c>
      <c r="S436" s="221" t="str">
        <f aca="true">IF(B436="","",IF(ISERROR(MATCH($E436,CL,0)),"Unknown",INDIRECT("'C'!$A$"&amp;MATCH($E436,CL,0)+1)))</f>
        <v/>
      </c>
      <c r="T436" s="221" t="str">
        <f aca="true">IF(B436="","",IF(ISERROR(MATCH($J436,SorP!$B$1:$B$6279,0)),"",INDIRECT("'SorP'!$A$"&amp;MATCH($S436&amp;$J436,SorP!C:C,0))))</f>
        <v/>
      </c>
      <c r="U436" s="222"/>
      <c r="V436" s="223" t="e">
        <f aca="false">IF(C436="",NA(),IF(OR(C436="Smelter not listed",C436="Smelter not yet identified"),MATCH($B436&amp;$D436,'Smelter Look-up'!$J:$J,0),MATCH($B436&amp;$C436,'Smelter Look-up'!$J:$J,0)))</f>
        <v>#N/A</v>
      </c>
      <c r="X436" s="179" t="n">
        <f aca="false">IF(AND(C436="Smelter not listed",OR(LEN(D436)=0,LEN(E436)=0)),1,0)</f>
        <v>0</v>
      </c>
      <c r="AB436" s="224" t="str">
        <f aca="false">B436&amp;C436</f>
        <v/>
      </c>
    </row>
    <row r="437" s="179" customFormat="true" ht="20.25" hidden="false" customHeight="false" outlineLevel="0" collapsed="false">
      <c r="A437" s="221"/>
      <c r="B437" s="211" t="str">
        <f aca="false">IF(LEN(A437)=0,"",INDEX('Smelter Look-up'!$A:$A,MATCH($A437,'Smelter Look-up'!$E:$E,0)))</f>
        <v/>
      </c>
      <c r="C437" s="212" t="str">
        <f aca="false">IF(LEN(A437)=0,"",INDEX('Smelter Look-up'!$C:$C,MATCH($A437,'Smelter Look-up'!$E:$E,0)))</f>
        <v/>
      </c>
      <c r="D437" s="213"/>
      <c r="E437" s="211" t="str">
        <f aca="true">IF(ISERROR($V437),"",OFFSET('Smelter Look-up'!$D$4,$V437-4,0)&amp;"")</f>
        <v/>
      </c>
      <c r="F437" s="214" t="str">
        <f aca="true">IF(ISERROR($V437),"",OFFSET('Smelter Look-up'!$E$4,$V437-4,0))</f>
        <v/>
      </c>
      <c r="G437" s="214" t="str">
        <f aca="true">IF(C437=$X$4,IF(ISERROR($V437),"Enter smelter details","RMI"),IF(ISERROR($V437),"",OFFSET('Smelter Look-up'!$F$4,$V437-4,0)))</f>
        <v/>
      </c>
      <c r="H437" s="215" t="str">
        <f aca="true">IF(ISERROR($V437),"",OFFSET('Smelter Look-up'!$G$4,$V437-4,0))</f>
        <v/>
      </c>
      <c r="I437" s="216" t="str">
        <f aca="true">IF(ISERROR($V437),"",OFFSET('Smelter Look-up'!$H$4,$V437-4,0))</f>
        <v/>
      </c>
      <c r="J437" s="216" t="str">
        <f aca="true">IF(ISERROR($V437),"",OFFSET('Smelter Look-up'!$I$4,$V437-4,0))</f>
        <v/>
      </c>
      <c r="K437" s="217"/>
      <c r="L437" s="217"/>
      <c r="M437" s="217"/>
      <c r="N437" s="217"/>
      <c r="O437" s="217"/>
      <c r="P437" s="218"/>
      <c r="Q437" s="219"/>
      <c r="R437" s="220" t="str">
        <f aca="true">IF(ISERROR($V437),"",OFFSET('Smelter Look-up'!$C$4,$V437-4,0)&amp;"")</f>
        <v/>
      </c>
      <c r="S437" s="221" t="str">
        <f aca="true">IF(B437="","",IF(ISERROR(MATCH($E437,CL,0)),"Unknown",INDIRECT("'C'!$A$"&amp;MATCH($E437,CL,0)+1)))</f>
        <v/>
      </c>
      <c r="T437" s="221" t="str">
        <f aca="true">IF(B437="","",IF(ISERROR(MATCH($J437,SorP!$B$1:$B$6279,0)),"",INDIRECT("'SorP'!$A$"&amp;MATCH($S437&amp;$J437,SorP!C:C,0))))</f>
        <v/>
      </c>
      <c r="U437" s="222"/>
      <c r="V437" s="223" t="e">
        <f aca="false">IF(C437="",NA(),IF(OR(C437="Smelter not listed",C437="Smelter not yet identified"),MATCH($B437&amp;$D437,'Smelter Look-up'!$J:$J,0),MATCH($B437&amp;$C437,'Smelter Look-up'!$J:$J,0)))</f>
        <v>#N/A</v>
      </c>
      <c r="X437" s="179" t="n">
        <f aca="false">IF(AND(C437="Smelter not listed",OR(LEN(D437)=0,LEN(E437)=0)),1,0)</f>
        <v>0</v>
      </c>
      <c r="AB437" s="224" t="str">
        <f aca="false">B437&amp;C437</f>
        <v/>
      </c>
    </row>
    <row r="438" s="179" customFormat="true" ht="20.25" hidden="false" customHeight="false" outlineLevel="0" collapsed="false">
      <c r="A438" s="221"/>
      <c r="B438" s="211" t="str">
        <f aca="false">IF(LEN(A438)=0,"",INDEX('Smelter Look-up'!$A:$A,MATCH($A438,'Smelter Look-up'!$E:$E,0)))</f>
        <v/>
      </c>
      <c r="C438" s="212" t="str">
        <f aca="false">IF(LEN(A438)=0,"",INDEX('Smelter Look-up'!$C:$C,MATCH($A438,'Smelter Look-up'!$E:$E,0)))</f>
        <v/>
      </c>
      <c r="D438" s="213"/>
      <c r="E438" s="211" t="str">
        <f aca="true">IF(ISERROR($V438),"",OFFSET('Smelter Look-up'!$D$4,$V438-4,0)&amp;"")</f>
        <v/>
      </c>
      <c r="F438" s="214" t="str">
        <f aca="true">IF(ISERROR($V438),"",OFFSET('Smelter Look-up'!$E$4,$V438-4,0))</f>
        <v/>
      </c>
      <c r="G438" s="214" t="str">
        <f aca="true">IF(C438=$X$4,IF(ISERROR($V438),"Enter smelter details","RMI"),IF(ISERROR($V438),"",OFFSET('Smelter Look-up'!$F$4,$V438-4,0)))</f>
        <v/>
      </c>
      <c r="H438" s="215" t="str">
        <f aca="true">IF(ISERROR($V438),"",OFFSET('Smelter Look-up'!$G$4,$V438-4,0))</f>
        <v/>
      </c>
      <c r="I438" s="216" t="str">
        <f aca="true">IF(ISERROR($V438),"",OFFSET('Smelter Look-up'!$H$4,$V438-4,0))</f>
        <v/>
      </c>
      <c r="J438" s="216" t="str">
        <f aca="true">IF(ISERROR($V438),"",OFFSET('Smelter Look-up'!$I$4,$V438-4,0))</f>
        <v/>
      </c>
      <c r="K438" s="217"/>
      <c r="L438" s="217"/>
      <c r="M438" s="217"/>
      <c r="N438" s="217"/>
      <c r="O438" s="217"/>
      <c r="P438" s="218"/>
      <c r="Q438" s="219"/>
      <c r="R438" s="220" t="str">
        <f aca="true">IF(ISERROR($V438),"",OFFSET('Smelter Look-up'!$C$4,$V438-4,0)&amp;"")</f>
        <v/>
      </c>
      <c r="S438" s="221" t="str">
        <f aca="true">IF(B438="","",IF(ISERROR(MATCH($E438,CL,0)),"Unknown",INDIRECT("'C'!$A$"&amp;MATCH($E438,CL,0)+1)))</f>
        <v/>
      </c>
      <c r="T438" s="221" t="str">
        <f aca="true">IF(B438="","",IF(ISERROR(MATCH($J438,SorP!$B$1:$B$6279,0)),"",INDIRECT("'SorP'!$A$"&amp;MATCH($S438&amp;$J438,SorP!C:C,0))))</f>
        <v/>
      </c>
      <c r="U438" s="222"/>
      <c r="V438" s="223" t="e">
        <f aca="false">IF(C438="",NA(),IF(OR(C438="Smelter not listed",C438="Smelter not yet identified"),MATCH($B438&amp;$D438,'Smelter Look-up'!$J:$J,0),MATCH($B438&amp;$C438,'Smelter Look-up'!$J:$J,0)))</f>
        <v>#N/A</v>
      </c>
      <c r="X438" s="179" t="n">
        <f aca="false">IF(AND(C438="Smelter not listed",OR(LEN(D438)=0,LEN(E438)=0)),1,0)</f>
        <v>0</v>
      </c>
      <c r="AB438" s="224" t="str">
        <f aca="false">B438&amp;C438</f>
        <v/>
      </c>
    </row>
    <row r="439" s="179" customFormat="true" ht="20.25" hidden="false" customHeight="false" outlineLevel="0" collapsed="false">
      <c r="A439" s="221"/>
      <c r="B439" s="211" t="str">
        <f aca="false">IF(LEN(A439)=0,"",INDEX('Smelter Look-up'!$A:$A,MATCH($A439,'Smelter Look-up'!$E:$E,0)))</f>
        <v/>
      </c>
      <c r="C439" s="212" t="str">
        <f aca="false">IF(LEN(A439)=0,"",INDEX('Smelter Look-up'!$C:$C,MATCH($A439,'Smelter Look-up'!$E:$E,0)))</f>
        <v/>
      </c>
      <c r="D439" s="213"/>
      <c r="E439" s="211" t="str">
        <f aca="true">IF(ISERROR($V439),"",OFFSET('Smelter Look-up'!$D$4,$V439-4,0)&amp;"")</f>
        <v/>
      </c>
      <c r="F439" s="214" t="str">
        <f aca="true">IF(ISERROR($V439),"",OFFSET('Smelter Look-up'!$E$4,$V439-4,0))</f>
        <v/>
      </c>
      <c r="G439" s="214" t="str">
        <f aca="true">IF(C439=$X$4,IF(ISERROR($V439),"Enter smelter details","RMI"),IF(ISERROR($V439),"",OFFSET('Smelter Look-up'!$F$4,$V439-4,0)))</f>
        <v/>
      </c>
      <c r="H439" s="215" t="str">
        <f aca="true">IF(ISERROR($V439),"",OFFSET('Smelter Look-up'!$G$4,$V439-4,0))</f>
        <v/>
      </c>
      <c r="I439" s="216" t="str">
        <f aca="true">IF(ISERROR($V439),"",OFFSET('Smelter Look-up'!$H$4,$V439-4,0))</f>
        <v/>
      </c>
      <c r="J439" s="216" t="str">
        <f aca="true">IF(ISERROR($V439),"",OFFSET('Smelter Look-up'!$I$4,$V439-4,0))</f>
        <v/>
      </c>
      <c r="K439" s="217"/>
      <c r="L439" s="217"/>
      <c r="M439" s="217"/>
      <c r="N439" s="217"/>
      <c r="O439" s="217"/>
      <c r="P439" s="218"/>
      <c r="Q439" s="219"/>
      <c r="R439" s="220" t="str">
        <f aca="true">IF(ISERROR($V439),"",OFFSET('Smelter Look-up'!$C$4,$V439-4,0)&amp;"")</f>
        <v/>
      </c>
      <c r="S439" s="221" t="str">
        <f aca="true">IF(B439="","",IF(ISERROR(MATCH($E439,CL,0)),"Unknown",INDIRECT("'C'!$A$"&amp;MATCH($E439,CL,0)+1)))</f>
        <v/>
      </c>
      <c r="T439" s="221" t="str">
        <f aca="true">IF(B439="","",IF(ISERROR(MATCH($J439,SorP!$B$1:$B$6279,0)),"",INDIRECT("'SorP'!$A$"&amp;MATCH($S439&amp;$J439,SorP!C:C,0))))</f>
        <v/>
      </c>
      <c r="U439" s="222"/>
      <c r="V439" s="223" t="e">
        <f aca="false">IF(C439="",NA(),IF(OR(C439="Smelter not listed",C439="Smelter not yet identified"),MATCH($B439&amp;$D439,'Smelter Look-up'!$J:$J,0),MATCH($B439&amp;$C439,'Smelter Look-up'!$J:$J,0)))</f>
        <v>#N/A</v>
      </c>
      <c r="X439" s="179" t="n">
        <f aca="false">IF(AND(C439="Smelter not listed",OR(LEN(D439)=0,LEN(E439)=0)),1,0)</f>
        <v>0</v>
      </c>
      <c r="AB439" s="224" t="str">
        <f aca="false">B439&amp;C439</f>
        <v/>
      </c>
    </row>
    <row r="440" s="179" customFormat="true" ht="20.25" hidden="false" customHeight="false" outlineLevel="0" collapsed="false">
      <c r="A440" s="221"/>
      <c r="B440" s="211" t="str">
        <f aca="false">IF(LEN(A440)=0,"",INDEX('Smelter Look-up'!$A:$A,MATCH($A440,'Smelter Look-up'!$E:$E,0)))</f>
        <v/>
      </c>
      <c r="C440" s="212" t="str">
        <f aca="false">IF(LEN(A440)=0,"",INDEX('Smelter Look-up'!$C:$C,MATCH($A440,'Smelter Look-up'!$E:$E,0)))</f>
        <v/>
      </c>
      <c r="D440" s="213"/>
      <c r="E440" s="211" t="str">
        <f aca="true">IF(ISERROR($V440),"",OFFSET('Smelter Look-up'!$D$4,$V440-4,0)&amp;"")</f>
        <v/>
      </c>
      <c r="F440" s="214" t="str">
        <f aca="true">IF(ISERROR($V440),"",OFFSET('Smelter Look-up'!$E$4,$V440-4,0))</f>
        <v/>
      </c>
      <c r="G440" s="214" t="str">
        <f aca="true">IF(C440=$X$4,IF(ISERROR($V440),"Enter smelter details","RMI"),IF(ISERROR($V440),"",OFFSET('Smelter Look-up'!$F$4,$V440-4,0)))</f>
        <v/>
      </c>
      <c r="H440" s="215" t="str">
        <f aca="true">IF(ISERROR($V440),"",OFFSET('Smelter Look-up'!$G$4,$V440-4,0))</f>
        <v/>
      </c>
      <c r="I440" s="216" t="str">
        <f aca="true">IF(ISERROR($V440),"",OFFSET('Smelter Look-up'!$H$4,$V440-4,0))</f>
        <v/>
      </c>
      <c r="J440" s="216" t="str">
        <f aca="true">IF(ISERROR($V440),"",OFFSET('Smelter Look-up'!$I$4,$V440-4,0))</f>
        <v/>
      </c>
      <c r="K440" s="217"/>
      <c r="L440" s="217"/>
      <c r="M440" s="217"/>
      <c r="N440" s="217"/>
      <c r="O440" s="217"/>
      <c r="P440" s="218"/>
      <c r="Q440" s="219"/>
      <c r="R440" s="220" t="str">
        <f aca="true">IF(ISERROR($V440),"",OFFSET('Smelter Look-up'!$C$4,$V440-4,0)&amp;"")</f>
        <v/>
      </c>
      <c r="S440" s="221" t="str">
        <f aca="true">IF(B440="","",IF(ISERROR(MATCH($E440,CL,0)),"Unknown",INDIRECT("'C'!$A$"&amp;MATCH($E440,CL,0)+1)))</f>
        <v/>
      </c>
      <c r="T440" s="221" t="str">
        <f aca="true">IF(B440="","",IF(ISERROR(MATCH($J440,SorP!$B$1:$B$6279,0)),"",INDIRECT("'SorP'!$A$"&amp;MATCH($S440&amp;$J440,SorP!C:C,0))))</f>
        <v/>
      </c>
      <c r="U440" s="222"/>
      <c r="V440" s="223" t="e">
        <f aca="false">IF(C440="",NA(),IF(OR(C440="Smelter not listed",C440="Smelter not yet identified"),MATCH($B440&amp;$D440,'Smelter Look-up'!$J:$J,0),MATCH($B440&amp;$C440,'Smelter Look-up'!$J:$J,0)))</f>
        <v>#N/A</v>
      </c>
      <c r="X440" s="179" t="n">
        <f aca="false">IF(AND(C440="Smelter not listed",OR(LEN(D440)=0,LEN(E440)=0)),1,0)</f>
        <v>0</v>
      </c>
      <c r="AB440" s="224" t="str">
        <f aca="false">B440&amp;C440</f>
        <v/>
      </c>
    </row>
    <row r="441" s="179" customFormat="true" ht="20.25" hidden="false" customHeight="false" outlineLevel="0" collapsed="false">
      <c r="A441" s="221"/>
      <c r="B441" s="211" t="str">
        <f aca="false">IF(LEN(A441)=0,"",INDEX('Smelter Look-up'!$A:$A,MATCH($A441,'Smelter Look-up'!$E:$E,0)))</f>
        <v/>
      </c>
      <c r="C441" s="212" t="str">
        <f aca="false">IF(LEN(A441)=0,"",INDEX('Smelter Look-up'!$C:$C,MATCH($A441,'Smelter Look-up'!$E:$E,0)))</f>
        <v/>
      </c>
      <c r="D441" s="213"/>
      <c r="E441" s="211" t="str">
        <f aca="true">IF(ISERROR($V441),"",OFFSET('Smelter Look-up'!$D$4,$V441-4,0)&amp;"")</f>
        <v/>
      </c>
      <c r="F441" s="214" t="str">
        <f aca="true">IF(ISERROR($V441),"",OFFSET('Smelter Look-up'!$E$4,$V441-4,0))</f>
        <v/>
      </c>
      <c r="G441" s="214" t="str">
        <f aca="true">IF(C441=$X$4,IF(ISERROR($V441),"Enter smelter details","RMI"),IF(ISERROR($V441),"",OFFSET('Smelter Look-up'!$F$4,$V441-4,0)))</f>
        <v/>
      </c>
      <c r="H441" s="215" t="str">
        <f aca="true">IF(ISERROR($V441),"",OFFSET('Smelter Look-up'!$G$4,$V441-4,0))</f>
        <v/>
      </c>
      <c r="I441" s="216" t="str">
        <f aca="true">IF(ISERROR($V441),"",OFFSET('Smelter Look-up'!$H$4,$V441-4,0))</f>
        <v/>
      </c>
      <c r="J441" s="216" t="str">
        <f aca="true">IF(ISERROR($V441),"",OFFSET('Smelter Look-up'!$I$4,$V441-4,0))</f>
        <v/>
      </c>
      <c r="K441" s="217"/>
      <c r="L441" s="217"/>
      <c r="M441" s="217"/>
      <c r="N441" s="217"/>
      <c r="O441" s="217"/>
      <c r="P441" s="218"/>
      <c r="Q441" s="219"/>
      <c r="R441" s="220" t="str">
        <f aca="true">IF(ISERROR($V441),"",OFFSET('Smelter Look-up'!$C$4,$V441-4,0)&amp;"")</f>
        <v/>
      </c>
      <c r="S441" s="221" t="str">
        <f aca="true">IF(B441="","",IF(ISERROR(MATCH($E441,CL,0)),"Unknown",INDIRECT("'C'!$A$"&amp;MATCH($E441,CL,0)+1)))</f>
        <v/>
      </c>
      <c r="T441" s="221" t="str">
        <f aca="true">IF(B441="","",IF(ISERROR(MATCH($J441,SorP!$B$1:$B$6279,0)),"",INDIRECT("'SorP'!$A$"&amp;MATCH($S441&amp;$J441,SorP!C:C,0))))</f>
        <v/>
      </c>
      <c r="U441" s="222"/>
      <c r="V441" s="223" t="e">
        <f aca="false">IF(C441="",NA(),IF(OR(C441="Smelter not listed",C441="Smelter not yet identified"),MATCH($B441&amp;$D441,'Smelter Look-up'!$J:$J,0),MATCH($B441&amp;$C441,'Smelter Look-up'!$J:$J,0)))</f>
        <v>#N/A</v>
      </c>
      <c r="X441" s="179" t="n">
        <f aca="false">IF(AND(C441="Smelter not listed",OR(LEN(D441)=0,LEN(E441)=0)),1,0)</f>
        <v>0</v>
      </c>
      <c r="AB441" s="224" t="str">
        <f aca="false">B441&amp;C441</f>
        <v/>
      </c>
    </row>
    <row r="442" s="179" customFormat="true" ht="20.25" hidden="false" customHeight="false" outlineLevel="0" collapsed="false">
      <c r="A442" s="221"/>
      <c r="B442" s="211" t="str">
        <f aca="false">IF(LEN(A442)=0,"",INDEX('Smelter Look-up'!$A:$A,MATCH($A442,'Smelter Look-up'!$E:$E,0)))</f>
        <v/>
      </c>
      <c r="C442" s="212" t="str">
        <f aca="false">IF(LEN(A442)=0,"",INDEX('Smelter Look-up'!$C:$C,MATCH($A442,'Smelter Look-up'!$E:$E,0)))</f>
        <v/>
      </c>
      <c r="D442" s="213"/>
      <c r="E442" s="211" t="str">
        <f aca="true">IF(ISERROR($V442),"",OFFSET('Smelter Look-up'!$D$4,$V442-4,0)&amp;"")</f>
        <v/>
      </c>
      <c r="F442" s="214" t="str">
        <f aca="true">IF(ISERROR($V442),"",OFFSET('Smelter Look-up'!$E$4,$V442-4,0))</f>
        <v/>
      </c>
      <c r="G442" s="214" t="str">
        <f aca="true">IF(C442=$X$4,IF(ISERROR($V442),"Enter smelter details","RMI"),IF(ISERROR($V442),"",OFFSET('Smelter Look-up'!$F$4,$V442-4,0)))</f>
        <v/>
      </c>
      <c r="H442" s="215" t="str">
        <f aca="true">IF(ISERROR($V442),"",OFFSET('Smelter Look-up'!$G$4,$V442-4,0))</f>
        <v/>
      </c>
      <c r="I442" s="216" t="str">
        <f aca="true">IF(ISERROR($V442),"",OFFSET('Smelter Look-up'!$H$4,$V442-4,0))</f>
        <v/>
      </c>
      <c r="J442" s="216" t="str">
        <f aca="true">IF(ISERROR($V442),"",OFFSET('Smelter Look-up'!$I$4,$V442-4,0))</f>
        <v/>
      </c>
      <c r="K442" s="217"/>
      <c r="L442" s="217"/>
      <c r="M442" s="217"/>
      <c r="N442" s="217"/>
      <c r="O442" s="217"/>
      <c r="P442" s="218"/>
      <c r="Q442" s="219"/>
      <c r="R442" s="220" t="str">
        <f aca="true">IF(ISERROR($V442),"",OFFSET('Smelter Look-up'!$C$4,$V442-4,0)&amp;"")</f>
        <v/>
      </c>
      <c r="S442" s="221" t="str">
        <f aca="true">IF(B442="","",IF(ISERROR(MATCH($E442,CL,0)),"Unknown",INDIRECT("'C'!$A$"&amp;MATCH($E442,CL,0)+1)))</f>
        <v/>
      </c>
      <c r="T442" s="221" t="str">
        <f aca="true">IF(B442="","",IF(ISERROR(MATCH($J442,SorP!$B$1:$B$6279,0)),"",INDIRECT("'SorP'!$A$"&amp;MATCH($S442&amp;$J442,SorP!C:C,0))))</f>
        <v/>
      </c>
      <c r="U442" s="222"/>
      <c r="V442" s="223" t="e">
        <f aca="false">IF(C442="",NA(),IF(OR(C442="Smelter not listed",C442="Smelter not yet identified"),MATCH($B442&amp;$D442,'Smelter Look-up'!$J:$J,0),MATCH($B442&amp;$C442,'Smelter Look-up'!$J:$J,0)))</f>
        <v>#N/A</v>
      </c>
      <c r="X442" s="179" t="n">
        <f aca="false">IF(AND(C442="Smelter not listed",OR(LEN(D442)=0,LEN(E442)=0)),1,0)</f>
        <v>0</v>
      </c>
      <c r="AB442" s="224" t="str">
        <f aca="false">B442&amp;C442</f>
        <v/>
      </c>
    </row>
    <row r="443" s="179" customFormat="true" ht="20.25" hidden="false" customHeight="false" outlineLevel="0" collapsed="false">
      <c r="A443" s="221"/>
      <c r="B443" s="211" t="str">
        <f aca="false">IF(LEN(A443)=0,"",INDEX('Smelter Look-up'!$A:$A,MATCH($A443,'Smelter Look-up'!$E:$E,0)))</f>
        <v/>
      </c>
      <c r="C443" s="212" t="str">
        <f aca="false">IF(LEN(A443)=0,"",INDEX('Smelter Look-up'!$C:$C,MATCH($A443,'Smelter Look-up'!$E:$E,0)))</f>
        <v/>
      </c>
      <c r="D443" s="213"/>
      <c r="E443" s="211" t="str">
        <f aca="true">IF(ISERROR($V443),"",OFFSET('Smelter Look-up'!$D$4,$V443-4,0)&amp;"")</f>
        <v/>
      </c>
      <c r="F443" s="214" t="str">
        <f aca="true">IF(ISERROR($V443),"",OFFSET('Smelter Look-up'!$E$4,$V443-4,0))</f>
        <v/>
      </c>
      <c r="G443" s="214" t="str">
        <f aca="true">IF(C443=$X$4,IF(ISERROR($V443),"Enter smelter details","RMI"),IF(ISERROR($V443),"",OFFSET('Smelter Look-up'!$F$4,$V443-4,0)))</f>
        <v/>
      </c>
      <c r="H443" s="215" t="str">
        <f aca="true">IF(ISERROR($V443),"",OFFSET('Smelter Look-up'!$G$4,$V443-4,0))</f>
        <v/>
      </c>
      <c r="I443" s="216" t="str">
        <f aca="true">IF(ISERROR($V443),"",OFFSET('Smelter Look-up'!$H$4,$V443-4,0))</f>
        <v/>
      </c>
      <c r="J443" s="216" t="str">
        <f aca="true">IF(ISERROR($V443),"",OFFSET('Smelter Look-up'!$I$4,$V443-4,0))</f>
        <v/>
      </c>
      <c r="K443" s="217"/>
      <c r="L443" s="217"/>
      <c r="M443" s="217"/>
      <c r="N443" s="217"/>
      <c r="O443" s="217"/>
      <c r="P443" s="218"/>
      <c r="Q443" s="219"/>
      <c r="R443" s="220" t="str">
        <f aca="true">IF(ISERROR($V443),"",OFFSET('Smelter Look-up'!$C$4,$V443-4,0)&amp;"")</f>
        <v/>
      </c>
      <c r="S443" s="221" t="str">
        <f aca="true">IF(B443="","",IF(ISERROR(MATCH($E443,CL,0)),"Unknown",INDIRECT("'C'!$A$"&amp;MATCH($E443,CL,0)+1)))</f>
        <v/>
      </c>
      <c r="T443" s="221" t="str">
        <f aca="true">IF(B443="","",IF(ISERROR(MATCH($J443,SorP!$B$1:$B$6279,0)),"",INDIRECT("'SorP'!$A$"&amp;MATCH($S443&amp;$J443,SorP!C:C,0))))</f>
        <v/>
      </c>
      <c r="U443" s="222"/>
      <c r="V443" s="223" t="e">
        <f aca="false">IF(C443="",NA(),IF(OR(C443="Smelter not listed",C443="Smelter not yet identified"),MATCH($B443&amp;$D443,'Smelter Look-up'!$J:$J,0),MATCH($B443&amp;$C443,'Smelter Look-up'!$J:$J,0)))</f>
        <v>#N/A</v>
      </c>
      <c r="X443" s="179" t="n">
        <f aca="false">IF(AND(C443="Smelter not listed",OR(LEN(D443)=0,LEN(E443)=0)),1,0)</f>
        <v>0</v>
      </c>
      <c r="AB443" s="224" t="str">
        <f aca="false">B443&amp;C443</f>
        <v/>
      </c>
    </row>
    <row r="444" s="179" customFormat="true" ht="20.25" hidden="false" customHeight="false" outlineLevel="0" collapsed="false">
      <c r="A444" s="221"/>
      <c r="B444" s="211" t="str">
        <f aca="false">IF(LEN(A444)=0,"",INDEX('Smelter Look-up'!$A:$A,MATCH($A444,'Smelter Look-up'!$E:$E,0)))</f>
        <v/>
      </c>
      <c r="C444" s="212" t="str">
        <f aca="false">IF(LEN(A444)=0,"",INDEX('Smelter Look-up'!$C:$C,MATCH($A444,'Smelter Look-up'!$E:$E,0)))</f>
        <v/>
      </c>
      <c r="D444" s="213"/>
      <c r="E444" s="211" t="str">
        <f aca="true">IF(ISERROR($V444),"",OFFSET('Smelter Look-up'!$D$4,$V444-4,0)&amp;"")</f>
        <v/>
      </c>
      <c r="F444" s="214" t="str">
        <f aca="true">IF(ISERROR($V444),"",OFFSET('Smelter Look-up'!$E$4,$V444-4,0))</f>
        <v/>
      </c>
      <c r="G444" s="214" t="str">
        <f aca="true">IF(C444=$X$4,IF(ISERROR($V444),"Enter smelter details","RMI"),IF(ISERROR($V444),"",OFFSET('Smelter Look-up'!$F$4,$V444-4,0)))</f>
        <v/>
      </c>
      <c r="H444" s="215" t="str">
        <f aca="true">IF(ISERROR($V444),"",OFFSET('Smelter Look-up'!$G$4,$V444-4,0))</f>
        <v/>
      </c>
      <c r="I444" s="216" t="str">
        <f aca="true">IF(ISERROR($V444),"",OFFSET('Smelter Look-up'!$H$4,$V444-4,0))</f>
        <v/>
      </c>
      <c r="J444" s="216" t="str">
        <f aca="true">IF(ISERROR($V444),"",OFFSET('Smelter Look-up'!$I$4,$V444-4,0))</f>
        <v/>
      </c>
      <c r="K444" s="217"/>
      <c r="L444" s="217"/>
      <c r="M444" s="217"/>
      <c r="N444" s="217"/>
      <c r="O444" s="217"/>
      <c r="P444" s="218"/>
      <c r="Q444" s="219"/>
      <c r="R444" s="220" t="str">
        <f aca="true">IF(ISERROR($V444),"",OFFSET('Smelter Look-up'!$C$4,$V444-4,0)&amp;"")</f>
        <v/>
      </c>
      <c r="S444" s="221" t="str">
        <f aca="true">IF(B444="","",IF(ISERROR(MATCH($E444,CL,0)),"Unknown",INDIRECT("'C'!$A$"&amp;MATCH($E444,CL,0)+1)))</f>
        <v/>
      </c>
      <c r="T444" s="221" t="str">
        <f aca="true">IF(B444="","",IF(ISERROR(MATCH($J444,SorP!$B$1:$B$6279,0)),"",INDIRECT("'SorP'!$A$"&amp;MATCH($S444&amp;$J444,SorP!C:C,0))))</f>
        <v/>
      </c>
      <c r="U444" s="222"/>
      <c r="V444" s="223" t="e">
        <f aca="false">IF(C444="",NA(),IF(OR(C444="Smelter not listed",C444="Smelter not yet identified"),MATCH($B444&amp;$D444,'Smelter Look-up'!$J:$J,0),MATCH($B444&amp;$C444,'Smelter Look-up'!$J:$J,0)))</f>
        <v>#N/A</v>
      </c>
      <c r="X444" s="179" t="n">
        <f aca="false">IF(AND(C444="Smelter not listed",OR(LEN(D444)=0,LEN(E444)=0)),1,0)</f>
        <v>0</v>
      </c>
      <c r="AB444" s="224" t="str">
        <f aca="false">B444&amp;C444</f>
        <v/>
      </c>
    </row>
    <row r="445" s="179" customFormat="true" ht="20.25" hidden="false" customHeight="false" outlineLevel="0" collapsed="false">
      <c r="A445" s="221"/>
      <c r="B445" s="211" t="str">
        <f aca="false">IF(LEN(A445)=0,"",INDEX('Smelter Look-up'!$A:$A,MATCH($A445,'Smelter Look-up'!$E:$E,0)))</f>
        <v/>
      </c>
      <c r="C445" s="212" t="str">
        <f aca="false">IF(LEN(A445)=0,"",INDEX('Smelter Look-up'!$C:$C,MATCH($A445,'Smelter Look-up'!$E:$E,0)))</f>
        <v/>
      </c>
      <c r="D445" s="213"/>
      <c r="E445" s="211" t="str">
        <f aca="true">IF(ISERROR($V445),"",OFFSET('Smelter Look-up'!$D$4,$V445-4,0)&amp;"")</f>
        <v/>
      </c>
      <c r="F445" s="214" t="str">
        <f aca="true">IF(ISERROR($V445),"",OFFSET('Smelter Look-up'!$E$4,$V445-4,0))</f>
        <v/>
      </c>
      <c r="G445" s="214" t="str">
        <f aca="true">IF(C445=$X$4,IF(ISERROR($V445),"Enter smelter details","RMI"),IF(ISERROR($V445),"",OFFSET('Smelter Look-up'!$F$4,$V445-4,0)))</f>
        <v/>
      </c>
      <c r="H445" s="215" t="str">
        <f aca="true">IF(ISERROR($V445),"",OFFSET('Smelter Look-up'!$G$4,$V445-4,0))</f>
        <v/>
      </c>
      <c r="I445" s="216" t="str">
        <f aca="true">IF(ISERROR($V445),"",OFFSET('Smelter Look-up'!$H$4,$V445-4,0))</f>
        <v/>
      </c>
      <c r="J445" s="216" t="str">
        <f aca="true">IF(ISERROR($V445),"",OFFSET('Smelter Look-up'!$I$4,$V445-4,0))</f>
        <v/>
      </c>
      <c r="K445" s="217"/>
      <c r="L445" s="217"/>
      <c r="M445" s="217"/>
      <c r="N445" s="217"/>
      <c r="O445" s="217"/>
      <c r="P445" s="218"/>
      <c r="Q445" s="219"/>
      <c r="R445" s="220" t="str">
        <f aca="true">IF(ISERROR($V445),"",OFFSET('Smelter Look-up'!$C$4,$V445-4,0)&amp;"")</f>
        <v/>
      </c>
      <c r="S445" s="221" t="str">
        <f aca="true">IF(B445="","",IF(ISERROR(MATCH($E445,CL,0)),"Unknown",INDIRECT("'C'!$A$"&amp;MATCH($E445,CL,0)+1)))</f>
        <v/>
      </c>
      <c r="T445" s="221" t="str">
        <f aca="true">IF(B445="","",IF(ISERROR(MATCH($J445,SorP!$B$1:$B$6279,0)),"",INDIRECT("'SorP'!$A$"&amp;MATCH($S445&amp;$J445,SorP!C:C,0))))</f>
        <v/>
      </c>
      <c r="U445" s="222"/>
      <c r="V445" s="223" t="e">
        <f aca="false">IF(C445="",NA(),IF(OR(C445="Smelter not listed",C445="Smelter not yet identified"),MATCH($B445&amp;$D445,'Smelter Look-up'!$J:$J,0),MATCH($B445&amp;$C445,'Smelter Look-up'!$J:$J,0)))</f>
        <v>#N/A</v>
      </c>
      <c r="X445" s="179" t="n">
        <f aca="false">IF(AND(C445="Smelter not listed",OR(LEN(D445)=0,LEN(E445)=0)),1,0)</f>
        <v>0</v>
      </c>
      <c r="AB445" s="224" t="str">
        <f aca="false">B445&amp;C445</f>
        <v/>
      </c>
    </row>
    <row r="446" s="179" customFormat="true" ht="20.25" hidden="false" customHeight="false" outlineLevel="0" collapsed="false">
      <c r="A446" s="221"/>
      <c r="B446" s="211" t="str">
        <f aca="false">IF(LEN(A446)=0,"",INDEX('Smelter Look-up'!$A:$A,MATCH($A446,'Smelter Look-up'!$E:$E,0)))</f>
        <v/>
      </c>
      <c r="C446" s="212" t="str">
        <f aca="false">IF(LEN(A446)=0,"",INDEX('Smelter Look-up'!$C:$C,MATCH($A446,'Smelter Look-up'!$E:$E,0)))</f>
        <v/>
      </c>
      <c r="D446" s="213"/>
      <c r="E446" s="211" t="str">
        <f aca="true">IF(ISERROR($V446),"",OFFSET('Smelter Look-up'!$D$4,$V446-4,0)&amp;"")</f>
        <v/>
      </c>
      <c r="F446" s="214" t="str">
        <f aca="true">IF(ISERROR($V446),"",OFFSET('Smelter Look-up'!$E$4,$V446-4,0))</f>
        <v/>
      </c>
      <c r="G446" s="214" t="str">
        <f aca="true">IF(C446=$X$4,IF(ISERROR($V446),"Enter smelter details","RMI"),IF(ISERROR($V446),"",OFFSET('Smelter Look-up'!$F$4,$V446-4,0)))</f>
        <v/>
      </c>
      <c r="H446" s="215" t="str">
        <f aca="true">IF(ISERROR($V446),"",OFFSET('Smelter Look-up'!$G$4,$V446-4,0))</f>
        <v/>
      </c>
      <c r="I446" s="216" t="str">
        <f aca="true">IF(ISERROR($V446),"",OFFSET('Smelter Look-up'!$H$4,$V446-4,0))</f>
        <v/>
      </c>
      <c r="J446" s="216" t="str">
        <f aca="true">IF(ISERROR($V446),"",OFFSET('Smelter Look-up'!$I$4,$V446-4,0))</f>
        <v/>
      </c>
      <c r="K446" s="217"/>
      <c r="L446" s="217"/>
      <c r="M446" s="217"/>
      <c r="N446" s="217"/>
      <c r="O446" s="217"/>
      <c r="P446" s="218"/>
      <c r="Q446" s="219"/>
      <c r="R446" s="220" t="str">
        <f aca="true">IF(ISERROR($V446),"",OFFSET('Smelter Look-up'!$C$4,$V446-4,0)&amp;"")</f>
        <v/>
      </c>
      <c r="S446" s="221" t="str">
        <f aca="true">IF(B446="","",IF(ISERROR(MATCH($E446,CL,0)),"Unknown",INDIRECT("'C'!$A$"&amp;MATCH($E446,CL,0)+1)))</f>
        <v/>
      </c>
      <c r="T446" s="221" t="str">
        <f aca="true">IF(B446="","",IF(ISERROR(MATCH($J446,SorP!$B$1:$B$6279,0)),"",INDIRECT("'SorP'!$A$"&amp;MATCH($S446&amp;$J446,SorP!C:C,0))))</f>
        <v/>
      </c>
      <c r="U446" s="222"/>
      <c r="V446" s="223" t="e">
        <f aca="false">IF(C446="",NA(),IF(OR(C446="Smelter not listed",C446="Smelter not yet identified"),MATCH($B446&amp;$D446,'Smelter Look-up'!$J:$J,0),MATCH($B446&amp;$C446,'Smelter Look-up'!$J:$J,0)))</f>
        <v>#N/A</v>
      </c>
      <c r="X446" s="179" t="n">
        <f aca="false">IF(AND(C446="Smelter not listed",OR(LEN(D446)=0,LEN(E446)=0)),1,0)</f>
        <v>0</v>
      </c>
      <c r="AB446" s="224" t="str">
        <f aca="false">B446&amp;C446</f>
        <v/>
      </c>
    </row>
    <row r="447" s="179" customFormat="true" ht="20.25" hidden="false" customHeight="false" outlineLevel="0" collapsed="false">
      <c r="A447" s="221"/>
      <c r="B447" s="211" t="str">
        <f aca="false">IF(LEN(A447)=0,"",INDEX('Smelter Look-up'!$A:$A,MATCH($A447,'Smelter Look-up'!$E:$E,0)))</f>
        <v/>
      </c>
      <c r="C447" s="212" t="str">
        <f aca="false">IF(LEN(A447)=0,"",INDEX('Smelter Look-up'!$C:$C,MATCH($A447,'Smelter Look-up'!$E:$E,0)))</f>
        <v/>
      </c>
      <c r="D447" s="213"/>
      <c r="E447" s="211" t="str">
        <f aca="true">IF(ISERROR($V447),"",OFFSET('Smelter Look-up'!$D$4,$V447-4,0)&amp;"")</f>
        <v/>
      </c>
      <c r="F447" s="214" t="str">
        <f aca="true">IF(ISERROR($V447),"",OFFSET('Smelter Look-up'!$E$4,$V447-4,0))</f>
        <v/>
      </c>
      <c r="G447" s="214" t="str">
        <f aca="true">IF(C447=$X$4,IF(ISERROR($V447),"Enter smelter details","RMI"),IF(ISERROR($V447),"",OFFSET('Smelter Look-up'!$F$4,$V447-4,0)))</f>
        <v/>
      </c>
      <c r="H447" s="215" t="str">
        <f aca="true">IF(ISERROR($V447),"",OFFSET('Smelter Look-up'!$G$4,$V447-4,0))</f>
        <v/>
      </c>
      <c r="I447" s="216" t="str">
        <f aca="true">IF(ISERROR($V447),"",OFFSET('Smelter Look-up'!$H$4,$V447-4,0))</f>
        <v/>
      </c>
      <c r="J447" s="216" t="str">
        <f aca="true">IF(ISERROR($V447),"",OFFSET('Smelter Look-up'!$I$4,$V447-4,0))</f>
        <v/>
      </c>
      <c r="K447" s="217"/>
      <c r="L447" s="217"/>
      <c r="M447" s="217"/>
      <c r="N447" s="217"/>
      <c r="O447" s="217"/>
      <c r="P447" s="218"/>
      <c r="Q447" s="219"/>
      <c r="R447" s="220" t="str">
        <f aca="true">IF(ISERROR($V447),"",OFFSET('Smelter Look-up'!$C$4,$V447-4,0)&amp;"")</f>
        <v/>
      </c>
      <c r="S447" s="221" t="str">
        <f aca="true">IF(B447="","",IF(ISERROR(MATCH($E447,CL,0)),"Unknown",INDIRECT("'C'!$A$"&amp;MATCH($E447,CL,0)+1)))</f>
        <v/>
      </c>
      <c r="T447" s="221" t="str">
        <f aca="true">IF(B447="","",IF(ISERROR(MATCH($J447,SorP!$B$1:$B$6279,0)),"",INDIRECT("'SorP'!$A$"&amp;MATCH($S447&amp;$J447,SorP!C:C,0))))</f>
        <v/>
      </c>
      <c r="U447" s="222"/>
      <c r="V447" s="223" t="e">
        <f aca="false">IF(C447="",NA(),IF(OR(C447="Smelter not listed",C447="Smelter not yet identified"),MATCH($B447&amp;$D447,'Smelter Look-up'!$J:$J,0),MATCH($B447&amp;$C447,'Smelter Look-up'!$J:$J,0)))</f>
        <v>#N/A</v>
      </c>
      <c r="X447" s="179" t="n">
        <f aca="false">IF(AND(C447="Smelter not listed",OR(LEN(D447)=0,LEN(E447)=0)),1,0)</f>
        <v>0</v>
      </c>
      <c r="AB447" s="224" t="str">
        <f aca="false">B447&amp;C447</f>
        <v/>
      </c>
    </row>
    <row r="448" s="179" customFormat="true" ht="20.25" hidden="false" customHeight="false" outlineLevel="0" collapsed="false">
      <c r="A448" s="221"/>
      <c r="B448" s="211" t="str">
        <f aca="false">IF(LEN(A448)=0,"",INDEX('Smelter Look-up'!$A:$A,MATCH($A448,'Smelter Look-up'!$E:$E,0)))</f>
        <v/>
      </c>
      <c r="C448" s="212" t="str">
        <f aca="false">IF(LEN(A448)=0,"",INDEX('Smelter Look-up'!$C:$C,MATCH($A448,'Smelter Look-up'!$E:$E,0)))</f>
        <v/>
      </c>
      <c r="D448" s="213"/>
      <c r="E448" s="211" t="str">
        <f aca="true">IF(ISERROR($V448),"",OFFSET('Smelter Look-up'!$D$4,$V448-4,0)&amp;"")</f>
        <v/>
      </c>
      <c r="F448" s="214" t="str">
        <f aca="true">IF(ISERROR($V448),"",OFFSET('Smelter Look-up'!$E$4,$V448-4,0))</f>
        <v/>
      </c>
      <c r="G448" s="214" t="str">
        <f aca="true">IF(C448=$X$4,IF(ISERROR($V448),"Enter smelter details","RMI"),IF(ISERROR($V448),"",OFFSET('Smelter Look-up'!$F$4,$V448-4,0)))</f>
        <v/>
      </c>
      <c r="H448" s="215" t="str">
        <f aca="true">IF(ISERROR($V448),"",OFFSET('Smelter Look-up'!$G$4,$V448-4,0))</f>
        <v/>
      </c>
      <c r="I448" s="216" t="str">
        <f aca="true">IF(ISERROR($V448),"",OFFSET('Smelter Look-up'!$H$4,$V448-4,0))</f>
        <v/>
      </c>
      <c r="J448" s="216" t="str">
        <f aca="true">IF(ISERROR($V448),"",OFFSET('Smelter Look-up'!$I$4,$V448-4,0))</f>
        <v/>
      </c>
      <c r="K448" s="217"/>
      <c r="L448" s="217"/>
      <c r="M448" s="217"/>
      <c r="N448" s="217"/>
      <c r="O448" s="217"/>
      <c r="P448" s="218"/>
      <c r="Q448" s="219"/>
      <c r="R448" s="220" t="str">
        <f aca="true">IF(ISERROR($V448),"",OFFSET('Smelter Look-up'!$C$4,$V448-4,0)&amp;"")</f>
        <v/>
      </c>
      <c r="S448" s="221" t="str">
        <f aca="true">IF(B448="","",IF(ISERROR(MATCH($E448,CL,0)),"Unknown",INDIRECT("'C'!$A$"&amp;MATCH($E448,CL,0)+1)))</f>
        <v/>
      </c>
      <c r="T448" s="221" t="str">
        <f aca="true">IF(B448="","",IF(ISERROR(MATCH($J448,SorP!$B$1:$B$6279,0)),"",INDIRECT("'SorP'!$A$"&amp;MATCH($S448&amp;$J448,SorP!C:C,0))))</f>
        <v/>
      </c>
      <c r="U448" s="222"/>
      <c r="V448" s="223" t="e">
        <f aca="false">IF(C448="",NA(),IF(OR(C448="Smelter not listed",C448="Smelter not yet identified"),MATCH($B448&amp;$D448,'Smelter Look-up'!$J:$J,0),MATCH($B448&amp;$C448,'Smelter Look-up'!$J:$J,0)))</f>
        <v>#N/A</v>
      </c>
      <c r="X448" s="179" t="n">
        <f aca="false">IF(AND(C448="Smelter not listed",OR(LEN(D448)=0,LEN(E448)=0)),1,0)</f>
        <v>0</v>
      </c>
      <c r="AB448" s="224" t="str">
        <f aca="false">B448&amp;C448</f>
        <v/>
      </c>
    </row>
    <row r="449" s="179" customFormat="true" ht="20.25" hidden="false" customHeight="false" outlineLevel="0" collapsed="false">
      <c r="A449" s="221"/>
      <c r="B449" s="211" t="str">
        <f aca="false">IF(LEN(A449)=0,"",INDEX('Smelter Look-up'!$A:$A,MATCH($A449,'Smelter Look-up'!$E:$E,0)))</f>
        <v/>
      </c>
      <c r="C449" s="212" t="str">
        <f aca="false">IF(LEN(A449)=0,"",INDEX('Smelter Look-up'!$C:$C,MATCH($A449,'Smelter Look-up'!$E:$E,0)))</f>
        <v/>
      </c>
      <c r="D449" s="213"/>
      <c r="E449" s="211" t="str">
        <f aca="true">IF(ISERROR($V449),"",OFFSET('Smelter Look-up'!$D$4,$V449-4,0)&amp;"")</f>
        <v/>
      </c>
      <c r="F449" s="214" t="str">
        <f aca="true">IF(ISERROR($V449),"",OFFSET('Smelter Look-up'!$E$4,$V449-4,0))</f>
        <v/>
      </c>
      <c r="G449" s="214" t="str">
        <f aca="true">IF(C449=$X$4,IF(ISERROR($V449),"Enter smelter details","RMI"),IF(ISERROR($V449),"",OFFSET('Smelter Look-up'!$F$4,$V449-4,0)))</f>
        <v/>
      </c>
      <c r="H449" s="215" t="str">
        <f aca="true">IF(ISERROR($V449),"",OFFSET('Smelter Look-up'!$G$4,$V449-4,0))</f>
        <v/>
      </c>
      <c r="I449" s="216" t="str">
        <f aca="true">IF(ISERROR($V449),"",OFFSET('Smelter Look-up'!$H$4,$V449-4,0))</f>
        <v/>
      </c>
      <c r="J449" s="216" t="str">
        <f aca="true">IF(ISERROR($V449),"",OFFSET('Smelter Look-up'!$I$4,$V449-4,0))</f>
        <v/>
      </c>
      <c r="K449" s="217"/>
      <c r="L449" s="217"/>
      <c r="M449" s="217"/>
      <c r="N449" s="217"/>
      <c r="O449" s="217"/>
      <c r="P449" s="218"/>
      <c r="Q449" s="219"/>
      <c r="R449" s="220" t="str">
        <f aca="true">IF(ISERROR($V449),"",OFFSET('Smelter Look-up'!$C$4,$V449-4,0)&amp;"")</f>
        <v/>
      </c>
      <c r="S449" s="221" t="str">
        <f aca="true">IF(B449="","",IF(ISERROR(MATCH($E449,CL,0)),"Unknown",INDIRECT("'C'!$A$"&amp;MATCH($E449,CL,0)+1)))</f>
        <v/>
      </c>
      <c r="T449" s="221" t="str">
        <f aca="true">IF(B449="","",IF(ISERROR(MATCH($J449,SorP!$B$1:$B$6279,0)),"",INDIRECT("'SorP'!$A$"&amp;MATCH($S449&amp;$J449,SorP!C:C,0))))</f>
        <v/>
      </c>
      <c r="U449" s="222"/>
      <c r="V449" s="223" t="e">
        <f aca="false">IF(C449="",NA(),IF(OR(C449="Smelter not listed",C449="Smelter not yet identified"),MATCH($B449&amp;$D449,'Smelter Look-up'!$J:$J,0),MATCH($B449&amp;$C449,'Smelter Look-up'!$J:$J,0)))</f>
        <v>#N/A</v>
      </c>
      <c r="X449" s="179" t="n">
        <f aca="false">IF(AND(C449="Smelter not listed",OR(LEN(D449)=0,LEN(E449)=0)),1,0)</f>
        <v>0</v>
      </c>
      <c r="AB449" s="224" t="str">
        <f aca="false">B449&amp;C449</f>
        <v/>
      </c>
    </row>
    <row r="450" s="179" customFormat="true" ht="20.25" hidden="false" customHeight="false" outlineLevel="0" collapsed="false">
      <c r="A450" s="221"/>
      <c r="B450" s="211" t="str">
        <f aca="false">IF(LEN(A450)=0,"",INDEX('Smelter Look-up'!$A:$A,MATCH($A450,'Smelter Look-up'!$E:$E,0)))</f>
        <v/>
      </c>
      <c r="C450" s="212" t="str">
        <f aca="false">IF(LEN(A450)=0,"",INDEX('Smelter Look-up'!$C:$C,MATCH($A450,'Smelter Look-up'!$E:$E,0)))</f>
        <v/>
      </c>
      <c r="D450" s="213"/>
      <c r="E450" s="211" t="str">
        <f aca="true">IF(ISERROR($V450),"",OFFSET('Smelter Look-up'!$D$4,$V450-4,0)&amp;"")</f>
        <v/>
      </c>
      <c r="F450" s="214" t="str">
        <f aca="true">IF(ISERROR($V450),"",OFFSET('Smelter Look-up'!$E$4,$V450-4,0))</f>
        <v/>
      </c>
      <c r="G450" s="214" t="str">
        <f aca="true">IF(C450=$X$4,IF(ISERROR($V450),"Enter smelter details","RMI"),IF(ISERROR($V450),"",OFFSET('Smelter Look-up'!$F$4,$V450-4,0)))</f>
        <v/>
      </c>
      <c r="H450" s="215" t="str">
        <f aca="true">IF(ISERROR($V450),"",OFFSET('Smelter Look-up'!$G$4,$V450-4,0))</f>
        <v/>
      </c>
      <c r="I450" s="216" t="str">
        <f aca="true">IF(ISERROR($V450),"",OFFSET('Smelter Look-up'!$H$4,$V450-4,0))</f>
        <v/>
      </c>
      <c r="J450" s="216" t="str">
        <f aca="true">IF(ISERROR($V450),"",OFFSET('Smelter Look-up'!$I$4,$V450-4,0))</f>
        <v/>
      </c>
      <c r="K450" s="217"/>
      <c r="L450" s="217"/>
      <c r="M450" s="217"/>
      <c r="N450" s="217"/>
      <c r="O450" s="217"/>
      <c r="P450" s="218"/>
      <c r="Q450" s="219"/>
      <c r="R450" s="220" t="str">
        <f aca="true">IF(ISERROR($V450),"",OFFSET('Smelter Look-up'!$C$4,$V450-4,0)&amp;"")</f>
        <v/>
      </c>
      <c r="S450" s="221" t="str">
        <f aca="true">IF(B450="","",IF(ISERROR(MATCH($E450,CL,0)),"Unknown",INDIRECT("'C'!$A$"&amp;MATCH($E450,CL,0)+1)))</f>
        <v/>
      </c>
      <c r="T450" s="221" t="str">
        <f aca="true">IF(B450="","",IF(ISERROR(MATCH($J450,SorP!$B$1:$B$6279,0)),"",INDIRECT("'SorP'!$A$"&amp;MATCH($S450&amp;$J450,SorP!C:C,0))))</f>
        <v/>
      </c>
      <c r="U450" s="222"/>
      <c r="V450" s="223" t="e">
        <f aca="false">IF(C450="",NA(),IF(OR(C450="Smelter not listed",C450="Smelter not yet identified"),MATCH($B450&amp;$D450,'Smelter Look-up'!$J:$J,0),MATCH($B450&amp;$C450,'Smelter Look-up'!$J:$J,0)))</f>
        <v>#N/A</v>
      </c>
      <c r="X450" s="179" t="n">
        <f aca="false">IF(AND(C450="Smelter not listed",OR(LEN(D450)=0,LEN(E450)=0)),1,0)</f>
        <v>0</v>
      </c>
      <c r="AB450" s="224" t="str">
        <f aca="false">B450&amp;C450</f>
        <v/>
      </c>
    </row>
    <row r="451" s="179" customFormat="true" ht="20.25" hidden="false" customHeight="false" outlineLevel="0" collapsed="false">
      <c r="A451" s="221"/>
      <c r="B451" s="211" t="str">
        <f aca="false">IF(LEN(A451)=0,"",INDEX('Smelter Look-up'!$A:$A,MATCH($A451,'Smelter Look-up'!$E:$E,0)))</f>
        <v/>
      </c>
      <c r="C451" s="212" t="str">
        <f aca="false">IF(LEN(A451)=0,"",INDEX('Smelter Look-up'!$C:$C,MATCH($A451,'Smelter Look-up'!$E:$E,0)))</f>
        <v/>
      </c>
      <c r="D451" s="213"/>
      <c r="E451" s="211" t="str">
        <f aca="true">IF(ISERROR($V451),"",OFFSET('Smelter Look-up'!$D$4,$V451-4,0)&amp;"")</f>
        <v/>
      </c>
      <c r="F451" s="214" t="str">
        <f aca="true">IF(ISERROR($V451),"",OFFSET('Smelter Look-up'!$E$4,$V451-4,0))</f>
        <v/>
      </c>
      <c r="G451" s="214" t="str">
        <f aca="true">IF(C451=$X$4,IF(ISERROR($V451),"Enter smelter details","RMI"),IF(ISERROR($V451),"",OFFSET('Smelter Look-up'!$F$4,$V451-4,0)))</f>
        <v/>
      </c>
      <c r="H451" s="215" t="str">
        <f aca="true">IF(ISERROR($V451),"",OFFSET('Smelter Look-up'!$G$4,$V451-4,0))</f>
        <v/>
      </c>
      <c r="I451" s="216" t="str">
        <f aca="true">IF(ISERROR($V451),"",OFFSET('Smelter Look-up'!$H$4,$V451-4,0))</f>
        <v/>
      </c>
      <c r="J451" s="216" t="str">
        <f aca="true">IF(ISERROR($V451),"",OFFSET('Smelter Look-up'!$I$4,$V451-4,0))</f>
        <v/>
      </c>
      <c r="K451" s="217"/>
      <c r="L451" s="217"/>
      <c r="M451" s="217"/>
      <c r="N451" s="217"/>
      <c r="O451" s="217"/>
      <c r="P451" s="218"/>
      <c r="Q451" s="219"/>
      <c r="R451" s="220" t="str">
        <f aca="true">IF(ISERROR($V451),"",OFFSET('Smelter Look-up'!$C$4,$V451-4,0)&amp;"")</f>
        <v/>
      </c>
      <c r="S451" s="221" t="str">
        <f aca="true">IF(B451="","",IF(ISERROR(MATCH($E451,CL,0)),"Unknown",INDIRECT("'C'!$A$"&amp;MATCH($E451,CL,0)+1)))</f>
        <v/>
      </c>
      <c r="T451" s="221" t="str">
        <f aca="true">IF(B451="","",IF(ISERROR(MATCH($J451,SorP!$B$1:$B$6279,0)),"",INDIRECT("'SorP'!$A$"&amp;MATCH($S451&amp;$J451,SorP!C:C,0))))</f>
        <v/>
      </c>
      <c r="U451" s="222"/>
      <c r="V451" s="223" t="e">
        <f aca="false">IF(C451="",NA(),IF(OR(C451="Smelter not listed",C451="Smelter not yet identified"),MATCH($B451&amp;$D451,'Smelter Look-up'!$J:$J,0),MATCH($B451&amp;$C451,'Smelter Look-up'!$J:$J,0)))</f>
        <v>#N/A</v>
      </c>
      <c r="X451" s="179" t="n">
        <f aca="false">IF(AND(C451="Smelter not listed",OR(LEN(D451)=0,LEN(E451)=0)),1,0)</f>
        <v>0</v>
      </c>
      <c r="AB451" s="224" t="str">
        <f aca="false">B451&amp;C451</f>
        <v/>
      </c>
    </row>
    <row r="452" s="179" customFormat="true" ht="20.25" hidden="false" customHeight="false" outlineLevel="0" collapsed="false">
      <c r="A452" s="221"/>
      <c r="B452" s="211" t="str">
        <f aca="false">IF(LEN(A452)=0,"",INDEX('Smelter Look-up'!$A:$A,MATCH($A452,'Smelter Look-up'!$E:$E,0)))</f>
        <v/>
      </c>
      <c r="C452" s="212" t="str">
        <f aca="false">IF(LEN(A452)=0,"",INDEX('Smelter Look-up'!$C:$C,MATCH($A452,'Smelter Look-up'!$E:$E,0)))</f>
        <v/>
      </c>
      <c r="D452" s="213"/>
      <c r="E452" s="211" t="str">
        <f aca="true">IF(ISERROR($V452),"",OFFSET('Smelter Look-up'!$D$4,$V452-4,0)&amp;"")</f>
        <v/>
      </c>
      <c r="F452" s="214" t="str">
        <f aca="true">IF(ISERROR($V452),"",OFFSET('Smelter Look-up'!$E$4,$V452-4,0))</f>
        <v/>
      </c>
      <c r="G452" s="214" t="str">
        <f aca="true">IF(C452=$X$4,IF(ISERROR($V452),"Enter smelter details","RMI"),IF(ISERROR($V452),"",OFFSET('Smelter Look-up'!$F$4,$V452-4,0)))</f>
        <v/>
      </c>
      <c r="H452" s="215" t="str">
        <f aca="true">IF(ISERROR($V452),"",OFFSET('Smelter Look-up'!$G$4,$V452-4,0))</f>
        <v/>
      </c>
      <c r="I452" s="216" t="str">
        <f aca="true">IF(ISERROR($V452),"",OFFSET('Smelter Look-up'!$H$4,$V452-4,0))</f>
        <v/>
      </c>
      <c r="J452" s="216" t="str">
        <f aca="true">IF(ISERROR($V452),"",OFFSET('Smelter Look-up'!$I$4,$V452-4,0))</f>
        <v/>
      </c>
      <c r="K452" s="217"/>
      <c r="L452" s="217"/>
      <c r="M452" s="217"/>
      <c r="N452" s="217"/>
      <c r="O452" s="217"/>
      <c r="P452" s="218"/>
      <c r="Q452" s="219"/>
      <c r="R452" s="220" t="str">
        <f aca="true">IF(ISERROR($V452),"",OFFSET('Smelter Look-up'!$C$4,$V452-4,0)&amp;"")</f>
        <v/>
      </c>
      <c r="S452" s="221" t="str">
        <f aca="true">IF(B452="","",IF(ISERROR(MATCH($E452,CL,0)),"Unknown",INDIRECT("'C'!$A$"&amp;MATCH($E452,CL,0)+1)))</f>
        <v/>
      </c>
      <c r="T452" s="221" t="str">
        <f aca="true">IF(B452="","",IF(ISERROR(MATCH($J452,SorP!$B$1:$B$6279,0)),"",INDIRECT("'SorP'!$A$"&amp;MATCH($S452&amp;$J452,SorP!C:C,0))))</f>
        <v/>
      </c>
      <c r="U452" s="222"/>
      <c r="V452" s="223" t="e">
        <f aca="false">IF(C452="",NA(),IF(OR(C452="Smelter not listed",C452="Smelter not yet identified"),MATCH($B452&amp;$D452,'Smelter Look-up'!$J:$J,0),MATCH($B452&amp;$C452,'Smelter Look-up'!$J:$J,0)))</f>
        <v>#N/A</v>
      </c>
      <c r="X452" s="179" t="n">
        <f aca="false">IF(AND(C452="Smelter not listed",OR(LEN(D452)=0,LEN(E452)=0)),1,0)</f>
        <v>0</v>
      </c>
      <c r="AB452" s="224" t="str">
        <f aca="false">B452&amp;C452</f>
        <v/>
      </c>
    </row>
    <row r="453" s="179" customFormat="true" ht="20.25" hidden="false" customHeight="false" outlineLevel="0" collapsed="false">
      <c r="A453" s="221"/>
      <c r="B453" s="211" t="str">
        <f aca="false">IF(LEN(A453)=0,"",INDEX('Smelter Look-up'!$A:$A,MATCH($A453,'Smelter Look-up'!$E:$E,0)))</f>
        <v/>
      </c>
      <c r="C453" s="212" t="str">
        <f aca="false">IF(LEN(A453)=0,"",INDEX('Smelter Look-up'!$C:$C,MATCH($A453,'Smelter Look-up'!$E:$E,0)))</f>
        <v/>
      </c>
      <c r="D453" s="213"/>
      <c r="E453" s="211" t="str">
        <f aca="true">IF(ISERROR($V453),"",OFFSET('Smelter Look-up'!$D$4,$V453-4,0)&amp;"")</f>
        <v/>
      </c>
      <c r="F453" s="214" t="str">
        <f aca="true">IF(ISERROR($V453),"",OFFSET('Smelter Look-up'!$E$4,$V453-4,0))</f>
        <v/>
      </c>
      <c r="G453" s="214" t="str">
        <f aca="true">IF(C453=$X$4,IF(ISERROR($V453),"Enter smelter details","RMI"),IF(ISERROR($V453),"",OFFSET('Smelter Look-up'!$F$4,$V453-4,0)))</f>
        <v/>
      </c>
      <c r="H453" s="215" t="str">
        <f aca="true">IF(ISERROR($V453),"",OFFSET('Smelter Look-up'!$G$4,$V453-4,0))</f>
        <v/>
      </c>
      <c r="I453" s="216" t="str">
        <f aca="true">IF(ISERROR($V453),"",OFFSET('Smelter Look-up'!$H$4,$V453-4,0))</f>
        <v/>
      </c>
      <c r="J453" s="216" t="str">
        <f aca="true">IF(ISERROR($V453),"",OFFSET('Smelter Look-up'!$I$4,$V453-4,0))</f>
        <v/>
      </c>
      <c r="K453" s="217"/>
      <c r="L453" s="217"/>
      <c r="M453" s="217"/>
      <c r="N453" s="217"/>
      <c r="O453" s="217"/>
      <c r="P453" s="218"/>
      <c r="Q453" s="219"/>
      <c r="R453" s="220" t="str">
        <f aca="true">IF(ISERROR($V453),"",OFFSET('Smelter Look-up'!$C$4,$V453-4,0)&amp;"")</f>
        <v/>
      </c>
      <c r="S453" s="221" t="str">
        <f aca="true">IF(B453="","",IF(ISERROR(MATCH($E453,CL,0)),"Unknown",INDIRECT("'C'!$A$"&amp;MATCH($E453,CL,0)+1)))</f>
        <v/>
      </c>
      <c r="T453" s="221" t="str">
        <f aca="true">IF(B453="","",IF(ISERROR(MATCH($J453,SorP!$B$1:$B$6279,0)),"",INDIRECT("'SorP'!$A$"&amp;MATCH($S453&amp;$J453,SorP!C:C,0))))</f>
        <v/>
      </c>
      <c r="U453" s="222"/>
      <c r="V453" s="223" t="e">
        <f aca="false">IF(C453="",NA(),IF(OR(C453="Smelter not listed",C453="Smelter not yet identified"),MATCH($B453&amp;$D453,'Smelter Look-up'!$J:$J,0),MATCH($B453&amp;$C453,'Smelter Look-up'!$J:$J,0)))</f>
        <v>#N/A</v>
      </c>
      <c r="X453" s="179" t="n">
        <f aca="false">IF(AND(C453="Smelter not listed",OR(LEN(D453)=0,LEN(E453)=0)),1,0)</f>
        <v>0</v>
      </c>
      <c r="AB453" s="224" t="str">
        <f aca="false">B453&amp;C453</f>
        <v/>
      </c>
    </row>
    <row r="454" s="179" customFormat="true" ht="20.25" hidden="false" customHeight="false" outlineLevel="0" collapsed="false">
      <c r="A454" s="221"/>
      <c r="B454" s="211" t="str">
        <f aca="false">IF(LEN(A454)=0,"",INDEX('Smelter Look-up'!$A:$A,MATCH($A454,'Smelter Look-up'!$E:$E,0)))</f>
        <v/>
      </c>
      <c r="C454" s="212" t="str">
        <f aca="false">IF(LEN(A454)=0,"",INDEX('Smelter Look-up'!$C:$C,MATCH($A454,'Smelter Look-up'!$E:$E,0)))</f>
        <v/>
      </c>
      <c r="D454" s="213"/>
      <c r="E454" s="211" t="str">
        <f aca="true">IF(ISERROR($V454),"",OFFSET('Smelter Look-up'!$D$4,$V454-4,0)&amp;"")</f>
        <v/>
      </c>
      <c r="F454" s="214" t="str">
        <f aca="true">IF(ISERROR($V454),"",OFFSET('Smelter Look-up'!$E$4,$V454-4,0))</f>
        <v/>
      </c>
      <c r="G454" s="214" t="str">
        <f aca="true">IF(C454=$X$4,IF(ISERROR($V454),"Enter smelter details","RMI"),IF(ISERROR($V454),"",OFFSET('Smelter Look-up'!$F$4,$V454-4,0)))</f>
        <v/>
      </c>
      <c r="H454" s="215" t="str">
        <f aca="true">IF(ISERROR($V454),"",OFFSET('Smelter Look-up'!$G$4,$V454-4,0))</f>
        <v/>
      </c>
      <c r="I454" s="216" t="str">
        <f aca="true">IF(ISERROR($V454),"",OFFSET('Smelter Look-up'!$H$4,$V454-4,0))</f>
        <v/>
      </c>
      <c r="J454" s="216" t="str">
        <f aca="true">IF(ISERROR($V454),"",OFFSET('Smelter Look-up'!$I$4,$V454-4,0))</f>
        <v/>
      </c>
      <c r="K454" s="217"/>
      <c r="L454" s="217"/>
      <c r="M454" s="217"/>
      <c r="N454" s="217"/>
      <c r="O454" s="217"/>
      <c r="P454" s="218"/>
      <c r="Q454" s="219"/>
      <c r="R454" s="220" t="str">
        <f aca="true">IF(ISERROR($V454),"",OFFSET('Smelter Look-up'!$C$4,$V454-4,0)&amp;"")</f>
        <v/>
      </c>
      <c r="S454" s="221" t="str">
        <f aca="true">IF(B454="","",IF(ISERROR(MATCH($E454,CL,0)),"Unknown",INDIRECT("'C'!$A$"&amp;MATCH($E454,CL,0)+1)))</f>
        <v/>
      </c>
      <c r="T454" s="221" t="str">
        <f aca="true">IF(B454="","",IF(ISERROR(MATCH($J454,SorP!$B$1:$B$6279,0)),"",INDIRECT("'SorP'!$A$"&amp;MATCH($S454&amp;$J454,SorP!C:C,0))))</f>
        <v/>
      </c>
      <c r="U454" s="222"/>
      <c r="V454" s="223" t="e">
        <f aca="false">IF(C454="",NA(),IF(OR(C454="Smelter not listed",C454="Smelter not yet identified"),MATCH($B454&amp;$D454,'Smelter Look-up'!$J:$J,0),MATCH($B454&amp;$C454,'Smelter Look-up'!$J:$J,0)))</f>
        <v>#N/A</v>
      </c>
      <c r="X454" s="179" t="n">
        <f aca="false">IF(AND(C454="Smelter not listed",OR(LEN(D454)=0,LEN(E454)=0)),1,0)</f>
        <v>0</v>
      </c>
      <c r="AB454" s="224" t="str">
        <f aca="false">B454&amp;C454</f>
        <v/>
      </c>
    </row>
    <row r="455" s="179" customFormat="true" ht="20.25" hidden="false" customHeight="false" outlineLevel="0" collapsed="false">
      <c r="A455" s="221"/>
      <c r="B455" s="211" t="str">
        <f aca="false">IF(LEN(A455)=0,"",INDEX('Smelter Look-up'!$A:$A,MATCH($A455,'Smelter Look-up'!$E:$E,0)))</f>
        <v/>
      </c>
      <c r="C455" s="212" t="str">
        <f aca="false">IF(LEN(A455)=0,"",INDEX('Smelter Look-up'!$C:$C,MATCH($A455,'Smelter Look-up'!$E:$E,0)))</f>
        <v/>
      </c>
      <c r="D455" s="213"/>
      <c r="E455" s="211" t="str">
        <f aca="true">IF(ISERROR($V455),"",OFFSET('Smelter Look-up'!$D$4,$V455-4,0)&amp;"")</f>
        <v/>
      </c>
      <c r="F455" s="214" t="str">
        <f aca="true">IF(ISERROR($V455),"",OFFSET('Smelter Look-up'!$E$4,$V455-4,0))</f>
        <v/>
      </c>
      <c r="G455" s="214" t="str">
        <f aca="true">IF(C455=$X$4,IF(ISERROR($V455),"Enter smelter details","RMI"),IF(ISERROR($V455),"",OFFSET('Smelter Look-up'!$F$4,$V455-4,0)))</f>
        <v/>
      </c>
      <c r="H455" s="215" t="str">
        <f aca="true">IF(ISERROR($V455),"",OFFSET('Smelter Look-up'!$G$4,$V455-4,0))</f>
        <v/>
      </c>
      <c r="I455" s="216" t="str">
        <f aca="true">IF(ISERROR($V455),"",OFFSET('Smelter Look-up'!$H$4,$V455-4,0))</f>
        <v/>
      </c>
      <c r="J455" s="216" t="str">
        <f aca="true">IF(ISERROR($V455),"",OFFSET('Smelter Look-up'!$I$4,$V455-4,0))</f>
        <v/>
      </c>
      <c r="K455" s="217"/>
      <c r="L455" s="217"/>
      <c r="M455" s="217"/>
      <c r="N455" s="217"/>
      <c r="O455" s="217"/>
      <c r="P455" s="218"/>
      <c r="Q455" s="219"/>
      <c r="R455" s="220" t="str">
        <f aca="true">IF(ISERROR($V455),"",OFFSET('Smelter Look-up'!$C$4,$V455-4,0)&amp;"")</f>
        <v/>
      </c>
      <c r="S455" s="221" t="str">
        <f aca="true">IF(B455="","",IF(ISERROR(MATCH($E455,CL,0)),"Unknown",INDIRECT("'C'!$A$"&amp;MATCH($E455,CL,0)+1)))</f>
        <v/>
      </c>
      <c r="T455" s="221" t="str">
        <f aca="true">IF(B455="","",IF(ISERROR(MATCH($J455,SorP!$B$1:$B$6279,0)),"",INDIRECT("'SorP'!$A$"&amp;MATCH($S455&amp;$J455,SorP!C:C,0))))</f>
        <v/>
      </c>
      <c r="U455" s="222"/>
      <c r="V455" s="223" t="e">
        <f aca="false">IF(C455="",NA(),IF(OR(C455="Smelter not listed",C455="Smelter not yet identified"),MATCH($B455&amp;$D455,'Smelter Look-up'!$J:$J,0),MATCH($B455&amp;$C455,'Smelter Look-up'!$J:$J,0)))</f>
        <v>#N/A</v>
      </c>
      <c r="X455" s="179" t="n">
        <f aca="false">IF(AND(C455="Smelter not listed",OR(LEN(D455)=0,LEN(E455)=0)),1,0)</f>
        <v>0</v>
      </c>
      <c r="AB455" s="224" t="str">
        <f aca="false">B455&amp;C455</f>
        <v/>
      </c>
    </row>
    <row r="456" s="179" customFormat="true" ht="20.25" hidden="false" customHeight="false" outlineLevel="0" collapsed="false">
      <c r="A456" s="221"/>
      <c r="B456" s="211" t="str">
        <f aca="false">IF(LEN(A456)=0,"",INDEX('Smelter Look-up'!$A:$A,MATCH($A456,'Smelter Look-up'!$E:$E,0)))</f>
        <v/>
      </c>
      <c r="C456" s="212" t="str">
        <f aca="false">IF(LEN(A456)=0,"",INDEX('Smelter Look-up'!$C:$C,MATCH($A456,'Smelter Look-up'!$E:$E,0)))</f>
        <v/>
      </c>
      <c r="D456" s="213"/>
      <c r="E456" s="211" t="str">
        <f aca="true">IF(ISERROR($V456),"",OFFSET('Smelter Look-up'!$D$4,$V456-4,0)&amp;"")</f>
        <v/>
      </c>
      <c r="F456" s="214" t="str">
        <f aca="true">IF(ISERROR($V456),"",OFFSET('Smelter Look-up'!$E$4,$V456-4,0))</f>
        <v/>
      </c>
      <c r="G456" s="214" t="str">
        <f aca="true">IF(C456=$X$4,IF(ISERROR($V456),"Enter smelter details","RMI"),IF(ISERROR($V456),"",OFFSET('Smelter Look-up'!$F$4,$V456-4,0)))</f>
        <v/>
      </c>
      <c r="H456" s="215" t="str">
        <f aca="true">IF(ISERROR($V456),"",OFFSET('Smelter Look-up'!$G$4,$V456-4,0))</f>
        <v/>
      </c>
      <c r="I456" s="216" t="str">
        <f aca="true">IF(ISERROR($V456),"",OFFSET('Smelter Look-up'!$H$4,$V456-4,0))</f>
        <v/>
      </c>
      <c r="J456" s="216" t="str">
        <f aca="true">IF(ISERROR($V456),"",OFFSET('Smelter Look-up'!$I$4,$V456-4,0))</f>
        <v/>
      </c>
      <c r="K456" s="217"/>
      <c r="L456" s="217"/>
      <c r="M456" s="217"/>
      <c r="N456" s="217"/>
      <c r="O456" s="217"/>
      <c r="P456" s="218"/>
      <c r="Q456" s="219"/>
      <c r="R456" s="220" t="str">
        <f aca="true">IF(ISERROR($V456),"",OFFSET('Smelter Look-up'!$C$4,$V456-4,0)&amp;"")</f>
        <v/>
      </c>
      <c r="S456" s="221" t="str">
        <f aca="true">IF(B456="","",IF(ISERROR(MATCH($E456,CL,0)),"Unknown",INDIRECT("'C'!$A$"&amp;MATCH($E456,CL,0)+1)))</f>
        <v/>
      </c>
      <c r="T456" s="221" t="str">
        <f aca="true">IF(B456="","",IF(ISERROR(MATCH($J456,SorP!$B$1:$B$6279,0)),"",INDIRECT("'SorP'!$A$"&amp;MATCH($S456&amp;$J456,SorP!C:C,0))))</f>
        <v/>
      </c>
      <c r="U456" s="222"/>
      <c r="V456" s="223" t="e">
        <f aca="false">IF(C456="",NA(),IF(OR(C456="Smelter not listed",C456="Smelter not yet identified"),MATCH($B456&amp;$D456,'Smelter Look-up'!$J:$J,0),MATCH($B456&amp;$C456,'Smelter Look-up'!$J:$J,0)))</f>
        <v>#N/A</v>
      </c>
      <c r="X456" s="179" t="n">
        <f aca="false">IF(AND(C456="Smelter not listed",OR(LEN(D456)=0,LEN(E456)=0)),1,0)</f>
        <v>0</v>
      </c>
      <c r="AB456" s="224" t="str">
        <f aca="false">B456&amp;C456</f>
        <v/>
      </c>
    </row>
    <row r="457" s="179" customFormat="true" ht="20.25" hidden="false" customHeight="false" outlineLevel="0" collapsed="false">
      <c r="A457" s="221"/>
      <c r="B457" s="211" t="str">
        <f aca="false">IF(LEN(A457)=0,"",INDEX('Smelter Look-up'!$A:$A,MATCH($A457,'Smelter Look-up'!$E:$E,0)))</f>
        <v/>
      </c>
      <c r="C457" s="212" t="str">
        <f aca="false">IF(LEN(A457)=0,"",INDEX('Smelter Look-up'!$C:$C,MATCH($A457,'Smelter Look-up'!$E:$E,0)))</f>
        <v/>
      </c>
      <c r="D457" s="213"/>
      <c r="E457" s="211" t="str">
        <f aca="true">IF(ISERROR($V457),"",OFFSET('Smelter Look-up'!$D$4,$V457-4,0)&amp;"")</f>
        <v/>
      </c>
      <c r="F457" s="214" t="str">
        <f aca="true">IF(ISERROR($V457),"",OFFSET('Smelter Look-up'!$E$4,$V457-4,0))</f>
        <v/>
      </c>
      <c r="G457" s="214" t="str">
        <f aca="true">IF(C457=$X$4,IF(ISERROR($V457),"Enter smelter details","RMI"),IF(ISERROR($V457),"",OFFSET('Smelter Look-up'!$F$4,$V457-4,0)))</f>
        <v/>
      </c>
      <c r="H457" s="215" t="str">
        <f aca="true">IF(ISERROR($V457),"",OFFSET('Smelter Look-up'!$G$4,$V457-4,0))</f>
        <v/>
      </c>
      <c r="I457" s="216" t="str">
        <f aca="true">IF(ISERROR($V457),"",OFFSET('Smelter Look-up'!$H$4,$V457-4,0))</f>
        <v/>
      </c>
      <c r="J457" s="216" t="str">
        <f aca="true">IF(ISERROR($V457),"",OFFSET('Smelter Look-up'!$I$4,$V457-4,0))</f>
        <v/>
      </c>
      <c r="K457" s="217"/>
      <c r="L457" s="217"/>
      <c r="M457" s="217"/>
      <c r="N457" s="217"/>
      <c r="O457" s="217"/>
      <c r="P457" s="218"/>
      <c r="Q457" s="219"/>
      <c r="R457" s="220" t="str">
        <f aca="true">IF(ISERROR($V457),"",OFFSET('Smelter Look-up'!$C$4,$V457-4,0)&amp;"")</f>
        <v/>
      </c>
      <c r="S457" s="221" t="str">
        <f aca="true">IF(B457="","",IF(ISERROR(MATCH($E457,CL,0)),"Unknown",INDIRECT("'C'!$A$"&amp;MATCH($E457,CL,0)+1)))</f>
        <v/>
      </c>
      <c r="T457" s="221" t="str">
        <f aca="true">IF(B457="","",IF(ISERROR(MATCH($J457,SorP!$B$1:$B$6279,0)),"",INDIRECT("'SorP'!$A$"&amp;MATCH($S457&amp;$J457,SorP!C:C,0))))</f>
        <v/>
      </c>
      <c r="U457" s="222"/>
      <c r="V457" s="223" t="e">
        <f aca="false">IF(C457="",NA(),IF(OR(C457="Smelter not listed",C457="Smelter not yet identified"),MATCH($B457&amp;$D457,'Smelter Look-up'!$J:$J,0),MATCH($B457&amp;$C457,'Smelter Look-up'!$J:$J,0)))</f>
        <v>#N/A</v>
      </c>
      <c r="X457" s="179" t="n">
        <f aca="false">IF(AND(C457="Smelter not listed",OR(LEN(D457)=0,LEN(E457)=0)),1,0)</f>
        <v>0</v>
      </c>
      <c r="AB457" s="224" t="str">
        <f aca="false">B457&amp;C457</f>
        <v/>
      </c>
    </row>
    <row r="458" s="179" customFormat="true" ht="20.25" hidden="false" customHeight="false" outlineLevel="0" collapsed="false">
      <c r="A458" s="221"/>
      <c r="B458" s="211" t="str">
        <f aca="false">IF(LEN(A458)=0,"",INDEX('Smelter Look-up'!$A:$A,MATCH($A458,'Smelter Look-up'!$E:$E,0)))</f>
        <v/>
      </c>
      <c r="C458" s="212" t="str">
        <f aca="false">IF(LEN(A458)=0,"",INDEX('Smelter Look-up'!$C:$C,MATCH($A458,'Smelter Look-up'!$E:$E,0)))</f>
        <v/>
      </c>
      <c r="D458" s="213"/>
      <c r="E458" s="211" t="str">
        <f aca="true">IF(ISERROR($V458),"",OFFSET('Smelter Look-up'!$D$4,$V458-4,0)&amp;"")</f>
        <v/>
      </c>
      <c r="F458" s="214" t="str">
        <f aca="true">IF(ISERROR($V458),"",OFFSET('Smelter Look-up'!$E$4,$V458-4,0))</f>
        <v/>
      </c>
      <c r="G458" s="214" t="str">
        <f aca="true">IF(C458=$X$4,IF(ISERROR($V458),"Enter smelter details","RMI"),IF(ISERROR($V458),"",OFFSET('Smelter Look-up'!$F$4,$V458-4,0)))</f>
        <v/>
      </c>
      <c r="H458" s="215" t="str">
        <f aca="true">IF(ISERROR($V458),"",OFFSET('Smelter Look-up'!$G$4,$V458-4,0))</f>
        <v/>
      </c>
      <c r="I458" s="216" t="str">
        <f aca="true">IF(ISERROR($V458),"",OFFSET('Smelter Look-up'!$H$4,$V458-4,0))</f>
        <v/>
      </c>
      <c r="J458" s="216" t="str">
        <f aca="true">IF(ISERROR($V458),"",OFFSET('Smelter Look-up'!$I$4,$V458-4,0))</f>
        <v/>
      </c>
      <c r="K458" s="217"/>
      <c r="L458" s="217"/>
      <c r="M458" s="217"/>
      <c r="N458" s="217"/>
      <c r="O458" s="217"/>
      <c r="P458" s="218"/>
      <c r="Q458" s="219"/>
      <c r="R458" s="220" t="str">
        <f aca="true">IF(ISERROR($V458),"",OFFSET('Smelter Look-up'!$C$4,$V458-4,0)&amp;"")</f>
        <v/>
      </c>
      <c r="S458" s="221" t="str">
        <f aca="true">IF(B458="","",IF(ISERROR(MATCH($E458,CL,0)),"Unknown",INDIRECT("'C'!$A$"&amp;MATCH($E458,CL,0)+1)))</f>
        <v/>
      </c>
      <c r="T458" s="221" t="str">
        <f aca="true">IF(B458="","",IF(ISERROR(MATCH($J458,SorP!$B$1:$B$6279,0)),"",INDIRECT("'SorP'!$A$"&amp;MATCH($S458&amp;$J458,SorP!C:C,0))))</f>
        <v/>
      </c>
      <c r="U458" s="222"/>
      <c r="V458" s="223" t="e">
        <f aca="false">IF(C458="",NA(),IF(OR(C458="Smelter not listed",C458="Smelter not yet identified"),MATCH($B458&amp;$D458,'Smelter Look-up'!$J:$J,0),MATCH($B458&amp;$C458,'Smelter Look-up'!$J:$J,0)))</f>
        <v>#N/A</v>
      </c>
      <c r="X458" s="179" t="n">
        <f aca="false">IF(AND(C458="Smelter not listed",OR(LEN(D458)=0,LEN(E458)=0)),1,0)</f>
        <v>0</v>
      </c>
      <c r="AB458" s="224" t="str">
        <f aca="false">B458&amp;C458</f>
        <v/>
      </c>
    </row>
    <row r="459" s="179" customFormat="true" ht="20.25" hidden="false" customHeight="false" outlineLevel="0" collapsed="false">
      <c r="A459" s="221"/>
      <c r="B459" s="211" t="str">
        <f aca="false">IF(LEN(A459)=0,"",INDEX('Smelter Look-up'!$A:$A,MATCH($A459,'Smelter Look-up'!$E:$E,0)))</f>
        <v/>
      </c>
      <c r="C459" s="212" t="str">
        <f aca="false">IF(LEN(A459)=0,"",INDEX('Smelter Look-up'!$C:$C,MATCH($A459,'Smelter Look-up'!$E:$E,0)))</f>
        <v/>
      </c>
      <c r="D459" s="213"/>
      <c r="E459" s="211" t="str">
        <f aca="true">IF(ISERROR($V459),"",OFFSET('Smelter Look-up'!$D$4,$V459-4,0)&amp;"")</f>
        <v/>
      </c>
      <c r="F459" s="214" t="str">
        <f aca="true">IF(ISERROR($V459),"",OFFSET('Smelter Look-up'!$E$4,$V459-4,0))</f>
        <v/>
      </c>
      <c r="G459" s="214" t="str">
        <f aca="true">IF(C459=$X$4,IF(ISERROR($V459),"Enter smelter details","RMI"),IF(ISERROR($V459),"",OFFSET('Smelter Look-up'!$F$4,$V459-4,0)))</f>
        <v/>
      </c>
      <c r="H459" s="215" t="str">
        <f aca="true">IF(ISERROR($V459),"",OFFSET('Smelter Look-up'!$G$4,$V459-4,0))</f>
        <v/>
      </c>
      <c r="I459" s="216" t="str">
        <f aca="true">IF(ISERROR($V459),"",OFFSET('Smelter Look-up'!$H$4,$V459-4,0))</f>
        <v/>
      </c>
      <c r="J459" s="216" t="str">
        <f aca="true">IF(ISERROR($V459),"",OFFSET('Smelter Look-up'!$I$4,$V459-4,0))</f>
        <v/>
      </c>
      <c r="K459" s="217"/>
      <c r="L459" s="217"/>
      <c r="M459" s="217"/>
      <c r="N459" s="217"/>
      <c r="O459" s="217"/>
      <c r="P459" s="218"/>
      <c r="Q459" s="219"/>
      <c r="R459" s="220" t="str">
        <f aca="true">IF(ISERROR($V459),"",OFFSET('Smelter Look-up'!$C$4,$V459-4,0)&amp;"")</f>
        <v/>
      </c>
      <c r="S459" s="221" t="str">
        <f aca="true">IF(B459="","",IF(ISERROR(MATCH($E459,CL,0)),"Unknown",INDIRECT("'C'!$A$"&amp;MATCH($E459,CL,0)+1)))</f>
        <v/>
      </c>
      <c r="T459" s="221" t="str">
        <f aca="true">IF(B459="","",IF(ISERROR(MATCH($J459,SorP!$B$1:$B$6279,0)),"",INDIRECT("'SorP'!$A$"&amp;MATCH($S459&amp;$J459,SorP!C:C,0))))</f>
        <v/>
      </c>
      <c r="U459" s="222"/>
      <c r="V459" s="223" t="e">
        <f aca="false">IF(C459="",NA(),IF(OR(C459="Smelter not listed",C459="Smelter not yet identified"),MATCH($B459&amp;$D459,'Smelter Look-up'!$J:$J,0),MATCH($B459&amp;$C459,'Smelter Look-up'!$J:$J,0)))</f>
        <v>#N/A</v>
      </c>
      <c r="X459" s="179" t="n">
        <f aca="false">IF(AND(C459="Smelter not listed",OR(LEN(D459)=0,LEN(E459)=0)),1,0)</f>
        <v>0</v>
      </c>
      <c r="AB459" s="224" t="str">
        <f aca="false">B459&amp;C459</f>
        <v/>
      </c>
    </row>
    <row r="460" s="179" customFormat="true" ht="20.25" hidden="false" customHeight="false" outlineLevel="0" collapsed="false">
      <c r="A460" s="221"/>
      <c r="B460" s="211" t="str">
        <f aca="false">IF(LEN(A460)=0,"",INDEX('Smelter Look-up'!$A:$A,MATCH($A460,'Smelter Look-up'!$E:$E,0)))</f>
        <v/>
      </c>
      <c r="C460" s="212" t="str">
        <f aca="false">IF(LEN(A460)=0,"",INDEX('Smelter Look-up'!$C:$C,MATCH($A460,'Smelter Look-up'!$E:$E,0)))</f>
        <v/>
      </c>
      <c r="D460" s="213"/>
      <c r="E460" s="211" t="str">
        <f aca="true">IF(ISERROR($V460),"",OFFSET('Smelter Look-up'!$D$4,$V460-4,0)&amp;"")</f>
        <v/>
      </c>
      <c r="F460" s="214" t="str">
        <f aca="true">IF(ISERROR($V460),"",OFFSET('Smelter Look-up'!$E$4,$V460-4,0))</f>
        <v/>
      </c>
      <c r="G460" s="214" t="str">
        <f aca="true">IF(C460=$X$4,IF(ISERROR($V460),"Enter smelter details","RMI"),IF(ISERROR($V460),"",OFFSET('Smelter Look-up'!$F$4,$V460-4,0)))</f>
        <v/>
      </c>
      <c r="H460" s="215" t="str">
        <f aca="true">IF(ISERROR($V460),"",OFFSET('Smelter Look-up'!$G$4,$V460-4,0))</f>
        <v/>
      </c>
      <c r="I460" s="216" t="str">
        <f aca="true">IF(ISERROR($V460),"",OFFSET('Smelter Look-up'!$H$4,$V460-4,0))</f>
        <v/>
      </c>
      <c r="J460" s="216" t="str">
        <f aca="true">IF(ISERROR($V460),"",OFFSET('Smelter Look-up'!$I$4,$V460-4,0))</f>
        <v/>
      </c>
      <c r="K460" s="217"/>
      <c r="L460" s="217"/>
      <c r="M460" s="217"/>
      <c r="N460" s="217"/>
      <c r="O460" s="217"/>
      <c r="P460" s="218"/>
      <c r="Q460" s="219"/>
      <c r="R460" s="220" t="str">
        <f aca="true">IF(ISERROR($V460),"",OFFSET('Smelter Look-up'!$C$4,$V460-4,0)&amp;"")</f>
        <v/>
      </c>
      <c r="S460" s="221" t="str">
        <f aca="true">IF(B460="","",IF(ISERROR(MATCH($E460,CL,0)),"Unknown",INDIRECT("'C'!$A$"&amp;MATCH($E460,CL,0)+1)))</f>
        <v/>
      </c>
      <c r="T460" s="221" t="str">
        <f aca="true">IF(B460="","",IF(ISERROR(MATCH($J460,SorP!$B$1:$B$6279,0)),"",INDIRECT("'SorP'!$A$"&amp;MATCH($S460&amp;$J460,SorP!C:C,0))))</f>
        <v/>
      </c>
      <c r="U460" s="222"/>
      <c r="V460" s="223" t="e">
        <f aca="false">IF(C460="",NA(),IF(OR(C460="Smelter not listed",C460="Smelter not yet identified"),MATCH($B460&amp;$D460,'Smelter Look-up'!$J:$J,0),MATCH($B460&amp;$C460,'Smelter Look-up'!$J:$J,0)))</f>
        <v>#N/A</v>
      </c>
      <c r="X460" s="179" t="n">
        <f aca="false">IF(AND(C460="Smelter not listed",OR(LEN(D460)=0,LEN(E460)=0)),1,0)</f>
        <v>0</v>
      </c>
      <c r="AB460" s="224" t="str">
        <f aca="false">B460&amp;C460</f>
        <v/>
      </c>
    </row>
    <row r="461" s="179" customFormat="true" ht="20.25" hidden="false" customHeight="false" outlineLevel="0" collapsed="false">
      <c r="A461" s="221"/>
      <c r="B461" s="211" t="str">
        <f aca="false">IF(LEN(A461)=0,"",INDEX('Smelter Look-up'!$A:$A,MATCH($A461,'Smelter Look-up'!$E:$E,0)))</f>
        <v/>
      </c>
      <c r="C461" s="212" t="str">
        <f aca="false">IF(LEN(A461)=0,"",INDEX('Smelter Look-up'!$C:$C,MATCH($A461,'Smelter Look-up'!$E:$E,0)))</f>
        <v/>
      </c>
      <c r="D461" s="213"/>
      <c r="E461" s="211" t="str">
        <f aca="true">IF(ISERROR($V461),"",OFFSET('Smelter Look-up'!$D$4,$V461-4,0)&amp;"")</f>
        <v/>
      </c>
      <c r="F461" s="214" t="str">
        <f aca="true">IF(ISERROR($V461),"",OFFSET('Smelter Look-up'!$E$4,$V461-4,0))</f>
        <v/>
      </c>
      <c r="G461" s="214" t="str">
        <f aca="true">IF(C461=$X$4,IF(ISERROR($V461),"Enter smelter details","RMI"),IF(ISERROR($V461),"",OFFSET('Smelter Look-up'!$F$4,$V461-4,0)))</f>
        <v/>
      </c>
      <c r="H461" s="215" t="str">
        <f aca="true">IF(ISERROR($V461),"",OFFSET('Smelter Look-up'!$G$4,$V461-4,0))</f>
        <v/>
      </c>
      <c r="I461" s="216" t="str">
        <f aca="true">IF(ISERROR($V461),"",OFFSET('Smelter Look-up'!$H$4,$V461-4,0))</f>
        <v/>
      </c>
      <c r="J461" s="216" t="str">
        <f aca="true">IF(ISERROR($V461),"",OFFSET('Smelter Look-up'!$I$4,$V461-4,0))</f>
        <v/>
      </c>
      <c r="K461" s="217"/>
      <c r="L461" s="217"/>
      <c r="M461" s="217"/>
      <c r="N461" s="217"/>
      <c r="O461" s="217"/>
      <c r="P461" s="218"/>
      <c r="Q461" s="219"/>
      <c r="R461" s="220" t="str">
        <f aca="true">IF(ISERROR($V461),"",OFFSET('Smelter Look-up'!$C$4,$V461-4,0)&amp;"")</f>
        <v/>
      </c>
      <c r="S461" s="221" t="str">
        <f aca="true">IF(B461="","",IF(ISERROR(MATCH($E461,CL,0)),"Unknown",INDIRECT("'C'!$A$"&amp;MATCH($E461,CL,0)+1)))</f>
        <v/>
      </c>
      <c r="T461" s="221" t="str">
        <f aca="true">IF(B461="","",IF(ISERROR(MATCH($J461,SorP!$B$1:$B$6279,0)),"",INDIRECT("'SorP'!$A$"&amp;MATCH($S461&amp;$J461,SorP!C:C,0))))</f>
        <v/>
      </c>
      <c r="U461" s="222"/>
      <c r="V461" s="223" t="e">
        <f aca="false">IF(C461="",NA(),IF(OR(C461="Smelter not listed",C461="Smelter not yet identified"),MATCH($B461&amp;$D461,'Smelter Look-up'!$J:$J,0),MATCH($B461&amp;$C461,'Smelter Look-up'!$J:$J,0)))</f>
        <v>#N/A</v>
      </c>
      <c r="X461" s="179" t="n">
        <f aca="false">IF(AND(C461="Smelter not listed",OR(LEN(D461)=0,LEN(E461)=0)),1,0)</f>
        <v>0</v>
      </c>
      <c r="AB461" s="224" t="str">
        <f aca="false">B461&amp;C461</f>
        <v/>
      </c>
    </row>
    <row r="462" s="179" customFormat="true" ht="20.25" hidden="false" customHeight="false" outlineLevel="0" collapsed="false">
      <c r="A462" s="221"/>
      <c r="B462" s="211" t="str">
        <f aca="false">IF(LEN(A462)=0,"",INDEX('Smelter Look-up'!$A:$A,MATCH($A462,'Smelter Look-up'!$E:$E,0)))</f>
        <v/>
      </c>
      <c r="C462" s="212" t="str">
        <f aca="false">IF(LEN(A462)=0,"",INDEX('Smelter Look-up'!$C:$C,MATCH($A462,'Smelter Look-up'!$E:$E,0)))</f>
        <v/>
      </c>
      <c r="D462" s="213"/>
      <c r="E462" s="211" t="str">
        <f aca="true">IF(ISERROR($V462),"",OFFSET('Smelter Look-up'!$D$4,$V462-4,0)&amp;"")</f>
        <v/>
      </c>
      <c r="F462" s="214" t="str">
        <f aca="true">IF(ISERROR($V462),"",OFFSET('Smelter Look-up'!$E$4,$V462-4,0))</f>
        <v/>
      </c>
      <c r="G462" s="214" t="str">
        <f aca="true">IF(C462=$X$4,IF(ISERROR($V462),"Enter smelter details","RMI"),IF(ISERROR($V462),"",OFFSET('Smelter Look-up'!$F$4,$V462-4,0)))</f>
        <v/>
      </c>
      <c r="H462" s="215" t="str">
        <f aca="true">IF(ISERROR($V462),"",OFFSET('Smelter Look-up'!$G$4,$V462-4,0))</f>
        <v/>
      </c>
      <c r="I462" s="216" t="str">
        <f aca="true">IF(ISERROR($V462),"",OFFSET('Smelter Look-up'!$H$4,$V462-4,0))</f>
        <v/>
      </c>
      <c r="J462" s="216" t="str">
        <f aca="true">IF(ISERROR($V462),"",OFFSET('Smelter Look-up'!$I$4,$V462-4,0))</f>
        <v/>
      </c>
      <c r="K462" s="217"/>
      <c r="L462" s="217"/>
      <c r="M462" s="217"/>
      <c r="N462" s="217"/>
      <c r="O462" s="217"/>
      <c r="P462" s="218"/>
      <c r="Q462" s="219"/>
      <c r="R462" s="220" t="str">
        <f aca="true">IF(ISERROR($V462),"",OFFSET('Smelter Look-up'!$C$4,$V462-4,0)&amp;"")</f>
        <v/>
      </c>
      <c r="S462" s="221" t="str">
        <f aca="true">IF(B462="","",IF(ISERROR(MATCH($E462,CL,0)),"Unknown",INDIRECT("'C'!$A$"&amp;MATCH($E462,CL,0)+1)))</f>
        <v/>
      </c>
      <c r="T462" s="221" t="str">
        <f aca="true">IF(B462="","",IF(ISERROR(MATCH($J462,SorP!$B$1:$B$6279,0)),"",INDIRECT("'SorP'!$A$"&amp;MATCH($S462&amp;$J462,SorP!C:C,0))))</f>
        <v/>
      </c>
      <c r="U462" s="222"/>
      <c r="V462" s="223" t="e">
        <f aca="false">IF(C462="",NA(),IF(OR(C462="Smelter not listed",C462="Smelter not yet identified"),MATCH($B462&amp;$D462,'Smelter Look-up'!$J:$J,0),MATCH($B462&amp;$C462,'Smelter Look-up'!$J:$J,0)))</f>
        <v>#N/A</v>
      </c>
      <c r="X462" s="179" t="n">
        <f aca="false">IF(AND(C462="Smelter not listed",OR(LEN(D462)=0,LEN(E462)=0)),1,0)</f>
        <v>0</v>
      </c>
      <c r="AB462" s="224" t="str">
        <f aca="false">B462&amp;C462</f>
        <v/>
      </c>
    </row>
    <row r="463" s="179" customFormat="true" ht="20.25" hidden="false" customHeight="false" outlineLevel="0" collapsed="false">
      <c r="A463" s="221"/>
      <c r="B463" s="211" t="str">
        <f aca="false">IF(LEN(A463)=0,"",INDEX('Smelter Look-up'!$A:$A,MATCH($A463,'Smelter Look-up'!$E:$E,0)))</f>
        <v/>
      </c>
      <c r="C463" s="212" t="str">
        <f aca="false">IF(LEN(A463)=0,"",INDEX('Smelter Look-up'!$C:$C,MATCH($A463,'Smelter Look-up'!$E:$E,0)))</f>
        <v/>
      </c>
      <c r="D463" s="213"/>
      <c r="E463" s="211" t="str">
        <f aca="true">IF(ISERROR($V463),"",OFFSET('Smelter Look-up'!$D$4,$V463-4,0)&amp;"")</f>
        <v/>
      </c>
      <c r="F463" s="214" t="str">
        <f aca="true">IF(ISERROR($V463),"",OFFSET('Smelter Look-up'!$E$4,$V463-4,0))</f>
        <v/>
      </c>
      <c r="G463" s="214" t="str">
        <f aca="true">IF(C463=$X$4,IF(ISERROR($V463),"Enter smelter details","RMI"),IF(ISERROR($V463),"",OFFSET('Smelter Look-up'!$F$4,$V463-4,0)))</f>
        <v/>
      </c>
      <c r="H463" s="215" t="str">
        <f aca="true">IF(ISERROR($V463),"",OFFSET('Smelter Look-up'!$G$4,$V463-4,0))</f>
        <v/>
      </c>
      <c r="I463" s="216" t="str">
        <f aca="true">IF(ISERROR($V463),"",OFFSET('Smelter Look-up'!$H$4,$V463-4,0))</f>
        <v/>
      </c>
      <c r="J463" s="216" t="str">
        <f aca="true">IF(ISERROR($V463),"",OFFSET('Smelter Look-up'!$I$4,$V463-4,0))</f>
        <v/>
      </c>
      <c r="K463" s="217"/>
      <c r="L463" s="217"/>
      <c r="M463" s="217"/>
      <c r="N463" s="217"/>
      <c r="O463" s="217"/>
      <c r="P463" s="218"/>
      <c r="Q463" s="219"/>
      <c r="R463" s="220" t="str">
        <f aca="true">IF(ISERROR($V463),"",OFFSET('Smelter Look-up'!$C$4,$V463-4,0)&amp;"")</f>
        <v/>
      </c>
      <c r="S463" s="221" t="str">
        <f aca="true">IF(B463="","",IF(ISERROR(MATCH($E463,CL,0)),"Unknown",INDIRECT("'C'!$A$"&amp;MATCH($E463,CL,0)+1)))</f>
        <v/>
      </c>
      <c r="T463" s="221" t="str">
        <f aca="true">IF(B463="","",IF(ISERROR(MATCH($J463,SorP!$B$1:$B$6279,0)),"",INDIRECT("'SorP'!$A$"&amp;MATCH($S463&amp;$J463,SorP!C:C,0))))</f>
        <v/>
      </c>
      <c r="U463" s="222"/>
      <c r="V463" s="223" t="e">
        <f aca="false">IF(C463="",NA(),IF(OR(C463="Smelter not listed",C463="Smelter not yet identified"),MATCH($B463&amp;$D463,'Smelter Look-up'!$J:$J,0),MATCH($B463&amp;$C463,'Smelter Look-up'!$J:$J,0)))</f>
        <v>#N/A</v>
      </c>
      <c r="X463" s="179" t="n">
        <f aca="false">IF(AND(C463="Smelter not listed",OR(LEN(D463)=0,LEN(E463)=0)),1,0)</f>
        <v>0</v>
      </c>
      <c r="AB463" s="224" t="str">
        <f aca="false">B463&amp;C463</f>
        <v/>
      </c>
    </row>
    <row r="464" s="179" customFormat="true" ht="20.25" hidden="false" customHeight="false" outlineLevel="0" collapsed="false">
      <c r="A464" s="221"/>
      <c r="B464" s="211" t="str">
        <f aca="false">IF(LEN(A464)=0,"",INDEX('Smelter Look-up'!$A:$A,MATCH($A464,'Smelter Look-up'!$E:$E,0)))</f>
        <v/>
      </c>
      <c r="C464" s="212" t="str">
        <f aca="false">IF(LEN(A464)=0,"",INDEX('Smelter Look-up'!$C:$C,MATCH($A464,'Smelter Look-up'!$E:$E,0)))</f>
        <v/>
      </c>
      <c r="D464" s="213"/>
      <c r="E464" s="211" t="str">
        <f aca="true">IF(ISERROR($V464),"",OFFSET('Smelter Look-up'!$D$4,$V464-4,0)&amp;"")</f>
        <v/>
      </c>
      <c r="F464" s="214" t="str">
        <f aca="true">IF(ISERROR($V464),"",OFFSET('Smelter Look-up'!$E$4,$V464-4,0))</f>
        <v/>
      </c>
      <c r="G464" s="214" t="str">
        <f aca="true">IF(C464=$X$4,IF(ISERROR($V464),"Enter smelter details","RMI"),IF(ISERROR($V464),"",OFFSET('Smelter Look-up'!$F$4,$V464-4,0)))</f>
        <v/>
      </c>
      <c r="H464" s="215" t="str">
        <f aca="true">IF(ISERROR($V464),"",OFFSET('Smelter Look-up'!$G$4,$V464-4,0))</f>
        <v/>
      </c>
      <c r="I464" s="216" t="str">
        <f aca="true">IF(ISERROR($V464),"",OFFSET('Smelter Look-up'!$H$4,$V464-4,0))</f>
        <v/>
      </c>
      <c r="J464" s="216" t="str">
        <f aca="true">IF(ISERROR($V464),"",OFFSET('Smelter Look-up'!$I$4,$V464-4,0))</f>
        <v/>
      </c>
      <c r="K464" s="217"/>
      <c r="L464" s="217"/>
      <c r="M464" s="217"/>
      <c r="N464" s="217"/>
      <c r="O464" s="217"/>
      <c r="P464" s="218"/>
      <c r="Q464" s="219"/>
      <c r="R464" s="220" t="str">
        <f aca="true">IF(ISERROR($V464),"",OFFSET('Smelter Look-up'!$C$4,$V464-4,0)&amp;"")</f>
        <v/>
      </c>
      <c r="S464" s="221" t="str">
        <f aca="true">IF(B464="","",IF(ISERROR(MATCH($E464,CL,0)),"Unknown",INDIRECT("'C'!$A$"&amp;MATCH($E464,CL,0)+1)))</f>
        <v/>
      </c>
      <c r="T464" s="221" t="str">
        <f aca="true">IF(B464="","",IF(ISERROR(MATCH($J464,SorP!$B$1:$B$6279,0)),"",INDIRECT("'SorP'!$A$"&amp;MATCH($S464&amp;$J464,SorP!C:C,0))))</f>
        <v/>
      </c>
      <c r="U464" s="222"/>
      <c r="V464" s="223" t="e">
        <f aca="false">IF(C464="",NA(),IF(OR(C464="Smelter not listed",C464="Smelter not yet identified"),MATCH($B464&amp;$D464,'Smelter Look-up'!$J:$J,0),MATCH($B464&amp;$C464,'Smelter Look-up'!$J:$J,0)))</f>
        <v>#N/A</v>
      </c>
      <c r="X464" s="179" t="n">
        <f aca="false">IF(AND(C464="Smelter not listed",OR(LEN(D464)=0,LEN(E464)=0)),1,0)</f>
        <v>0</v>
      </c>
      <c r="AB464" s="224" t="str">
        <f aca="false">B464&amp;C464</f>
        <v/>
      </c>
    </row>
    <row r="465" s="179" customFormat="true" ht="20.25" hidden="false" customHeight="false" outlineLevel="0" collapsed="false">
      <c r="A465" s="221"/>
      <c r="B465" s="211" t="str">
        <f aca="false">IF(LEN(A465)=0,"",INDEX('Smelter Look-up'!$A:$A,MATCH($A465,'Smelter Look-up'!$E:$E,0)))</f>
        <v/>
      </c>
      <c r="C465" s="212" t="str">
        <f aca="false">IF(LEN(A465)=0,"",INDEX('Smelter Look-up'!$C:$C,MATCH($A465,'Smelter Look-up'!$E:$E,0)))</f>
        <v/>
      </c>
      <c r="D465" s="213"/>
      <c r="E465" s="211" t="str">
        <f aca="true">IF(ISERROR($V465),"",OFFSET('Smelter Look-up'!$D$4,$V465-4,0)&amp;"")</f>
        <v/>
      </c>
      <c r="F465" s="214" t="str">
        <f aca="true">IF(ISERROR($V465),"",OFFSET('Smelter Look-up'!$E$4,$V465-4,0))</f>
        <v/>
      </c>
      <c r="G465" s="214" t="str">
        <f aca="true">IF(C465=$X$4,IF(ISERROR($V465),"Enter smelter details","RMI"),IF(ISERROR($V465),"",OFFSET('Smelter Look-up'!$F$4,$V465-4,0)))</f>
        <v/>
      </c>
      <c r="H465" s="215" t="str">
        <f aca="true">IF(ISERROR($V465),"",OFFSET('Smelter Look-up'!$G$4,$V465-4,0))</f>
        <v/>
      </c>
      <c r="I465" s="216" t="str">
        <f aca="true">IF(ISERROR($V465),"",OFFSET('Smelter Look-up'!$H$4,$V465-4,0))</f>
        <v/>
      </c>
      <c r="J465" s="216" t="str">
        <f aca="true">IF(ISERROR($V465),"",OFFSET('Smelter Look-up'!$I$4,$V465-4,0))</f>
        <v/>
      </c>
      <c r="K465" s="217"/>
      <c r="L465" s="217"/>
      <c r="M465" s="217"/>
      <c r="N465" s="217"/>
      <c r="O465" s="217"/>
      <c r="P465" s="218"/>
      <c r="Q465" s="219"/>
      <c r="R465" s="220" t="str">
        <f aca="true">IF(ISERROR($V465),"",OFFSET('Smelter Look-up'!$C$4,$V465-4,0)&amp;"")</f>
        <v/>
      </c>
      <c r="S465" s="221" t="str">
        <f aca="true">IF(B465="","",IF(ISERROR(MATCH($E465,CL,0)),"Unknown",INDIRECT("'C'!$A$"&amp;MATCH($E465,CL,0)+1)))</f>
        <v/>
      </c>
      <c r="T465" s="221" t="str">
        <f aca="true">IF(B465="","",IF(ISERROR(MATCH($J465,SorP!$B$1:$B$6279,0)),"",INDIRECT("'SorP'!$A$"&amp;MATCH($S465&amp;$J465,SorP!C:C,0))))</f>
        <v/>
      </c>
      <c r="U465" s="222"/>
      <c r="V465" s="223" t="e">
        <f aca="false">IF(C465="",NA(),IF(OR(C465="Smelter not listed",C465="Smelter not yet identified"),MATCH($B465&amp;$D465,'Smelter Look-up'!$J:$J,0),MATCH($B465&amp;$C465,'Smelter Look-up'!$J:$J,0)))</f>
        <v>#N/A</v>
      </c>
      <c r="X465" s="179" t="n">
        <f aca="false">IF(AND(C465="Smelter not listed",OR(LEN(D465)=0,LEN(E465)=0)),1,0)</f>
        <v>0</v>
      </c>
      <c r="AB465" s="224" t="str">
        <f aca="false">B465&amp;C465</f>
        <v/>
      </c>
    </row>
    <row r="466" s="179" customFormat="true" ht="20.25" hidden="false" customHeight="false" outlineLevel="0" collapsed="false">
      <c r="A466" s="221"/>
      <c r="B466" s="211" t="str">
        <f aca="false">IF(LEN(A466)=0,"",INDEX('Smelter Look-up'!$A:$A,MATCH($A466,'Smelter Look-up'!$E:$E,0)))</f>
        <v/>
      </c>
      <c r="C466" s="212" t="str">
        <f aca="false">IF(LEN(A466)=0,"",INDEX('Smelter Look-up'!$C:$C,MATCH($A466,'Smelter Look-up'!$E:$E,0)))</f>
        <v/>
      </c>
      <c r="D466" s="213"/>
      <c r="E466" s="211" t="str">
        <f aca="true">IF(ISERROR($V466),"",OFFSET('Smelter Look-up'!$D$4,$V466-4,0)&amp;"")</f>
        <v/>
      </c>
      <c r="F466" s="214" t="str">
        <f aca="true">IF(ISERROR($V466),"",OFFSET('Smelter Look-up'!$E$4,$V466-4,0))</f>
        <v/>
      </c>
      <c r="G466" s="214" t="str">
        <f aca="true">IF(C466=$X$4,IF(ISERROR($V466),"Enter smelter details","RMI"),IF(ISERROR($V466),"",OFFSET('Smelter Look-up'!$F$4,$V466-4,0)))</f>
        <v/>
      </c>
      <c r="H466" s="215" t="str">
        <f aca="true">IF(ISERROR($V466),"",OFFSET('Smelter Look-up'!$G$4,$V466-4,0))</f>
        <v/>
      </c>
      <c r="I466" s="216" t="str">
        <f aca="true">IF(ISERROR($V466),"",OFFSET('Smelter Look-up'!$H$4,$V466-4,0))</f>
        <v/>
      </c>
      <c r="J466" s="216" t="str">
        <f aca="true">IF(ISERROR($V466),"",OFFSET('Smelter Look-up'!$I$4,$V466-4,0))</f>
        <v/>
      </c>
      <c r="K466" s="217"/>
      <c r="L466" s="217"/>
      <c r="M466" s="217"/>
      <c r="N466" s="217"/>
      <c r="O466" s="217"/>
      <c r="P466" s="218"/>
      <c r="Q466" s="219"/>
      <c r="R466" s="220" t="str">
        <f aca="true">IF(ISERROR($V466),"",OFFSET('Smelter Look-up'!$C$4,$V466-4,0)&amp;"")</f>
        <v/>
      </c>
      <c r="S466" s="221" t="str">
        <f aca="true">IF(B466="","",IF(ISERROR(MATCH($E466,CL,0)),"Unknown",INDIRECT("'C'!$A$"&amp;MATCH($E466,CL,0)+1)))</f>
        <v/>
      </c>
      <c r="T466" s="221" t="str">
        <f aca="true">IF(B466="","",IF(ISERROR(MATCH($J466,SorP!$B$1:$B$6279,0)),"",INDIRECT("'SorP'!$A$"&amp;MATCH($S466&amp;$J466,SorP!C:C,0))))</f>
        <v/>
      </c>
      <c r="U466" s="222"/>
      <c r="V466" s="223" t="e">
        <f aca="false">IF(C466="",NA(),IF(OR(C466="Smelter not listed",C466="Smelter not yet identified"),MATCH($B466&amp;$D466,'Smelter Look-up'!$J:$J,0),MATCH($B466&amp;$C466,'Smelter Look-up'!$J:$J,0)))</f>
        <v>#N/A</v>
      </c>
      <c r="X466" s="179" t="n">
        <f aca="false">IF(AND(C466="Smelter not listed",OR(LEN(D466)=0,LEN(E466)=0)),1,0)</f>
        <v>0</v>
      </c>
      <c r="AB466" s="224" t="str">
        <f aca="false">B466&amp;C466</f>
        <v/>
      </c>
    </row>
    <row r="467" s="179" customFormat="true" ht="20.25" hidden="false" customHeight="false" outlineLevel="0" collapsed="false">
      <c r="A467" s="221"/>
      <c r="B467" s="211" t="str">
        <f aca="false">IF(LEN(A467)=0,"",INDEX('Smelter Look-up'!$A:$A,MATCH($A467,'Smelter Look-up'!$E:$E,0)))</f>
        <v/>
      </c>
      <c r="C467" s="212" t="str">
        <f aca="false">IF(LEN(A467)=0,"",INDEX('Smelter Look-up'!$C:$C,MATCH($A467,'Smelter Look-up'!$E:$E,0)))</f>
        <v/>
      </c>
      <c r="D467" s="213"/>
      <c r="E467" s="211" t="str">
        <f aca="true">IF(ISERROR($V467),"",OFFSET('Smelter Look-up'!$D$4,$V467-4,0)&amp;"")</f>
        <v/>
      </c>
      <c r="F467" s="214" t="str">
        <f aca="true">IF(ISERROR($V467),"",OFFSET('Smelter Look-up'!$E$4,$V467-4,0))</f>
        <v/>
      </c>
      <c r="G467" s="214" t="str">
        <f aca="true">IF(C467=$X$4,IF(ISERROR($V467),"Enter smelter details","RMI"),IF(ISERROR($V467),"",OFFSET('Smelter Look-up'!$F$4,$V467-4,0)))</f>
        <v/>
      </c>
      <c r="H467" s="215" t="str">
        <f aca="true">IF(ISERROR($V467),"",OFFSET('Smelter Look-up'!$G$4,$V467-4,0))</f>
        <v/>
      </c>
      <c r="I467" s="216" t="str">
        <f aca="true">IF(ISERROR($V467),"",OFFSET('Smelter Look-up'!$H$4,$V467-4,0))</f>
        <v/>
      </c>
      <c r="J467" s="216" t="str">
        <f aca="true">IF(ISERROR($V467),"",OFFSET('Smelter Look-up'!$I$4,$V467-4,0))</f>
        <v/>
      </c>
      <c r="K467" s="217"/>
      <c r="L467" s="217"/>
      <c r="M467" s="217"/>
      <c r="N467" s="217"/>
      <c r="O467" s="217"/>
      <c r="P467" s="218"/>
      <c r="Q467" s="219"/>
      <c r="R467" s="220" t="str">
        <f aca="true">IF(ISERROR($V467),"",OFFSET('Smelter Look-up'!$C$4,$V467-4,0)&amp;"")</f>
        <v/>
      </c>
      <c r="S467" s="221" t="str">
        <f aca="true">IF(B467="","",IF(ISERROR(MATCH($E467,CL,0)),"Unknown",INDIRECT("'C'!$A$"&amp;MATCH($E467,CL,0)+1)))</f>
        <v/>
      </c>
      <c r="T467" s="221" t="str">
        <f aca="true">IF(B467="","",IF(ISERROR(MATCH($J467,SorP!$B$1:$B$6279,0)),"",INDIRECT("'SorP'!$A$"&amp;MATCH($S467&amp;$J467,SorP!C:C,0))))</f>
        <v/>
      </c>
      <c r="U467" s="222"/>
      <c r="V467" s="223" t="e">
        <f aca="false">IF(C467="",NA(),IF(OR(C467="Smelter not listed",C467="Smelter not yet identified"),MATCH($B467&amp;$D467,'Smelter Look-up'!$J:$J,0),MATCH($B467&amp;$C467,'Smelter Look-up'!$J:$J,0)))</f>
        <v>#N/A</v>
      </c>
      <c r="X467" s="179" t="n">
        <f aca="false">IF(AND(C467="Smelter not listed",OR(LEN(D467)=0,LEN(E467)=0)),1,0)</f>
        <v>0</v>
      </c>
      <c r="AB467" s="224" t="str">
        <f aca="false">B467&amp;C467</f>
        <v/>
      </c>
    </row>
    <row r="468" s="179" customFormat="true" ht="20.25" hidden="false" customHeight="false" outlineLevel="0" collapsed="false">
      <c r="A468" s="221"/>
      <c r="B468" s="211" t="str">
        <f aca="false">IF(LEN(A468)=0,"",INDEX('Smelter Look-up'!$A:$A,MATCH($A468,'Smelter Look-up'!$E:$E,0)))</f>
        <v/>
      </c>
      <c r="C468" s="212" t="str">
        <f aca="false">IF(LEN(A468)=0,"",INDEX('Smelter Look-up'!$C:$C,MATCH($A468,'Smelter Look-up'!$E:$E,0)))</f>
        <v/>
      </c>
      <c r="D468" s="213"/>
      <c r="E468" s="211" t="str">
        <f aca="true">IF(ISERROR($V468),"",OFFSET('Smelter Look-up'!$D$4,$V468-4,0)&amp;"")</f>
        <v/>
      </c>
      <c r="F468" s="214" t="str">
        <f aca="true">IF(ISERROR($V468),"",OFFSET('Smelter Look-up'!$E$4,$V468-4,0))</f>
        <v/>
      </c>
      <c r="G468" s="214" t="str">
        <f aca="true">IF(C468=$X$4,IF(ISERROR($V468),"Enter smelter details","RMI"),IF(ISERROR($V468),"",OFFSET('Smelter Look-up'!$F$4,$V468-4,0)))</f>
        <v/>
      </c>
      <c r="H468" s="215" t="str">
        <f aca="true">IF(ISERROR($V468),"",OFFSET('Smelter Look-up'!$G$4,$V468-4,0))</f>
        <v/>
      </c>
      <c r="I468" s="216" t="str">
        <f aca="true">IF(ISERROR($V468),"",OFFSET('Smelter Look-up'!$H$4,$V468-4,0))</f>
        <v/>
      </c>
      <c r="J468" s="216" t="str">
        <f aca="true">IF(ISERROR($V468),"",OFFSET('Smelter Look-up'!$I$4,$V468-4,0))</f>
        <v/>
      </c>
      <c r="K468" s="217"/>
      <c r="L468" s="217"/>
      <c r="M468" s="217"/>
      <c r="N468" s="217"/>
      <c r="O468" s="217"/>
      <c r="P468" s="218"/>
      <c r="Q468" s="219"/>
      <c r="R468" s="220" t="str">
        <f aca="true">IF(ISERROR($V468),"",OFFSET('Smelter Look-up'!$C$4,$V468-4,0)&amp;"")</f>
        <v/>
      </c>
      <c r="S468" s="221" t="str">
        <f aca="true">IF(B468="","",IF(ISERROR(MATCH($E468,CL,0)),"Unknown",INDIRECT("'C'!$A$"&amp;MATCH($E468,CL,0)+1)))</f>
        <v/>
      </c>
      <c r="T468" s="221" t="str">
        <f aca="true">IF(B468="","",IF(ISERROR(MATCH($J468,SorP!$B$1:$B$6279,0)),"",INDIRECT("'SorP'!$A$"&amp;MATCH($S468&amp;$J468,SorP!C:C,0))))</f>
        <v/>
      </c>
      <c r="U468" s="222"/>
      <c r="V468" s="223" t="e">
        <f aca="false">IF(C468="",NA(),IF(OR(C468="Smelter not listed",C468="Smelter not yet identified"),MATCH($B468&amp;$D468,'Smelter Look-up'!$J:$J,0),MATCH($B468&amp;$C468,'Smelter Look-up'!$J:$J,0)))</f>
        <v>#N/A</v>
      </c>
      <c r="X468" s="179" t="n">
        <f aca="false">IF(AND(C468="Smelter not listed",OR(LEN(D468)=0,LEN(E468)=0)),1,0)</f>
        <v>0</v>
      </c>
      <c r="AB468" s="224" t="str">
        <f aca="false">B468&amp;C468</f>
        <v/>
      </c>
    </row>
    <row r="469" s="179" customFormat="true" ht="20.25" hidden="false" customHeight="false" outlineLevel="0" collapsed="false">
      <c r="A469" s="221"/>
      <c r="B469" s="211" t="str">
        <f aca="false">IF(LEN(A469)=0,"",INDEX('Smelter Look-up'!$A:$A,MATCH($A469,'Smelter Look-up'!$E:$E,0)))</f>
        <v/>
      </c>
      <c r="C469" s="212" t="str">
        <f aca="false">IF(LEN(A469)=0,"",INDEX('Smelter Look-up'!$C:$C,MATCH($A469,'Smelter Look-up'!$E:$E,0)))</f>
        <v/>
      </c>
      <c r="D469" s="213"/>
      <c r="E469" s="211" t="str">
        <f aca="true">IF(ISERROR($V469),"",OFFSET('Smelter Look-up'!$D$4,$V469-4,0)&amp;"")</f>
        <v/>
      </c>
      <c r="F469" s="214" t="str">
        <f aca="true">IF(ISERROR($V469),"",OFFSET('Smelter Look-up'!$E$4,$V469-4,0))</f>
        <v/>
      </c>
      <c r="G469" s="214" t="str">
        <f aca="true">IF(C469=$X$4,IF(ISERROR($V469),"Enter smelter details","RMI"),IF(ISERROR($V469),"",OFFSET('Smelter Look-up'!$F$4,$V469-4,0)))</f>
        <v/>
      </c>
      <c r="H469" s="215" t="str">
        <f aca="true">IF(ISERROR($V469),"",OFFSET('Smelter Look-up'!$G$4,$V469-4,0))</f>
        <v/>
      </c>
      <c r="I469" s="216" t="str">
        <f aca="true">IF(ISERROR($V469),"",OFFSET('Smelter Look-up'!$H$4,$V469-4,0))</f>
        <v/>
      </c>
      <c r="J469" s="216" t="str">
        <f aca="true">IF(ISERROR($V469),"",OFFSET('Smelter Look-up'!$I$4,$V469-4,0))</f>
        <v/>
      </c>
      <c r="K469" s="217"/>
      <c r="L469" s="217"/>
      <c r="M469" s="217"/>
      <c r="N469" s="217"/>
      <c r="O469" s="217"/>
      <c r="P469" s="218"/>
      <c r="Q469" s="219"/>
      <c r="R469" s="220" t="str">
        <f aca="true">IF(ISERROR($V469),"",OFFSET('Smelter Look-up'!$C$4,$V469-4,0)&amp;"")</f>
        <v/>
      </c>
      <c r="S469" s="221" t="str">
        <f aca="true">IF(B469="","",IF(ISERROR(MATCH($E469,CL,0)),"Unknown",INDIRECT("'C'!$A$"&amp;MATCH($E469,CL,0)+1)))</f>
        <v/>
      </c>
      <c r="T469" s="221" t="str">
        <f aca="true">IF(B469="","",IF(ISERROR(MATCH($J469,SorP!$B$1:$B$6279,0)),"",INDIRECT("'SorP'!$A$"&amp;MATCH($S469&amp;$J469,SorP!C:C,0))))</f>
        <v/>
      </c>
      <c r="U469" s="222"/>
      <c r="V469" s="223" t="e">
        <f aca="false">IF(C469="",NA(),IF(OR(C469="Smelter not listed",C469="Smelter not yet identified"),MATCH($B469&amp;$D469,'Smelter Look-up'!$J:$J,0),MATCH($B469&amp;$C469,'Smelter Look-up'!$J:$J,0)))</f>
        <v>#N/A</v>
      </c>
      <c r="X469" s="179" t="n">
        <f aca="false">IF(AND(C469="Smelter not listed",OR(LEN(D469)=0,LEN(E469)=0)),1,0)</f>
        <v>0</v>
      </c>
      <c r="AB469" s="224" t="str">
        <f aca="false">B469&amp;C469</f>
        <v/>
      </c>
    </row>
    <row r="470" s="179" customFormat="true" ht="20.25" hidden="false" customHeight="false" outlineLevel="0" collapsed="false">
      <c r="A470" s="221"/>
      <c r="B470" s="211" t="str">
        <f aca="false">IF(LEN(A470)=0,"",INDEX('Smelter Look-up'!$A:$A,MATCH($A470,'Smelter Look-up'!$E:$E,0)))</f>
        <v/>
      </c>
      <c r="C470" s="212" t="str">
        <f aca="false">IF(LEN(A470)=0,"",INDEX('Smelter Look-up'!$C:$C,MATCH($A470,'Smelter Look-up'!$E:$E,0)))</f>
        <v/>
      </c>
      <c r="D470" s="213"/>
      <c r="E470" s="211" t="str">
        <f aca="true">IF(ISERROR($V470),"",OFFSET('Smelter Look-up'!$D$4,$V470-4,0)&amp;"")</f>
        <v/>
      </c>
      <c r="F470" s="214" t="str">
        <f aca="true">IF(ISERROR($V470),"",OFFSET('Smelter Look-up'!$E$4,$V470-4,0))</f>
        <v/>
      </c>
      <c r="G470" s="214" t="str">
        <f aca="true">IF(C470=$X$4,IF(ISERROR($V470),"Enter smelter details","RMI"),IF(ISERROR($V470),"",OFFSET('Smelter Look-up'!$F$4,$V470-4,0)))</f>
        <v/>
      </c>
      <c r="H470" s="215" t="str">
        <f aca="true">IF(ISERROR($V470),"",OFFSET('Smelter Look-up'!$G$4,$V470-4,0))</f>
        <v/>
      </c>
      <c r="I470" s="216" t="str">
        <f aca="true">IF(ISERROR($V470),"",OFFSET('Smelter Look-up'!$H$4,$V470-4,0))</f>
        <v/>
      </c>
      <c r="J470" s="216" t="str">
        <f aca="true">IF(ISERROR($V470),"",OFFSET('Smelter Look-up'!$I$4,$V470-4,0))</f>
        <v/>
      </c>
      <c r="K470" s="217"/>
      <c r="L470" s="217"/>
      <c r="M470" s="217"/>
      <c r="N470" s="217"/>
      <c r="O470" s="217"/>
      <c r="P470" s="218"/>
      <c r="Q470" s="219"/>
      <c r="R470" s="220" t="str">
        <f aca="true">IF(ISERROR($V470),"",OFFSET('Smelter Look-up'!$C$4,$V470-4,0)&amp;"")</f>
        <v/>
      </c>
      <c r="S470" s="221" t="str">
        <f aca="true">IF(B470="","",IF(ISERROR(MATCH($E470,CL,0)),"Unknown",INDIRECT("'C'!$A$"&amp;MATCH($E470,CL,0)+1)))</f>
        <v/>
      </c>
      <c r="T470" s="221" t="str">
        <f aca="true">IF(B470="","",IF(ISERROR(MATCH($J470,SorP!$B$1:$B$6279,0)),"",INDIRECT("'SorP'!$A$"&amp;MATCH($S470&amp;$J470,SorP!C:C,0))))</f>
        <v/>
      </c>
      <c r="U470" s="222"/>
      <c r="V470" s="223" t="e">
        <f aca="false">IF(C470="",NA(),IF(OR(C470="Smelter not listed",C470="Smelter not yet identified"),MATCH($B470&amp;$D470,'Smelter Look-up'!$J:$J,0),MATCH($B470&amp;$C470,'Smelter Look-up'!$J:$J,0)))</f>
        <v>#N/A</v>
      </c>
      <c r="X470" s="179" t="n">
        <f aca="false">IF(AND(C470="Smelter not listed",OR(LEN(D470)=0,LEN(E470)=0)),1,0)</f>
        <v>0</v>
      </c>
      <c r="AB470" s="224" t="str">
        <f aca="false">B470&amp;C470</f>
        <v/>
      </c>
    </row>
    <row r="471" s="179" customFormat="true" ht="20.25" hidden="false" customHeight="false" outlineLevel="0" collapsed="false">
      <c r="A471" s="221"/>
      <c r="B471" s="211" t="str">
        <f aca="false">IF(LEN(A471)=0,"",INDEX('Smelter Look-up'!$A:$A,MATCH($A471,'Smelter Look-up'!$E:$E,0)))</f>
        <v/>
      </c>
      <c r="C471" s="212" t="str">
        <f aca="false">IF(LEN(A471)=0,"",INDEX('Smelter Look-up'!$C:$C,MATCH($A471,'Smelter Look-up'!$E:$E,0)))</f>
        <v/>
      </c>
      <c r="D471" s="213"/>
      <c r="E471" s="211" t="str">
        <f aca="true">IF(ISERROR($V471),"",OFFSET('Smelter Look-up'!$D$4,$V471-4,0)&amp;"")</f>
        <v/>
      </c>
      <c r="F471" s="214" t="str">
        <f aca="true">IF(ISERROR($V471),"",OFFSET('Smelter Look-up'!$E$4,$V471-4,0))</f>
        <v/>
      </c>
      <c r="G471" s="214" t="str">
        <f aca="true">IF(C471=$X$4,IF(ISERROR($V471),"Enter smelter details","RMI"),IF(ISERROR($V471),"",OFFSET('Smelter Look-up'!$F$4,$V471-4,0)))</f>
        <v/>
      </c>
      <c r="H471" s="215" t="str">
        <f aca="true">IF(ISERROR($V471),"",OFFSET('Smelter Look-up'!$G$4,$V471-4,0))</f>
        <v/>
      </c>
      <c r="I471" s="216" t="str">
        <f aca="true">IF(ISERROR($V471),"",OFFSET('Smelter Look-up'!$H$4,$V471-4,0))</f>
        <v/>
      </c>
      <c r="J471" s="216" t="str">
        <f aca="true">IF(ISERROR($V471),"",OFFSET('Smelter Look-up'!$I$4,$V471-4,0))</f>
        <v/>
      </c>
      <c r="K471" s="217"/>
      <c r="L471" s="217"/>
      <c r="M471" s="217"/>
      <c r="N471" s="217"/>
      <c r="O471" s="217"/>
      <c r="P471" s="218"/>
      <c r="Q471" s="219"/>
      <c r="R471" s="220" t="str">
        <f aca="true">IF(ISERROR($V471),"",OFFSET('Smelter Look-up'!$C$4,$V471-4,0)&amp;"")</f>
        <v/>
      </c>
      <c r="S471" s="221" t="str">
        <f aca="true">IF(B471="","",IF(ISERROR(MATCH($E471,CL,0)),"Unknown",INDIRECT("'C'!$A$"&amp;MATCH($E471,CL,0)+1)))</f>
        <v/>
      </c>
      <c r="T471" s="221" t="str">
        <f aca="true">IF(B471="","",IF(ISERROR(MATCH($J471,SorP!$B$1:$B$6279,0)),"",INDIRECT("'SorP'!$A$"&amp;MATCH($S471&amp;$J471,SorP!C:C,0))))</f>
        <v/>
      </c>
      <c r="U471" s="222"/>
      <c r="V471" s="223" t="e">
        <f aca="false">IF(C471="",NA(),IF(OR(C471="Smelter not listed",C471="Smelter not yet identified"),MATCH($B471&amp;$D471,'Smelter Look-up'!$J:$J,0),MATCH($B471&amp;$C471,'Smelter Look-up'!$J:$J,0)))</f>
        <v>#N/A</v>
      </c>
      <c r="X471" s="179" t="n">
        <f aca="false">IF(AND(C471="Smelter not listed",OR(LEN(D471)=0,LEN(E471)=0)),1,0)</f>
        <v>0</v>
      </c>
      <c r="AB471" s="224" t="str">
        <f aca="false">B471&amp;C471</f>
        <v/>
      </c>
    </row>
    <row r="472" s="179" customFormat="true" ht="20.25" hidden="false" customHeight="false" outlineLevel="0" collapsed="false">
      <c r="A472" s="221"/>
      <c r="B472" s="211" t="str">
        <f aca="false">IF(LEN(A472)=0,"",INDEX('Smelter Look-up'!$A:$A,MATCH($A472,'Smelter Look-up'!$E:$E,0)))</f>
        <v/>
      </c>
      <c r="C472" s="212" t="str">
        <f aca="false">IF(LEN(A472)=0,"",INDEX('Smelter Look-up'!$C:$C,MATCH($A472,'Smelter Look-up'!$E:$E,0)))</f>
        <v/>
      </c>
      <c r="D472" s="213"/>
      <c r="E472" s="211" t="str">
        <f aca="true">IF(ISERROR($V472),"",OFFSET('Smelter Look-up'!$D$4,$V472-4,0)&amp;"")</f>
        <v/>
      </c>
      <c r="F472" s="214" t="str">
        <f aca="true">IF(ISERROR($V472),"",OFFSET('Smelter Look-up'!$E$4,$V472-4,0))</f>
        <v/>
      </c>
      <c r="G472" s="214" t="str">
        <f aca="true">IF(C472=$X$4,IF(ISERROR($V472),"Enter smelter details","RMI"),IF(ISERROR($V472),"",OFFSET('Smelter Look-up'!$F$4,$V472-4,0)))</f>
        <v/>
      </c>
      <c r="H472" s="215" t="str">
        <f aca="true">IF(ISERROR($V472),"",OFFSET('Smelter Look-up'!$G$4,$V472-4,0))</f>
        <v/>
      </c>
      <c r="I472" s="216" t="str">
        <f aca="true">IF(ISERROR($V472),"",OFFSET('Smelter Look-up'!$H$4,$V472-4,0))</f>
        <v/>
      </c>
      <c r="J472" s="216" t="str">
        <f aca="true">IF(ISERROR($V472),"",OFFSET('Smelter Look-up'!$I$4,$V472-4,0))</f>
        <v/>
      </c>
      <c r="K472" s="217"/>
      <c r="L472" s="217"/>
      <c r="M472" s="217"/>
      <c r="N472" s="217"/>
      <c r="O472" s="217"/>
      <c r="P472" s="218"/>
      <c r="Q472" s="219"/>
      <c r="R472" s="220" t="str">
        <f aca="true">IF(ISERROR($V472),"",OFFSET('Smelter Look-up'!$C$4,$V472-4,0)&amp;"")</f>
        <v/>
      </c>
      <c r="S472" s="221" t="str">
        <f aca="true">IF(B472="","",IF(ISERROR(MATCH($E472,CL,0)),"Unknown",INDIRECT("'C'!$A$"&amp;MATCH($E472,CL,0)+1)))</f>
        <v/>
      </c>
      <c r="T472" s="221" t="str">
        <f aca="true">IF(B472="","",IF(ISERROR(MATCH($J472,SorP!$B$1:$B$6279,0)),"",INDIRECT("'SorP'!$A$"&amp;MATCH($S472&amp;$J472,SorP!C:C,0))))</f>
        <v/>
      </c>
      <c r="U472" s="222"/>
      <c r="V472" s="223" t="e">
        <f aca="false">IF(C472="",NA(),IF(OR(C472="Smelter not listed",C472="Smelter not yet identified"),MATCH($B472&amp;$D472,'Smelter Look-up'!$J:$J,0),MATCH($B472&amp;$C472,'Smelter Look-up'!$J:$J,0)))</f>
        <v>#N/A</v>
      </c>
      <c r="X472" s="179" t="n">
        <f aca="false">IF(AND(C472="Smelter not listed",OR(LEN(D472)=0,LEN(E472)=0)),1,0)</f>
        <v>0</v>
      </c>
      <c r="AB472" s="224" t="str">
        <f aca="false">B472&amp;C472</f>
        <v/>
      </c>
    </row>
    <row r="473" s="179" customFormat="true" ht="20.25" hidden="false" customHeight="false" outlineLevel="0" collapsed="false">
      <c r="A473" s="221"/>
      <c r="B473" s="211" t="str">
        <f aca="false">IF(LEN(A473)=0,"",INDEX('Smelter Look-up'!$A:$A,MATCH($A473,'Smelter Look-up'!$E:$E,0)))</f>
        <v/>
      </c>
      <c r="C473" s="212" t="str">
        <f aca="false">IF(LEN(A473)=0,"",INDEX('Smelter Look-up'!$C:$C,MATCH($A473,'Smelter Look-up'!$E:$E,0)))</f>
        <v/>
      </c>
      <c r="D473" s="213"/>
      <c r="E473" s="211" t="str">
        <f aca="true">IF(ISERROR($V473),"",OFFSET('Smelter Look-up'!$D$4,$V473-4,0)&amp;"")</f>
        <v/>
      </c>
      <c r="F473" s="214" t="str">
        <f aca="true">IF(ISERROR($V473),"",OFFSET('Smelter Look-up'!$E$4,$V473-4,0))</f>
        <v/>
      </c>
      <c r="G473" s="214" t="str">
        <f aca="true">IF(C473=$X$4,IF(ISERROR($V473),"Enter smelter details","RMI"),IF(ISERROR($V473),"",OFFSET('Smelter Look-up'!$F$4,$V473-4,0)))</f>
        <v/>
      </c>
      <c r="H473" s="215" t="str">
        <f aca="true">IF(ISERROR($V473),"",OFFSET('Smelter Look-up'!$G$4,$V473-4,0))</f>
        <v/>
      </c>
      <c r="I473" s="216" t="str">
        <f aca="true">IF(ISERROR($V473),"",OFFSET('Smelter Look-up'!$H$4,$V473-4,0))</f>
        <v/>
      </c>
      <c r="J473" s="216" t="str">
        <f aca="true">IF(ISERROR($V473),"",OFFSET('Smelter Look-up'!$I$4,$V473-4,0))</f>
        <v/>
      </c>
      <c r="K473" s="217"/>
      <c r="L473" s="217"/>
      <c r="M473" s="217"/>
      <c r="N473" s="217"/>
      <c r="O473" s="217"/>
      <c r="P473" s="218"/>
      <c r="Q473" s="219"/>
      <c r="R473" s="220" t="str">
        <f aca="true">IF(ISERROR($V473),"",OFFSET('Smelter Look-up'!$C$4,$V473-4,0)&amp;"")</f>
        <v/>
      </c>
      <c r="S473" s="221" t="str">
        <f aca="true">IF(B473="","",IF(ISERROR(MATCH($E473,CL,0)),"Unknown",INDIRECT("'C'!$A$"&amp;MATCH($E473,CL,0)+1)))</f>
        <v/>
      </c>
      <c r="T473" s="221" t="str">
        <f aca="true">IF(B473="","",IF(ISERROR(MATCH($J473,SorP!$B$1:$B$6279,0)),"",INDIRECT("'SorP'!$A$"&amp;MATCH($S473&amp;$J473,SorP!C:C,0))))</f>
        <v/>
      </c>
      <c r="U473" s="222"/>
      <c r="V473" s="223" t="e">
        <f aca="false">IF(C473="",NA(),IF(OR(C473="Smelter not listed",C473="Smelter not yet identified"),MATCH($B473&amp;$D473,'Smelter Look-up'!$J:$J,0),MATCH($B473&amp;$C473,'Smelter Look-up'!$J:$J,0)))</f>
        <v>#N/A</v>
      </c>
      <c r="X473" s="179" t="n">
        <f aca="false">IF(AND(C473="Smelter not listed",OR(LEN(D473)=0,LEN(E473)=0)),1,0)</f>
        <v>0</v>
      </c>
      <c r="AB473" s="224" t="str">
        <f aca="false">B473&amp;C473</f>
        <v/>
      </c>
    </row>
    <row r="474" s="179" customFormat="true" ht="20.25" hidden="false" customHeight="false" outlineLevel="0" collapsed="false">
      <c r="A474" s="221"/>
      <c r="B474" s="211" t="str">
        <f aca="false">IF(LEN(A474)=0,"",INDEX('Smelter Look-up'!$A:$A,MATCH($A474,'Smelter Look-up'!$E:$E,0)))</f>
        <v/>
      </c>
      <c r="C474" s="212" t="str">
        <f aca="false">IF(LEN(A474)=0,"",INDEX('Smelter Look-up'!$C:$C,MATCH($A474,'Smelter Look-up'!$E:$E,0)))</f>
        <v/>
      </c>
      <c r="D474" s="213"/>
      <c r="E474" s="211" t="str">
        <f aca="true">IF(ISERROR($V474),"",OFFSET('Smelter Look-up'!$D$4,$V474-4,0)&amp;"")</f>
        <v/>
      </c>
      <c r="F474" s="214" t="str">
        <f aca="true">IF(ISERROR($V474),"",OFFSET('Smelter Look-up'!$E$4,$V474-4,0))</f>
        <v/>
      </c>
      <c r="G474" s="214" t="str">
        <f aca="true">IF(C474=$X$4,IF(ISERROR($V474),"Enter smelter details","RMI"),IF(ISERROR($V474),"",OFFSET('Smelter Look-up'!$F$4,$V474-4,0)))</f>
        <v/>
      </c>
      <c r="H474" s="215" t="str">
        <f aca="true">IF(ISERROR($V474),"",OFFSET('Smelter Look-up'!$G$4,$V474-4,0))</f>
        <v/>
      </c>
      <c r="I474" s="216" t="str">
        <f aca="true">IF(ISERROR($V474),"",OFFSET('Smelter Look-up'!$H$4,$V474-4,0))</f>
        <v/>
      </c>
      <c r="J474" s="216" t="str">
        <f aca="true">IF(ISERROR($V474),"",OFFSET('Smelter Look-up'!$I$4,$V474-4,0))</f>
        <v/>
      </c>
      <c r="K474" s="217"/>
      <c r="L474" s="217"/>
      <c r="M474" s="217"/>
      <c r="N474" s="217"/>
      <c r="O474" s="217"/>
      <c r="P474" s="218"/>
      <c r="Q474" s="219"/>
      <c r="R474" s="220" t="str">
        <f aca="true">IF(ISERROR($V474),"",OFFSET('Smelter Look-up'!$C$4,$V474-4,0)&amp;"")</f>
        <v/>
      </c>
      <c r="S474" s="221" t="str">
        <f aca="true">IF(B474="","",IF(ISERROR(MATCH($E474,CL,0)),"Unknown",INDIRECT("'C'!$A$"&amp;MATCH($E474,CL,0)+1)))</f>
        <v/>
      </c>
      <c r="T474" s="221" t="str">
        <f aca="true">IF(B474="","",IF(ISERROR(MATCH($J474,SorP!$B$1:$B$6279,0)),"",INDIRECT("'SorP'!$A$"&amp;MATCH($S474&amp;$J474,SorP!C:C,0))))</f>
        <v/>
      </c>
      <c r="U474" s="222"/>
      <c r="V474" s="223" t="e">
        <f aca="false">IF(C474="",NA(),IF(OR(C474="Smelter not listed",C474="Smelter not yet identified"),MATCH($B474&amp;$D474,'Smelter Look-up'!$J:$J,0),MATCH($B474&amp;$C474,'Smelter Look-up'!$J:$J,0)))</f>
        <v>#N/A</v>
      </c>
      <c r="X474" s="179" t="n">
        <f aca="false">IF(AND(C474="Smelter not listed",OR(LEN(D474)=0,LEN(E474)=0)),1,0)</f>
        <v>0</v>
      </c>
      <c r="AB474" s="224" t="str">
        <f aca="false">B474&amp;C474</f>
        <v/>
      </c>
    </row>
    <row r="475" s="179" customFormat="true" ht="20.25" hidden="false" customHeight="false" outlineLevel="0" collapsed="false">
      <c r="A475" s="221"/>
      <c r="B475" s="211" t="str">
        <f aca="false">IF(LEN(A475)=0,"",INDEX('Smelter Look-up'!$A:$A,MATCH($A475,'Smelter Look-up'!$E:$E,0)))</f>
        <v/>
      </c>
      <c r="C475" s="212" t="str">
        <f aca="false">IF(LEN(A475)=0,"",INDEX('Smelter Look-up'!$C:$C,MATCH($A475,'Smelter Look-up'!$E:$E,0)))</f>
        <v/>
      </c>
      <c r="D475" s="213"/>
      <c r="E475" s="211" t="str">
        <f aca="true">IF(ISERROR($V475),"",OFFSET('Smelter Look-up'!$D$4,$V475-4,0)&amp;"")</f>
        <v/>
      </c>
      <c r="F475" s="214" t="str">
        <f aca="true">IF(ISERROR($V475),"",OFFSET('Smelter Look-up'!$E$4,$V475-4,0))</f>
        <v/>
      </c>
      <c r="G475" s="214" t="str">
        <f aca="true">IF(C475=$X$4,IF(ISERROR($V475),"Enter smelter details","RMI"),IF(ISERROR($V475),"",OFFSET('Smelter Look-up'!$F$4,$V475-4,0)))</f>
        <v/>
      </c>
      <c r="H475" s="215" t="str">
        <f aca="true">IF(ISERROR($V475),"",OFFSET('Smelter Look-up'!$G$4,$V475-4,0))</f>
        <v/>
      </c>
      <c r="I475" s="216" t="str">
        <f aca="true">IF(ISERROR($V475),"",OFFSET('Smelter Look-up'!$H$4,$V475-4,0))</f>
        <v/>
      </c>
      <c r="J475" s="216" t="str">
        <f aca="true">IF(ISERROR($V475),"",OFFSET('Smelter Look-up'!$I$4,$V475-4,0))</f>
        <v/>
      </c>
      <c r="K475" s="217"/>
      <c r="L475" s="217"/>
      <c r="M475" s="217"/>
      <c r="N475" s="217"/>
      <c r="O475" s="217"/>
      <c r="P475" s="218"/>
      <c r="Q475" s="219"/>
      <c r="R475" s="220" t="str">
        <f aca="true">IF(ISERROR($V475),"",OFFSET('Smelter Look-up'!$C$4,$V475-4,0)&amp;"")</f>
        <v/>
      </c>
      <c r="S475" s="221" t="str">
        <f aca="true">IF(B475="","",IF(ISERROR(MATCH($E475,CL,0)),"Unknown",INDIRECT("'C'!$A$"&amp;MATCH($E475,CL,0)+1)))</f>
        <v/>
      </c>
      <c r="T475" s="221" t="str">
        <f aca="true">IF(B475="","",IF(ISERROR(MATCH($J475,SorP!$B$1:$B$6279,0)),"",INDIRECT("'SorP'!$A$"&amp;MATCH($S475&amp;$J475,SorP!C:C,0))))</f>
        <v/>
      </c>
      <c r="U475" s="222"/>
      <c r="V475" s="223" t="e">
        <f aca="false">IF(C475="",NA(),IF(OR(C475="Smelter not listed",C475="Smelter not yet identified"),MATCH($B475&amp;$D475,'Smelter Look-up'!$J:$J,0),MATCH($B475&amp;$C475,'Smelter Look-up'!$J:$J,0)))</f>
        <v>#N/A</v>
      </c>
      <c r="X475" s="179" t="n">
        <f aca="false">IF(AND(C475="Smelter not listed",OR(LEN(D475)=0,LEN(E475)=0)),1,0)</f>
        <v>0</v>
      </c>
      <c r="AB475" s="224" t="str">
        <f aca="false">B475&amp;C475</f>
        <v/>
      </c>
    </row>
    <row r="476" s="179" customFormat="true" ht="20.25" hidden="false" customHeight="false" outlineLevel="0" collapsed="false">
      <c r="A476" s="221"/>
      <c r="B476" s="211" t="str">
        <f aca="false">IF(LEN(A476)=0,"",INDEX('Smelter Look-up'!$A:$A,MATCH($A476,'Smelter Look-up'!$E:$E,0)))</f>
        <v/>
      </c>
      <c r="C476" s="212" t="str">
        <f aca="false">IF(LEN(A476)=0,"",INDEX('Smelter Look-up'!$C:$C,MATCH($A476,'Smelter Look-up'!$E:$E,0)))</f>
        <v/>
      </c>
      <c r="D476" s="213"/>
      <c r="E476" s="211" t="str">
        <f aca="true">IF(ISERROR($V476),"",OFFSET('Smelter Look-up'!$D$4,$V476-4,0)&amp;"")</f>
        <v/>
      </c>
      <c r="F476" s="214" t="str">
        <f aca="true">IF(ISERROR($V476),"",OFFSET('Smelter Look-up'!$E$4,$V476-4,0))</f>
        <v/>
      </c>
      <c r="G476" s="214" t="str">
        <f aca="true">IF(C476=$X$4,IF(ISERROR($V476),"Enter smelter details","RMI"),IF(ISERROR($V476),"",OFFSET('Smelter Look-up'!$F$4,$V476-4,0)))</f>
        <v/>
      </c>
      <c r="H476" s="215" t="str">
        <f aca="true">IF(ISERROR($V476),"",OFFSET('Smelter Look-up'!$G$4,$V476-4,0))</f>
        <v/>
      </c>
      <c r="I476" s="216" t="str">
        <f aca="true">IF(ISERROR($V476),"",OFFSET('Smelter Look-up'!$H$4,$V476-4,0))</f>
        <v/>
      </c>
      <c r="J476" s="216" t="str">
        <f aca="true">IF(ISERROR($V476),"",OFFSET('Smelter Look-up'!$I$4,$V476-4,0))</f>
        <v/>
      </c>
      <c r="K476" s="217"/>
      <c r="L476" s="217"/>
      <c r="M476" s="217"/>
      <c r="N476" s="217"/>
      <c r="O476" s="217"/>
      <c r="P476" s="218"/>
      <c r="Q476" s="219"/>
      <c r="R476" s="220" t="str">
        <f aca="true">IF(ISERROR($V476),"",OFFSET('Smelter Look-up'!$C$4,$V476-4,0)&amp;"")</f>
        <v/>
      </c>
      <c r="S476" s="221" t="str">
        <f aca="true">IF(B476="","",IF(ISERROR(MATCH($E476,CL,0)),"Unknown",INDIRECT("'C'!$A$"&amp;MATCH($E476,CL,0)+1)))</f>
        <v/>
      </c>
      <c r="T476" s="221" t="str">
        <f aca="true">IF(B476="","",IF(ISERROR(MATCH($J476,SorP!$B$1:$B$6279,0)),"",INDIRECT("'SorP'!$A$"&amp;MATCH($S476&amp;$J476,SorP!C:C,0))))</f>
        <v/>
      </c>
      <c r="U476" s="222"/>
      <c r="V476" s="223" t="e">
        <f aca="false">IF(C476="",NA(),IF(OR(C476="Smelter not listed",C476="Smelter not yet identified"),MATCH($B476&amp;$D476,'Smelter Look-up'!$J:$J,0),MATCH($B476&amp;$C476,'Smelter Look-up'!$J:$J,0)))</f>
        <v>#N/A</v>
      </c>
      <c r="X476" s="179" t="n">
        <f aca="false">IF(AND(C476="Smelter not listed",OR(LEN(D476)=0,LEN(E476)=0)),1,0)</f>
        <v>0</v>
      </c>
      <c r="AB476" s="224" t="str">
        <f aca="false">B476&amp;C476</f>
        <v/>
      </c>
    </row>
    <row r="477" s="179" customFormat="true" ht="20.25" hidden="false" customHeight="false" outlineLevel="0" collapsed="false">
      <c r="A477" s="221"/>
      <c r="B477" s="211" t="str">
        <f aca="false">IF(LEN(A477)=0,"",INDEX('Smelter Look-up'!$A:$A,MATCH($A477,'Smelter Look-up'!$E:$E,0)))</f>
        <v/>
      </c>
      <c r="C477" s="212" t="str">
        <f aca="false">IF(LEN(A477)=0,"",INDEX('Smelter Look-up'!$C:$C,MATCH($A477,'Smelter Look-up'!$E:$E,0)))</f>
        <v/>
      </c>
      <c r="D477" s="213"/>
      <c r="E477" s="211" t="str">
        <f aca="true">IF(ISERROR($V477),"",OFFSET('Smelter Look-up'!$D$4,$V477-4,0)&amp;"")</f>
        <v/>
      </c>
      <c r="F477" s="214" t="str">
        <f aca="true">IF(ISERROR($V477),"",OFFSET('Smelter Look-up'!$E$4,$V477-4,0))</f>
        <v/>
      </c>
      <c r="G477" s="214" t="str">
        <f aca="true">IF(C477=$X$4,IF(ISERROR($V477),"Enter smelter details","RMI"),IF(ISERROR($V477),"",OFFSET('Smelter Look-up'!$F$4,$V477-4,0)))</f>
        <v/>
      </c>
      <c r="H477" s="215" t="str">
        <f aca="true">IF(ISERROR($V477),"",OFFSET('Smelter Look-up'!$G$4,$V477-4,0))</f>
        <v/>
      </c>
      <c r="I477" s="216" t="str">
        <f aca="true">IF(ISERROR($V477),"",OFFSET('Smelter Look-up'!$H$4,$V477-4,0))</f>
        <v/>
      </c>
      <c r="J477" s="216" t="str">
        <f aca="true">IF(ISERROR($V477),"",OFFSET('Smelter Look-up'!$I$4,$V477-4,0))</f>
        <v/>
      </c>
      <c r="K477" s="217"/>
      <c r="L477" s="217"/>
      <c r="M477" s="217"/>
      <c r="N477" s="217"/>
      <c r="O477" s="217"/>
      <c r="P477" s="218"/>
      <c r="Q477" s="219"/>
      <c r="R477" s="220" t="str">
        <f aca="true">IF(ISERROR($V477),"",OFFSET('Smelter Look-up'!$C$4,$V477-4,0)&amp;"")</f>
        <v/>
      </c>
      <c r="S477" s="221" t="str">
        <f aca="true">IF(B477="","",IF(ISERROR(MATCH($E477,CL,0)),"Unknown",INDIRECT("'C'!$A$"&amp;MATCH($E477,CL,0)+1)))</f>
        <v/>
      </c>
      <c r="T477" s="221" t="str">
        <f aca="true">IF(B477="","",IF(ISERROR(MATCH($J477,SorP!$B$1:$B$6279,0)),"",INDIRECT("'SorP'!$A$"&amp;MATCH($S477&amp;$J477,SorP!C:C,0))))</f>
        <v/>
      </c>
      <c r="U477" s="222"/>
      <c r="V477" s="223" t="e">
        <f aca="false">IF(C477="",NA(),IF(OR(C477="Smelter not listed",C477="Smelter not yet identified"),MATCH($B477&amp;$D477,'Smelter Look-up'!$J:$J,0),MATCH($B477&amp;$C477,'Smelter Look-up'!$J:$J,0)))</f>
        <v>#N/A</v>
      </c>
      <c r="X477" s="179" t="n">
        <f aca="false">IF(AND(C477="Smelter not listed",OR(LEN(D477)=0,LEN(E477)=0)),1,0)</f>
        <v>0</v>
      </c>
      <c r="AB477" s="224" t="str">
        <f aca="false">B477&amp;C477</f>
        <v/>
      </c>
    </row>
    <row r="478" s="179" customFormat="true" ht="20.25" hidden="false" customHeight="false" outlineLevel="0" collapsed="false">
      <c r="A478" s="221"/>
      <c r="B478" s="211" t="str">
        <f aca="false">IF(LEN(A478)=0,"",INDEX('Smelter Look-up'!$A:$A,MATCH($A478,'Smelter Look-up'!$E:$E,0)))</f>
        <v/>
      </c>
      <c r="C478" s="212" t="str">
        <f aca="false">IF(LEN(A478)=0,"",INDEX('Smelter Look-up'!$C:$C,MATCH($A478,'Smelter Look-up'!$E:$E,0)))</f>
        <v/>
      </c>
      <c r="D478" s="213"/>
      <c r="E478" s="211" t="str">
        <f aca="true">IF(ISERROR($V478),"",OFFSET('Smelter Look-up'!$D$4,$V478-4,0)&amp;"")</f>
        <v/>
      </c>
      <c r="F478" s="214" t="str">
        <f aca="true">IF(ISERROR($V478),"",OFFSET('Smelter Look-up'!$E$4,$V478-4,0))</f>
        <v/>
      </c>
      <c r="G478" s="214" t="str">
        <f aca="true">IF(C478=$X$4,IF(ISERROR($V478),"Enter smelter details","RMI"),IF(ISERROR($V478),"",OFFSET('Smelter Look-up'!$F$4,$V478-4,0)))</f>
        <v/>
      </c>
      <c r="H478" s="215" t="str">
        <f aca="true">IF(ISERROR($V478),"",OFFSET('Smelter Look-up'!$G$4,$V478-4,0))</f>
        <v/>
      </c>
      <c r="I478" s="216" t="str">
        <f aca="true">IF(ISERROR($V478),"",OFFSET('Smelter Look-up'!$H$4,$V478-4,0))</f>
        <v/>
      </c>
      <c r="J478" s="216" t="str">
        <f aca="true">IF(ISERROR($V478),"",OFFSET('Smelter Look-up'!$I$4,$V478-4,0))</f>
        <v/>
      </c>
      <c r="K478" s="217"/>
      <c r="L478" s="217"/>
      <c r="M478" s="217"/>
      <c r="N478" s="217"/>
      <c r="O478" s="217"/>
      <c r="P478" s="218"/>
      <c r="Q478" s="219"/>
      <c r="R478" s="220" t="str">
        <f aca="true">IF(ISERROR($V478),"",OFFSET('Smelter Look-up'!$C$4,$V478-4,0)&amp;"")</f>
        <v/>
      </c>
      <c r="S478" s="221" t="str">
        <f aca="true">IF(B478="","",IF(ISERROR(MATCH($E478,CL,0)),"Unknown",INDIRECT("'C'!$A$"&amp;MATCH($E478,CL,0)+1)))</f>
        <v/>
      </c>
      <c r="T478" s="221" t="str">
        <f aca="true">IF(B478="","",IF(ISERROR(MATCH($J478,SorP!$B$1:$B$6279,0)),"",INDIRECT("'SorP'!$A$"&amp;MATCH($S478&amp;$J478,SorP!C:C,0))))</f>
        <v/>
      </c>
      <c r="U478" s="222"/>
      <c r="V478" s="223" t="e">
        <f aca="false">IF(C478="",NA(),IF(OR(C478="Smelter not listed",C478="Smelter not yet identified"),MATCH($B478&amp;$D478,'Smelter Look-up'!$J:$J,0),MATCH($B478&amp;$C478,'Smelter Look-up'!$J:$J,0)))</f>
        <v>#N/A</v>
      </c>
      <c r="X478" s="179" t="n">
        <f aca="false">IF(AND(C478="Smelter not listed",OR(LEN(D478)=0,LEN(E478)=0)),1,0)</f>
        <v>0</v>
      </c>
      <c r="AB478" s="224" t="str">
        <f aca="false">B478&amp;C478</f>
        <v/>
      </c>
    </row>
    <row r="479" s="179" customFormat="true" ht="20.25" hidden="false" customHeight="false" outlineLevel="0" collapsed="false">
      <c r="A479" s="221"/>
      <c r="B479" s="211" t="str">
        <f aca="false">IF(LEN(A479)=0,"",INDEX('Smelter Look-up'!$A:$A,MATCH($A479,'Smelter Look-up'!$E:$E,0)))</f>
        <v/>
      </c>
      <c r="C479" s="212" t="str">
        <f aca="false">IF(LEN(A479)=0,"",INDEX('Smelter Look-up'!$C:$C,MATCH($A479,'Smelter Look-up'!$E:$E,0)))</f>
        <v/>
      </c>
      <c r="D479" s="213"/>
      <c r="E479" s="211" t="str">
        <f aca="true">IF(ISERROR($V479),"",OFFSET('Smelter Look-up'!$D$4,$V479-4,0)&amp;"")</f>
        <v/>
      </c>
      <c r="F479" s="214" t="str">
        <f aca="true">IF(ISERROR($V479),"",OFFSET('Smelter Look-up'!$E$4,$V479-4,0))</f>
        <v/>
      </c>
      <c r="G479" s="214" t="str">
        <f aca="true">IF(C479=$X$4,IF(ISERROR($V479),"Enter smelter details","RMI"),IF(ISERROR($V479),"",OFFSET('Smelter Look-up'!$F$4,$V479-4,0)))</f>
        <v/>
      </c>
      <c r="H479" s="215" t="str">
        <f aca="true">IF(ISERROR($V479),"",OFFSET('Smelter Look-up'!$G$4,$V479-4,0))</f>
        <v/>
      </c>
      <c r="I479" s="216" t="str">
        <f aca="true">IF(ISERROR($V479),"",OFFSET('Smelter Look-up'!$H$4,$V479-4,0))</f>
        <v/>
      </c>
      <c r="J479" s="216" t="str">
        <f aca="true">IF(ISERROR($V479),"",OFFSET('Smelter Look-up'!$I$4,$V479-4,0))</f>
        <v/>
      </c>
      <c r="K479" s="217"/>
      <c r="L479" s="217"/>
      <c r="M479" s="217"/>
      <c r="N479" s="217"/>
      <c r="O479" s="217"/>
      <c r="P479" s="218"/>
      <c r="Q479" s="219"/>
      <c r="R479" s="220" t="str">
        <f aca="true">IF(ISERROR($V479),"",OFFSET('Smelter Look-up'!$C$4,$V479-4,0)&amp;"")</f>
        <v/>
      </c>
      <c r="S479" s="221" t="str">
        <f aca="true">IF(B479="","",IF(ISERROR(MATCH($E479,CL,0)),"Unknown",INDIRECT("'C'!$A$"&amp;MATCH($E479,CL,0)+1)))</f>
        <v/>
      </c>
      <c r="T479" s="221" t="str">
        <f aca="true">IF(B479="","",IF(ISERROR(MATCH($J479,SorP!$B$1:$B$6279,0)),"",INDIRECT("'SorP'!$A$"&amp;MATCH($S479&amp;$J479,SorP!C:C,0))))</f>
        <v/>
      </c>
      <c r="U479" s="222"/>
      <c r="V479" s="223" t="e">
        <f aca="false">IF(C479="",NA(),IF(OR(C479="Smelter not listed",C479="Smelter not yet identified"),MATCH($B479&amp;$D479,'Smelter Look-up'!$J:$J,0),MATCH($B479&amp;$C479,'Smelter Look-up'!$J:$J,0)))</f>
        <v>#N/A</v>
      </c>
      <c r="X479" s="179" t="n">
        <f aca="false">IF(AND(C479="Smelter not listed",OR(LEN(D479)=0,LEN(E479)=0)),1,0)</f>
        <v>0</v>
      </c>
      <c r="AB479" s="224" t="str">
        <f aca="false">B479&amp;C479</f>
        <v/>
      </c>
    </row>
    <row r="480" s="179" customFormat="true" ht="20.25" hidden="false" customHeight="false" outlineLevel="0" collapsed="false">
      <c r="A480" s="221"/>
      <c r="B480" s="211" t="str">
        <f aca="false">IF(LEN(A480)=0,"",INDEX('Smelter Look-up'!$A:$A,MATCH($A480,'Smelter Look-up'!$E:$E,0)))</f>
        <v/>
      </c>
      <c r="C480" s="212" t="str">
        <f aca="false">IF(LEN(A480)=0,"",INDEX('Smelter Look-up'!$C:$C,MATCH($A480,'Smelter Look-up'!$E:$E,0)))</f>
        <v/>
      </c>
      <c r="D480" s="213"/>
      <c r="E480" s="211" t="str">
        <f aca="true">IF(ISERROR($V480),"",OFFSET('Smelter Look-up'!$D$4,$V480-4,0)&amp;"")</f>
        <v/>
      </c>
      <c r="F480" s="214" t="str">
        <f aca="true">IF(ISERROR($V480),"",OFFSET('Smelter Look-up'!$E$4,$V480-4,0))</f>
        <v/>
      </c>
      <c r="G480" s="214" t="str">
        <f aca="true">IF(C480=$X$4,IF(ISERROR($V480),"Enter smelter details","RMI"),IF(ISERROR($V480),"",OFFSET('Smelter Look-up'!$F$4,$V480-4,0)))</f>
        <v/>
      </c>
      <c r="H480" s="215" t="str">
        <f aca="true">IF(ISERROR($V480),"",OFFSET('Smelter Look-up'!$G$4,$V480-4,0))</f>
        <v/>
      </c>
      <c r="I480" s="216" t="str">
        <f aca="true">IF(ISERROR($V480),"",OFFSET('Smelter Look-up'!$H$4,$V480-4,0))</f>
        <v/>
      </c>
      <c r="J480" s="216" t="str">
        <f aca="true">IF(ISERROR($V480),"",OFFSET('Smelter Look-up'!$I$4,$V480-4,0))</f>
        <v/>
      </c>
      <c r="K480" s="217"/>
      <c r="L480" s="217"/>
      <c r="M480" s="217"/>
      <c r="N480" s="217"/>
      <c r="O480" s="217"/>
      <c r="P480" s="218"/>
      <c r="Q480" s="219"/>
      <c r="R480" s="220" t="str">
        <f aca="true">IF(ISERROR($V480),"",OFFSET('Smelter Look-up'!$C$4,$V480-4,0)&amp;"")</f>
        <v/>
      </c>
      <c r="S480" s="221" t="str">
        <f aca="true">IF(B480="","",IF(ISERROR(MATCH($E480,CL,0)),"Unknown",INDIRECT("'C'!$A$"&amp;MATCH($E480,CL,0)+1)))</f>
        <v/>
      </c>
      <c r="T480" s="221" t="str">
        <f aca="true">IF(B480="","",IF(ISERROR(MATCH($J480,SorP!$B$1:$B$6279,0)),"",INDIRECT("'SorP'!$A$"&amp;MATCH($S480&amp;$J480,SorP!C:C,0))))</f>
        <v/>
      </c>
      <c r="U480" s="222"/>
      <c r="V480" s="223" t="e">
        <f aca="false">IF(C480="",NA(),IF(OR(C480="Smelter not listed",C480="Smelter not yet identified"),MATCH($B480&amp;$D480,'Smelter Look-up'!$J:$J,0),MATCH($B480&amp;$C480,'Smelter Look-up'!$J:$J,0)))</f>
        <v>#N/A</v>
      </c>
      <c r="X480" s="179" t="n">
        <f aca="false">IF(AND(C480="Smelter not listed",OR(LEN(D480)=0,LEN(E480)=0)),1,0)</f>
        <v>0</v>
      </c>
      <c r="AB480" s="224" t="str">
        <f aca="false">B480&amp;C480</f>
        <v/>
      </c>
    </row>
    <row r="481" s="179" customFormat="true" ht="20.25" hidden="false" customHeight="false" outlineLevel="0" collapsed="false">
      <c r="A481" s="221"/>
      <c r="B481" s="211" t="str">
        <f aca="false">IF(LEN(A481)=0,"",INDEX('Smelter Look-up'!$A:$A,MATCH($A481,'Smelter Look-up'!$E:$E,0)))</f>
        <v/>
      </c>
      <c r="C481" s="212" t="str">
        <f aca="false">IF(LEN(A481)=0,"",INDEX('Smelter Look-up'!$C:$C,MATCH($A481,'Smelter Look-up'!$E:$E,0)))</f>
        <v/>
      </c>
      <c r="D481" s="213"/>
      <c r="E481" s="211" t="str">
        <f aca="true">IF(ISERROR($V481),"",OFFSET('Smelter Look-up'!$D$4,$V481-4,0)&amp;"")</f>
        <v/>
      </c>
      <c r="F481" s="214" t="str">
        <f aca="true">IF(ISERROR($V481),"",OFFSET('Smelter Look-up'!$E$4,$V481-4,0))</f>
        <v/>
      </c>
      <c r="G481" s="214" t="str">
        <f aca="true">IF(C481=$X$4,IF(ISERROR($V481),"Enter smelter details","RMI"),IF(ISERROR($V481),"",OFFSET('Smelter Look-up'!$F$4,$V481-4,0)))</f>
        <v/>
      </c>
      <c r="H481" s="215" t="str">
        <f aca="true">IF(ISERROR($V481),"",OFFSET('Smelter Look-up'!$G$4,$V481-4,0))</f>
        <v/>
      </c>
      <c r="I481" s="216" t="str">
        <f aca="true">IF(ISERROR($V481),"",OFFSET('Smelter Look-up'!$H$4,$V481-4,0))</f>
        <v/>
      </c>
      <c r="J481" s="216" t="str">
        <f aca="true">IF(ISERROR($V481),"",OFFSET('Smelter Look-up'!$I$4,$V481-4,0))</f>
        <v/>
      </c>
      <c r="K481" s="217"/>
      <c r="L481" s="217"/>
      <c r="M481" s="217"/>
      <c r="N481" s="217"/>
      <c r="O481" s="217"/>
      <c r="P481" s="218"/>
      <c r="Q481" s="219"/>
      <c r="R481" s="220" t="str">
        <f aca="true">IF(ISERROR($V481),"",OFFSET('Smelter Look-up'!$C$4,$V481-4,0)&amp;"")</f>
        <v/>
      </c>
      <c r="S481" s="221" t="str">
        <f aca="true">IF(B481="","",IF(ISERROR(MATCH($E481,CL,0)),"Unknown",INDIRECT("'C'!$A$"&amp;MATCH($E481,CL,0)+1)))</f>
        <v/>
      </c>
      <c r="T481" s="221" t="str">
        <f aca="true">IF(B481="","",IF(ISERROR(MATCH($J481,SorP!$B$1:$B$6279,0)),"",INDIRECT("'SorP'!$A$"&amp;MATCH($S481&amp;$J481,SorP!C:C,0))))</f>
        <v/>
      </c>
      <c r="U481" s="222"/>
      <c r="V481" s="223" t="e">
        <f aca="false">IF(C481="",NA(),IF(OR(C481="Smelter not listed",C481="Smelter not yet identified"),MATCH($B481&amp;$D481,'Smelter Look-up'!$J:$J,0),MATCH($B481&amp;$C481,'Smelter Look-up'!$J:$J,0)))</f>
        <v>#N/A</v>
      </c>
      <c r="X481" s="179" t="n">
        <f aca="false">IF(AND(C481="Smelter not listed",OR(LEN(D481)=0,LEN(E481)=0)),1,0)</f>
        <v>0</v>
      </c>
      <c r="AB481" s="224" t="str">
        <f aca="false">B481&amp;C481</f>
        <v/>
      </c>
    </row>
    <row r="482" s="179" customFormat="true" ht="20.25" hidden="false" customHeight="false" outlineLevel="0" collapsed="false">
      <c r="A482" s="221"/>
      <c r="B482" s="211" t="str">
        <f aca="false">IF(LEN(A482)=0,"",INDEX('Smelter Look-up'!$A:$A,MATCH($A482,'Smelter Look-up'!$E:$E,0)))</f>
        <v/>
      </c>
      <c r="C482" s="212" t="str">
        <f aca="false">IF(LEN(A482)=0,"",INDEX('Smelter Look-up'!$C:$C,MATCH($A482,'Smelter Look-up'!$E:$E,0)))</f>
        <v/>
      </c>
      <c r="D482" s="213"/>
      <c r="E482" s="211" t="str">
        <f aca="true">IF(ISERROR($V482),"",OFFSET('Smelter Look-up'!$D$4,$V482-4,0)&amp;"")</f>
        <v/>
      </c>
      <c r="F482" s="214" t="str">
        <f aca="true">IF(ISERROR($V482),"",OFFSET('Smelter Look-up'!$E$4,$V482-4,0))</f>
        <v/>
      </c>
      <c r="G482" s="214" t="str">
        <f aca="true">IF(C482=$X$4,IF(ISERROR($V482),"Enter smelter details","RMI"),IF(ISERROR($V482),"",OFFSET('Smelter Look-up'!$F$4,$V482-4,0)))</f>
        <v/>
      </c>
      <c r="H482" s="215" t="str">
        <f aca="true">IF(ISERROR($V482),"",OFFSET('Smelter Look-up'!$G$4,$V482-4,0))</f>
        <v/>
      </c>
      <c r="I482" s="216" t="str">
        <f aca="true">IF(ISERROR($V482),"",OFFSET('Smelter Look-up'!$H$4,$V482-4,0))</f>
        <v/>
      </c>
      <c r="J482" s="216" t="str">
        <f aca="true">IF(ISERROR($V482),"",OFFSET('Smelter Look-up'!$I$4,$V482-4,0))</f>
        <v/>
      </c>
      <c r="K482" s="217"/>
      <c r="L482" s="217"/>
      <c r="M482" s="217"/>
      <c r="N482" s="217"/>
      <c r="O482" s="217"/>
      <c r="P482" s="218"/>
      <c r="Q482" s="219"/>
      <c r="R482" s="220" t="str">
        <f aca="true">IF(ISERROR($V482),"",OFFSET('Smelter Look-up'!$C$4,$V482-4,0)&amp;"")</f>
        <v/>
      </c>
      <c r="S482" s="221" t="str">
        <f aca="true">IF(B482="","",IF(ISERROR(MATCH($E482,CL,0)),"Unknown",INDIRECT("'C'!$A$"&amp;MATCH($E482,CL,0)+1)))</f>
        <v/>
      </c>
      <c r="T482" s="221" t="str">
        <f aca="true">IF(B482="","",IF(ISERROR(MATCH($J482,SorP!$B$1:$B$6279,0)),"",INDIRECT("'SorP'!$A$"&amp;MATCH($S482&amp;$J482,SorP!C:C,0))))</f>
        <v/>
      </c>
      <c r="U482" s="222"/>
      <c r="V482" s="223" t="e">
        <f aca="false">IF(C482="",NA(),IF(OR(C482="Smelter not listed",C482="Smelter not yet identified"),MATCH($B482&amp;$D482,'Smelter Look-up'!$J:$J,0),MATCH($B482&amp;$C482,'Smelter Look-up'!$J:$J,0)))</f>
        <v>#N/A</v>
      </c>
      <c r="X482" s="179" t="n">
        <f aca="false">IF(AND(C482="Smelter not listed",OR(LEN(D482)=0,LEN(E482)=0)),1,0)</f>
        <v>0</v>
      </c>
      <c r="AB482" s="224" t="str">
        <f aca="false">B482&amp;C482</f>
        <v/>
      </c>
    </row>
    <row r="483" s="179" customFormat="true" ht="20.25" hidden="false" customHeight="false" outlineLevel="0" collapsed="false">
      <c r="A483" s="221"/>
      <c r="B483" s="211" t="str">
        <f aca="false">IF(LEN(A483)=0,"",INDEX('Smelter Look-up'!$A:$A,MATCH($A483,'Smelter Look-up'!$E:$E,0)))</f>
        <v/>
      </c>
      <c r="C483" s="212" t="str">
        <f aca="false">IF(LEN(A483)=0,"",INDEX('Smelter Look-up'!$C:$C,MATCH($A483,'Smelter Look-up'!$E:$E,0)))</f>
        <v/>
      </c>
      <c r="D483" s="213"/>
      <c r="E483" s="211" t="str">
        <f aca="true">IF(ISERROR($V483),"",OFFSET('Smelter Look-up'!$D$4,$V483-4,0)&amp;"")</f>
        <v/>
      </c>
      <c r="F483" s="214" t="str">
        <f aca="true">IF(ISERROR($V483),"",OFFSET('Smelter Look-up'!$E$4,$V483-4,0))</f>
        <v/>
      </c>
      <c r="G483" s="214" t="str">
        <f aca="true">IF(C483=$X$4,IF(ISERROR($V483),"Enter smelter details","RMI"),IF(ISERROR($V483),"",OFFSET('Smelter Look-up'!$F$4,$V483-4,0)))</f>
        <v/>
      </c>
      <c r="H483" s="215" t="str">
        <f aca="true">IF(ISERROR($V483),"",OFFSET('Smelter Look-up'!$G$4,$V483-4,0))</f>
        <v/>
      </c>
      <c r="I483" s="216" t="str">
        <f aca="true">IF(ISERROR($V483),"",OFFSET('Smelter Look-up'!$H$4,$V483-4,0))</f>
        <v/>
      </c>
      <c r="J483" s="216" t="str">
        <f aca="true">IF(ISERROR($V483),"",OFFSET('Smelter Look-up'!$I$4,$V483-4,0))</f>
        <v/>
      </c>
      <c r="K483" s="217"/>
      <c r="L483" s="217"/>
      <c r="M483" s="217"/>
      <c r="N483" s="217"/>
      <c r="O483" s="217"/>
      <c r="P483" s="218"/>
      <c r="Q483" s="219"/>
      <c r="R483" s="220" t="str">
        <f aca="true">IF(ISERROR($V483),"",OFFSET('Smelter Look-up'!$C$4,$V483-4,0)&amp;"")</f>
        <v/>
      </c>
      <c r="S483" s="221" t="str">
        <f aca="true">IF(B483="","",IF(ISERROR(MATCH($E483,CL,0)),"Unknown",INDIRECT("'C'!$A$"&amp;MATCH($E483,CL,0)+1)))</f>
        <v/>
      </c>
      <c r="T483" s="221" t="str">
        <f aca="true">IF(B483="","",IF(ISERROR(MATCH($J483,SorP!$B$1:$B$6279,0)),"",INDIRECT("'SorP'!$A$"&amp;MATCH($S483&amp;$J483,SorP!C:C,0))))</f>
        <v/>
      </c>
      <c r="U483" s="222"/>
      <c r="V483" s="223" t="e">
        <f aca="false">IF(C483="",NA(),IF(OR(C483="Smelter not listed",C483="Smelter not yet identified"),MATCH($B483&amp;$D483,'Smelter Look-up'!$J:$J,0),MATCH($B483&amp;$C483,'Smelter Look-up'!$J:$J,0)))</f>
        <v>#N/A</v>
      </c>
      <c r="X483" s="179" t="n">
        <f aca="false">IF(AND(C483="Smelter not listed",OR(LEN(D483)=0,LEN(E483)=0)),1,0)</f>
        <v>0</v>
      </c>
      <c r="AB483" s="224" t="str">
        <f aca="false">B483&amp;C483</f>
        <v/>
      </c>
    </row>
    <row r="484" s="179" customFormat="true" ht="20.25" hidden="false" customHeight="false" outlineLevel="0" collapsed="false">
      <c r="A484" s="221"/>
      <c r="B484" s="211" t="str">
        <f aca="false">IF(LEN(A484)=0,"",INDEX('Smelter Look-up'!$A:$A,MATCH($A484,'Smelter Look-up'!$E:$E,0)))</f>
        <v/>
      </c>
      <c r="C484" s="212" t="str">
        <f aca="false">IF(LEN(A484)=0,"",INDEX('Smelter Look-up'!$C:$C,MATCH($A484,'Smelter Look-up'!$E:$E,0)))</f>
        <v/>
      </c>
      <c r="D484" s="213"/>
      <c r="E484" s="211" t="str">
        <f aca="true">IF(ISERROR($V484),"",OFFSET('Smelter Look-up'!$D$4,$V484-4,0)&amp;"")</f>
        <v/>
      </c>
      <c r="F484" s="214" t="str">
        <f aca="true">IF(ISERROR($V484),"",OFFSET('Smelter Look-up'!$E$4,$V484-4,0))</f>
        <v/>
      </c>
      <c r="G484" s="214" t="str">
        <f aca="true">IF(C484=$X$4,IF(ISERROR($V484),"Enter smelter details","RMI"),IF(ISERROR($V484),"",OFFSET('Smelter Look-up'!$F$4,$V484-4,0)))</f>
        <v/>
      </c>
      <c r="H484" s="215" t="str">
        <f aca="true">IF(ISERROR($V484),"",OFFSET('Smelter Look-up'!$G$4,$V484-4,0))</f>
        <v/>
      </c>
      <c r="I484" s="216" t="str">
        <f aca="true">IF(ISERROR($V484),"",OFFSET('Smelter Look-up'!$H$4,$V484-4,0))</f>
        <v/>
      </c>
      <c r="J484" s="216" t="str">
        <f aca="true">IF(ISERROR($V484),"",OFFSET('Smelter Look-up'!$I$4,$V484-4,0))</f>
        <v/>
      </c>
      <c r="K484" s="217"/>
      <c r="L484" s="217"/>
      <c r="M484" s="217"/>
      <c r="N484" s="217"/>
      <c r="O484" s="217"/>
      <c r="P484" s="218"/>
      <c r="Q484" s="219"/>
      <c r="R484" s="220" t="str">
        <f aca="true">IF(ISERROR($V484),"",OFFSET('Smelter Look-up'!$C$4,$V484-4,0)&amp;"")</f>
        <v/>
      </c>
      <c r="S484" s="221" t="str">
        <f aca="true">IF(B484="","",IF(ISERROR(MATCH($E484,CL,0)),"Unknown",INDIRECT("'C'!$A$"&amp;MATCH($E484,CL,0)+1)))</f>
        <v/>
      </c>
      <c r="T484" s="221" t="str">
        <f aca="true">IF(B484="","",IF(ISERROR(MATCH($J484,SorP!$B$1:$B$6279,0)),"",INDIRECT("'SorP'!$A$"&amp;MATCH($S484&amp;$J484,SorP!C:C,0))))</f>
        <v/>
      </c>
      <c r="U484" s="222"/>
      <c r="V484" s="223" t="e">
        <f aca="false">IF(C484="",NA(),IF(OR(C484="Smelter not listed",C484="Smelter not yet identified"),MATCH($B484&amp;$D484,'Smelter Look-up'!$J:$J,0),MATCH($B484&amp;$C484,'Smelter Look-up'!$J:$J,0)))</f>
        <v>#N/A</v>
      </c>
      <c r="X484" s="179" t="n">
        <f aca="false">IF(AND(C484="Smelter not listed",OR(LEN(D484)=0,LEN(E484)=0)),1,0)</f>
        <v>0</v>
      </c>
      <c r="AB484" s="224" t="str">
        <f aca="false">B484&amp;C484</f>
        <v/>
      </c>
    </row>
    <row r="485" s="179" customFormat="true" ht="20.25" hidden="false" customHeight="false" outlineLevel="0" collapsed="false">
      <c r="A485" s="221"/>
      <c r="B485" s="211" t="str">
        <f aca="false">IF(LEN(A485)=0,"",INDEX('Smelter Look-up'!$A:$A,MATCH($A485,'Smelter Look-up'!$E:$E,0)))</f>
        <v/>
      </c>
      <c r="C485" s="212" t="str">
        <f aca="false">IF(LEN(A485)=0,"",INDEX('Smelter Look-up'!$C:$C,MATCH($A485,'Smelter Look-up'!$E:$E,0)))</f>
        <v/>
      </c>
      <c r="D485" s="213"/>
      <c r="E485" s="211" t="str">
        <f aca="true">IF(ISERROR($V485),"",OFFSET('Smelter Look-up'!$D$4,$V485-4,0)&amp;"")</f>
        <v/>
      </c>
      <c r="F485" s="214" t="str">
        <f aca="true">IF(ISERROR($V485),"",OFFSET('Smelter Look-up'!$E$4,$V485-4,0))</f>
        <v/>
      </c>
      <c r="G485" s="214" t="str">
        <f aca="true">IF(C485=$X$4,IF(ISERROR($V485),"Enter smelter details","RMI"),IF(ISERROR($V485),"",OFFSET('Smelter Look-up'!$F$4,$V485-4,0)))</f>
        <v/>
      </c>
      <c r="H485" s="215" t="str">
        <f aca="true">IF(ISERROR($V485),"",OFFSET('Smelter Look-up'!$G$4,$V485-4,0))</f>
        <v/>
      </c>
      <c r="I485" s="216" t="str">
        <f aca="true">IF(ISERROR($V485),"",OFFSET('Smelter Look-up'!$H$4,$V485-4,0))</f>
        <v/>
      </c>
      <c r="J485" s="216" t="str">
        <f aca="true">IF(ISERROR($V485),"",OFFSET('Smelter Look-up'!$I$4,$V485-4,0))</f>
        <v/>
      </c>
      <c r="K485" s="217"/>
      <c r="L485" s="217"/>
      <c r="M485" s="217"/>
      <c r="N485" s="217"/>
      <c r="O485" s="217"/>
      <c r="P485" s="218"/>
      <c r="Q485" s="219"/>
      <c r="R485" s="220" t="str">
        <f aca="true">IF(ISERROR($V485),"",OFFSET('Smelter Look-up'!$C$4,$V485-4,0)&amp;"")</f>
        <v/>
      </c>
      <c r="S485" s="221" t="str">
        <f aca="true">IF(B485="","",IF(ISERROR(MATCH($E485,CL,0)),"Unknown",INDIRECT("'C'!$A$"&amp;MATCH($E485,CL,0)+1)))</f>
        <v/>
      </c>
      <c r="T485" s="221" t="str">
        <f aca="true">IF(B485="","",IF(ISERROR(MATCH($J485,SorP!$B$1:$B$6279,0)),"",INDIRECT("'SorP'!$A$"&amp;MATCH($S485&amp;$J485,SorP!C:C,0))))</f>
        <v/>
      </c>
      <c r="U485" s="222"/>
      <c r="V485" s="223" t="e">
        <f aca="false">IF(C485="",NA(),IF(OR(C485="Smelter not listed",C485="Smelter not yet identified"),MATCH($B485&amp;$D485,'Smelter Look-up'!$J:$J,0),MATCH($B485&amp;$C485,'Smelter Look-up'!$J:$J,0)))</f>
        <v>#N/A</v>
      </c>
      <c r="X485" s="179" t="n">
        <f aca="false">IF(AND(C485="Smelter not listed",OR(LEN(D485)=0,LEN(E485)=0)),1,0)</f>
        <v>0</v>
      </c>
      <c r="AB485" s="224" t="str">
        <f aca="false">B485&amp;C485</f>
        <v/>
      </c>
    </row>
    <row r="486" s="179" customFormat="true" ht="20.25" hidden="false" customHeight="false" outlineLevel="0" collapsed="false">
      <c r="A486" s="221"/>
      <c r="B486" s="211" t="str">
        <f aca="false">IF(LEN(A486)=0,"",INDEX('Smelter Look-up'!$A:$A,MATCH($A486,'Smelter Look-up'!$E:$E,0)))</f>
        <v/>
      </c>
      <c r="C486" s="212" t="str">
        <f aca="false">IF(LEN(A486)=0,"",INDEX('Smelter Look-up'!$C:$C,MATCH($A486,'Smelter Look-up'!$E:$E,0)))</f>
        <v/>
      </c>
      <c r="D486" s="213"/>
      <c r="E486" s="211" t="str">
        <f aca="true">IF(ISERROR($V486),"",OFFSET('Smelter Look-up'!$D$4,$V486-4,0)&amp;"")</f>
        <v/>
      </c>
      <c r="F486" s="214" t="str">
        <f aca="true">IF(ISERROR($V486),"",OFFSET('Smelter Look-up'!$E$4,$V486-4,0))</f>
        <v/>
      </c>
      <c r="G486" s="214" t="str">
        <f aca="true">IF(C486=$X$4,IF(ISERROR($V486),"Enter smelter details","RMI"),IF(ISERROR($V486),"",OFFSET('Smelter Look-up'!$F$4,$V486-4,0)))</f>
        <v/>
      </c>
      <c r="H486" s="215" t="str">
        <f aca="true">IF(ISERROR($V486),"",OFFSET('Smelter Look-up'!$G$4,$V486-4,0))</f>
        <v/>
      </c>
      <c r="I486" s="216" t="str">
        <f aca="true">IF(ISERROR($V486),"",OFFSET('Smelter Look-up'!$H$4,$V486-4,0))</f>
        <v/>
      </c>
      <c r="J486" s="216" t="str">
        <f aca="true">IF(ISERROR($V486),"",OFFSET('Smelter Look-up'!$I$4,$V486-4,0))</f>
        <v/>
      </c>
      <c r="K486" s="217"/>
      <c r="L486" s="217"/>
      <c r="M486" s="217"/>
      <c r="N486" s="217"/>
      <c r="O486" s="217"/>
      <c r="P486" s="218"/>
      <c r="Q486" s="219"/>
      <c r="R486" s="220" t="str">
        <f aca="true">IF(ISERROR($V486),"",OFFSET('Smelter Look-up'!$C$4,$V486-4,0)&amp;"")</f>
        <v/>
      </c>
      <c r="S486" s="221" t="str">
        <f aca="true">IF(B486="","",IF(ISERROR(MATCH($E486,CL,0)),"Unknown",INDIRECT("'C'!$A$"&amp;MATCH($E486,CL,0)+1)))</f>
        <v/>
      </c>
      <c r="T486" s="221" t="str">
        <f aca="true">IF(B486="","",IF(ISERROR(MATCH($J486,SorP!$B$1:$B$6279,0)),"",INDIRECT("'SorP'!$A$"&amp;MATCH($S486&amp;$J486,SorP!C:C,0))))</f>
        <v/>
      </c>
      <c r="U486" s="222"/>
      <c r="V486" s="223" t="e">
        <f aca="false">IF(C486="",NA(),IF(OR(C486="Smelter not listed",C486="Smelter not yet identified"),MATCH($B486&amp;$D486,'Smelter Look-up'!$J:$J,0),MATCH($B486&amp;$C486,'Smelter Look-up'!$J:$J,0)))</f>
        <v>#N/A</v>
      </c>
      <c r="X486" s="179" t="n">
        <f aca="false">IF(AND(C486="Smelter not listed",OR(LEN(D486)=0,LEN(E486)=0)),1,0)</f>
        <v>0</v>
      </c>
      <c r="AB486" s="224" t="str">
        <f aca="false">B486&amp;C486</f>
        <v/>
      </c>
    </row>
    <row r="487" s="179" customFormat="true" ht="20.25" hidden="false" customHeight="false" outlineLevel="0" collapsed="false">
      <c r="A487" s="221"/>
      <c r="B487" s="211" t="str">
        <f aca="false">IF(LEN(A487)=0,"",INDEX('Smelter Look-up'!$A:$A,MATCH($A487,'Smelter Look-up'!$E:$E,0)))</f>
        <v/>
      </c>
      <c r="C487" s="212" t="str">
        <f aca="false">IF(LEN(A487)=0,"",INDEX('Smelter Look-up'!$C:$C,MATCH($A487,'Smelter Look-up'!$E:$E,0)))</f>
        <v/>
      </c>
      <c r="D487" s="213"/>
      <c r="E487" s="211" t="str">
        <f aca="true">IF(ISERROR($V487),"",OFFSET('Smelter Look-up'!$D$4,$V487-4,0)&amp;"")</f>
        <v/>
      </c>
      <c r="F487" s="214" t="str">
        <f aca="true">IF(ISERROR($V487),"",OFFSET('Smelter Look-up'!$E$4,$V487-4,0))</f>
        <v/>
      </c>
      <c r="G487" s="214" t="str">
        <f aca="true">IF(C487=$X$4,IF(ISERROR($V487),"Enter smelter details","RMI"),IF(ISERROR($V487),"",OFFSET('Smelter Look-up'!$F$4,$V487-4,0)))</f>
        <v/>
      </c>
      <c r="H487" s="215" t="str">
        <f aca="true">IF(ISERROR($V487),"",OFFSET('Smelter Look-up'!$G$4,$V487-4,0))</f>
        <v/>
      </c>
      <c r="I487" s="216" t="str">
        <f aca="true">IF(ISERROR($V487),"",OFFSET('Smelter Look-up'!$H$4,$V487-4,0))</f>
        <v/>
      </c>
      <c r="J487" s="216" t="str">
        <f aca="true">IF(ISERROR($V487),"",OFFSET('Smelter Look-up'!$I$4,$V487-4,0))</f>
        <v/>
      </c>
      <c r="K487" s="217"/>
      <c r="L487" s="217"/>
      <c r="M487" s="217"/>
      <c r="N487" s="217"/>
      <c r="O487" s="217"/>
      <c r="P487" s="218"/>
      <c r="Q487" s="219"/>
      <c r="R487" s="220" t="str">
        <f aca="true">IF(ISERROR($V487),"",OFFSET('Smelter Look-up'!$C$4,$V487-4,0)&amp;"")</f>
        <v/>
      </c>
      <c r="S487" s="221" t="str">
        <f aca="true">IF(B487="","",IF(ISERROR(MATCH($E487,CL,0)),"Unknown",INDIRECT("'C'!$A$"&amp;MATCH($E487,CL,0)+1)))</f>
        <v/>
      </c>
      <c r="T487" s="221" t="str">
        <f aca="true">IF(B487="","",IF(ISERROR(MATCH($J487,SorP!$B$1:$B$6279,0)),"",INDIRECT("'SorP'!$A$"&amp;MATCH($S487&amp;$J487,SorP!C:C,0))))</f>
        <v/>
      </c>
      <c r="U487" s="222"/>
      <c r="V487" s="223" t="e">
        <f aca="false">IF(C487="",NA(),IF(OR(C487="Smelter not listed",C487="Smelter not yet identified"),MATCH($B487&amp;$D487,'Smelter Look-up'!$J:$J,0),MATCH($B487&amp;$C487,'Smelter Look-up'!$J:$J,0)))</f>
        <v>#N/A</v>
      </c>
      <c r="X487" s="179" t="n">
        <f aca="false">IF(AND(C487="Smelter not listed",OR(LEN(D487)=0,LEN(E487)=0)),1,0)</f>
        <v>0</v>
      </c>
      <c r="AB487" s="224" t="str">
        <f aca="false">B487&amp;C487</f>
        <v/>
      </c>
    </row>
    <row r="488" s="179" customFormat="true" ht="20.25" hidden="false" customHeight="false" outlineLevel="0" collapsed="false">
      <c r="A488" s="221"/>
      <c r="B488" s="211" t="str">
        <f aca="false">IF(LEN(A488)=0,"",INDEX('Smelter Look-up'!$A:$A,MATCH($A488,'Smelter Look-up'!$E:$E,0)))</f>
        <v/>
      </c>
      <c r="C488" s="212" t="str">
        <f aca="false">IF(LEN(A488)=0,"",INDEX('Smelter Look-up'!$C:$C,MATCH($A488,'Smelter Look-up'!$E:$E,0)))</f>
        <v/>
      </c>
      <c r="D488" s="213"/>
      <c r="E488" s="211" t="str">
        <f aca="true">IF(ISERROR($V488),"",OFFSET('Smelter Look-up'!$D$4,$V488-4,0)&amp;"")</f>
        <v/>
      </c>
      <c r="F488" s="214" t="str">
        <f aca="true">IF(ISERROR($V488),"",OFFSET('Smelter Look-up'!$E$4,$V488-4,0))</f>
        <v/>
      </c>
      <c r="G488" s="214" t="str">
        <f aca="true">IF(C488=$X$4,IF(ISERROR($V488),"Enter smelter details","RMI"),IF(ISERROR($V488),"",OFFSET('Smelter Look-up'!$F$4,$V488-4,0)))</f>
        <v/>
      </c>
      <c r="H488" s="215" t="str">
        <f aca="true">IF(ISERROR($V488),"",OFFSET('Smelter Look-up'!$G$4,$V488-4,0))</f>
        <v/>
      </c>
      <c r="I488" s="216" t="str">
        <f aca="true">IF(ISERROR($V488),"",OFFSET('Smelter Look-up'!$H$4,$V488-4,0))</f>
        <v/>
      </c>
      <c r="J488" s="216" t="str">
        <f aca="true">IF(ISERROR($V488),"",OFFSET('Smelter Look-up'!$I$4,$V488-4,0))</f>
        <v/>
      </c>
      <c r="K488" s="217"/>
      <c r="L488" s="217"/>
      <c r="M488" s="217"/>
      <c r="N488" s="217"/>
      <c r="O488" s="217"/>
      <c r="P488" s="218"/>
      <c r="Q488" s="219"/>
      <c r="R488" s="220" t="str">
        <f aca="true">IF(ISERROR($V488),"",OFFSET('Smelter Look-up'!$C$4,$V488-4,0)&amp;"")</f>
        <v/>
      </c>
      <c r="S488" s="221" t="str">
        <f aca="true">IF(B488="","",IF(ISERROR(MATCH($E488,CL,0)),"Unknown",INDIRECT("'C'!$A$"&amp;MATCH($E488,CL,0)+1)))</f>
        <v/>
      </c>
      <c r="T488" s="221" t="str">
        <f aca="true">IF(B488="","",IF(ISERROR(MATCH($J488,SorP!$B$1:$B$6279,0)),"",INDIRECT("'SorP'!$A$"&amp;MATCH($S488&amp;$J488,SorP!C:C,0))))</f>
        <v/>
      </c>
      <c r="U488" s="222"/>
      <c r="V488" s="223" t="e">
        <f aca="false">IF(C488="",NA(),IF(OR(C488="Smelter not listed",C488="Smelter not yet identified"),MATCH($B488&amp;$D488,'Smelter Look-up'!$J:$J,0),MATCH($B488&amp;$C488,'Smelter Look-up'!$J:$J,0)))</f>
        <v>#N/A</v>
      </c>
      <c r="X488" s="179" t="n">
        <f aca="false">IF(AND(C488="Smelter not listed",OR(LEN(D488)=0,LEN(E488)=0)),1,0)</f>
        <v>0</v>
      </c>
      <c r="AB488" s="224" t="str">
        <f aca="false">B488&amp;C488</f>
        <v/>
      </c>
    </row>
    <row r="489" s="179" customFormat="true" ht="20.25" hidden="false" customHeight="false" outlineLevel="0" collapsed="false">
      <c r="A489" s="221"/>
      <c r="B489" s="211" t="str">
        <f aca="false">IF(LEN(A489)=0,"",INDEX('Smelter Look-up'!$A:$A,MATCH($A489,'Smelter Look-up'!$E:$E,0)))</f>
        <v/>
      </c>
      <c r="C489" s="212" t="str">
        <f aca="false">IF(LEN(A489)=0,"",INDEX('Smelter Look-up'!$C:$C,MATCH($A489,'Smelter Look-up'!$E:$E,0)))</f>
        <v/>
      </c>
      <c r="D489" s="213"/>
      <c r="E489" s="211" t="str">
        <f aca="true">IF(ISERROR($V489),"",OFFSET('Smelter Look-up'!$D$4,$V489-4,0)&amp;"")</f>
        <v/>
      </c>
      <c r="F489" s="214" t="str">
        <f aca="true">IF(ISERROR($V489),"",OFFSET('Smelter Look-up'!$E$4,$V489-4,0))</f>
        <v/>
      </c>
      <c r="G489" s="214" t="str">
        <f aca="true">IF(C489=$X$4,IF(ISERROR($V489),"Enter smelter details","RMI"),IF(ISERROR($V489),"",OFFSET('Smelter Look-up'!$F$4,$V489-4,0)))</f>
        <v/>
      </c>
      <c r="H489" s="215" t="str">
        <f aca="true">IF(ISERROR($V489),"",OFFSET('Smelter Look-up'!$G$4,$V489-4,0))</f>
        <v/>
      </c>
      <c r="I489" s="216" t="str">
        <f aca="true">IF(ISERROR($V489),"",OFFSET('Smelter Look-up'!$H$4,$V489-4,0))</f>
        <v/>
      </c>
      <c r="J489" s="216" t="str">
        <f aca="true">IF(ISERROR($V489),"",OFFSET('Smelter Look-up'!$I$4,$V489-4,0))</f>
        <v/>
      </c>
      <c r="K489" s="217"/>
      <c r="L489" s="217"/>
      <c r="M489" s="217"/>
      <c r="N489" s="217"/>
      <c r="O489" s="217"/>
      <c r="P489" s="218"/>
      <c r="Q489" s="219"/>
      <c r="R489" s="220" t="str">
        <f aca="true">IF(ISERROR($V489),"",OFFSET('Smelter Look-up'!$C$4,$V489-4,0)&amp;"")</f>
        <v/>
      </c>
      <c r="S489" s="221" t="str">
        <f aca="true">IF(B489="","",IF(ISERROR(MATCH($E489,CL,0)),"Unknown",INDIRECT("'C'!$A$"&amp;MATCH($E489,CL,0)+1)))</f>
        <v/>
      </c>
      <c r="T489" s="221" t="str">
        <f aca="true">IF(B489="","",IF(ISERROR(MATCH($J489,SorP!$B$1:$B$6279,0)),"",INDIRECT("'SorP'!$A$"&amp;MATCH($S489&amp;$J489,SorP!C:C,0))))</f>
        <v/>
      </c>
      <c r="U489" s="222"/>
      <c r="V489" s="223" t="e">
        <f aca="false">IF(C489="",NA(),IF(OR(C489="Smelter not listed",C489="Smelter not yet identified"),MATCH($B489&amp;$D489,'Smelter Look-up'!$J:$J,0),MATCH($B489&amp;$C489,'Smelter Look-up'!$J:$J,0)))</f>
        <v>#N/A</v>
      </c>
      <c r="X489" s="179" t="n">
        <f aca="false">IF(AND(C489="Smelter not listed",OR(LEN(D489)=0,LEN(E489)=0)),1,0)</f>
        <v>0</v>
      </c>
      <c r="AB489" s="224" t="str">
        <f aca="false">B489&amp;C489</f>
        <v/>
      </c>
    </row>
    <row r="490" s="179" customFormat="true" ht="20.25" hidden="false" customHeight="false" outlineLevel="0" collapsed="false">
      <c r="A490" s="221"/>
      <c r="B490" s="211" t="str">
        <f aca="false">IF(LEN(A490)=0,"",INDEX('Smelter Look-up'!$A:$A,MATCH($A490,'Smelter Look-up'!$E:$E,0)))</f>
        <v/>
      </c>
      <c r="C490" s="212" t="str">
        <f aca="false">IF(LEN(A490)=0,"",INDEX('Smelter Look-up'!$C:$C,MATCH($A490,'Smelter Look-up'!$E:$E,0)))</f>
        <v/>
      </c>
      <c r="D490" s="213"/>
      <c r="E490" s="211" t="str">
        <f aca="true">IF(ISERROR($V490),"",OFFSET('Smelter Look-up'!$D$4,$V490-4,0)&amp;"")</f>
        <v/>
      </c>
      <c r="F490" s="214" t="str">
        <f aca="true">IF(ISERROR($V490),"",OFFSET('Smelter Look-up'!$E$4,$V490-4,0))</f>
        <v/>
      </c>
      <c r="G490" s="214" t="str">
        <f aca="true">IF(C490=$X$4,IF(ISERROR($V490),"Enter smelter details","RMI"),IF(ISERROR($V490),"",OFFSET('Smelter Look-up'!$F$4,$V490-4,0)))</f>
        <v/>
      </c>
      <c r="H490" s="215" t="str">
        <f aca="true">IF(ISERROR($V490),"",OFFSET('Smelter Look-up'!$G$4,$V490-4,0))</f>
        <v/>
      </c>
      <c r="I490" s="216" t="str">
        <f aca="true">IF(ISERROR($V490),"",OFFSET('Smelter Look-up'!$H$4,$V490-4,0))</f>
        <v/>
      </c>
      <c r="J490" s="216" t="str">
        <f aca="true">IF(ISERROR($V490),"",OFFSET('Smelter Look-up'!$I$4,$V490-4,0))</f>
        <v/>
      </c>
      <c r="K490" s="217"/>
      <c r="L490" s="217"/>
      <c r="M490" s="217"/>
      <c r="N490" s="217"/>
      <c r="O490" s="217"/>
      <c r="P490" s="218"/>
      <c r="Q490" s="219"/>
      <c r="R490" s="220" t="str">
        <f aca="true">IF(ISERROR($V490),"",OFFSET('Smelter Look-up'!$C$4,$V490-4,0)&amp;"")</f>
        <v/>
      </c>
      <c r="S490" s="221" t="str">
        <f aca="true">IF(B490="","",IF(ISERROR(MATCH($E490,CL,0)),"Unknown",INDIRECT("'C'!$A$"&amp;MATCH($E490,CL,0)+1)))</f>
        <v/>
      </c>
      <c r="T490" s="221" t="str">
        <f aca="true">IF(B490="","",IF(ISERROR(MATCH($J490,SorP!$B$1:$B$6279,0)),"",INDIRECT("'SorP'!$A$"&amp;MATCH($S490&amp;$J490,SorP!C:C,0))))</f>
        <v/>
      </c>
      <c r="U490" s="222"/>
      <c r="V490" s="223" t="e">
        <f aca="false">IF(C490="",NA(),IF(OR(C490="Smelter not listed",C490="Smelter not yet identified"),MATCH($B490&amp;$D490,'Smelter Look-up'!$J:$J,0),MATCH($B490&amp;$C490,'Smelter Look-up'!$J:$J,0)))</f>
        <v>#N/A</v>
      </c>
      <c r="X490" s="179" t="n">
        <f aca="false">IF(AND(C490="Smelter not listed",OR(LEN(D490)=0,LEN(E490)=0)),1,0)</f>
        <v>0</v>
      </c>
      <c r="AB490" s="224" t="str">
        <f aca="false">B490&amp;C490</f>
        <v/>
      </c>
    </row>
    <row r="491" s="179" customFormat="true" ht="20.25" hidden="false" customHeight="false" outlineLevel="0" collapsed="false">
      <c r="A491" s="221"/>
      <c r="B491" s="211" t="str">
        <f aca="false">IF(LEN(A491)=0,"",INDEX('Smelter Look-up'!$A:$A,MATCH($A491,'Smelter Look-up'!$E:$E,0)))</f>
        <v/>
      </c>
      <c r="C491" s="212" t="str">
        <f aca="false">IF(LEN(A491)=0,"",INDEX('Smelter Look-up'!$C:$C,MATCH($A491,'Smelter Look-up'!$E:$E,0)))</f>
        <v/>
      </c>
      <c r="D491" s="213"/>
      <c r="E491" s="211" t="str">
        <f aca="true">IF(ISERROR($V491),"",OFFSET('Smelter Look-up'!$D$4,$V491-4,0)&amp;"")</f>
        <v/>
      </c>
      <c r="F491" s="214" t="str">
        <f aca="true">IF(ISERROR($V491),"",OFFSET('Smelter Look-up'!$E$4,$V491-4,0))</f>
        <v/>
      </c>
      <c r="G491" s="214" t="str">
        <f aca="true">IF(C491=$X$4,IF(ISERROR($V491),"Enter smelter details","RMI"),IF(ISERROR($V491),"",OFFSET('Smelter Look-up'!$F$4,$V491-4,0)))</f>
        <v/>
      </c>
      <c r="H491" s="215" t="str">
        <f aca="true">IF(ISERROR($V491),"",OFFSET('Smelter Look-up'!$G$4,$V491-4,0))</f>
        <v/>
      </c>
      <c r="I491" s="216" t="str">
        <f aca="true">IF(ISERROR($V491),"",OFFSET('Smelter Look-up'!$H$4,$V491-4,0))</f>
        <v/>
      </c>
      <c r="J491" s="216" t="str">
        <f aca="true">IF(ISERROR($V491),"",OFFSET('Smelter Look-up'!$I$4,$V491-4,0))</f>
        <v/>
      </c>
      <c r="K491" s="217"/>
      <c r="L491" s="217"/>
      <c r="M491" s="217"/>
      <c r="N491" s="217"/>
      <c r="O491" s="217"/>
      <c r="P491" s="218"/>
      <c r="Q491" s="219"/>
      <c r="R491" s="220" t="str">
        <f aca="true">IF(ISERROR($V491),"",OFFSET('Smelter Look-up'!$C$4,$V491-4,0)&amp;"")</f>
        <v/>
      </c>
      <c r="S491" s="221" t="str">
        <f aca="true">IF(B491="","",IF(ISERROR(MATCH($E491,CL,0)),"Unknown",INDIRECT("'C'!$A$"&amp;MATCH($E491,CL,0)+1)))</f>
        <v/>
      </c>
      <c r="T491" s="221" t="str">
        <f aca="true">IF(B491="","",IF(ISERROR(MATCH($J491,SorP!$B$1:$B$6279,0)),"",INDIRECT("'SorP'!$A$"&amp;MATCH($S491&amp;$J491,SorP!C:C,0))))</f>
        <v/>
      </c>
      <c r="U491" s="222"/>
      <c r="V491" s="223" t="e">
        <f aca="false">IF(C491="",NA(),IF(OR(C491="Smelter not listed",C491="Smelter not yet identified"),MATCH($B491&amp;$D491,'Smelter Look-up'!$J:$J,0),MATCH($B491&amp;$C491,'Smelter Look-up'!$J:$J,0)))</f>
        <v>#N/A</v>
      </c>
      <c r="X491" s="179" t="n">
        <f aca="false">IF(AND(C491="Smelter not listed",OR(LEN(D491)=0,LEN(E491)=0)),1,0)</f>
        <v>0</v>
      </c>
      <c r="AB491" s="224" t="str">
        <f aca="false">B491&amp;C491</f>
        <v/>
      </c>
    </row>
    <row r="492" s="179" customFormat="true" ht="20.25" hidden="false" customHeight="false" outlineLevel="0" collapsed="false">
      <c r="A492" s="221"/>
      <c r="B492" s="211" t="str">
        <f aca="false">IF(LEN(A492)=0,"",INDEX('Smelter Look-up'!$A:$A,MATCH($A492,'Smelter Look-up'!$E:$E,0)))</f>
        <v/>
      </c>
      <c r="C492" s="212" t="str">
        <f aca="false">IF(LEN(A492)=0,"",INDEX('Smelter Look-up'!$C:$C,MATCH($A492,'Smelter Look-up'!$E:$E,0)))</f>
        <v/>
      </c>
      <c r="D492" s="213"/>
      <c r="E492" s="211" t="str">
        <f aca="true">IF(ISERROR($V492),"",OFFSET('Smelter Look-up'!$D$4,$V492-4,0)&amp;"")</f>
        <v/>
      </c>
      <c r="F492" s="214" t="str">
        <f aca="true">IF(ISERROR($V492),"",OFFSET('Smelter Look-up'!$E$4,$V492-4,0))</f>
        <v/>
      </c>
      <c r="G492" s="214" t="str">
        <f aca="true">IF(C492=$X$4,IF(ISERROR($V492),"Enter smelter details","RMI"),IF(ISERROR($V492),"",OFFSET('Smelter Look-up'!$F$4,$V492-4,0)))</f>
        <v/>
      </c>
      <c r="H492" s="215" t="str">
        <f aca="true">IF(ISERROR($V492),"",OFFSET('Smelter Look-up'!$G$4,$V492-4,0))</f>
        <v/>
      </c>
      <c r="I492" s="216" t="str">
        <f aca="true">IF(ISERROR($V492),"",OFFSET('Smelter Look-up'!$H$4,$V492-4,0))</f>
        <v/>
      </c>
      <c r="J492" s="216" t="str">
        <f aca="true">IF(ISERROR($V492),"",OFFSET('Smelter Look-up'!$I$4,$V492-4,0))</f>
        <v/>
      </c>
      <c r="K492" s="217"/>
      <c r="L492" s="217"/>
      <c r="M492" s="217"/>
      <c r="N492" s="217"/>
      <c r="O492" s="217"/>
      <c r="P492" s="218"/>
      <c r="Q492" s="219"/>
      <c r="R492" s="220" t="str">
        <f aca="true">IF(ISERROR($V492),"",OFFSET('Smelter Look-up'!$C$4,$V492-4,0)&amp;"")</f>
        <v/>
      </c>
      <c r="S492" s="221" t="str">
        <f aca="true">IF(B492="","",IF(ISERROR(MATCH($E492,CL,0)),"Unknown",INDIRECT("'C'!$A$"&amp;MATCH($E492,CL,0)+1)))</f>
        <v/>
      </c>
      <c r="T492" s="221" t="str">
        <f aca="true">IF(B492="","",IF(ISERROR(MATCH($J492,SorP!$B$1:$B$6279,0)),"",INDIRECT("'SorP'!$A$"&amp;MATCH($S492&amp;$J492,SorP!C:C,0))))</f>
        <v/>
      </c>
      <c r="U492" s="222"/>
      <c r="V492" s="223" t="e">
        <f aca="false">IF(C492="",NA(),IF(OR(C492="Smelter not listed",C492="Smelter not yet identified"),MATCH($B492&amp;$D492,'Smelter Look-up'!$J:$J,0),MATCH($B492&amp;$C492,'Smelter Look-up'!$J:$J,0)))</f>
        <v>#N/A</v>
      </c>
      <c r="X492" s="179" t="n">
        <f aca="false">IF(AND(C492="Smelter not listed",OR(LEN(D492)=0,LEN(E492)=0)),1,0)</f>
        <v>0</v>
      </c>
      <c r="AB492" s="224" t="str">
        <f aca="false">B492&amp;C492</f>
        <v/>
      </c>
    </row>
    <row r="493" s="179" customFormat="true" ht="20.25" hidden="false" customHeight="false" outlineLevel="0" collapsed="false">
      <c r="A493" s="221"/>
      <c r="B493" s="211" t="str">
        <f aca="false">IF(LEN(A493)=0,"",INDEX('Smelter Look-up'!$A:$A,MATCH($A493,'Smelter Look-up'!$E:$E,0)))</f>
        <v/>
      </c>
      <c r="C493" s="212" t="str">
        <f aca="false">IF(LEN(A493)=0,"",INDEX('Smelter Look-up'!$C:$C,MATCH($A493,'Smelter Look-up'!$E:$E,0)))</f>
        <v/>
      </c>
      <c r="D493" s="213"/>
      <c r="E493" s="211" t="str">
        <f aca="true">IF(ISERROR($V493),"",OFFSET('Smelter Look-up'!$D$4,$V493-4,0)&amp;"")</f>
        <v/>
      </c>
      <c r="F493" s="214" t="str">
        <f aca="true">IF(ISERROR($V493),"",OFFSET('Smelter Look-up'!$E$4,$V493-4,0))</f>
        <v/>
      </c>
      <c r="G493" s="214" t="str">
        <f aca="true">IF(C493=$X$4,IF(ISERROR($V493),"Enter smelter details","RMI"),IF(ISERROR($V493),"",OFFSET('Smelter Look-up'!$F$4,$V493-4,0)))</f>
        <v/>
      </c>
      <c r="H493" s="215" t="str">
        <f aca="true">IF(ISERROR($V493),"",OFFSET('Smelter Look-up'!$G$4,$V493-4,0))</f>
        <v/>
      </c>
      <c r="I493" s="216" t="str">
        <f aca="true">IF(ISERROR($V493),"",OFFSET('Smelter Look-up'!$H$4,$V493-4,0))</f>
        <v/>
      </c>
      <c r="J493" s="216" t="str">
        <f aca="true">IF(ISERROR($V493),"",OFFSET('Smelter Look-up'!$I$4,$V493-4,0))</f>
        <v/>
      </c>
      <c r="K493" s="217"/>
      <c r="L493" s="217"/>
      <c r="M493" s="217"/>
      <c r="N493" s="217"/>
      <c r="O493" s="217"/>
      <c r="P493" s="218"/>
      <c r="Q493" s="219"/>
      <c r="R493" s="220" t="str">
        <f aca="true">IF(ISERROR($V493),"",OFFSET('Smelter Look-up'!$C$4,$V493-4,0)&amp;"")</f>
        <v/>
      </c>
      <c r="S493" s="221" t="str">
        <f aca="true">IF(B493="","",IF(ISERROR(MATCH($E493,CL,0)),"Unknown",INDIRECT("'C'!$A$"&amp;MATCH($E493,CL,0)+1)))</f>
        <v/>
      </c>
      <c r="T493" s="221" t="str">
        <f aca="true">IF(B493="","",IF(ISERROR(MATCH($J493,SorP!$B$1:$B$6279,0)),"",INDIRECT("'SorP'!$A$"&amp;MATCH($S493&amp;$J493,SorP!C:C,0))))</f>
        <v/>
      </c>
      <c r="U493" s="222"/>
      <c r="V493" s="223" t="e">
        <f aca="false">IF(C493="",NA(),IF(OR(C493="Smelter not listed",C493="Smelter not yet identified"),MATCH($B493&amp;$D493,'Smelter Look-up'!$J:$J,0),MATCH($B493&amp;$C493,'Smelter Look-up'!$J:$J,0)))</f>
        <v>#N/A</v>
      </c>
      <c r="X493" s="179" t="n">
        <f aca="false">IF(AND(C493="Smelter not listed",OR(LEN(D493)=0,LEN(E493)=0)),1,0)</f>
        <v>0</v>
      </c>
      <c r="AB493" s="224" t="str">
        <f aca="false">B493&amp;C493</f>
        <v/>
      </c>
    </row>
    <row r="494" s="179" customFormat="true" ht="20.25" hidden="false" customHeight="false" outlineLevel="0" collapsed="false">
      <c r="A494" s="221"/>
      <c r="B494" s="211" t="str">
        <f aca="false">IF(LEN(A494)=0,"",INDEX('Smelter Look-up'!$A:$A,MATCH($A494,'Smelter Look-up'!$E:$E,0)))</f>
        <v/>
      </c>
      <c r="C494" s="212" t="str">
        <f aca="false">IF(LEN(A494)=0,"",INDEX('Smelter Look-up'!$C:$C,MATCH($A494,'Smelter Look-up'!$E:$E,0)))</f>
        <v/>
      </c>
      <c r="D494" s="213"/>
      <c r="E494" s="211" t="str">
        <f aca="true">IF(ISERROR($V494),"",OFFSET('Smelter Look-up'!$D$4,$V494-4,0)&amp;"")</f>
        <v/>
      </c>
      <c r="F494" s="214" t="str">
        <f aca="true">IF(ISERROR($V494),"",OFFSET('Smelter Look-up'!$E$4,$V494-4,0))</f>
        <v/>
      </c>
      <c r="G494" s="214" t="str">
        <f aca="true">IF(C494=$X$4,IF(ISERROR($V494),"Enter smelter details","RMI"),IF(ISERROR($V494),"",OFFSET('Smelter Look-up'!$F$4,$V494-4,0)))</f>
        <v/>
      </c>
      <c r="H494" s="215" t="str">
        <f aca="true">IF(ISERROR($V494),"",OFFSET('Smelter Look-up'!$G$4,$V494-4,0))</f>
        <v/>
      </c>
      <c r="I494" s="216" t="str">
        <f aca="true">IF(ISERROR($V494),"",OFFSET('Smelter Look-up'!$H$4,$V494-4,0))</f>
        <v/>
      </c>
      <c r="J494" s="216" t="str">
        <f aca="true">IF(ISERROR($V494),"",OFFSET('Smelter Look-up'!$I$4,$V494-4,0))</f>
        <v/>
      </c>
      <c r="K494" s="217"/>
      <c r="L494" s="217"/>
      <c r="M494" s="217"/>
      <c r="N494" s="217"/>
      <c r="O494" s="217"/>
      <c r="P494" s="218"/>
      <c r="Q494" s="219"/>
      <c r="R494" s="220" t="str">
        <f aca="true">IF(ISERROR($V494),"",OFFSET('Smelter Look-up'!$C$4,$V494-4,0)&amp;"")</f>
        <v/>
      </c>
      <c r="S494" s="221" t="str">
        <f aca="true">IF(B494="","",IF(ISERROR(MATCH($E494,CL,0)),"Unknown",INDIRECT("'C'!$A$"&amp;MATCH($E494,CL,0)+1)))</f>
        <v/>
      </c>
      <c r="T494" s="221" t="str">
        <f aca="true">IF(B494="","",IF(ISERROR(MATCH($J494,SorP!$B$1:$B$6279,0)),"",INDIRECT("'SorP'!$A$"&amp;MATCH($S494&amp;$J494,SorP!C:C,0))))</f>
        <v/>
      </c>
      <c r="U494" s="222"/>
      <c r="V494" s="223" t="e">
        <f aca="false">IF(C494="",NA(),IF(OR(C494="Smelter not listed",C494="Smelter not yet identified"),MATCH($B494&amp;$D494,'Smelter Look-up'!$J:$J,0),MATCH($B494&amp;$C494,'Smelter Look-up'!$J:$J,0)))</f>
        <v>#N/A</v>
      </c>
      <c r="X494" s="179" t="n">
        <f aca="false">IF(AND(C494="Smelter not listed",OR(LEN(D494)=0,LEN(E494)=0)),1,0)</f>
        <v>0</v>
      </c>
      <c r="AB494" s="224" t="str">
        <f aca="false">B494&amp;C494</f>
        <v/>
      </c>
    </row>
    <row r="495" s="179" customFormat="true" ht="20.25" hidden="false" customHeight="false" outlineLevel="0" collapsed="false">
      <c r="A495" s="221"/>
      <c r="B495" s="211" t="str">
        <f aca="false">IF(LEN(A495)=0,"",INDEX('Smelter Look-up'!$A:$A,MATCH($A495,'Smelter Look-up'!$E:$E,0)))</f>
        <v/>
      </c>
      <c r="C495" s="212" t="str">
        <f aca="false">IF(LEN(A495)=0,"",INDEX('Smelter Look-up'!$C:$C,MATCH($A495,'Smelter Look-up'!$E:$E,0)))</f>
        <v/>
      </c>
      <c r="D495" s="213"/>
      <c r="E495" s="211" t="str">
        <f aca="true">IF(ISERROR($V495),"",OFFSET('Smelter Look-up'!$D$4,$V495-4,0)&amp;"")</f>
        <v/>
      </c>
      <c r="F495" s="214" t="str">
        <f aca="true">IF(ISERROR($V495),"",OFFSET('Smelter Look-up'!$E$4,$V495-4,0))</f>
        <v/>
      </c>
      <c r="G495" s="214" t="str">
        <f aca="true">IF(C495=$X$4,IF(ISERROR($V495),"Enter smelter details","RMI"),IF(ISERROR($V495),"",OFFSET('Smelter Look-up'!$F$4,$V495-4,0)))</f>
        <v/>
      </c>
      <c r="H495" s="215" t="str">
        <f aca="true">IF(ISERROR($V495),"",OFFSET('Smelter Look-up'!$G$4,$V495-4,0))</f>
        <v/>
      </c>
      <c r="I495" s="216" t="str">
        <f aca="true">IF(ISERROR($V495),"",OFFSET('Smelter Look-up'!$H$4,$V495-4,0))</f>
        <v/>
      </c>
      <c r="J495" s="216" t="str">
        <f aca="true">IF(ISERROR($V495),"",OFFSET('Smelter Look-up'!$I$4,$V495-4,0))</f>
        <v/>
      </c>
      <c r="K495" s="217"/>
      <c r="L495" s="217"/>
      <c r="M495" s="217"/>
      <c r="N495" s="217"/>
      <c r="O495" s="217"/>
      <c r="P495" s="218"/>
      <c r="Q495" s="219"/>
      <c r="R495" s="220" t="str">
        <f aca="true">IF(ISERROR($V495),"",OFFSET('Smelter Look-up'!$C$4,$V495-4,0)&amp;"")</f>
        <v/>
      </c>
      <c r="S495" s="221" t="str">
        <f aca="true">IF(B495="","",IF(ISERROR(MATCH($E495,CL,0)),"Unknown",INDIRECT("'C'!$A$"&amp;MATCH($E495,CL,0)+1)))</f>
        <v/>
      </c>
      <c r="T495" s="221" t="str">
        <f aca="true">IF(B495="","",IF(ISERROR(MATCH($J495,SorP!$B$1:$B$6279,0)),"",INDIRECT("'SorP'!$A$"&amp;MATCH($S495&amp;$J495,SorP!C:C,0))))</f>
        <v/>
      </c>
      <c r="U495" s="222"/>
      <c r="V495" s="223" t="e">
        <f aca="false">IF(C495="",NA(),IF(OR(C495="Smelter not listed",C495="Smelter not yet identified"),MATCH($B495&amp;$D495,'Smelter Look-up'!$J:$J,0),MATCH($B495&amp;$C495,'Smelter Look-up'!$J:$J,0)))</f>
        <v>#N/A</v>
      </c>
      <c r="X495" s="179" t="n">
        <f aca="false">IF(AND(C495="Smelter not listed",OR(LEN(D495)=0,LEN(E495)=0)),1,0)</f>
        <v>0</v>
      </c>
      <c r="AB495" s="224" t="str">
        <f aca="false">B495&amp;C495</f>
        <v/>
      </c>
    </row>
    <row r="496" s="179" customFormat="true" ht="20.25" hidden="false" customHeight="false" outlineLevel="0" collapsed="false">
      <c r="A496" s="221"/>
      <c r="B496" s="211" t="str">
        <f aca="false">IF(LEN(A496)=0,"",INDEX('Smelter Look-up'!$A:$A,MATCH($A496,'Smelter Look-up'!$E:$E,0)))</f>
        <v/>
      </c>
      <c r="C496" s="212" t="str">
        <f aca="false">IF(LEN(A496)=0,"",INDEX('Smelter Look-up'!$C:$C,MATCH($A496,'Smelter Look-up'!$E:$E,0)))</f>
        <v/>
      </c>
      <c r="D496" s="213"/>
      <c r="E496" s="211" t="str">
        <f aca="true">IF(ISERROR($V496),"",OFFSET('Smelter Look-up'!$D$4,$V496-4,0)&amp;"")</f>
        <v/>
      </c>
      <c r="F496" s="214" t="str">
        <f aca="true">IF(ISERROR($V496),"",OFFSET('Smelter Look-up'!$E$4,$V496-4,0))</f>
        <v/>
      </c>
      <c r="G496" s="214" t="str">
        <f aca="true">IF(C496=$X$4,IF(ISERROR($V496),"Enter smelter details","RMI"),IF(ISERROR($V496),"",OFFSET('Smelter Look-up'!$F$4,$V496-4,0)))</f>
        <v/>
      </c>
      <c r="H496" s="215" t="str">
        <f aca="true">IF(ISERROR($V496),"",OFFSET('Smelter Look-up'!$G$4,$V496-4,0))</f>
        <v/>
      </c>
      <c r="I496" s="216" t="str">
        <f aca="true">IF(ISERROR($V496),"",OFFSET('Smelter Look-up'!$H$4,$V496-4,0))</f>
        <v/>
      </c>
      <c r="J496" s="216" t="str">
        <f aca="true">IF(ISERROR($V496),"",OFFSET('Smelter Look-up'!$I$4,$V496-4,0))</f>
        <v/>
      </c>
      <c r="K496" s="217"/>
      <c r="L496" s="217"/>
      <c r="M496" s="217"/>
      <c r="N496" s="217"/>
      <c r="O496" s="217"/>
      <c r="P496" s="218"/>
      <c r="Q496" s="219"/>
      <c r="R496" s="220" t="str">
        <f aca="true">IF(ISERROR($V496),"",OFFSET('Smelter Look-up'!$C$4,$V496-4,0)&amp;"")</f>
        <v/>
      </c>
      <c r="S496" s="221" t="str">
        <f aca="true">IF(B496="","",IF(ISERROR(MATCH($E496,CL,0)),"Unknown",INDIRECT("'C'!$A$"&amp;MATCH($E496,CL,0)+1)))</f>
        <v/>
      </c>
      <c r="T496" s="221" t="str">
        <f aca="true">IF(B496="","",IF(ISERROR(MATCH($J496,SorP!$B$1:$B$6279,0)),"",INDIRECT("'SorP'!$A$"&amp;MATCH($S496&amp;$J496,SorP!C:C,0))))</f>
        <v/>
      </c>
      <c r="U496" s="222"/>
      <c r="V496" s="223" t="e">
        <f aca="false">IF(C496="",NA(),IF(OR(C496="Smelter not listed",C496="Smelter not yet identified"),MATCH($B496&amp;$D496,'Smelter Look-up'!$J:$J,0),MATCH($B496&amp;$C496,'Smelter Look-up'!$J:$J,0)))</f>
        <v>#N/A</v>
      </c>
      <c r="X496" s="179" t="n">
        <f aca="false">IF(AND(C496="Smelter not listed",OR(LEN(D496)=0,LEN(E496)=0)),1,0)</f>
        <v>0</v>
      </c>
      <c r="AB496" s="224" t="str">
        <f aca="false">B496&amp;C496</f>
        <v/>
      </c>
    </row>
    <row r="497" s="179" customFormat="true" ht="20.25" hidden="false" customHeight="false" outlineLevel="0" collapsed="false">
      <c r="A497" s="221"/>
      <c r="B497" s="211" t="str">
        <f aca="false">IF(LEN(A497)=0,"",INDEX('Smelter Look-up'!$A:$A,MATCH($A497,'Smelter Look-up'!$E:$E,0)))</f>
        <v/>
      </c>
      <c r="C497" s="212" t="str">
        <f aca="false">IF(LEN(A497)=0,"",INDEX('Smelter Look-up'!$C:$C,MATCH($A497,'Smelter Look-up'!$E:$E,0)))</f>
        <v/>
      </c>
      <c r="D497" s="213"/>
      <c r="E497" s="211" t="str">
        <f aca="true">IF(ISERROR($V497),"",OFFSET('Smelter Look-up'!$D$4,$V497-4,0)&amp;"")</f>
        <v/>
      </c>
      <c r="F497" s="214" t="str">
        <f aca="true">IF(ISERROR($V497),"",OFFSET('Smelter Look-up'!$E$4,$V497-4,0))</f>
        <v/>
      </c>
      <c r="G497" s="214" t="str">
        <f aca="true">IF(C497=$X$4,IF(ISERROR($V497),"Enter smelter details","RMI"),IF(ISERROR($V497),"",OFFSET('Smelter Look-up'!$F$4,$V497-4,0)))</f>
        <v/>
      </c>
      <c r="H497" s="215" t="str">
        <f aca="true">IF(ISERROR($V497),"",OFFSET('Smelter Look-up'!$G$4,$V497-4,0))</f>
        <v/>
      </c>
      <c r="I497" s="216" t="str">
        <f aca="true">IF(ISERROR($V497),"",OFFSET('Smelter Look-up'!$H$4,$V497-4,0))</f>
        <v/>
      </c>
      <c r="J497" s="216" t="str">
        <f aca="true">IF(ISERROR($V497),"",OFFSET('Smelter Look-up'!$I$4,$V497-4,0))</f>
        <v/>
      </c>
      <c r="K497" s="217"/>
      <c r="L497" s="217"/>
      <c r="M497" s="217"/>
      <c r="N497" s="217"/>
      <c r="O497" s="217"/>
      <c r="P497" s="218"/>
      <c r="Q497" s="219"/>
      <c r="R497" s="220" t="str">
        <f aca="true">IF(ISERROR($V497),"",OFFSET('Smelter Look-up'!$C$4,$V497-4,0)&amp;"")</f>
        <v/>
      </c>
      <c r="S497" s="221" t="str">
        <f aca="true">IF(B497="","",IF(ISERROR(MATCH($E497,CL,0)),"Unknown",INDIRECT("'C'!$A$"&amp;MATCH($E497,CL,0)+1)))</f>
        <v/>
      </c>
      <c r="T497" s="221" t="str">
        <f aca="true">IF(B497="","",IF(ISERROR(MATCH($J497,SorP!$B$1:$B$6279,0)),"",INDIRECT("'SorP'!$A$"&amp;MATCH($S497&amp;$J497,SorP!C:C,0))))</f>
        <v/>
      </c>
      <c r="U497" s="222"/>
      <c r="V497" s="223" t="e">
        <f aca="false">IF(C497="",NA(),IF(OR(C497="Smelter not listed",C497="Smelter not yet identified"),MATCH($B497&amp;$D497,'Smelter Look-up'!$J:$J,0),MATCH($B497&amp;$C497,'Smelter Look-up'!$J:$J,0)))</f>
        <v>#N/A</v>
      </c>
      <c r="X497" s="179" t="n">
        <f aca="false">IF(AND(C497="Smelter not listed",OR(LEN(D497)=0,LEN(E497)=0)),1,0)</f>
        <v>0</v>
      </c>
      <c r="AB497" s="224" t="str">
        <f aca="false">B497&amp;C497</f>
        <v/>
      </c>
    </row>
    <row r="498" s="179" customFormat="true" ht="20.25" hidden="false" customHeight="false" outlineLevel="0" collapsed="false">
      <c r="A498" s="221"/>
      <c r="B498" s="211" t="str">
        <f aca="false">IF(LEN(A498)=0,"",INDEX('Smelter Look-up'!$A:$A,MATCH($A498,'Smelter Look-up'!$E:$E,0)))</f>
        <v/>
      </c>
      <c r="C498" s="212" t="str">
        <f aca="false">IF(LEN(A498)=0,"",INDEX('Smelter Look-up'!$C:$C,MATCH($A498,'Smelter Look-up'!$E:$E,0)))</f>
        <v/>
      </c>
      <c r="D498" s="213"/>
      <c r="E498" s="211" t="str">
        <f aca="true">IF(ISERROR($V498),"",OFFSET('Smelter Look-up'!$D$4,$V498-4,0)&amp;"")</f>
        <v/>
      </c>
      <c r="F498" s="214" t="str">
        <f aca="true">IF(ISERROR($V498),"",OFFSET('Smelter Look-up'!$E$4,$V498-4,0))</f>
        <v/>
      </c>
      <c r="G498" s="214" t="str">
        <f aca="true">IF(C498=$X$4,IF(ISERROR($V498),"Enter smelter details","RMI"),IF(ISERROR($V498),"",OFFSET('Smelter Look-up'!$F$4,$V498-4,0)))</f>
        <v/>
      </c>
      <c r="H498" s="215" t="str">
        <f aca="true">IF(ISERROR($V498),"",OFFSET('Smelter Look-up'!$G$4,$V498-4,0))</f>
        <v/>
      </c>
      <c r="I498" s="216" t="str">
        <f aca="true">IF(ISERROR($V498),"",OFFSET('Smelter Look-up'!$H$4,$V498-4,0))</f>
        <v/>
      </c>
      <c r="J498" s="216" t="str">
        <f aca="true">IF(ISERROR($V498),"",OFFSET('Smelter Look-up'!$I$4,$V498-4,0))</f>
        <v/>
      </c>
      <c r="K498" s="217"/>
      <c r="L498" s="217"/>
      <c r="M498" s="217"/>
      <c r="N498" s="217"/>
      <c r="O498" s="217"/>
      <c r="P498" s="218"/>
      <c r="Q498" s="219"/>
      <c r="R498" s="220" t="str">
        <f aca="true">IF(ISERROR($V498),"",OFFSET('Smelter Look-up'!$C$4,$V498-4,0)&amp;"")</f>
        <v/>
      </c>
      <c r="S498" s="221" t="str">
        <f aca="true">IF(B498="","",IF(ISERROR(MATCH($E498,CL,0)),"Unknown",INDIRECT("'C'!$A$"&amp;MATCH($E498,CL,0)+1)))</f>
        <v/>
      </c>
      <c r="T498" s="221" t="str">
        <f aca="true">IF(B498="","",IF(ISERROR(MATCH($J498,SorP!$B$1:$B$6279,0)),"",INDIRECT("'SorP'!$A$"&amp;MATCH($S498&amp;$J498,SorP!C:C,0))))</f>
        <v/>
      </c>
      <c r="U498" s="222"/>
      <c r="V498" s="223" t="e">
        <f aca="false">IF(C498="",NA(),IF(OR(C498="Smelter not listed",C498="Smelter not yet identified"),MATCH($B498&amp;$D498,'Smelter Look-up'!$J:$J,0),MATCH($B498&amp;$C498,'Smelter Look-up'!$J:$J,0)))</f>
        <v>#N/A</v>
      </c>
      <c r="X498" s="179" t="n">
        <f aca="false">IF(AND(C498="Smelter not listed",OR(LEN(D498)=0,LEN(E498)=0)),1,0)</f>
        <v>0</v>
      </c>
      <c r="AB498" s="224" t="str">
        <f aca="false">B498&amp;C498</f>
        <v/>
      </c>
    </row>
    <row r="499" s="179" customFormat="true" ht="20.25" hidden="false" customHeight="false" outlineLevel="0" collapsed="false">
      <c r="A499" s="221"/>
      <c r="B499" s="211" t="str">
        <f aca="false">IF(LEN(A499)=0,"",INDEX('Smelter Look-up'!$A:$A,MATCH($A499,'Smelter Look-up'!$E:$E,0)))</f>
        <v/>
      </c>
      <c r="C499" s="212" t="str">
        <f aca="false">IF(LEN(A499)=0,"",INDEX('Smelter Look-up'!$C:$C,MATCH($A499,'Smelter Look-up'!$E:$E,0)))</f>
        <v/>
      </c>
      <c r="D499" s="213"/>
      <c r="E499" s="211" t="str">
        <f aca="true">IF(ISERROR($V499),"",OFFSET('Smelter Look-up'!$D$4,$V499-4,0)&amp;"")</f>
        <v/>
      </c>
      <c r="F499" s="214" t="str">
        <f aca="true">IF(ISERROR($V499),"",OFFSET('Smelter Look-up'!$E$4,$V499-4,0))</f>
        <v/>
      </c>
      <c r="G499" s="214" t="str">
        <f aca="true">IF(C499=$X$4,IF(ISERROR($V499),"Enter smelter details","RMI"),IF(ISERROR($V499),"",OFFSET('Smelter Look-up'!$F$4,$V499-4,0)))</f>
        <v/>
      </c>
      <c r="H499" s="215" t="str">
        <f aca="true">IF(ISERROR($V499),"",OFFSET('Smelter Look-up'!$G$4,$V499-4,0))</f>
        <v/>
      </c>
      <c r="I499" s="216" t="str">
        <f aca="true">IF(ISERROR($V499),"",OFFSET('Smelter Look-up'!$H$4,$V499-4,0))</f>
        <v/>
      </c>
      <c r="J499" s="216" t="str">
        <f aca="true">IF(ISERROR($V499),"",OFFSET('Smelter Look-up'!$I$4,$V499-4,0))</f>
        <v/>
      </c>
      <c r="K499" s="217"/>
      <c r="L499" s="217"/>
      <c r="M499" s="217"/>
      <c r="N499" s="217"/>
      <c r="O499" s="217"/>
      <c r="P499" s="218"/>
      <c r="Q499" s="219"/>
      <c r="R499" s="220" t="str">
        <f aca="true">IF(ISERROR($V499),"",OFFSET('Smelter Look-up'!$C$4,$V499-4,0)&amp;"")</f>
        <v/>
      </c>
      <c r="S499" s="221" t="str">
        <f aca="true">IF(B499="","",IF(ISERROR(MATCH($E499,CL,0)),"Unknown",INDIRECT("'C'!$A$"&amp;MATCH($E499,CL,0)+1)))</f>
        <v/>
      </c>
      <c r="T499" s="221" t="str">
        <f aca="true">IF(B499="","",IF(ISERROR(MATCH($J499,SorP!$B$1:$B$6279,0)),"",INDIRECT("'SorP'!$A$"&amp;MATCH($S499&amp;$J499,SorP!C:C,0))))</f>
        <v/>
      </c>
      <c r="U499" s="222"/>
      <c r="V499" s="223" t="e">
        <f aca="false">IF(C499="",NA(),IF(OR(C499="Smelter not listed",C499="Smelter not yet identified"),MATCH($B499&amp;$D499,'Smelter Look-up'!$J:$J,0),MATCH($B499&amp;$C499,'Smelter Look-up'!$J:$J,0)))</f>
        <v>#N/A</v>
      </c>
      <c r="X499" s="179" t="n">
        <f aca="false">IF(AND(C499="Smelter not listed",OR(LEN(D499)=0,LEN(E499)=0)),1,0)</f>
        <v>0</v>
      </c>
      <c r="AB499" s="224" t="str">
        <f aca="false">B499&amp;C499</f>
        <v/>
      </c>
    </row>
    <row r="500" s="179" customFormat="true" ht="20.25" hidden="false" customHeight="false" outlineLevel="0" collapsed="false">
      <c r="A500" s="221"/>
      <c r="B500" s="211" t="str">
        <f aca="false">IF(LEN(A500)=0,"",INDEX('Smelter Look-up'!$A:$A,MATCH($A500,'Smelter Look-up'!$E:$E,0)))</f>
        <v/>
      </c>
      <c r="C500" s="212" t="str">
        <f aca="false">IF(LEN(A500)=0,"",INDEX('Smelter Look-up'!$C:$C,MATCH($A500,'Smelter Look-up'!$E:$E,0)))</f>
        <v/>
      </c>
      <c r="D500" s="213"/>
      <c r="E500" s="211" t="str">
        <f aca="true">IF(ISERROR($V500),"",OFFSET('Smelter Look-up'!$D$4,$V500-4,0)&amp;"")</f>
        <v/>
      </c>
      <c r="F500" s="214" t="str">
        <f aca="true">IF(ISERROR($V500),"",OFFSET('Smelter Look-up'!$E$4,$V500-4,0))</f>
        <v/>
      </c>
      <c r="G500" s="214" t="str">
        <f aca="true">IF(C500=$X$4,IF(ISERROR($V500),"Enter smelter details","RMI"),IF(ISERROR($V500),"",OFFSET('Smelter Look-up'!$F$4,$V500-4,0)))</f>
        <v/>
      </c>
      <c r="H500" s="215" t="str">
        <f aca="true">IF(ISERROR($V500),"",OFFSET('Smelter Look-up'!$G$4,$V500-4,0))</f>
        <v/>
      </c>
      <c r="I500" s="216" t="str">
        <f aca="true">IF(ISERROR($V500),"",OFFSET('Smelter Look-up'!$H$4,$V500-4,0))</f>
        <v/>
      </c>
      <c r="J500" s="216" t="str">
        <f aca="true">IF(ISERROR($V500),"",OFFSET('Smelter Look-up'!$I$4,$V500-4,0))</f>
        <v/>
      </c>
      <c r="K500" s="217"/>
      <c r="L500" s="217"/>
      <c r="M500" s="217"/>
      <c r="N500" s="217"/>
      <c r="O500" s="217"/>
      <c r="P500" s="218"/>
      <c r="Q500" s="219"/>
      <c r="R500" s="220" t="str">
        <f aca="true">IF(ISERROR($V500),"",OFFSET('Smelter Look-up'!$C$4,$V500-4,0)&amp;"")</f>
        <v/>
      </c>
      <c r="S500" s="221" t="str">
        <f aca="true">IF(B500="","",IF(ISERROR(MATCH($E500,CL,0)),"Unknown",INDIRECT("'C'!$A$"&amp;MATCH($E500,CL,0)+1)))</f>
        <v/>
      </c>
      <c r="T500" s="221" t="str">
        <f aca="true">IF(B500="","",IF(ISERROR(MATCH($J500,SorP!$B$1:$B$6279,0)),"",INDIRECT("'SorP'!$A$"&amp;MATCH($S500&amp;$J500,SorP!C:C,0))))</f>
        <v/>
      </c>
      <c r="U500" s="222"/>
      <c r="V500" s="223" t="e">
        <f aca="false">IF(C500="",NA(),IF(OR(C500="Smelter not listed",C500="Smelter not yet identified"),MATCH($B500&amp;$D500,'Smelter Look-up'!$J:$J,0),MATCH($B500&amp;$C500,'Smelter Look-up'!$J:$J,0)))</f>
        <v>#N/A</v>
      </c>
      <c r="X500" s="179" t="n">
        <f aca="false">IF(AND(C500="Smelter not listed",OR(LEN(D500)=0,LEN(E500)=0)),1,0)</f>
        <v>0</v>
      </c>
      <c r="AB500" s="224" t="str">
        <f aca="false">B500&amp;C500</f>
        <v/>
      </c>
    </row>
    <row r="501" s="179" customFormat="true" ht="20.25" hidden="false" customHeight="false" outlineLevel="0" collapsed="false">
      <c r="A501" s="221"/>
      <c r="B501" s="211" t="str">
        <f aca="false">IF(LEN(A501)=0,"",INDEX('Smelter Look-up'!$A:$A,MATCH($A501,'Smelter Look-up'!$E:$E,0)))</f>
        <v/>
      </c>
      <c r="C501" s="212" t="str">
        <f aca="false">IF(LEN(A501)=0,"",INDEX('Smelter Look-up'!$C:$C,MATCH($A501,'Smelter Look-up'!$E:$E,0)))</f>
        <v/>
      </c>
      <c r="D501" s="213"/>
      <c r="E501" s="211" t="str">
        <f aca="true">IF(ISERROR($V501),"",OFFSET('Smelter Look-up'!$D$4,$V501-4,0)&amp;"")</f>
        <v/>
      </c>
      <c r="F501" s="214" t="str">
        <f aca="true">IF(ISERROR($V501),"",OFFSET('Smelter Look-up'!$E$4,$V501-4,0))</f>
        <v/>
      </c>
      <c r="G501" s="214" t="str">
        <f aca="true">IF(C501=$X$4,IF(ISERROR($V501),"Enter smelter details","RMI"),IF(ISERROR($V501),"",OFFSET('Smelter Look-up'!$F$4,$V501-4,0)))</f>
        <v/>
      </c>
      <c r="H501" s="215" t="str">
        <f aca="true">IF(ISERROR($V501),"",OFFSET('Smelter Look-up'!$G$4,$V501-4,0))</f>
        <v/>
      </c>
      <c r="I501" s="216" t="str">
        <f aca="true">IF(ISERROR($V501),"",OFFSET('Smelter Look-up'!$H$4,$V501-4,0))</f>
        <v/>
      </c>
      <c r="J501" s="216" t="str">
        <f aca="true">IF(ISERROR($V501),"",OFFSET('Smelter Look-up'!$I$4,$V501-4,0))</f>
        <v/>
      </c>
      <c r="K501" s="217"/>
      <c r="L501" s="217"/>
      <c r="M501" s="217"/>
      <c r="N501" s="217"/>
      <c r="O501" s="217"/>
      <c r="P501" s="218"/>
      <c r="Q501" s="219"/>
      <c r="R501" s="220" t="str">
        <f aca="true">IF(ISERROR($V501),"",OFFSET('Smelter Look-up'!$C$4,$V501-4,0)&amp;"")</f>
        <v/>
      </c>
      <c r="S501" s="221" t="str">
        <f aca="true">IF(B501="","",IF(ISERROR(MATCH($E501,CL,0)),"Unknown",INDIRECT("'C'!$A$"&amp;MATCH($E501,CL,0)+1)))</f>
        <v/>
      </c>
      <c r="T501" s="221" t="str">
        <f aca="true">IF(B501="","",IF(ISERROR(MATCH($J501,SorP!$B$1:$B$6279,0)),"",INDIRECT("'SorP'!$A$"&amp;MATCH($S501&amp;$J501,SorP!C:C,0))))</f>
        <v/>
      </c>
      <c r="U501" s="222"/>
      <c r="V501" s="223" t="e">
        <f aca="false">IF(C501="",NA(),IF(OR(C501="Smelter not listed",C501="Smelter not yet identified"),MATCH($B501&amp;$D501,'Smelter Look-up'!$J:$J,0),MATCH($B501&amp;$C501,'Smelter Look-up'!$J:$J,0)))</f>
        <v>#N/A</v>
      </c>
      <c r="X501" s="179" t="n">
        <f aca="false">IF(AND(C501="Smelter not listed",OR(LEN(D501)=0,LEN(E501)=0)),1,0)</f>
        <v>0</v>
      </c>
      <c r="AB501" s="224" t="str">
        <f aca="false">B501&amp;C501</f>
        <v/>
      </c>
    </row>
    <row r="502" s="179" customFormat="true" ht="20.25" hidden="false" customHeight="false" outlineLevel="0" collapsed="false">
      <c r="A502" s="221"/>
      <c r="B502" s="211" t="str">
        <f aca="false">IF(LEN(A502)=0,"",INDEX('Smelter Look-up'!$A:$A,MATCH($A502,'Smelter Look-up'!$E:$E,0)))</f>
        <v/>
      </c>
      <c r="C502" s="212" t="str">
        <f aca="false">IF(LEN(A502)=0,"",INDEX('Smelter Look-up'!$C:$C,MATCH($A502,'Smelter Look-up'!$E:$E,0)))</f>
        <v/>
      </c>
      <c r="D502" s="213"/>
      <c r="E502" s="211" t="str">
        <f aca="true">IF(ISERROR($V502),"",OFFSET('Smelter Look-up'!$D$4,$V502-4,0)&amp;"")</f>
        <v/>
      </c>
      <c r="F502" s="214" t="str">
        <f aca="true">IF(ISERROR($V502),"",OFFSET('Smelter Look-up'!$E$4,$V502-4,0))</f>
        <v/>
      </c>
      <c r="G502" s="214" t="str">
        <f aca="true">IF(C502=$X$4,IF(ISERROR($V502),"Enter smelter details","RMI"),IF(ISERROR($V502),"",OFFSET('Smelter Look-up'!$F$4,$V502-4,0)))</f>
        <v/>
      </c>
      <c r="H502" s="215" t="str">
        <f aca="true">IF(ISERROR($V502),"",OFFSET('Smelter Look-up'!$G$4,$V502-4,0))</f>
        <v/>
      </c>
      <c r="I502" s="216" t="str">
        <f aca="true">IF(ISERROR($V502),"",OFFSET('Smelter Look-up'!$H$4,$V502-4,0))</f>
        <v/>
      </c>
      <c r="J502" s="216" t="str">
        <f aca="true">IF(ISERROR($V502),"",OFFSET('Smelter Look-up'!$I$4,$V502-4,0))</f>
        <v/>
      </c>
      <c r="K502" s="217"/>
      <c r="L502" s="217"/>
      <c r="M502" s="217"/>
      <c r="N502" s="217"/>
      <c r="O502" s="217"/>
      <c r="P502" s="218"/>
      <c r="Q502" s="219"/>
      <c r="R502" s="220" t="str">
        <f aca="true">IF(ISERROR($V502),"",OFFSET('Smelter Look-up'!$C$4,$V502-4,0)&amp;"")</f>
        <v/>
      </c>
      <c r="S502" s="221" t="str">
        <f aca="true">IF(B502="","",IF(ISERROR(MATCH($E502,CL,0)),"Unknown",INDIRECT("'C'!$A$"&amp;MATCH($E502,CL,0)+1)))</f>
        <v/>
      </c>
      <c r="T502" s="221" t="str">
        <f aca="true">IF(B502="","",IF(ISERROR(MATCH($J502,SorP!$B$1:$B$6279,0)),"",INDIRECT("'SorP'!$A$"&amp;MATCH($S502&amp;$J502,SorP!C:C,0))))</f>
        <v/>
      </c>
      <c r="U502" s="222"/>
      <c r="V502" s="223" t="e">
        <f aca="false">IF(C502="",NA(),IF(OR(C502="Smelter not listed",C502="Smelter not yet identified"),MATCH($B502&amp;$D502,'Smelter Look-up'!$J:$J,0),MATCH($B502&amp;$C502,'Smelter Look-up'!$J:$J,0)))</f>
        <v>#N/A</v>
      </c>
      <c r="X502" s="179" t="n">
        <f aca="false">IF(AND(C502="Smelter not listed",OR(LEN(D502)=0,LEN(E502)=0)),1,0)</f>
        <v>0</v>
      </c>
      <c r="AB502" s="224" t="str">
        <f aca="false">B502&amp;C502</f>
        <v/>
      </c>
    </row>
    <row r="503" s="179" customFormat="true" ht="20.25" hidden="false" customHeight="false" outlineLevel="0" collapsed="false">
      <c r="A503" s="221"/>
      <c r="B503" s="211" t="str">
        <f aca="false">IF(LEN(A503)=0,"",INDEX('Smelter Look-up'!$A:$A,MATCH($A503,'Smelter Look-up'!$E:$E,0)))</f>
        <v/>
      </c>
      <c r="C503" s="212" t="str">
        <f aca="false">IF(LEN(A503)=0,"",INDEX('Smelter Look-up'!$C:$C,MATCH($A503,'Smelter Look-up'!$E:$E,0)))</f>
        <v/>
      </c>
      <c r="D503" s="213"/>
      <c r="E503" s="211" t="str">
        <f aca="true">IF(ISERROR($V503),"",OFFSET('Smelter Look-up'!$D$4,$V503-4,0)&amp;"")</f>
        <v/>
      </c>
      <c r="F503" s="214" t="str">
        <f aca="true">IF(ISERROR($V503),"",OFFSET('Smelter Look-up'!$E$4,$V503-4,0))</f>
        <v/>
      </c>
      <c r="G503" s="214" t="str">
        <f aca="true">IF(C503=$X$4,IF(ISERROR($V503),"Enter smelter details","RMI"),IF(ISERROR($V503),"",OFFSET('Smelter Look-up'!$F$4,$V503-4,0)))</f>
        <v/>
      </c>
      <c r="H503" s="215" t="str">
        <f aca="true">IF(ISERROR($V503),"",OFFSET('Smelter Look-up'!$G$4,$V503-4,0))</f>
        <v/>
      </c>
      <c r="I503" s="216" t="str">
        <f aca="true">IF(ISERROR($V503),"",OFFSET('Smelter Look-up'!$H$4,$V503-4,0))</f>
        <v/>
      </c>
      <c r="J503" s="216" t="str">
        <f aca="true">IF(ISERROR($V503),"",OFFSET('Smelter Look-up'!$I$4,$V503-4,0))</f>
        <v/>
      </c>
      <c r="K503" s="217"/>
      <c r="L503" s="217"/>
      <c r="M503" s="217"/>
      <c r="N503" s="217"/>
      <c r="O503" s="217"/>
      <c r="P503" s="218"/>
      <c r="Q503" s="219"/>
      <c r="R503" s="220" t="str">
        <f aca="true">IF(ISERROR($V503),"",OFFSET('Smelter Look-up'!$C$4,$V503-4,0)&amp;"")</f>
        <v/>
      </c>
      <c r="S503" s="221" t="str">
        <f aca="true">IF(B503="","",IF(ISERROR(MATCH($E503,CL,0)),"Unknown",INDIRECT("'C'!$A$"&amp;MATCH($E503,CL,0)+1)))</f>
        <v/>
      </c>
      <c r="T503" s="221" t="str">
        <f aca="true">IF(B503="","",IF(ISERROR(MATCH($J503,SorP!$B$1:$B$6279,0)),"",INDIRECT("'SorP'!$A$"&amp;MATCH($S503&amp;$J503,SorP!C:C,0))))</f>
        <v/>
      </c>
      <c r="U503" s="222"/>
      <c r="V503" s="223" t="e">
        <f aca="false">IF(C503="",NA(),IF(OR(C503="Smelter not listed",C503="Smelter not yet identified"),MATCH($B503&amp;$D503,'Smelter Look-up'!$J:$J,0),MATCH($B503&amp;$C503,'Smelter Look-up'!$J:$J,0)))</f>
        <v>#N/A</v>
      </c>
      <c r="X503" s="179" t="n">
        <f aca="false">IF(AND(C503="Smelter not listed",OR(LEN(D503)=0,LEN(E503)=0)),1,0)</f>
        <v>0</v>
      </c>
      <c r="AB503" s="224" t="str">
        <f aca="false">B503&amp;C503</f>
        <v/>
      </c>
    </row>
    <row r="504" s="179" customFormat="true" ht="20.25" hidden="false" customHeight="false" outlineLevel="0" collapsed="false">
      <c r="A504" s="221"/>
      <c r="B504" s="211" t="str">
        <f aca="false">IF(LEN(A504)=0,"",INDEX('Smelter Look-up'!$A:$A,MATCH($A504,'Smelter Look-up'!$E:$E,0)))</f>
        <v/>
      </c>
      <c r="C504" s="212" t="str">
        <f aca="false">IF(LEN(A504)=0,"",INDEX('Smelter Look-up'!$C:$C,MATCH($A504,'Smelter Look-up'!$E:$E,0)))</f>
        <v/>
      </c>
      <c r="D504" s="213"/>
      <c r="E504" s="211" t="str">
        <f aca="true">IF(ISERROR($V504),"",OFFSET('Smelter Look-up'!$D$4,$V504-4,0)&amp;"")</f>
        <v/>
      </c>
      <c r="F504" s="214" t="str">
        <f aca="true">IF(ISERROR($V504),"",OFFSET('Smelter Look-up'!$E$4,$V504-4,0))</f>
        <v/>
      </c>
      <c r="G504" s="214" t="str">
        <f aca="true">IF(C504=$X$4,IF(ISERROR($V504),"Enter smelter details","RMI"),IF(ISERROR($V504),"",OFFSET('Smelter Look-up'!$F$4,$V504-4,0)))</f>
        <v/>
      </c>
      <c r="H504" s="215" t="str">
        <f aca="true">IF(ISERROR($V504),"",OFFSET('Smelter Look-up'!$G$4,$V504-4,0))</f>
        <v/>
      </c>
      <c r="I504" s="216" t="str">
        <f aca="true">IF(ISERROR($V504),"",OFFSET('Smelter Look-up'!$H$4,$V504-4,0))</f>
        <v/>
      </c>
      <c r="J504" s="216" t="str">
        <f aca="true">IF(ISERROR($V504),"",OFFSET('Smelter Look-up'!$I$4,$V504-4,0))</f>
        <v/>
      </c>
      <c r="K504" s="217"/>
      <c r="L504" s="217"/>
      <c r="M504" s="217"/>
      <c r="N504" s="217"/>
      <c r="O504" s="217"/>
      <c r="P504" s="218"/>
      <c r="Q504" s="219"/>
      <c r="R504" s="220" t="str">
        <f aca="true">IF(ISERROR($V504),"",OFFSET('Smelter Look-up'!$C$4,$V504-4,0)&amp;"")</f>
        <v/>
      </c>
      <c r="S504" s="221" t="str">
        <f aca="true">IF(B504="","",IF(ISERROR(MATCH($E504,CL,0)),"Unknown",INDIRECT("'C'!$A$"&amp;MATCH($E504,CL,0)+1)))</f>
        <v/>
      </c>
      <c r="T504" s="221" t="str">
        <f aca="true">IF(B504="","",IF(ISERROR(MATCH($J504,SorP!$B$1:$B$6279,0)),"",INDIRECT("'SorP'!$A$"&amp;MATCH($S504&amp;$J504,SorP!C:C,0))))</f>
        <v/>
      </c>
      <c r="U504" s="222"/>
      <c r="V504" s="223" t="e">
        <f aca="false">IF(C504="",NA(),IF(OR(C504="Smelter not listed",C504="Smelter not yet identified"),MATCH($B504&amp;$D504,'Smelter Look-up'!$J:$J,0),MATCH($B504&amp;$C504,'Smelter Look-up'!$J:$J,0)))</f>
        <v>#N/A</v>
      </c>
      <c r="X504" s="179" t="n">
        <f aca="false">IF(AND(C504="Smelter not listed",OR(LEN(D504)=0,LEN(E504)=0)),1,0)</f>
        <v>0</v>
      </c>
      <c r="AB504" s="224" t="str">
        <f aca="false">B504&amp;C504</f>
        <v/>
      </c>
    </row>
    <row r="505" s="179" customFormat="true" ht="20.25" hidden="false" customHeight="false" outlineLevel="0" collapsed="false">
      <c r="A505" s="221"/>
      <c r="B505" s="211" t="str">
        <f aca="false">IF(LEN(A505)=0,"",INDEX('Smelter Look-up'!$A:$A,MATCH($A505,'Smelter Look-up'!$E:$E,0)))</f>
        <v/>
      </c>
      <c r="C505" s="212" t="str">
        <f aca="false">IF(LEN(A505)=0,"",INDEX('Smelter Look-up'!$C:$C,MATCH($A505,'Smelter Look-up'!$E:$E,0)))</f>
        <v/>
      </c>
      <c r="D505" s="213"/>
      <c r="E505" s="211" t="str">
        <f aca="true">IF(ISERROR($V505),"",OFFSET('Smelter Look-up'!$D$4,$V505-4,0)&amp;"")</f>
        <v/>
      </c>
      <c r="F505" s="214" t="str">
        <f aca="true">IF(ISERROR($V505),"",OFFSET('Smelter Look-up'!$E$4,$V505-4,0))</f>
        <v/>
      </c>
      <c r="G505" s="214" t="str">
        <f aca="true">IF(C505=$X$4,IF(ISERROR($V505),"Enter smelter details","RMI"),IF(ISERROR($V505),"",OFFSET('Smelter Look-up'!$F$4,$V505-4,0)))</f>
        <v/>
      </c>
      <c r="H505" s="215" t="str">
        <f aca="true">IF(ISERROR($V505),"",OFFSET('Smelter Look-up'!$G$4,$V505-4,0))</f>
        <v/>
      </c>
      <c r="I505" s="216" t="str">
        <f aca="true">IF(ISERROR($V505),"",OFFSET('Smelter Look-up'!$H$4,$V505-4,0))</f>
        <v/>
      </c>
      <c r="J505" s="216" t="str">
        <f aca="true">IF(ISERROR($V505),"",OFFSET('Smelter Look-up'!$I$4,$V505-4,0))</f>
        <v/>
      </c>
      <c r="K505" s="217"/>
      <c r="L505" s="217"/>
      <c r="M505" s="217"/>
      <c r="N505" s="217"/>
      <c r="O505" s="217"/>
      <c r="P505" s="218"/>
      <c r="Q505" s="219"/>
      <c r="R505" s="220" t="str">
        <f aca="true">IF(ISERROR($V505),"",OFFSET('Smelter Look-up'!$C$4,$V505-4,0)&amp;"")</f>
        <v/>
      </c>
      <c r="S505" s="221" t="str">
        <f aca="true">IF(B505="","",IF(ISERROR(MATCH($E505,CL,0)),"Unknown",INDIRECT("'C'!$A$"&amp;MATCH($E505,CL,0)+1)))</f>
        <v/>
      </c>
      <c r="T505" s="221" t="str">
        <f aca="true">IF(B505="","",IF(ISERROR(MATCH($J505,SorP!$B$1:$B$6279,0)),"",INDIRECT("'SorP'!$A$"&amp;MATCH($S505&amp;$J505,SorP!C:C,0))))</f>
        <v/>
      </c>
      <c r="U505" s="222"/>
      <c r="V505" s="223" t="e">
        <f aca="false">IF(C505="",NA(),IF(OR(C505="Smelter not listed",C505="Smelter not yet identified"),MATCH($B505&amp;$D505,'Smelter Look-up'!$J:$J,0),MATCH($B505&amp;$C505,'Smelter Look-up'!$J:$J,0)))</f>
        <v>#N/A</v>
      </c>
      <c r="X505" s="179" t="n">
        <f aca="false">IF(AND(C505="Smelter not listed",OR(LEN(D505)=0,LEN(E505)=0)),1,0)</f>
        <v>0</v>
      </c>
      <c r="AB505" s="224" t="str">
        <f aca="false">B505&amp;C505</f>
        <v/>
      </c>
    </row>
    <row r="506" s="179" customFormat="true" ht="20.25" hidden="false" customHeight="false" outlineLevel="0" collapsed="false">
      <c r="A506" s="221"/>
      <c r="B506" s="211" t="str">
        <f aca="false">IF(LEN(A506)=0,"",INDEX('Smelter Look-up'!$A:$A,MATCH($A506,'Smelter Look-up'!$E:$E,0)))</f>
        <v/>
      </c>
      <c r="C506" s="212" t="str">
        <f aca="false">IF(LEN(A506)=0,"",INDEX('Smelter Look-up'!$C:$C,MATCH($A506,'Smelter Look-up'!$E:$E,0)))</f>
        <v/>
      </c>
      <c r="D506" s="213"/>
      <c r="E506" s="211" t="str">
        <f aca="true">IF(ISERROR($V506),"",OFFSET('Smelter Look-up'!$D$4,$V506-4,0)&amp;"")</f>
        <v/>
      </c>
      <c r="F506" s="214" t="str">
        <f aca="true">IF(ISERROR($V506),"",OFFSET('Smelter Look-up'!$E$4,$V506-4,0))</f>
        <v/>
      </c>
      <c r="G506" s="214" t="str">
        <f aca="true">IF(C506=$X$4,IF(ISERROR($V506),"Enter smelter details","RMI"),IF(ISERROR($V506),"",OFFSET('Smelter Look-up'!$F$4,$V506-4,0)))</f>
        <v/>
      </c>
      <c r="H506" s="215" t="str">
        <f aca="true">IF(ISERROR($V506),"",OFFSET('Smelter Look-up'!$G$4,$V506-4,0))</f>
        <v/>
      </c>
      <c r="I506" s="216" t="str">
        <f aca="true">IF(ISERROR($V506),"",OFFSET('Smelter Look-up'!$H$4,$V506-4,0))</f>
        <v/>
      </c>
      <c r="J506" s="216" t="str">
        <f aca="true">IF(ISERROR($V506),"",OFFSET('Smelter Look-up'!$I$4,$V506-4,0))</f>
        <v/>
      </c>
      <c r="K506" s="217"/>
      <c r="L506" s="217"/>
      <c r="M506" s="217"/>
      <c r="N506" s="217"/>
      <c r="O506" s="217"/>
      <c r="P506" s="218"/>
      <c r="Q506" s="219"/>
      <c r="R506" s="220" t="str">
        <f aca="true">IF(ISERROR($V506),"",OFFSET('Smelter Look-up'!$C$4,$V506-4,0)&amp;"")</f>
        <v/>
      </c>
      <c r="S506" s="221" t="str">
        <f aca="true">IF(B506="","",IF(ISERROR(MATCH($E506,CL,0)),"Unknown",INDIRECT("'C'!$A$"&amp;MATCH($E506,CL,0)+1)))</f>
        <v/>
      </c>
      <c r="T506" s="221" t="str">
        <f aca="true">IF(B506="","",IF(ISERROR(MATCH($J506,SorP!$B$1:$B$6279,0)),"",INDIRECT("'SorP'!$A$"&amp;MATCH($S506&amp;$J506,SorP!C:C,0))))</f>
        <v/>
      </c>
      <c r="U506" s="222"/>
      <c r="V506" s="223" t="e">
        <f aca="false">IF(C506="",NA(),IF(OR(C506="Smelter not listed",C506="Smelter not yet identified"),MATCH($B506&amp;$D506,'Smelter Look-up'!$J:$J,0),MATCH($B506&amp;$C506,'Smelter Look-up'!$J:$J,0)))</f>
        <v>#N/A</v>
      </c>
      <c r="X506" s="179" t="n">
        <f aca="false">IF(AND(C506="Smelter not listed",OR(LEN(D506)=0,LEN(E506)=0)),1,0)</f>
        <v>0</v>
      </c>
      <c r="AB506" s="224" t="str">
        <f aca="false">B506&amp;C506</f>
        <v/>
      </c>
    </row>
    <row r="507" s="179" customFormat="true" ht="20.25" hidden="false" customHeight="false" outlineLevel="0" collapsed="false">
      <c r="A507" s="221"/>
      <c r="B507" s="211" t="str">
        <f aca="false">IF(LEN(A507)=0,"",INDEX('Smelter Look-up'!$A:$A,MATCH($A507,'Smelter Look-up'!$E:$E,0)))</f>
        <v/>
      </c>
      <c r="C507" s="212" t="str">
        <f aca="false">IF(LEN(A507)=0,"",INDEX('Smelter Look-up'!$C:$C,MATCH($A507,'Smelter Look-up'!$E:$E,0)))</f>
        <v/>
      </c>
      <c r="D507" s="213"/>
      <c r="E507" s="211" t="str">
        <f aca="true">IF(ISERROR($V507),"",OFFSET('Smelter Look-up'!$D$4,$V507-4,0)&amp;"")</f>
        <v/>
      </c>
      <c r="F507" s="214" t="str">
        <f aca="true">IF(ISERROR($V507),"",OFFSET('Smelter Look-up'!$E$4,$V507-4,0))</f>
        <v/>
      </c>
      <c r="G507" s="214" t="str">
        <f aca="true">IF(C507=$X$4,IF(ISERROR($V507),"Enter smelter details","RMI"),IF(ISERROR($V507),"",OFFSET('Smelter Look-up'!$F$4,$V507-4,0)))</f>
        <v/>
      </c>
      <c r="H507" s="215" t="str">
        <f aca="true">IF(ISERROR($V507),"",OFFSET('Smelter Look-up'!$G$4,$V507-4,0))</f>
        <v/>
      </c>
      <c r="I507" s="216" t="str">
        <f aca="true">IF(ISERROR($V507),"",OFFSET('Smelter Look-up'!$H$4,$V507-4,0))</f>
        <v/>
      </c>
      <c r="J507" s="216" t="str">
        <f aca="true">IF(ISERROR($V507),"",OFFSET('Smelter Look-up'!$I$4,$V507-4,0))</f>
        <v/>
      </c>
      <c r="K507" s="217"/>
      <c r="L507" s="217"/>
      <c r="M507" s="217"/>
      <c r="N507" s="217"/>
      <c r="O507" s="217"/>
      <c r="P507" s="218"/>
      <c r="Q507" s="219"/>
      <c r="R507" s="220" t="str">
        <f aca="true">IF(ISERROR($V507),"",OFFSET('Smelter Look-up'!$C$4,$V507-4,0)&amp;"")</f>
        <v/>
      </c>
      <c r="S507" s="221" t="str">
        <f aca="true">IF(B507="","",IF(ISERROR(MATCH($E507,CL,0)),"Unknown",INDIRECT("'C'!$A$"&amp;MATCH($E507,CL,0)+1)))</f>
        <v/>
      </c>
      <c r="T507" s="221" t="str">
        <f aca="true">IF(B507="","",IF(ISERROR(MATCH($J507,SorP!$B$1:$B$6279,0)),"",INDIRECT("'SorP'!$A$"&amp;MATCH($S507&amp;$J507,SorP!C:C,0))))</f>
        <v/>
      </c>
      <c r="U507" s="222"/>
      <c r="V507" s="223" t="e">
        <f aca="false">IF(C507="",NA(),IF(OR(C507="Smelter not listed",C507="Smelter not yet identified"),MATCH($B507&amp;$D507,'Smelter Look-up'!$J:$J,0),MATCH($B507&amp;$C507,'Smelter Look-up'!$J:$J,0)))</f>
        <v>#N/A</v>
      </c>
      <c r="X507" s="179" t="n">
        <f aca="false">IF(AND(C507="Smelter not listed",OR(LEN(D507)=0,LEN(E507)=0)),1,0)</f>
        <v>0</v>
      </c>
      <c r="AB507" s="224" t="str">
        <f aca="false">B507&amp;C507</f>
        <v/>
      </c>
    </row>
    <row r="508" s="179" customFormat="true" ht="20.25" hidden="false" customHeight="false" outlineLevel="0" collapsed="false">
      <c r="A508" s="221"/>
      <c r="B508" s="211" t="str">
        <f aca="false">IF(LEN(A508)=0,"",INDEX('Smelter Look-up'!$A:$A,MATCH($A508,'Smelter Look-up'!$E:$E,0)))</f>
        <v/>
      </c>
      <c r="C508" s="212" t="str">
        <f aca="false">IF(LEN(A508)=0,"",INDEX('Smelter Look-up'!$C:$C,MATCH($A508,'Smelter Look-up'!$E:$E,0)))</f>
        <v/>
      </c>
      <c r="D508" s="213"/>
      <c r="E508" s="211" t="str">
        <f aca="true">IF(ISERROR($V508),"",OFFSET('Smelter Look-up'!$D$4,$V508-4,0)&amp;"")</f>
        <v/>
      </c>
      <c r="F508" s="214" t="str">
        <f aca="true">IF(ISERROR($V508),"",OFFSET('Smelter Look-up'!$E$4,$V508-4,0))</f>
        <v/>
      </c>
      <c r="G508" s="214" t="str">
        <f aca="true">IF(C508=$X$4,IF(ISERROR($V508),"Enter smelter details","RMI"),IF(ISERROR($V508),"",OFFSET('Smelter Look-up'!$F$4,$V508-4,0)))</f>
        <v/>
      </c>
      <c r="H508" s="215" t="str">
        <f aca="true">IF(ISERROR($V508),"",OFFSET('Smelter Look-up'!$G$4,$V508-4,0))</f>
        <v/>
      </c>
      <c r="I508" s="216" t="str">
        <f aca="true">IF(ISERROR($V508),"",OFFSET('Smelter Look-up'!$H$4,$V508-4,0))</f>
        <v/>
      </c>
      <c r="J508" s="216" t="str">
        <f aca="true">IF(ISERROR($V508),"",OFFSET('Smelter Look-up'!$I$4,$V508-4,0))</f>
        <v/>
      </c>
      <c r="K508" s="217"/>
      <c r="L508" s="217"/>
      <c r="M508" s="217"/>
      <c r="N508" s="217"/>
      <c r="O508" s="217"/>
      <c r="P508" s="218"/>
      <c r="Q508" s="219"/>
      <c r="R508" s="220" t="str">
        <f aca="true">IF(ISERROR($V508),"",OFFSET('Smelter Look-up'!$C$4,$V508-4,0)&amp;"")</f>
        <v/>
      </c>
      <c r="S508" s="221" t="str">
        <f aca="true">IF(B508="","",IF(ISERROR(MATCH($E508,CL,0)),"Unknown",INDIRECT("'C'!$A$"&amp;MATCH($E508,CL,0)+1)))</f>
        <v/>
      </c>
      <c r="T508" s="221" t="str">
        <f aca="true">IF(B508="","",IF(ISERROR(MATCH($J508,SorP!$B$1:$B$6279,0)),"",INDIRECT("'SorP'!$A$"&amp;MATCH($S508&amp;$J508,SorP!C:C,0))))</f>
        <v/>
      </c>
      <c r="U508" s="222"/>
      <c r="V508" s="223" t="e">
        <f aca="false">IF(C508="",NA(),IF(OR(C508="Smelter not listed",C508="Smelter not yet identified"),MATCH($B508&amp;$D508,'Smelter Look-up'!$J:$J,0),MATCH($B508&amp;$C508,'Smelter Look-up'!$J:$J,0)))</f>
        <v>#N/A</v>
      </c>
      <c r="X508" s="179" t="n">
        <f aca="false">IF(AND(C508="Smelter not listed",OR(LEN(D508)=0,LEN(E508)=0)),1,0)</f>
        <v>0</v>
      </c>
      <c r="AB508" s="224" t="str">
        <f aca="false">B508&amp;C508</f>
        <v/>
      </c>
    </row>
    <row r="509" s="179" customFormat="true" ht="20.25" hidden="false" customHeight="false" outlineLevel="0" collapsed="false">
      <c r="A509" s="221"/>
      <c r="B509" s="211" t="str">
        <f aca="false">IF(LEN(A509)=0,"",INDEX('Smelter Look-up'!$A:$A,MATCH($A509,'Smelter Look-up'!$E:$E,0)))</f>
        <v/>
      </c>
      <c r="C509" s="212" t="str">
        <f aca="false">IF(LEN(A509)=0,"",INDEX('Smelter Look-up'!$C:$C,MATCH($A509,'Smelter Look-up'!$E:$E,0)))</f>
        <v/>
      </c>
      <c r="D509" s="213"/>
      <c r="E509" s="211" t="str">
        <f aca="true">IF(ISERROR($V509),"",OFFSET('Smelter Look-up'!$D$4,$V509-4,0)&amp;"")</f>
        <v/>
      </c>
      <c r="F509" s="214" t="str">
        <f aca="true">IF(ISERROR($V509),"",OFFSET('Smelter Look-up'!$E$4,$V509-4,0))</f>
        <v/>
      </c>
      <c r="G509" s="214" t="str">
        <f aca="true">IF(C509=$X$4,IF(ISERROR($V509),"Enter smelter details","RMI"),IF(ISERROR($V509),"",OFFSET('Smelter Look-up'!$F$4,$V509-4,0)))</f>
        <v/>
      </c>
      <c r="H509" s="215" t="str">
        <f aca="true">IF(ISERROR($V509),"",OFFSET('Smelter Look-up'!$G$4,$V509-4,0))</f>
        <v/>
      </c>
      <c r="I509" s="216" t="str">
        <f aca="true">IF(ISERROR($V509),"",OFFSET('Smelter Look-up'!$H$4,$V509-4,0))</f>
        <v/>
      </c>
      <c r="J509" s="216" t="str">
        <f aca="true">IF(ISERROR($V509),"",OFFSET('Smelter Look-up'!$I$4,$V509-4,0))</f>
        <v/>
      </c>
      <c r="K509" s="217"/>
      <c r="L509" s="217"/>
      <c r="M509" s="217"/>
      <c r="N509" s="217"/>
      <c r="O509" s="217"/>
      <c r="P509" s="218"/>
      <c r="Q509" s="219"/>
      <c r="R509" s="220" t="str">
        <f aca="true">IF(ISERROR($V509),"",OFFSET('Smelter Look-up'!$C$4,$V509-4,0)&amp;"")</f>
        <v/>
      </c>
      <c r="S509" s="221" t="str">
        <f aca="true">IF(B509="","",IF(ISERROR(MATCH($E509,CL,0)),"Unknown",INDIRECT("'C'!$A$"&amp;MATCH($E509,CL,0)+1)))</f>
        <v/>
      </c>
      <c r="T509" s="221" t="str">
        <f aca="true">IF(B509="","",IF(ISERROR(MATCH($J509,SorP!$B$1:$B$6279,0)),"",INDIRECT("'SorP'!$A$"&amp;MATCH($S509&amp;$J509,SorP!C:C,0))))</f>
        <v/>
      </c>
      <c r="U509" s="222"/>
      <c r="V509" s="223" t="e">
        <f aca="false">IF(C509="",NA(),IF(OR(C509="Smelter not listed",C509="Smelter not yet identified"),MATCH($B509&amp;$D509,'Smelter Look-up'!$J:$J,0),MATCH($B509&amp;$C509,'Smelter Look-up'!$J:$J,0)))</f>
        <v>#N/A</v>
      </c>
      <c r="X509" s="179" t="n">
        <f aca="false">IF(AND(C509="Smelter not listed",OR(LEN(D509)=0,LEN(E509)=0)),1,0)</f>
        <v>0</v>
      </c>
      <c r="AB509" s="224" t="str">
        <f aca="false">B509&amp;C509</f>
        <v/>
      </c>
    </row>
    <row r="510" s="179" customFormat="true" ht="20.25" hidden="false" customHeight="false" outlineLevel="0" collapsed="false">
      <c r="A510" s="221"/>
      <c r="B510" s="211" t="str">
        <f aca="false">IF(LEN(A510)=0,"",INDEX('Smelter Look-up'!$A:$A,MATCH($A510,'Smelter Look-up'!$E:$E,0)))</f>
        <v/>
      </c>
      <c r="C510" s="212" t="str">
        <f aca="false">IF(LEN(A510)=0,"",INDEX('Smelter Look-up'!$C:$C,MATCH($A510,'Smelter Look-up'!$E:$E,0)))</f>
        <v/>
      </c>
      <c r="D510" s="213"/>
      <c r="E510" s="211" t="str">
        <f aca="true">IF(ISERROR($V510),"",OFFSET('Smelter Look-up'!$D$4,$V510-4,0)&amp;"")</f>
        <v/>
      </c>
      <c r="F510" s="214" t="str">
        <f aca="true">IF(ISERROR($V510),"",OFFSET('Smelter Look-up'!$E$4,$V510-4,0))</f>
        <v/>
      </c>
      <c r="G510" s="214" t="str">
        <f aca="true">IF(C510=$X$4,IF(ISERROR($V510),"Enter smelter details","RMI"),IF(ISERROR($V510),"",OFFSET('Smelter Look-up'!$F$4,$V510-4,0)))</f>
        <v/>
      </c>
      <c r="H510" s="215" t="str">
        <f aca="true">IF(ISERROR($V510),"",OFFSET('Smelter Look-up'!$G$4,$V510-4,0))</f>
        <v/>
      </c>
      <c r="I510" s="216" t="str">
        <f aca="true">IF(ISERROR($V510),"",OFFSET('Smelter Look-up'!$H$4,$V510-4,0))</f>
        <v/>
      </c>
      <c r="J510" s="216" t="str">
        <f aca="true">IF(ISERROR($V510),"",OFFSET('Smelter Look-up'!$I$4,$V510-4,0))</f>
        <v/>
      </c>
      <c r="K510" s="217"/>
      <c r="L510" s="217"/>
      <c r="M510" s="217"/>
      <c r="N510" s="217"/>
      <c r="O510" s="217"/>
      <c r="P510" s="218"/>
      <c r="Q510" s="219"/>
      <c r="R510" s="220" t="str">
        <f aca="true">IF(ISERROR($V510),"",OFFSET('Smelter Look-up'!$C$4,$V510-4,0)&amp;"")</f>
        <v/>
      </c>
      <c r="S510" s="221" t="str">
        <f aca="true">IF(B510="","",IF(ISERROR(MATCH($E510,CL,0)),"Unknown",INDIRECT("'C'!$A$"&amp;MATCH($E510,CL,0)+1)))</f>
        <v/>
      </c>
      <c r="T510" s="221" t="str">
        <f aca="true">IF(B510="","",IF(ISERROR(MATCH($J510,SorP!$B$1:$B$6279,0)),"",INDIRECT("'SorP'!$A$"&amp;MATCH($S510&amp;$J510,SorP!C:C,0))))</f>
        <v/>
      </c>
      <c r="U510" s="222"/>
      <c r="V510" s="223" t="e">
        <f aca="false">IF(C510="",NA(),IF(OR(C510="Smelter not listed",C510="Smelter not yet identified"),MATCH($B510&amp;$D510,'Smelter Look-up'!$J:$J,0),MATCH($B510&amp;$C510,'Smelter Look-up'!$J:$J,0)))</f>
        <v>#N/A</v>
      </c>
      <c r="X510" s="179" t="n">
        <f aca="false">IF(AND(C510="Smelter not listed",OR(LEN(D510)=0,LEN(E510)=0)),1,0)</f>
        <v>0</v>
      </c>
      <c r="AB510" s="224" t="str">
        <f aca="false">B510&amp;C510</f>
        <v/>
      </c>
    </row>
    <row r="511" s="179" customFormat="true" ht="20.25" hidden="false" customHeight="false" outlineLevel="0" collapsed="false">
      <c r="A511" s="221"/>
      <c r="B511" s="211" t="str">
        <f aca="false">IF(LEN(A511)=0,"",INDEX('Smelter Look-up'!$A:$A,MATCH($A511,'Smelter Look-up'!$E:$E,0)))</f>
        <v/>
      </c>
      <c r="C511" s="212" t="str">
        <f aca="false">IF(LEN(A511)=0,"",INDEX('Smelter Look-up'!$C:$C,MATCH($A511,'Smelter Look-up'!$E:$E,0)))</f>
        <v/>
      </c>
      <c r="D511" s="213"/>
      <c r="E511" s="211" t="str">
        <f aca="true">IF(ISERROR($V511),"",OFFSET('Smelter Look-up'!$D$4,$V511-4,0)&amp;"")</f>
        <v/>
      </c>
      <c r="F511" s="214" t="str">
        <f aca="true">IF(ISERROR($V511),"",OFFSET('Smelter Look-up'!$E$4,$V511-4,0))</f>
        <v/>
      </c>
      <c r="G511" s="214" t="str">
        <f aca="true">IF(C511=$X$4,IF(ISERROR($V511),"Enter smelter details","RMI"),IF(ISERROR($V511),"",OFFSET('Smelter Look-up'!$F$4,$V511-4,0)))</f>
        <v/>
      </c>
      <c r="H511" s="215" t="str">
        <f aca="true">IF(ISERROR($V511),"",OFFSET('Smelter Look-up'!$G$4,$V511-4,0))</f>
        <v/>
      </c>
      <c r="I511" s="216" t="str">
        <f aca="true">IF(ISERROR($V511),"",OFFSET('Smelter Look-up'!$H$4,$V511-4,0))</f>
        <v/>
      </c>
      <c r="J511" s="216" t="str">
        <f aca="true">IF(ISERROR($V511),"",OFFSET('Smelter Look-up'!$I$4,$V511-4,0))</f>
        <v/>
      </c>
      <c r="K511" s="217"/>
      <c r="L511" s="217"/>
      <c r="M511" s="217"/>
      <c r="N511" s="217"/>
      <c r="O511" s="217"/>
      <c r="P511" s="218"/>
      <c r="Q511" s="219"/>
      <c r="R511" s="220" t="str">
        <f aca="true">IF(ISERROR($V511),"",OFFSET('Smelter Look-up'!$C$4,$V511-4,0)&amp;"")</f>
        <v/>
      </c>
      <c r="S511" s="221" t="str">
        <f aca="true">IF(B511="","",IF(ISERROR(MATCH($E511,CL,0)),"Unknown",INDIRECT("'C'!$A$"&amp;MATCH($E511,CL,0)+1)))</f>
        <v/>
      </c>
      <c r="T511" s="221" t="str">
        <f aca="true">IF(B511="","",IF(ISERROR(MATCH($J511,SorP!$B$1:$B$6279,0)),"",INDIRECT("'SorP'!$A$"&amp;MATCH($S511&amp;$J511,SorP!C:C,0))))</f>
        <v/>
      </c>
      <c r="U511" s="222"/>
      <c r="V511" s="223" t="e">
        <f aca="false">IF(C511="",NA(),IF(OR(C511="Smelter not listed",C511="Smelter not yet identified"),MATCH($B511&amp;$D511,'Smelter Look-up'!$J:$J,0),MATCH($B511&amp;$C511,'Smelter Look-up'!$J:$J,0)))</f>
        <v>#N/A</v>
      </c>
      <c r="X511" s="179" t="n">
        <f aca="false">IF(AND(C511="Smelter not listed",OR(LEN(D511)=0,LEN(E511)=0)),1,0)</f>
        <v>0</v>
      </c>
      <c r="AB511" s="224" t="str">
        <f aca="false">B511&amp;C511</f>
        <v/>
      </c>
    </row>
    <row r="512" s="179" customFormat="true" ht="20.25" hidden="false" customHeight="false" outlineLevel="0" collapsed="false">
      <c r="A512" s="221"/>
      <c r="B512" s="211" t="str">
        <f aca="false">IF(LEN(A512)=0,"",INDEX('Smelter Look-up'!$A:$A,MATCH($A512,'Smelter Look-up'!$E:$E,0)))</f>
        <v/>
      </c>
      <c r="C512" s="212" t="str">
        <f aca="false">IF(LEN(A512)=0,"",INDEX('Smelter Look-up'!$C:$C,MATCH($A512,'Smelter Look-up'!$E:$E,0)))</f>
        <v/>
      </c>
      <c r="D512" s="213"/>
      <c r="E512" s="211" t="str">
        <f aca="true">IF(ISERROR($V512),"",OFFSET('Smelter Look-up'!$D$4,$V512-4,0)&amp;"")</f>
        <v/>
      </c>
      <c r="F512" s="214" t="str">
        <f aca="true">IF(ISERROR($V512),"",OFFSET('Smelter Look-up'!$E$4,$V512-4,0))</f>
        <v/>
      </c>
      <c r="G512" s="214" t="str">
        <f aca="true">IF(C512=$X$4,IF(ISERROR($V512),"Enter smelter details","RMI"),IF(ISERROR($V512),"",OFFSET('Smelter Look-up'!$F$4,$V512-4,0)))</f>
        <v/>
      </c>
      <c r="H512" s="215" t="str">
        <f aca="true">IF(ISERROR($V512),"",OFFSET('Smelter Look-up'!$G$4,$V512-4,0))</f>
        <v/>
      </c>
      <c r="I512" s="216" t="str">
        <f aca="true">IF(ISERROR($V512),"",OFFSET('Smelter Look-up'!$H$4,$V512-4,0))</f>
        <v/>
      </c>
      <c r="J512" s="216" t="str">
        <f aca="true">IF(ISERROR($V512),"",OFFSET('Smelter Look-up'!$I$4,$V512-4,0))</f>
        <v/>
      </c>
      <c r="K512" s="217"/>
      <c r="L512" s="217"/>
      <c r="M512" s="217"/>
      <c r="N512" s="217"/>
      <c r="O512" s="217"/>
      <c r="P512" s="218"/>
      <c r="Q512" s="219"/>
      <c r="R512" s="220" t="str">
        <f aca="true">IF(ISERROR($V512),"",OFFSET('Smelter Look-up'!$C$4,$V512-4,0)&amp;"")</f>
        <v/>
      </c>
      <c r="S512" s="221" t="str">
        <f aca="true">IF(B512="","",IF(ISERROR(MATCH($E512,CL,0)),"Unknown",INDIRECT("'C'!$A$"&amp;MATCH($E512,CL,0)+1)))</f>
        <v/>
      </c>
      <c r="T512" s="221" t="str">
        <f aca="true">IF(B512="","",IF(ISERROR(MATCH($J512,SorP!$B$1:$B$6279,0)),"",INDIRECT("'SorP'!$A$"&amp;MATCH($S512&amp;$J512,SorP!C:C,0))))</f>
        <v/>
      </c>
      <c r="U512" s="222"/>
      <c r="V512" s="223" t="e">
        <f aca="false">IF(C512="",NA(),IF(OR(C512="Smelter not listed",C512="Smelter not yet identified"),MATCH($B512&amp;$D512,'Smelter Look-up'!$J:$J,0),MATCH($B512&amp;$C512,'Smelter Look-up'!$J:$J,0)))</f>
        <v>#N/A</v>
      </c>
      <c r="X512" s="179" t="n">
        <f aca="false">IF(AND(C512="Smelter not listed",OR(LEN(D512)=0,LEN(E512)=0)),1,0)</f>
        <v>0</v>
      </c>
      <c r="AB512" s="224" t="str">
        <f aca="false">B512&amp;C512</f>
        <v/>
      </c>
    </row>
    <row r="513" s="179" customFormat="true" ht="20.25" hidden="false" customHeight="false" outlineLevel="0" collapsed="false">
      <c r="A513" s="221"/>
      <c r="B513" s="211" t="str">
        <f aca="false">IF(LEN(A513)=0,"",INDEX('Smelter Look-up'!$A:$A,MATCH($A513,'Smelter Look-up'!$E:$E,0)))</f>
        <v/>
      </c>
      <c r="C513" s="212" t="str">
        <f aca="false">IF(LEN(A513)=0,"",INDEX('Smelter Look-up'!$C:$C,MATCH($A513,'Smelter Look-up'!$E:$E,0)))</f>
        <v/>
      </c>
      <c r="D513" s="213"/>
      <c r="E513" s="211" t="str">
        <f aca="true">IF(ISERROR($V513),"",OFFSET('Smelter Look-up'!$D$4,$V513-4,0)&amp;"")</f>
        <v/>
      </c>
      <c r="F513" s="214" t="str">
        <f aca="true">IF(ISERROR($V513),"",OFFSET('Smelter Look-up'!$E$4,$V513-4,0))</f>
        <v/>
      </c>
      <c r="G513" s="214" t="str">
        <f aca="true">IF(C513=$X$4,IF(ISERROR($V513),"Enter smelter details","RMI"),IF(ISERROR($V513),"",OFFSET('Smelter Look-up'!$F$4,$V513-4,0)))</f>
        <v/>
      </c>
      <c r="H513" s="215" t="str">
        <f aca="true">IF(ISERROR($V513),"",OFFSET('Smelter Look-up'!$G$4,$V513-4,0))</f>
        <v/>
      </c>
      <c r="I513" s="216" t="str">
        <f aca="true">IF(ISERROR($V513),"",OFFSET('Smelter Look-up'!$H$4,$V513-4,0))</f>
        <v/>
      </c>
      <c r="J513" s="216" t="str">
        <f aca="true">IF(ISERROR($V513),"",OFFSET('Smelter Look-up'!$I$4,$V513-4,0))</f>
        <v/>
      </c>
      <c r="K513" s="217"/>
      <c r="L513" s="217"/>
      <c r="M513" s="217"/>
      <c r="N513" s="217"/>
      <c r="O513" s="217"/>
      <c r="P513" s="218"/>
      <c r="Q513" s="219"/>
      <c r="R513" s="220" t="str">
        <f aca="true">IF(ISERROR($V513),"",OFFSET('Smelter Look-up'!$C$4,$V513-4,0)&amp;"")</f>
        <v/>
      </c>
      <c r="S513" s="221" t="str">
        <f aca="true">IF(B513="","",IF(ISERROR(MATCH($E513,CL,0)),"Unknown",INDIRECT("'C'!$A$"&amp;MATCH($E513,CL,0)+1)))</f>
        <v/>
      </c>
      <c r="T513" s="221" t="str">
        <f aca="true">IF(B513="","",IF(ISERROR(MATCH($J513,SorP!$B$1:$B$6279,0)),"",INDIRECT("'SorP'!$A$"&amp;MATCH($S513&amp;$J513,SorP!C:C,0))))</f>
        <v/>
      </c>
      <c r="U513" s="222"/>
      <c r="V513" s="223" t="e">
        <f aca="false">IF(C513="",NA(),IF(OR(C513="Smelter not listed",C513="Smelter not yet identified"),MATCH($B513&amp;$D513,'Smelter Look-up'!$J:$J,0),MATCH($B513&amp;$C513,'Smelter Look-up'!$J:$J,0)))</f>
        <v>#N/A</v>
      </c>
      <c r="X513" s="179" t="n">
        <f aca="false">IF(AND(C513="Smelter not listed",OR(LEN(D513)=0,LEN(E513)=0)),1,0)</f>
        <v>0</v>
      </c>
      <c r="AB513" s="224" t="str">
        <f aca="false">B513&amp;C513</f>
        <v/>
      </c>
    </row>
    <row r="514" s="179" customFormat="true" ht="20.25" hidden="false" customHeight="false" outlineLevel="0" collapsed="false">
      <c r="A514" s="221"/>
      <c r="B514" s="211" t="str">
        <f aca="false">IF(LEN(A514)=0,"",INDEX('Smelter Look-up'!$A:$A,MATCH($A514,'Smelter Look-up'!$E:$E,0)))</f>
        <v/>
      </c>
      <c r="C514" s="212" t="str">
        <f aca="false">IF(LEN(A514)=0,"",INDEX('Smelter Look-up'!$C:$C,MATCH($A514,'Smelter Look-up'!$E:$E,0)))</f>
        <v/>
      </c>
      <c r="D514" s="213"/>
      <c r="E514" s="211" t="str">
        <f aca="true">IF(ISERROR($V514),"",OFFSET('Smelter Look-up'!$D$4,$V514-4,0)&amp;"")</f>
        <v/>
      </c>
      <c r="F514" s="214" t="str">
        <f aca="true">IF(ISERROR($V514),"",OFFSET('Smelter Look-up'!$E$4,$V514-4,0))</f>
        <v/>
      </c>
      <c r="G514" s="214" t="str">
        <f aca="true">IF(C514=$X$4,IF(ISERROR($V514),"Enter smelter details","RMI"),IF(ISERROR($V514),"",OFFSET('Smelter Look-up'!$F$4,$V514-4,0)))</f>
        <v/>
      </c>
      <c r="H514" s="215" t="str">
        <f aca="true">IF(ISERROR($V514),"",OFFSET('Smelter Look-up'!$G$4,$V514-4,0))</f>
        <v/>
      </c>
      <c r="I514" s="216" t="str">
        <f aca="true">IF(ISERROR($V514),"",OFFSET('Smelter Look-up'!$H$4,$V514-4,0))</f>
        <v/>
      </c>
      <c r="J514" s="216" t="str">
        <f aca="true">IF(ISERROR($V514),"",OFFSET('Smelter Look-up'!$I$4,$V514-4,0))</f>
        <v/>
      </c>
      <c r="K514" s="217"/>
      <c r="L514" s="217"/>
      <c r="M514" s="217"/>
      <c r="N514" s="217"/>
      <c r="O514" s="217"/>
      <c r="P514" s="218"/>
      <c r="Q514" s="219"/>
      <c r="R514" s="220" t="str">
        <f aca="true">IF(ISERROR($V514),"",OFFSET('Smelter Look-up'!$C$4,$V514-4,0)&amp;"")</f>
        <v/>
      </c>
      <c r="S514" s="221" t="str">
        <f aca="true">IF(B514="","",IF(ISERROR(MATCH($E514,CL,0)),"Unknown",INDIRECT("'C'!$A$"&amp;MATCH($E514,CL,0)+1)))</f>
        <v/>
      </c>
      <c r="T514" s="221" t="str">
        <f aca="true">IF(B514="","",IF(ISERROR(MATCH($J514,SorP!$B$1:$B$6279,0)),"",INDIRECT("'SorP'!$A$"&amp;MATCH($S514&amp;$J514,SorP!C:C,0))))</f>
        <v/>
      </c>
      <c r="U514" s="222"/>
      <c r="V514" s="223" t="e">
        <f aca="false">IF(C514="",NA(),IF(OR(C514="Smelter not listed",C514="Smelter not yet identified"),MATCH($B514&amp;$D514,'Smelter Look-up'!$J:$J,0),MATCH($B514&amp;$C514,'Smelter Look-up'!$J:$J,0)))</f>
        <v>#N/A</v>
      </c>
      <c r="X514" s="179" t="n">
        <f aca="false">IF(AND(C514="Smelter not listed",OR(LEN(D514)=0,LEN(E514)=0)),1,0)</f>
        <v>0</v>
      </c>
      <c r="AB514" s="224" t="str">
        <f aca="false">B514&amp;C514</f>
        <v/>
      </c>
    </row>
    <row r="515" s="179" customFormat="true" ht="20.25" hidden="false" customHeight="false" outlineLevel="0" collapsed="false">
      <c r="A515" s="221"/>
      <c r="B515" s="211" t="str">
        <f aca="false">IF(LEN(A515)=0,"",INDEX('Smelter Look-up'!$A:$A,MATCH($A515,'Smelter Look-up'!$E:$E,0)))</f>
        <v/>
      </c>
      <c r="C515" s="212" t="str">
        <f aca="false">IF(LEN(A515)=0,"",INDEX('Smelter Look-up'!$C:$C,MATCH($A515,'Smelter Look-up'!$E:$E,0)))</f>
        <v/>
      </c>
      <c r="D515" s="213"/>
      <c r="E515" s="211" t="str">
        <f aca="true">IF(ISERROR($V515),"",OFFSET('Smelter Look-up'!$D$4,$V515-4,0)&amp;"")</f>
        <v/>
      </c>
      <c r="F515" s="214" t="str">
        <f aca="true">IF(ISERROR($V515),"",OFFSET('Smelter Look-up'!$E$4,$V515-4,0))</f>
        <v/>
      </c>
      <c r="G515" s="214" t="str">
        <f aca="true">IF(C515=$X$4,IF(ISERROR($V515),"Enter smelter details","RMI"),IF(ISERROR($V515),"",OFFSET('Smelter Look-up'!$F$4,$V515-4,0)))</f>
        <v/>
      </c>
      <c r="H515" s="215" t="str">
        <f aca="true">IF(ISERROR($V515),"",OFFSET('Smelter Look-up'!$G$4,$V515-4,0))</f>
        <v/>
      </c>
      <c r="I515" s="216" t="str">
        <f aca="true">IF(ISERROR($V515),"",OFFSET('Smelter Look-up'!$H$4,$V515-4,0))</f>
        <v/>
      </c>
      <c r="J515" s="216" t="str">
        <f aca="true">IF(ISERROR($V515),"",OFFSET('Smelter Look-up'!$I$4,$V515-4,0))</f>
        <v/>
      </c>
      <c r="K515" s="217"/>
      <c r="L515" s="217"/>
      <c r="M515" s="217"/>
      <c r="N515" s="217"/>
      <c r="O515" s="217"/>
      <c r="P515" s="218"/>
      <c r="Q515" s="219"/>
      <c r="R515" s="220" t="str">
        <f aca="true">IF(ISERROR($V515),"",OFFSET('Smelter Look-up'!$C$4,$V515-4,0)&amp;"")</f>
        <v/>
      </c>
      <c r="S515" s="221" t="str">
        <f aca="true">IF(B515="","",IF(ISERROR(MATCH($E515,CL,0)),"Unknown",INDIRECT("'C'!$A$"&amp;MATCH($E515,CL,0)+1)))</f>
        <v/>
      </c>
      <c r="T515" s="221" t="str">
        <f aca="true">IF(B515="","",IF(ISERROR(MATCH($J515,SorP!$B$1:$B$6279,0)),"",INDIRECT("'SorP'!$A$"&amp;MATCH($S515&amp;$J515,SorP!C:C,0))))</f>
        <v/>
      </c>
      <c r="U515" s="222"/>
      <c r="V515" s="223" t="e">
        <f aca="false">IF(C515="",NA(),IF(OR(C515="Smelter not listed",C515="Smelter not yet identified"),MATCH($B515&amp;$D515,'Smelter Look-up'!$J:$J,0),MATCH($B515&amp;$C515,'Smelter Look-up'!$J:$J,0)))</f>
        <v>#N/A</v>
      </c>
      <c r="X515" s="179" t="n">
        <f aca="false">IF(AND(C515="Smelter not listed",OR(LEN(D515)=0,LEN(E515)=0)),1,0)</f>
        <v>0</v>
      </c>
      <c r="AB515" s="224" t="str">
        <f aca="false">B515&amp;C515</f>
        <v/>
      </c>
    </row>
    <row r="516" s="179" customFormat="true" ht="20.25" hidden="false" customHeight="false" outlineLevel="0" collapsed="false">
      <c r="A516" s="221"/>
      <c r="B516" s="211" t="str">
        <f aca="false">IF(LEN(A516)=0,"",INDEX('Smelter Look-up'!$A:$A,MATCH($A516,'Smelter Look-up'!$E:$E,0)))</f>
        <v/>
      </c>
      <c r="C516" s="212" t="str">
        <f aca="false">IF(LEN(A516)=0,"",INDEX('Smelter Look-up'!$C:$C,MATCH($A516,'Smelter Look-up'!$E:$E,0)))</f>
        <v/>
      </c>
      <c r="D516" s="213"/>
      <c r="E516" s="211" t="str">
        <f aca="true">IF(ISERROR($V516),"",OFFSET('Smelter Look-up'!$D$4,$V516-4,0)&amp;"")</f>
        <v/>
      </c>
      <c r="F516" s="214" t="str">
        <f aca="true">IF(ISERROR($V516),"",OFFSET('Smelter Look-up'!$E$4,$V516-4,0))</f>
        <v/>
      </c>
      <c r="G516" s="214" t="str">
        <f aca="true">IF(C516=$X$4,IF(ISERROR($V516),"Enter smelter details","RMI"),IF(ISERROR($V516),"",OFFSET('Smelter Look-up'!$F$4,$V516-4,0)))</f>
        <v/>
      </c>
      <c r="H516" s="215" t="str">
        <f aca="true">IF(ISERROR($V516),"",OFFSET('Smelter Look-up'!$G$4,$V516-4,0))</f>
        <v/>
      </c>
      <c r="I516" s="216" t="str">
        <f aca="true">IF(ISERROR($V516),"",OFFSET('Smelter Look-up'!$H$4,$V516-4,0))</f>
        <v/>
      </c>
      <c r="J516" s="216" t="str">
        <f aca="true">IF(ISERROR($V516),"",OFFSET('Smelter Look-up'!$I$4,$V516-4,0))</f>
        <v/>
      </c>
      <c r="K516" s="217"/>
      <c r="L516" s="217"/>
      <c r="M516" s="217"/>
      <c r="N516" s="217"/>
      <c r="O516" s="217"/>
      <c r="P516" s="218"/>
      <c r="Q516" s="219"/>
      <c r="R516" s="220" t="str">
        <f aca="true">IF(ISERROR($V516),"",OFFSET('Smelter Look-up'!$C$4,$V516-4,0)&amp;"")</f>
        <v/>
      </c>
      <c r="S516" s="221" t="str">
        <f aca="true">IF(B516="","",IF(ISERROR(MATCH($E516,CL,0)),"Unknown",INDIRECT("'C'!$A$"&amp;MATCH($E516,CL,0)+1)))</f>
        <v/>
      </c>
      <c r="T516" s="221" t="str">
        <f aca="true">IF(B516="","",IF(ISERROR(MATCH($J516,SorP!$B$1:$B$6279,0)),"",INDIRECT("'SorP'!$A$"&amp;MATCH($S516&amp;$J516,SorP!C:C,0))))</f>
        <v/>
      </c>
      <c r="U516" s="222"/>
      <c r="V516" s="223" t="e">
        <f aca="false">IF(C516="",NA(),IF(OR(C516="Smelter not listed",C516="Smelter not yet identified"),MATCH($B516&amp;$D516,'Smelter Look-up'!$J:$J,0),MATCH($B516&amp;$C516,'Smelter Look-up'!$J:$J,0)))</f>
        <v>#N/A</v>
      </c>
      <c r="X516" s="179" t="n">
        <f aca="false">IF(AND(C516="Smelter not listed",OR(LEN(D516)=0,LEN(E516)=0)),1,0)</f>
        <v>0</v>
      </c>
      <c r="AB516" s="224" t="str">
        <f aca="false">B516&amp;C516</f>
        <v/>
      </c>
    </row>
    <row r="517" s="179" customFormat="true" ht="20.25" hidden="false" customHeight="false" outlineLevel="0" collapsed="false">
      <c r="A517" s="221"/>
      <c r="B517" s="211" t="str">
        <f aca="false">IF(LEN(A517)=0,"",INDEX('Smelter Look-up'!$A:$A,MATCH($A517,'Smelter Look-up'!$E:$E,0)))</f>
        <v/>
      </c>
      <c r="C517" s="212" t="str">
        <f aca="false">IF(LEN(A517)=0,"",INDEX('Smelter Look-up'!$C:$C,MATCH($A517,'Smelter Look-up'!$E:$E,0)))</f>
        <v/>
      </c>
      <c r="D517" s="213"/>
      <c r="E517" s="211" t="str">
        <f aca="true">IF(ISERROR($V517),"",OFFSET('Smelter Look-up'!$D$4,$V517-4,0)&amp;"")</f>
        <v/>
      </c>
      <c r="F517" s="214" t="str">
        <f aca="true">IF(ISERROR($V517),"",OFFSET('Smelter Look-up'!$E$4,$V517-4,0))</f>
        <v/>
      </c>
      <c r="G517" s="214" t="str">
        <f aca="true">IF(C517=$X$4,IF(ISERROR($V517),"Enter smelter details","RMI"),IF(ISERROR($V517),"",OFFSET('Smelter Look-up'!$F$4,$V517-4,0)))</f>
        <v/>
      </c>
      <c r="H517" s="215" t="str">
        <f aca="true">IF(ISERROR($V517),"",OFFSET('Smelter Look-up'!$G$4,$V517-4,0))</f>
        <v/>
      </c>
      <c r="I517" s="216" t="str">
        <f aca="true">IF(ISERROR($V517),"",OFFSET('Smelter Look-up'!$H$4,$V517-4,0))</f>
        <v/>
      </c>
      <c r="J517" s="216" t="str">
        <f aca="true">IF(ISERROR($V517),"",OFFSET('Smelter Look-up'!$I$4,$V517-4,0))</f>
        <v/>
      </c>
      <c r="K517" s="217"/>
      <c r="L517" s="217"/>
      <c r="M517" s="217"/>
      <c r="N517" s="217"/>
      <c r="O517" s="217"/>
      <c r="P517" s="218"/>
      <c r="Q517" s="219"/>
      <c r="R517" s="220" t="str">
        <f aca="true">IF(ISERROR($V517),"",OFFSET('Smelter Look-up'!$C$4,$V517-4,0)&amp;"")</f>
        <v/>
      </c>
      <c r="S517" s="221" t="str">
        <f aca="true">IF(B517="","",IF(ISERROR(MATCH($E517,CL,0)),"Unknown",INDIRECT("'C'!$A$"&amp;MATCH($E517,CL,0)+1)))</f>
        <v/>
      </c>
      <c r="T517" s="221" t="str">
        <f aca="true">IF(B517="","",IF(ISERROR(MATCH($J517,SorP!$B$1:$B$6279,0)),"",INDIRECT("'SorP'!$A$"&amp;MATCH($S517&amp;$J517,SorP!C:C,0))))</f>
        <v/>
      </c>
      <c r="U517" s="222"/>
      <c r="V517" s="223" t="e">
        <f aca="false">IF(C517="",NA(),IF(OR(C517="Smelter not listed",C517="Smelter not yet identified"),MATCH($B517&amp;$D517,'Smelter Look-up'!$J:$J,0),MATCH($B517&amp;$C517,'Smelter Look-up'!$J:$J,0)))</f>
        <v>#N/A</v>
      </c>
      <c r="X517" s="179" t="n">
        <f aca="false">IF(AND(C517="Smelter not listed",OR(LEN(D517)=0,LEN(E517)=0)),1,0)</f>
        <v>0</v>
      </c>
      <c r="AB517" s="224" t="str">
        <f aca="false">B517&amp;C517</f>
        <v/>
      </c>
    </row>
    <row r="518" s="179" customFormat="true" ht="20.25" hidden="false" customHeight="false" outlineLevel="0" collapsed="false">
      <c r="A518" s="221"/>
      <c r="B518" s="211" t="str">
        <f aca="false">IF(LEN(A518)=0,"",INDEX('Smelter Look-up'!$A:$A,MATCH($A518,'Smelter Look-up'!$E:$E,0)))</f>
        <v/>
      </c>
      <c r="C518" s="212" t="str">
        <f aca="false">IF(LEN(A518)=0,"",INDEX('Smelter Look-up'!$C:$C,MATCH($A518,'Smelter Look-up'!$E:$E,0)))</f>
        <v/>
      </c>
      <c r="D518" s="213"/>
      <c r="E518" s="211" t="str">
        <f aca="true">IF(ISERROR($V518),"",OFFSET('Smelter Look-up'!$D$4,$V518-4,0)&amp;"")</f>
        <v/>
      </c>
      <c r="F518" s="214" t="str">
        <f aca="true">IF(ISERROR($V518),"",OFFSET('Smelter Look-up'!$E$4,$V518-4,0))</f>
        <v/>
      </c>
      <c r="G518" s="214" t="str">
        <f aca="true">IF(C518=$X$4,IF(ISERROR($V518),"Enter smelter details","RMI"),IF(ISERROR($V518),"",OFFSET('Smelter Look-up'!$F$4,$V518-4,0)))</f>
        <v/>
      </c>
      <c r="H518" s="215" t="str">
        <f aca="true">IF(ISERROR($V518),"",OFFSET('Smelter Look-up'!$G$4,$V518-4,0))</f>
        <v/>
      </c>
      <c r="I518" s="216" t="str">
        <f aca="true">IF(ISERROR($V518),"",OFFSET('Smelter Look-up'!$H$4,$V518-4,0))</f>
        <v/>
      </c>
      <c r="J518" s="216" t="str">
        <f aca="true">IF(ISERROR($V518),"",OFFSET('Smelter Look-up'!$I$4,$V518-4,0))</f>
        <v/>
      </c>
      <c r="K518" s="217"/>
      <c r="L518" s="217"/>
      <c r="M518" s="217"/>
      <c r="N518" s="217"/>
      <c r="O518" s="217"/>
      <c r="P518" s="218"/>
      <c r="Q518" s="219"/>
      <c r="R518" s="220" t="str">
        <f aca="true">IF(ISERROR($V518),"",OFFSET('Smelter Look-up'!$C$4,$V518-4,0)&amp;"")</f>
        <v/>
      </c>
      <c r="S518" s="221" t="str">
        <f aca="true">IF(B518="","",IF(ISERROR(MATCH($E518,CL,0)),"Unknown",INDIRECT("'C'!$A$"&amp;MATCH($E518,CL,0)+1)))</f>
        <v/>
      </c>
      <c r="T518" s="221" t="str">
        <f aca="true">IF(B518="","",IF(ISERROR(MATCH($J518,SorP!$B$1:$B$6279,0)),"",INDIRECT("'SorP'!$A$"&amp;MATCH($S518&amp;$J518,SorP!C:C,0))))</f>
        <v/>
      </c>
      <c r="U518" s="222"/>
      <c r="V518" s="223" t="e">
        <f aca="false">IF(C518="",NA(),IF(OR(C518="Smelter not listed",C518="Smelter not yet identified"),MATCH($B518&amp;$D518,'Smelter Look-up'!$J:$J,0),MATCH($B518&amp;$C518,'Smelter Look-up'!$J:$J,0)))</f>
        <v>#N/A</v>
      </c>
      <c r="X518" s="179" t="n">
        <f aca="false">IF(AND(C518="Smelter not listed",OR(LEN(D518)=0,LEN(E518)=0)),1,0)</f>
        <v>0</v>
      </c>
      <c r="AB518" s="224" t="str">
        <f aca="false">B518&amp;C518</f>
        <v/>
      </c>
    </row>
    <row r="519" s="179" customFormat="true" ht="20.25" hidden="false" customHeight="false" outlineLevel="0" collapsed="false">
      <c r="A519" s="221"/>
      <c r="B519" s="211" t="str">
        <f aca="false">IF(LEN(A519)=0,"",INDEX('Smelter Look-up'!$A:$A,MATCH($A519,'Smelter Look-up'!$E:$E,0)))</f>
        <v/>
      </c>
      <c r="C519" s="212" t="str">
        <f aca="false">IF(LEN(A519)=0,"",INDEX('Smelter Look-up'!$C:$C,MATCH($A519,'Smelter Look-up'!$E:$E,0)))</f>
        <v/>
      </c>
      <c r="D519" s="213"/>
      <c r="E519" s="211" t="str">
        <f aca="true">IF(ISERROR($V519),"",OFFSET('Smelter Look-up'!$D$4,$V519-4,0)&amp;"")</f>
        <v/>
      </c>
      <c r="F519" s="214" t="str">
        <f aca="true">IF(ISERROR($V519),"",OFFSET('Smelter Look-up'!$E$4,$V519-4,0))</f>
        <v/>
      </c>
      <c r="G519" s="214" t="str">
        <f aca="true">IF(C519=$X$4,IF(ISERROR($V519),"Enter smelter details","RMI"),IF(ISERROR($V519),"",OFFSET('Smelter Look-up'!$F$4,$V519-4,0)))</f>
        <v/>
      </c>
      <c r="H519" s="215" t="str">
        <f aca="true">IF(ISERROR($V519),"",OFFSET('Smelter Look-up'!$G$4,$V519-4,0))</f>
        <v/>
      </c>
      <c r="I519" s="216" t="str">
        <f aca="true">IF(ISERROR($V519),"",OFFSET('Smelter Look-up'!$H$4,$V519-4,0))</f>
        <v/>
      </c>
      <c r="J519" s="216" t="str">
        <f aca="true">IF(ISERROR($V519),"",OFFSET('Smelter Look-up'!$I$4,$V519-4,0))</f>
        <v/>
      </c>
      <c r="K519" s="217"/>
      <c r="L519" s="217"/>
      <c r="M519" s="217"/>
      <c r="N519" s="217"/>
      <c r="O519" s="217"/>
      <c r="P519" s="218"/>
      <c r="Q519" s="219"/>
      <c r="R519" s="220" t="str">
        <f aca="true">IF(ISERROR($V519),"",OFFSET('Smelter Look-up'!$C$4,$V519-4,0)&amp;"")</f>
        <v/>
      </c>
      <c r="S519" s="221" t="str">
        <f aca="true">IF(B519="","",IF(ISERROR(MATCH($E519,CL,0)),"Unknown",INDIRECT("'C'!$A$"&amp;MATCH($E519,CL,0)+1)))</f>
        <v/>
      </c>
      <c r="T519" s="221" t="str">
        <f aca="true">IF(B519="","",IF(ISERROR(MATCH($J519,SorP!$B$1:$B$6279,0)),"",INDIRECT("'SorP'!$A$"&amp;MATCH($S519&amp;$J519,SorP!C:C,0))))</f>
        <v/>
      </c>
      <c r="U519" s="222"/>
      <c r="V519" s="223" t="e">
        <f aca="false">IF(C519="",NA(),IF(OR(C519="Smelter not listed",C519="Smelter not yet identified"),MATCH($B519&amp;$D519,'Smelter Look-up'!$J:$J,0),MATCH($B519&amp;$C519,'Smelter Look-up'!$J:$J,0)))</f>
        <v>#N/A</v>
      </c>
      <c r="X519" s="179" t="n">
        <f aca="false">IF(AND(C519="Smelter not listed",OR(LEN(D519)=0,LEN(E519)=0)),1,0)</f>
        <v>0</v>
      </c>
      <c r="AB519" s="224" t="str">
        <f aca="false">B519&amp;C519</f>
        <v/>
      </c>
    </row>
    <row r="520" s="179" customFormat="true" ht="20.25" hidden="false" customHeight="false" outlineLevel="0" collapsed="false">
      <c r="A520" s="221"/>
      <c r="B520" s="211" t="str">
        <f aca="false">IF(LEN(A520)=0,"",INDEX('Smelter Look-up'!$A:$A,MATCH($A520,'Smelter Look-up'!$E:$E,0)))</f>
        <v/>
      </c>
      <c r="C520" s="212" t="str">
        <f aca="false">IF(LEN(A520)=0,"",INDEX('Smelter Look-up'!$C:$C,MATCH($A520,'Smelter Look-up'!$E:$E,0)))</f>
        <v/>
      </c>
      <c r="D520" s="213"/>
      <c r="E520" s="211" t="str">
        <f aca="true">IF(ISERROR($V520),"",OFFSET('Smelter Look-up'!$D$4,$V520-4,0)&amp;"")</f>
        <v/>
      </c>
      <c r="F520" s="214" t="str">
        <f aca="true">IF(ISERROR($V520),"",OFFSET('Smelter Look-up'!$E$4,$V520-4,0))</f>
        <v/>
      </c>
      <c r="G520" s="214" t="str">
        <f aca="true">IF(C520=$X$4,IF(ISERROR($V520),"Enter smelter details","RMI"),IF(ISERROR($V520),"",OFFSET('Smelter Look-up'!$F$4,$V520-4,0)))</f>
        <v/>
      </c>
      <c r="H520" s="215" t="str">
        <f aca="true">IF(ISERROR($V520),"",OFFSET('Smelter Look-up'!$G$4,$V520-4,0))</f>
        <v/>
      </c>
      <c r="I520" s="216" t="str">
        <f aca="true">IF(ISERROR($V520),"",OFFSET('Smelter Look-up'!$H$4,$V520-4,0))</f>
        <v/>
      </c>
      <c r="J520" s="216" t="str">
        <f aca="true">IF(ISERROR($V520),"",OFFSET('Smelter Look-up'!$I$4,$V520-4,0))</f>
        <v/>
      </c>
      <c r="K520" s="217"/>
      <c r="L520" s="217"/>
      <c r="M520" s="217"/>
      <c r="N520" s="217"/>
      <c r="O520" s="217"/>
      <c r="P520" s="218"/>
      <c r="Q520" s="219"/>
      <c r="R520" s="220" t="str">
        <f aca="true">IF(ISERROR($V520),"",OFFSET('Smelter Look-up'!$C$4,$V520-4,0)&amp;"")</f>
        <v/>
      </c>
      <c r="S520" s="221" t="str">
        <f aca="true">IF(B520="","",IF(ISERROR(MATCH($E520,CL,0)),"Unknown",INDIRECT("'C'!$A$"&amp;MATCH($E520,CL,0)+1)))</f>
        <v/>
      </c>
      <c r="T520" s="221" t="str">
        <f aca="true">IF(B520="","",IF(ISERROR(MATCH($J520,SorP!$B$1:$B$6279,0)),"",INDIRECT("'SorP'!$A$"&amp;MATCH($S520&amp;$J520,SorP!C:C,0))))</f>
        <v/>
      </c>
      <c r="U520" s="222"/>
      <c r="V520" s="223" t="e">
        <f aca="false">IF(C520="",NA(),IF(OR(C520="Smelter not listed",C520="Smelter not yet identified"),MATCH($B520&amp;$D520,'Smelter Look-up'!$J:$J,0),MATCH($B520&amp;$C520,'Smelter Look-up'!$J:$J,0)))</f>
        <v>#N/A</v>
      </c>
      <c r="X520" s="179" t="n">
        <f aca="false">IF(AND(C520="Smelter not listed",OR(LEN(D520)=0,LEN(E520)=0)),1,0)</f>
        <v>0</v>
      </c>
      <c r="AB520" s="224" t="str">
        <f aca="false">B520&amp;C520</f>
        <v/>
      </c>
    </row>
    <row r="521" s="179" customFormat="true" ht="20.25" hidden="false" customHeight="false" outlineLevel="0" collapsed="false">
      <c r="A521" s="221"/>
      <c r="B521" s="211" t="str">
        <f aca="false">IF(LEN(A521)=0,"",INDEX('Smelter Look-up'!$A:$A,MATCH($A521,'Smelter Look-up'!$E:$E,0)))</f>
        <v/>
      </c>
      <c r="C521" s="212" t="str">
        <f aca="false">IF(LEN(A521)=0,"",INDEX('Smelter Look-up'!$C:$C,MATCH($A521,'Smelter Look-up'!$E:$E,0)))</f>
        <v/>
      </c>
      <c r="D521" s="213"/>
      <c r="E521" s="211" t="str">
        <f aca="true">IF(ISERROR($V521),"",OFFSET('Smelter Look-up'!$D$4,$V521-4,0)&amp;"")</f>
        <v/>
      </c>
      <c r="F521" s="214" t="str">
        <f aca="true">IF(ISERROR($V521),"",OFFSET('Smelter Look-up'!$E$4,$V521-4,0))</f>
        <v/>
      </c>
      <c r="G521" s="214" t="str">
        <f aca="true">IF(C521=$X$4,IF(ISERROR($V521),"Enter smelter details","RMI"),IF(ISERROR($V521),"",OFFSET('Smelter Look-up'!$F$4,$V521-4,0)))</f>
        <v/>
      </c>
      <c r="H521" s="215" t="str">
        <f aca="true">IF(ISERROR($V521),"",OFFSET('Smelter Look-up'!$G$4,$V521-4,0))</f>
        <v/>
      </c>
      <c r="I521" s="216" t="str">
        <f aca="true">IF(ISERROR($V521),"",OFFSET('Smelter Look-up'!$H$4,$V521-4,0))</f>
        <v/>
      </c>
      <c r="J521" s="216" t="str">
        <f aca="true">IF(ISERROR($V521),"",OFFSET('Smelter Look-up'!$I$4,$V521-4,0))</f>
        <v/>
      </c>
      <c r="K521" s="217"/>
      <c r="L521" s="217"/>
      <c r="M521" s="217"/>
      <c r="N521" s="217"/>
      <c r="O521" s="217"/>
      <c r="P521" s="218"/>
      <c r="Q521" s="219"/>
      <c r="R521" s="220" t="str">
        <f aca="true">IF(ISERROR($V521),"",OFFSET('Smelter Look-up'!$C$4,$V521-4,0)&amp;"")</f>
        <v/>
      </c>
      <c r="S521" s="221" t="str">
        <f aca="true">IF(B521="","",IF(ISERROR(MATCH($E521,CL,0)),"Unknown",INDIRECT("'C'!$A$"&amp;MATCH($E521,CL,0)+1)))</f>
        <v/>
      </c>
      <c r="T521" s="221" t="str">
        <f aca="true">IF(B521="","",IF(ISERROR(MATCH($J521,SorP!$B$1:$B$6279,0)),"",INDIRECT("'SorP'!$A$"&amp;MATCH($S521&amp;$J521,SorP!C:C,0))))</f>
        <v/>
      </c>
      <c r="U521" s="222"/>
      <c r="V521" s="223" t="e">
        <f aca="false">IF(C521="",NA(),IF(OR(C521="Smelter not listed",C521="Smelter not yet identified"),MATCH($B521&amp;$D521,'Smelter Look-up'!$J:$J,0),MATCH($B521&amp;$C521,'Smelter Look-up'!$J:$J,0)))</f>
        <v>#N/A</v>
      </c>
      <c r="X521" s="179" t="n">
        <f aca="false">IF(AND(C521="Smelter not listed",OR(LEN(D521)=0,LEN(E521)=0)),1,0)</f>
        <v>0</v>
      </c>
      <c r="AB521" s="224" t="str">
        <f aca="false">B521&amp;C521</f>
        <v/>
      </c>
    </row>
    <row r="522" s="179" customFormat="true" ht="20.25" hidden="false" customHeight="false" outlineLevel="0" collapsed="false">
      <c r="A522" s="221"/>
      <c r="B522" s="211" t="str">
        <f aca="false">IF(LEN(A522)=0,"",INDEX('Smelter Look-up'!$A:$A,MATCH($A522,'Smelter Look-up'!$E:$E,0)))</f>
        <v/>
      </c>
      <c r="C522" s="212" t="str">
        <f aca="false">IF(LEN(A522)=0,"",INDEX('Smelter Look-up'!$C:$C,MATCH($A522,'Smelter Look-up'!$E:$E,0)))</f>
        <v/>
      </c>
      <c r="D522" s="213"/>
      <c r="E522" s="211" t="str">
        <f aca="true">IF(ISERROR($V522),"",OFFSET('Smelter Look-up'!$D$4,$V522-4,0)&amp;"")</f>
        <v/>
      </c>
      <c r="F522" s="214" t="str">
        <f aca="true">IF(ISERROR($V522),"",OFFSET('Smelter Look-up'!$E$4,$V522-4,0))</f>
        <v/>
      </c>
      <c r="G522" s="214" t="str">
        <f aca="true">IF(C522=$X$4,IF(ISERROR($V522),"Enter smelter details","RMI"),IF(ISERROR($V522),"",OFFSET('Smelter Look-up'!$F$4,$V522-4,0)))</f>
        <v/>
      </c>
      <c r="H522" s="215" t="str">
        <f aca="true">IF(ISERROR($V522),"",OFFSET('Smelter Look-up'!$G$4,$V522-4,0))</f>
        <v/>
      </c>
      <c r="I522" s="216" t="str">
        <f aca="true">IF(ISERROR($V522),"",OFFSET('Smelter Look-up'!$H$4,$V522-4,0))</f>
        <v/>
      </c>
      <c r="J522" s="216" t="str">
        <f aca="true">IF(ISERROR($V522),"",OFFSET('Smelter Look-up'!$I$4,$V522-4,0))</f>
        <v/>
      </c>
      <c r="K522" s="217"/>
      <c r="L522" s="217"/>
      <c r="M522" s="217"/>
      <c r="N522" s="217"/>
      <c r="O522" s="217"/>
      <c r="P522" s="218"/>
      <c r="Q522" s="219"/>
      <c r="R522" s="220" t="str">
        <f aca="true">IF(ISERROR($V522),"",OFFSET('Smelter Look-up'!$C$4,$V522-4,0)&amp;"")</f>
        <v/>
      </c>
      <c r="S522" s="221" t="str">
        <f aca="true">IF(B522="","",IF(ISERROR(MATCH($E522,CL,0)),"Unknown",INDIRECT("'C'!$A$"&amp;MATCH($E522,CL,0)+1)))</f>
        <v/>
      </c>
      <c r="T522" s="221" t="str">
        <f aca="true">IF(B522="","",IF(ISERROR(MATCH($J522,SorP!$B$1:$B$6279,0)),"",INDIRECT("'SorP'!$A$"&amp;MATCH($S522&amp;$J522,SorP!C:C,0))))</f>
        <v/>
      </c>
      <c r="U522" s="222"/>
      <c r="V522" s="223" t="e">
        <f aca="false">IF(C522="",NA(),IF(OR(C522="Smelter not listed",C522="Smelter not yet identified"),MATCH($B522&amp;$D522,'Smelter Look-up'!$J:$J,0),MATCH($B522&amp;$C522,'Smelter Look-up'!$J:$J,0)))</f>
        <v>#N/A</v>
      </c>
      <c r="X522" s="179" t="n">
        <f aca="false">IF(AND(C522="Smelter not listed",OR(LEN(D522)=0,LEN(E522)=0)),1,0)</f>
        <v>0</v>
      </c>
      <c r="AB522" s="224" t="str">
        <f aca="false">B522&amp;C522</f>
        <v/>
      </c>
    </row>
    <row r="523" s="179" customFormat="true" ht="20.25" hidden="false" customHeight="false" outlineLevel="0" collapsed="false">
      <c r="A523" s="221"/>
      <c r="B523" s="211" t="str">
        <f aca="false">IF(LEN(A523)=0,"",INDEX('Smelter Look-up'!$A:$A,MATCH($A523,'Smelter Look-up'!$E:$E,0)))</f>
        <v/>
      </c>
      <c r="C523" s="212" t="str">
        <f aca="false">IF(LEN(A523)=0,"",INDEX('Smelter Look-up'!$C:$C,MATCH($A523,'Smelter Look-up'!$E:$E,0)))</f>
        <v/>
      </c>
      <c r="D523" s="213"/>
      <c r="E523" s="211" t="str">
        <f aca="true">IF(ISERROR($V523),"",OFFSET('Smelter Look-up'!$D$4,$V523-4,0)&amp;"")</f>
        <v/>
      </c>
      <c r="F523" s="214" t="str">
        <f aca="true">IF(ISERROR($V523),"",OFFSET('Smelter Look-up'!$E$4,$V523-4,0))</f>
        <v/>
      </c>
      <c r="G523" s="214" t="str">
        <f aca="true">IF(C523=$X$4,IF(ISERROR($V523),"Enter smelter details","RMI"),IF(ISERROR($V523),"",OFFSET('Smelter Look-up'!$F$4,$V523-4,0)))</f>
        <v/>
      </c>
      <c r="H523" s="215" t="str">
        <f aca="true">IF(ISERROR($V523),"",OFFSET('Smelter Look-up'!$G$4,$V523-4,0))</f>
        <v/>
      </c>
      <c r="I523" s="216" t="str">
        <f aca="true">IF(ISERROR($V523),"",OFFSET('Smelter Look-up'!$H$4,$V523-4,0))</f>
        <v/>
      </c>
      <c r="J523" s="216" t="str">
        <f aca="true">IF(ISERROR($V523),"",OFFSET('Smelter Look-up'!$I$4,$V523-4,0))</f>
        <v/>
      </c>
      <c r="K523" s="217"/>
      <c r="L523" s="217"/>
      <c r="M523" s="217"/>
      <c r="N523" s="217"/>
      <c r="O523" s="217"/>
      <c r="P523" s="218"/>
      <c r="Q523" s="219"/>
      <c r="R523" s="220" t="str">
        <f aca="true">IF(ISERROR($V523),"",OFFSET('Smelter Look-up'!$C$4,$V523-4,0)&amp;"")</f>
        <v/>
      </c>
      <c r="S523" s="221" t="str">
        <f aca="true">IF(B523="","",IF(ISERROR(MATCH($E523,CL,0)),"Unknown",INDIRECT("'C'!$A$"&amp;MATCH($E523,CL,0)+1)))</f>
        <v/>
      </c>
      <c r="T523" s="221" t="str">
        <f aca="true">IF(B523="","",IF(ISERROR(MATCH($J523,SorP!$B$1:$B$6279,0)),"",INDIRECT("'SorP'!$A$"&amp;MATCH($S523&amp;$J523,SorP!C:C,0))))</f>
        <v/>
      </c>
      <c r="U523" s="222"/>
      <c r="V523" s="223" t="e">
        <f aca="false">IF(C523="",NA(),IF(OR(C523="Smelter not listed",C523="Smelter not yet identified"),MATCH($B523&amp;$D523,'Smelter Look-up'!$J:$J,0),MATCH($B523&amp;$C523,'Smelter Look-up'!$J:$J,0)))</f>
        <v>#N/A</v>
      </c>
      <c r="X523" s="179" t="n">
        <f aca="false">IF(AND(C523="Smelter not listed",OR(LEN(D523)=0,LEN(E523)=0)),1,0)</f>
        <v>0</v>
      </c>
      <c r="AB523" s="224" t="str">
        <f aca="false">B523&amp;C523</f>
        <v/>
      </c>
    </row>
    <row r="524" s="179" customFormat="true" ht="20.25" hidden="false" customHeight="false" outlineLevel="0" collapsed="false">
      <c r="A524" s="221"/>
      <c r="B524" s="211" t="str">
        <f aca="false">IF(LEN(A524)=0,"",INDEX('Smelter Look-up'!$A:$A,MATCH($A524,'Smelter Look-up'!$E:$E,0)))</f>
        <v/>
      </c>
      <c r="C524" s="212" t="str">
        <f aca="false">IF(LEN(A524)=0,"",INDEX('Smelter Look-up'!$C:$C,MATCH($A524,'Smelter Look-up'!$E:$E,0)))</f>
        <v/>
      </c>
      <c r="D524" s="213"/>
      <c r="E524" s="211" t="str">
        <f aca="true">IF(ISERROR($V524),"",OFFSET('Smelter Look-up'!$D$4,$V524-4,0)&amp;"")</f>
        <v/>
      </c>
      <c r="F524" s="214" t="str">
        <f aca="true">IF(ISERROR($V524),"",OFFSET('Smelter Look-up'!$E$4,$V524-4,0))</f>
        <v/>
      </c>
      <c r="G524" s="214" t="str">
        <f aca="true">IF(C524=$X$4,IF(ISERROR($V524),"Enter smelter details","RMI"),IF(ISERROR($V524),"",OFFSET('Smelter Look-up'!$F$4,$V524-4,0)))</f>
        <v/>
      </c>
      <c r="H524" s="215" t="str">
        <f aca="true">IF(ISERROR($V524),"",OFFSET('Smelter Look-up'!$G$4,$V524-4,0))</f>
        <v/>
      </c>
      <c r="I524" s="216" t="str">
        <f aca="true">IF(ISERROR($V524),"",OFFSET('Smelter Look-up'!$H$4,$V524-4,0))</f>
        <v/>
      </c>
      <c r="J524" s="216" t="str">
        <f aca="true">IF(ISERROR($V524),"",OFFSET('Smelter Look-up'!$I$4,$V524-4,0))</f>
        <v/>
      </c>
      <c r="K524" s="217"/>
      <c r="L524" s="217"/>
      <c r="M524" s="217"/>
      <c r="N524" s="217"/>
      <c r="O524" s="217"/>
      <c r="P524" s="218"/>
      <c r="Q524" s="219"/>
      <c r="R524" s="220" t="str">
        <f aca="true">IF(ISERROR($V524),"",OFFSET('Smelter Look-up'!$C$4,$V524-4,0)&amp;"")</f>
        <v/>
      </c>
      <c r="S524" s="221" t="str">
        <f aca="true">IF(B524="","",IF(ISERROR(MATCH($E524,CL,0)),"Unknown",INDIRECT("'C'!$A$"&amp;MATCH($E524,CL,0)+1)))</f>
        <v/>
      </c>
      <c r="T524" s="221" t="str">
        <f aca="true">IF(B524="","",IF(ISERROR(MATCH($J524,SorP!$B$1:$B$6279,0)),"",INDIRECT("'SorP'!$A$"&amp;MATCH($S524&amp;$J524,SorP!C:C,0))))</f>
        <v/>
      </c>
      <c r="U524" s="222"/>
      <c r="V524" s="223" t="e">
        <f aca="false">IF(C524="",NA(),IF(OR(C524="Smelter not listed",C524="Smelter not yet identified"),MATCH($B524&amp;$D524,'Smelter Look-up'!$J:$J,0),MATCH($B524&amp;$C524,'Smelter Look-up'!$J:$J,0)))</f>
        <v>#N/A</v>
      </c>
      <c r="X524" s="179" t="n">
        <f aca="false">IF(AND(C524="Smelter not listed",OR(LEN(D524)=0,LEN(E524)=0)),1,0)</f>
        <v>0</v>
      </c>
      <c r="AB524" s="224" t="str">
        <f aca="false">B524&amp;C524</f>
        <v/>
      </c>
    </row>
    <row r="525" s="179" customFormat="true" ht="20.25" hidden="false" customHeight="false" outlineLevel="0" collapsed="false">
      <c r="A525" s="221"/>
      <c r="B525" s="211" t="str">
        <f aca="false">IF(LEN(A525)=0,"",INDEX('Smelter Look-up'!$A:$A,MATCH($A525,'Smelter Look-up'!$E:$E,0)))</f>
        <v/>
      </c>
      <c r="C525" s="212" t="str">
        <f aca="false">IF(LEN(A525)=0,"",INDEX('Smelter Look-up'!$C:$C,MATCH($A525,'Smelter Look-up'!$E:$E,0)))</f>
        <v/>
      </c>
      <c r="D525" s="213"/>
      <c r="E525" s="211" t="str">
        <f aca="true">IF(ISERROR($V525),"",OFFSET('Smelter Look-up'!$D$4,$V525-4,0)&amp;"")</f>
        <v/>
      </c>
      <c r="F525" s="214" t="str">
        <f aca="true">IF(ISERROR($V525),"",OFFSET('Smelter Look-up'!$E$4,$V525-4,0))</f>
        <v/>
      </c>
      <c r="G525" s="214" t="str">
        <f aca="true">IF(C525=$X$4,IF(ISERROR($V525),"Enter smelter details","RMI"),IF(ISERROR($V525),"",OFFSET('Smelter Look-up'!$F$4,$V525-4,0)))</f>
        <v/>
      </c>
      <c r="H525" s="215" t="str">
        <f aca="true">IF(ISERROR($V525),"",OFFSET('Smelter Look-up'!$G$4,$V525-4,0))</f>
        <v/>
      </c>
      <c r="I525" s="216" t="str">
        <f aca="true">IF(ISERROR($V525),"",OFFSET('Smelter Look-up'!$H$4,$V525-4,0))</f>
        <v/>
      </c>
      <c r="J525" s="216" t="str">
        <f aca="true">IF(ISERROR($V525),"",OFFSET('Smelter Look-up'!$I$4,$V525-4,0))</f>
        <v/>
      </c>
      <c r="K525" s="217"/>
      <c r="L525" s="217"/>
      <c r="M525" s="217"/>
      <c r="N525" s="217"/>
      <c r="O525" s="217"/>
      <c r="P525" s="218"/>
      <c r="Q525" s="219"/>
      <c r="R525" s="220" t="str">
        <f aca="true">IF(ISERROR($V525),"",OFFSET('Smelter Look-up'!$C$4,$V525-4,0)&amp;"")</f>
        <v/>
      </c>
      <c r="S525" s="221" t="str">
        <f aca="true">IF(B525="","",IF(ISERROR(MATCH($E525,CL,0)),"Unknown",INDIRECT("'C'!$A$"&amp;MATCH($E525,CL,0)+1)))</f>
        <v/>
      </c>
      <c r="T525" s="221" t="str">
        <f aca="true">IF(B525="","",IF(ISERROR(MATCH($J525,SorP!$B$1:$B$6279,0)),"",INDIRECT("'SorP'!$A$"&amp;MATCH($S525&amp;$J525,SorP!C:C,0))))</f>
        <v/>
      </c>
      <c r="U525" s="222"/>
      <c r="V525" s="223" t="e">
        <f aca="false">IF(C525="",NA(),IF(OR(C525="Smelter not listed",C525="Smelter not yet identified"),MATCH($B525&amp;$D525,'Smelter Look-up'!$J:$J,0),MATCH($B525&amp;$C525,'Smelter Look-up'!$J:$J,0)))</f>
        <v>#N/A</v>
      </c>
      <c r="X525" s="179" t="n">
        <f aca="false">IF(AND(C525="Smelter not listed",OR(LEN(D525)=0,LEN(E525)=0)),1,0)</f>
        <v>0</v>
      </c>
      <c r="AB525" s="224" t="str">
        <f aca="false">B525&amp;C525</f>
        <v/>
      </c>
    </row>
    <row r="526" s="179" customFormat="true" ht="20.25" hidden="false" customHeight="false" outlineLevel="0" collapsed="false">
      <c r="A526" s="221"/>
      <c r="B526" s="211" t="str">
        <f aca="false">IF(LEN(A526)=0,"",INDEX('Smelter Look-up'!$A:$A,MATCH($A526,'Smelter Look-up'!$E:$E,0)))</f>
        <v/>
      </c>
      <c r="C526" s="212" t="str">
        <f aca="false">IF(LEN(A526)=0,"",INDEX('Smelter Look-up'!$C:$C,MATCH($A526,'Smelter Look-up'!$E:$E,0)))</f>
        <v/>
      </c>
      <c r="D526" s="213"/>
      <c r="E526" s="211" t="str">
        <f aca="true">IF(ISERROR($V526),"",OFFSET('Smelter Look-up'!$D$4,$V526-4,0)&amp;"")</f>
        <v/>
      </c>
      <c r="F526" s="214" t="str">
        <f aca="true">IF(ISERROR($V526),"",OFFSET('Smelter Look-up'!$E$4,$V526-4,0))</f>
        <v/>
      </c>
      <c r="G526" s="214" t="str">
        <f aca="true">IF(C526=$X$4,IF(ISERROR($V526),"Enter smelter details","RMI"),IF(ISERROR($V526),"",OFFSET('Smelter Look-up'!$F$4,$V526-4,0)))</f>
        <v/>
      </c>
      <c r="H526" s="215" t="str">
        <f aca="true">IF(ISERROR($V526),"",OFFSET('Smelter Look-up'!$G$4,$V526-4,0))</f>
        <v/>
      </c>
      <c r="I526" s="216" t="str">
        <f aca="true">IF(ISERROR($V526),"",OFFSET('Smelter Look-up'!$H$4,$V526-4,0))</f>
        <v/>
      </c>
      <c r="J526" s="216" t="str">
        <f aca="true">IF(ISERROR($V526),"",OFFSET('Smelter Look-up'!$I$4,$V526-4,0))</f>
        <v/>
      </c>
      <c r="K526" s="217"/>
      <c r="L526" s="217"/>
      <c r="M526" s="217"/>
      <c r="N526" s="217"/>
      <c r="O526" s="217"/>
      <c r="P526" s="218"/>
      <c r="Q526" s="219"/>
      <c r="R526" s="220" t="str">
        <f aca="true">IF(ISERROR($V526),"",OFFSET('Smelter Look-up'!$C$4,$V526-4,0)&amp;"")</f>
        <v/>
      </c>
      <c r="S526" s="221" t="str">
        <f aca="true">IF(B526="","",IF(ISERROR(MATCH($E526,CL,0)),"Unknown",INDIRECT("'C'!$A$"&amp;MATCH($E526,CL,0)+1)))</f>
        <v/>
      </c>
      <c r="T526" s="221" t="str">
        <f aca="true">IF(B526="","",IF(ISERROR(MATCH($J526,SorP!$B$1:$B$6279,0)),"",INDIRECT("'SorP'!$A$"&amp;MATCH($S526&amp;$J526,SorP!C:C,0))))</f>
        <v/>
      </c>
      <c r="U526" s="222"/>
      <c r="V526" s="223" t="e">
        <f aca="false">IF(C526="",NA(),IF(OR(C526="Smelter not listed",C526="Smelter not yet identified"),MATCH($B526&amp;$D526,'Smelter Look-up'!$J:$J,0),MATCH($B526&amp;$C526,'Smelter Look-up'!$J:$J,0)))</f>
        <v>#N/A</v>
      </c>
      <c r="X526" s="179" t="n">
        <f aca="false">IF(AND(C526="Smelter not listed",OR(LEN(D526)=0,LEN(E526)=0)),1,0)</f>
        <v>0</v>
      </c>
      <c r="AB526" s="224" t="str">
        <f aca="false">B526&amp;C526</f>
        <v/>
      </c>
    </row>
    <row r="527" s="179" customFormat="true" ht="20.25" hidden="false" customHeight="false" outlineLevel="0" collapsed="false">
      <c r="A527" s="221"/>
      <c r="B527" s="211" t="str">
        <f aca="false">IF(LEN(A527)=0,"",INDEX('Smelter Look-up'!$A:$A,MATCH($A527,'Smelter Look-up'!$E:$E,0)))</f>
        <v/>
      </c>
      <c r="C527" s="212" t="str">
        <f aca="false">IF(LEN(A527)=0,"",INDEX('Smelter Look-up'!$C:$C,MATCH($A527,'Smelter Look-up'!$E:$E,0)))</f>
        <v/>
      </c>
      <c r="D527" s="213"/>
      <c r="E527" s="211" t="str">
        <f aca="true">IF(ISERROR($V527),"",OFFSET('Smelter Look-up'!$D$4,$V527-4,0)&amp;"")</f>
        <v/>
      </c>
      <c r="F527" s="214" t="str">
        <f aca="true">IF(ISERROR($V527),"",OFFSET('Smelter Look-up'!$E$4,$V527-4,0))</f>
        <v/>
      </c>
      <c r="G527" s="214" t="str">
        <f aca="true">IF(C527=$X$4,IF(ISERROR($V527),"Enter smelter details","RMI"),IF(ISERROR($V527),"",OFFSET('Smelter Look-up'!$F$4,$V527-4,0)))</f>
        <v/>
      </c>
      <c r="H527" s="215" t="str">
        <f aca="true">IF(ISERROR($V527),"",OFFSET('Smelter Look-up'!$G$4,$V527-4,0))</f>
        <v/>
      </c>
      <c r="I527" s="216" t="str">
        <f aca="true">IF(ISERROR($V527),"",OFFSET('Smelter Look-up'!$H$4,$V527-4,0))</f>
        <v/>
      </c>
      <c r="J527" s="216" t="str">
        <f aca="true">IF(ISERROR($V527),"",OFFSET('Smelter Look-up'!$I$4,$V527-4,0))</f>
        <v/>
      </c>
      <c r="K527" s="217"/>
      <c r="L527" s="217"/>
      <c r="M527" s="217"/>
      <c r="N527" s="217"/>
      <c r="O527" s="217"/>
      <c r="P527" s="218"/>
      <c r="Q527" s="219"/>
      <c r="R527" s="220" t="str">
        <f aca="true">IF(ISERROR($V527),"",OFFSET('Smelter Look-up'!$C$4,$V527-4,0)&amp;"")</f>
        <v/>
      </c>
      <c r="S527" s="221" t="str">
        <f aca="true">IF(B527="","",IF(ISERROR(MATCH($E527,CL,0)),"Unknown",INDIRECT("'C'!$A$"&amp;MATCH($E527,CL,0)+1)))</f>
        <v/>
      </c>
      <c r="T527" s="221" t="str">
        <f aca="true">IF(B527="","",IF(ISERROR(MATCH($J527,SorP!$B$1:$B$6279,0)),"",INDIRECT("'SorP'!$A$"&amp;MATCH($S527&amp;$J527,SorP!C:C,0))))</f>
        <v/>
      </c>
      <c r="U527" s="222"/>
      <c r="V527" s="223" t="e">
        <f aca="false">IF(C527="",NA(),IF(OR(C527="Smelter not listed",C527="Smelter not yet identified"),MATCH($B527&amp;$D527,'Smelter Look-up'!$J:$J,0),MATCH($B527&amp;$C527,'Smelter Look-up'!$J:$J,0)))</f>
        <v>#N/A</v>
      </c>
      <c r="X527" s="179" t="n">
        <f aca="false">IF(AND(C527="Smelter not listed",OR(LEN(D527)=0,LEN(E527)=0)),1,0)</f>
        <v>0</v>
      </c>
      <c r="AB527" s="224" t="str">
        <f aca="false">B527&amp;C527</f>
        <v/>
      </c>
    </row>
    <row r="528" s="179" customFormat="true" ht="20.25" hidden="false" customHeight="false" outlineLevel="0" collapsed="false">
      <c r="A528" s="221"/>
      <c r="B528" s="211" t="str">
        <f aca="false">IF(LEN(A528)=0,"",INDEX('Smelter Look-up'!$A:$A,MATCH($A528,'Smelter Look-up'!$E:$E,0)))</f>
        <v/>
      </c>
      <c r="C528" s="212" t="str">
        <f aca="false">IF(LEN(A528)=0,"",INDEX('Smelter Look-up'!$C:$C,MATCH($A528,'Smelter Look-up'!$E:$E,0)))</f>
        <v/>
      </c>
      <c r="D528" s="213"/>
      <c r="E528" s="211" t="str">
        <f aca="true">IF(ISERROR($V528),"",OFFSET('Smelter Look-up'!$D$4,$V528-4,0)&amp;"")</f>
        <v/>
      </c>
      <c r="F528" s="214" t="str">
        <f aca="true">IF(ISERROR($V528),"",OFFSET('Smelter Look-up'!$E$4,$V528-4,0))</f>
        <v/>
      </c>
      <c r="G528" s="214" t="str">
        <f aca="true">IF(C528=$X$4,IF(ISERROR($V528),"Enter smelter details","RMI"),IF(ISERROR($V528),"",OFFSET('Smelter Look-up'!$F$4,$V528-4,0)))</f>
        <v/>
      </c>
      <c r="H528" s="215" t="str">
        <f aca="true">IF(ISERROR($V528),"",OFFSET('Smelter Look-up'!$G$4,$V528-4,0))</f>
        <v/>
      </c>
      <c r="I528" s="216" t="str">
        <f aca="true">IF(ISERROR($V528),"",OFFSET('Smelter Look-up'!$H$4,$V528-4,0))</f>
        <v/>
      </c>
      <c r="J528" s="216" t="str">
        <f aca="true">IF(ISERROR($V528),"",OFFSET('Smelter Look-up'!$I$4,$V528-4,0))</f>
        <v/>
      </c>
      <c r="K528" s="217"/>
      <c r="L528" s="217"/>
      <c r="M528" s="217"/>
      <c r="N528" s="217"/>
      <c r="O528" s="217"/>
      <c r="P528" s="218"/>
      <c r="Q528" s="219"/>
      <c r="R528" s="220" t="str">
        <f aca="true">IF(ISERROR($V528),"",OFFSET('Smelter Look-up'!$C$4,$V528-4,0)&amp;"")</f>
        <v/>
      </c>
      <c r="S528" s="221" t="str">
        <f aca="true">IF(B528="","",IF(ISERROR(MATCH($E528,CL,0)),"Unknown",INDIRECT("'C'!$A$"&amp;MATCH($E528,CL,0)+1)))</f>
        <v/>
      </c>
      <c r="T528" s="221" t="str">
        <f aca="true">IF(B528="","",IF(ISERROR(MATCH($J528,SorP!$B$1:$B$6279,0)),"",INDIRECT("'SorP'!$A$"&amp;MATCH($S528&amp;$J528,SorP!C:C,0))))</f>
        <v/>
      </c>
      <c r="U528" s="222"/>
      <c r="V528" s="223" t="e">
        <f aca="false">IF(C528="",NA(),IF(OR(C528="Smelter not listed",C528="Smelter not yet identified"),MATCH($B528&amp;$D528,'Smelter Look-up'!$J:$J,0),MATCH($B528&amp;$C528,'Smelter Look-up'!$J:$J,0)))</f>
        <v>#N/A</v>
      </c>
      <c r="X528" s="179" t="n">
        <f aca="false">IF(AND(C528="Smelter not listed",OR(LEN(D528)=0,LEN(E528)=0)),1,0)</f>
        <v>0</v>
      </c>
      <c r="AB528" s="224" t="str">
        <f aca="false">B528&amp;C528</f>
        <v/>
      </c>
    </row>
    <row r="529" s="179" customFormat="true" ht="20.25" hidden="false" customHeight="false" outlineLevel="0" collapsed="false">
      <c r="A529" s="221"/>
      <c r="B529" s="211" t="str">
        <f aca="false">IF(LEN(A529)=0,"",INDEX('Smelter Look-up'!$A:$A,MATCH($A529,'Smelter Look-up'!$E:$E,0)))</f>
        <v/>
      </c>
      <c r="C529" s="212" t="str">
        <f aca="false">IF(LEN(A529)=0,"",INDEX('Smelter Look-up'!$C:$C,MATCH($A529,'Smelter Look-up'!$E:$E,0)))</f>
        <v/>
      </c>
      <c r="D529" s="213"/>
      <c r="E529" s="211" t="str">
        <f aca="true">IF(ISERROR($V529),"",OFFSET('Smelter Look-up'!$D$4,$V529-4,0)&amp;"")</f>
        <v/>
      </c>
      <c r="F529" s="214" t="str">
        <f aca="true">IF(ISERROR($V529),"",OFFSET('Smelter Look-up'!$E$4,$V529-4,0))</f>
        <v/>
      </c>
      <c r="G529" s="214" t="str">
        <f aca="true">IF(C529=$X$4,IF(ISERROR($V529),"Enter smelter details","RMI"),IF(ISERROR($V529),"",OFFSET('Smelter Look-up'!$F$4,$V529-4,0)))</f>
        <v/>
      </c>
      <c r="H529" s="215" t="str">
        <f aca="true">IF(ISERROR($V529),"",OFFSET('Smelter Look-up'!$G$4,$V529-4,0))</f>
        <v/>
      </c>
      <c r="I529" s="216" t="str">
        <f aca="true">IF(ISERROR($V529),"",OFFSET('Smelter Look-up'!$H$4,$V529-4,0))</f>
        <v/>
      </c>
      <c r="J529" s="216" t="str">
        <f aca="true">IF(ISERROR($V529),"",OFFSET('Smelter Look-up'!$I$4,$V529-4,0))</f>
        <v/>
      </c>
      <c r="K529" s="217"/>
      <c r="L529" s="217"/>
      <c r="M529" s="217"/>
      <c r="N529" s="217"/>
      <c r="O529" s="217"/>
      <c r="P529" s="218"/>
      <c r="Q529" s="219"/>
      <c r="R529" s="220" t="str">
        <f aca="true">IF(ISERROR($V529),"",OFFSET('Smelter Look-up'!$C$4,$V529-4,0)&amp;"")</f>
        <v/>
      </c>
      <c r="S529" s="221" t="str">
        <f aca="true">IF(B529="","",IF(ISERROR(MATCH($E529,CL,0)),"Unknown",INDIRECT("'C'!$A$"&amp;MATCH($E529,CL,0)+1)))</f>
        <v/>
      </c>
      <c r="T529" s="221" t="str">
        <f aca="true">IF(B529="","",IF(ISERROR(MATCH($J529,SorP!$B$1:$B$6279,0)),"",INDIRECT("'SorP'!$A$"&amp;MATCH($S529&amp;$J529,SorP!C:C,0))))</f>
        <v/>
      </c>
      <c r="U529" s="222"/>
      <c r="V529" s="223" t="e">
        <f aca="false">IF(C529="",NA(),IF(OR(C529="Smelter not listed",C529="Smelter not yet identified"),MATCH($B529&amp;$D529,'Smelter Look-up'!$J:$J,0),MATCH($B529&amp;$C529,'Smelter Look-up'!$J:$J,0)))</f>
        <v>#N/A</v>
      </c>
      <c r="X529" s="179" t="n">
        <f aca="false">IF(AND(C529="Smelter not listed",OR(LEN(D529)=0,LEN(E529)=0)),1,0)</f>
        <v>0</v>
      </c>
      <c r="AB529" s="224" t="str">
        <f aca="false">B529&amp;C529</f>
        <v/>
      </c>
    </row>
    <row r="530" s="179" customFormat="true" ht="20.25" hidden="false" customHeight="false" outlineLevel="0" collapsed="false">
      <c r="A530" s="221"/>
      <c r="B530" s="211" t="str">
        <f aca="false">IF(LEN(A530)=0,"",INDEX('Smelter Look-up'!$A:$A,MATCH($A530,'Smelter Look-up'!$E:$E,0)))</f>
        <v/>
      </c>
      <c r="C530" s="212" t="str">
        <f aca="false">IF(LEN(A530)=0,"",INDEX('Smelter Look-up'!$C:$C,MATCH($A530,'Smelter Look-up'!$E:$E,0)))</f>
        <v/>
      </c>
      <c r="D530" s="213"/>
      <c r="E530" s="211" t="str">
        <f aca="true">IF(ISERROR($V530),"",OFFSET('Smelter Look-up'!$D$4,$V530-4,0)&amp;"")</f>
        <v/>
      </c>
      <c r="F530" s="214" t="str">
        <f aca="true">IF(ISERROR($V530),"",OFFSET('Smelter Look-up'!$E$4,$V530-4,0))</f>
        <v/>
      </c>
      <c r="G530" s="214" t="str">
        <f aca="true">IF(C530=$X$4,IF(ISERROR($V530),"Enter smelter details","RMI"),IF(ISERROR($V530),"",OFFSET('Smelter Look-up'!$F$4,$V530-4,0)))</f>
        <v/>
      </c>
      <c r="H530" s="215" t="str">
        <f aca="true">IF(ISERROR($V530),"",OFFSET('Smelter Look-up'!$G$4,$V530-4,0))</f>
        <v/>
      </c>
      <c r="I530" s="216" t="str">
        <f aca="true">IF(ISERROR($V530),"",OFFSET('Smelter Look-up'!$H$4,$V530-4,0))</f>
        <v/>
      </c>
      <c r="J530" s="216" t="str">
        <f aca="true">IF(ISERROR($V530),"",OFFSET('Smelter Look-up'!$I$4,$V530-4,0))</f>
        <v/>
      </c>
      <c r="K530" s="217"/>
      <c r="L530" s="217"/>
      <c r="M530" s="217"/>
      <c r="N530" s="217"/>
      <c r="O530" s="217"/>
      <c r="P530" s="218"/>
      <c r="Q530" s="219"/>
      <c r="R530" s="220" t="str">
        <f aca="true">IF(ISERROR($V530),"",OFFSET('Smelter Look-up'!$C$4,$V530-4,0)&amp;"")</f>
        <v/>
      </c>
      <c r="S530" s="221" t="str">
        <f aca="true">IF(B530="","",IF(ISERROR(MATCH($E530,CL,0)),"Unknown",INDIRECT("'C'!$A$"&amp;MATCH($E530,CL,0)+1)))</f>
        <v/>
      </c>
      <c r="T530" s="221" t="str">
        <f aca="true">IF(B530="","",IF(ISERROR(MATCH($J530,SorP!$B$1:$B$6279,0)),"",INDIRECT("'SorP'!$A$"&amp;MATCH($S530&amp;$J530,SorP!C:C,0))))</f>
        <v/>
      </c>
      <c r="U530" s="222"/>
      <c r="V530" s="223" t="e">
        <f aca="false">IF(C530="",NA(),IF(OR(C530="Smelter not listed",C530="Smelter not yet identified"),MATCH($B530&amp;$D530,'Smelter Look-up'!$J:$J,0),MATCH($B530&amp;$C530,'Smelter Look-up'!$J:$J,0)))</f>
        <v>#N/A</v>
      </c>
      <c r="X530" s="179" t="n">
        <f aca="false">IF(AND(C530="Smelter not listed",OR(LEN(D530)=0,LEN(E530)=0)),1,0)</f>
        <v>0</v>
      </c>
      <c r="AB530" s="224" t="str">
        <f aca="false">B530&amp;C530</f>
        <v/>
      </c>
    </row>
    <row r="531" s="179" customFormat="true" ht="20.25" hidden="false" customHeight="false" outlineLevel="0" collapsed="false">
      <c r="A531" s="221"/>
      <c r="B531" s="211" t="str">
        <f aca="false">IF(LEN(A531)=0,"",INDEX('Smelter Look-up'!$A:$A,MATCH($A531,'Smelter Look-up'!$E:$E,0)))</f>
        <v/>
      </c>
      <c r="C531" s="212" t="str">
        <f aca="false">IF(LEN(A531)=0,"",INDEX('Smelter Look-up'!$C:$C,MATCH($A531,'Smelter Look-up'!$E:$E,0)))</f>
        <v/>
      </c>
      <c r="D531" s="213"/>
      <c r="E531" s="211" t="str">
        <f aca="true">IF(ISERROR($V531),"",OFFSET('Smelter Look-up'!$D$4,$V531-4,0)&amp;"")</f>
        <v/>
      </c>
      <c r="F531" s="214" t="str">
        <f aca="true">IF(ISERROR($V531),"",OFFSET('Smelter Look-up'!$E$4,$V531-4,0))</f>
        <v/>
      </c>
      <c r="G531" s="214" t="str">
        <f aca="true">IF(C531=$X$4,IF(ISERROR($V531),"Enter smelter details","RMI"),IF(ISERROR($V531),"",OFFSET('Smelter Look-up'!$F$4,$V531-4,0)))</f>
        <v/>
      </c>
      <c r="H531" s="215" t="str">
        <f aca="true">IF(ISERROR($V531),"",OFFSET('Smelter Look-up'!$G$4,$V531-4,0))</f>
        <v/>
      </c>
      <c r="I531" s="216" t="str">
        <f aca="true">IF(ISERROR($V531),"",OFFSET('Smelter Look-up'!$H$4,$V531-4,0))</f>
        <v/>
      </c>
      <c r="J531" s="216" t="str">
        <f aca="true">IF(ISERROR($V531),"",OFFSET('Smelter Look-up'!$I$4,$V531-4,0))</f>
        <v/>
      </c>
      <c r="K531" s="217"/>
      <c r="L531" s="217"/>
      <c r="M531" s="217"/>
      <c r="N531" s="217"/>
      <c r="O531" s="217"/>
      <c r="P531" s="218"/>
      <c r="Q531" s="219"/>
      <c r="R531" s="220" t="str">
        <f aca="true">IF(ISERROR($V531),"",OFFSET('Smelter Look-up'!$C$4,$V531-4,0)&amp;"")</f>
        <v/>
      </c>
      <c r="S531" s="221" t="str">
        <f aca="true">IF(B531="","",IF(ISERROR(MATCH($E531,CL,0)),"Unknown",INDIRECT("'C'!$A$"&amp;MATCH($E531,CL,0)+1)))</f>
        <v/>
      </c>
      <c r="T531" s="221" t="str">
        <f aca="true">IF(B531="","",IF(ISERROR(MATCH($J531,SorP!$B$1:$B$6279,0)),"",INDIRECT("'SorP'!$A$"&amp;MATCH($S531&amp;$J531,SorP!C:C,0))))</f>
        <v/>
      </c>
      <c r="U531" s="222"/>
      <c r="V531" s="223" t="e">
        <f aca="false">IF(C531="",NA(),IF(OR(C531="Smelter not listed",C531="Smelter not yet identified"),MATCH($B531&amp;$D531,'Smelter Look-up'!$J:$J,0),MATCH($B531&amp;$C531,'Smelter Look-up'!$J:$J,0)))</f>
        <v>#N/A</v>
      </c>
      <c r="X531" s="179" t="n">
        <f aca="false">IF(AND(C531="Smelter not listed",OR(LEN(D531)=0,LEN(E531)=0)),1,0)</f>
        <v>0</v>
      </c>
      <c r="AB531" s="224" t="str">
        <f aca="false">B531&amp;C531</f>
        <v/>
      </c>
    </row>
    <row r="532" s="179" customFormat="true" ht="20.25" hidden="false" customHeight="false" outlineLevel="0" collapsed="false">
      <c r="A532" s="221"/>
      <c r="B532" s="211" t="str">
        <f aca="false">IF(LEN(A532)=0,"",INDEX('Smelter Look-up'!$A:$A,MATCH($A532,'Smelter Look-up'!$E:$E,0)))</f>
        <v/>
      </c>
      <c r="C532" s="212" t="str">
        <f aca="false">IF(LEN(A532)=0,"",INDEX('Smelter Look-up'!$C:$C,MATCH($A532,'Smelter Look-up'!$E:$E,0)))</f>
        <v/>
      </c>
      <c r="D532" s="213"/>
      <c r="E532" s="211" t="str">
        <f aca="true">IF(ISERROR($V532),"",OFFSET('Smelter Look-up'!$D$4,$V532-4,0)&amp;"")</f>
        <v/>
      </c>
      <c r="F532" s="214" t="str">
        <f aca="true">IF(ISERROR($V532),"",OFFSET('Smelter Look-up'!$E$4,$V532-4,0))</f>
        <v/>
      </c>
      <c r="G532" s="214" t="str">
        <f aca="true">IF(C532=$X$4,IF(ISERROR($V532),"Enter smelter details","RMI"),IF(ISERROR($V532),"",OFFSET('Smelter Look-up'!$F$4,$V532-4,0)))</f>
        <v/>
      </c>
      <c r="H532" s="215" t="str">
        <f aca="true">IF(ISERROR($V532),"",OFFSET('Smelter Look-up'!$G$4,$V532-4,0))</f>
        <v/>
      </c>
      <c r="I532" s="216" t="str">
        <f aca="true">IF(ISERROR($V532),"",OFFSET('Smelter Look-up'!$H$4,$V532-4,0))</f>
        <v/>
      </c>
      <c r="J532" s="216" t="str">
        <f aca="true">IF(ISERROR($V532),"",OFFSET('Smelter Look-up'!$I$4,$V532-4,0))</f>
        <v/>
      </c>
      <c r="K532" s="217"/>
      <c r="L532" s="217"/>
      <c r="M532" s="217"/>
      <c r="N532" s="217"/>
      <c r="O532" s="217"/>
      <c r="P532" s="218"/>
      <c r="Q532" s="219"/>
      <c r="R532" s="220" t="str">
        <f aca="true">IF(ISERROR($V532),"",OFFSET('Smelter Look-up'!$C$4,$V532-4,0)&amp;"")</f>
        <v/>
      </c>
      <c r="S532" s="221" t="str">
        <f aca="true">IF(B532="","",IF(ISERROR(MATCH($E532,CL,0)),"Unknown",INDIRECT("'C'!$A$"&amp;MATCH($E532,CL,0)+1)))</f>
        <v/>
      </c>
      <c r="T532" s="221" t="str">
        <f aca="true">IF(B532="","",IF(ISERROR(MATCH($J532,SorP!$B$1:$B$6279,0)),"",INDIRECT("'SorP'!$A$"&amp;MATCH($S532&amp;$J532,SorP!C:C,0))))</f>
        <v/>
      </c>
      <c r="U532" s="222"/>
      <c r="V532" s="223" t="e">
        <f aca="false">IF(C532="",NA(),IF(OR(C532="Smelter not listed",C532="Smelter not yet identified"),MATCH($B532&amp;$D532,'Smelter Look-up'!$J:$J,0),MATCH($B532&amp;$C532,'Smelter Look-up'!$J:$J,0)))</f>
        <v>#N/A</v>
      </c>
      <c r="X532" s="179" t="n">
        <f aca="false">IF(AND(C532="Smelter not listed",OR(LEN(D532)=0,LEN(E532)=0)),1,0)</f>
        <v>0</v>
      </c>
      <c r="AB532" s="224" t="str">
        <f aca="false">B532&amp;C532</f>
        <v/>
      </c>
    </row>
    <row r="533" s="179" customFormat="true" ht="20.25" hidden="false" customHeight="false" outlineLevel="0" collapsed="false">
      <c r="A533" s="221"/>
      <c r="B533" s="211" t="str">
        <f aca="false">IF(LEN(A533)=0,"",INDEX('Smelter Look-up'!$A:$A,MATCH($A533,'Smelter Look-up'!$E:$E,0)))</f>
        <v/>
      </c>
      <c r="C533" s="212" t="str">
        <f aca="false">IF(LEN(A533)=0,"",INDEX('Smelter Look-up'!$C:$C,MATCH($A533,'Smelter Look-up'!$E:$E,0)))</f>
        <v/>
      </c>
      <c r="D533" s="213"/>
      <c r="E533" s="211" t="str">
        <f aca="true">IF(ISERROR($V533),"",OFFSET('Smelter Look-up'!$D$4,$V533-4,0)&amp;"")</f>
        <v/>
      </c>
      <c r="F533" s="214" t="str">
        <f aca="true">IF(ISERROR($V533),"",OFFSET('Smelter Look-up'!$E$4,$V533-4,0))</f>
        <v/>
      </c>
      <c r="G533" s="214" t="str">
        <f aca="true">IF(C533=$X$4,IF(ISERROR($V533),"Enter smelter details","RMI"),IF(ISERROR($V533),"",OFFSET('Smelter Look-up'!$F$4,$V533-4,0)))</f>
        <v/>
      </c>
      <c r="H533" s="215" t="str">
        <f aca="true">IF(ISERROR($V533),"",OFFSET('Smelter Look-up'!$G$4,$V533-4,0))</f>
        <v/>
      </c>
      <c r="I533" s="216" t="str">
        <f aca="true">IF(ISERROR($V533),"",OFFSET('Smelter Look-up'!$H$4,$V533-4,0))</f>
        <v/>
      </c>
      <c r="J533" s="216" t="str">
        <f aca="true">IF(ISERROR($V533),"",OFFSET('Smelter Look-up'!$I$4,$V533-4,0))</f>
        <v/>
      </c>
      <c r="K533" s="217"/>
      <c r="L533" s="217"/>
      <c r="M533" s="217"/>
      <c r="N533" s="217"/>
      <c r="O533" s="217"/>
      <c r="P533" s="218"/>
      <c r="Q533" s="219"/>
      <c r="R533" s="220" t="str">
        <f aca="true">IF(ISERROR($V533),"",OFFSET('Smelter Look-up'!$C$4,$V533-4,0)&amp;"")</f>
        <v/>
      </c>
      <c r="S533" s="221" t="str">
        <f aca="true">IF(B533="","",IF(ISERROR(MATCH($E533,CL,0)),"Unknown",INDIRECT("'C'!$A$"&amp;MATCH($E533,CL,0)+1)))</f>
        <v/>
      </c>
      <c r="T533" s="221" t="str">
        <f aca="true">IF(B533="","",IF(ISERROR(MATCH($J533,SorP!$B$1:$B$6279,0)),"",INDIRECT("'SorP'!$A$"&amp;MATCH($S533&amp;$J533,SorP!C:C,0))))</f>
        <v/>
      </c>
      <c r="U533" s="222"/>
      <c r="V533" s="223" t="e">
        <f aca="false">IF(C533="",NA(),IF(OR(C533="Smelter not listed",C533="Smelter not yet identified"),MATCH($B533&amp;$D533,'Smelter Look-up'!$J:$J,0),MATCH($B533&amp;$C533,'Smelter Look-up'!$J:$J,0)))</f>
        <v>#N/A</v>
      </c>
      <c r="X533" s="179" t="n">
        <f aca="false">IF(AND(C533="Smelter not listed",OR(LEN(D533)=0,LEN(E533)=0)),1,0)</f>
        <v>0</v>
      </c>
      <c r="AB533" s="224" t="str">
        <f aca="false">B533&amp;C533</f>
        <v/>
      </c>
    </row>
    <row r="534" s="179" customFormat="true" ht="20.25" hidden="false" customHeight="false" outlineLevel="0" collapsed="false">
      <c r="A534" s="221"/>
      <c r="B534" s="211" t="str">
        <f aca="false">IF(LEN(A534)=0,"",INDEX('Smelter Look-up'!$A:$A,MATCH($A534,'Smelter Look-up'!$E:$E,0)))</f>
        <v/>
      </c>
      <c r="C534" s="212" t="str">
        <f aca="false">IF(LEN(A534)=0,"",INDEX('Smelter Look-up'!$C:$C,MATCH($A534,'Smelter Look-up'!$E:$E,0)))</f>
        <v/>
      </c>
      <c r="D534" s="213"/>
      <c r="E534" s="211" t="str">
        <f aca="true">IF(ISERROR($V534),"",OFFSET('Smelter Look-up'!$D$4,$V534-4,0)&amp;"")</f>
        <v/>
      </c>
      <c r="F534" s="214" t="str">
        <f aca="true">IF(ISERROR($V534),"",OFFSET('Smelter Look-up'!$E$4,$V534-4,0))</f>
        <v/>
      </c>
      <c r="G534" s="214" t="str">
        <f aca="true">IF(C534=$X$4,IF(ISERROR($V534),"Enter smelter details","RMI"),IF(ISERROR($V534),"",OFFSET('Smelter Look-up'!$F$4,$V534-4,0)))</f>
        <v/>
      </c>
      <c r="H534" s="215" t="str">
        <f aca="true">IF(ISERROR($V534),"",OFFSET('Smelter Look-up'!$G$4,$V534-4,0))</f>
        <v/>
      </c>
      <c r="I534" s="216" t="str">
        <f aca="true">IF(ISERROR($V534),"",OFFSET('Smelter Look-up'!$H$4,$V534-4,0))</f>
        <v/>
      </c>
      <c r="J534" s="216" t="str">
        <f aca="true">IF(ISERROR($V534),"",OFFSET('Smelter Look-up'!$I$4,$V534-4,0))</f>
        <v/>
      </c>
      <c r="K534" s="217"/>
      <c r="L534" s="217"/>
      <c r="M534" s="217"/>
      <c r="N534" s="217"/>
      <c r="O534" s="217"/>
      <c r="P534" s="218"/>
      <c r="Q534" s="219"/>
      <c r="R534" s="220" t="str">
        <f aca="true">IF(ISERROR($V534),"",OFFSET('Smelter Look-up'!$C$4,$V534-4,0)&amp;"")</f>
        <v/>
      </c>
      <c r="S534" s="221" t="str">
        <f aca="true">IF(B534="","",IF(ISERROR(MATCH($E534,CL,0)),"Unknown",INDIRECT("'C'!$A$"&amp;MATCH($E534,CL,0)+1)))</f>
        <v/>
      </c>
      <c r="T534" s="221" t="str">
        <f aca="true">IF(B534="","",IF(ISERROR(MATCH($J534,SorP!$B$1:$B$6279,0)),"",INDIRECT("'SorP'!$A$"&amp;MATCH($S534&amp;$J534,SorP!C:C,0))))</f>
        <v/>
      </c>
      <c r="U534" s="222"/>
      <c r="V534" s="223" t="e">
        <f aca="false">IF(C534="",NA(),IF(OR(C534="Smelter not listed",C534="Smelter not yet identified"),MATCH($B534&amp;$D534,'Smelter Look-up'!$J:$J,0),MATCH($B534&amp;$C534,'Smelter Look-up'!$J:$J,0)))</f>
        <v>#N/A</v>
      </c>
      <c r="X534" s="179" t="n">
        <f aca="false">IF(AND(C534="Smelter not listed",OR(LEN(D534)=0,LEN(E534)=0)),1,0)</f>
        <v>0</v>
      </c>
      <c r="AB534" s="224" t="str">
        <f aca="false">B534&amp;C534</f>
        <v/>
      </c>
    </row>
    <row r="535" s="179" customFormat="true" ht="20.25" hidden="false" customHeight="false" outlineLevel="0" collapsed="false">
      <c r="A535" s="221"/>
      <c r="B535" s="211" t="str">
        <f aca="false">IF(LEN(A535)=0,"",INDEX('Smelter Look-up'!$A:$A,MATCH($A535,'Smelter Look-up'!$E:$E,0)))</f>
        <v/>
      </c>
      <c r="C535" s="212" t="str">
        <f aca="false">IF(LEN(A535)=0,"",INDEX('Smelter Look-up'!$C:$C,MATCH($A535,'Smelter Look-up'!$E:$E,0)))</f>
        <v/>
      </c>
      <c r="D535" s="213"/>
      <c r="E535" s="211" t="str">
        <f aca="true">IF(ISERROR($V535),"",OFFSET('Smelter Look-up'!$D$4,$V535-4,0)&amp;"")</f>
        <v/>
      </c>
      <c r="F535" s="214" t="str">
        <f aca="true">IF(ISERROR($V535),"",OFFSET('Smelter Look-up'!$E$4,$V535-4,0))</f>
        <v/>
      </c>
      <c r="G535" s="214" t="str">
        <f aca="true">IF(C535=$X$4,IF(ISERROR($V535),"Enter smelter details","RMI"),IF(ISERROR($V535),"",OFFSET('Smelter Look-up'!$F$4,$V535-4,0)))</f>
        <v/>
      </c>
      <c r="H535" s="215" t="str">
        <f aca="true">IF(ISERROR($V535),"",OFFSET('Smelter Look-up'!$G$4,$V535-4,0))</f>
        <v/>
      </c>
      <c r="I535" s="216" t="str">
        <f aca="true">IF(ISERROR($V535),"",OFFSET('Smelter Look-up'!$H$4,$V535-4,0))</f>
        <v/>
      </c>
      <c r="J535" s="216" t="str">
        <f aca="true">IF(ISERROR($V535),"",OFFSET('Smelter Look-up'!$I$4,$V535-4,0))</f>
        <v/>
      </c>
      <c r="K535" s="217"/>
      <c r="L535" s="217"/>
      <c r="M535" s="217"/>
      <c r="N535" s="217"/>
      <c r="O535" s="217"/>
      <c r="P535" s="218"/>
      <c r="Q535" s="219"/>
      <c r="R535" s="220" t="str">
        <f aca="true">IF(ISERROR($V535),"",OFFSET('Smelter Look-up'!$C$4,$V535-4,0)&amp;"")</f>
        <v/>
      </c>
      <c r="S535" s="221" t="str">
        <f aca="true">IF(B535="","",IF(ISERROR(MATCH($E535,CL,0)),"Unknown",INDIRECT("'C'!$A$"&amp;MATCH($E535,CL,0)+1)))</f>
        <v/>
      </c>
      <c r="T535" s="221" t="str">
        <f aca="true">IF(B535="","",IF(ISERROR(MATCH($J535,SorP!$B$1:$B$6279,0)),"",INDIRECT("'SorP'!$A$"&amp;MATCH($S535&amp;$J535,SorP!C:C,0))))</f>
        <v/>
      </c>
      <c r="U535" s="222"/>
      <c r="V535" s="223" t="e">
        <f aca="false">IF(C535="",NA(),IF(OR(C535="Smelter not listed",C535="Smelter not yet identified"),MATCH($B535&amp;$D535,'Smelter Look-up'!$J:$J,0),MATCH($B535&amp;$C535,'Smelter Look-up'!$J:$J,0)))</f>
        <v>#N/A</v>
      </c>
      <c r="X535" s="179" t="n">
        <f aca="false">IF(AND(C535="Smelter not listed",OR(LEN(D535)=0,LEN(E535)=0)),1,0)</f>
        <v>0</v>
      </c>
      <c r="AB535" s="224" t="str">
        <f aca="false">B535&amp;C535</f>
        <v/>
      </c>
    </row>
    <row r="536" s="179" customFormat="true" ht="20.25" hidden="false" customHeight="false" outlineLevel="0" collapsed="false">
      <c r="A536" s="221"/>
      <c r="B536" s="211" t="str">
        <f aca="false">IF(LEN(A536)=0,"",INDEX('Smelter Look-up'!$A:$A,MATCH($A536,'Smelter Look-up'!$E:$E,0)))</f>
        <v/>
      </c>
      <c r="C536" s="212" t="str">
        <f aca="false">IF(LEN(A536)=0,"",INDEX('Smelter Look-up'!$C:$C,MATCH($A536,'Smelter Look-up'!$E:$E,0)))</f>
        <v/>
      </c>
      <c r="D536" s="213"/>
      <c r="E536" s="211" t="str">
        <f aca="true">IF(ISERROR($V536),"",OFFSET('Smelter Look-up'!$D$4,$V536-4,0)&amp;"")</f>
        <v/>
      </c>
      <c r="F536" s="214" t="str">
        <f aca="true">IF(ISERROR($V536),"",OFFSET('Smelter Look-up'!$E$4,$V536-4,0))</f>
        <v/>
      </c>
      <c r="G536" s="214" t="str">
        <f aca="true">IF(C536=$X$4,IF(ISERROR($V536),"Enter smelter details","RMI"),IF(ISERROR($V536),"",OFFSET('Smelter Look-up'!$F$4,$V536-4,0)))</f>
        <v/>
      </c>
      <c r="H536" s="215" t="str">
        <f aca="true">IF(ISERROR($V536),"",OFFSET('Smelter Look-up'!$G$4,$V536-4,0))</f>
        <v/>
      </c>
      <c r="I536" s="216" t="str">
        <f aca="true">IF(ISERROR($V536),"",OFFSET('Smelter Look-up'!$H$4,$V536-4,0))</f>
        <v/>
      </c>
      <c r="J536" s="216" t="str">
        <f aca="true">IF(ISERROR($V536),"",OFFSET('Smelter Look-up'!$I$4,$V536-4,0))</f>
        <v/>
      </c>
      <c r="K536" s="217"/>
      <c r="L536" s="217"/>
      <c r="M536" s="217"/>
      <c r="N536" s="217"/>
      <c r="O536" s="217"/>
      <c r="P536" s="218"/>
      <c r="Q536" s="219"/>
      <c r="R536" s="220" t="str">
        <f aca="true">IF(ISERROR($V536),"",OFFSET('Smelter Look-up'!$C$4,$V536-4,0)&amp;"")</f>
        <v/>
      </c>
      <c r="S536" s="221" t="str">
        <f aca="true">IF(B536="","",IF(ISERROR(MATCH($E536,CL,0)),"Unknown",INDIRECT("'C'!$A$"&amp;MATCH($E536,CL,0)+1)))</f>
        <v/>
      </c>
      <c r="T536" s="221" t="str">
        <f aca="true">IF(B536="","",IF(ISERROR(MATCH($J536,SorP!$B$1:$B$6279,0)),"",INDIRECT("'SorP'!$A$"&amp;MATCH($S536&amp;$J536,SorP!C:C,0))))</f>
        <v/>
      </c>
      <c r="U536" s="222"/>
      <c r="V536" s="223" t="e">
        <f aca="false">IF(C536="",NA(),IF(OR(C536="Smelter not listed",C536="Smelter not yet identified"),MATCH($B536&amp;$D536,'Smelter Look-up'!$J:$J,0),MATCH($B536&amp;$C536,'Smelter Look-up'!$J:$J,0)))</f>
        <v>#N/A</v>
      </c>
      <c r="X536" s="179" t="n">
        <f aca="false">IF(AND(C536="Smelter not listed",OR(LEN(D536)=0,LEN(E536)=0)),1,0)</f>
        <v>0</v>
      </c>
      <c r="AB536" s="224" t="str">
        <f aca="false">B536&amp;C536</f>
        <v/>
      </c>
    </row>
    <row r="537" s="179" customFormat="true" ht="20.25" hidden="false" customHeight="false" outlineLevel="0" collapsed="false">
      <c r="A537" s="221"/>
      <c r="B537" s="211" t="str">
        <f aca="false">IF(LEN(A537)=0,"",INDEX('Smelter Look-up'!$A:$A,MATCH($A537,'Smelter Look-up'!$E:$E,0)))</f>
        <v/>
      </c>
      <c r="C537" s="212" t="str">
        <f aca="false">IF(LEN(A537)=0,"",INDEX('Smelter Look-up'!$C:$C,MATCH($A537,'Smelter Look-up'!$E:$E,0)))</f>
        <v/>
      </c>
      <c r="D537" s="213"/>
      <c r="E537" s="211" t="str">
        <f aca="true">IF(ISERROR($V537),"",OFFSET('Smelter Look-up'!$D$4,$V537-4,0)&amp;"")</f>
        <v/>
      </c>
      <c r="F537" s="214" t="str">
        <f aca="true">IF(ISERROR($V537),"",OFFSET('Smelter Look-up'!$E$4,$V537-4,0))</f>
        <v/>
      </c>
      <c r="G537" s="214" t="str">
        <f aca="true">IF(C537=$X$4,IF(ISERROR($V537),"Enter smelter details","RMI"),IF(ISERROR($V537),"",OFFSET('Smelter Look-up'!$F$4,$V537-4,0)))</f>
        <v/>
      </c>
      <c r="H537" s="215" t="str">
        <f aca="true">IF(ISERROR($V537),"",OFFSET('Smelter Look-up'!$G$4,$V537-4,0))</f>
        <v/>
      </c>
      <c r="I537" s="216" t="str">
        <f aca="true">IF(ISERROR($V537),"",OFFSET('Smelter Look-up'!$H$4,$V537-4,0))</f>
        <v/>
      </c>
      <c r="J537" s="216" t="str">
        <f aca="true">IF(ISERROR($V537),"",OFFSET('Smelter Look-up'!$I$4,$V537-4,0))</f>
        <v/>
      </c>
      <c r="K537" s="217"/>
      <c r="L537" s="217"/>
      <c r="M537" s="217"/>
      <c r="N537" s="217"/>
      <c r="O537" s="217"/>
      <c r="P537" s="218"/>
      <c r="Q537" s="219"/>
      <c r="R537" s="220" t="str">
        <f aca="true">IF(ISERROR($V537),"",OFFSET('Smelter Look-up'!$C$4,$V537-4,0)&amp;"")</f>
        <v/>
      </c>
      <c r="S537" s="221" t="str">
        <f aca="true">IF(B537="","",IF(ISERROR(MATCH($E537,CL,0)),"Unknown",INDIRECT("'C'!$A$"&amp;MATCH($E537,CL,0)+1)))</f>
        <v/>
      </c>
      <c r="T537" s="221" t="str">
        <f aca="true">IF(B537="","",IF(ISERROR(MATCH($J537,SorP!$B$1:$B$6279,0)),"",INDIRECT("'SorP'!$A$"&amp;MATCH($S537&amp;$J537,SorP!C:C,0))))</f>
        <v/>
      </c>
      <c r="U537" s="222"/>
      <c r="V537" s="223" t="e">
        <f aca="false">IF(C537="",NA(),IF(OR(C537="Smelter not listed",C537="Smelter not yet identified"),MATCH($B537&amp;$D537,'Smelter Look-up'!$J:$J,0),MATCH($B537&amp;$C537,'Smelter Look-up'!$J:$J,0)))</f>
        <v>#N/A</v>
      </c>
      <c r="X537" s="179" t="n">
        <f aca="false">IF(AND(C537="Smelter not listed",OR(LEN(D537)=0,LEN(E537)=0)),1,0)</f>
        <v>0</v>
      </c>
      <c r="AB537" s="224" t="str">
        <f aca="false">B537&amp;C537</f>
        <v/>
      </c>
    </row>
    <row r="538" s="179" customFormat="true" ht="20.25" hidden="false" customHeight="false" outlineLevel="0" collapsed="false">
      <c r="A538" s="221"/>
      <c r="B538" s="211" t="str">
        <f aca="false">IF(LEN(A538)=0,"",INDEX('Smelter Look-up'!$A:$A,MATCH($A538,'Smelter Look-up'!$E:$E,0)))</f>
        <v/>
      </c>
      <c r="C538" s="212" t="str">
        <f aca="false">IF(LEN(A538)=0,"",INDEX('Smelter Look-up'!$C:$C,MATCH($A538,'Smelter Look-up'!$E:$E,0)))</f>
        <v/>
      </c>
      <c r="D538" s="213"/>
      <c r="E538" s="211" t="str">
        <f aca="true">IF(ISERROR($V538),"",OFFSET('Smelter Look-up'!$D$4,$V538-4,0)&amp;"")</f>
        <v/>
      </c>
      <c r="F538" s="214" t="str">
        <f aca="true">IF(ISERROR($V538),"",OFFSET('Smelter Look-up'!$E$4,$V538-4,0))</f>
        <v/>
      </c>
      <c r="G538" s="214" t="str">
        <f aca="true">IF(C538=$X$4,IF(ISERROR($V538),"Enter smelter details","RMI"),IF(ISERROR($V538),"",OFFSET('Smelter Look-up'!$F$4,$V538-4,0)))</f>
        <v/>
      </c>
      <c r="H538" s="215" t="str">
        <f aca="true">IF(ISERROR($V538),"",OFFSET('Smelter Look-up'!$G$4,$V538-4,0))</f>
        <v/>
      </c>
      <c r="I538" s="216" t="str">
        <f aca="true">IF(ISERROR($V538),"",OFFSET('Smelter Look-up'!$H$4,$V538-4,0))</f>
        <v/>
      </c>
      <c r="J538" s="216" t="str">
        <f aca="true">IF(ISERROR($V538),"",OFFSET('Smelter Look-up'!$I$4,$V538-4,0))</f>
        <v/>
      </c>
      <c r="K538" s="217"/>
      <c r="L538" s="217"/>
      <c r="M538" s="217"/>
      <c r="N538" s="217"/>
      <c r="O538" s="217"/>
      <c r="P538" s="218"/>
      <c r="Q538" s="219"/>
      <c r="R538" s="220" t="str">
        <f aca="true">IF(ISERROR($V538),"",OFFSET('Smelter Look-up'!$C$4,$V538-4,0)&amp;"")</f>
        <v/>
      </c>
      <c r="S538" s="221" t="str">
        <f aca="true">IF(B538="","",IF(ISERROR(MATCH($E538,CL,0)),"Unknown",INDIRECT("'C'!$A$"&amp;MATCH($E538,CL,0)+1)))</f>
        <v/>
      </c>
      <c r="T538" s="221" t="str">
        <f aca="true">IF(B538="","",IF(ISERROR(MATCH($J538,SorP!$B$1:$B$6279,0)),"",INDIRECT("'SorP'!$A$"&amp;MATCH($S538&amp;$J538,SorP!C:C,0))))</f>
        <v/>
      </c>
      <c r="U538" s="222"/>
      <c r="V538" s="223" t="e">
        <f aca="false">IF(C538="",NA(),IF(OR(C538="Smelter not listed",C538="Smelter not yet identified"),MATCH($B538&amp;$D538,'Smelter Look-up'!$J:$J,0),MATCH($B538&amp;$C538,'Smelter Look-up'!$J:$J,0)))</f>
        <v>#N/A</v>
      </c>
      <c r="X538" s="179" t="n">
        <f aca="false">IF(AND(C538="Smelter not listed",OR(LEN(D538)=0,LEN(E538)=0)),1,0)</f>
        <v>0</v>
      </c>
      <c r="AB538" s="224" t="str">
        <f aca="false">B538&amp;C538</f>
        <v/>
      </c>
    </row>
    <row r="539" s="179" customFormat="true" ht="20.25" hidden="false" customHeight="false" outlineLevel="0" collapsed="false">
      <c r="A539" s="221"/>
      <c r="B539" s="211" t="str">
        <f aca="false">IF(LEN(A539)=0,"",INDEX('Smelter Look-up'!$A:$A,MATCH($A539,'Smelter Look-up'!$E:$E,0)))</f>
        <v/>
      </c>
      <c r="C539" s="212" t="str">
        <f aca="false">IF(LEN(A539)=0,"",INDEX('Smelter Look-up'!$C:$C,MATCH($A539,'Smelter Look-up'!$E:$E,0)))</f>
        <v/>
      </c>
      <c r="D539" s="213"/>
      <c r="E539" s="211" t="str">
        <f aca="true">IF(ISERROR($V539),"",OFFSET('Smelter Look-up'!$D$4,$V539-4,0)&amp;"")</f>
        <v/>
      </c>
      <c r="F539" s="214" t="str">
        <f aca="true">IF(ISERROR($V539),"",OFFSET('Smelter Look-up'!$E$4,$V539-4,0))</f>
        <v/>
      </c>
      <c r="G539" s="214" t="str">
        <f aca="true">IF(C539=$X$4,IF(ISERROR($V539),"Enter smelter details","RMI"),IF(ISERROR($V539),"",OFFSET('Smelter Look-up'!$F$4,$V539-4,0)))</f>
        <v/>
      </c>
      <c r="H539" s="215" t="str">
        <f aca="true">IF(ISERROR($V539),"",OFFSET('Smelter Look-up'!$G$4,$V539-4,0))</f>
        <v/>
      </c>
      <c r="I539" s="216" t="str">
        <f aca="true">IF(ISERROR($V539),"",OFFSET('Smelter Look-up'!$H$4,$V539-4,0))</f>
        <v/>
      </c>
      <c r="J539" s="216" t="str">
        <f aca="true">IF(ISERROR($V539),"",OFFSET('Smelter Look-up'!$I$4,$V539-4,0))</f>
        <v/>
      </c>
      <c r="K539" s="217"/>
      <c r="L539" s="217"/>
      <c r="M539" s="217"/>
      <c r="N539" s="217"/>
      <c r="O539" s="217"/>
      <c r="P539" s="218"/>
      <c r="Q539" s="219"/>
      <c r="R539" s="220" t="str">
        <f aca="true">IF(ISERROR($V539),"",OFFSET('Smelter Look-up'!$C$4,$V539-4,0)&amp;"")</f>
        <v/>
      </c>
      <c r="S539" s="221" t="str">
        <f aca="true">IF(B539="","",IF(ISERROR(MATCH($E539,CL,0)),"Unknown",INDIRECT("'C'!$A$"&amp;MATCH($E539,CL,0)+1)))</f>
        <v/>
      </c>
      <c r="T539" s="221" t="str">
        <f aca="true">IF(B539="","",IF(ISERROR(MATCH($J539,SorP!$B$1:$B$6279,0)),"",INDIRECT("'SorP'!$A$"&amp;MATCH($S539&amp;$J539,SorP!C:C,0))))</f>
        <v/>
      </c>
      <c r="U539" s="222"/>
      <c r="V539" s="223" t="e">
        <f aca="false">IF(C539="",NA(),IF(OR(C539="Smelter not listed",C539="Smelter not yet identified"),MATCH($B539&amp;$D539,'Smelter Look-up'!$J:$J,0),MATCH($B539&amp;$C539,'Smelter Look-up'!$J:$J,0)))</f>
        <v>#N/A</v>
      </c>
      <c r="X539" s="179" t="n">
        <f aca="false">IF(AND(C539="Smelter not listed",OR(LEN(D539)=0,LEN(E539)=0)),1,0)</f>
        <v>0</v>
      </c>
      <c r="AB539" s="224" t="str">
        <f aca="false">B539&amp;C539</f>
        <v/>
      </c>
    </row>
    <row r="540" s="179" customFormat="true" ht="20.25" hidden="false" customHeight="false" outlineLevel="0" collapsed="false">
      <c r="A540" s="221"/>
      <c r="B540" s="211" t="str">
        <f aca="false">IF(LEN(A540)=0,"",INDEX('Smelter Look-up'!$A:$A,MATCH($A540,'Smelter Look-up'!$E:$E,0)))</f>
        <v/>
      </c>
      <c r="C540" s="212" t="str">
        <f aca="false">IF(LEN(A540)=0,"",INDEX('Smelter Look-up'!$C:$C,MATCH($A540,'Smelter Look-up'!$E:$E,0)))</f>
        <v/>
      </c>
      <c r="D540" s="213"/>
      <c r="E540" s="211" t="str">
        <f aca="true">IF(ISERROR($V540),"",OFFSET('Smelter Look-up'!$D$4,$V540-4,0)&amp;"")</f>
        <v/>
      </c>
      <c r="F540" s="214" t="str">
        <f aca="true">IF(ISERROR($V540),"",OFFSET('Smelter Look-up'!$E$4,$V540-4,0))</f>
        <v/>
      </c>
      <c r="G540" s="214" t="str">
        <f aca="true">IF(C540=$X$4,IF(ISERROR($V540),"Enter smelter details","RMI"),IF(ISERROR($V540),"",OFFSET('Smelter Look-up'!$F$4,$V540-4,0)))</f>
        <v/>
      </c>
      <c r="H540" s="215" t="str">
        <f aca="true">IF(ISERROR($V540),"",OFFSET('Smelter Look-up'!$G$4,$V540-4,0))</f>
        <v/>
      </c>
      <c r="I540" s="216" t="str">
        <f aca="true">IF(ISERROR($V540),"",OFFSET('Smelter Look-up'!$H$4,$V540-4,0))</f>
        <v/>
      </c>
      <c r="J540" s="216" t="str">
        <f aca="true">IF(ISERROR($V540),"",OFFSET('Smelter Look-up'!$I$4,$V540-4,0))</f>
        <v/>
      </c>
      <c r="K540" s="217"/>
      <c r="L540" s="217"/>
      <c r="M540" s="217"/>
      <c r="N540" s="217"/>
      <c r="O540" s="217"/>
      <c r="P540" s="218"/>
      <c r="Q540" s="219"/>
      <c r="R540" s="220" t="str">
        <f aca="true">IF(ISERROR($V540),"",OFFSET('Smelter Look-up'!$C$4,$V540-4,0)&amp;"")</f>
        <v/>
      </c>
      <c r="S540" s="221" t="str">
        <f aca="true">IF(B540="","",IF(ISERROR(MATCH($E540,CL,0)),"Unknown",INDIRECT("'C'!$A$"&amp;MATCH($E540,CL,0)+1)))</f>
        <v/>
      </c>
      <c r="T540" s="221" t="str">
        <f aca="true">IF(B540="","",IF(ISERROR(MATCH($J540,SorP!$B$1:$B$6279,0)),"",INDIRECT("'SorP'!$A$"&amp;MATCH($S540&amp;$J540,SorP!C:C,0))))</f>
        <v/>
      </c>
      <c r="U540" s="222"/>
      <c r="V540" s="223" t="e">
        <f aca="false">IF(C540="",NA(),IF(OR(C540="Smelter not listed",C540="Smelter not yet identified"),MATCH($B540&amp;$D540,'Smelter Look-up'!$J:$J,0),MATCH($B540&amp;$C540,'Smelter Look-up'!$J:$J,0)))</f>
        <v>#N/A</v>
      </c>
      <c r="X540" s="179" t="n">
        <f aca="false">IF(AND(C540="Smelter not listed",OR(LEN(D540)=0,LEN(E540)=0)),1,0)</f>
        <v>0</v>
      </c>
      <c r="AB540" s="224" t="str">
        <f aca="false">B540&amp;C540</f>
        <v/>
      </c>
    </row>
    <row r="541" s="179" customFormat="true" ht="20.25" hidden="false" customHeight="false" outlineLevel="0" collapsed="false">
      <c r="A541" s="221"/>
      <c r="B541" s="211" t="str">
        <f aca="false">IF(LEN(A541)=0,"",INDEX('Smelter Look-up'!$A:$A,MATCH($A541,'Smelter Look-up'!$E:$E,0)))</f>
        <v/>
      </c>
      <c r="C541" s="212" t="str">
        <f aca="false">IF(LEN(A541)=0,"",INDEX('Smelter Look-up'!$C:$C,MATCH($A541,'Smelter Look-up'!$E:$E,0)))</f>
        <v/>
      </c>
      <c r="D541" s="213"/>
      <c r="E541" s="211" t="str">
        <f aca="true">IF(ISERROR($V541),"",OFFSET('Smelter Look-up'!$D$4,$V541-4,0)&amp;"")</f>
        <v/>
      </c>
      <c r="F541" s="214" t="str">
        <f aca="true">IF(ISERROR($V541),"",OFFSET('Smelter Look-up'!$E$4,$V541-4,0))</f>
        <v/>
      </c>
      <c r="G541" s="214" t="str">
        <f aca="true">IF(C541=$X$4,IF(ISERROR($V541),"Enter smelter details","RMI"),IF(ISERROR($V541),"",OFFSET('Smelter Look-up'!$F$4,$V541-4,0)))</f>
        <v/>
      </c>
      <c r="H541" s="215" t="str">
        <f aca="true">IF(ISERROR($V541),"",OFFSET('Smelter Look-up'!$G$4,$V541-4,0))</f>
        <v/>
      </c>
      <c r="I541" s="216" t="str">
        <f aca="true">IF(ISERROR($V541),"",OFFSET('Smelter Look-up'!$H$4,$V541-4,0))</f>
        <v/>
      </c>
      <c r="J541" s="216" t="str">
        <f aca="true">IF(ISERROR($V541),"",OFFSET('Smelter Look-up'!$I$4,$V541-4,0))</f>
        <v/>
      </c>
      <c r="K541" s="217"/>
      <c r="L541" s="217"/>
      <c r="M541" s="217"/>
      <c r="N541" s="217"/>
      <c r="O541" s="217"/>
      <c r="P541" s="218"/>
      <c r="Q541" s="219"/>
      <c r="R541" s="220" t="str">
        <f aca="true">IF(ISERROR($V541),"",OFFSET('Smelter Look-up'!$C$4,$V541-4,0)&amp;"")</f>
        <v/>
      </c>
      <c r="S541" s="221" t="str">
        <f aca="true">IF(B541="","",IF(ISERROR(MATCH($E541,CL,0)),"Unknown",INDIRECT("'C'!$A$"&amp;MATCH($E541,CL,0)+1)))</f>
        <v/>
      </c>
      <c r="T541" s="221" t="str">
        <f aca="true">IF(B541="","",IF(ISERROR(MATCH($J541,SorP!$B$1:$B$6279,0)),"",INDIRECT("'SorP'!$A$"&amp;MATCH($S541&amp;$J541,SorP!C:C,0))))</f>
        <v/>
      </c>
      <c r="U541" s="222"/>
      <c r="V541" s="223" t="e">
        <f aca="false">IF(C541="",NA(),IF(OR(C541="Smelter not listed",C541="Smelter not yet identified"),MATCH($B541&amp;$D541,'Smelter Look-up'!$J:$J,0),MATCH($B541&amp;$C541,'Smelter Look-up'!$J:$J,0)))</f>
        <v>#N/A</v>
      </c>
      <c r="X541" s="179" t="n">
        <f aca="false">IF(AND(C541="Smelter not listed",OR(LEN(D541)=0,LEN(E541)=0)),1,0)</f>
        <v>0</v>
      </c>
      <c r="AB541" s="224" t="str">
        <f aca="false">B541&amp;C541</f>
        <v/>
      </c>
    </row>
    <row r="542" s="179" customFormat="true" ht="20.25" hidden="false" customHeight="false" outlineLevel="0" collapsed="false">
      <c r="A542" s="221"/>
      <c r="B542" s="211" t="str">
        <f aca="false">IF(LEN(A542)=0,"",INDEX('Smelter Look-up'!$A:$A,MATCH($A542,'Smelter Look-up'!$E:$E,0)))</f>
        <v/>
      </c>
      <c r="C542" s="212" t="str">
        <f aca="false">IF(LEN(A542)=0,"",INDEX('Smelter Look-up'!$C:$C,MATCH($A542,'Smelter Look-up'!$E:$E,0)))</f>
        <v/>
      </c>
      <c r="D542" s="213"/>
      <c r="E542" s="211" t="str">
        <f aca="true">IF(ISERROR($V542),"",OFFSET('Smelter Look-up'!$D$4,$V542-4,0)&amp;"")</f>
        <v/>
      </c>
      <c r="F542" s="214" t="str">
        <f aca="true">IF(ISERROR($V542),"",OFFSET('Smelter Look-up'!$E$4,$V542-4,0))</f>
        <v/>
      </c>
      <c r="G542" s="214" t="str">
        <f aca="true">IF(C542=$X$4,IF(ISERROR($V542),"Enter smelter details","RMI"),IF(ISERROR($V542),"",OFFSET('Smelter Look-up'!$F$4,$V542-4,0)))</f>
        <v/>
      </c>
      <c r="H542" s="215" t="str">
        <f aca="true">IF(ISERROR($V542),"",OFFSET('Smelter Look-up'!$G$4,$V542-4,0))</f>
        <v/>
      </c>
      <c r="I542" s="216" t="str">
        <f aca="true">IF(ISERROR($V542),"",OFFSET('Smelter Look-up'!$H$4,$V542-4,0))</f>
        <v/>
      </c>
      <c r="J542" s="216" t="str">
        <f aca="true">IF(ISERROR($V542),"",OFFSET('Smelter Look-up'!$I$4,$V542-4,0))</f>
        <v/>
      </c>
      <c r="K542" s="217"/>
      <c r="L542" s="217"/>
      <c r="M542" s="217"/>
      <c r="N542" s="217"/>
      <c r="O542" s="217"/>
      <c r="P542" s="218"/>
      <c r="Q542" s="219"/>
      <c r="R542" s="220" t="str">
        <f aca="true">IF(ISERROR($V542),"",OFFSET('Smelter Look-up'!$C$4,$V542-4,0)&amp;"")</f>
        <v/>
      </c>
      <c r="S542" s="221" t="str">
        <f aca="true">IF(B542="","",IF(ISERROR(MATCH($E542,CL,0)),"Unknown",INDIRECT("'C'!$A$"&amp;MATCH($E542,CL,0)+1)))</f>
        <v/>
      </c>
      <c r="T542" s="221" t="str">
        <f aca="true">IF(B542="","",IF(ISERROR(MATCH($J542,SorP!$B$1:$B$6279,0)),"",INDIRECT("'SorP'!$A$"&amp;MATCH($S542&amp;$J542,SorP!C:C,0))))</f>
        <v/>
      </c>
      <c r="U542" s="222"/>
      <c r="V542" s="223" t="e">
        <f aca="false">IF(C542="",NA(),IF(OR(C542="Smelter not listed",C542="Smelter not yet identified"),MATCH($B542&amp;$D542,'Smelter Look-up'!$J:$J,0),MATCH($B542&amp;$C542,'Smelter Look-up'!$J:$J,0)))</f>
        <v>#N/A</v>
      </c>
      <c r="X542" s="179" t="n">
        <f aca="false">IF(AND(C542="Smelter not listed",OR(LEN(D542)=0,LEN(E542)=0)),1,0)</f>
        <v>0</v>
      </c>
      <c r="AB542" s="224" t="str">
        <f aca="false">B542&amp;C542</f>
        <v/>
      </c>
    </row>
    <row r="543" s="179" customFormat="true" ht="20.25" hidden="false" customHeight="false" outlineLevel="0" collapsed="false">
      <c r="A543" s="221"/>
      <c r="B543" s="211" t="str">
        <f aca="false">IF(LEN(A543)=0,"",INDEX('Smelter Look-up'!$A:$A,MATCH($A543,'Smelter Look-up'!$E:$E,0)))</f>
        <v/>
      </c>
      <c r="C543" s="212" t="str">
        <f aca="false">IF(LEN(A543)=0,"",INDEX('Smelter Look-up'!$C:$C,MATCH($A543,'Smelter Look-up'!$E:$E,0)))</f>
        <v/>
      </c>
      <c r="D543" s="213"/>
      <c r="E543" s="211" t="str">
        <f aca="true">IF(ISERROR($V543),"",OFFSET('Smelter Look-up'!$D$4,$V543-4,0)&amp;"")</f>
        <v/>
      </c>
      <c r="F543" s="214" t="str">
        <f aca="true">IF(ISERROR($V543),"",OFFSET('Smelter Look-up'!$E$4,$V543-4,0))</f>
        <v/>
      </c>
      <c r="G543" s="214" t="str">
        <f aca="true">IF(C543=$X$4,IF(ISERROR($V543),"Enter smelter details","RMI"),IF(ISERROR($V543),"",OFFSET('Smelter Look-up'!$F$4,$V543-4,0)))</f>
        <v/>
      </c>
      <c r="H543" s="215" t="str">
        <f aca="true">IF(ISERROR($V543),"",OFFSET('Smelter Look-up'!$G$4,$V543-4,0))</f>
        <v/>
      </c>
      <c r="I543" s="216" t="str">
        <f aca="true">IF(ISERROR($V543),"",OFFSET('Smelter Look-up'!$H$4,$V543-4,0))</f>
        <v/>
      </c>
      <c r="J543" s="216" t="str">
        <f aca="true">IF(ISERROR($V543),"",OFFSET('Smelter Look-up'!$I$4,$V543-4,0))</f>
        <v/>
      </c>
      <c r="K543" s="217"/>
      <c r="L543" s="217"/>
      <c r="M543" s="217"/>
      <c r="N543" s="217"/>
      <c r="O543" s="217"/>
      <c r="P543" s="218"/>
      <c r="Q543" s="219"/>
      <c r="R543" s="220" t="str">
        <f aca="true">IF(ISERROR($V543),"",OFFSET('Smelter Look-up'!$C$4,$V543-4,0)&amp;"")</f>
        <v/>
      </c>
      <c r="S543" s="221" t="str">
        <f aca="true">IF(B543="","",IF(ISERROR(MATCH($E543,CL,0)),"Unknown",INDIRECT("'C'!$A$"&amp;MATCH($E543,CL,0)+1)))</f>
        <v/>
      </c>
      <c r="T543" s="221" t="str">
        <f aca="true">IF(B543="","",IF(ISERROR(MATCH($J543,SorP!$B$1:$B$6279,0)),"",INDIRECT("'SorP'!$A$"&amp;MATCH($S543&amp;$J543,SorP!C:C,0))))</f>
        <v/>
      </c>
      <c r="U543" s="222"/>
      <c r="V543" s="223" t="e">
        <f aca="false">IF(C543="",NA(),IF(OR(C543="Smelter not listed",C543="Smelter not yet identified"),MATCH($B543&amp;$D543,'Smelter Look-up'!$J:$J,0),MATCH($B543&amp;$C543,'Smelter Look-up'!$J:$J,0)))</f>
        <v>#N/A</v>
      </c>
      <c r="X543" s="179" t="n">
        <f aca="false">IF(AND(C543="Smelter not listed",OR(LEN(D543)=0,LEN(E543)=0)),1,0)</f>
        <v>0</v>
      </c>
      <c r="AB543" s="224" t="str">
        <f aca="false">B543&amp;C543</f>
        <v/>
      </c>
    </row>
    <row r="544" s="179" customFormat="true" ht="20.25" hidden="false" customHeight="false" outlineLevel="0" collapsed="false">
      <c r="A544" s="221"/>
      <c r="B544" s="211" t="str">
        <f aca="false">IF(LEN(A544)=0,"",INDEX('Smelter Look-up'!$A:$A,MATCH($A544,'Smelter Look-up'!$E:$E,0)))</f>
        <v/>
      </c>
      <c r="C544" s="212" t="str">
        <f aca="false">IF(LEN(A544)=0,"",INDEX('Smelter Look-up'!$C:$C,MATCH($A544,'Smelter Look-up'!$E:$E,0)))</f>
        <v/>
      </c>
      <c r="D544" s="213"/>
      <c r="E544" s="211" t="str">
        <f aca="true">IF(ISERROR($V544),"",OFFSET('Smelter Look-up'!$D$4,$V544-4,0)&amp;"")</f>
        <v/>
      </c>
      <c r="F544" s="214" t="str">
        <f aca="true">IF(ISERROR($V544),"",OFFSET('Smelter Look-up'!$E$4,$V544-4,0))</f>
        <v/>
      </c>
      <c r="G544" s="214" t="str">
        <f aca="true">IF(C544=$X$4,IF(ISERROR($V544),"Enter smelter details","RMI"),IF(ISERROR($V544),"",OFFSET('Smelter Look-up'!$F$4,$V544-4,0)))</f>
        <v/>
      </c>
      <c r="H544" s="215" t="str">
        <f aca="true">IF(ISERROR($V544),"",OFFSET('Smelter Look-up'!$G$4,$V544-4,0))</f>
        <v/>
      </c>
      <c r="I544" s="216" t="str">
        <f aca="true">IF(ISERROR($V544),"",OFFSET('Smelter Look-up'!$H$4,$V544-4,0))</f>
        <v/>
      </c>
      <c r="J544" s="216" t="str">
        <f aca="true">IF(ISERROR($V544),"",OFFSET('Smelter Look-up'!$I$4,$V544-4,0))</f>
        <v/>
      </c>
      <c r="K544" s="217"/>
      <c r="L544" s="217"/>
      <c r="M544" s="217"/>
      <c r="N544" s="217"/>
      <c r="O544" s="217"/>
      <c r="P544" s="218"/>
      <c r="Q544" s="219"/>
      <c r="R544" s="220" t="str">
        <f aca="true">IF(ISERROR($V544),"",OFFSET('Smelter Look-up'!$C$4,$V544-4,0)&amp;"")</f>
        <v/>
      </c>
      <c r="S544" s="221" t="str">
        <f aca="true">IF(B544="","",IF(ISERROR(MATCH($E544,CL,0)),"Unknown",INDIRECT("'C'!$A$"&amp;MATCH($E544,CL,0)+1)))</f>
        <v/>
      </c>
      <c r="T544" s="221" t="str">
        <f aca="true">IF(B544="","",IF(ISERROR(MATCH($J544,SorP!$B$1:$B$6279,0)),"",INDIRECT("'SorP'!$A$"&amp;MATCH($S544&amp;$J544,SorP!C:C,0))))</f>
        <v/>
      </c>
      <c r="U544" s="222"/>
      <c r="V544" s="223" t="e">
        <f aca="false">IF(C544="",NA(),IF(OR(C544="Smelter not listed",C544="Smelter not yet identified"),MATCH($B544&amp;$D544,'Smelter Look-up'!$J:$J,0),MATCH($B544&amp;$C544,'Smelter Look-up'!$J:$J,0)))</f>
        <v>#N/A</v>
      </c>
      <c r="X544" s="179" t="n">
        <f aca="false">IF(AND(C544="Smelter not listed",OR(LEN(D544)=0,LEN(E544)=0)),1,0)</f>
        <v>0</v>
      </c>
      <c r="AB544" s="224" t="str">
        <f aca="false">B544&amp;C544</f>
        <v/>
      </c>
    </row>
    <row r="545" s="179" customFormat="true" ht="20.25" hidden="false" customHeight="false" outlineLevel="0" collapsed="false">
      <c r="A545" s="221"/>
      <c r="B545" s="211" t="str">
        <f aca="false">IF(LEN(A545)=0,"",INDEX('Smelter Look-up'!$A:$A,MATCH($A545,'Smelter Look-up'!$E:$E,0)))</f>
        <v/>
      </c>
      <c r="C545" s="212" t="str">
        <f aca="false">IF(LEN(A545)=0,"",INDEX('Smelter Look-up'!$C:$C,MATCH($A545,'Smelter Look-up'!$E:$E,0)))</f>
        <v/>
      </c>
      <c r="D545" s="213"/>
      <c r="E545" s="211" t="str">
        <f aca="true">IF(ISERROR($V545),"",OFFSET('Smelter Look-up'!$D$4,$V545-4,0)&amp;"")</f>
        <v/>
      </c>
      <c r="F545" s="214" t="str">
        <f aca="true">IF(ISERROR($V545),"",OFFSET('Smelter Look-up'!$E$4,$V545-4,0))</f>
        <v/>
      </c>
      <c r="G545" s="214" t="str">
        <f aca="true">IF(C545=$X$4,IF(ISERROR($V545),"Enter smelter details","RMI"),IF(ISERROR($V545),"",OFFSET('Smelter Look-up'!$F$4,$V545-4,0)))</f>
        <v/>
      </c>
      <c r="H545" s="215" t="str">
        <f aca="true">IF(ISERROR($V545),"",OFFSET('Smelter Look-up'!$G$4,$V545-4,0))</f>
        <v/>
      </c>
      <c r="I545" s="216" t="str">
        <f aca="true">IF(ISERROR($V545),"",OFFSET('Smelter Look-up'!$H$4,$V545-4,0))</f>
        <v/>
      </c>
      <c r="J545" s="216" t="str">
        <f aca="true">IF(ISERROR($V545),"",OFFSET('Smelter Look-up'!$I$4,$V545-4,0))</f>
        <v/>
      </c>
      <c r="K545" s="217"/>
      <c r="L545" s="217"/>
      <c r="M545" s="217"/>
      <c r="N545" s="217"/>
      <c r="O545" s="217"/>
      <c r="P545" s="218"/>
      <c r="Q545" s="219"/>
      <c r="R545" s="220" t="str">
        <f aca="true">IF(ISERROR($V545),"",OFFSET('Smelter Look-up'!$C$4,$V545-4,0)&amp;"")</f>
        <v/>
      </c>
      <c r="S545" s="221" t="str">
        <f aca="true">IF(B545="","",IF(ISERROR(MATCH($E545,CL,0)),"Unknown",INDIRECT("'C'!$A$"&amp;MATCH($E545,CL,0)+1)))</f>
        <v/>
      </c>
      <c r="T545" s="221" t="str">
        <f aca="true">IF(B545="","",IF(ISERROR(MATCH($J545,SorP!$B$1:$B$6279,0)),"",INDIRECT("'SorP'!$A$"&amp;MATCH($S545&amp;$J545,SorP!C:C,0))))</f>
        <v/>
      </c>
      <c r="U545" s="222"/>
      <c r="V545" s="223" t="e">
        <f aca="false">IF(C545="",NA(),IF(OR(C545="Smelter not listed",C545="Smelter not yet identified"),MATCH($B545&amp;$D545,'Smelter Look-up'!$J:$J,0),MATCH($B545&amp;$C545,'Smelter Look-up'!$J:$J,0)))</f>
        <v>#N/A</v>
      </c>
      <c r="X545" s="179" t="n">
        <f aca="false">IF(AND(C545="Smelter not listed",OR(LEN(D545)=0,LEN(E545)=0)),1,0)</f>
        <v>0</v>
      </c>
      <c r="AB545" s="224" t="str">
        <f aca="false">B545&amp;C545</f>
        <v/>
      </c>
    </row>
    <row r="546" s="179" customFormat="true" ht="20.25" hidden="false" customHeight="false" outlineLevel="0" collapsed="false">
      <c r="A546" s="221"/>
      <c r="B546" s="211" t="str">
        <f aca="false">IF(LEN(A546)=0,"",INDEX('Smelter Look-up'!$A:$A,MATCH($A546,'Smelter Look-up'!$E:$E,0)))</f>
        <v/>
      </c>
      <c r="C546" s="212" t="str">
        <f aca="false">IF(LEN(A546)=0,"",INDEX('Smelter Look-up'!$C:$C,MATCH($A546,'Smelter Look-up'!$E:$E,0)))</f>
        <v/>
      </c>
      <c r="D546" s="213"/>
      <c r="E546" s="211" t="str">
        <f aca="true">IF(ISERROR($V546),"",OFFSET('Smelter Look-up'!$D$4,$V546-4,0)&amp;"")</f>
        <v/>
      </c>
      <c r="F546" s="214" t="str">
        <f aca="true">IF(ISERROR($V546),"",OFFSET('Smelter Look-up'!$E$4,$V546-4,0))</f>
        <v/>
      </c>
      <c r="G546" s="214" t="str">
        <f aca="true">IF(C546=$X$4,IF(ISERROR($V546),"Enter smelter details","RMI"),IF(ISERROR($V546),"",OFFSET('Smelter Look-up'!$F$4,$V546-4,0)))</f>
        <v/>
      </c>
      <c r="H546" s="215" t="str">
        <f aca="true">IF(ISERROR($V546),"",OFFSET('Smelter Look-up'!$G$4,$V546-4,0))</f>
        <v/>
      </c>
      <c r="I546" s="216" t="str">
        <f aca="true">IF(ISERROR($V546),"",OFFSET('Smelter Look-up'!$H$4,$V546-4,0))</f>
        <v/>
      </c>
      <c r="J546" s="216" t="str">
        <f aca="true">IF(ISERROR($V546),"",OFFSET('Smelter Look-up'!$I$4,$V546-4,0))</f>
        <v/>
      </c>
      <c r="K546" s="217"/>
      <c r="L546" s="217"/>
      <c r="M546" s="217"/>
      <c r="N546" s="217"/>
      <c r="O546" s="217"/>
      <c r="P546" s="218"/>
      <c r="Q546" s="219"/>
      <c r="R546" s="220" t="str">
        <f aca="true">IF(ISERROR($V546),"",OFFSET('Smelter Look-up'!$C$4,$V546-4,0)&amp;"")</f>
        <v/>
      </c>
      <c r="S546" s="221" t="str">
        <f aca="true">IF(B546="","",IF(ISERROR(MATCH($E546,CL,0)),"Unknown",INDIRECT("'C'!$A$"&amp;MATCH($E546,CL,0)+1)))</f>
        <v/>
      </c>
      <c r="T546" s="221" t="str">
        <f aca="true">IF(B546="","",IF(ISERROR(MATCH($J546,SorP!$B$1:$B$6279,0)),"",INDIRECT("'SorP'!$A$"&amp;MATCH($S546&amp;$J546,SorP!C:C,0))))</f>
        <v/>
      </c>
      <c r="U546" s="222"/>
      <c r="V546" s="223" t="e">
        <f aca="false">IF(C546="",NA(),IF(OR(C546="Smelter not listed",C546="Smelter not yet identified"),MATCH($B546&amp;$D546,'Smelter Look-up'!$J:$J,0),MATCH($B546&amp;$C546,'Smelter Look-up'!$J:$J,0)))</f>
        <v>#N/A</v>
      </c>
      <c r="X546" s="179" t="n">
        <f aca="false">IF(AND(C546="Smelter not listed",OR(LEN(D546)=0,LEN(E546)=0)),1,0)</f>
        <v>0</v>
      </c>
      <c r="AB546" s="224" t="str">
        <f aca="false">B546&amp;C546</f>
        <v/>
      </c>
    </row>
    <row r="547" s="179" customFormat="true" ht="20.25" hidden="false" customHeight="false" outlineLevel="0" collapsed="false">
      <c r="A547" s="221"/>
      <c r="B547" s="211" t="str">
        <f aca="false">IF(LEN(A547)=0,"",INDEX('Smelter Look-up'!$A:$A,MATCH($A547,'Smelter Look-up'!$E:$E,0)))</f>
        <v/>
      </c>
      <c r="C547" s="212" t="str">
        <f aca="false">IF(LEN(A547)=0,"",INDEX('Smelter Look-up'!$C:$C,MATCH($A547,'Smelter Look-up'!$E:$E,0)))</f>
        <v/>
      </c>
      <c r="D547" s="213"/>
      <c r="E547" s="211" t="str">
        <f aca="true">IF(ISERROR($V547),"",OFFSET('Smelter Look-up'!$D$4,$V547-4,0)&amp;"")</f>
        <v/>
      </c>
      <c r="F547" s="214" t="str">
        <f aca="true">IF(ISERROR($V547),"",OFFSET('Smelter Look-up'!$E$4,$V547-4,0))</f>
        <v/>
      </c>
      <c r="G547" s="214" t="str">
        <f aca="true">IF(C547=$X$4,IF(ISERROR($V547),"Enter smelter details","RMI"),IF(ISERROR($V547),"",OFFSET('Smelter Look-up'!$F$4,$V547-4,0)))</f>
        <v/>
      </c>
      <c r="H547" s="215" t="str">
        <f aca="true">IF(ISERROR($V547),"",OFFSET('Smelter Look-up'!$G$4,$V547-4,0))</f>
        <v/>
      </c>
      <c r="I547" s="216" t="str">
        <f aca="true">IF(ISERROR($V547),"",OFFSET('Smelter Look-up'!$H$4,$V547-4,0))</f>
        <v/>
      </c>
      <c r="J547" s="216" t="str">
        <f aca="true">IF(ISERROR($V547),"",OFFSET('Smelter Look-up'!$I$4,$V547-4,0))</f>
        <v/>
      </c>
      <c r="K547" s="217"/>
      <c r="L547" s="217"/>
      <c r="M547" s="217"/>
      <c r="N547" s="217"/>
      <c r="O547" s="217"/>
      <c r="P547" s="218"/>
      <c r="Q547" s="219"/>
      <c r="R547" s="220" t="str">
        <f aca="true">IF(ISERROR($V547),"",OFFSET('Smelter Look-up'!$C$4,$V547-4,0)&amp;"")</f>
        <v/>
      </c>
      <c r="S547" s="221" t="str">
        <f aca="true">IF(B547="","",IF(ISERROR(MATCH($E547,CL,0)),"Unknown",INDIRECT("'C'!$A$"&amp;MATCH($E547,CL,0)+1)))</f>
        <v/>
      </c>
      <c r="T547" s="221" t="str">
        <f aca="true">IF(B547="","",IF(ISERROR(MATCH($J547,SorP!$B$1:$B$6279,0)),"",INDIRECT("'SorP'!$A$"&amp;MATCH($S547&amp;$J547,SorP!C:C,0))))</f>
        <v/>
      </c>
      <c r="U547" s="222"/>
      <c r="V547" s="223" t="e">
        <f aca="false">IF(C547="",NA(),IF(OR(C547="Smelter not listed",C547="Smelter not yet identified"),MATCH($B547&amp;$D547,'Smelter Look-up'!$J:$J,0),MATCH($B547&amp;$C547,'Smelter Look-up'!$J:$J,0)))</f>
        <v>#N/A</v>
      </c>
      <c r="X547" s="179" t="n">
        <f aca="false">IF(AND(C547="Smelter not listed",OR(LEN(D547)=0,LEN(E547)=0)),1,0)</f>
        <v>0</v>
      </c>
      <c r="AB547" s="224" t="str">
        <f aca="false">B547&amp;C547</f>
        <v/>
      </c>
    </row>
    <row r="548" s="179" customFormat="true" ht="20.25" hidden="false" customHeight="false" outlineLevel="0" collapsed="false">
      <c r="A548" s="221"/>
      <c r="B548" s="211" t="str">
        <f aca="false">IF(LEN(A548)=0,"",INDEX('Smelter Look-up'!$A:$A,MATCH($A548,'Smelter Look-up'!$E:$E,0)))</f>
        <v/>
      </c>
      <c r="C548" s="212" t="str">
        <f aca="false">IF(LEN(A548)=0,"",INDEX('Smelter Look-up'!$C:$C,MATCH($A548,'Smelter Look-up'!$E:$E,0)))</f>
        <v/>
      </c>
      <c r="D548" s="213"/>
      <c r="E548" s="211" t="str">
        <f aca="true">IF(ISERROR($V548),"",OFFSET('Smelter Look-up'!$D$4,$V548-4,0)&amp;"")</f>
        <v/>
      </c>
      <c r="F548" s="214" t="str">
        <f aca="true">IF(ISERROR($V548),"",OFFSET('Smelter Look-up'!$E$4,$V548-4,0))</f>
        <v/>
      </c>
      <c r="G548" s="214" t="str">
        <f aca="true">IF(C548=$X$4,IF(ISERROR($V548),"Enter smelter details","RMI"),IF(ISERROR($V548),"",OFFSET('Smelter Look-up'!$F$4,$V548-4,0)))</f>
        <v/>
      </c>
      <c r="H548" s="215" t="str">
        <f aca="true">IF(ISERROR($V548),"",OFFSET('Smelter Look-up'!$G$4,$V548-4,0))</f>
        <v/>
      </c>
      <c r="I548" s="216" t="str">
        <f aca="true">IF(ISERROR($V548),"",OFFSET('Smelter Look-up'!$H$4,$V548-4,0))</f>
        <v/>
      </c>
      <c r="J548" s="216" t="str">
        <f aca="true">IF(ISERROR($V548),"",OFFSET('Smelter Look-up'!$I$4,$V548-4,0))</f>
        <v/>
      </c>
      <c r="K548" s="217"/>
      <c r="L548" s="217"/>
      <c r="M548" s="217"/>
      <c r="N548" s="217"/>
      <c r="O548" s="217"/>
      <c r="P548" s="218"/>
      <c r="Q548" s="219"/>
      <c r="R548" s="220" t="str">
        <f aca="true">IF(ISERROR($V548),"",OFFSET('Smelter Look-up'!$C$4,$V548-4,0)&amp;"")</f>
        <v/>
      </c>
      <c r="S548" s="221" t="str">
        <f aca="true">IF(B548="","",IF(ISERROR(MATCH($E548,CL,0)),"Unknown",INDIRECT("'C'!$A$"&amp;MATCH($E548,CL,0)+1)))</f>
        <v/>
      </c>
      <c r="T548" s="221" t="str">
        <f aca="true">IF(B548="","",IF(ISERROR(MATCH($J548,SorP!$B$1:$B$6279,0)),"",INDIRECT("'SorP'!$A$"&amp;MATCH($S548&amp;$J548,SorP!C:C,0))))</f>
        <v/>
      </c>
      <c r="U548" s="222"/>
      <c r="V548" s="223" t="e">
        <f aca="false">IF(C548="",NA(),IF(OR(C548="Smelter not listed",C548="Smelter not yet identified"),MATCH($B548&amp;$D548,'Smelter Look-up'!$J:$J,0),MATCH($B548&amp;$C548,'Smelter Look-up'!$J:$J,0)))</f>
        <v>#N/A</v>
      </c>
      <c r="X548" s="179" t="n">
        <f aca="false">IF(AND(C548="Smelter not listed",OR(LEN(D548)=0,LEN(E548)=0)),1,0)</f>
        <v>0</v>
      </c>
      <c r="AB548" s="224" t="str">
        <f aca="false">B548&amp;C548</f>
        <v/>
      </c>
    </row>
    <row r="549" s="179" customFormat="true" ht="20.25" hidden="false" customHeight="false" outlineLevel="0" collapsed="false">
      <c r="A549" s="221"/>
      <c r="B549" s="211" t="str">
        <f aca="false">IF(LEN(A549)=0,"",INDEX('Smelter Look-up'!$A:$A,MATCH($A549,'Smelter Look-up'!$E:$E,0)))</f>
        <v/>
      </c>
      <c r="C549" s="212" t="str">
        <f aca="false">IF(LEN(A549)=0,"",INDEX('Smelter Look-up'!$C:$C,MATCH($A549,'Smelter Look-up'!$E:$E,0)))</f>
        <v/>
      </c>
      <c r="D549" s="213"/>
      <c r="E549" s="211" t="str">
        <f aca="true">IF(ISERROR($V549),"",OFFSET('Smelter Look-up'!$D$4,$V549-4,0)&amp;"")</f>
        <v/>
      </c>
      <c r="F549" s="214" t="str">
        <f aca="true">IF(ISERROR($V549),"",OFFSET('Smelter Look-up'!$E$4,$V549-4,0))</f>
        <v/>
      </c>
      <c r="G549" s="214" t="str">
        <f aca="true">IF(C549=$X$4,IF(ISERROR($V549),"Enter smelter details","RMI"),IF(ISERROR($V549),"",OFFSET('Smelter Look-up'!$F$4,$V549-4,0)))</f>
        <v/>
      </c>
      <c r="H549" s="215" t="str">
        <f aca="true">IF(ISERROR($V549),"",OFFSET('Smelter Look-up'!$G$4,$V549-4,0))</f>
        <v/>
      </c>
      <c r="I549" s="216" t="str">
        <f aca="true">IF(ISERROR($V549),"",OFFSET('Smelter Look-up'!$H$4,$V549-4,0))</f>
        <v/>
      </c>
      <c r="J549" s="216" t="str">
        <f aca="true">IF(ISERROR($V549),"",OFFSET('Smelter Look-up'!$I$4,$V549-4,0))</f>
        <v/>
      </c>
      <c r="K549" s="217"/>
      <c r="L549" s="217"/>
      <c r="M549" s="217"/>
      <c r="N549" s="217"/>
      <c r="O549" s="217"/>
      <c r="P549" s="218"/>
      <c r="Q549" s="219"/>
      <c r="R549" s="220" t="str">
        <f aca="true">IF(ISERROR($V549),"",OFFSET('Smelter Look-up'!$C$4,$V549-4,0)&amp;"")</f>
        <v/>
      </c>
      <c r="S549" s="221" t="str">
        <f aca="true">IF(B549="","",IF(ISERROR(MATCH($E549,CL,0)),"Unknown",INDIRECT("'C'!$A$"&amp;MATCH($E549,CL,0)+1)))</f>
        <v/>
      </c>
      <c r="T549" s="221" t="str">
        <f aca="true">IF(B549="","",IF(ISERROR(MATCH($J549,SorP!$B$1:$B$6279,0)),"",INDIRECT("'SorP'!$A$"&amp;MATCH($S549&amp;$J549,SorP!C:C,0))))</f>
        <v/>
      </c>
      <c r="U549" s="222"/>
      <c r="V549" s="223" t="e">
        <f aca="false">IF(C549="",NA(),IF(OR(C549="Smelter not listed",C549="Smelter not yet identified"),MATCH($B549&amp;$D549,'Smelter Look-up'!$J:$J,0),MATCH($B549&amp;$C549,'Smelter Look-up'!$J:$J,0)))</f>
        <v>#N/A</v>
      </c>
      <c r="X549" s="179" t="n">
        <f aca="false">IF(AND(C549="Smelter not listed",OR(LEN(D549)=0,LEN(E549)=0)),1,0)</f>
        <v>0</v>
      </c>
      <c r="AB549" s="224" t="str">
        <f aca="false">B549&amp;C549</f>
        <v/>
      </c>
    </row>
    <row r="550" s="179" customFormat="true" ht="20.25" hidden="false" customHeight="false" outlineLevel="0" collapsed="false">
      <c r="A550" s="221"/>
      <c r="B550" s="211" t="str">
        <f aca="false">IF(LEN(A550)=0,"",INDEX('Smelter Look-up'!$A:$A,MATCH($A550,'Smelter Look-up'!$E:$E,0)))</f>
        <v/>
      </c>
      <c r="C550" s="212" t="str">
        <f aca="false">IF(LEN(A550)=0,"",INDEX('Smelter Look-up'!$C:$C,MATCH($A550,'Smelter Look-up'!$E:$E,0)))</f>
        <v/>
      </c>
      <c r="D550" s="213"/>
      <c r="E550" s="211" t="str">
        <f aca="true">IF(ISERROR($V550),"",OFFSET('Smelter Look-up'!$D$4,$V550-4,0)&amp;"")</f>
        <v/>
      </c>
      <c r="F550" s="214" t="str">
        <f aca="true">IF(ISERROR($V550),"",OFFSET('Smelter Look-up'!$E$4,$V550-4,0))</f>
        <v/>
      </c>
      <c r="G550" s="214" t="str">
        <f aca="true">IF(C550=$X$4,IF(ISERROR($V550),"Enter smelter details","RMI"),IF(ISERROR($V550),"",OFFSET('Smelter Look-up'!$F$4,$V550-4,0)))</f>
        <v/>
      </c>
      <c r="H550" s="215" t="str">
        <f aca="true">IF(ISERROR($V550),"",OFFSET('Smelter Look-up'!$G$4,$V550-4,0))</f>
        <v/>
      </c>
      <c r="I550" s="216" t="str">
        <f aca="true">IF(ISERROR($V550),"",OFFSET('Smelter Look-up'!$H$4,$V550-4,0))</f>
        <v/>
      </c>
      <c r="J550" s="216" t="str">
        <f aca="true">IF(ISERROR($V550),"",OFFSET('Smelter Look-up'!$I$4,$V550-4,0))</f>
        <v/>
      </c>
      <c r="K550" s="217"/>
      <c r="L550" s="217"/>
      <c r="M550" s="217"/>
      <c r="N550" s="217"/>
      <c r="O550" s="217"/>
      <c r="P550" s="218"/>
      <c r="Q550" s="219"/>
      <c r="R550" s="220" t="str">
        <f aca="true">IF(ISERROR($V550),"",OFFSET('Smelter Look-up'!$C$4,$V550-4,0)&amp;"")</f>
        <v/>
      </c>
      <c r="S550" s="221" t="str">
        <f aca="true">IF(B550="","",IF(ISERROR(MATCH($E550,CL,0)),"Unknown",INDIRECT("'C'!$A$"&amp;MATCH($E550,CL,0)+1)))</f>
        <v/>
      </c>
      <c r="T550" s="221" t="str">
        <f aca="true">IF(B550="","",IF(ISERROR(MATCH($J550,SorP!$B$1:$B$6279,0)),"",INDIRECT("'SorP'!$A$"&amp;MATCH($S550&amp;$J550,SorP!C:C,0))))</f>
        <v/>
      </c>
      <c r="U550" s="222"/>
      <c r="V550" s="223" t="e">
        <f aca="false">IF(C550="",NA(),IF(OR(C550="Smelter not listed",C550="Smelter not yet identified"),MATCH($B550&amp;$D550,'Smelter Look-up'!$J:$J,0),MATCH($B550&amp;$C550,'Smelter Look-up'!$J:$J,0)))</f>
        <v>#N/A</v>
      </c>
      <c r="X550" s="179" t="n">
        <f aca="false">IF(AND(C550="Smelter not listed",OR(LEN(D550)=0,LEN(E550)=0)),1,0)</f>
        <v>0</v>
      </c>
      <c r="AB550" s="224" t="str">
        <f aca="false">B550&amp;C550</f>
        <v/>
      </c>
    </row>
    <row r="551" s="179" customFormat="true" ht="20.25" hidden="false" customHeight="false" outlineLevel="0" collapsed="false">
      <c r="A551" s="221"/>
      <c r="B551" s="211" t="str">
        <f aca="false">IF(LEN(A551)=0,"",INDEX('Smelter Look-up'!$A:$A,MATCH($A551,'Smelter Look-up'!$E:$E,0)))</f>
        <v/>
      </c>
      <c r="C551" s="212" t="str">
        <f aca="false">IF(LEN(A551)=0,"",INDEX('Smelter Look-up'!$C:$C,MATCH($A551,'Smelter Look-up'!$E:$E,0)))</f>
        <v/>
      </c>
      <c r="D551" s="213"/>
      <c r="E551" s="211" t="str">
        <f aca="true">IF(ISERROR($V551),"",OFFSET('Smelter Look-up'!$D$4,$V551-4,0)&amp;"")</f>
        <v/>
      </c>
      <c r="F551" s="214" t="str">
        <f aca="true">IF(ISERROR($V551),"",OFFSET('Smelter Look-up'!$E$4,$V551-4,0))</f>
        <v/>
      </c>
      <c r="G551" s="214" t="str">
        <f aca="true">IF(C551=$X$4,IF(ISERROR($V551),"Enter smelter details","RMI"),IF(ISERROR($V551),"",OFFSET('Smelter Look-up'!$F$4,$V551-4,0)))</f>
        <v/>
      </c>
      <c r="H551" s="215" t="str">
        <f aca="true">IF(ISERROR($V551),"",OFFSET('Smelter Look-up'!$G$4,$V551-4,0))</f>
        <v/>
      </c>
      <c r="I551" s="216" t="str">
        <f aca="true">IF(ISERROR($V551),"",OFFSET('Smelter Look-up'!$H$4,$V551-4,0))</f>
        <v/>
      </c>
      <c r="J551" s="216" t="str">
        <f aca="true">IF(ISERROR($V551),"",OFFSET('Smelter Look-up'!$I$4,$V551-4,0))</f>
        <v/>
      </c>
      <c r="K551" s="217"/>
      <c r="L551" s="217"/>
      <c r="M551" s="217"/>
      <c r="N551" s="217"/>
      <c r="O551" s="217"/>
      <c r="P551" s="218"/>
      <c r="Q551" s="219"/>
      <c r="R551" s="220" t="str">
        <f aca="true">IF(ISERROR($V551),"",OFFSET('Smelter Look-up'!$C$4,$V551-4,0)&amp;"")</f>
        <v/>
      </c>
      <c r="S551" s="221" t="str">
        <f aca="true">IF(B551="","",IF(ISERROR(MATCH($E551,CL,0)),"Unknown",INDIRECT("'C'!$A$"&amp;MATCH($E551,CL,0)+1)))</f>
        <v/>
      </c>
      <c r="T551" s="221" t="str">
        <f aca="true">IF(B551="","",IF(ISERROR(MATCH($J551,SorP!$B$1:$B$6279,0)),"",INDIRECT("'SorP'!$A$"&amp;MATCH($S551&amp;$J551,SorP!C:C,0))))</f>
        <v/>
      </c>
      <c r="U551" s="222"/>
      <c r="V551" s="223" t="e">
        <f aca="false">IF(C551="",NA(),IF(OR(C551="Smelter not listed",C551="Smelter not yet identified"),MATCH($B551&amp;$D551,'Smelter Look-up'!$J:$J,0),MATCH($B551&amp;$C551,'Smelter Look-up'!$J:$J,0)))</f>
        <v>#N/A</v>
      </c>
      <c r="X551" s="179" t="n">
        <f aca="false">IF(AND(C551="Smelter not listed",OR(LEN(D551)=0,LEN(E551)=0)),1,0)</f>
        <v>0</v>
      </c>
      <c r="AB551" s="224" t="str">
        <f aca="false">B551&amp;C551</f>
        <v/>
      </c>
    </row>
    <row r="552" s="179" customFormat="true" ht="20.25" hidden="false" customHeight="false" outlineLevel="0" collapsed="false">
      <c r="A552" s="221"/>
      <c r="B552" s="211" t="str">
        <f aca="false">IF(LEN(A552)=0,"",INDEX('Smelter Look-up'!$A:$A,MATCH($A552,'Smelter Look-up'!$E:$E,0)))</f>
        <v/>
      </c>
      <c r="C552" s="212" t="str">
        <f aca="false">IF(LEN(A552)=0,"",INDEX('Smelter Look-up'!$C:$C,MATCH($A552,'Smelter Look-up'!$E:$E,0)))</f>
        <v/>
      </c>
      <c r="D552" s="213"/>
      <c r="E552" s="211" t="str">
        <f aca="true">IF(ISERROR($V552),"",OFFSET('Smelter Look-up'!$D$4,$V552-4,0)&amp;"")</f>
        <v/>
      </c>
      <c r="F552" s="214" t="str">
        <f aca="true">IF(ISERROR($V552),"",OFFSET('Smelter Look-up'!$E$4,$V552-4,0))</f>
        <v/>
      </c>
      <c r="G552" s="214" t="str">
        <f aca="true">IF(C552=$X$4,IF(ISERROR($V552),"Enter smelter details","RMI"),IF(ISERROR($V552),"",OFFSET('Smelter Look-up'!$F$4,$V552-4,0)))</f>
        <v/>
      </c>
      <c r="H552" s="215" t="str">
        <f aca="true">IF(ISERROR($V552),"",OFFSET('Smelter Look-up'!$G$4,$V552-4,0))</f>
        <v/>
      </c>
      <c r="I552" s="216" t="str">
        <f aca="true">IF(ISERROR($V552),"",OFFSET('Smelter Look-up'!$H$4,$V552-4,0))</f>
        <v/>
      </c>
      <c r="J552" s="216" t="str">
        <f aca="true">IF(ISERROR($V552),"",OFFSET('Smelter Look-up'!$I$4,$V552-4,0))</f>
        <v/>
      </c>
      <c r="K552" s="217"/>
      <c r="L552" s="217"/>
      <c r="M552" s="217"/>
      <c r="N552" s="217"/>
      <c r="O552" s="217"/>
      <c r="P552" s="218"/>
      <c r="Q552" s="219"/>
      <c r="R552" s="220" t="str">
        <f aca="true">IF(ISERROR($V552),"",OFFSET('Smelter Look-up'!$C$4,$V552-4,0)&amp;"")</f>
        <v/>
      </c>
      <c r="S552" s="221" t="str">
        <f aca="true">IF(B552="","",IF(ISERROR(MATCH($E552,CL,0)),"Unknown",INDIRECT("'C'!$A$"&amp;MATCH($E552,CL,0)+1)))</f>
        <v/>
      </c>
      <c r="T552" s="221" t="str">
        <f aca="true">IF(B552="","",IF(ISERROR(MATCH($J552,SorP!$B$1:$B$6279,0)),"",INDIRECT("'SorP'!$A$"&amp;MATCH($S552&amp;$J552,SorP!C:C,0))))</f>
        <v/>
      </c>
      <c r="U552" s="222"/>
      <c r="V552" s="223" t="e">
        <f aca="false">IF(C552="",NA(),IF(OR(C552="Smelter not listed",C552="Smelter not yet identified"),MATCH($B552&amp;$D552,'Smelter Look-up'!$J:$J,0),MATCH($B552&amp;$C552,'Smelter Look-up'!$J:$J,0)))</f>
        <v>#N/A</v>
      </c>
      <c r="X552" s="179" t="n">
        <f aca="false">IF(AND(C552="Smelter not listed",OR(LEN(D552)=0,LEN(E552)=0)),1,0)</f>
        <v>0</v>
      </c>
      <c r="AB552" s="224" t="str">
        <f aca="false">B552&amp;C552</f>
        <v/>
      </c>
    </row>
    <row r="553" s="179" customFormat="true" ht="20.25" hidden="false" customHeight="false" outlineLevel="0" collapsed="false">
      <c r="A553" s="221"/>
      <c r="B553" s="211" t="str">
        <f aca="false">IF(LEN(A553)=0,"",INDEX('Smelter Look-up'!$A:$A,MATCH($A553,'Smelter Look-up'!$E:$E,0)))</f>
        <v/>
      </c>
      <c r="C553" s="212" t="str">
        <f aca="false">IF(LEN(A553)=0,"",INDEX('Smelter Look-up'!$C:$C,MATCH($A553,'Smelter Look-up'!$E:$E,0)))</f>
        <v/>
      </c>
      <c r="D553" s="213"/>
      <c r="E553" s="211" t="str">
        <f aca="true">IF(ISERROR($V553),"",OFFSET('Smelter Look-up'!$D$4,$V553-4,0)&amp;"")</f>
        <v/>
      </c>
      <c r="F553" s="214" t="str">
        <f aca="true">IF(ISERROR($V553),"",OFFSET('Smelter Look-up'!$E$4,$V553-4,0))</f>
        <v/>
      </c>
      <c r="G553" s="214" t="str">
        <f aca="true">IF(C553=$X$4,IF(ISERROR($V553),"Enter smelter details","RMI"),IF(ISERROR($V553),"",OFFSET('Smelter Look-up'!$F$4,$V553-4,0)))</f>
        <v/>
      </c>
      <c r="H553" s="215" t="str">
        <f aca="true">IF(ISERROR($V553),"",OFFSET('Smelter Look-up'!$G$4,$V553-4,0))</f>
        <v/>
      </c>
      <c r="I553" s="216" t="str">
        <f aca="true">IF(ISERROR($V553),"",OFFSET('Smelter Look-up'!$H$4,$V553-4,0))</f>
        <v/>
      </c>
      <c r="J553" s="216" t="str">
        <f aca="true">IF(ISERROR($V553),"",OFFSET('Smelter Look-up'!$I$4,$V553-4,0))</f>
        <v/>
      </c>
      <c r="K553" s="217"/>
      <c r="L553" s="217"/>
      <c r="M553" s="217"/>
      <c r="N553" s="217"/>
      <c r="O553" s="217"/>
      <c r="P553" s="218"/>
      <c r="Q553" s="219"/>
      <c r="R553" s="220" t="str">
        <f aca="true">IF(ISERROR($V553),"",OFFSET('Smelter Look-up'!$C$4,$V553-4,0)&amp;"")</f>
        <v/>
      </c>
      <c r="S553" s="221" t="str">
        <f aca="true">IF(B553="","",IF(ISERROR(MATCH($E553,CL,0)),"Unknown",INDIRECT("'C'!$A$"&amp;MATCH($E553,CL,0)+1)))</f>
        <v/>
      </c>
      <c r="T553" s="221" t="str">
        <f aca="true">IF(B553="","",IF(ISERROR(MATCH($J553,SorP!$B$1:$B$6279,0)),"",INDIRECT("'SorP'!$A$"&amp;MATCH($S553&amp;$J553,SorP!C:C,0))))</f>
        <v/>
      </c>
      <c r="U553" s="222"/>
      <c r="V553" s="223" t="e">
        <f aca="false">IF(C553="",NA(),IF(OR(C553="Smelter not listed",C553="Smelter not yet identified"),MATCH($B553&amp;$D553,'Smelter Look-up'!$J:$J,0),MATCH($B553&amp;$C553,'Smelter Look-up'!$J:$J,0)))</f>
        <v>#N/A</v>
      </c>
      <c r="X553" s="179" t="n">
        <f aca="false">IF(AND(C553="Smelter not listed",OR(LEN(D553)=0,LEN(E553)=0)),1,0)</f>
        <v>0</v>
      </c>
      <c r="AB553" s="224" t="str">
        <f aca="false">B553&amp;C553</f>
        <v/>
      </c>
    </row>
    <row r="554" s="179" customFormat="true" ht="20.25" hidden="false" customHeight="false" outlineLevel="0" collapsed="false">
      <c r="A554" s="221"/>
      <c r="B554" s="211" t="str">
        <f aca="false">IF(LEN(A554)=0,"",INDEX('Smelter Look-up'!$A:$A,MATCH($A554,'Smelter Look-up'!$E:$E,0)))</f>
        <v/>
      </c>
      <c r="C554" s="212" t="str">
        <f aca="false">IF(LEN(A554)=0,"",INDEX('Smelter Look-up'!$C:$C,MATCH($A554,'Smelter Look-up'!$E:$E,0)))</f>
        <v/>
      </c>
      <c r="D554" s="213"/>
      <c r="E554" s="211" t="str">
        <f aca="true">IF(ISERROR($V554),"",OFFSET('Smelter Look-up'!$D$4,$V554-4,0)&amp;"")</f>
        <v/>
      </c>
      <c r="F554" s="214" t="str">
        <f aca="true">IF(ISERROR($V554),"",OFFSET('Smelter Look-up'!$E$4,$V554-4,0))</f>
        <v/>
      </c>
      <c r="G554" s="214" t="str">
        <f aca="true">IF(C554=$X$4,IF(ISERROR($V554),"Enter smelter details","RMI"),IF(ISERROR($V554),"",OFFSET('Smelter Look-up'!$F$4,$V554-4,0)))</f>
        <v/>
      </c>
      <c r="H554" s="215" t="str">
        <f aca="true">IF(ISERROR($V554),"",OFFSET('Smelter Look-up'!$G$4,$V554-4,0))</f>
        <v/>
      </c>
      <c r="I554" s="216" t="str">
        <f aca="true">IF(ISERROR($V554),"",OFFSET('Smelter Look-up'!$H$4,$V554-4,0))</f>
        <v/>
      </c>
      <c r="J554" s="216" t="str">
        <f aca="true">IF(ISERROR($V554),"",OFFSET('Smelter Look-up'!$I$4,$V554-4,0))</f>
        <v/>
      </c>
      <c r="K554" s="217"/>
      <c r="L554" s="217"/>
      <c r="M554" s="217"/>
      <c r="N554" s="217"/>
      <c r="O554" s="217"/>
      <c r="P554" s="218"/>
      <c r="Q554" s="219"/>
      <c r="R554" s="220" t="str">
        <f aca="true">IF(ISERROR($V554),"",OFFSET('Smelter Look-up'!$C$4,$V554-4,0)&amp;"")</f>
        <v/>
      </c>
      <c r="S554" s="221" t="str">
        <f aca="true">IF(B554="","",IF(ISERROR(MATCH($E554,CL,0)),"Unknown",INDIRECT("'C'!$A$"&amp;MATCH($E554,CL,0)+1)))</f>
        <v/>
      </c>
      <c r="T554" s="221" t="str">
        <f aca="true">IF(B554="","",IF(ISERROR(MATCH($J554,SorP!$B$1:$B$6279,0)),"",INDIRECT("'SorP'!$A$"&amp;MATCH($S554&amp;$J554,SorP!C:C,0))))</f>
        <v/>
      </c>
      <c r="U554" s="222"/>
      <c r="V554" s="223" t="e">
        <f aca="false">IF(C554="",NA(),IF(OR(C554="Smelter not listed",C554="Smelter not yet identified"),MATCH($B554&amp;$D554,'Smelter Look-up'!$J:$J,0),MATCH($B554&amp;$C554,'Smelter Look-up'!$J:$J,0)))</f>
        <v>#N/A</v>
      </c>
      <c r="X554" s="179" t="n">
        <f aca="false">IF(AND(C554="Smelter not listed",OR(LEN(D554)=0,LEN(E554)=0)),1,0)</f>
        <v>0</v>
      </c>
      <c r="AB554" s="224" t="str">
        <f aca="false">B554&amp;C554</f>
        <v/>
      </c>
    </row>
    <row r="555" s="179" customFormat="true" ht="20.25" hidden="false" customHeight="false" outlineLevel="0" collapsed="false">
      <c r="A555" s="221"/>
      <c r="B555" s="211" t="str">
        <f aca="false">IF(LEN(A555)=0,"",INDEX('Smelter Look-up'!$A:$A,MATCH($A555,'Smelter Look-up'!$E:$E,0)))</f>
        <v/>
      </c>
      <c r="C555" s="212" t="str">
        <f aca="false">IF(LEN(A555)=0,"",INDEX('Smelter Look-up'!$C:$C,MATCH($A555,'Smelter Look-up'!$E:$E,0)))</f>
        <v/>
      </c>
      <c r="D555" s="213"/>
      <c r="E555" s="211" t="str">
        <f aca="true">IF(ISERROR($V555),"",OFFSET('Smelter Look-up'!$D$4,$V555-4,0)&amp;"")</f>
        <v/>
      </c>
      <c r="F555" s="214" t="str">
        <f aca="true">IF(ISERROR($V555),"",OFFSET('Smelter Look-up'!$E$4,$V555-4,0))</f>
        <v/>
      </c>
      <c r="G555" s="214" t="str">
        <f aca="true">IF(C555=$X$4,IF(ISERROR($V555),"Enter smelter details","RMI"),IF(ISERROR($V555),"",OFFSET('Smelter Look-up'!$F$4,$V555-4,0)))</f>
        <v/>
      </c>
      <c r="H555" s="215" t="str">
        <f aca="true">IF(ISERROR($V555),"",OFFSET('Smelter Look-up'!$G$4,$V555-4,0))</f>
        <v/>
      </c>
      <c r="I555" s="216" t="str">
        <f aca="true">IF(ISERROR($V555),"",OFFSET('Smelter Look-up'!$H$4,$V555-4,0))</f>
        <v/>
      </c>
      <c r="J555" s="216" t="str">
        <f aca="true">IF(ISERROR($V555),"",OFFSET('Smelter Look-up'!$I$4,$V555-4,0))</f>
        <v/>
      </c>
      <c r="K555" s="217"/>
      <c r="L555" s="217"/>
      <c r="M555" s="217"/>
      <c r="N555" s="217"/>
      <c r="O555" s="217"/>
      <c r="P555" s="218"/>
      <c r="Q555" s="219"/>
      <c r="R555" s="220" t="str">
        <f aca="true">IF(ISERROR($V555),"",OFFSET('Smelter Look-up'!$C$4,$V555-4,0)&amp;"")</f>
        <v/>
      </c>
      <c r="S555" s="221" t="str">
        <f aca="true">IF(B555="","",IF(ISERROR(MATCH($E555,CL,0)),"Unknown",INDIRECT("'C'!$A$"&amp;MATCH($E555,CL,0)+1)))</f>
        <v/>
      </c>
      <c r="T555" s="221" t="str">
        <f aca="true">IF(B555="","",IF(ISERROR(MATCH($J555,SorP!$B$1:$B$6279,0)),"",INDIRECT("'SorP'!$A$"&amp;MATCH($S555&amp;$J555,SorP!C:C,0))))</f>
        <v/>
      </c>
      <c r="U555" s="222"/>
      <c r="V555" s="223" t="e">
        <f aca="false">IF(C555="",NA(),IF(OR(C555="Smelter not listed",C555="Smelter not yet identified"),MATCH($B555&amp;$D555,'Smelter Look-up'!$J:$J,0),MATCH($B555&amp;$C555,'Smelter Look-up'!$J:$J,0)))</f>
        <v>#N/A</v>
      </c>
      <c r="X555" s="179" t="n">
        <f aca="false">IF(AND(C555="Smelter not listed",OR(LEN(D555)=0,LEN(E555)=0)),1,0)</f>
        <v>0</v>
      </c>
      <c r="AB555" s="224" t="str">
        <f aca="false">B555&amp;C555</f>
        <v/>
      </c>
    </row>
    <row r="556" s="179" customFormat="true" ht="20.25" hidden="false" customHeight="false" outlineLevel="0" collapsed="false">
      <c r="A556" s="221"/>
      <c r="B556" s="211" t="str">
        <f aca="false">IF(LEN(A556)=0,"",INDEX('Smelter Look-up'!$A:$A,MATCH($A556,'Smelter Look-up'!$E:$E,0)))</f>
        <v/>
      </c>
      <c r="C556" s="212" t="str">
        <f aca="false">IF(LEN(A556)=0,"",INDEX('Smelter Look-up'!$C:$C,MATCH($A556,'Smelter Look-up'!$E:$E,0)))</f>
        <v/>
      </c>
      <c r="D556" s="213"/>
      <c r="E556" s="211" t="str">
        <f aca="true">IF(ISERROR($V556),"",OFFSET('Smelter Look-up'!$D$4,$V556-4,0)&amp;"")</f>
        <v/>
      </c>
      <c r="F556" s="214" t="str">
        <f aca="true">IF(ISERROR($V556),"",OFFSET('Smelter Look-up'!$E$4,$V556-4,0))</f>
        <v/>
      </c>
      <c r="G556" s="214" t="str">
        <f aca="true">IF(C556=$X$4,IF(ISERROR($V556),"Enter smelter details","RMI"),IF(ISERROR($V556),"",OFFSET('Smelter Look-up'!$F$4,$V556-4,0)))</f>
        <v/>
      </c>
      <c r="H556" s="215" t="str">
        <f aca="true">IF(ISERROR($V556),"",OFFSET('Smelter Look-up'!$G$4,$V556-4,0))</f>
        <v/>
      </c>
      <c r="I556" s="216" t="str">
        <f aca="true">IF(ISERROR($V556),"",OFFSET('Smelter Look-up'!$H$4,$V556-4,0))</f>
        <v/>
      </c>
      <c r="J556" s="216" t="str">
        <f aca="true">IF(ISERROR($V556),"",OFFSET('Smelter Look-up'!$I$4,$V556-4,0))</f>
        <v/>
      </c>
      <c r="K556" s="217"/>
      <c r="L556" s="217"/>
      <c r="M556" s="217"/>
      <c r="N556" s="217"/>
      <c r="O556" s="217"/>
      <c r="P556" s="218"/>
      <c r="Q556" s="219"/>
      <c r="R556" s="220" t="str">
        <f aca="true">IF(ISERROR($V556),"",OFFSET('Smelter Look-up'!$C$4,$V556-4,0)&amp;"")</f>
        <v/>
      </c>
      <c r="S556" s="221" t="str">
        <f aca="true">IF(B556="","",IF(ISERROR(MATCH($E556,CL,0)),"Unknown",INDIRECT("'C'!$A$"&amp;MATCH($E556,CL,0)+1)))</f>
        <v/>
      </c>
      <c r="T556" s="221" t="str">
        <f aca="true">IF(B556="","",IF(ISERROR(MATCH($J556,SorP!$B$1:$B$6279,0)),"",INDIRECT("'SorP'!$A$"&amp;MATCH($S556&amp;$J556,SorP!C:C,0))))</f>
        <v/>
      </c>
      <c r="U556" s="222"/>
      <c r="V556" s="223" t="e">
        <f aca="false">IF(C556="",NA(),IF(OR(C556="Smelter not listed",C556="Smelter not yet identified"),MATCH($B556&amp;$D556,'Smelter Look-up'!$J:$J,0),MATCH($B556&amp;$C556,'Smelter Look-up'!$J:$J,0)))</f>
        <v>#N/A</v>
      </c>
      <c r="X556" s="179" t="n">
        <f aca="false">IF(AND(C556="Smelter not listed",OR(LEN(D556)=0,LEN(E556)=0)),1,0)</f>
        <v>0</v>
      </c>
      <c r="AB556" s="224" t="str">
        <f aca="false">B556&amp;C556</f>
        <v/>
      </c>
    </row>
    <row r="557" s="179" customFormat="true" ht="20.25" hidden="false" customHeight="false" outlineLevel="0" collapsed="false">
      <c r="A557" s="221"/>
      <c r="B557" s="211" t="str">
        <f aca="false">IF(LEN(A557)=0,"",INDEX('Smelter Look-up'!$A:$A,MATCH($A557,'Smelter Look-up'!$E:$E,0)))</f>
        <v/>
      </c>
      <c r="C557" s="212" t="str">
        <f aca="false">IF(LEN(A557)=0,"",INDEX('Smelter Look-up'!$C:$C,MATCH($A557,'Smelter Look-up'!$E:$E,0)))</f>
        <v/>
      </c>
      <c r="D557" s="213"/>
      <c r="E557" s="211" t="str">
        <f aca="true">IF(ISERROR($V557),"",OFFSET('Smelter Look-up'!$D$4,$V557-4,0)&amp;"")</f>
        <v/>
      </c>
      <c r="F557" s="214" t="str">
        <f aca="true">IF(ISERROR($V557),"",OFFSET('Smelter Look-up'!$E$4,$V557-4,0))</f>
        <v/>
      </c>
      <c r="G557" s="214" t="str">
        <f aca="true">IF(C557=$X$4,IF(ISERROR($V557),"Enter smelter details","RMI"),IF(ISERROR($V557),"",OFFSET('Smelter Look-up'!$F$4,$V557-4,0)))</f>
        <v/>
      </c>
      <c r="H557" s="215" t="str">
        <f aca="true">IF(ISERROR($V557),"",OFFSET('Smelter Look-up'!$G$4,$V557-4,0))</f>
        <v/>
      </c>
      <c r="I557" s="216" t="str">
        <f aca="true">IF(ISERROR($V557),"",OFFSET('Smelter Look-up'!$H$4,$V557-4,0))</f>
        <v/>
      </c>
      <c r="J557" s="216" t="str">
        <f aca="true">IF(ISERROR($V557),"",OFFSET('Smelter Look-up'!$I$4,$V557-4,0))</f>
        <v/>
      </c>
      <c r="K557" s="217"/>
      <c r="L557" s="217"/>
      <c r="M557" s="217"/>
      <c r="N557" s="217"/>
      <c r="O557" s="217"/>
      <c r="P557" s="218"/>
      <c r="Q557" s="219"/>
      <c r="R557" s="220" t="str">
        <f aca="true">IF(ISERROR($V557),"",OFFSET('Smelter Look-up'!$C$4,$V557-4,0)&amp;"")</f>
        <v/>
      </c>
      <c r="S557" s="221" t="str">
        <f aca="true">IF(B557="","",IF(ISERROR(MATCH($E557,CL,0)),"Unknown",INDIRECT("'C'!$A$"&amp;MATCH($E557,CL,0)+1)))</f>
        <v/>
      </c>
      <c r="T557" s="221" t="str">
        <f aca="true">IF(B557="","",IF(ISERROR(MATCH($J557,SorP!$B$1:$B$6279,0)),"",INDIRECT("'SorP'!$A$"&amp;MATCH($S557&amp;$J557,SorP!C:C,0))))</f>
        <v/>
      </c>
      <c r="U557" s="222"/>
      <c r="V557" s="223" t="e">
        <f aca="false">IF(C557="",NA(),IF(OR(C557="Smelter not listed",C557="Smelter not yet identified"),MATCH($B557&amp;$D557,'Smelter Look-up'!$J:$J,0),MATCH($B557&amp;$C557,'Smelter Look-up'!$J:$J,0)))</f>
        <v>#N/A</v>
      </c>
      <c r="X557" s="179" t="n">
        <f aca="false">IF(AND(C557="Smelter not listed",OR(LEN(D557)=0,LEN(E557)=0)),1,0)</f>
        <v>0</v>
      </c>
      <c r="AB557" s="224" t="str">
        <f aca="false">B557&amp;C557</f>
        <v/>
      </c>
    </row>
    <row r="558" s="179" customFormat="true" ht="20.25" hidden="false" customHeight="false" outlineLevel="0" collapsed="false">
      <c r="A558" s="221"/>
      <c r="B558" s="211" t="str">
        <f aca="false">IF(LEN(A558)=0,"",INDEX('Smelter Look-up'!$A:$A,MATCH($A558,'Smelter Look-up'!$E:$E,0)))</f>
        <v/>
      </c>
      <c r="C558" s="212" t="str">
        <f aca="false">IF(LEN(A558)=0,"",INDEX('Smelter Look-up'!$C:$C,MATCH($A558,'Smelter Look-up'!$E:$E,0)))</f>
        <v/>
      </c>
      <c r="D558" s="213"/>
      <c r="E558" s="211" t="str">
        <f aca="true">IF(ISERROR($V558),"",OFFSET('Smelter Look-up'!$D$4,$V558-4,0)&amp;"")</f>
        <v/>
      </c>
      <c r="F558" s="214" t="str">
        <f aca="true">IF(ISERROR($V558),"",OFFSET('Smelter Look-up'!$E$4,$V558-4,0))</f>
        <v/>
      </c>
      <c r="G558" s="214" t="str">
        <f aca="true">IF(C558=$X$4,IF(ISERROR($V558),"Enter smelter details","RMI"),IF(ISERROR($V558),"",OFFSET('Smelter Look-up'!$F$4,$V558-4,0)))</f>
        <v/>
      </c>
      <c r="H558" s="215" t="str">
        <f aca="true">IF(ISERROR($V558),"",OFFSET('Smelter Look-up'!$G$4,$V558-4,0))</f>
        <v/>
      </c>
      <c r="I558" s="216" t="str">
        <f aca="true">IF(ISERROR($V558),"",OFFSET('Smelter Look-up'!$H$4,$V558-4,0))</f>
        <v/>
      </c>
      <c r="J558" s="216" t="str">
        <f aca="true">IF(ISERROR($V558),"",OFFSET('Smelter Look-up'!$I$4,$V558-4,0))</f>
        <v/>
      </c>
      <c r="K558" s="217"/>
      <c r="L558" s="217"/>
      <c r="M558" s="217"/>
      <c r="N558" s="217"/>
      <c r="O558" s="217"/>
      <c r="P558" s="218"/>
      <c r="Q558" s="219"/>
      <c r="R558" s="220" t="str">
        <f aca="true">IF(ISERROR($V558),"",OFFSET('Smelter Look-up'!$C$4,$V558-4,0)&amp;"")</f>
        <v/>
      </c>
      <c r="S558" s="221" t="str">
        <f aca="true">IF(B558="","",IF(ISERROR(MATCH($E558,CL,0)),"Unknown",INDIRECT("'C'!$A$"&amp;MATCH($E558,CL,0)+1)))</f>
        <v/>
      </c>
      <c r="T558" s="221" t="str">
        <f aca="true">IF(B558="","",IF(ISERROR(MATCH($J558,SorP!$B$1:$B$6279,0)),"",INDIRECT("'SorP'!$A$"&amp;MATCH($S558&amp;$J558,SorP!C:C,0))))</f>
        <v/>
      </c>
      <c r="U558" s="222"/>
      <c r="V558" s="223" t="e">
        <f aca="false">IF(C558="",NA(),IF(OR(C558="Smelter not listed",C558="Smelter not yet identified"),MATCH($B558&amp;$D558,'Smelter Look-up'!$J:$J,0),MATCH($B558&amp;$C558,'Smelter Look-up'!$J:$J,0)))</f>
        <v>#N/A</v>
      </c>
      <c r="X558" s="179" t="n">
        <f aca="false">IF(AND(C558="Smelter not listed",OR(LEN(D558)=0,LEN(E558)=0)),1,0)</f>
        <v>0</v>
      </c>
      <c r="AB558" s="224" t="str">
        <f aca="false">B558&amp;C558</f>
        <v/>
      </c>
    </row>
    <row r="559" s="179" customFormat="true" ht="20.25" hidden="false" customHeight="false" outlineLevel="0" collapsed="false">
      <c r="A559" s="221"/>
      <c r="B559" s="211" t="str">
        <f aca="false">IF(LEN(A559)=0,"",INDEX('Smelter Look-up'!$A:$A,MATCH($A559,'Smelter Look-up'!$E:$E,0)))</f>
        <v/>
      </c>
      <c r="C559" s="212" t="str">
        <f aca="false">IF(LEN(A559)=0,"",INDEX('Smelter Look-up'!$C:$C,MATCH($A559,'Smelter Look-up'!$E:$E,0)))</f>
        <v/>
      </c>
      <c r="D559" s="213"/>
      <c r="E559" s="211" t="str">
        <f aca="true">IF(ISERROR($V559),"",OFFSET('Smelter Look-up'!$D$4,$V559-4,0)&amp;"")</f>
        <v/>
      </c>
      <c r="F559" s="214" t="str">
        <f aca="true">IF(ISERROR($V559),"",OFFSET('Smelter Look-up'!$E$4,$V559-4,0))</f>
        <v/>
      </c>
      <c r="G559" s="214" t="str">
        <f aca="true">IF(C559=$X$4,IF(ISERROR($V559),"Enter smelter details","RMI"),IF(ISERROR($V559),"",OFFSET('Smelter Look-up'!$F$4,$V559-4,0)))</f>
        <v/>
      </c>
      <c r="H559" s="215" t="str">
        <f aca="true">IF(ISERROR($V559),"",OFFSET('Smelter Look-up'!$G$4,$V559-4,0))</f>
        <v/>
      </c>
      <c r="I559" s="216" t="str">
        <f aca="true">IF(ISERROR($V559),"",OFFSET('Smelter Look-up'!$H$4,$V559-4,0))</f>
        <v/>
      </c>
      <c r="J559" s="216" t="str">
        <f aca="true">IF(ISERROR($V559),"",OFFSET('Smelter Look-up'!$I$4,$V559-4,0))</f>
        <v/>
      </c>
      <c r="K559" s="217"/>
      <c r="L559" s="217"/>
      <c r="M559" s="217"/>
      <c r="N559" s="217"/>
      <c r="O559" s="217"/>
      <c r="P559" s="218"/>
      <c r="Q559" s="219"/>
      <c r="R559" s="220" t="str">
        <f aca="true">IF(ISERROR($V559),"",OFFSET('Smelter Look-up'!$C$4,$V559-4,0)&amp;"")</f>
        <v/>
      </c>
      <c r="S559" s="221" t="str">
        <f aca="true">IF(B559="","",IF(ISERROR(MATCH($E559,CL,0)),"Unknown",INDIRECT("'C'!$A$"&amp;MATCH($E559,CL,0)+1)))</f>
        <v/>
      </c>
      <c r="T559" s="221" t="str">
        <f aca="true">IF(B559="","",IF(ISERROR(MATCH($J559,SorP!$B$1:$B$6279,0)),"",INDIRECT("'SorP'!$A$"&amp;MATCH($S559&amp;$J559,SorP!C:C,0))))</f>
        <v/>
      </c>
      <c r="U559" s="222"/>
      <c r="V559" s="223" t="e">
        <f aca="false">IF(C559="",NA(),IF(OR(C559="Smelter not listed",C559="Smelter not yet identified"),MATCH($B559&amp;$D559,'Smelter Look-up'!$J:$J,0),MATCH($B559&amp;$C559,'Smelter Look-up'!$J:$J,0)))</f>
        <v>#N/A</v>
      </c>
      <c r="X559" s="179" t="n">
        <f aca="false">IF(AND(C559="Smelter not listed",OR(LEN(D559)=0,LEN(E559)=0)),1,0)</f>
        <v>0</v>
      </c>
      <c r="AB559" s="224" t="str">
        <f aca="false">B559&amp;C559</f>
        <v/>
      </c>
    </row>
    <row r="560" s="179" customFormat="true" ht="20.25" hidden="false" customHeight="false" outlineLevel="0" collapsed="false">
      <c r="A560" s="221"/>
      <c r="B560" s="211" t="str">
        <f aca="false">IF(LEN(A560)=0,"",INDEX('Smelter Look-up'!$A:$A,MATCH($A560,'Smelter Look-up'!$E:$E,0)))</f>
        <v/>
      </c>
      <c r="C560" s="212" t="str">
        <f aca="false">IF(LEN(A560)=0,"",INDEX('Smelter Look-up'!$C:$C,MATCH($A560,'Smelter Look-up'!$E:$E,0)))</f>
        <v/>
      </c>
      <c r="D560" s="213"/>
      <c r="E560" s="211" t="str">
        <f aca="true">IF(ISERROR($V560),"",OFFSET('Smelter Look-up'!$D$4,$V560-4,0)&amp;"")</f>
        <v/>
      </c>
      <c r="F560" s="214" t="str">
        <f aca="true">IF(ISERROR($V560),"",OFFSET('Smelter Look-up'!$E$4,$V560-4,0))</f>
        <v/>
      </c>
      <c r="G560" s="214" t="str">
        <f aca="true">IF(C560=$X$4,IF(ISERROR($V560),"Enter smelter details","RMI"),IF(ISERROR($V560),"",OFFSET('Smelter Look-up'!$F$4,$V560-4,0)))</f>
        <v/>
      </c>
      <c r="H560" s="215" t="str">
        <f aca="true">IF(ISERROR($V560),"",OFFSET('Smelter Look-up'!$G$4,$V560-4,0))</f>
        <v/>
      </c>
      <c r="I560" s="216" t="str">
        <f aca="true">IF(ISERROR($V560),"",OFFSET('Smelter Look-up'!$H$4,$V560-4,0))</f>
        <v/>
      </c>
      <c r="J560" s="216" t="str">
        <f aca="true">IF(ISERROR($V560),"",OFFSET('Smelter Look-up'!$I$4,$V560-4,0))</f>
        <v/>
      </c>
      <c r="K560" s="217"/>
      <c r="L560" s="217"/>
      <c r="M560" s="217"/>
      <c r="N560" s="217"/>
      <c r="O560" s="217"/>
      <c r="P560" s="218"/>
      <c r="Q560" s="219"/>
      <c r="R560" s="220" t="str">
        <f aca="true">IF(ISERROR($V560),"",OFFSET('Smelter Look-up'!$C$4,$V560-4,0)&amp;"")</f>
        <v/>
      </c>
      <c r="S560" s="221" t="str">
        <f aca="true">IF(B560="","",IF(ISERROR(MATCH($E560,CL,0)),"Unknown",INDIRECT("'C'!$A$"&amp;MATCH($E560,CL,0)+1)))</f>
        <v/>
      </c>
      <c r="T560" s="221" t="str">
        <f aca="true">IF(B560="","",IF(ISERROR(MATCH($J560,SorP!$B$1:$B$6279,0)),"",INDIRECT("'SorP'!$A$"&amp;MATCH($S560&amp;$J560,SorP!C:C,0))))</f>
        <v/>
      </c>
      <c r="U560" s="222"/>
      <c r="V560" s="223" t="e">
        <f aca="false">IF(C560="",NA(),IF(OR(C560="Smelter not listed",C560="Smelter not yet identified"),MATCH($B560&amp;$D560,'Smelter Look-up'!$J:$J,0),MATCH($B560&amp;$C560,'Smelter Look-up'!$J:$J,0)))</f>
        <v>#N/A</v>
      </c>
      <c r="X560" s="179" t="n">
        <f aca="false">IF(AND(C560="Smelter not listed",OR(LEN(D560)=0,LEN(E560)=0)),1,0)</f>
        <v>0</v>
      </c>
      <c r="AB560" s="224" t="str">
        <f aca="false">B560&amp;C560</f>
        <v/>
      </c>
    </row>
    <row r="561" s="179" customFormat="true" ht="20.25" hidden="false" customHeight="false" outlineLevel="0" collapsed="false">
      <c r="A561" s="221"/>
      <c r="B561" s="211" t="str">
        <f aca="false">IF(LEN(A561)=0,"",INDEX('Smelter Look-up'!$A:$A,MATCH($A561,'Smelter Look-up'!$E:$E,0)))</f>
        <v/>
      </c>
      <c r="C561" s="212" t="str">
        <f aca="false">IF(LEN(A561)=0,"",INDEX('Smelter Look-up'!$C:$C,MATCH($A561,'Smelter Look-up'!$E:$E,0)))</f>
        <v/>
      </c>
      <c r="D561" s="213"/>
      <c r="E561" s="211" t="str">
        <f aca="true">IF(ISERROR($V561),"",OFFSET('Smelter Look-up'!$D$4,$V561-4,0)&amp;"")</f>
        <v/>
      </c>
      <c r="F561" s="214" t="str">
        <f aca="true">IF(ISERROR($V561),"",OFFSET('Smelter Look-up'!$E$4,$V561-4,0))</f>
        <v/>
      </c>
      <c r="G561" s="214" t="str">
        <f aca="true">IF(C561=$X$4,IF(ISERROR($V561),"Enter smelter details","RMI"),IF(ISERROR($V561),"",OFFSET('Smelter Look-up'!$F$4,$V561-4,0)))</f>
        <v/>
      </c>
      <c r="H561" s="215" t="str">
        <f aca="true">IF(ISERROR($V561),"",OFFSET('Smelter Look-up'!$G$4,$V561-4,0))</f>
        <v/>
      </c>
      <c r="I561" s="216" t="str">
        <f aca="true">IF(ISERROR($V561),"",OFFSET('Smelter Look-up'!$H$4,$V561-4,0))</f>
        <v/>
      </c>
      <c r="J561" s="216" t="str">
        <f aca="true">IF(ISERROR($V561),"",OFFSET('Smelter Look-up'!$I$4,$V561-4,0))</f>
        <v/>
      </c>
      <c r="K561" s="217"/>
      <c r="L561" s="217"/>
      <c r="M561" s="217"/>
      <c r="N561" s="217"/>
      <c r="O561" s="217"/>
      <c r="P561" s="218"/>
      <c r="Q561" s="219"/>
      <c r="R561" s="220" t="str">
        <f aca="true">IF(ISERROR($V561),"",OFFSET('Smelter Look-up'!$C$4,$V561-4,0)&amp;"")</f>
        <v/>
      </c>
      <c r="S561" s="221" t="str">
        <f aca="true">IF(B561="","",IF(ISERROR(MATCH($E561,CL,0)),"Unknown",INDIRECT("'C'!$A$"&amp;MATCH($E561,CL,0)+1)))</f>
        <v/>
      </c>
      <c r="T561" s="221" t="str">
        <f aca="true">IF(B561="","",IF(ISERROR(MATCH($J561,SorP!$B$1:$B$6279,0)),"",INDIRECT("'SorP'!$A$"&amp;MATCH($S561&amp;$J561,SorP!C:C,0))))</f>
        <v/>
      </c>
      <c r="U561" s="222"/>
      <c r="V561" s="223" t="e">
        <f aca="false">IF(C561="",NA(),IF(OR(C561="Smelter not listed",C561="Smelter not yet identified"),MATCH($B561&amp;$D561,'Smelter Look-up'!$J:$J,0),MATCH($B561&amp;$C561,'Smelter Look-up'!$J:$J,0)))</f>
        <v>#N/A</v>
      </c>
      <c r="X561" s="179" t="n">
        <f aca="false">IF(AND(C561="Smelter not listed",OR(LEN(D561)=0,LEN(E561)=0)),1,0)</f>
        <v>0</v>
      </c>
      <c r="AB561" s="224" t="str">
        <f aca="false">B561&amp;C561</f>
        <v/>
      </c>
    </row>
    <row r="562" s="179" customFormat="true" ht="20.25" hidden="false" customHeight="false" outlineLevel="0" collapsed="false">
      <c r="A562" s="221"/>
      <c r="B562" s="211" t="str">
        <f aca="false">IF(LEN(A562)=0,"",INDEX('Smelter Look-up'!$A:$A,MATCH($A562,'Smelter Look-up'!$E:$E,0)))</f>
        <v/>
      </c>
      <c r="C562" s="212" t="str">
        <f aca="false">IF(LEN(A562)=0,"",INDEX('Smelter Look-up'!$C:$C,MATCH($A562,'Smelter Look-up'!$E:$E,0)))</f>
        <v/>
      </c>
      <c r="D562" s="213"/>
      <c r="E562" s="211" t="str">
        <f aca="true">IF(ISERROR($V562),"",OFFSET('Smelter Look-up'!$D$4,$V562-4,0)&amp;"")</f>
        <v/>
      </c>
      <c r="F562" s="214" t="str">
        <f aca="true">IF(ISERROR($V562),"",OFFSET('Smelter Look-up'!$E$4,$V562-4,0))</f>
        <v/>
      </c>
      <c r="G562" s="214" t="str">
        <f aca="true">IF(C562=$X$4,IF(ISERROR($V562),"Enter smelter details","RMI"),IF(ISERROR($V562),"",OFFSET('Smelter Look-up'!$F$4,$V562-4,0)))</f>
        <v/>
      </c>
      <c r="H562" s="215" t="str">
        <f aca="true">IF(ISERROR($V562),"",OFFSET('Smelter Look-up'!$G$4,$V562-4,0))</f>
        <v/>
      </c>
      <c r="I562" s="216" t="str">
        <f aca="true">IF(ISERROR($V562),"",OFFSET('Smelter Look-up'!$H$4,$V562-4,0))</f>
        <v/>
      </c>
      <c r="J562" s="216" t="str">
        <f aca="true">IF(ISERROR($V562),"",OFFSET('Smelter Look-up'!$I$4,$V562-4,0))</f>
        <v/>
      </c>
      <c r="K562" s="217"/>
      <c r="L562" s="217"/>
      <c r="M562" s="217"/>
      <c r="N562" s="217"/>
      <c r="O562" s="217"/>
      <c r="P562" s="218"/>
      <c r="Q562" s="219"/>
      <c r="R562" s="220" t="str">
        <f aca="true">IF(ISERROR($V562),"",OFFSET('Smelter Look-up'!$C$4,$V562-4,0)&amp;"")</f>
        <v/>
      </c>
      <c r="S562" s="221" t="str">
        <f aca="true">IF(B562="","",IF(ISERROR(MATCH($E562,CL,0)),"Unknown",INDIRECT("'C'!$A$"&amp;MATCH($E562,CL,0)+1)))</f>
        <v/>
      </c>
      <c r="T562" s="221" t="str">
        <f aca="true">IF(B562="","",IF(ISERROR(MATCH($J562,SorP!$B$1:$B$6279,0)),"",INDIRECT("'SorP'!$A$"&amp;MATCH($S562&amp;$J562,SorP!C:C,0))))</f>
        <v/>
      </c>
      <c r="U562" s="222"/>
      <c r="V562" s="223" t="e">
        <f aca="false">IF(C562="",NA(),IF(OR(C562="Smelter not listed",C562="Smelter not yet identified"),MATCH($B562&amp;$D562,'Smelter Look-up'!$J:$J,0),MATCH($B562&amp;$C562,'Smelter Look-up'!$J:$J,0)))</f>
        <v>#N/A</v>
      </c>
      <c r="X562" s="179" t="n">
        <f aca="false">IF(AND(C562="Smelter not listed",OR(LEN(D562)=0,LEN(E562)=0)),1,0)</f>
        <v>0</v>
      </c>
      <c r="AB562" s="224" t="str">
        <f aca="false">B562&amp;C562</f>
        <v/>
      </c>
    </row>
    <row r="563" s="179" customFormat="true" ht="20.25" hidden="false" customHeight="false" outlineLevel="0" collapsed="false">
      <c r="A563" s="221"/>
      <c r="B563" s="211" t="str">
        <f aca="false">IF(LEN(A563)=0,"",INDEX('Smelter Look-up'!$A:$A,MATCH($A563,'Smelter Look-up'!$E:$E,0)))</f>
        <v/>
      </c>
      <c r="C563" s="212" t="str">
        <f aca="false">IF(LEN(A563)=0,"",INDEX('Smelter Look-up'!$C:$C,MATCH($A563,'Smelter Look-up'!$E:$E,0)))</f>
        <v/>
      </c>
      <c r="D563" s="213"/>
      <c r="E563" s="211" t="str">
        <f aca="true">IF(ISERROR($V563),"",OFFSET('Smelter Look-up'!$D$4,$V563-4,0)&amp;"")</f>
        <v/>
      </c>
      <c r="F563" s="214" t="str">
        <f aca="true">IF(ISERROR($V563),"",OFFSET('Smelter Look-up'!$E$4,$V563-4,0))</f>
        <v/>
      </c>
      <c r="G563" s="214" t="str">
        <f aca="true">IF(C563=$X$4,IF(ISERROR($V563),"Enter smelter details","RMI"),IF(ISERROR($V563),"",OFFSET('Smelter Look-up'!$F$4,$V563-4,0)))</f>
        <v/>
      </c>
      <c r="H563" s="215" t="str">
        <f aca="true">IF(ISERROR($V563),"",OFFSET('Smelter Look-up'!$G$4,$V563-4,0))</f>
        <v/>
      </c>
      <c r="I563" s="216" t="str">
        <f aca="true">IF(ISERROR($V563),"",OFFSET('Smelter Look-up'!$H$4,$V563-4,0))</f>
        <v/>
      </c>
      <c r="J563" s="216" t="str">
        <f aca="true">IF(ISERROR($V563),"",OFFSET('Smelter Look-up'!$I$4,$V563-4,0))</f>
        <v/>
      </c>
      <c r="K563" s="217"/>
      <c r="L563" s="217"/>
      <c r="M563" s="217"/>
      <c r="N563" s="217"/>
      <c r="O563" s="217"/>
      <c r="P563" s="218"/>
      <c r="Q563" s="219"/>
      <c r="R563" s="220" t="str">
        <f aca="true">IF(ISERROR($V563),"",OFFSET('Smelter Look-up'!$C$4,$V563-4,0)&amp;"")</f>
        <v/>
      </c>
      <c r="S563" s="221" t="str">
        <f aca="true">IF(B563="","",IF(ISERROR(MATCH($E563,CL,0)),"Unknown",INDIRECT("'C'!$A$"&amp;MATCH($E563,CL,0)+1)))</f>
        <v/>
      </c>
      <c r="T563" s="221" t="str">
        <f aca="true">IF(B563="","",IF(ISERROR(MATCH($J563,SorP!$B$1:$B$6279,0)),"",INDIRECT("'SorP'!$A$"&amp;MATCH($S563&amp;$J563,SorP!C:C,0))))</f>
        <v/>
      </c>
      <c r="U563" s="222"/>
      <c r="V563" s="223" t="e">
        <f aca="false">IF(C563="",NA(),IF(OR(C563="Smelter not listed",C563="Smelter not yet identified"),MATCH($B563&amp;$D563,'Smelter Look-up'!$J:$J,0),MATCH($B563&amp;$C563,'Smelter Look-up'!$J:$J,0)))</f>
        <v>#N/A</v>
      </c>
      <c r="X563" s="179" t="n">
        <f aca="false">IF(AND(C563="Smelter not listed",OR(LEN(D563)=0,LEN(E563)=0)),1,0)</f>
        <v>0</v>
      </c>
      <c r="AB563" s="224" t="str">
        <f aca="false">B563&amp;C563</f>
        <v/>
      </c>
    </row>
    <row r="564" s="179" customFormat="true" ht="20.25" hidden="false" customHeight="false" outlineLevel="0" collapsed="false">
      <c r="A564" s="221"/>
      <c r="B564" s="211" t="str">
        <f aca="false">IF(LEN(A564)=0,"",INDEX('Smelter Look-up'!$A:$A,MATCH($A564,'Smelter Look-up'!$E:$E,0)))</f>
        <v/>
      </c>
      <c r="C564" s="212" t="str">
        <f aca="false">IF(LEN(A564)=0,"",INDEX('Smelter Look-up'!$C:$C,MATCH($A564,'Smelter Look-up'!$E:$E,0)))</f>
        <v/>
      </c>
      <c r="D564" s="213"/>
      <c r="E564" s="211" t="str">
        <f aca="true">IF(ISERROR($V564),"",OFFSET('Smelter Look-up'!$D$4,$V564-4,0)&amp;"")</f>
        <v/>
      </c>
      <c r="F564" s="214" t="str">
        <f aca="true">IF(ISERROR($V564),"",OFFSET('Smelter Look-up'!$E$4,$V564-4,0))</f>
        <v/>
      </c>
      <c r="G564" s="214" t="str">
        <f aca="true">IF(C564=$X$4,IF(ISERROR($V564),"Enter smelter details","RMI"),IF(ISERROR($V564),"",OFFSET('Smelter Look-up'!$F$4,$V564-4,0)))</f>
        <v/>
      </c>
      <c r="H564" s="215" t="str">
        <f aca="true">IF(ISERROR($V564),"",OFFSET('Smelter Look-up'!$G$4,$V564-4,0))</f>
        <v/>
      </c>
      <c r="I564" s="216" t="str">
        <f aca="true">IF(ISERROR($V564),"",OFFSET('Smelter Look-up'!$H$4,$V564-4,0))</f>
        <v/>
      </c>
      <c r="J564" s="216" t="str">
        <f aca="true">IF(ISERROR($V564),"",OFFSET('Smelter Look-up'!$I$4,$V564-4,0))</f>
        <v/>
      </c>
      <c r="K564" s="217"/>
      <c r="L564" s="217"/>
      <c r="M564" s="217"/>
      <c r="N564" s="217"/>
      <c r="O564" s="217"/>
      <c r="P564" s="218"/>
      <c r="Q564" s="219"/>
      <c r="R564" s="220" t="str">
        <f aca="true">IF(ISERROR($V564),"",OFFSET('Smelter Look-up'!$C$4,$V564-4,0)&amp;"")</f>
        <v/>
      </c>
      <c r="S564" s="221" t="str">
        <f aca="true">IF(B564="","",IF(ISERROR(MATCH($E564,CL,0)),"Unknown",INDIRECT("'C'!$A$"&amp;MATCH($E564,CL,0)+1)))</f>
        <v/>
      </c>
      <c r="T564" s="221" t="str">
        <f aca="true">IF(B564="","",IF(ISERROR(MATCH($J564,SorP!$B$1:$B$6279,0)),"",INDIRECT("'SorP'!$A$"&amp;MATCH($S564&amp;$J564,SorP!C:C,0))))</f>
        <v/>
      </c>
      <c r="U564" s="222"/>
      <c r="V564" s="223" t="e">
        <f aca="false">IF(C564="",NA(),IF(OR(C564="Smelter not listed",C564="Smelter not yet identified"),MATCH($B564&amp;$D564,'Smelter Look-up'!$J:$J,0),MATCH($B564&amp;$C564,'Smelter Look-up'!$J:$J,0)))</f>
        <v>#N/A</v>
      </c>
      <c r="X564" s="179" t="n">
        <f aca="false">IF(AND(C564="Smelter not listed",OR(LEN(D564)=0,LEN(E564)=0)),1,0)</f>
        <v>0</v>
      </c>
      <c r="AB564" s="224" t="str">
        <f aca="false">B564&amp;C564</f>
        <v/>
      </c>
    </row>
    <row r="565" s="179" customFormat="true" ht="20.25" hidden="false" customHeight="false" outlineLevel="0" collapsed="false">
      <c r="A565" s="221"/>
      <c r="B565" s="211" t="str">
        <f aca="false">IF(LEN(A565)=0,"",INDEX('Smelter Look-up'!$A:$A,MATCH($A565,'Smelter Look-up'!$E:$E,0)))</f>
        <v/>
      </c>
      <c r="C565" s="212" t="str">
        <f aca="false">IF(LEN(A565)=0,"",INDEX('Smelter Look-up'!$C:$C,MATCH($A565,'Smelter Look-up'!$E:$E,0)))</f>
        <v/>
      </c>
      <c r="D565" s="213"/>
      <c r="E565" s="211" t="str">
        <f aca="true">IF(ISERROR($V565),"",OFFSET('Smelter Look-up'!$D$4,$V565-4,0)&amp;"")</f>
        <v/>
      </c>
      <c r="F565" s="214" t="str">
        <f aca="true">IF(ISERROR($V565),"",OFFSET('Smelter Look-up'!$E$4,$V565-4,0))</f>
        <v/>
      </c>
      <c r="G565" s="214" t="str">
        <f aca="true">IF(C565=$X$4,IF(ISERROR($V565),"Enter smelter details","RMI"),IF(ISERROR($V565),"",OFFSET('Smelter Look-up'!$F$4,$V565-4,0)))</f>
        <v/>
      </c>
      <c r="H565" s="215" t="str">
        <f aca="true">IF(ISERROR($V565),"",OFFSET('Smelter Look-up'!$G$4,$V565-4,0))</f>
        <v/>
      </c>
      <c r="I565" s="216" t="str">
        <f aca="true">IF(ISERROR($V565),"",OFFSET('Smelter Look-up'!$H$4,$V565-4,0))</f>
        <v/>
      </c>
      <c r="J565" s="216" t="str">
        <f aca="true">IF(ISERROR($V565),"",OFFSET('Smelter Look-up'!$I$4,$V565-4,0))</f>
        <v/>
      </c>
      <c r="K565" s="217"/>
      <c r="L565" s="217"/>
      <c r="M565" s="217"/>
      <c r="N565" s="217"/>
      <c r="O565" s="217"/>
      <c r="P565" s="218"/>
      <c r="Q565" s="219"/>
      <c r="R565" s="220" t="str">
        <f aca="true">IF(ISERROR($V565),"",OFFSET('Smelter Look-up'!$C$4,$V565-4,0)&amp;"")</f>
        <v/>
      </c>
      <c r="S565" s="221" t="str">
        <f aca="true">IF(B565="","",IF(ISERROR(MATCH($E565,CL,0)),"Unknown",INDIRECT("'C'!$A$"&amp;MATCH($E565,CL,0)+1)))</f>
        <v/>
      </c>
      <c r="T565" s="221" t="str">
        <f aca="true">IF(B565="","",IF(ISERROR(MATCH($J565,SorP!$B$1:$B$6279,0)),"",INDIRECT("'SorP'!$A$"&amp;MATCH($S565&amp;$J565,SorP!C:C,0))))</f>
        <v/>
      </c>
      <c r="U565" s="222"/>
      <c r="V565" s="223" t="e">
        <f aca="false">IF(C565="",NA(),IF(OR(C565="Smelter not listed",C565="Smelter not yet identified"),MATCH($B565&amp;$D565,'Smelter Look-up'!$J:$J,0),MATCH($B565&amp;$C565,'Smelter Look-up'!$J:$J,0)))</f>
        <v>#N/A</v>
      </c>
      <c r="X565" s="179" t="n">
        <f aca="false">IF(AND(C565="Smelter not listed",OR(LEN(D565)=0,LEN(E565)=0)),1,0)</f>
        <v>0</v>
      </c>
      <c r="AB565" s="224" t="str">
        <f aca="false">B565&amp;C565</f>
        <v/>
      </c>
    </row>
    <row r="566" s="179" customFormat="true" ht="20.25" hidden="false" customHeight="false" outlineLevel="0" collapsed="false">
      <c r="A566" s="221"/>
      <c r="B566" s="211" t="str">
        <f aca="false">IF(LEN(A566)=0,"",INDEX('Smelter Look-up'!$A:$A,MATCH($A566,'Smelter Look-up'!$E:$E,0)))</f>
        <v/>
      </c>
      <c r="C566" s="212" t="str">
        <f aca="false">IF(LEN(A566)=0,"",INDEX('Smelter Look-up'!$C:$C,MATCH($A566,'Smelter Look-up'!$E:$E,0)))</f>
        <v/>
      </c>
      <c r="D566" s="213"/>
      <c r="E566" s="211" t="str">
        <f aca="true">IF(ISERROR($V566),"",OFFSET('Smelter Look-up'!$D$4,$V566-4,0)&amp;"")</f>
        <v/>
      </c>
      <c r="F566" s="214" t="str">
        <f aca="true">IF(ISERROR($V566),"",OFFSET('Smelter Look-up'!$E$4,$V566-4,0))</f>
        <v/>
      </c>
      <c r="G566" s="214" t="str">
        <f aca="true">IF(C566=$X$4,IF(ISERROR($V566),"Enter smelter details","RMI"),IF(ISERROR($V566),"",OFFSET('Smelter Look-up'!$F$4,$V566-4,0)))</f>
        <v/>
      </c>
      <c r="H566" s="215" t="str">
        <f aca="true">IF(ISERROR($V566),"",OFFSET('Smelter Look-up'!$G$4,$V566-4,0))</f>
        <v/>
      </c>
      <c r="I566" s="216" t="str">
        <f aca="true">IF(ISERROR($V566),"",OFFSET('Smelter Look-up'!$H$4,$V566-4,0))</f>
        <v/>
      </c>
      <c r="J566" s="216" t="str">
        <f aca="true">IF(ISERROR($V566),"",OFFSET('Smelter Look-up'!$I$4,$V566-4,0))</f>
        <v/>
      </c>
      <c r="K566" s="217"/>
      <c r="L566" s="217"/>
      <c r="M566" s="217"/>
      <c r="N566" s="217"/>
      <c r="O566" s="217"/>
      <c r="P566" s="218"/>
      <c r="Q566" s="219"/>
      <c r="R566" s="220" t="str">
        <f aca="true">IF(ISERROR($V566),"",OFFSET('Smelter Look-up'!$C$4,$V566-4,0)&amp;"")</f>
        <v/>
      </c>
      <c r="S566" s="221" t="str">
        <f aca="true">IF(B566="","",IF(ISERROR(MATCH($E566,CL,0)),"Unknown",INDIRECT("'C'!$A$"&amp;MATCH($E566,CL,0)+1)))</f>
        <v/>
      </c>
      <c r="T566" s="221" t="str">
        <f aca="true">IF(B566="","",IF(ISERROR(MATCH($J566,SorP!$B$1:$B$6279,0)),"",INDIRECT("'SorP'!$A$"&amp;MATCH($S566&amp;$J566,SorP!C:C,0))))</f>
        <v/>
      </c>
      <c r="U566" s="222"/>
      <c r="V566" s="223" t="e">
        <f aca="false">IF(C566="",NA(),IF(OR(C566="Smelter not listed",C566="Smelter not yet identified"),MATCH($B566&amp;$D566,'Smelter Look-up'!$J:$J,0),MATCH($B566&amp;$C566,'Smelter Look-up'!$J:$J,0)))</f>
        <v>#N/A</v>
      </c>
      <c r="X566" s="179" t="n">
        <f aca="false">IF(AND(C566="Smelter not listed",OR(LEN(D566)=0,LEN(E566)=0)),1,0)</f>
        <v>0</v>
      </c>
      <c r="AB566" s="224" t="str">
        <f aca="false">B566&amp;C566</f>
        <v/>
      </c>
    </row>
    <row r="567" s="179" customFormat="true" ht="20.25" hidden="false" customHeight="false" outlineLevel="0" collapsed="false">
      <c r="A567" s="221"/>
      <c r="B567" s="211" t="str">
        <f aca="false">IF(LEN(A567)=0,"",INDEX('Smelter Look-up'!$A:$A,MATCH($A567,'Smelter Look-up'!$E:$E,0)))</f>
        <v/>
      </c>
      <c r="C567" s="212" t="str">
        <f aca="false">IF(LEN(A567)=0,"",INDEX('Smelter Look-up'!$C:$C,MATCH($A567,'Smelter Look-up'!$E:$E,0)))</f>
        <v/>
      </c>
      <c r="D567" s="213"/>
      <c r="E567" s="211" t="str">
        <f aca="true">IF(ISERROR($V567),"",OFFSET('Smelter Look-up'!$D$4,$V567-4,0)&amp;"")</f>
        <v/>
      </c>
      <c r="F567" s="214" t="str">
        <f aca="true">IF(ISERROR($V567),"",OFFSET('Smelter Look-up'!$E$4,$V567-4,0))</f>
        <v/>
      </c>
      <c r="G567" s="214" t="str">
        <f aca="true">IF(C567=$X$4,IF(ISERROR($V567),"Enter smelter details","RMI"),IF(ISERROR($V567),"",OFFSET('Smelter Look-up'!$F$4,$V567-4,0)))</f>
        <v/>
      </c>
      <c r="H567" s="215" t="str">
        <f aca="true">IF(ISERROR($V567),"",OFFSET('Smelter Look-up'!$G$4,$V567-4,0))</f>
        <v/>
      </c>
      <c r="I567" s="216" t="str">
        <f aca="true">IF(ISERROR($V567),"",OFFSET('Smelter Look-up'!$H$4,$V567-4,0))</f>
        <v/>
      </c>
      <c r="J567" s="216" t="str">
        <f aca="true">IF(ISERROR($V567),"",OFFSET('Smelter Look-up'!$I$4,$V567-4,0))</f>
        <v/>
      </c>
      <c r="K567" s="217"/>
      <c r="L567" s="217"/>
      <c r="M567" s="217"/>
      <c r="N567" s="217"/>
      <c r="O567" s="217"/>
      <c r="P567" s="218"/>
      <c r="Q567" s="219"/>
      <c r="R567" s="220" t="str">
        <f aca="true">IF(ISERROR($V567),"",OFFSET('Smelter Look-up'!$C$4,$V567-4,0)&amp;"")</f>
        <v/>
      </c>
      <c r="S567" s="221" t="str">
        <f aca="true">IF(B567="","",IF(ISERROR(MATCH($E567,CL,0)),"Unknown",INDIRECT("'C'!$A$"&amp;MATCH($E567,CL,0)+1)))</f>
        <v/>
      </c>
      <c r="T567" s="221" t="str">
        <f aca="true">IF(B567="","",IF(ISERROR(MATCH($J567,SorP!$B$1:$B$6279,0)),"",INDIRECT("'SorP'!$A$"&amp;MATCH($S567&amp;$J567,SorP!C:C,0))))</f>
        <v/>
      </c>
      <c r="U567" s="222"/>
      <c r="V567" s="223" t="e">
        <f aca="false">IF(C567="",NA(),IF(OR(C567="Smelter not listed",C567="Smelter not yet identified"),MATCH($B567&amp;$D567,'Smelter Look-up'!$J:$J,0),MATCH($B567&amp;$C567,'Smelter Look-up'!$J:$J,0)))</f>
        <v>#N/A</v>
      </c>
      <c r="X567" s="179" t="n">
        <f aca="false">IF(AND(C567="Smelter not listed",OR(LEN(D567)=0,LEN(E567)=0)),1,0)</f>
        <v>0</v>
      </c>
      <c r="AB567" s="224" t="str">
        <f aca="false">B567&amp;C567</f>
        <v/>
      </c>
    </row>
    <row r="568" s="179" customFormat="true" ht="20.25" hidden="false" customHeight="false" outlineLevel="0" collapsed="false">
      <c r="A568" s="221"/>
      <c r="B568" s="211" t="str">
        <f aca="false">IF(LEN(A568)=0,"",INDEX('Smelter Look-up'!$A:$A,MATCH($A568,'Smelter Look-up'!$E:$E,0)))</f>
        <v/>
      </c>
      <c r="C568" s="212" t="str">
        <f aca="false">IF(LEN(A568)=0,"",INDEX('Smelter Look-up'!$C:$C,MATCH($A568,'Smelter Look-up'!$E:$E,0)))</f>
        <v/>
      </c>
      <c r="D568" s="213"/>
      <c r="E568" s="211" t="str">
        <f aca="true">IF(ISERROR($V568),"",OFFSET('Smelter Look-up'!$D$4,$V568-4,0)&amp;"")</f>
        <v/>
      </c>
      <c r="F568" s="214" t="str">
        <f aca="true">IF(ISERROR($V568),"",OFFSET('Smelter Look-up'!$E$4,$V568-4,0))</f>
        <v/>
      </c>
      <c r="G568" s="214" t="str">
        <f aca="true">IF(C568=$X$4,IF(ISERROR($V568),"Enter smelter details","RMI"),IF(ISERROR($V568),"",OFFSET('Smelter Look-up'!$F$4,$V568-4,0)))</f>
        <v/>
      </c>
      <c r="H568" s="215" t="str">
        <f aca="true">IF(ISERROR($V568),"",OFFSET('Smelter Look-up'!$G$4,$V568-4,0))</f>
        <v/>
      </c>
      <c r="I568" s="216" t="str">
        <f aca="true">IF(ISERROR($V568),"",OFFSET('Smelter Look-up'!$H$4,$V568-4,0))</f>
        <v/>
      </c>
      <c r="J568" s="216" t="str">
        <f aca="true">IF(ISERROR($V568),"",OFFSET('Smelter Look-up'!$I$4,$V568-4,0))</f>
        <v/>
      </c>
      <c r="K568" s="217"/>
      <c r="L568" s="217"/>
      <c r="M568" s="217"/>
      <c r="N568" s="217"/>
      <c r="O568" s="217"/>
      <c r="P568" s="218"/>
      <c r="Q568" s="219"/>
      <c r="R568" s="220" t="str">
        <f aca="true">IF(ISERROR($V568),"",OFFSET('Smelter Look-up'!$C$4,$V568-4,0)&amp;"")</f>
        <v/>
      </c>
      <c r="S568" s="221" t="str">
        <f aca="true">IF(B568="","",IF(ISERROR(MATCH($E568,CL,0)),"Unknown",INDIRECT("'C'!$A$"&amp;MATCH($E568,CL,0)+1)))</f>
        <v/>
      </c>
      <c r="T568" s="221" t="str">
        <f aca="true">IF(B568="","",IF(ISERROR(MATCH($J568,SorP!$B$1:$B$6279,0)),"",INDIRECT("'SorP'!$A$"&amp;MATCH($S568&amp;$J568,SorP!C:C,0))))</f>
        <v/>
      </c>
      <c r="U568" s="222"/>
      <c r="V568" s="223" t="e">
        <f aca="false">IF(C568="",NA(),IF(OR(C568="Smelter not listed",C568="Smelter not yet identified"),MATCH($B568&amp;$D568,'Smelter Look-up'!$J:$J,0),MATCH($B568&amp;$C568,'Smelter Look-up'!$J:$J,0)))</f>
        <v>#N/A</v>
      </c>
      <c r="X568" s="179" t="n">
        <f aca="false">IF(AND(C568="Smelter not listed",OR(LEN(D568)=0,LEN(E568)=0)),1,0)</f>
        <v>0</v>
      </c>
      <c r="AB568" s="224" t="str">
        <f aca="false">B568&amp;C568</f>
        <v/>
      </c>
    </row>
    <row r="569" s="179" customFormat="true" ht="20.25" hidden="false" customHeight="false" outlineLevel="0" collapsed="false">
      <c r="A569" s="221"/>
      <c r="B569" s="211" t="str">
        <f aca="false">IF(LEN(A569)=0,"",INDEX('Smelter Look-up'!$A:$A,MATCH($A569,'Smelter Look-up'!$E:$E,0)))</f>
        <v/>
      </c>
      <c r="C569" s="212" t="str">
        <f aca="false">IF(LEN(A569)=0,"",INDEX('Smelter Look-up'!$C:$C,MATCH($A569,'Smelter Look-up'!$E:$E,0)))</f>
        <v/>
      </c>
      <c r="D569" s="213"/>
      <c r="E569" s="211" t="str">
        <f aca="true">IF(ISERROR($V569),"",OFFSET('Smelter Look-up'!$D$4,$V569-4,0)&amp;"")</f>
        <v/>
      </c>
      <c r="F569" s="214" t="str">
        <f aca="true">IF(ISERROR($V569),"",OFFSET('Smelter Look-up'!$E$4,$V569-4,0))</f>
        <v/>
      </c>
      <c r="G569" s="214" t="str">
        <f aca="true">IF(C569=$X$4,IF(ISERROR($V569),"Enter smelter details","RMI"),IF(ISERROR($V569),"",OFFSET('Smelter Look-up'!$F$4,$V569-4,0)))</f>
        <v/>
      </c>
      <c r="H569" s="215" t="str">
        <f aca="true">IF(ISERROR($V569),"",OFFSET('Smelter Look-up'!$G$4,$V569-4,0))</f>
        <v/>
      </c>
      <c r="I569" s="216" t="str">
        <f aca="true">IF(ISERROR($V569),"",OFFSET('Smelter Look-up'!$H$4,$V569-4,0))</f>
        <v/>
      </c>
      <c r="J569" s="216" t="str">
        <f aca="true">IF(ISERROR($V569),"",OFFSET('Smelter Look-up'!$I$4,$V569-4,0))</f>
        <v/>
      </c>
      <c r="K569" s="217"/>
      <c r="L569" s="217"/>
      <c r="M569" s="217"/>
      <c r="N569" s="217"/>
      <c r="O569" s="217"/>
      <c r="P569" s="218"/>
      <c r="Q569" s="219"/>
      <c r="R569" s="220" t="str">
        <f aca="true">IF(ISERROR($V569),"",OFFSET('Smelter Look-up'!$C$4,$V569-4,0)&amp;"")</f>
        <v/>
      </c>
      <c r="S569" s="221" t="str">
        <f aca="true">IF(B569="","",IF(ISERROR(MATCH($E569,CL,0)),"Unknown",INDIRECT("'C'!$A$"&amp;MATCH($E569,CL,0)+1)))</f>
        <v/>
      </c>
      <c r="T569" s="221" t="str">
        <f aca="true">IF(B569="","",IF(ISERROR(MATCH($J569,SorP!$B$1:$B$6279,0)),"",INDIRECT("'SorP'!$A$"&amp;MATCH($S569&amp;$J569,SorP!C:C,0))))</f>
        <v/>
      </c>
      <c r="U569" s="222"/>
      <c r="V569" s="223" t="e">
        <f aca="false">IF(C569="",NA(),IF(OR(C569="Smelter not listed",C569="Smelter not yet identified"),MATCH($B569&amp;$D569,'Smelter Look-up'!$J:$J,0),MATCH($B569&amp;$C569,'Smelter Look-up'!$J:$J,0)))</f>
        <v>#N/A</v>
      </c>
      <c r="X569" s="179" t="n">
        <f aca="false">IF(AND(C569="Smelter not listed",OR(LEN(D569)=0,LEN(E569)=0)),1,0)</f>
        <v>0</v>
      </c>
      <c r="AB569" s="224" t="str">
        <f aca="false">B569&amp;C569</f>
        <v/>
      </c>
    </row>
    <row r="570" s="179" customFormat="true" ht="20.25" hidden="false" customHeight="false" outlineLevel="0" collapsed="false">
      <c r="A570" s="221"/>
      <c r="B570" s="211" t="str">
        <f aca="false">IF(LEN(A570)=0,"",INDEX('Smelter Look-up'!$A:$A,MATCH($A570,'Smelter Look-up'!$E:$E,0)))</f>
        <v/>
      </c>
      <c r="C570" s="212" t="str">
        <f aca="false">IF(LEN(A570)=0,"",INDEX('Smelter Look-up'!$C:$C,MATCH($A570,'Smelter Look-up'!$E:$E,0)))</f>
        <v/>
      </c>
      <c r="D570" s="213"/>
      <c r="E570" s="211" t="str">
        <f aca="true">IF(ISERROR($V570),"",OFFSET('Smelter Look-up'!$D$4,$V570-4,0)&amp;"")</f>
        <v/>
      </c>
      <c r="F570" s="214" t="str">
        <f aca="true">IF(ISERROR($V570),"",OFFSET('Smelter Look-up'!$E$4,$V570-4,0))</f>
        <v/>
      </c>
      <c r="G570" s="214" t="str">
        <f aca="true">IF(C570=$X$4,IF(ISERROR($V570),"Enter smelter details","RMI"),IF(ISERROR($V570),"",OFFSET('Smelter Look-up'!$F$4,$V570-4,0)))</f>
        <v/>
      </c>
      <c r="H570" s="215" t="str">
        <f aca="true">IF(ISERROR($V570),"",OFFSET('Smelter Look-up'!$G$4,$V570-4,0))</f>
        <v/>
      </c>
      <c r="I570" s="216" t="str">
        <f aca="true">IF(ISERROR($V570),"",OFFSET('Smelter Look-up'!$H$4,$V570-4,0))</f>
        <v/>
      </c>
      <c r="J570" s="216" t="str">
        <f aca="true">IF(ISERROR($V570),"",OFFSET('Smelter Look-up'!$I$4,$V570-4,0))</f>
        <v/>
      </c>
      <c r="K570" s="217"/>
      <c r="L570" s="217"/>
      <c r="M570" s="217"/>
      <c r="N570" s="217"/>
      <c r="O570" s="217"/>
      <c r="P570" s="218"/>
      <c r="Q570" s="219"/>
      <c r="R570" s="220" t="str">
        <f aca="true">IF(ISERROR($V570),"",OFFSET('Smelter Look-up'!$C$4,$V570-4,0)&amp;"")</f>
        <v/>
      </c>
      <c r="S570" s="221" t="str">
        <f aca="true">IF(B570="","",IF(ISERROR(MATCH($E570,CL,0)),"Unknown",INDIRECT("'C'!$A$"&amp;MATCH($E570,CL,0)+1)))</f>
        <v/>
      </c>
      <c r="T570" s="221" t="str">
        <f aca="true">IF(B570="","",IF(ISERROR(MATCH($J570,SorP!$B$1:$B$6279,0)),"",INDIRECT("'SorP'!$A$"&amp;MATCH($S570&amp;$J570,SorP!C:C,0))))</f>
        <v/>
      </c>
      <c r="U570" s="222"/>
      <c r="V570" s="223" t="e">
        <f aca="false">IF(C570="",NA(),IF(OR(C570="Smelter not listed",C570="Smelter not yet identified"),MATCH($B570&amp;$D570,'Smelter Look-up'!$J:$J,0),MATCH($B570&amp;$C570,'Smelter Look-up'!$J:$J,0)))</f>
        <v>#N/A</v>
      </c>
      <c r="X570" s="179" t="n">
        <f aca="false">IF(AND(C570="Smelter not listed",OR(LEN(D570)=0,LEN(E570)=0)),1,0)</f>
        <v>0</v>
      </c>
      <c r="AB570" s="224" t="str">
        <f aca="false">B570&amp;C570</f>
        <v/>
      </c>
    </row>
    <row r="571" s="179" customFormat="true" ht="20.25" hidden="false" customHeight="false" outlineLevel="0" collapsed="false">
      <c r="A571" s="221"/>
      <c r="B571" s="211" t="str">
        <f aca="false">IF(LEN(A571)=0,"",INDEX('Smelter Look-up'!$A:$A,MATCH($A571,'Smelter Look-up'!$E:$E,0)))</f>
        <v/>
      </c>
      <c r="C571" s="212" t="str">
        <f aca="false">IF(LEN(A571)=0,"",INDEX('Smelter Look-up'!$C:$C,MATCH($A571,'Smelter Look-up'!$E:$E,0)))</f>
        <v/>
      </c>
      <c r="D571" s="213"/>
      <c r="E571" s="211" t="str">
        <f aca="true">IF(ISERROR($V571),"",OFFSET('Smelter Look-up'!$D$4,$V571-4,0)&amp;"")</f>
        <v/>
      </c>
      <c r="F571" s="214" t="str">
        <f aca="true">IF(ISERROR($V571),"",OFFSET('Smelter Look-up'!$E$4,$V571-4,0))</f>
        <v/>
      </c>
      <c r="G571" s="214" t="str">
        <f aca="true">IF(C571=$X$4,IF(ISERROR($V571),"Enter smelter details","RMI"),IF(ISERROR($V571),"",OFFSET('Smelter Look-up'!$F$4,$V571-4,0)))</f>
        <v/>
      </c>
      <c r="H571" s="215" t="str">
        <f aca="true">IF(ISERROR($V571),"",OFFSET('Smelter Look-up'!$G$4,$V571-4,0))</f>
        <v/>
      </c>
      <c r="I571" s="216" t="str">
        <f aca="true">IF(ISERROR($V571),"",OFFSET('Smelter Look-up'!$H$4,$V571-4,0))</f>
        <v/>
      </c>
      <c r="J571" s="216" t="str">
        <f aca="true">IF(ISERROR($V571),"",OFFSET('Smelter Look-up'!$I$4,$V571-4,0))</f>
        <v/>
      </c>
      <c r="K571" s="217"/>
      <c r="L571" s="217"/>
      <c r="M571" s="217"/>
      <c r="N571" s="217"/>
      <c r="O571" s="217"/>
      <c r="P571" s="218"/>
      <c r="Q571" s="219"/>
      <c r="R571" s="220" t="str">
        <f aca="true">IF(ISERROR($V571),"",OFFSET('Smelter Look-up'!$C$4,$V571-4,0)&amp;"")</f>
        <v/>
      </c>
      <c r="S571" s="221" t="str">
        <f aca="true">IF(B571="","",IF(ISERROR(MATCH($E571,CL,0)),"Unknown",INDIRECT("'C'!$A$"&amp;MATCH($E571,CL,0)+1)))</f>
        <v/>
      </c>
      <c r="T571" s="221" t="str">
        <f aca="true">IF(B571="","",IF(ISERROR(MATCH($J571,SorP!$B$1:$B$6279,0)),"",INDIRECT("'SorP'!$A$"&amp;MATCH($S571&amp;$J571,SorP!C:C,0))))</f>
        <v/>
      </c>
      <c r="U571" s="222"/>
      <c r="V571" s="223" t="e">
        <f aca="false">IF(C571="",NA(),IF(OR(C571="Smelter not listed",C571="Smelter not yet identified"),MATCH($B571&amp;$D571,'Smelter Look-up'!$J:$J,0),MATCH($B571&amp;$C571,'Smelter Look-up'!$J:$J,0)))</f>
        <v>#N/A</v>
      </c>
      <c r="X571" s="179" t="n">
        <f aca="false">IF(AND(C571="Smelter not listed",OR(LEN(D571)=0,LEN(E571)=0)),1,0)</f>
        <v>0</v>
      </c>
      <c r="AB571" s="224" t="str">
        <f aca="false">B571&amp;C571</f>
        <v/>
      </c>
    </row>
    <row r="572" s="179" customFormat="true" ht="20.25" hidden="false" customHeight="false" outlineLevel="0" collapsed="false">
      <c r="A572" s="221"/>
      <c r="B572" s="211" t="str">
        <f aca="false">IF(LEN(A572)=0,"",INDEX('Smelter Look-up'!$A:$A,MATCH($A572,'Smelter Look-up'!$E:$E,0)))</f>
        <v/>
      </c>
      <c r="C572" s="212" t="str">
        <f aca="false">IF(LEN(A572)=0,"",INDEX('Smelter Look-up'!$C:$C,MATCH($A572,'Smelter Look-up'!$E:$E,0)))</f>
        <v/>
      </c>
      <c r="D572" s="213"/>
      <c r="E572" s="211" t="str">
        <f aca="true">IF(ISERROR($V572),"",OFFSET('Smelter Look-up'!$D$4,$V572-4,0)&amp;"")</f>
        <v/>
      </c>
      <c r="F572" s="214" t="str">
        <f aca="true">IF(ISERROR($V572),"",OFFSET('Smelter Look-up'!$E$4,$V572-4,0))</f>
        <v/>
      </c>
      <c r="G572" s="214" t="str">
        <f aca="true">IF(C572=$X$4,IF(ISERROR($V572),"Enter smelter details","RMI"),IF(ISERROR($V572),"",OFFSET('Smelter Look-up'!$F$4,$V572-4,0)))</f>
        <v/>
      </c>
      <c r="H572" s="215" t="str">
        <f aca="true">IF(ISERROR($V572),"",OFFSET('Smelter Look-up'!$G$4,$V572-4,0))</f>
        <v/>
      </c>
      <c r="I572" s="216" t="str">
        <f aca="true">IF(ISERROR($V572),"",OFFSET('Smelter Look-up'!$H$4,$V572-4,0))</f>
        <v/>
      </c>
      <c r="J572" s="216" t="str">
        <f aca="true">IF(ISERROR($V572),"",OFFSET('Smelter Look-up'!$I$4,$V572-4,0))</f>
        <v/>
      </c>
      <c r="K572" s="217"/>
      <c r="L572" s="217"/>
      <c r="M572" s="217"/>
      <c r="N572" s="217"/>
      <c r="O572" s="217"/>
      <c r="P572" s="218"/>
      <c r="Q572" s="219"/>
      <c r="R572" s="220" t="str">
        <f aca="true">IF(ISERROR($V572),"",OFFSET('Smelter Look-up'!$C$4,$V572-4,0)&amp;"")</f>
        <v/>
      </c>
      <c r="S572" s="221" t="str">
        <f aca="true">IF(B572="","",IF(ISERROR(MATCH($E572,CL,0)),"Unknown",INDIRECT("'C'!$A$"&amp;MATCH($E572,CL,0)+1)))</f>
        <v/>
      </c>
      <c r="T572" s="221" t="str">
        <f aca="true">IF(B572="","",IF(ISERROR(MATCH($J572,SorP!$B$1:$B$6279,0)),"",INDIRECT("'SorP'!$A$"&amp;MATCH($S572&amp;$J572,SorP!C:C,0))))</f>
        <v/>
      </c>
      <c r="U572" s="222"/>
      <c r="V572" s="223" t="e">
        <f aca="false">IF(C572="",NA(),IF(OR(C572="Smelter not listed",C572="Smelter not yet identified"),MATCH($B572&amp;$D572,'Smelter Look-up'!$J:$J,0),MATCH($B572&amp;$C572,'Smelter Look-up'!$J:$J,0)))</f>
        <v>#N/A</v>
      </c>
      <c r="X572" s="179" t="n">
        <f aca="false">IF(AND(C572="Smelter not listed",OR(LEN(D572)=0,LEN(E572)=0)),1,0)</f>
        <v>0</v>
      </c>
      <c r="AB572" s="224" t="str">
        <f aca="false">B572&amp;C572</f>
        <v/>
      </c>
    </row>
    <row r="573" s="179" customFormat="true" ht="20.25" hidden="false" customHeight="false" outlineLevel="0" collapsed="false">
      <c r="A573" s="221"/>
      <c r="B573" s="211" t="str">
        <f aca="false">IF(LEN(A573)=0,"",INDEX('Smelter Look-up'!$A:$A,MATCH($A573,'Smelter Look-up'!$E:$E,0)))</f>
        <v/>
      </c>
      <c r="C573" s="212" t="str">
        <f aca="false">IF(LEN(A573)=0,"",INDEX('Smelter Look-up'!$C:$C,MATCH($A573,'Smelter Look-up'!$E:$E,0)))</f>
        <v/>
      </c>
      <c r="D573" s="213"/>
      <c r="E573" s="211" t="str">
        <f aca="true">IF(ISERROR($V573),"",OFFSET('Smelter Look-up'!$D$4,$V573-4,0)&amp;"")</f>
        <v/>
      </c>
      <c r="F573" s="214" t="str">
        <f aca="true">IF(ISERROR($V573),"",OFFSET('Smelter Look-up'!$E$4,$V573-4,0))</f>
        <v/>
      </c>
      <c r="G573" s="214" t="str">
        <f aca="true">IF(C573=$X$4,IF(ISERROR($V573),"Enter smelter details","RMI"),IF(ISERROR($V573),"",OFFSET('Smelter Look-up'!$F$4,$V573-4,0)))</f>
        <v/>
      </c>
      <c r="H573" s="215" t="str">
        <f aca="true">IF(ISERROR($V573),"",OFFSET('Smelter Look-up'!$G$4,$V573-4,0))</f>
        <v/>
      </c>
      <c r="I573" s="216" t="str">
        <f aca="true">IF(ISERROR($V573),"",OFFSET('Smelter Look-up'!$H$4,$V573-4,0))</f>
        <v/>
      </c>
      <c r="J573" s="216" t="str">
        <f aca="true">IF(ISERROR($V573),"",OFFSET('Smelter Look-up'!$I$4,$V573-4,0))</f>
        <v/>
      </c>
      <c r="K573" s="217"/>
      <c r="L573" s="217"/>
      <c r="M573" s="217"/>
      <c r="N573" s="217"/>
      <c r="O573" s="217"/>
      <c r="P573" s="218"/>
      <c r="Q573" s="219"/>
      <c r="R573" s="220" t="str">
        <f aca="true">IF(ISERROR($V573),"",OFFSET('Smelter Look-up'!$C$4,$V573-4,0)&amp;"")</f>
        <v/>
      </c>
      <c r="S573" s="221" t="str">
        <f aca="true">IF(B573="","",IF(ISERROR(MATCH($E573,CL,0)),"Unknown",INDIRECT("'C'!$A$"&amp;MATCH($E573,CL,0)+1)))</f>
        <v/>
      </c>
      <c r="T573" s="221" t="str">
        <f aca="true">IF(B573="","",IF(ISERROR(MATCH($J573,SorP!$B$1:$B$6279,0)),"",INDIRECT("'SorP'!$A$"&amp;MATCH($S573&amp;$J573,SorP!C:C,0))))</f>
        <v/>
      </c>
      <c r="U573" s="222"/>
      <c r="V573" s="223" t="e">
        <f aca="false">IF(C573="",NA(),IF(OR(C573="Smelter not listed",C573="Smelter not yet identified"),MATCH($B573&amp;$D573,'Smelter Look-up'!$J:$J,0),MATCH($B573&amp;$C573,'Smelter Look-up'!$J:$J,0)))</f>
        <v>#N/A</v>
      </c>
      <c r="X573" s="179" t="n">
        <f aca="false">IF(AND(C573="Smelter not listed",OR(LEN(D573)=0,LEN(E573)=0)),1,0)</f>
        <v>0</v>
      </c>
      <c r="AB573" s="224" t="str">
        <f aca="false">B573&amp;C573</f>
        <v/>
      </c>
    </row>
    <row r="574" s="179" customFormat="true" ht="20.25" hidden="false" customHeight="false" outlineLevel="0" collapsed="false">
      <c r="A574" s="221"/>
      <c r="B574" s="211" t="str">
        <f aca="false">IF(LEN(A574)=0,"",INDEX('Smelter Look-up'!$A:$A,MATCH($A574,'Smelter Look-up'!$E:$E,0)))</f>
        <v/>
      </c>
      <c r="C574" s="212" t="str">
        <f aca="false">IF(LEN(A574)=0,"",INDEX('Smelter Look-up'!$C:$C,MATCH($A574,'Smelter Look-up'!$E:$E,0)))</f>
        <v/>
      </c>
      <c r="D574" s="213"/>
      <c r="E574" s="211" t="str">
        <f aca="true">IF(ISERROR($V574),"",OFFSET('Smelter Look-up'!$D$4,$V574-4,0)&amp;"")</f>
        <v/>
      </c>
      <c r="F574" s="214" t="str">
        <f aca="true">IF(ISERROR($V574),"",OFFSET('Smelter Look-up'!$E$4,$V574-4,0))</f>
        <v/>
      </c>
      <c r="G574" s="214" t="str">
        <f aca="true">IF(C574=$X$4,IF(ISERROR($V574),"Enter smelter details","RMI"),IF(ISERROR($V574),"",OFFSET('Smelter Look-up'!$F$4,$V574-4,0)))</f>
        <v/>
      </c>
      <c r="H574" s="215" t="str">
        <f aca="true">IF(ISERROR($V574),"",OFFSET('Smelter Look-up'!$G$4,$V574-4,0))</f>
        <v/>
      </c>
      <c r="I574" s="216" t="str">
        <f aca="true">IF(ISERROR($V574),"",OFFSET('Smelter Look-up'!$H$4,$V574-4,0))</f>
        <v/>
      </c>
      <c r="J574" s="216" t="str">
        <f aca="true">IF(ISERROR($V574),"",OFFSET('Smelter Look-up'!$I$4,$V574-4,0))</f>
        <v/>
      </c>
      <c r="K574" s="217"/>
      <c r="L574" s="217"/>
      <c r="M574" s="217"/>
      <c r="N574" s="217"/>
      <c r="O574" s="217"/>
      <c r="P574" s="218"/>
      <c r="Q574" s="219"/>
      <c r="R574" s="220" t="str">
        <f aca="true">IF(ISERROR($V574),"",OFFSET('Smelter Look-up'!$C$4,$V574-4,0)&amp;"")</f>
        <v/>
      </c>
      <c r="S574" s="221" t="str">
        <f aca="true">IF(B574="","",IF(ISERROR(MATCH($E574,CL,0)),"Unknown",INDIRECT("'C'!$A$"&amp;MATCH($E574,CL,0)+1)))</f>
        <v/>
      </c>
      <c r="T574" s="221" t="str">
        <f aca="true">IF(B574="","",IF(ISERROR(MATCH($J574,SorP!$B$1:$B$6279,0)),"",INDIRECT("'SorP'!$A$"&amp;MATCH($S574&amp;$J574,SorP!C:C,0))))</f>
        <v/>
      </c>
      <c r="U574" s="222"/>
      <c r="V574" s="223" t="e">
        <f aca="false">IF(C574="",NA(),IF(OR(C574="Smelter not listed",C574="Smelter not yet identified"),MATCH($B574&amp;$D574,'Smelter Look-up'!$J:$J,0),MATCH($B574&amp;$C574,'Smelter Look-up'!$J:$J,0)))</f>
        <v>#N/A</v>
      </c>
      <c r="X574" s="179" t="n">
        <f aca="false">IF(AND(C574="Smelter not listed",OR(LEN(D574)=0,LEN(E574)=0)),1,0)</f>
        <v>0</v>
      </c>
      <c r="AB574" s="224" t="str">
        <f aca="false">B574&amp;C574</f>
        <v/>
      </c>
    </row>
    <row r="575" s="179" customFormat="true" ht="20.25" hidden="false" customHeight="false" outlineLevel="0" collapsed="false">
      <c r="A575" s="221"/>
      <c r="B575" s="211" t="str">
        <f aca="false">IF(LEN(A575)=0,"",INDEX('Smelter Look-up'!$A:$A,MATCH($A575,'Smelter Look-up'!$E:$E,0)))</f>
        <v/>
      </c>
      <c r="C575" s="212" t="str">
        <f aca="false">IF(LEN(A575)=0,"",INDEX('Smelter Look-up'!$C:$C,MATCH($A575,'Smelter Look-up'!$E:$E,0)))</f>
        <v/>
      </c>
      <c r="D575" s="213"/>
      <c r="E575" s="211" t="str">
        <f aca="true">IF(ISERROR($V575),"",OFFSET('Smelter Look-up'!$D$4,$V575-4,0)&amp;"")</f>
        <v/>
      </c>
      <c r="F575" s="214" t="str">
        <f aca="true">IF(ISERROR($V575),"",OFFSET('Smelter Look-up'!$E$4,$V575-4,0))</f>
        <v/>
      </c>
      <c r="G575" s="214" t="str">
        <f aca="true">IF(C575=$X$4,IF(ISERROR($V575),"Enter smelter details","RMI"),IF(ISERROR($V575),"",OFFSET('Smelter Look-up'!$F$4,$V575-4,0)))</f>
        <v/>
      </c>
      <c r="H575" s="215" t="str">
        <f aca="true">IF(ISERROR($V575),"",OFFSET('Smelter Look-up'!$G$4,$V575-4,0))</f>
        <v/>
      </c>
      <c r="I575" s="216" t="str">
        <f aca="true">IF(ISERROR($V575),"",OFFSET('Smelter Look-up'!$H$4,$V575-4,0))</f>
        <v/>
      </c>
      <c r="J575" s="216" t="str">
        <f aca="true">IF(ISERROR($V575),"",OFFSET('Smelter Look-up'!$I$4,$V575-4,0))</f>
        <v/>
      </c>
      <c r="K575" s="217"/>
      <c r="L575" s="217"/>
      <c r="M575" s="217"/>
      <c r="N575" s="217"/>
      <c r="O575" s="217"/>
      <c r="P575" s="218"/>
      <c r="Q575" s="219"/>
      <c r="R575" s="220" t="str">
        <f aca="true">IF(ISERROR($V575),"",OFFSET('Smelter Look-up'!$C$4,$V575-4,0)&amp;"")</f>
        <v/>
      </c>
      <c r="S575" s="221" t="str">
        <f aca="true">IF(B575="","",IF(ISERROR(MATCH($E575,CL,0)),"Unknown",INDIRECT("'C'!$A$"&amp;MATCH($E575,CL,0)+1)))</f>
        <v/>
      </c>
      <c r="T575" s="221" t="str">
        <f aca="true">IF(B575="","",IF(ISERROR(MATCH($J575,SorP!$B$1:$B$6279,0)),"",INDIRECT("'SorP'!$A$"&amp;MATCH($S575&amp;$J575,SorP!C:C,0))))</f>
        <v/>
      </c>
      <c r="U575" s="222"/>
      <c r="V575" s="223" t="e">
        <f aca="false">IF(C575="",NA(),IF(OR(C575="Smelter not listed",C575="Smelter not yet identified"),MATCH($B575&amp;$D575,'Smelter Look-up'!$J:$J,0),MATCH($B575&amp;$C575,'Smelter Look-up'!$J:$J,0)))</f>
        <v>#N/A</v>
      </c>
      <c r="X575" s="179" t="n">
        <f aca="false">IF(AND(C575="Smelter not listed",OR(LEN(D575)=0,LEN(E575)=0)),1,0)</f>
        <v>0</v>
      </c>
      <c r="AB575" s="224" t="str">
        <f aca="false">B575&amp;C575</f>
        <v/>
      </c>
    </row>
    <row r="576" s="179" customFormat="true" ht="20.25" hidden="false" customHeight="false" outlineLevel="0" collapsed="false">
      <c r="A576" s="221"/>
      <c r="B576" s="211" t="str">
        <f aca="false">IF(LEN(A576)=0,"",INDEX('Smelter Look-up'!$A:$A,MATCH($A576,'Smelter Look-up'!$E:$E,0)))</f>
        <v/>
      </c>
      <c r="C576" s="212" t="str">
        <f aca="false">IF(LEN(A576)=0,"",INDEX('Smelter Look-up'!$C:$C,MATCH($A576,'Smelter Look-up'!$E:$E,0)))</f>
        <v/>
      </c>
      <c r="D576" s="213"/>
      <c r="E576" s="211" t="str">
        <f aca="true">IF(ISERROR($V576),"",OFFSET('Smelter Look-up'!$D$4,$V576-4,0)&amp;"")</f>
        <v/>
      </c>
      <c r="F576" s="214" t="str">
        <f aca="true">IF(ISERROR($V576),"",OFFSET('Smelter Look-up'!$E$4,$V576-4,0))</f>
        <v/>
      </c>
      <c r="G576" s="214" t="str">
        <f aca="true">IF(C576=$X$4,IF(ISERROR($V576),"Enter smelter details","RMI"),IF(ISERROR($V576),"",OFFSET('Smelter Look-up'!$F$4,$V576-4,0)))</f>
        <v/>
      </c>
      <c r="H576" s="215" t="str">
        <f aca="true">IF(ISERROR($V576),"",OFFSET('Smelter Look-up'!$G$4,$V576-4,0))</f>
        <v/>
      </c>
      <c r="I576" s="216" t="str">
        <f aca="true">IF(ISERROR($V576),"",OFFSET('Smelter Look-up'!$H$4,$V576-4,0))</f>
        <v/>
      </c>
      <c r="J576" s="216" t="str">
        <f aca="true">IF(ISERROR($V576),"",OFFSET('Smelter Look-up'!$I$4,$V576-4,0))</f>
        <v/>
      </c>
      <c r="K576" s="217"/>
      <c r="L576" s="217"/>
      <c r="M576" s="217"/>
      <c r="N576" s="217"/>
      <c r="O576" s="217"/>
      <c r="P576" s="218"/>
      <c r="Q576" s="219"/>
      <c r="R576" s="220" t="str">
        <f aca="true">IF(ISERROR($V576),"",OFFSET('Smelter Look-up'!$C$4,$V576-4,0)&amp;"")</f>
        <v/>
      </c>
      <c r="S576" s="221" t="str">
        <f aca="true">IF(B576="","",IF(ISERROR(MATCH($E576,CL,0)),"Unknown",INDIRECT("'C'!$A$"&amp;MATCH($E576,CL,0)+1)))</f>
        <v/>
      </c>
      <c r="T576" s="221" t="str">
        <f aca="true">IF(B576="","",IF(ISERROR(MATCH($J576,SorP!$B$1:$B$6279,0)),"",INDIRECT("'SorP'!$A$"&amp;MATCH($S576&amp;$J576,SorP!C:C,0))))</f>
        <v/>
      </c>
      <c r="U576" s="222"/>
      <c r="V576" s="223" t="e">
        <f aca="false">IF(C576="",NA(),IF(OR(C576="Smelter not listed",C576="Smelter not yet identified"),MATCH($B576&amp;$D576,'Smelter Look-up'!$J:$J,0),MATCH($B576&amp;$C576,'Smelter Look-up'!$J:$J,0)))</f>
        <v>#N/A</v>
      </c>
      <c r="X576" s="179" t="n">
        <f aca="false">IF(AND(C576="Smelter not listed",OR(LEN(D576)=0,LEN(E576)=0)),1,0)</f>
        <v>0</v>
      </c>
      <c r="AB576" s="224" t="str">
        <f aca="false">B576&amp;C576</f>
        <v/>
      </c>
    </row>
    <row r="577" s="179" customFormat="true" ht="20.25" hidden="false" customHeight="false" outlineLevel="0" collapsed="false">
      <c r="A577" s="221"/>
      <c r="B577" s="211" t="str">
        <f aca="false">IF(LEN(A577)=0,"",INDEX('Smelter Look-up'!$A:$A,MATCH($A577,'Smelter Look-up'!$E:$E,0)))</f>
        <v/>
      </c>
      <c r="C577" s="212" t="str">
        <f aca="false">IF(LEN(A577)=0,"",INDEX('Smelter Look-up'!$C:$C,MATCH($A577,'Smelter Look-up'!$E:$E,0)))</f>
        <v/>
      </c>
      <c r="D577" s="213"/>
      <c r="E577" s="211" t="str">
        <f aca="true">IF(ISERROR($V577),"",OFFSET('Smelter Look-up'!$D$4,$V577-4,0)&amp;"")</f>
        <v/>
      </c>
      <c r="F577" s="214" t="str">
        <f aca="true">IF(ISERROR($V577),"",OFFSET('Smelter Look-up'!$E$4,$V577-4,0))</f>
        <v/>
      </c>
      <c r="G577" s="214" t="str">
        <f aca="true">IF(C577=$X$4,IF(ISERROR($V577),"Enter smelter details","RMI"),IF(ISERROR($V577),"",OFFSET('Smelter Look-up'!$F$4,$V577-4,0)))</f>
        <v/>
      </c>
      <c r="H577" s="215" t="str">
        <f aca="true">IF(ISERROR($V577),"",OFFSET('Smelter Look-up'!$G$4,$V577-4,0))</f>
        <v/>
      </c>
      <c r="I577" s="216" t="str">
        <f aca="true">IF(ISERROR($V577),"",OFFSET('Smelter Look-up'!$H$4,$V577-4,0))</f>
        <v/>
      </c>
      <c r="J577" s="216" t="str">
        <f aca="true">IF(ISERROR($V577),"",OFFSET('Smelter Look-up'!$I$4,$V577-4,0))</f>
        <v/>
      </c>
      <c r="K577" s="217"/>
      <c r="L577" s="217"/>
      <c r="M577" s="217"/>
      <c r="N577" s="217"/>
      <c r="O577" s="217"/>
      <c r="P577" s="218"/>
      <c r="Q577" s="219"/>
      <c r="R577" s="220" t="str">
        <f aca="true">IF(ISERROR($V577),"",OFFSET('Smelter Look-up'!$C$4,$V577-4,0)&amp;"")</f>
        <v/>
      </c>
      <c r="S577" s="221" t="str">
        <f aca="true">IF(B577="","",IF(ISERROR(MATCH($E577,CL,0)),"Unknown",INDIRECT("'C'!$A$"&amp;MATCH($E577,CL,0)+1)))</f>
        <v/>
      </c>
      <c r="T577" s="221" t="str">
        <f aca="true">IF(B577="","",IF(ISERROR(MATCH($J577,SorP!$B$1:$B$6279,0)),"",INDIRECT("'SorP'!$A$"&amp;MATCH($S577&amp;$J577,SorP!C:C,0))))</f>
        <v/>
      </c>
      <c r="U577" s="222"/>
      <c r="V577" s="223" t="e">
        <f aca="false">IF(C577="",NA(),IF(OR(C577="Smelter not listed",C577="Smelter not yet identified"),MATCH($B577&amp;$D577,'Smelter Look-up'!$J:$J,0),MATCH($B577&amp;$C577,'Smelter Look-up'!$J:$J,0)))</f>
        <v>#N/A</v>
      </c>
      <c r="X577" s="179" t="n">
        <f aca="false">IF(AND(C577="Smelter not listed",OR(LEN(D577)=0,LEN(E577)=0)),1,0)</f>
        <v>0</v>
      </c>
      <c r="AB577" s="224" t="str">
        <f aca="false">B577&amp;C577</f>
        <v/>
      </c>
    </row>
    <row r="578" s="179" customFormat="true" ht="20.25" hidden="false" customHeight="false" outlineLevel="0" collapsed="false">
      <c r="A578" s="221"/>
      <c r="B578" s="211" t="str">
        <f aca="false">IF(LEN(A578)=0,"",INDEX('Smelter Look-up'!$A:$A,MATCH($A578,'Smelter Look-up'!$E:$E,0)))</f>
        <v/>
      </c>
      <c r="C578" s="212" t="str">
        <f aca="false">IF(LEN(A578)=0,"",INDEX('Smelter Look-up'!$C:$C,MATCH($A578,'Smelter Look-up'!$E:$E,0)))</f>
        <v/>
      </c>
      <c r="D578" s="213"/>
      <c r="E578" s="211" t="str">
        <f aca="true">IF(ISERROR($V578),"",OFFSET('Smelter Look-up'!$D$4,$V578-4,0)&amp;"")</f>
        <v/>
      </c>
      <c r="F578" s="214" t="str">
        <f aca="true">IF(ISERROR($V578),"",OFFSET('Smelter Look-up'!$E$4,$V578-4,0))</f>
        <v/>
      </c>
      <c r="G578" s="214" t="str">
        <f aca="true">IF(C578=$X$4,IF(ISERROR($V578),"Enter smelter details","RMI"),IF(ISERROR($V578),"",OFFSET('Smelter Look-up'!$F$4,$V578-4,0)))</f>
        <v/>
      </c>
      <c r="H578" s="215" t="str">
        <f aca="true">IF(ISERROR($V578),"",OFFSET('Smelter Look-up'!$G$4,$V578-4,0))</f>
        <v/>
      </c>
      <c r="I578" s="216" t="str">
        <f aca="true">IF(ISERROR($V578),"",OFFSET('Smelter Look-up'!$H$4,$V578-4,0))</f>
        <v/>
      </c>
      <c r="J578" s="216" t="str">
        <f aca="true">IF(ISERROR($V578),"",OFFSET('Smelter Look-up'!$I$4,$V578-4,0))</f>
        <v/>
      </c>
      <c r="K578" s="217"/>
      <c r="L578" s="217"/>
      <c r="M578" s="217"/>
      <c r="N578" s="217"/>
      <c r="O578" s="217"/>
      <c r="P578" s="218"/>
      <c r="Q578" s="219"/>
      <c r="R578" s="220" t="str">
        <f aca="true">IF(ISERROR($V578),"",OFFSET('Smelter Look-up'!$C$4,$V578-4,0)&amp;"")</f>
        <v/>
      </c>
      <c r="S578" s="221" t="str">
        <f aca="true">IF(B578="","",IF(ISERROR(MATCH($E578,CL,0)),"Unknown",INDIRECT("'C'!$A$"&amp;MATCH($E578,CL,0)+1)))</f>
        <v/>
      </c>
      <c r="T578" s="221" t="str">
        <f aca="true">IF(B578="","",IF(ISERROR(MATCH($J578,SorP!$B$1:$B$6279,0)),"",INDIRECT("'SorP'!$A$"&amp;MATCH($S578&amp;$J578,SorP!C:C,0))))</f>
        <v/>
      </c>
      <c r="U578" s="222"/>
      <c r="V578" s="223" t="e">
        <f aca="false">IF(C578="",NA(),IF(OR(C578="Smelter not listed",C578="Smelter not yet identified"),MATCH($B578&amp;$D578,'Smelter Look-up'!$J:$J,0),MATCH($B578&amp;$C578,'Smelter Look-up'!$J:$J,0)))</f>
        <v>#N/A</v>
      </c>
      <c r="X578" s="179" t="n">
        <f aca="false">IF(AND(C578="Smelter not listed",OR(LEN(D578)=0,LEN(E578)=0)),1,0)</f>
        <v>0</v>
      </c>
      <c r="AB578" s="224" t="str">
        <f aca="false">B578&amp;C578</f>
        <v/>
      </c>
    </row>
    <row r="579" s="179" customFormat="true" ht="20.25" hidden="false" customHeight="false" outlineLevel="0" collapsed="false">
      <c r="A579" s="221"/>
      <c r="B579" s="211" t="str">
        <f aca="false">IF(LEN(A579)=0,"",INDEX('Smelter Look-up'!$A:$A,MATCH($A579,'Smelter Look-up'!$E:$E,0)))</f>
        <v/>
      </c>
      <c r="C579" s="212" t="str">
        <f aca="false">IF(LEN(A579)=0,"",INDEX('Smelter Look-up'!$C:$C,MATCH($A579,'Smelter Look-up'!$E:$E,0)))</f>
        <v/>
      </c>
      <c r="D579" s="213"/>
      <c r="E579" s="211" t="str">
        <f aca="true">IF(ISERROR($V579),"",OFFSET('Smelter Look-up'!$D$4,$V579-4,0)&amp;"")</f>
        <v/>
      </c>
      <c r="F579" s="214" t="str">
        <f aca="true">IF(ISERROR($V579),"",OFFSET('Smelter Look-up'!$E$4,$V579-4,0))</f>
        <v/>
      </c>
      <c r="G579" s="214" t="str">
        <f aca="true">IF(C579=$X$4,IF(ISERROR($V579),"Enter smelter details","RMI"),IF(ISERROR($V579),"",OFFSET('Smelter Look-up'!$F$4,$V579-4,0)))</f>
        <v/>
      </c>
      <c r="H579" s="215" t="str">
        <f aca="true">IF(ISERROR($V579),"",OFFSET('Smelter Look-up'!$G$4,$V579-4,0))</f>
        <v/>
      </c>
      <c r="I579" s="216" t="str">
        <f aca="true">IF(ISERROR($V579),"",OFFSET('Smelter Look-up'!$H$4,$V579-4,0))</f>
        <v/>
      </c>
      <c r="J579" s="216" t="str">
        <f aca="true">IF(ISERROR($V579),"",OFFSET('Smelter Look-up'!$I$4,$V579-4,0))</f>
        <v/>
      </c>
      <c r="K579" s="217"/>
      <c r="L579" s="217"/>
      <c r="M579" s="217"/>
      <c r="N579" s="217"/>
      <c r="O579" s="217"/>
      <c r="P579" s="218"/>
      <c r="Q579" s="219"/>
      <c r="R579" s="220" t="str">
        <f aca="true">IF(ISERROR($V579),"",OFFSET('Smelter Look-up'!$C$4,$V579-4,0)&amp;"")</f>
        <v/>
      </c>
      <c r="S579" s="221" t="str">
        <f aca="true">IF(B579="","",IF(ISERROR(MATCH($E579,CL,0)),"Unknown",INDIRECT("'C'!$A$"&amp;MATCH($E579,CL,0)+1)))</f>
        <v/>
      </c>
      <c r="T579" s="221" t="str">
        <f aca="true">IF(B579="","",IF(ISERROR(MATCH($J579,SorP!$B$1:$B$6279,0)),"",INDIRECT("'SorP'!$A$"&amp;MATCH($S579&amp;$J579,SorP!C:C,0))))</f>
        <v/>
      </c>
      <c r="U579" s="222"/>
      <c r="V579" s="223" t="e">
        <f aca="false">IF(C579="",NA(),IF(OR(C579="Smelter not listed",C579="Smelter not yet identified"),MATCH($B579&amp;$D579,'Smelter Look-up'!$J:$J,0),MATCH($B579&amp;$C579,'Smelter Look-up'!$J:$J,0)))</f>
        <v>#N/A</v>
      </c>
      <c r="X579" s="179" t="n">
        <f aca="false">IF(AND(C579="Smelter not listed",OR(LEN(D579)=0,LEN(E579)=0)),1,0)</f>
        <v>0</v>
      </c>
      <c r="AB579" s="224" t="str">
        <f aca="false">B579&amp;C579</f>
        <v/>
      </c>
    </row>
    <row r="580" s="179" customFormat="true" ht="20.25" hidden="false" customHeight="false" outlineLevel="0" collapsed="false">
      <c r="A580" s="221"/>
      <c r="B580" s="211" t="str">
        <f aca="false">IF(LEN(A580)=0,"",INDEX('Smelter Look-up'!$A:$A,MATCH($A580,'Smelter Look-up'!$E:$E,0)))</f>
        <v/>
      </c>
      <c r="C580" s="212" t="str">
        <f aca="false">IF(LEN(A580)=0,"",INDEX('Smelter Look-up'!$C:$C,MATCH($A580,'Smelter Look-up'!$E:$E,0)))</f>
        <v/>
      </c>
      <c r="D580" s="213"/>
      <c r="E580" s="211" t="str">
        <f aca="true">IF(ISERROR($V580),"",OFFSET('Smelter Look-up'!$D$4,$V580-4,0)&amp;"")</f>
        <v/>
      </c>
      <c r="F580" s="214" t="str">
        <f aca="true">IF(ISERROR($V580),"",OFFSET('Smelter Look-up'!$E$4,$V580-4,0))</f>
        <v/>
      </c>
      <c r="G580" s="214" t="str">
        <f aca="true">IF(C580=$X$4,IF(ISERROR($V580),"Enter smelter details","RMI"),IF(ISERROR($V580),"",OFFSET('Smelter Look-up'!$F$4,$V580-4,0)))</f>
        <v/>
      </c>
      <c r="H580" s="215" t="str">
        <f aca="true">IF(ISERROR($V580),"",OFFSET('Smelter Look-up'!$G$4,$V580-4,0))</f>
        <v/>
      </c>
      <c r="I580" s="216" t="str">
        <f aca="true">IF(ISERROR($V580),"",OFFSET('Smelter Look-up'!$H$4,$V580-4,0))</f>
        <v/>
      </c>
      <c r="J580" s="216" t="str">
        <f aca="true">IF(ISERROR($V580),"",OFFSET('Smelter Look-up'!$I$4,$V580-4,0))</f>
        <v/>
      </c>
      <c r="K580" s="217"/>
      <c r="L580" s="217"/>
      <c r="M580" s="217"/>
      <c r="N580" s="217"/>
      <c r="O580" s="217"/>
      <c r="P580" s="218"/>
      <c r="Q580" s="219"/>
      <c r="R580" s="220" t="str">
        <f aca="true">IF(ISERROR($V580),"",OFFSET('Smelter Look-up'!$C$4,$V580-4,0)&amp;"")</f>
        <v/>
      </c>
      <c r="S580" s="221" t="str">
        <f aca="true">IF(B580="","",IF(ISERROR(MATCH($E580,CL,0)),"Unknown",INDIRECT("'C'!$A$"&amp;MATCH($E580,CL,0)+1)))</f>
        <v/>
      </c>
      <c r="T580" s="221" t="str">
        <f aca="true">IF(B580="","",IF(ISERROR(MATCH($J580,SorP!$B$1:$B$6279,0)),"",INDIRECT("'SorP'!$A$"&amp;MATCH($S580&amp;$J580,SorP!C:C,0))))</f>
        <v/>
      </c>
      <c r="U580" s="222"/>
      <c r="V580" s="223" t="e">
        <f aca="false">IF(C580="",NA(),IF(OR(C580="Smelter not listed",C580="Smelter not yet identified"),MATCH($B580&amp;$D580,'Smelter Look-up'!$J:$J,0),MATCH($B580&amp;$C580,'Smelter Look-up'!$J:$J,0)))</f>
        <v>#N/A</v>
      </c>
      <c r="X580" s="179" t="n">
        <f aca="false">IF(AND(C580="Smelter not listed",OR(LEN(D580)=0,LEN(E580)=0)),1,0)</f>
        <v>0</v>
      </c>
      <c r="AB580" s="224" t="str">
        <f aca="false">B580&amp;C580</f>
        <v/>
      </c>
    </row>
    <row r="581" s="179" customFormat="true" ht="20.25" hidden="false" customHeight="false" outlineLevel="0" collapsed="false">
      <c r="A581" s="221"/>
      <c r="B581" s="211" t="str">
        <f aca="false">IF(LEN(A581)=0,"",INDEX('Smelter Look-up'!$A:$A,MATCH($A581,'Smelter Look-up'!$E:$E,0)))</f>
        <v/>
      </c>
      <c r="C581" s="212" t="str">
        <f aca="false">IF(LEN(A581)=0,"",INDEX('Smelter Look-up'!$C:$C,MATCH($A581,'Smelter Look-up'!$E:$E,0)))</f>
        <v/>
      </c>
      <c r="D581" s="213"/>
      <c r="E581" s="211" t="str">
        <f aca="true">IF(ISERROR($V581),"",OFFSET('Smelter Look-up'!$D$4,$V581-4,0)&amp;"")</f>
        <v/>
      </c>
      <c r="F581" s="214" t="str">
        <f aca="true">IF(ISERROR($V581),"",OFFSET('Smelter Look-up'!$E$4,$V581-4,0))</f>
        <v/>
      </c>
      <c r="G581" s="214" t="str">
        <f aca="true">IF(C581=$X$4,IF(ISERROR($V581),"Enter smelter details","RMI"),IF(ISERROR($V581),"",OFFSET('Smelter Look-up'!$F$4,$V581-4,0)))</f>
        <v/>
      </c>
      <c r="H581" s="215" t="str">
        <f aca="true">IF(ISERROR($V581),"",OFFSET('Smelter Look-up'!$G$4,$V581-4,0))</f>
        <v/>
      </c>
      <c r="I581" s="216" t="str">
        <f aca="true">IF(ISERROR($V581),"",OFFSET('Smelter Look-up'!$H$4,$V581-4,0))</f>
        <v/>
      </c>
      <c r="J581" s="216" t="str">
        <f aca="true">IF(ISERROR($V581),"",OFFSET('Smelter Look-up'!$I$4,$V581-4,0))</f>
        <v/>
      </c>
      <c r="K581" s="217"/>
      <c r="L581" s="217"/>
      <c r="M581" s="217"/>
      <c r="N581" s="217"/>
      <c r="O581" s="217"/>
      <c r="P581" s="218"/>
      <c r="Q581" s="219"/>
      <c r="R581" s="220" t="str">
        <f aca="true">IF(ISERROR($V581),"",OFFSET('Smelter Look-up'!$C$4,$V581-4,0)&amp;"")</f>
        <v/>
      </c>
      <c r="S581" s="221" t="str">
        <f aca="true">IF(B581="","",IF(ISERROR(MATCH($E581,CL,0)),"Unknown",INDIRECT("'C'!$A$"&amp;MATCH($E581,CL,0)+1)))</f>
        <v/>
      </c>
      <c r="T581" s="221" t="str">
        <f aca="true">IF(B581="","",IF(ISERROR(MATCH($J581,SorP!$B$1:$B$6279,0)),"",INDIRECT("'SorP'!$A$"&amp;MATCH($S581&amp;$J581,SorP!C:C,0))))</f>
        <v/>
      </c>
      <c r="U581" s="222"/>
      <c r="V581" s="223" t="e">
        <f aca="false">IF(C581="",NA(),IF(OR(C581="Smelter not listed",C581="Smelter not yet identified"),MATCH($B581&amp;$D581,'Smelter Look-up'!$J:$J,0),MATCH($B581&amp;$C581,'Smelter Look-up'!$J:$J,0)))</f>
        <v>#N/A</v>
      </c>
      <c r="X581" s="179" t="n">
        <f aca="false">IF(AND(C581="Smelter not listed",OR(LEN(D581)=0,LEN(E581)=0)),1,0)</f>
        <v>0</v>
      </c>
      <c r="AB581" s="224" t="str">
        <f aca="false">B581&amp;C581</f>
        <v/>
      </c>
    </row>
    <row r="582" s="179" customFormat="true" ht="20.25" hidden="false" customHeight="false" outlineLevel="0" collapsed="false">
      <c r="A582" s="221"/>
      <c r="B582" s="211" t="str">
        <f aca="false">IF(LEN(A582)=0,"",INDEX('Smelter Look-up'!$A:$A,MATCH($A582,'Smelter Look-up'!$E:$E,0)))</f>
        <v/>
      </c>
      <c r="C582" s="212" t="str">
        <f aca="false">IF(LEN(A582)=0,"",INDEX('Smelter Look-up'!$C:$C,MATCH($A582,'Smelter Look-up'!$E:$E,0)))</f>
        <v/>
      </c>
      <c r="D582" s="213"/>
      <c r="E582" s="211" t="str">
        <f aca="true">IF(ISERROR($V582),"",OFFSET('Smelter Look-up'!$D$4,$V582-4,0)&amp;"")</f>
        <v/>
      </c>
      <c r="F582" s="214" t="str">
        <f aca="true">IF(ISERROR($V582),"",OFFSET('Smelter Look-up'!$E$4,$V582-4,0))</f>
        <v/>
      </c>
      <c r="G582" s="214" t="str">
        <f aca="true">IF(C582=$X$4,IF(ISERROR($V582),"Enter smelter details","RMI"),IF(ISERROR($V582),"",OFFSET('Smelter Look-up'!$F$4,$V582-4,0)))</f>
        <v/>
      </c>
      <c r="H582" s="215" t="str">
        <f aca="true">IF(ISERROR($V582),"",OFFSET('Smelter Look-up'!$G$4,$V582-4,0))</f>
        <v/>
      </c>
      <c r="I582" s="216" t="str">
        <f aca="true">IF(ISERROR($V582),"",OFFSET('Smelter Look-up'!$H$4,$V582-4,0))</f>
        <v/>
      </c>
      <c r="J582" s="216" t="str">
        <f aca="true">IF(ISERROR($V582),"",OFFSET('Smelter Look-up'!$I$4,$V582-4,0))</f>
        <v/>
      </c>
      <c r="K582" s="217"/>
      <c r="L582" s="217"/>
      <c r="M582" s="217"/>
      <c r="N582" s="217"/>
      <c r="O582" s="217"/>
      <c r="P582" s="218"/>
      <c r="Q582" s="219"/>
      <c r="R582" s="220" t="str">
        <f aca="true">IF(ISERROR($V582),"",OFFSET('Smelter Look-up'!$C$4,$V582-4,0)&amp;"")</f>
        <v/>
      </c>
      <c r="S582" s="221" t="str">
        <f aca="true">IF(B582="","",IF(ISERROR(MATCH($E582,CL,0)),"Unknown",INDIRECT("'C'!$A$"&amp;MATCH($E582,CL,0)+1)))</f>
        <v/>
      </c>
      <c r="T582" s="221" t="str">
        <f aca="true">IF(B582="","",IF(ISERROR(MATCH($J582,SorP!$B$1:$B$6279,0)),"",INDIRECT("'SorP'!$A$"&amp;MATCH($S582&amp;$J582,SorP!C:C,0))))</f>
        <v/>
      </c>
      <c r="U582" s="222"/>
      <c r="V582" s="223" t="e">
        <f aca="false">IF(C582="",NA(),IF(OR(C582="Smelter not listed",C582="Smelter not yet identified"),MATCH($B582&amp;$D582,'Smelter Look-up'!$J:$J,0),MATCH($B582&amp;$C582,'Smelter Look-up'!$J:$J,0)))</f>
        <v>#N/A</v>
      </c>
      <c r="X582" s="179" t="n">
        <f aca="false">IF(AND(C582="Smelter not listed",OR(LEN(D582)=0,LEN(E582)=0)),1,0)</f>
        <v>0</v>
      </c>
      <c r="AB582" s="224" t="str">
        <f aca="false">B582&amp;C582</f>
        <v/>
      </c>
    </row>
    <row r="583" s="179" customFormat="true" ht="20.25" hidden="false" customHeight="false" outlineLevel="0" collapsed="false">
      <c r="A583" s="221"/>
      <c r="B583" s="211" t="str">
        <f aca="false">IF(LEN(A583)=0,"",INDEX('Smelter Look-up'!$A:$A,MATCH($A583,'Smelter Look-up'!$E:$E,0)))</f>
        <v/>
      </c>
      <c r="C583" s="212" t="str">
        <f aca="false">IF(LEN(A583)=0,"",INDEX('Smelter Look-up'!$C:$C,MATCH($A583,'Smelter Look-up'!$E:$E,0)))</f>
        <v/>
      </c>
      <c r="D583" s="213"/>
      <c r="E583" s="211" t="str">
        <f aca="true">IF(ISERROR($V583),"",OFFSET('Smelter Look-up'!$D$4,$V583-4,0)&amp;"")</f>
        <v/>
      </c>
      <c r="F583" s="214" t="str">
        <f aca="true">IF(ISERROR($V583),"",OFFSET('Smelter Look-up'!$E$4,$V583-4,0))</f>
        <v/>
      </c>
      <c r="G583" s="214" t="str">
        <f aca="true">IF(C583=$X$4,IF(ISERROR($V583),"Enter smelter details","RMI"),IF(ISERROR($V583),"",OFFSET('Smelter Look-up'!$F$4,$V583-4,0)))</f>
        <v/>
      </c>
      <c r="H583" s="215" t="str">
        <f aca="true">IF(ISERROR($V583),"",OFFSET('Smelter Look-up'!$G$4,$V583-4,0))</f>
        <v/>
      </c>
      <c r="I583" s="216" t="str">
        <f aca="true">IF(ISERROR($V583),"",OFFSET('Smelter Look-up'!$H$4,$V583-4,0))</f>
        <v/>
      </c>
      <c r="J583" s="216" t="str">
        <f aca="true">IF(ISERROR($V583),"",OFFSET('Smelter Look-up'!$I$4,$V583-4,0))</f>
        <v/>
      </c>
      <c r="K583" s="217"/>
      <c r="L583" s="217"/>
      <c r="M583" s="217"/>
      <c r="N583" s="217"/>
      <c r="O583" s="217"/>
      <c r="P583" s="218"/>
      <c r="Q583" s="219"/>
      <c r="R583" s="220" t="str">
        <f aca="true">IF(ISERROR($V583),"",OFFSET('Smelter Look-up'!$C$4,$V583-4,0)&amp;"")</f>
        <v/>
      </c>
      <c r="S583" s="221" t="str">
        <f aca="true">IF(B583="","",IF(ISERROR(MATCH($E583,CL,0)),"Unknown",INDIRECT("'C'!$A$"&amp;MATCH($E583,CL,0)+1)))</f>
        <v/>
      </c>
      <c r="T583" s="221" t="str">
        <f aca="true">IF(B583="","",IF(ISERROR(MATCH($J583,SorP!$B$1:$B$6279,0)),"",INDIRECT("'SorP'!$A$"&amp;MATCH($S583&amp;$J583,SorP!C:C,0))))</f>
        <v/>
      </c>
      <c r="U583" s="222"/>
      <c r="V583" s="223" t="e">
        <f aca="false">IF(C583="",NA(),IF(OR(C583="Smelter not listed",C583="Smelter not yet identified"),MATCH($B583&amp;$D583,'Smelter Look-up'!$J:$J,0),MATCH($B583&amp;$C583,'Smelter Look-up'!$J:$J,0)))</f>
        <v>#N/A</v>
      </c>
      <c r="X583" s="179" t="n">
        <f aca="false">IF(AND(C583="Smelter not listed",OR(LEN(D583)=0,LEN(E583)=0)),1,0)</f>
        <v>0</v>
      </c>
      <c r="AB583" s="224" t="str">
        <f aca="false">B583&amp;C583</f>
        <v/>
      </c>
    </row>
    <row r="584" s="179" customFormat="true" ht="20.25" hidden="false" customHeight="false" outlineLevel="0" collapsed="false">
      <c r="A584" s="221"/>
      <c r="B584" s="211" t="str">
        <f aca="false">IF(LEN(A584)=0,"",INDEX('Smelter Look-up'!$A:$A,MATCH($A584,'Smelter Look-up'!$E:$E,0)))</f>
        <v/>
      </c>
      <c r="C584" s="212" t="str">
        <f aca="false">IF(LEN(A584)=0,"",INDEX('Smelter Look-up'!$C:$C,MATCH($A584,'Smelter Look-up'!$E:$E,0)))</f>
        <v/>
      </c>
      <c r="D584" s="213"/>
      <c r="E584" s="211" t="str">
        <f aca="true">IF(ISERROR($V584),"",OFFSET('Smelter Look-up'!$D$4,$V584-4,0)&amp;"")</f>
        <v/>
      </c>
      <c r="F584" s="214" t="str">
        <f aca="true">IF(ISERROR($V584),"",OFFSET('Smelter Look-up'!$E$4,$V584-4,0))</f>
        <v/>
      </c>
      <c r="G584" s="214" t="str">
        <f aca="true">IF(C584=$X$4,IF(ISERROR($V584),"Enter smelter details","RMI"),IF(ISERROR($V584),"",OFFSET('Smelter Look-up'!$F$4,$V584-4,0)))</f>
        <v/>
      </c>
      <c r="H584" s="215" t="str">
        <f aca="true">IF(ISERROR($V584),"",OFFSET('Smelter Look-up'!$G$4,$V584-4,0))</f>
        <v/>
      </c>
      <c r="I584" s="216" t="str">
        <f aca="true">IF(ISERROR($V584),"",OFFSET('Smelter Look-up'!$H$4,$V584-4,0))</f>
        <v/>
      </c>
      <c r="J584" s="216" t="str">
        <f aca="true">IF(ISERROR($V584),"",OFFSET('Smelter Look-up'!$I$4,$V584-4,0))</f>
        <v/>
      </c>
      <c r="K584" s="217"/>
      <c r="L584" s="217"/>
      <c r="M584" s="217"/>
      <c r="N584" s="217"/>
      <c r="O584" s="217"/>
      <c r="P584" s="218"/>
      <c r="Q584" s="219"/>
      <c r="R584" s="220" t="str">
        <f aca="true">IF(ISERROR($V584),"",OFFSET('Smelter Look-up'!$C$4,$V584-4,0)&amp;"")</f>
        <v/>
      </c>
      <c r="S584" s="221" t="str">
        <f aca="true">IF(B584="","",IF(ISERROR(MATCH($E584,CL,0)),"Unknown",INDIRECT("'C'!$A$"&amp;MATCH($E584,CL,0)+1)))</f>
        <v/>
      </c>
      <c r="T584" s="221" t="str">
        <f aca="true">IF(B584="","",IF(ISERROR(MATCH($J584,SorP!$B$1:$B$6279,0)),"",INDIRECT("'SorP'!$A$"&amp;MATCH($S584&amp;$J584,SorP!C:C,0))))</f>
        <v/>
      </c>
      <c r="U584" s="222"/>
      <c r="V584" s="223" t="e">
        <f aca="false">IF(C584="",NA(),IF(OR(C584="Smelter not listed",C584="Smelter not yet identified"),MATCH($B584&amp;$D584,'Smelter Look-up'!$J:$J,0),MATCH($B584&amp;$C584,'Smelter Look-up'!$J:$J,0)))</f>
        <v>#N/A</v>
      </c>
      <c r="X584" s="179" t="n">
        <f aca="false">IF(AND(C584="Smelter not listed",OR(LEN(D584)=0,LEN(E584)=0)),1,0)</f>
        <v>0</v>
      </c>
      <c r="AB584" s="224" t="str">
        <f aca="false">B584&amp;C584</f>
        <v/>
      </c>
    </row>
    <row r="585" s="179" customFormat="true" ht="20.25" hidden="false" customHeight="false" outlineLevel="0" collapsed="false">
      <c r="A585" s="221"/>
      <c r="B585" s="211" t="str">
        <f aca="false">IF(LEN(A585)=0,"",INDEX('Smelter Look-up'!$A:$A,MATCH($A585,'Smelter Look-up'!$E:$E,0)))</f>
        <v/>
      </c>
      <c r="C585" s="212" t="str">
        <f aca="false">IF(LEN(A585)=0,"",INDEX('Smelter Look-up'!$C:$C,MATCH($A585,'Smelter Look-up'!$E:$E,0)))</f>
        <v/>
      </c>
      <c r="D585" s="213"/>
      <c r="E585" s="211" t="str">
        <f aca="true">IF(ISERROR($V585),"",OFFSET('Smelter Look-up'!$D$4,$V585-4,0)&amp;"")</f>
        <v/>
      </c>
      <c r="F585" s="214" t="str">
        <f aca="true">IF(ISERROR($V585),"",OFFSET('Smelter Look-up'!$E$4,$V585-4,0))</f>
        <v/>
      </c>
      <c r="G585" s="214" t="str">
        <f aca="true">IF(C585=$X$4,IF(ISERROR($V585),"Enter smelter details","RMI"),IF(ISERROR($V585),"",OFFSET('Smelter Look-up'!$F$4,$V585-4,0)))</f>
        <v/>
      </c>
      <c r="H585" s="215" t="str">
        <f aca="true">IF(ISERROR($V585),"",OFFSET('Smelter Look-up'!$G$4,$V585-4,0))</f>
        <v/>
      </c>
      <c r="I585" s="216" t="str">
        <f aca="true">IF(ISERROR($V585),"",OFFSET('Smelter Look-up'!$H$4,$V585-4,0))</f>
        <v/>
      </c>
      <c r="J585" s="216" t="str">
        <f aca="true">IF(ISERROR($V585),"",OFFSET('Smelter Look-up'!$I$4,$V585-4,0))</f>
        <v/>
      </c>
      <c r="K585" s="217"/>
      <c r="L585" s="217"/>
      <c r="M585" s="217"/>
      <c r="N585" s="217"/>
      <c r="O585" s="217"/>
      <c r="P585" s="218"/>
      <c r="Q585" s="219"/>
      <c r="R585" s="220" t="str">
        <f aca="true">IF(ISERROR($V585),"",OFFSET('Smelter Look-up'!$C$4,$V585-4,0)&amp;"")</f>
        <v/>
      </c>
      <c r="S585" s="221" t="str">
        <f aca="true">IF(B585="","",IF(ISERROR(MATCH($E585,CL,0)),"Unknown",INDIRECT("'C'!$A$"&amp;MATCH($E585,CL,0)+1)))</f>
        <v/>
      </c>
      <c r="T585" s="221" t="str">
        <f aca="true">IF(B585="","",IF(ISERROR(MATCH($J585,SorP!$B$1:$B$6279,0)),"",INDIRECT("'SorP'!$A$"&amp;MATCH($S585&amp;$J585,SorP!C:C,0))))</f>
        <v/>
      </c>
      <c r="U585" s="222"/>
      <c r="V585" s="223" t="e">
        <f aca="false">IF(C585="",NA(),IF(OR(C585="Smelter not listed",C585="Smelter not yet identified"),MATCH($B585&amp;$D585,'Smelter Look-up'!$J:$J,0),MATCH($B585&amp;$C585,'Smelter Look-up'!$J:$J,0)))</f>
        <v>#N/A</v>
      </c>
      <c r="X585" s="179" t="n">
        <f aca="false">IF(AND(C585="Smelter not listed",OR(LEN(D585)=0,LEN(E585)=0)),1,0)</f>
        <v>0</v>
      </c>
      <c r="AB585" s="224" t="str">
        <f aca="false">B585&amp;C585</f>
        <v/>
      </c>
    </row>
    <row r="586" s="179" customFormat="true" ht="20.25" hidden="false" customHeight="false" outlineLevel="0" collapsed="false">
      <c r="A586" s="221"/>
      <c r="B586" s="211" t="str">
        <f aca="false">IF(LEN(A586)=0,"",INDEX('Smelter Look-up'!$A:$A,MATCH($A586,'Smelter Look-up'!$E:$E,0)))</f>
        <v/>
      </c>
      <c r="C586" s="212" t="str">
        <f aca="false">IF(LEN(A586)=0,"",INDEX('Smelter Look-up'!$C:$C,MATCH($A586,'Smelter Look-up'!$E:$E,0)))</f>
        <v/>
      </c>
      <c r="D586" s="213"/>
      <c r="E586" s="211" t="str">
        <f aca="true">IF(ISERROR($V586),"",OFFSET('Smelter Look-up'!$D$4,$V586-4,0)&amp;"")</f>
        <v/>
      </c>
      <c r="F586" s="214" t="str">
        <f aca="true">IF(ISERROR($V586),"",OFFSET('Smelter Look-up'!$E$4,$V586-4,0))</f>
        <v/>
      </c>
      <c r="G586" s="214" t="str">
        <f aca="true">IF(C586=$X$4,IF(ISERROR($V586),"Enter smelter details","RMI"),IF(ISERROR($V586),"",OFFSET('Smelter Look-up'!$F$4,$V586-4,0)))</f>
        <v/>
      </c>
      <c r="H586" s="215" t="str">
        <f aca="true">IF(ISERROR($V586),"",OFFSET('Smelter Look-up'!$G$4,$V586-4,0))</f>
        <v/>
      </c>
      <c r="I586" s="216" t="str">
        <f aca="true">IF(ISERROR($V586),"",OFFSET('Smelter Look-up'!$H$4,$V586-4,0))</f>
        <v/>
      </c>
      <c r="J586" s="216" t="str">
        <f aca="true">IF(ISERROR($V586),"",OFFSET('Smelter Look-up'!$I$4,$V586-4,0))</f>
        <v/>
      </c>
      <c r="K586" s="217"/>
      <c r="L586" s="217"/>
      <c r="M586" s="217"/>
      <c r="N586" s="217"/>
      <c r="O586" s="217"/>
      <c r="P586" s="218"/>
      <c r="Q586" s="219"/>
      <c r="R586" s="220" t="str">
        <f aca="true">IF(ISERROR($V586),"",OFFSET('Smelter Look-up'!$C$4,$V586-4,0)&amp;"")</f>
        <v/>
      </c>
      <c r="S586" s="221" t="str">
        <f aca="true">IF(B586="","",IF(ISERROR(MATCH($E586,CL,0)),"Unknown",INDIRECT("'C'!$A$"&amp;MATCH($E586,CL,0)+1)))</f>
        <v/>
      </c>
      <c r="T586" s="221" t="str">
        <f aca="true">IF(B586="","",IF(ISERROR(MATCH($J586,SorP!$B$1:$B$6279,0)),"",INDIRECT("'SorP'!$A$"&amp;MATCH($S586&amp;$J586,SorP!C:C,0))))</f>
        <v/>
      </c>
      <c r="U586" s="222"/>
      <c r="V586" s="223" t="e">
        <f aca="false">IF(C586="",NA(),IF(OR(C586="Smelter not listed",C586="Smelter not yet identified"),MATCH($B586&amp;$D586,'Smelter Look-up'!$J:$J,0),MATCH($B586&amp;$C586,'Smelter Look-up'!$J:$J,0)))</f>
        <v>#N/A</v>
      </c>
      <c r="X586" s="179" t="n">
        <f aca="false">IF(AND(C586="Smelter not listed",OR(LEN(D586)=0,LEN(E586)=0)),1,0)</f>
        <v>0</v>
      </c>
      <c r="AB586" s="224" t="str">
        <f aca="false">B586&amp;C586</f>
        <v/>
      </c>
    </row>
    <row r="587" s="179" customFormat="true" ht="20.25" hidden="false" customHeight="false" outlineLevel="0" collapsed="false">
      <c r="A587" s="221"/>
      <c r="B587" s="211" t="str">
        <f aca="false">IF(LEN(A587)=0,"",INDEX('Smelter Look-up'!$A:$A,MATCH($A587,'Smelter Look-up'!$E:$E,0)))</f>
        <v/>
      </c>
      <c r="C587" s="212" t="str">
        <f aca="false">IF(LEN(A587)=0,"",INDEX('Smelter Look-up'!$C:$C,MATCH($A587,'Smelter Look-up'!$E:$E,0)))</f>
        <v/>
      </c>
      <c r="D587" s="213"/>
      <c r="E587" s="211" t="str">
        <f aca="true">IF(ISERROR($V587),"",OFFSET('Smelter Look-up'!$D$4,$V587-4,0)&amp;"")</f>
        <v/>
      </c>
      <c r="F587" s="214" t="str">
        <f aca="true">IF(ISERROR($V587),"",OFFSET('Smelter Look-up'!$E$4,$V587-4,0))</f>
        <v/>
      </c>
      <c r="G587" s="214" t="str">
        <f aca="true">IF(C587=$X$4,IF(ISERROR($V587),"Enter smelter details","RMI"),IF(ISERROR($V587),"",OFFSET('Smelter Look-up'!$F$4,$V587-4,0)))</f>
        <v/>
      </c>
      <c r="H587" s="215" t="str">
        <f aca="true">IF(ISERROR($V587),"",OFFSET('Smelter Look-up'!$G$4,$V587-4,0))</f>
        <v/>
      </c>
      <c r="I587" s="216" t="str">
        <f aca="true">IF(ISERROR($V587),"",OFFSET('Smelter Look-up'!$H$4,$V587-4,0))</f>
        <v/>
      </c>
      <c r="J587" s="216" t="str">
        <f aca="true">IF(ISERROR($V587),"",OFFSET('Smelter Look-up'!$I$4,$V587-4,0))</f>
        <v/>
      </c>
      <c r="K587" s="217"/>
      <c r="L587" s="217"/>
      <c r="M587" s="217"/>
      <c r="N587" s="217"/>
      <c r="O587" s="217"/>
      <c r="P587" s="218"/>
      <c r="Q587" s="219"/>
      <c r="R587" s="220" t="str">
        <f aca="true">IF(ISERROR($V587),"",OFFSET('Smelter Look-up'!$C$4,$V587-4,0)&amp;"")</f>
        <v/>
      </c>
      <c r="S587" s="221" t="str">
        <f aca="true">IF(B587="","",IF(ISERROR(MATCH($E587,CL,0)),"Unknown",INDIRECT("'C'!$A$"&amp;MATCH($E587,CL,0)+1)))</f>
        <v/>
      </c>
      <c r="T587" s="221" t="str">
        <f aca="true">IF(B587="","",IF(ISERROR(MATCH($J587,SorP!$B$1:$B$6279,0)),"",INDIRECT("'SorP'!$A$"&amp;MATCH($S587&amp;$J587,SorP!C:C,0))))</f>
        <v/>
      </c>
      <c r="U587" s="222"/>
      <c r="V587" s="223" t="e">
        <f aca="false">IF(C587="",NA(),IF(OR(C587="Smelter not listed",C587="Smelter not yet identified"),MATCH($B587&amp;$D587,'Smelter Look-up'!$J:$J,0),MATCH($B587&amp;$C587,'Smelter Look-up'!$J:$J,0)))</f>
        <v>#N/A</v>
      </c>
      <c r="X587" s="179" t="n">
        <f aca="false">IF(AND(C587="Smelter not listed",OR(LEN(D587)=0,LEN(E587)=0)),1,0)</f>
        <v>0</v>
      </c>
      <c r="AB587" s="224" t="str">
        <f aca="false">B587&amp;C587</f>
        <v/>
      </c>
    </row>
    <row r="588" s="179" customFormat="true" ht="20.25" hidden="false" customHeight="false" outlineLevel="0" collapsed="false">
      <c r="A588" s="221"/>
      <c r="B588" s="211" t="str">
        <f aca="false">IF(LEN(A588)=0,"",INDEX('Smelter Look-up'!$A:$A,MATCH($A588,'Smelter Look-up'!$E:$E,0)))</f>
        <v/>
      </c>
      <c r="C588" s="212" t="str">
        <f aca="false">IF(LEN(A588)=0,"",INDEX('Smelter Look-up'!$C:$C,MATCH($A588,'Smelter Look-up'!$E:$E,0)))</f>
        <v/>
      </c>
      <c r="D588" s="213"/>
      <c r="E588" s="211" t="str">
        <f aca="true">IF(ISERROR($V588),"",OFFSET('Smelter Look-up'!$D$4,$V588-4,0)&amp;"")</f>
        <v/>
      </c>
      <c r="F588" s="214" t="str">
        <f aca="true">IF(ISERROR($V588),"",OFFSET('Smelter Look-up'!$E$4,$V588-4,0))</f>
        <v/>
      </c>
      <c r="G588" s="214" t="str">
        <f aca="true">IF(C588=$X$4,IF(ISERROR($V588),"Enter smelter details","RMI"),IF(ISERROR($V588),"",OFFSET('Smelter Look-up'!$F$4,$V588-4,0)))</f>
        <v/>
      </c>
      <c r="H588" s="215" t="str">
        <f aca="true">IF(ISERROR($V588),"",OFFSET('Smelter Look-up'!$G$4,$V588-4,0))</f>
        <v/>
      </c>
      <c r="I588" s="216" t="str">
        <f aca="true">IF(ISERROR($V588),"",OFFSET('Smelter Look-up'!$H$4,$V588-4,0))</f>
        <v/>
      </c>
      <c r="J588" s="216" t="str">
        <f aca="true">IF(ISERROR($V588),"",OFFSET('Smelter Look-up'!$I$4,$V588-4,0))</f>
        <v/>
      </c>
      <c r="K588" s="217"/>
      <c r="L588" s="217"/>
      <c r="M588" s="217"/>
      <c r="N588" s="217"/>
      <c r="O588" s="217"/>
      <c r="P588" s="218"/>
      <c r="Q588" s="219"/>
      <c r="R588" s="220" t="str">
        <f aca="true">IF(ISERROR($V588),"",OFFSET('Smelter Look-up'!$C$4,$V588-4,0)&amp;"")</f>
        <v/>
      </c>
      <c r="S588" s="221" t="str">
        <f aca="true">IF(B588="","",IF(ISERROR(MATCH($E588,CL,0)),"Unknown",INDIRECT("'C'!$A$"&amp;MATCH($E588,CL,0)+1)))</f>
        <v/>
      </c>
      <c r="T588" s="221" t="str">
        <f aca="true">IF(B588="","",IF(ISERROR(MATCH($J588,SorP!$B$1:$B$6279,0)),"",INDIRECT("'SorP'!$A$"&amp;MATCH($S588&amp;$J588,SorP!C:C,0))))</f>
        <v/>
      </c>
      <c r="U588" s="222"/>
      <c r="V588" s="223" t="e">
        <f aca="false">IF(C588="",NA(),IF(OR(C588="Smelter not listed",C588="Smelter not yet identified"),MATCH($B588&amp;$D588,'Smelter Look-up'!$J:$J,0),MATCH($B588&amp;$C588,'Smelter Look-up'!$J:$J,0)))</f>
        <v>#N/A</v>
      </c>
      <c r="X588" s="179" t="n">
        <f aca="false">IF(AND(C588="Smelter not listed",OR(LEN(D588)=0,LEN(E588)=0)),1,0)</f>
        <v>0</v>
      </c>
      <c r="AB588" s="224" t="str">
        <f aca="false">B588&amp;C588</f>
        <v/>
      </c>
    </row>
    <row r="589" s="179" customFormat="true" ht="20.25" hidden="false" customHeight="false" outlineLevel="0" collapsed="false">
      <c r="A589" s="221"/>
      <c r="B589" s="211" t="str">
        <f aca="false">IF(LEN(A589)=0,"",INDEX('Smelter Look-up'!$A:$A,MATCH($A589,'Smelter Look-up'!$E:$E,0)))</f>
        <v/>
      </c>
      <c r="C589" s="212" t="str">
        <f aca="false">IF(LEN(A589)=0,"",INDEX('Smelter Look-up'!$C:$C,MATCH($A589,'Smelter Look-up'!$E:$E,0)))</f>
        <v/>
      </c>
      <c r="D589" s="213"/>
      <c r="E589" s="211" t="str">
        <f aca="true">IF(ISERROR($V589),"",OFFSET('Smelter Look-up'!$D$4,$V589-4,0)&amp;"")</f>
        <v/>
      </c>
      <c r="F589" s="214" t="str">
        <f aca="true">IF(ISERROR($V589),"",OFFSET('Smelter Look-up'!$E$4,$V589-4,0))</f>
        <v/>
      </c>
      <c r="G589" s="214" t="str">
        <f aca="true">IF(C589=$X$4,IF(ISERROR($V589),"Enter smelter details","RMI"),IF(ISERROR($V589),"",OFFSET('Smelter Look-up'!$F$4,$V589-4,0)))</f>
        <v/>
      </c>
      <c r="H589" s="215" t="str">
        <f aca="true">IF(ISERROR($V589),"",OFFSET('Smelter Look-up'!$G$4,$V589-4,0))</f>
        <v/>
      </c>
      <c r="I589" s="216" t="str">
        <f aca="true">IF(ISERROR($V589),"",OFFSET('Smelter Look-up'!$H$4,$V589-4,0))</f>
        <v/>
      </c>
      <c r="J589" s="216" t="str">
        <f aca="true">IF(ISERROR($V589),"",OFFSET('Smelter Look-up'!$I$4,$V589-4,0))</f>
        <v/>
      </c>
      <c r="K589" s="217"/>
      <c r="L589" s="217"/>
      <c r="M589" s="217"/>
      <c r="N589" s="217"/>
      <c r="O589" s="217"/>
      <c r="P589" s="218"/>
      <c r="Q589" s="219"/>
      <c r="R589" s="220" t="str">
        <f aca="true">IF(ISERROR($V589),"",OFFSET('Smelter Look-up'!$C$4,$V589-4,0)&amp;"")</f>
        <v/>
      </c>
      <c r="S589" s="221" t="str">
        <f aca="true">IF(B589="","",IF(ISERROR(MATCH($E589,CL,0)),"Unknown",INDIRECT("'C'!$A$"&amp;MATCH($E589,CL,0)+1)))</f>
        <v/>
      </c>
      <c r="T589" s="221" t="str">
        <f aca="true">IF(B589="","",IF(ISERROR(MATCH($J589,SorP!$B$1:$B$6279,0)),"",INDIRECT("'SorP'!$A$"&amp;MATCH($S589&amp;$J589,SorP!C:C,0))))</f>
        <v/>
      </c>
      <c r="U589" s="222"/>
      <c r="V589" s="223" t="e">
        <f aca="false">IF(C589="",NA(),IF(OR(C589="Smelter not listed",C589="Smelter not yet identified"),MATCH($B589&amp;$D589,'Smelter Look-up'!$J:$J,0),MATCH($B589&amp;$C589,'Smelter Look-up'!$J:$J,0)))</f>
        <v>#N/A</v>
      </c>
      <c r="X589" s="179" t="n">
        <f aca="false">IF(AND(C589="Smelter not listed",OR(LEN(D589)=0,LEN(E589)=0)),1,0)</f>
        <v>0</v>
      </c>
      <c r="AB589" s="224" t="str">
        <f aca="false">B589&amp;C589</f>
        <v/>
      </c>
    </row>
    <row r="590" s="179" customFormat="true" ht="20.25" hidden="false" customHeight="false" outlineLevel="0" collapsed="false">
      <c r="A590" s="221"/>
      <c r="B590" s="211" t="str">
        <f aca="false">IF(LEN(A590)=0,"",INDEX('Smelter Look-up'!$A:$A,MATCH($A590,'Smelter Look-up'!$E:$E,0)))</f>
        <v/>
      </c>
      <c r="C590" s="212" t="str">
        <f aca="false">IF(LEN(A590)=0,"",INDEX('Smelter Look-up'!$C:$C,MATCH($A590,'Smelter Look-up'!$E:$E,0)))</f>
        <v/>
      </c>
      <c r="D590" s="213"/>
      <c r="E590" s="211" t="str">
        <f aca="true">IF(ISERROR($V590),"",OFFSET('Smelter Look-up'!$D$4,$V590-4,0)&amp;"")</f>
        <v/>
      </c>
      <c r="F590" s="214" t="str">
        <f aca="true">IF(ISERROR($V590),"",OFFSET('Smelter Look-up'!$E$4,$V590-4,0))</f>
        <v/>
      </c>
      <c r="G590" s="214" t="str">
        <f aca="true">IF(C590=$X$4,IF(ISERROR($V590),"Enter smelter details","RMI"),IF(ISERROR($V590),"",OFFSET('Smelter Look-up'!$F$4,$V590-4,0)))</f>
        <v/>
      </c>
      <c r="H590" s="215" t="str">
        <f aca="true">IF(ISERROR($V590),"",OFFSET('Smelter Look-up'!$G$4,$V590-4,0))</f>
        <v/>
      </c>
      <c r="I590" s="216" t="str">
        <f aca="true">IF(ISERROR($V590),"",OFFSET('Smelter Look-up'!$H$4,$V590-4,0))</f>
        <v/>
      </c>
      <c r="J590" s="216" t="str">
        <f aca="true">IF(ISERROR($V590),"",OFFSET('Smelter Look-up'!$I$4,$V590-4,0))</f>
        <v/>
      </c>
      <c r="K590" s="217"/>
      <c r="L590" s="217"/>
      <c r="M590" s="217"/>
      <c r="N590" s="217"/>
      <c r="O590" s="217"/>
      <c r="P590" s="218"/>
      <c r="Q590" s="219"/>
      <c r="R590" s="220" t="str">
        <f aca="true">IF(ISERROR($V590),"",OFFSET('Smelter Look-up'!$C$4,$V590-4,0)&amp;"")</f>
        <v/>
      </c>
      <c r="S590" s="221" t="str">
        <f aca="true">IF(B590="","",IF(ISERROR(MATCH($E590,CL,0)),"Unknown",INDIRECT("'C'!$A$"&amp;MATCH($E590,CL,0)+1)))</f>
        <v/>
      </c>
      <c r="T590" s="221" t="str">
        <f aca="true">IF(B590="","",IF(ISERROR(MATCH($J590,SorP!$B$1:$B$6279,0)),"",INDIRECT("'SorP'!$A$"&amp;MATCH($S590&amp;$J590,SorP!C:C,0))))</f>
        <v/>
      </c>
      <c r="U590" s="222"/>
      <c r="V590" s="223" t="e">
        <f aca="false">IF(C590="",NA(),IF(OR(C590="Smelter not listed",C590="Smelter not yet identified"),MATCH($B590&amp;$D590,'Smelter Look-up'!$J:$J,0),MATCH($B590&amp;$C590,'Smelter Look-up'!$J:$J,0)))</f>
        <v>#N/A</v>
      </c>
      <c r="X590" s="179" t="n">
        <f aca="false">IF(AND(C590="Smelter not listed",OR(LEN(D590)=0,LEN(E590)=0)),1,0)</f>
        <v>0</v>
      </c>
      <c r="AB590" s="224" t="str">
        <f aca="false">B590&amp;C590</f>
        <v/>
      </c>
    </row>
    <row r="591" s="179" customFormat="true" ht="20.25" hidden="false" customHeight="false" outlineLevel="0" collapsed="false">
      <c r="A591" s="221"/>
      <c r="B591" s="211" t="str">
        <f aca="false">IF(LEN(A591)=0,"",INDEX('Smelter Look-up'!$A:$A,MATCH($A591,'Smelter Look-up'!$E:$E,0)))</f>
        <v/>
      </c>
      <c r="C591" s="212" t="str">
        <f aca="false">IF(LEN(A591)=0,"",INDEX('Smelter Look-up'!$C:$C,MATCH($A591,'Smelter Look-up'!$E:$E,0)))</f>
        <v/>
      </c>
      <c r="D591" s="213"/>
      <c r="E591" s="211" t="str">
        <f aca="true">IF(ISERROR($V591),"",OFFSET('Smelter Look-up'!$D$4,$V591-4,0)&amp;"")</f>
        <v/>
      </c>
      <c r="F591" s="214" t="str">
        <f aca="true">IF(ISERROR($V591),"",OFFSET('Smelter Look-up'!$E$4,$V591-4,0))</f>
        <v/>
      </c>
      <c r="G591" s="214" t="str">
        <f aca="true">IF(C591=$X$4,IF(ISERROR($V591),"Enter smelter details","RMI"),IF(ISERROR($V591),"",OFFSET('Smelter Look-up'!$F$4,$V591-4,0)))</f>
        <v/>
      </c>
      <c r="H591" s="215" t="str">
        <f aca="true">IF(ISERROR($V591),"",OFFSET('Smelter Look-up'!$G$4,$V591-4,0))</f>
        <v/>
      </c>
      <c r="I591" s="216" t="str">
        <f aca="true">IF(ISERROR($V591),"",OFFSET('Smelter Look-up'!$H$4,$V591-4,0))</f>
        <v/>
      </c>
      <c r="J591" s="216" t="str">
        <f aca="true">IF(ISERROR($V591),"",OFFSET('Smelter Look-up'!$I$4,$V591-4,0))</f>
        <v/>
      </c>
      <c r="K591" s="217"/>
      <c r="L591" s="217"/>
      <c r="M591" s="217"/>
      <c r="N591" s="217"/>
      <c r="O591" s="217"/>
      <c r="P591" s="218"/>
      <c r="Q591" s="219"/>
      <c r="R591" s="220" t="str">
        <f aca="true">IF(ISERROR($V591),"",OFFSET('Smelter Look-up'!$C$4,$V591-4,0)&amp;"")</f>
        <v/>
      </c>
      <c r="S591" s="221" t="str">
        <f aca="true">IF(B591="","",IF(ISERROR(MATCH($E591,CL,0)),"Unknown",INDIRECT("'C'!$A$"&amp;MATCH($E591,CL,0)+1)))</f>
        <v/>
      </c>
      <c r="T591" s="221" t="str">
        <f aca="true">IF(B591="","",IF(ISERROR(MATCH($J591,SorP!$B$1:$B$6279,0)),"",INDIRECT("'SorP'!$A$"&amp;MATCH($S591&amp;$J591,SorP!C:C,0))))</f>
        <v/>
      </c>
      <c r="U591" s="222"/>
      <c r="V591" s="223" t="e">
        <f aca="false">IF(C591="",NA(),IF(OR(C591="Smelter not listed",C591="Smelter not yet identified"),MATCH($B591&amp;$D591,'Smelter Look-up'!$J:$J,0),MATCH($B591&amp;$C591,'Smelter Look-up'!$J:$J,0)))</f>
        <v>#N/A</v>
      </c>
      <c r="X591" s="179" t="n">
        <f aca="false">IF(AND(C591="Smelter not listed",OR(LEN(D591)=0,LEN(E591)=0)),1,0)</f>
        <v>0</v>
      </c>
      <c r="AB591" s="224" t="str">
        <f aca="false">B591&amp;C591</f>
        <v/>
      </c>
    </row>
    <row r="592" s="179" customFormat="true" ht="20.25" hidden="false" customHeight="false" outlineLevel="0" collapsed="false">
      <c r="A592" s="221"/>
      <c r="B592" s="211" t="str">
        <f aca="false">IF(LEN(A592)=0,"",INDEX('Smelter Look-up'!$A:$A,MATCH($A592,'Smelter Look-up'!$E:$E,0)))</f>
        <v/>
      </c>
      <c r="C592" s="212" t="str">
        <f aca="false">IF(LEN(A592)=0,"",INDEX('Smelter Look-up'!$C:$C,MATCH($A592,'Smelter Look-up'!$E:$E,0)))</f>
        <v/>
      </c>
      <c r="D592" s="213"/>
      <c r="E592" s="211" t="str">
        <f aca="true">IF(ISERROR($V592),"",OFFSET('Smelter Look-up'!$D$4,$V592-4,0)&amp;"")</f>
        <v/>
      </c>
      <c r="F592" s="214" t="str">
        <f aca="true">IF(ISERROR($V592),"",OFFSET('Smelter Look-up'!$E$4,$V592-4,0))</f>
        <v/>
      </c>
      <c r="G592" s="214" t="str">
        <f aca="true">IF(C592=$X$4,IF(ISERROR($V592),"Enter smelter details","RMI"),IF(ISERROR($V592),"",OFFSET('Smelter Look-up'!$F$4,$V592-4,0)))</f>
        <v/>
      </c>
      <c r="H592" s="215" t="str">
        <f aca="true">IF(ISERROR($V592),"",OFFSET('Smelter Look-up'!$G$4,$V592-4,0))</f>
        <v/>
      </c>
      <c r="I592" s="216" t="str">
        <f aca="true">IF(ISERROR($V592),"",OFFSET('Smelter Look-up'!$H$4,$V592-4,0))</f>
        <v/>
      </c>
      <c r="J592" s="216" t="str">
        <f aca="true">IF(ISERROR($V592),"",OFFSET('Smelter Look-up'!$I$4,$V592-4,0))</f>
        <v/>
      </c>
      <c r="K592" s="217"/>
      <c r="L592" s="217"/>
      <c r="M592" s="217"/>
      <c r="N592" s="217"/>
      <c r="O592" s="217"/>
      <c r="P592" s="218"/>
      <c r="Q592" s="219"/>
      <c r="R592" s="220" t="str">
        <f aca="true">IF(ISERROR($V592),"",OFFSET('Smelter Look-up'!$C$4,$V592-4,0)&amp;"")</f>
        <v/>
      </c>
      <c r="S592" s="221" t="str">
        <f aca="true">IF(B592="","",IF(ISERROR(MATCH($E592,CL,0)),"Unknown",INDIRECT("'C'!$A$"&amp;MATCH($E592,CL,0)+1)))</f>
        <v/>
      </c>
      <c r="T592" s="221" t="str">
        <f aca="true">IF(B592="","",IF(ISERROR(MATCH($J592,SorP!$B$1:$B$6279,0)),"",INDIRECT("'SorP'!$A$"&amp;MATCH($S592&amp;$J592,SorP!C:C,0))))</f>
        <v/>
      </c>
      <c r="U592" s="222"/>
      <c r="V592" s="223" t="e">
        <f aca="false">IF(C592="",NA(),IF(OR(C592="Smelter not listed",C592="Smelter not yet identified"),MATCH($B592&amp;$D592,'Smelter Look-up'!$J:$J,0),MATCH($B592&amp;$C592,'Smelter Look-up'!$J:$J,0)))</f>
        <v>#N/A</v>
      </c>
      <c r="X592" s="179" t="n">
        <f aca="false">IF(AND(C592="Smelter not listed",OR(LEN(D592)=0,LEN(E592)=0)),1,0)</f>
        <v>0</v>
      </c>
      <c r="AB592" s="224" t="str">
        <f aca="false">B592&amp;C592</f>
        <v/>
      </c>
    </row>
    <row r="593" s="179" customFormat="true" ht="20.25" hidden="false" customHeight="false" outlineLevel="0" collapsed="false">
      <c r="A593" s="221"/>
      <c r="B593" s="211" t="str">
        <f aca="false">IF(LEN(A593)=0,"",INDEX('Smelter Look-up'!$A:$A,MATCH($A593,'Smelter Look-up'!$E:$E,0)))</f>
        <v/>
      </c>
      <c r="C593" s="212" t="str">
        <f aca="false">IF(LEN(A593)=0,"",INDEX('Smelter Look-up'!$C:$C,MATCH($A593,'Smelter Look-up'!$E:$E,0)))</f>
        <v/>
      </c>
      <c r="D593" s="213"/>
      <c r="E593" s="211" t="str">
        <f aca="true">IF(ISERROR($V593),"",OFFSET('Smelter Look-up'!$D$4,$V593-4,0)&amp;"")</f>
        <v/>
      </c>
      <c r="F593" s="214" t="str">
        <f aca="true">IF(ISERROR($V593),"",OFFSET('Smelter Look-up'!$E$4,$V593-4,0))</f>
        <v/>
      </c>
      <c r="G593" s="214" t="str">
        <f aca="true">IF(C593=$X$4,IF(ISERROR($V593),"Enter smelter details","RMI"),IF(ISERROR($V593),"",OFFSET('Smelter Look-up'!$F$4,$V593-4,0)))</f>
        <v/>
      </c>
      <c r="H593" s="215" t="str">
        <f aca="true">IF(ISERROR($V593),"",OFFSET('Smelter Look-up'!$G$4,$V593-4,0))</f>
        <v/>
      </c>
      <c r="I593" s="216" t="str">
        <f aca="true">IF(ISERROR($V593),"",OFFSET('Smelter Look-up'!$H$4,$V593-4,0))</f>
        <v/>
      </c>
      <c r="J593" s="216" t="str">
        <f aca="true">IF(ISERROR($V593),"",OFFSET('Smelter Look-up'!$I$4,$V593-4,0))</f>
        <v/>
      </c>
      <c r="K593" s="217"/>
      <c r="L593" s="217"/>
      <c r="M593" s="217"/>
      <c r="N593" s="217"/>
      <c r="O593" s="217"/>
      <c r="P593" s="218"/>
      <c r="Q593" s="219"/>
      <c r="R593" s="220" t="str">
        <f aca="true">IF(ISERROR($V593),"",OFFSET('Smelter Look-up'!$C$4,$V593-4,0)&amp;"")</f>
        <v/>
      </c>
      <c r="S593" s="221" t="str">
        <f aca="true">IF(B593="","",IF(ISERROR(MATCH($E593,CL,0)),"Unknown",INDIRECT("'C'!$A$"&amp;MATCH($E593,CL,0)+1)))</f>
        <v/>
      </c>
      <c r="T593" s="221" t="str">
        <f aca="true">IF(B593="","",IF(ISERROR(MATCH($J593,SorP!$B$1:$B$6279,0)),"",INDIRECT("'SorP'!$A$"&amp;MATCH($S593&amp;$J593,SorP!C:C,0))))</f>
        <v/>
      </c>
      <c r="U593" s="222"/>
      <c r="V593" s="223" t="e">
        <f aca="false">IF(C593="",NA(),IF(OR(C593="Smelter not listed",C593="Smelter not yet identified"),MATCH($B593&amp;$D593,'Smelter Look-up'!$J:$J,0),MATCH($B593&amp;$C593,'Smelter Look-up'!$J:$J,0)))</f>
        <v>#N/A</v>
      </c>
      <c r="X593" s="179" t="n">
        <f aca="false">IF(AND(C593="Smelter not listed",OR(LEN(D593)=0,LEN(E593)=0)),1,0)</f>
        <v>0</v>
      </c>
      <c r="AB593" s="224" t="str">
        <f aca="false">B593&amp;C593</f>
        <v/>
      </c>
    </row>
    <row r="594" s="179" customFormat="true" ht="20.25" hidden="false" customHeight="false" outlineLevel="0" collapsed="false">
      <c r="A594" s="221"/>
      <c r="B594" s="211" t="str">
        <f aca="false">IF(LEN(A594)=0,"",INDEX('Smelter Look-up'!$A:$A,MATCH($A594,'Smelter Look-up'!$E:$E,0)))</f>
        <v/>
      </c>
      <c r="C594" s="212" t="str">
        <f aca="false">IF(LEN(A594)=0,"",INDEX('Smelter Look-up'!$C:$C,MATCH($A594,'Smelter Look-up'!$E:$E,0)))</f>
        <v/>
      </c>
      <c r="D594" s="213"/>
      <c r="E594" s="211" t="str">
        <f aca="true">IF(ISERROR($V594),"",OFFSET('Smelter Look-up'!$D$4,$V594-4,0)&amp;"")</f>
        <v/>
      </c>
      <c r="F594" s="214" t="str">
        <f aca="true">IF(ISERROR($V594),"",OFFSET('Smelter Look-up'!$E$4,$V594-4,0))</f>
        <v/>
      </c>
      <c r="G594" s="214" t="str">
        <f aca="true">IF(C594=$X$4,IF(ISERROR($V594),"Enter smelter details","RMI"),IF(ISERROR($V594),"",OFFSET('Smelter Look-up'!$F$4,$V594-4,0)))</f>
        <v/>
      </c>
      <c r="H594" s="215" t="str">
        <f aca="true">IF(ISERROR($V594),"",OFFSET('Smelter Look-up'!$G$4,$V594-4,0))</f>
        <v/>
      </c>
      <c r="I594" s="216" t="str">
        <f aca="true">IF(ISERROR($V594),"",OFFSET('Smelter Look-up'!$H$4,$V594-4,0))</f>
        <v/>
      </c>
      <c r="J594" s="216" t="str">
        <f aca="true">IF(ISERROR($V594),"",OFFSET('Smelter Look-up'!$I$4,$V594-4,0))</f>
        <v/>
      </c>
      <c r="K594" s="217"/>
      <c r="L594" s="217"/>
      <c r="M594" s="217"/>
      <c r="N594" s="217"/>
      <c r="O594" s="217"/>
      <c r="P594" s="218"/>
      <c r="Q594" s="219"/>
      <c r="R594" s="220" t="str">
        <f aca="true">IF(ISERROR($V594),"",OFFSET('Smelter Look-up'!$C$4,$V594-4,0)&amp;"")</f>
        <v/>
      </c>
      <c r="S594" s="221" t="str">
        <f aca="true">IF(B594="","",IF(ISERROR(MATCH($E594,CL,0)),"Unknown",INDIRECT("'C'!$A$"&amp;MATCH($E594,CL,0)+1)))</f>
        <v/>
      </c>
      <c r="T594" s="221" t="str">
        <f aca="true">IF(B594="","",IF(ISERROR(MATCH($J594,SorP!$B$1:$B$6279,0)),"",INDIRECT("'SorP'!$A$"&amp;MATCH($S594&amp;$J594,SorP!C:C,0))))</f>
        <v/>
      </c>
      <c r="U594" s="222"/>
      <c r="V594" s="223" t="e">
        <f aca="false">IF(C594="",NA(),IF(OR(C594="Smelter not listed",C594="Smelter not yet identified"),MATCH($B594&amp;$D594,'Smelter Look-up'!$J:$J,0),MATCH($B594&amp;$C594,'Smelter Look-up'!$J:$J,0)))</f>
        <v>#N/A</v>
      </c>
      <c r="X594" s="179" t="n">
        <f aca="false">IF(AND(C594="Smelter not listed",OR(LEN(D594)=0,LEN(E594)=0)),1,0)</f>
        <v>0</v>
      </c>
      <c r="AB594" s="224" t="str">
        <f aca="false">B594&amp;C594</f>
        <v/>
      </c>
    </row>
    <row r="595" s="179" customFormat="true" ht="20.25" hidden="false" customHeight="false" outlineLevel="0" collapsed="false">
      <c r="A595" s="221"/>
      <c r="B595" s="211" t="str">
        <f aca="false">IF(LEN(A595)=0,"",INDEX('Smelter Look-up'!$A:$A,MATCH($A595,'Smelter Look-up'!$E:$E,0)))</f>
        <v/>
      </c>
      <c r="C595" s="212" t="str">
        <f aca="false">IF(LEN(A595)=0,"",INDEX('Smelter Look-up'!$C:$C,MATCH($A595,'Smelter Look-up'!$E:$E,0)))</f>
        <v/>
      </c>
      <c r="D595" s="213"/>
      <c r="E595" s="211" t="str">
        <f aca="true">IF(ISERROR($V595),"",OFFSET('Smelter Look-up'!$D$4,$V595-4,0)&amp;"")</f>
        <v/>
      </c>
      <c r="F595" s="214" t="str">
        <f aca="true">IF(ISERROR($V595),"",OFFSET('Smelter Look-up'!$E$4,$V595-4,0))</f>
        <v/>
      </c>
      <c r="G595" s="214" t="str">
        <f aca="true">IF(C595=$X$4,IF(ISERROR($V595),"Enter smelter details","RMI"),IF(ISERROR($V595),"",OFFSET('Smelter Look-up'!$F$4,$V595-4,0)))</f>
        <v/>
      </c>
      <c r="H595" s="215" t="str">
        <f aca="true">IF(ISERROR($V595),"",OFFSET('Smelter Look-up'!$G$4,$V595-4,0))</f>
        <v/>
      </c>
      <c r="I595" s="216" t="str">
        <f aca="true">IF(ISERROR($V595),"",OFFSET('Smelter Look-up'!$H$4,$V595-4,0))</f>
        <v/>
      </c>
      <c r="J595" s="216" t="str">
        <f aca="true">IF(ISERROR($V595),"",OFFSET('Smelter Look-up'!$I$4,$V595-4,0))</f>
        <v/>
      </c>
      <c r="K595" s="217"/>
      <c r="L595" s="217"/>
      <c r="M595" s="217"/>
      <c r="N595" s="217"/>
      <c r="O595" s="217"/>
      <c r="P595" s="218"/>
      <c r="Q595" s="219"/>
      <c r="R595" s="220" t="str">
        <f aca="true">IF(ISERROR($V595),"",OFFSET('Smelter Look-up'!$C$4,$V595-4,0)&amp;"")</f>
        <v/>
      </c>
      <c r="S595" s="221" t="str">
        <f aca="true">IF(B595="","",IF(ISERROR(MATCH($E595,CL,0)),"Unknown",INDIRECT("'C'!$A$"&amp;MATCH($E595,CL,0)+1)))</f>
        <v/>
      </c>
      <c r="T595" s="221" t="str">
        <f aca="true">IF(B595="","",IF(ISERROR(MATCH($J595,SorP!$B$1:$B$6279,0)),"",INDIRECT("'SorP'!$A$"&amp;MATCH($S595&amp;$J595,SorP!C:C,0))))</f>
        <v/>
      </c>
      <c r="U595" s="222"/>
      <c r="V595" s="223" t="e">
        <f aca="false">IF(C595="",NA(),IF(OR(C595="Smelter not listed",C595="Smelter not yet identified"),MATCH($B595&amp;$D595,'Smelter Look-up'!$J:$J,0),MATCH($B595&amp;$C595,'Smelter Look-up'!$J:$J,0)))</f>
        <v>#N/A</v>
      </c>
      <c r="X595" s="179" t="n">
        <f aca="false">IF(AND(C595="Smelter not listed",OR(LEN(D595)=0,LEN(E595)=0)),1,0)</f>
        <v>0</v>
      </c>
      <c r="AB595" s="224" t="str">
        <f aca="false">B595&amp;C595</f>
        <v/>
      </c>
    </row>
    <row r="596" s="179" customFormat="true" ht="20.25" hidden="false" customHeight="false" outlineLevel="0" collapsed="false">
      <c r="A596" s="221"/>
      <c r="B596" s="211" t="str">
        <f aca="false">IF(LEN(A596)=0,"",INDEX('Smelter Look-up'!$A:$A,MATCH($A596,'Smelter Look-up'!$E:$E,0)))</f>
        <v/>
      </c>
      <c r="C596" s="212" t="str">
        <f aca="false">IF(LEN(A596)=0,"",INDEX('Smelter Look-up'!$C:$C,MATCH($A596,'Smelter Look-up'!$E:$E,0)))</f>
        <v/>
      </c>
      <c r="D596" s="213"/>
      <c r="E596" s="211" t="str">
        <f aca="true">IF(ISERROR($V596),"",OFFSET('Smelter Look-up'!$D$4,$V596-4,0)&amp;"")</f>
        <v/>
      </c>
      <c r="F596" s="214" t="str">
        <f aca="true">IF(ISERROR($V596),"",OFFSET('Smelter Look-up'!$E$4,$V596-4,0))</f>
        <v/>
      </c>
      <c r="G596" s="214" t="str">
        <f aca="true">IF(C596=$X$4,IF(ISERROR($V596),"Enter smelter details","RMI"),IF(ISERROR($V596),"",OFFSET('Smelter Look-up'!$F$4,$V596-4,0)))</f>
        <v/>
      </c>
      <c r="H596" s="215" t="str">
        <f aca="true">IF(ISERROR($V596),"",OFFSET('Smelter Look-up'!$G$4,$V596-4,0))</f>
        <v/>
      </c>
      <c r="I596" s="216" t="str">
        <f aca="true">IF(ISERROR($V596),"",OFFSET('Smelter Look-up'!$H$4,$V596-4,0))</f>
        <v/>
      </c>
      <c r="J596" s="216" t="str">
        <f aca="true">IF(ISERROR($V596),"",OFFSET('Smelter Look-up'!$I$4,$V596-4,0))</f>
        <v/>
      </c>
      <c r="K596" s="217"/>
      <c r="L596" s="217"/>
      <c r="M596" s="217"/>
      <c r="N596" s="217"/>
      <c r="O596" s="217"/>
      <c r="P596" s="218"/>
      <c r="Q596" s="219"/>
      <c r="R596" s="220" t="str">
        <f aca="true">IF(ISERROR($V596),"",OFFSET('Smelter Look-up'!$C$4,$V596-4,0)&amp;"")</f>
        <v/>
      </c>
      <c r="S596" s="221" t="str">
        <f aca="true">IF(B596="","",IF(ISERROR(MATCH($E596,CL,0)),"Unknown",INDIRECT("'C'!$A$"&amp;MATCH($E596,CL,0)+1)))</f>
        <v/>
      </c>
      <c r="T596" s="221" t="str">
        <f aca="true">IF(B596="","",IF(ISERROR(MATCH($J596,SorP!$B$1:$B$6279,0)),"",INDIRECT("'SorP'!$A$"&amp;MATCH($S596&amp;$J596,SorP!C:C,0))))</f>
        <v/>
      </c>
      <c r="U596" s="222"/>
      <c r="V596" s="223" t="e">
        <f aca="false">IF(C596="",NA(),IF(OR(C596="Smelter not listed",C596="Smelter not yet identified"),MATCH($B596&amp;$D596,'Smelter Look-up'!$J:$J,0),MATCH($B596&amp;$C596,'Smelter Look-up'!$J:$J,0)))</f>
        <v>#N/A</v>
      </c>
      <c r="X596" s="179" t="n">
        <f aca="false">IF(AND(C596="Smelter not listed",OR(LEN(D596)=0,LEN(E596)=0)),1,0)</f>
        <v>0</v>
      </c>
      <c r="AB596" s="224" t="str">
        <f aca="false">B596&amp;C596</f>
        <v/>
      </c>
    </row>
    <row r="597" s="179" customFormat="true" ht="20.25" hidden="false" customHeight="false" outlineLevel="0" collapsed="false">
      <c r="A597" s="221"/>
      <c r="B597" s="211" t="str">
        <f aca="false">IF(LEN(A597)=0,"",INDEX('Smelter Look-up'!$A:$A,MATCH($A597,'Smelter Look-up'!$E:$E,0)))</f>
        <v/>
      </c>
      <c r="C597" s="212" t="str">
        <f aca="false">IF(LEN(A597)=0,"",INDEX('Smelter Look-up'!$C:$C,MATCH($A597,'Smelter Look-up'!$E:$E,0)))</f>
        <v/>
      </c>
      <c r="D597" s="213"/>
      <c r="E597" s="211" t="str">
        <f aca="true">IF(ISERROR($V597),"",OFFSET('Smelter Look-up'!$D$4,$V597-4,0)&amp;"")</f>
        <v/>
      </c>
      <c r="F597" s="214" t="str">
        <f aca="true">IF(ISERROR($V597),"",OFFSET('Smelter Look-up'!$E$4,$V597-4,0))</f>
        <v/>
      </c>
      <c r="G597" s="214" t="str">
        <f aca="true">IF(C597=$X$4,IF(ISERROR($V597),"Enter smelter details","RMI"),IF(ISERROR($V597),"",OFFSET('Smelter Look-up'!$F$4,$V597-4,0)))</f>
        <v/>
      </c>
      <c r="H597" s="215" t="str">
        <f aca="true">IF(ISERROR($V597),"",OFFSET('Smelter Look-up'!$G$4,$V597-4,0))</f>
        <v/>
      </c>
      <c r="I597" s="216" t="str">
        <f aca="true">IF(ISERROR($V597),"",OFFSET('Smelter Look-up'!$H$4,$V597-4,0))</f>
        <v/>
      </c>
      <c r="J597" s="216" t="str">
        <f aca="true">IF(ISERROR($V597),"",OFFSET('Smelter Look-up'!$I$4,$V597-4,0))</f>
        <v/>
      </c>
      <c r="K597" s="217"/>
      <c r="L597" s="217"/>
      <c r="M597" s="217"/>
      <c r="N597" s="217"/>
      <c r="O597" s="217"/>
      <c r="P597" s="218"/>
      <c r="Q597" s="219"/>
      <c r="R597" s="220" t="str">
        <f aca="true">IF(ISERROR($V597),"",OFFSET('Smelter Look-up'!$C$4,$V597-4,0)&amp;"")</f>
        <v/>
      </c>
      <c r="S597" s="221" t="str">
        <f aca="true">IF(B597="","",IF(ISERROR(MATCH($E597,CL,0)),"Unknown",INDIRECT("'C'!$A$"&amp;MATCH($E597,CL,0)+1)))</f>
        <v/>
      </c>
      <c r="T597" s="221" t="str">
        <f aca="true">IF(B597="","",IF(ISERROR(MATCH($J597,SorP!$B$1:$B$6279,0)),"",INDIRECT("'SorP'!$A$"&amp;MATCH($S597&amp;$J597,SorP!C:C,0))))</f>
        <v/>
      </c>
      <c r="U597" s="222"/>
      <c r="V597" s="223" t="e">
        <f aca="false">IF(C597="",NA(),IF(OR(C597="Smelter not listed",C597="Smelter not yet identified"),MATCH($B597&amp;$D597,'Smelter Look-up'!$J:$J,0),MATCH($B597&amp;$C597,'Smelter Look-up'!$J:$J,0)))</f>
        <v>#N/A</v>
      </c>
      <c r="X597" s="179" t="n">
        <f aca="false">IF(AND(C597="Smelter not listed",OR(LEN(D597)=0,LEN(E597)=0)),1,0)</f>
        <v>0</v>
      </c>
      <c r="AB597" s="224" t="str">
        <f aca="false">B597&amp;C597</f>
        <v/>
      </c>
    </row>
    <row r="598" s="179" customFormat="true" ht="20.25" hidden="false" customHeight="false" outlineLevel="0" collapsed="false">
      <c r="A598" s="221"/>
      <c r="B598" s="211" t="str">
        <f aca="false">IF(LEN(A598)=0,"",INDEX('Smelter Look-up'!$A:$A,MATCH($A598,'Smelter Look-up'!$E:$E,0)))</f>
        <v/>
      </c>
      <c r="C598" s="212" t="str">
        <f aca="false">IF(LEN(A598)=0,"",INDEX('Smelter Look-up'!$C:$C,MATCH($A598,'Smelter Look-up'!$E:$E,0)))</f>
        <v/>
      </c>
      <c r="D598" s="213"/>
      <c r="E598" s="211" t="str">
        <f aca="true">IF(ISERROR($V598),"",OFFSET('Smelter Look-up'!$D$4,$V598-4,0)&amp;"")</f>
        <v/>
      </c>
      <c r="F598" s="214" t="str">
        <f aca="true">IF(ISERROR($V598),"",OFFSET('Smelter Look-up'!$E$4,$V598-4,0))</f>
        <v/>
      </c>
      <c r="G598" s="214" t="str">
        <f aca="true">IF(C598=$X$4,IF(ISERROR($V598),"Enter smelter details","RMI"),IF(ISERROR($V598),"",OFFSET('Smelter Look-up'!$F$4,$V598-4,0)))</f>
        <v/>
      </c>
      <c r="H598" s="215" t="str">
        <f aca="true">IF(ISERROR($V598),"",OFFSET('Smelter Look-up'!$G$4,$V598-4,0))</f>
        <v/>
      </c>
      <c r="I598" s="216" t="str">
        <f aca="true">IF(ISERROR($V598),"",OFFSET('Smelter Look-up'!$H$4,$V598-4,0))</f>
        <v/>
      </c>
      <c r="J598" s="216" t="str">
        <f aca="true">IF(ISERROR($V598),"",OFFSET('Smelter Look-up'!$I$4,$V598-4,0))</f>
        <v/>
      </c>
      <c r="K598" s="217"/>
      <c r="L598" s="217"/>
      <c r="M598" s="217"/>
      <c r="N598" s="217"/>
      <c r="O598" s="217"/>
      <c r="P598" s="218"/>
      <c r="Q598" s="219"/>
      <c r="R598" s="220" t="str">
        <f aca="true">IF(ISERROR($V598),"",OFFSET('Smelter Look-up'!$C$4,$V598-4,0)&amp;"")</f>
        <v/>
      </c>
      <c r="S598" s="221" t="str">
        <f aca="true">IF(B598="","",IF(ISERROR(MATCH($E598,CL,0)),"Unknown",INDIRECT("'C'!$A$"&amp;MATCH($E598,CL,0)+1)))</f>
        <v/>
      </c>
      <c r="T598" s="221" t="str">
        <f aca="true">IF(B598="","",IF(ISERROR(MATCH($J598,SorP!$B$1:$B$6279,0)),"",INDIRECT("'SorP'!$A$"&amp;MATCH($S598&amp;$J598,SorP!C:C,0))))</f>
        <v/>
      </c>
      <c r="U598" s="222"/>
      <c r="V598" s="223" t="e">
        <f aca="false">IF(C598="",NA(),IF(OR(C598="Smelter not listed",C598="Smelter not yet identified"),MATCH($B598&amp;$D598,'Smelter Look-up'!$J:$J,0),MATCH($B598&amp;$C598,'Smelter Look-up'!$J:$J,0)))</f>
        <v>#N/A</v>
      </c>
      <c r="X598" s="179" t="n">
        <f aca="false">IF(AND(C598="Smelter not listed",OR(LEN(D598)=0,LEN(E598)=0)),1,0)</f>
        <v>0</v>
      </c>
      <c r="AB598" s="224" t="str">
        <f aca="false">B598&amp;C598</f>
        <v/>
      </c>
    </row>
    <row r="599" s="179" customFormat="true" ht="20.25" hidden="false" customHeight="false" outlineLevel="0" collapsed="false">
      <c r="A599" s="221"/>
      <c r="B599" s="211" t="str">
        <f aca="false">IF(LEN(A599)=0,"",INDEX('Smelter Look-up'!$A:$A,MATCH($A599,'Smelter Look-up'!$E:$E,0)))</f>
        <v/>
      </c>
      <c r="C599" s="212" t="str">
        <f aca="false">IF(LEN(A599)=0,"",INDEX('Smelter Look-up'!$C:$C,MATCH($A599,'Smelter Look-up'!$E:$E,0)))</f>
        <v/>
      </c>
      <c r="D599" s="213"/>
      <c r="E599" s="211" t="str">
        <f aca="true">IF(ISERROR($V599),"",OFFSET('Smelter Look-up'!$D$4,$V599-4,0)&amp;"")</f>
        <v/>
      </c>
      <c r="F599" s="214" t="str">
        <f aca="true">IF(ISERROR($V599),"",OFFSET('Smelter Look-up'!$E$4,$V599-4,0))</f>
        <v/>
      </c>
      <c r="G599" s="214" t="str">
        <f aca="true">IF(C599=$X$4,IF(ISERROR($V599),"Enter smelter details","RMI"),IF(ISERROR($V599),"",OFFSET('Smelter Look-up'!$F$4,$V599-4,0)))</f>
        <v/>
      </c>
      <c r="H599" s="215" t="str">
        <f aca="true">IF(ISERROR($V599),"",OFFSET('Smelter Look-up'!$G$4,$V599-4,0))</f>
        <v/>
      </c>
      <c r="I599" s="216" t="str">
        <f aca="true">IF(ISERROR($V599),"",OFFSET('Smelter Look-up'!$H$4,$V599-4,0))</f>
        <v/>
      </c>
      <c r="J599" s="216" t="str">
        <f aca="true">IF(ISERROR($V599),"",OFFSET('Smelter Look-up'!$I$4,$V599-4,0))</f>
        <v/>
      </c>
      <c r="K599" s="217"/>
      <c r="L599" s="217"/>
      <c r="M599" s="217"/>
      <c r="N599" s="217"/>
      <c r="O599" s="217"/>
      <c r="P599" s="218"/>
      <c r="Q599" s="219"/>
      <c r="R599" s="220" t="str">
        <f aca="true">IF(ISERROR($V599),"",OFFSET('Smelter Look-up'!$C$4,$V599-4,0)&amp;"")</f>
        <v/>
      </c>
      <c r="S599" s="221" t="str">
        <f aca="true">IF(B599="","",IF(ISERROR(MATCH($E599,CL,0)),"Unknown",INDIRECT("'C'!$A$"&amp;MATCH($E599,CL,0)+1)))</f>
        <v/>
      </c>
      <c r="T599" s="221" t="str">
        <f aca="true">IF(B599="","",IF(ISERROR(MATCH($J599,SorP!$B$1:$B$6279,0)),"",INDIRECT("'SorP'!$A$"&amp;MATCH($S599&amp;$J599,SorP!C:C,0))))</f>
        <v/>
      </c>
      <c r="U599" s="222"/>
      <c r="V599" s="223" t="e">
        <f aca="false">IF(C599="",NA(),IF(OR(C599="Smelter not listed",C599="Smelter not yet identified"),MATCH($B599&amp;$D599,'Smelter Look-up'!$J:$J,0),MATCH($B599&amp;$C599,'Smelter Look-up'!$J:$J,0)))</f>
        <v>#N/A</v>
      </c>
      <c r="X599" s="179" t="n">
        <f aca="false">IF(AND(C599="Smelter not listed",OR(LEN(D599)=0,LEN(E599)=0)),1,0)</f>
        <v>0</v>
      </c>
      <c r="AB599" s="224" t="str">
        <f aca="false">B599&amp;C599</f>
        <v/>
      </c>
    </row>
    <row r="600" s="179" customFormat="true" ht="20.25" hidden="false" customHeight="false" outlineLevel="0" collapsed="false">
      <c r="A600" s="221"/>
      <c r="B600" s="211" t="str">
        <f aca="false">IF(LEN(A600)=0,"",INDEX('Smelter Look-up'!$A:$A,MATCH($A600,'Smelter Look-up'!$E:$E,0)))</f>
        <v/>
      </c>
      <c r="C600" s="212" t="str">
        <f aca="false">IF(LEN(A600)=0,"",INDEX('Smelter Look-up'!$C:$C,MATCH($A600,'Smelter Look-up'!$E:$E,0)))</f>
        <v/>
      </c>
      <c r="D600" s="213"/>
      <c r="E600" s="211" t="str">
        <f aca="true">IF(ISERROR($V600),"",OFFSET('Smelter Look-up'!$D$4,$V600-4,0)&amp;"")</f>
        <v/>
      </c>
      <c r="F600" s="214" t="str">
        <f aca="true">IF(ISERROR($V600),"",OFFSET('Smelter Look-up'!$E$4,$V600-4,0))</f>
        <v/>
      </c>
      <c r="G600" s="214" t="str">
        <f aca="true">IF(C600=$X$4,IF(ISERROR($V600),"Enter smelter details","RMI"),IF(ISERROR($V600),"",OFFSET('Smelter Look-up'!$F$4,$V600-4,0)))</f>
        <v/>
      </c>
      <c r="H600" s="215" t="str">
        <f aca="true">IF(ISERROR($V600),"",OFFSET('Smelter Look-up'!$G$4,$V600-4,0))</f>
        <v/>
      </c>
      <c r="I600" s="216" t="str">
        <f aca="true">IF(ISERROR($V600),"",OFFSET('Smelter Look-up'!$H$4,$V600-4,0))</f>
        <v/>
      </c>
      <c r="J600" s="216" t="str">
        <f aca="true">IF(ISERROR($V600),"",OFFSET('Smelter Look-up'!$I$4,$V600-4,0))</f>
        <v/>
      </c>
      <c r="K600" s="217"/>
      <c r="L600" s="217"/>
      <c r="M600" s="217"/>
      <c r="N600" s="217"/>
      <c r="O600" s="217"/>
      <c r="P600" s="218"/>
      <c r="Q600" s="219"/>
      <c r="R600" s="220" t="str">
        <f aca="true">IF(ISERROR($V600),"",OFFSET('Smelter Look-up'!$C$4,$V600-4,0)&amp;"")</f>
        <v/>
      </c>
      <c r="S600" s="221" t="str">
        <f aca="true">IF(B600="","",IF(ISERROR(MATCH($E600,CL,0)),"Unknown",INDIRECT("'C'!$A$"&amp;MATCH($E600,CL,0)+1)))</f>
        <v/>
      </c>
      <c r="T600" s="221" t="str">
        <f aca="true">IF(B600="","",IF(ISERROR(MATCH($J600,SorP!$B$1:$B$6279,0)),"",INDIRECT("'SorP'!$A$"&amp;MATCH($S600&amp;$J600,SorP!C:C,0))))</f>
        <v/>
      </c>
      <c r="U600" s="222"/>
      <c r="V600" s="223" t="e">
        <f aca="false">IF(C600="",NA(),IF(OR(C600="Smelter not listed",C600="Smelter not yet identified"),MATCH($B600&amp;$D600,'Smelter Look-up'!$J:$J,0),MATCH($B600&amp;$C600,'Smelter Look-up'!$J:$J,0)))</f>
        <v>#N/A</v>
      </c>
      <c r="X600" s="179" t="n">
        <f aca="false">IF(AND(C600="Smelter not listed",OR(LEN(D600)=0,LEN(E600)=0)),1,0)</f>
        <v>0</v>
      </c>
      <c r="AB600" s="224" t="str">
        <f aca="false">B600&amp;C600</f>
        <v/>
      </c>
    </row>
    <row r="601" s="179" customFormat="true" ht="20.25" hidden="false" customHeight="false" outlineLevel="0" collapsed="false">
      <c r="A601" s="221"/>
      <c r="B601" s="211" t="str">
        <f aca="false">IF(LEN(A601)=0,"",INDEX('Smelter Look-up'!$A:$A,MATCH($A601,'Smelter Look-up'!$E:$E,0)))</f>
        <v/>
      </c>
      <c r="C601" s="212" t="str">
        <f aca="false">IF(LEN(A601)=0,"",INDEX('Smelter Look-up'!$C:$C,MATCH($A601,'Smelter Look-up'!$E:$E,0)))</f>
        <v/>
      </c>
      <c r="D601" s="213"/>
      <c r="E601" s="211" t="str">
        <f aca="true">IF(ISERROR($V601),"",OFFSET('Smelter Look-up'!$D$4,$V601-4,0)&amp;"")</f>
        <v/>
      </c>
      <c r="F601" s="214" t="str">
        <f aca="true">IF(ISERROR($V601),"",OFFSET('Smelter Look-up'!$E$4,$V601-4,0))</f>
        <v/>
      </c>
      <c r="G601" s="214" t="str">
        <f aca="true">IF(C601=$X$4,IF(ISERROR($V601),"Enter smelter details","RMI"),IF(ISERROR($V601),"",OFFSET('Smelter Look-up'!$F$4,$V601-4,0)))</f>
        <v/>
      </c>
      <c r="H601" s="215" t="str">
        <f aca="true">IF(ISERROR($V601),"",OFFSET('Smelter Look-up'!$G$4,$V601-4,0))</f>
        <v/>
      </c>
      <c r="I601" s="216" t="str">
        <f aca="true">IF(ISERROR($V601),"",OFFSET('Smelter Look-up'!$H$4,$V601-4,0))</f>
        <v/>
      </c>
      <c r="J601" s="216" t="str">
        <f aca="true">IF(ISERROR($V601),"",OFFSET('Smelter Look-up'!$I$4,$V601-4,0))</f>
        <v/>
      </c>
      <c r="K601" s="217"/>
      <c r="L601" s="217"/>
      <c r="M601" s="217"/>
      <c r="N601" s="217"/>
      <c r="O601" s="217"/>
      <c r="P601" s="218"/>
      <c r="Q601" s="219"/>
      <c r="R601" s="220" t="str">
        <f aca="true">IF(ISERROR($V601),"",OFFSET('Smelter Look-up'!$C$4,$V601-4,0)&amp;"")</f>
        <v/>
      </c>
      <c r="S601" s="221" t="str">
        <f aca="true">IF(B601="","",IF(ISERROR(MATCH($E601,CL,0)),"Unknown",INDIRECT("'C'!$A$"&amp;MATCH($E601,CL,0)+1)))</f>
        <v/>
      </c>
      <c r="T601" s="221" t="str">
        <f aca="true">IF(B601="","",IF(ISERROR(MATCH($J601,SorP!$B$1:$B$6279,0)),"",INDIRECT("'SorP'!$A$"&amp;MATCH($S601&amp;$J601,SorP!C:C,0))))</f>
        <v/>
      </c>
      <c r="U601" s="222"/>
      <c r="V601" s="223" t="e">
        <f aca="false">IF(C601="",NA(),IF(OR(C601="Smelter not listed",C601="Smelter not yet identified"),MATCH($B601&amp;$D601,'Smelter Look-up'!$J:$J,0),MATCH($B601&amp;$C601,'Smelter Look-up'!$J:$J,0)))</f>
        <v>#N/A</v>
      </c>
      <c r="X601" s="179" t="n">
        <f aca="false">IF(AND(C601="Smelter not listed",OR(LEN(D601)=0,LEN(E601)=0)),1,0)</f>
        <v>0</v>
      </c>
      <c r="AB601" s="224" t="str">
        <f aca="false">B601&amp;C601</f>
        <v/>
      </c>
    </row>
    <row r="602" s="179" customFormat="true" ht="20.25" hidden="false" customHeight="false" outlineLevel="0" collapsed="false">
      <c r="A602" s="221"/>
      <c r="B602" s="211" t="str">
        <f aca="false">IF(LEN(A602)=0,"",INDEX('Smelter Look-up'!$A:$A,MATCH($A602,'Smelter Look-up'!$E:$E,0)))</f>
        <v/>
      </c>
      <c r="C602" s="212" t="str">
        <f aca="false">IF(LEN(A602)=0,"",INDEX('Smelter Look-up'!$C:$C,MATCH($A602,'Smelter Look-up'!$E:$E,0)))</f>
        <v/>
      </c>
      <c r="D602" s="213"/>
      <c r="E602" s="211" t="str">
        <f aca="true">IF(ISERROR($V602),"",OFFSET('Smelter Look-up'!$D$4,$V602-4,0)&amp;"")</f>
        <v/>
      </c>
      <c r="F602" s="214" t="str">
        <f aca="true">IF(ISERROR($V602),"",OFFSET('Smelter Look-up'!$E$4,$V602-4,0))</f>
        <v/>
      </c>
      <c r="G602" s="214" t="str">
        <f aca="true">IF(C602=$X$4,IF(ISERROR($V602),"Enter smelter details","RMI"),IF(ISERROR($V602),"",OFFSET('Smelter Look-up'!$F$4,$V602-4,0)))</f>
        <v/>
      </c>
      <c r="H602" s="215" t="str">
        <f aca="true">IF(ISERROR($V602),"",OFFSET('Smelter Look-up'!$G$4,$V602-4,0))</f>
        <v/>
      </c>
      <c r="I602" s="216" t="str">
        <f aca="true">IF(ISERROR($V602),"",OFFSET('Smelter Look-up'!$H$4,$V602-4,0))</f>
        <v/>
      </c>
      <c r="J602" s="216" t="str">
        <f aca="true">IF(ISERROR($V602),"",OFFSET('Smelter Look-up'!$I$4,$V602-4,0))</f>
        <v/>
      </c>
      <c r="K602" s="217"/>
      <c r="L602" s="217"/>
      <c r="M602" s="217"/>
      <c r="N602" s="217"/>
      <c r="O602" s="217"/>
      <c r="P602" s="218"/>
      <c r="Q602" s="219"/>
      <c r="R602" s="220" t="str">
        <f aca="true">IF(ISERROR($V602),"",OFFSET('Smelter Look-up'!$C$4,$V602-4,0)&amp;"")</f>
        <v/>
      </c>
      <c r="S602" s="221" t="str">
        <f aca="true">IF(B602="","",IF(ISERROR(MATCH($E602,CL,0)),"Unknown",INDIRECT("'C'!$A$"&amp;MATCH($E602,CL,0)+1)))</f>
        <v/>
      </c>
      <c r="T602" s="221" t="str">
        <f aca="true">IF(B602="","",IF(ISERROR(MATCH($J602,SorP!$B$1:$B$6279,0)),"",INDIRECT("'SorP'!$A$"&amp;MATCH($S602&amp;$J602,SorP!C:C,0))))</f>
        <v/>
      </c>
      <c r="U602" s="222"/>
      <c r="V602" s="223" t="e">
        <f aca="false">IF(C602="",NA(),IF(OR(C602="Smelter not listed",C602="Smelter not yet identified"),MATCH($B602&amp;$D602,'Smelter Look-up'!$J:$J,0),MATCH($B602&amp;$C602,'Smelter Look-up'!$J:$J,0)))</f>
        <v>#N/A</v>
      </c>
      <c r="X602" s="179" t="n">
        <f aca="false">IF(AND(C602="Smelter not listed",OR(LEN(D602)=0,LEN(E602)=0)),1,0)</f>
        <v>0</v>
      </c>
      <c r="AB602" s="224" t="str">
        <f aca="false">B602&amp;C602</f>
        <v/>
      </c>
    </row>
    <row r="603" s="179" customFormat="true" ht="20.25" hidden="false" customHeight="false" outlineLevel="0" collapsed="false">
      <c r="A603" s="221"/>
      <c r="B603" s="211" t="str">
        <f aca="false">IF(LEN(A603)=0,"",INDEX('Smelter Look-up'!$A:$A,MATCH($A603,'Smelter Look-up'!$E:$E,0)))</f>
        <v/>
      </c>
      <c r="C603" s="212" t="str">
        <f aca="false">IF(LEN(A603)=0,"",INDEX('Smelter Look-up'!$C:$C,MATCH($A603,'Smelter Look-up'!$E:$E,0)))</f>
        <v/>
      </c>
      <c r="D603" s="213"/>
      <c r="E603" s="211" t="str">
        <f aca="true">IF(ISERROR($V603),"",OFFSET('Smelter Look-up'!$D$4,$V603-4,0)&amp;"")</f>
        <v/>
      </c>
      <c r="F603" s="214" t="str">
        <f aca="true">IF(ISERROR($V603),"",OFFSET('Smelter Look-up'!$E$4,$V603-4,0))</f>
        <v/>
      </c>
      <c r="G603" s="214" t="str">
        <f aca="true">IF(C603=$X$4,IF(ISERROR($V603),"Enter smelter details","RMI"),IF(ISERROR($V603),"",OFFSET('Smelter Look-up'!$F$4,$V603-4,0)))</f>
        <v/>
      </c>
      <c r="H603" s="215" t="str">
        <f aca="true">IF(ISERROR($V603),"",OFFSET('Smelter Look-up'!$G$4,$V603-4,0))</f>
        <v/>
      </c>
      <c r="I603" s="216" t="str">
        <f aca="true">IF(ISERROR($V603),"",OFFSET('Smelter Look-up'!$H$4,$V603-4,0))</f>
        <v/>
      </c>
      <c r="J603" s="216" t="str">
        <f aca="true">IF(ISERROR($V603),"",OFFSET('Smelter Look-up'!$I$4,$V603-4,0))</f>
        <v/>
      </c>
      <c r="K603" s="217"/>
      <c r="L603" s="217"/>
      <c r="M603" s="217"/>
      <c r="N603" s="217"/>
      <c r="O603" s="217"/>
      <c r="P603" s="218"/>
      <c r="Q603" s="219"/>
      <c r="R603" s="220" t="str">
        <f aca="true">IF(ISERROR($V603),"",OFFSET('Smelter Look-up'!$C$4,$V603-4,0)&amp;"")</f>
        <v/>
      </c>
      <c r="S603" s="221" t="str">
        <f aca="true">IF(B603="","",IF(ISERROR(MATCH($E603,CL,0)),"Unknown",INDIRECT("'C'!$A$"&amp;MATCH($E603,CL,0)+1)))</f>
        <v/>
      </c>
      <c r="T603" s="221" t="str">
        <f aca="true">IF(B603="","",IF(ISERROR(MATCH($J603,SorP!$B$1:$B$6279,0)),"",INDIRECT("'SorP'!$A$"&amp;MATCH($S603&amp;$J603,SorP!C:C,0))))</f>
        <v/>
      </c>
      <c r="U603" s="222"/>
      <c r="V603" s="223" t="e">
        <f aca="false">IF(C603="",NA(),IF(OR(C603="Smelter not listed",C603="Smelter not yet identified"),MATCH($B603&amp;$D603,'Smelter Look-up'!$J:$J,0),MATCH($B603&amp;$C603,'Smelter Look-up'!$J:$J,0)))</f>
        <v>#N/A</v>
      </c>
      <c r="X603" s="179" t="n">
        <f aca="false">IF(AND(C603="Smelter not listed",OR(LEN(D603)=0,LEN(E603)=0)),1,0)</f>
        <v>0</v>
      </c>
      <c r="AB603" s="224" t="str">
        <f aca="false">B603&amp;C603</f>
        <v/>
      </c>
    </row>
    <row r="604" s="179" customFormat="true" ht="20.25" hidden="false" customHeight="false" outlineLevel="0" collapsed="false">
      <c r="A604" s="221"/>
      <c r="B604" s="211" t="str">
        <f aca="false">IF(LEN(A604)=0,"",INDEX('Smelter Look-up'!$A:$A,MATCH($A604,'Smelter Look-up'!$E:$E,0)))</f>
        <v/>
      </c>
      <c r="C604" s="212" t="str">
        <f aca="false">IF(LEN(A604)=0,"",INDEX('Smelter Look-up'!$C:$C,MATCH($A604,'Smelter Look-up'!$E:$E,0)))</f>
        <v/>
      </c>
      <c r="D604" s="213"/>
      <c r="E604" s="211" t="str">
        <f aca="true">IF(ISERROR($V604),"",OFFSET('Smelter Look-up'!$D$4,$V604-4,0)&amp;"")</f>
        <v/>
      </c>
      <c r="F604" s="214" t="str">
        <f aca="true">IF(ISERROR($V604),"",OFFSET('Smelter Look-up'!$E$4,$V604-4,0))</f>
        <v/>
      </c>
      <c r="G604" s="214" t="str">
        <f aca="true">IF(C604=$X$4,IF(ISERROR($V604),"Enter smelter details","RMI"),IF(ISERROR($V604),"",OFFSET('Smelter Look-up'!$F$4,$V604-4,0)))</f>
        <v/>
      </c>
      <c r="H604" s="215" t="str">
        <f aca="true">IF(ISERROR($V604),"",OFFSET('Smelter Look-up'!$G$4,$V604-4,0))</f>
        <v/>
      </c>
      <c r="I604" s="216" t="str">
        <f aca="true">IF(ISERROR($V604),"",OFFSET('Smelter Look-up'!$H$4,$V604-4,0))</f>
        <v/>
      </c>
      <c r="J604" s="216" t="str">
        <f aca="true">IF(ISERROR($V604),"",OFFSET('Smelter Look-up'!$I$4,$V604-4,0))</f>
        <v/>
      </c>
      <c r="K604" s="217"/>
      <c r="L604" s="217"/>
      <c r="M604" s="217"/>
      <c r="N604" s="217"/>
      <c r="O604" s="217"/>
      <c r="P604" s="218"/>
      <c r="Q604" s="219"/>
      <c r="R604" s="220" t="str">
        <f aca="true">IF(ISERROR($V604),"",OFFSET('Smelter Look-up'!$C$4,$V604-4,0)&amp;"")</f>
        <v/>
      </c>
      <c r="S604" s="221" t="str">
        <f aca="true">IF(B604="","",IF(ISERROR(MATCH($E604,CL,0)),"Unknown",INDIRECT("'C'!$A$"&amp;MATCH($E604,CL,0)+1)))</f>
        <v/>
      </c>
      <c r="T604" s="221" t="str">
        <f aca="true">IF(B604="","",IF(ISERROR(MATCH($J604,SorP!$B$1:$B$6279,0)),"",INDIRECT("'SorP'!$A$"&amp;MATCH($S604&amp;$J604,SorP!C:C,0))))</f>
        <v/>
      </c>
      <c r="U604" s="222"/>
      <c r="V604" s="223" t="e">
        <f aca="false">IF(C604="",NA(),IF(OR(C604="Smelter not listed",C604="Smelter not yet identified"),MATCH($B604&amp;$D604,'Smelter Look-up'!$J:$J,0),MATCH($B604&amp;$C604,'Smelter Look-up'!$J:$J,0)))</f>
        <v>#N/A</v>
      </c>
      <c r="X604" s="179" t="n">
        <f aca="false">IF(AND(C604="Smelter not listed",OR(LEN(D604)=0,LEN(E604)=0)),1,0)</f>
        <v>0</v>
      </c>
      <c r="AB604" s="224" t="str">
        <f aca="false">B604&amp;C604</f>
        <v/>
      </c>
    </row>
    <row r="605" s="179" customFormat="true" ht="20.25" hidden="false" customHeight="false" outlineLevel="0" collapsed="false">
      <c r="A605" s="221"/>
      <c r="B605" s="211" t="str">
        <f aca="false">IF(LEN(A605)=0,"",INDEX('Smelter Look-up'!$A:$A,MATCH($A605,'Smelter Look-up'!$E:$E,0)))</f>
        <v/>
      </c>
      <c r="C605" s="212" t="str">
        <f aca="false">IF(LEN(A605)=0,"",INDEX('Smelter Look-up'!$C:$C,MATCH($A605,'Smelter Look-up'!$E:$E,0)))</f>
        <v/>
      </c>
      <c r="D605" s="213"/>
      <c r="E605" s="211" t="str">
        <f aca="true">IF(ISERROR($V605),"",OFFSET('Smelter Look-up'!$D$4,$V605-4,0)&amp;"")</f>
        <v/>
      </c>
      <c r="F605" s="214" t="str">
        <f aca="true">IF(ISERROR($V605),"",OFFSET('Smelter Look-up'!$E$4,$V605-4,0))</f>
        <v/>
      </c>
      <c r="G605" s="214" t="str">
        <f aca="true">IF(C605=$X$4,IF(ISERROR($V605),"Enter smelter details","RMI"),IF(ISERROR($V605),"",OFFSET('Smelter Look-up'!$F$4,$V605-4,0)))</f>
        <v/>
      </c>
      <c r="H605" s="215" t="str">
        <f aca="true">IF(ISERROR($V605),"",OFFSET('Smelter Look-up'!$G$4,$V605-4,0))</f>
        <v/>
      </c>
      <c r="I605" s="216" t="str">
        <f aca="true">IF(ISERROR($V605),"",OFFSET('Smelter Look-up'!$H$4,$V605-4,0))</f>
        <v/>
      </c>
      <c r="J605" s="216" t="str">
        <f aca="true">IF(ISERROR($V605),"",OFFSET('Smelter Look-up'!$I$4,$V605-4,0))</f>
        <v/>
      </c>
      <c r="K605" s="217"/>
      <c r="L605" s="217"/>
      <c r="M605" s="217"/>
      <c r="N605" s="217"/>
      <c r="O605" s="217"/>
      <c r="P605" s="218"/>
      <c r="Q605" s="219"/>
      <c r="R605" s="220" t="str">
        <f aca="true">IF(ISERROR($V605),"",OFFSET('Smelter Look-up'!$C$4,$V605-4,0)&amp;"")</f>
        <v/>
      </c>
      <c r="S605" s="221" t="str">
        <f aca="true">IF(B605="","",IF(ISERROR(MATCH($E605,CL,0)),"Unknown",INDIRECT("'C'!$A$"&amp;MATCH($E605,CL,0)+1)))</f>
        <v/>
      </c>
      <c r="T605" s="221" t="str">
        <f aca="true">IF(B605="","",IF(ISERROR(MATCH($J605,SorP!$B$1:$B$6279,0)),"",INDIRECT("'SorP'!$A$"&amp;MATCH($S605&amp;$J605,SorP!C:C,0))))</f>
        <v/>
      </c>
      <c r="U605" s="222"/>
      <c r="V605" s="223" t="e">
        <f aca="false">IF(C605="",NA(),IF(OR(C605="Smelter not listed",C605="Smelter not yet identified"),MATCH($B605&amp;$D605,'Smelter Look-up'!$J:$J,0),MATCH($B605&amp;$C605,'Smelter Look-up'!$J:$J,0)))</f>
        <v>#N/A</v>
      </c>
      <c r="X605" s="179" t="n">
        <f aca="false">IF(AND(C605="Smelter not listed",OR(LEN(D605)=0,LEN(E605)=0)),1,0)</f>
        <v>0</v>
      </c>
      <c r="AB605" s="224" t="str">
        <f aca="false">B605&amp;C605</f>
        <v/>
      </c>
    </row>
    <row r="606" s="179" customFormat="true" ht="20.25" hidden="false" customHeight="false" outlineLevel="0" collapsed="false">
      <c r="A606" s="221"/>
      <c r="B606" s="211" t="str">
        <f aca="false">IF(LEN(A606)=0,"",INDEX('Smelter Look-up'!$A:$A,MATCH($A606,'Smelter Look-up'!$E:$E,0)))</f>
        <v/>
      </c>
      <c r="C606" s="212" t="str">
        <f aca="false">IF(LEN(A606)=0,"",INDEX('Smelter Look-up'!$C:$C,MATCH($A606,'Smelter Look-up'!$E:$E,0)))</f>
        <v/>
      </c>
      <c r="D606" s="213"/>
      <c r="E606" s="211" t="str">
        <f aca="true">IF(ISERROR($V606),"",OFFSET('Smelter Look-up'!$D$4,$V606-4,0)&amp;"")</f>
        <v/>
      </c>
      <c r="F606" s="214" t="str">
        <f aca="true">IF(ISERROR($V606),"",OFFSET('Smelter Look-up'!$E$4,$V606-4,0))</f>
        <v/>
      </c>
      <c r="G606" s="214" t="str">
        <f aca="true">IF(C606=$X$4,IF(ISERROR($V606),"Enter smelter details","RMI"),IF(ISERROR($V606),"",OFFSET('Smelter Look-up'!$F$4,$V606-4,0)))</f>
        <v/>
      </c>
      <c r="H606" s="215" t="str">
        <f aca="true">IF(ISERROR($V606),"",OFFSET('Smelter Look-up'!$G$4,$V606-4,0))</f>
        <v/>
      </c>
      <c r="I606" s="216" t="str">
        <f aca="true">IF(ISERROR($V606),"",OFFSET('Smelter Look-up'!$H$4,$V606-4,0))</f>
        <v/>
      </c>
      <c r="J606" s="216" t="str">
        <f aca="true">IF(ISERROR($V606),"",OFFSET('Smelter Look-up'!$I$4,$V606-4,0))</f>
        <v/>
      </c>
      <c r="K606" s="217"/>
      <c r="L606" s="217"/>
      <c r="M606" s="217"/>
      <c r="N606" s="217"/>
      <c r="O606" s="217"/>
      <c r="P606" s="218"/>
      <c r="Q606" s="219"/>
      <c r="R606" s="220" t="str">
        <f aca="true">IF(ISERROR($V606),"",OFFSET('Smelter Look-up'!$C$4,$V606-4,0)&amp;"")</f>
        <v/>
      </c>
      <c r="S606" s="221" t="str">
        <f aca="true">IF(B606="","",IF(ISERROR(MATCH($E606,CL,0)),"Unknown",INDIRECT("'C'!$A$"&amp;MATCH($E606,CL,0)+1)))</f>
        <v/>
      </c>
      <c r="T606" s="221" t="str">
        <f aca="true">IF(B606="","",IF(ISERROR(MATCH($J606,SorP!$B$1:$B$6279,0)),"",INDIRECT("'SorP'!$A$"&amp;MATCH($S606&amp;$J606,SorP!C:C,0))))</f>
        <v/>
      </c>
      <c r="U606" s="222"/>
      <c r="V606" s="223" t="e">
        <f aca="false">IF(C606="",NA(),IF(OR(C606="Smelter not listed",C606="Smelter not yet identified"),MATCH($B606&amp;$D606,'Smelter Look-up'!$J:$J,0),MATCH($B606&amp;$C606,'Smelter Look-up'!$J:$J,0)))</f>
        <v>#N/A</v>
      </c>
      <c r="X606" s="179" t="n">
        <f aca="false">IF(AND(C606="Smelter not listed",OR(LEN(D606)=0,LEN(E606)=0)),1,0)</f>
        <v>0</v>
      </c>
      <c r="AB606" s="224" t="str">
        <f aca="false">B606&amp;C606</f>
        <v/>
      </c>
    </row>
    <row r="607" s="179" customFormat="true" ht="20.25" hidden="false" customHeight="false" outlineLevel="0" collapsed="false">
      <c r="A607" s="221"/>
      <c r="B607" s="211" t="str">
        <f aca="false">IF(LEN(A607)=0,"",INDEX('Smelter Look-up'!$A:$A,MATCH($A607,'Smelter Look-up'!$E:$E,0)))</f>
        <v/>
      </c>
      <c r="C607" s="212" t="str">
        <f aca="false">IF(LEN(A607)=0,"",INDEX('Smelter Look-up'!$C:$C,MATCH($A607,'Smelter Look-up'!$E:$E,0)))</f>
        <v/>
      </c>
      <c r="D607" s="213"/>
      <c r="E607" s="211" t="str">
        <f aca="true">IF(ISERROR($V607),"",OFFSET('Smelter Look-up'!$D$4,$V607-4,0)&amp;"")</f>
        <v/>
      </c>
      <c r="F607" s="214" t="str">
        <f aca="true">IF(ISERROR($V607),"",OFFSET('Smelter Look-up'!$E$4,$V607-4,0))</f>
        <v/>
      </c>
      <c r="G607" s="214" t="str">
        <f aca="true">IF(C607=$X$4,IF(ISERROR($V607),"Enter smelter details","RMI"),IF(ISERROR($V607),"",OFFSET('Smelter Look-up'!$F$4,$V607-4,0)))</f>
        <v/>
      </c>
      <c r="H607" s="215" t="str">
        <f aca="true">IF(ISERROR($V607),"",OFFSET('Smelter Look-up'!$G$4,$V607-4,0))</f>
        <v/>
      </c>
      <c r="I607" s="216" t="str">
        <f aca="true">IF(ISERROR($V607),"",OFFSET('Smelter Look-up'!$H$4,$V607-4,0))</f>
        <v/>
      </c>
      <c r="J607" s="216" t="str">
        <f aca="true">IF(ISERROR($V607),"",OFFSET('Smelter Look-up'!$I$4,$V607-4,0))</f>
        <v/>
      </c>
      <c r="K607" s="217"/>
      <c r="L607" s="217"/>
      <c r="M607" s="217"/>
      <c r="N607" s="217"/>
      <c r="O607" s="217"/>
      <c r="P607" s="218"/>
      <c r="Q607" s="219"/>
      <c r="R607" s="220" t="str">
        <f aca="true">IF(ISERROR($V607),"",OFFSET('Smelter Look-up'!$C$4,$V607-4,0)&amp;"")</f>
        <v/>
      </c>
      <c r="S607" s="221" t="str">
        <f aca="true">IF(B607="","",IF(ISERROR(MATCH($E607,CL,0)),"Unknown",INDIRECT("'C'!$A$"&amp;MATCH($E607,CL,0)+1)))</f>
        <v/>
      </c>
      <c r="T607" s="221" t="str">
        <f aca="true">IF(B607="","",IF(ISERROR(MATCH($J607,SorP!$B$1:$B$6279,0)),"",INDIRECT("'SorP'!$A$"&amp;MATCH($S607&amp;$J607,SorP!C:C,0))))</f>
        <v/>
      </c>
      <c r="U607" s="222"/>
      <c r="V607" s="223" t="e">
        <f aca="false">IF(C607="",NA(),IF(OR(C607="Smelter not listed",C607="Smelter not yet identified"),MATCH($B607&amp;$D607,'Smelter Look-up'!$J:$J,0),MATCH($B607&amp;$C607,'Smelter Look-up'!$J:$J,0)))</f>
        <v>#N/A</v>
      </c>
      <c r="X607" s="179" t="n">
        <f aca="false">IF(AND(C607="Smelter not listed",OR(LEN(D607)=0,LEN(E607)=0)),1,0)</f>
        <v>0</v>
      </c>
      <c r="AB607" s="224" t="str">
        <f aca="false">B607&amp;C607</f>
        <v/>
      </c>
    </row>
    <row r="608" s="179" customFormat="true" ht="20.25" hidden="false" customHeight="false" outlineLevel="0" collapsed="false">
      <c r="A608" s="221"/>
      <c r="B608" s="211" t="str">
        <f aca="false">IF(LEN(A608)=0,"",INDEX('Smelter Look-up'!$A:$A,MATCH($A608,'Smelter Look-up'!$E:$E,0)))</f>
        <v/>
      </c>
      <c r="C608" s="212" t="str">
        <f aca="false">IF(LEN(A608)=0,"",INDEX('Smelter Look-up'!$C:$C,MATCH($A608,'Smelter Look-up'!$E:$E,0)))</f>
        <v/>
      </c>
      <c r="D608" s="213"/>
      <c r="E608" s="211" t="str">
        <f aca="true">IF(ISERROR($V608),"",OFFSET('Smelter Look-up'!$D$4,$V608-4,0)&amp;"")</f>
        <v/>
      </c>
      <c r="F608" s="214" t="str">
        <f aca="true">IF(ISERROR($V608),"",OFFSET('Smelter Look-up'!$E$4,$V608-4,0))</f>
        <v/>
      </c>
      <c r="G608" s="214" t="str">
        <f aca="true">IF(C608=$X$4,IF(ISERROR($V608),"Enter smelter details","RMI"),IF(ISERROR($V608),"",OFFSET('Smelter Look-up'!$F$4,$V608-4,0)))</f>
        <v/>
      </c>
      <c r="H608" s="215" t="str">
        <f aca="true">IF(ISERROR($V608),"",OFFSET('Smelter Look-up'!$G$4,$V608-4,0))</f>
        <v/>
      </c>
      <c r="I608" s="216" t="str">
        <f aca="true">IF(ISERROR($V608),"",OFFSET('Smelter Look-up'!$H$4,$V608-4,0))</f>
        <v/>
      </c>
      <c r="J608" s="216" t="str">
        <f aca="true">IF(ISERROR($V608),"",OFFSET('Smelter Look-up'!$I$4,$V608-4,0))</f>
        <v/>
      </c>
      <c r="K608" s="217"/>
      <c r="L608" s="217"/>
      <c r="M608" s="217"/>
      <c r="N608" s="217"/>
      <c r="O608" s="217"/>
      <c r="P608" s="218"/>
      <c r="Q608" s="219"/>
      <c r="R608" s="220" t="str">
        <f aca="true">IF(ISERROR($V608),"",OFFSET('Smelter Look-up'!$C$4,$V608-4,0)&amp;"")</f>
        <v/>
      </c>
      <c r="S608" s="221" t="str">
        <f aca="true">IF(B608="","",IF(ISERROR(MATCH($E608,CL,0)),"Unknown",INDIRECT("'C'!$A$"&amp;MATCH($E608,CL,0)+1)))</f>
        <v/>
      </c>
      <c r="T608" s="221" t="str">
        <f aca="true">IF(B608="","",IF(ISERROR(MATCH($J608,SorP!$B$1:$B$6279,0)),"",INDIRECT("'SorP'!$A$"&amp;MATCH($S608&amp;$J608,SorP!C:C,0))))</f>
        <v/>
      </c>
      <c r="U608" s="222"/>
      <c r="V608" s="223" t="e">
        <f aca="false">IF(C608="",NA(),IF(OR(C608="Smelter not listed",C608="Smelter not yet identified"),MATCH($B608&amp;$D608,'Smelter Look-up'!$J:$J,0),MATCH($B608&amp;$C608,'Smelter Look-up'!$J:$J,0)))</f>
        <v>#N/A</v>
      </c>
      <c r="X608" s="179" t="n">
        <f aca="false">IF(AND(C608="Smelter not listed",OR(LEN(D608)=0,LEN(E608)=0)),1,0)</f>
        <v>0</v>
      </c>
      <c r="AB608" s="224" t="str">
        <f aca="false">B608&amp;C608</f>
        <v/>
      </c>
    </row>
    <row r="609" s="179" customFormat="true" ht="20.25" hidden="false" customHeight="false" outlineLevel="0" collapsed="false">
      <c r="A609" s="221"/>
      <c r="B609" s="211" t="str">
        <f aca="false">IF(LEN(A609)=0,"",INDEX('Smelter Look-up'!$A:$A,MATCH($A609,'Smelter Look-up'!$E:$E,0)))</f>
        <v/>
      </c>
      <c r="C609" s="212" t="str">
        <f aca="false">IF(LEN(A609)=0,"",INDEX('Smelter Look-up'!$C:$C,MATCH($A609,'Smelter Look-up'!$E:$E,0)))</f>
        <v/>
      </c>
      <c r="D609" s="213"/>
      <c r="E609" s="211" t="str">
        <f aca="true">IF(ISERROR($V609),"",OFFSET('Smelter Look-up'!$D$4,$V609-4,0)&amp;"")</f>
        <v/>
      </c>
      <c r="F609" s="214" t="str">
        <f aca="true">IF(ISERROR($V609),"",OFFSET('Smelter Look-up'!$E$4,$V609-4,0))</f>
        <v/>
      </c>
      <c r="G609" s="214" t="str">
        <f aca="true">IF(C609=$X$4,IF(ISERROR($V609),"Enter smelter details","RMI"),IF(ISERROR($V609),"",OFFSET('Smelter Look-up'!$F$4,$V609-4,0)))</f>
        <v/>
      </c>
      <c r="H609" s="215" t="str">
        <f aca="true">IF(ISERROR($V609),"",OFFSET('Smelter Look-up'!$G$4,$V609-4,0))</f>
        <v/>
      </c>
      <c r="I609" s="216" t="str">
        <f aca="true">IF(ISERROR($V609),"",OFFSET('Smelter Look-up'!$H$4,$V609-4,0))</f>
        <v/>
      </c>
      <c r="J609" s="216" t="str">
        <f aca="true">IF(ISERROR($V609),"",OFFSET('Smelter Look-up'!$I$4,$V609-4,0))</f>
        <v/>
      </c>
      <c r="K609" s="217"/>
      <c r="L609" s="217"/>
      <c r="M609" s="217"/>
      <c r="N609" s="217"/>
      <c r="O609" s="217"/>
      <c r="P609" s="218"/>
      <c r="Q609" s="219"/>
      <c r="R609" s="220" t="str">
        <f aca="true">IF(ISERROR($V609),"",OFFSET('Smelter Look-up'!$C$4,$V609-4,0)&amp;"")</f>
        <v/>
      </c>
      <c r="S609" s="221" t="str">
        <f aca="true">IF(B609="","",IF(ISERROR(MATCH($E609,CL,0)),"Unknown",INDIRECT("'C'!$A$"&amp;MATCH($E609,CL,0)+1)))</f>
        <v/>
      </c>
      <c r="T609" s="221" t="str">
        <f aca="true">IF(B609="","",IF(ISERROR(MATCH($J609,SorP!$B$1:$B$6279,0)),"",INDIRECT("'SorP'!$A$"&amp;MATCH($S609&amp;$J609,SorP!C:C,0))))</f>
        <v/>
      </c>
      <c r="U609" s="222"/>
      <c r="V609" s="223" t="e">
        <f aca="false">IF(C609="",NA(),IF(OR(C609="Smelter not listed",C609="Smelter not yet identified"),MATCH($B609&amp;$D609,'Smelter Look-up'!$J:$J,0),MATCH($B609&amp;$C609,'Smelter Look-up'!$J:$J,0)))</f>
        <v>#N/A</v>
      </c>
      <c r="X609" s="179" t="n">
        <f aca="false">IF(AND(C609="Smelter not listed",OR(LEN(D609)=0,LEN(E609)=0)),1,0)</f>
        <v>0</v>
      </c>
      <c r="AB609" s="224" t="str">
        <f aca="false">B609&amp;C609</f>
        <v/>
      </c>
    </row>
    <row r="610" s="179" customFormat="true" ht="20.25" hidden="false" customHeight="false" outlineLevel="0" collapsed="false">
      <c r="A610" s="221"/>
      <c r="B610" s="211" t="str">
        <f aca="false">IF(LEN(A610)=0,"",INDEX('Smelter Look-up'!$A:$A,MATCH($A610,'Smelter Look-up'!$E:$E,0)))</f>
        <v/>
      </c>
      <c r="C610" s="212" t="str">
        <f aca="false">IF(LEN(A610)=0,"",INDEX('Smelter Look-up'!$C:$C,MATCH($A610,'Smelter Look-up'!$E:$E,0)))</f>
        <v/>
      </c>
      <c r="D610" s="213"/>
      <c r="E610" s="211" t="str">
        <f aca="true">IF(ISERROR($V610),"",OFFSET('Smelter Look-up'!$D$4,$V610-4,0)&amp;"")</f>
        <v/>
      </c>
      <c r="F610" s="214" t="str">
        <f aca="true">IF(ISERROR($V610),"",OFFSET('Smelter Look-up'!$E$4,$V610-4,0))</f>
        <v/>
      </c>
      <c r="G610" s="214" t="str">
        <f aca="true">IF(C610=$X$4,IF(ISERROR($V610),"Enter smelter details","RMI"),IF(ISERROR($V610),"",OFFSET('Smelter Look-up'!$F$4,$V610-4,0)))</f>
        <v/>
      </c>
      <c r="H610" s="215" t="str">
        <f aca="true">IF(ISERROR($V610),"",OFFSET('Smelter Look-up'!$G$4,$V610-4,0))</f>
        <v/>
      </c>
      <c r="I610" s="216" t="str">
        <f aca="true">IF(ISERROR($V610),"",OFFSET('Smelter Look-up'!$H$4,$V610-4,0))</f>
        <v/>
      </c>
      <c r="J610" s="216" t="str">
        <f aca="true">IF(ISERROR($V610),"",OFFSET('Smelter Look-up'!$I$4,$V610-4,0))</f>
        <v/>
      </c>
      <c r="K610" s="217"/>
      <c r="L610" s="217"/>
      <c r="M610" s="217"/>
      <c r="N610" s="217"/>
      <c r="O610" s="217"/>
      <c r="P610" s="218"/>
      <c r="Q610" s="219"/>
      <c r="R610" s="220" t="str">
        <f aca="true">IF(ISERROR($V610),"",OFFSET('Smelter Look-up'!$C$4,$V610-4,0)&amp;"")</f>
        <v/>
      </c>
      <c r="S610" s="221" t="str">
        <f aca="true">IF(B610="","",IF(ISERROR(MATCH($E610,CL,0)),"Unknown",INDIRECT("'C'!$A$"&amp;MATCH($E610,CL,0)+1)))</f>
        <v/>
      </c>
      <c r="T610" s="221" t="str">
        <f aca="true">IF(B610="","",IF(ISERROR(MATCH($J610,SorP!$B$1:$B$6279,0)),"",INDIRECT("'SorP'!$A$"&amp;MATCH($S610&amp;$J610,SorP!C:C,0))))</f>
        <v/>
      </c>
      <c r="U610" s="222"/>
      <c r="V610" s="223" t="e">
        <f aca="false">IF(C610="",NA(),IF(OR(C610="Smelter not listed",C610="Smelter not yet identified"),MATCH($B610&amp;$D610,'Smelter Look-up'!$J:$J,0),MATCH($B610&amp;$C610,'Smelter Look-up'!$J:$J,0)))</f>
        <v>#N/A</v>
      </c>
      <c r="X610" s="179" t="n">
        <f aca="false">IF(AND(C610="Smelter not listed",OR(LEN(D610)=0,LEN(E610)=0)),1,0)</f>
        <v>0</v>
      </c>
      <c r="AB610" s="224" t="str">
        <f aca="false">B610&amp;C610</f>
        <v/>
      </c>
    </row>
    <row r="611" s="179" customFormat="true" ht="20.25" hidden="false" customHeight="false" outlineLevel="0" collapsed="false">
      <c r="A611" s="221"/>
      <c r="B611" s="211" t="str">
        <f aca="false">IF(LEN(A611)=0,"",INDEX('Smelter Look-up'!$A:$A,MATCH($A611,'Smelter Look-up'!$E:$E,0)))</f>
        <v/>
      </c>
      <c r="C611" s="212" t="str">
        <f aca="false">IF(LEN(A611)=0,"",INDEX('Smelter Look-up'!$C:$C,MATCH($A611,'Smelter Look-up'!$E:$E,0)))</f>
        <v/>
      </c>
      <c r="D611" s="213"/>
      <c r="E611" s="211" t="str">
        <f aca="true">IF(ISERROR($V611),"",OFFSET('Smelter Look-up'!$D$4,$V611-4,0)&amp;"")</f>
        <v/>
      </c>
      <c r="F611" s="214" t="str">
        <f aca="true">IF(ISERROR($V611),"",OFFSET('Smelter Look-up'!$E$4,$V611-4,0))</f>
        <v/>
      </c>
      <c r="G611" s="214" t="str">
        <f aca="true">IF(C611=$X$4,IF(ISERROR($V611),"Enter smelter details","RMI"),IF(ISERROR($V611),"",OFFSET('Smelter Look-up'!$F$4,$V611-4,0)))</f>
        <v/>
      </c>
      <c r="H611" s="215" t="str">
        <f aca="true">IF(ISERROR($V611),"",OFFSET('Smelter Look-up'!$G$4,$V611-4,0))</f>
        <v/>
      </c>
      <c r="I611" s="216" t="str">
        <f aca="true">IF(ISERROR($V611),"",OFFSET('Smelter Look-up'!$H$4,$V611-4,0))</f>
        <v/>
      </c>
      <c r="J611" s="216" t="str">
        <f aca="true">IF(ISERROR($V611),"",OFFSET('Smelter Look-up'!$I$4,$V611-4,0))</f>
        <v/>
      </c>
      <c r="K611" s="217"/>
      <c r="L611" s="217"/>
      <c r="M611" s="217"/>
      <c r="N611" s="217"/>
      <c r="O611" s="217"/>
      <c r="P611" s="218"/>
      <c r="Q611" s="219"/>
      <c r="R611" s="220" t="str">
        <f aca="true">IF(ISERROR($V611),"",OFFSET('Smelter Look-up'!$C$4,$V611-4,0)&amp;"")</f>
        <v/>
      </c>
      <c r="S611" s="221" t="str">
        <f aca="true">IF(B611="","",IF(ISERROR(MATCH($E611,CL,0)),"Unknown",INDIRECT("'C'!$A$"&amp;MATCH($E611,CL,0)+1)))</f>
        <v/>
      </c>
      <c r="T611" s="221" t="str">
        <f aca="true">IF(B611="","",IF(ISERROR(MATCH($J611,SorP!$B$1:$B$6279,0)),"",INDIRECT("'SorP'!$A$"&amp;MATCH($S611&amp;$J611,SorP!C:C,0))))</f>
        <v/>
      </c>
      <c r="U611" s="222"/>
      <c r="V611" s="223" t="e">
        <f aca="false">IF(C611="",NA(),IF(OR(C611="Smelter not listed",C611="Smelter not yet identified"),MATCH($B611&amp;$D611,'Smelter Look-up'!$J:$J,0),MATCH($B611&amp;$C611,'Smelter Look-up'!$J:$J,0)))</f>
        <v>#N/A</v>
      </c>
      <c r="X611" s="179" t="n">
        <f aca="false">IF(AND(C611="Smelter not listed",OR(LEN(D611)=0,LEN(E611)=0)),1,0)</f>
        <v>0</v>
      </c>
      <c r="AB611" s="224" t="str">
        <f aca="false">B611&amp;C611</f>
        <v/>
      </c>
    </row>
    <row r="612" s="179" customFormat="true" ht="20.25" hidden="false" customHeight="false" outlineLevel="0" collapsed="false">
      <c r="A612" s="221"/>
      <c r="B612" s="211" t="str">
        <f aca="false">IF(LEN(A612)=0,"",INDEX('Smelter Look-up'!$A:$A,MATCH($A612,'Smelter Look-up'!$E:$E,0)))</f>
        <v/>
      </c>
      <c r="C612" s="212" t="str">
        <f aca="false">IF(LEN(A612)=0,"",INDEX('Smelter Look-up'!$C:$C,MATCH($A612,'Smelter Look-up'!$E:$E,0)))</f>
        <v/>
      </c>
      <c r="D612" s="213"/>
      <c r="E612" s="211" t="str">
        <f aca="true">IF(ISERROR($V612),"",OFFSET('Smelter Look-up'!$D$4,$V612-4,0)&amp;"")</f>
        <v/>
      </c>
      <c r="F612" s="214" t="str">
        <f aca="true">IF(ISERROR($V612),"",OFFSET('Smelter Look-up'!$E$4,$V612-4,0))</f>
        <v/>
      </c>
      <c r="G612" s="214" t="str">
        <f aca="true">IF(C612=$X$4,IF(ISERROR($V612),"Enter smelter details","RMI"),IF(ISERROR($V612),"",OFFSET('Smelter Look-up'!$F$4,$V612-4,0)))</f>
        <v/>
      </c>
      <c r="H612" s="215" t="str">
        <f aca="true">IF(ISERROR($V612),"",OFFSET('Smelter Look-up'!$G$4,$V612-4,0))</f>
        <v/>
      </c>
      <c r="I612" s="216" t="str">
        <f aca="true">IF(ISERROR($V612),"",OFFSET('Smelter Look-up'!$H$4,$V612-4,0))</f>
        <v/>
      </c>
      <c r="J612" s="216" t="str">
        <f aca="true">IF(ISERROR($V612),"",OFFSET('Smelter Look-up'!$I$4,$V612-4,0))</f>
        <v/>
      </c>
      <c r="K612" s="217"/>
      <c r="L612" s="217"/>
      <c r="M612" s="217"/>
      <c r="N612" s="217"/>
      <c r="O612" s="217"/>
      <c r="P612" s="218"/>
      <c r="Q612" s="219"/>
      <c r="R612" s="220" t="str">
        <f aca="true">IF(ISERROR($V612),"",OFFSET('Smelter Look-up'!$C$4,$V612-4,0)&amp;"")</f>
        <v/>
      </c>
      <c r="S612" s="221" t="str">
        <f aca="true">IF(B612="","",IF(ISERROR(MATCH($E612,CL,0)),"Unknown",INDIRECT("'C'!$A$"&amp;MATCH($E612,CL,0)+1)))</f>
        <v/>
      </c>
      <c r="T612" s="221" t="str">
        <f aca="true">IF(B612="","",IF(ISERROR(MATCH($J612,SorP!$B$1:$B$6279,0)),"",INDIRECT("'SorP'!$A$"&amp;MATCH($S612&amp;$J612,SorP!C:C,0))))</f>
        <v/>
      </c>
      <c r="U612" s="222"/>
      <c r="V612" s="223" t="e">
        <f aca="false">IF(C612="",NA(),IF(OR(C612="Smelter not listed",C612="Smelter not yet identified"),MATCH($B612&amp;$D612,'Smelter Look-up'!$J:$J,0),MATCH($B612&amp;$C612,'Smelter Look-up'!$J:$J,0)))</f>
        <v>#N/A</v>
      </c>
      <c r="X612" s="179" t="n">
        <f aca="false">IF(AND(C612="Smelter not listed",OR(LEN(D612)=0,LEN(E612)=0)),1,0)</f>
        <v>0</v>
      </c>
      <c r="AB612" s="224" t="str">
        <f aca="false">B612&amp;C612</f>
        <v/>
      </c>
    </row>
    <row r="613" s="179" customFormat="true" ht="20.25" hidden="false" customHeight="false" outlineLevel="0" collapsed="false">
      <c r="A613" s="221"/>
      <c r="B613" s="211" t="str">
        <f aca="false">IF(LEN(A613)=0,"",INDEX('Smelter Look-up'!$A:$A,MATCH($A613,'Smelter Look-up'!$E:$E,0)))</f>
        <v/>
      </c>
      <c r="C613" s="212" t="str">
        <f aca="false">IF(LEN(A613)=0,"",INDEX('Smelter Look-up'!$C:$C,MATCH($A613,'Smelter Look-up'!$E:$E,0)))</f>
        <v/>
      </c>
      <c r="D613" s="213"/>
      <c r="E613" s="211" t="str">
        <f aca="true">IF(ISERROR($V613),"",OFFSET('Smelter Look-up'!$D$4,$V613-4,0)&amp;"")</f>
        <v/>
      </c>
      <c r="F613" s="214" t="str">
        <f aca="true">IF(ISERROR($V613),"",OFFSET('Smelter Look-up'!$E$4,$V613-4,0))</f>
        <v/>
      </c>
      <c r="G613" s="214" t="str">
        <f aca="true">IF(C613=$X$4,IF(ISERROR($V613),"Enter smelter details","RMI"),IF(ISERROR($V613),"",OFFSET('Smelter Look-up'!$F$4,$V613-4,0)))</f>
        <v/>
      </c>
      <c r="H613" s="215" t="str">
        <f aca="true">IF(ISERROR($V613),"",OFFSET('Smelter Look-up'!$G$4,$V613-4,0))</f>
        <v/>
      </c>
      <c r="I613" s="216" t="str">
        <f aca="true">IF(ISERROR($V613),"",OFFSET('Smelter Look-up'!$H$4,$V613-4,0))</f>
        <v/>
      </c>
      <c r="J613" s="216" t="str">
        <f aca="true">IF(ISERROR($V613),"",OFFSET('Smelter Look-up'!$I$4,$V613-4,0))</f>
        <v/>
      </c>
      <c r="K613" s="217"/>
      <c r="L613" s="217"/>
      <c r="M613" s="217"/>
      <c r="N613" s="217"/>
      <c r="O613" s="217"/>
      <c r="P613" s="218"/>
      <c r="Q613" s="219"/>
      <c r="R613" s="220" t="str">
        <f aca="true">IF(ISERROR($V613),"",OFFSET('Smelter Look-up'!$C$4,$V613-4,0)&amp;"")</f>
        <v/>
      </c>
      <c r="S613" s="221" t="str">
        <f aca="true">IF(B613="","",IF(ISERROR(MATCH($E613,CL,0)),"Unknown",INDIRECT("'C'!$A$"&amp;MATCH($E613,CL,0)+1)))</f>
        <v/>
      </c>
      <c r="T613" s="221" t="str">
        <f aca="true">IF(B613="","",IF(ISERROR(MATCH($J613,SorP!$B$1:$B$6279,0)),"",INDIRECT("'SorP'!$A$"&amp;MATCH($S613&amp;$J613,SorP!C:C,0))))</f>
        <v/>
      </c>
      <c r="U613" s="222"/>
      <c r="V613" s="223" t="e">
        <f aca="false">IF(C613="",NA(),IF(OR(C613="Smelter not listed",C613="Smelter not yet identified"),MATCH($B613&amp;$D613,'Smelter Look-up'!$J:$J,0),MATCH($B613&amp;$C613,'Smelter Look-up'!$J:$J,0)))</f>
        <v>#N/A</v>
      </c>
      <c r="X613" s="179" t="n">
        <f aca="false">IF(AND(C613="Smelter not listed",OR(LEN(D613)=0,LEN(E613)=0)),1,0)</f>
        <v>0</v>
      </c>
      <c r="AB613" s="224" t="str">
        <f aca="false">B613&amp;C613</f>
        <v/>
      </c>
    </row>
    <row r="614" s="179" customFormat="true" ht="20.25" hidden="false" customHeight="false" outlineLevel="0" collapsed="false">
      <c r="A614" s="221"/>
      <c r="B614" s="211" t="str">
        <f aca="false">IF(LEN(A614)=0,"",INDEX('Smelter Look-up'!$A:$A,MATCH($A614,'Smelter Look-up'!$E:$E,0)))</f>
        <v/>
      </c>
      <c r="C614" s="212" t="str">
        <f aca="false">IF(LEN(A614)=0,"",INDEX('Smelter Look-up'!$C:$C,MATCH($A614,'Smelter Look-up'!$E:$E,0)))</f>
        <v/>
      </c>
      <c r="D614" s="213"/>
      <c r="E614" s="211" t="str">
        <f aca="true">IF(ISERROR($V614),"",OFFSET('Smelter Look-up'!$D$4,$V614-4,0)&amp;"")</f>
        <v/>
      </c>
      <c r="F614" s="214" t="str">
        <f aca="true">IF(ISERROR($V614),"",OFFSET('Smelter Look-up'!$E$4,$V614-4,0))</f>
        <v/>
      </c>
      <c r="G614" s="214" t="str">
        <f aca="true">IF(C614=$X$4,IF(ISERROR($V614),"Enter smelter details","RMI"),IF(ISERROR($V614),"",OFFSET('Smelter Look-up'!$F$4,$V614-4,0)))</f>
        <v/>
      </c>
      <c r="H614" s="215" t="str">
        <f aca="true">IF(ISERROR($V614),"",OFFSET('Smelter Look-up'!$G$4,$V614-4,0))</f>
        <v/>
      </c>
      <c r="I614" s="216" t="str">
        <f aca="true">IF(ISERROR($V614),"",OFFSET('Smelter Look-up'!$H$4,$V614-4,0))</f>
        <v/>
      </c>
      <c r="J614" s="216" t="str">
        <f aca="true">IF(ISERROR($V614),"",OFFSET('Smelter Look-up'!$I$4,$V614-4,0))</f>
        <v/>
      </c>
      <c r="K614" s="217"/>
      <c r="L614" s="217"/>
      <c r="M614" s="217"/>
      <c r="N614" s="217"/>
      <c r="O614" s="217"/>
      <c r="P614" s="218"/>
      <c r="Q614" s="219"/>
      <c r="R614" s="220" t="str">
        <f aca="true">IF(ISERROR($V614),"",OFFSET('Smelter Look-up'!$C$4,$V614-4,0)&amp;"")</f>
        <v/>
      </c>
      <c r="S614" s="221" t="str">
        <f aca="true">IF(B614="","",IF(ISERROR(MATCH($E614,CL,0)),"Unknown",INDIRECT("'C'!$A$"&amp;MATCH($E614,CL,0)+1)))</f>
        <v/>
      </c>
      <c r="T614" s="221" t="str">
        <f aca="true">IF(B614="","",IF(ISERROR(MATCH($J614,SorP!$B$1:$B$6279,0)),"",INDIRECT("'SorP'!$A$"&amp;MATCH($S614&amp;$J614,SorP!C:C,0))))</f>
        <v/>
      </c>
      <c r="U614" s="222"/>
      <c r="V614" s="223" t="e">
        <f aca="false">IF(C614="",NA(),IF(OR(C614="Smelter not listed",C614="Smelter not yet identified"),MATCH($B614&amp;$D614,'Smelter Look-up'!$J:$J,0),MATCH($B614&amp;$C614,'Smelter Look-up'!$J:$J,0)))</f>
        <v>#N/A</v>
      </c>
      <c r="X614" s="179" t="n">
        <f aca="false">IF(AND(C614="Smelter not listed",OR(LEN(D614)=0,LEN(E614)=0)),1,0)</f>
        <v>0</v>
      </c>
      <c r="AB614" s="224" t="str">
        <f aca="false">B614&amp;C614</f>
        <v/>
      </c>
    </row>
    <row r="615" s="179" customFormat="true" ht="20.25" hidden="false" customHeight="false" outlineLevel="0" collapsed="false">
      <c r="A615" s="221"/>
      <c r="B615" s="211" t="str">
        <f aca="false">IF(LEN(A615)=0,"",INDEX('Smelter Look-up'!$A:$A,MATCH($A615,'Smelter Look-up'!$E:$E,0)))</f>
        <v/>
      </c>
      <c r="C615" s="212" t="str">
        <f aca="false">IF(LEN(A615)=0,"",INDEX('Smelter Look-up'!$C:$C,MATCH($A615,'Smelter Look-up'!$E:$E,0)))</f>
        <v/>
      </c>
      <c r="D615" s="213"/>
      <c r="E615" s="211" t="str">
        <f aca="true">IF(ISERROR($V615),"",OFFSET('Smelter Look-up'!$D$4,$V615-4,0)&amp;"")</f>
        <v/>
      </c>
      <c r="F615" s="214" t="str">
        <f aca="true">IF(ISERROR($V615),"",OFFSET('Smelter Look-up'!$E$4,$V615-4,0))</f>
        <v/>
      </c>
      <c r="G615" s="214" t="str">
        <f aca="true">IF(C615=$X$4,IF(ISERROR($V615),"Enter smelter details","RMI"),IF(ISERROR($V615),"",OFFSET('Smelter Look-up'!$F$4,$V615-4,0)))</f>
        <v/>
      </c>
      <c r="H615" s="215" t="str">
        <f aca="true">IF(ISERROR($V615),"",OFFSET('Smelter Look-up'!$G$4,$V615-4,0))</f>
        <v/>
      </c>
      <c r="I615" s="216" t="str">
        <f aca="true">IF(ISERROR($V615),"",OFFSET('Smelter Look-up'!$H$4,$V615-4,0))</f>
        <v/>
      </c>
      <c r="J615" s="216" t="str">
        <f aca="true">IF(ISERROR($V615),"",OFFSET('Smelter Look-up'!$I$4,$V615-4,0))</f>
        <v/>
      </c>
      <c r="K615" s="217"/>
      <c r="L615" s="217"/>
      <c r="M615" s="217"/>
      <c r="N615" s="217"/>
      <c r="O615" s="217"/>
      <c r="P615" s="218"/>
      <c r="Q615" s="219"/>
      <c r="R615" s="220" t="str">
        <f aca="true">IF(ISERROR($V615),"",OFFSET('Smelter Look-up'!$C$4,$V615-4,0)&amp;"")</f>
        <v/>
      </c>
      <c r="S615" s="221" t="str">
        <f aca="true">IF(B615="","",IF(ISERROR(MATCH($E615,CL,0)),"Unknown",INDIRECT("'C'!$A$"&amp;MATCH($E615,CL,0)+1)))</f>
        <v/>
      </c>
      <c r="T615" s="221" t="str">
        <f aca="true">IF(B615="","",IF(ISERROR(MATCH($J615,SorP!$B$1:$B$6279,0)),"",INDIRECT("'SorP'!$A$"&amp;MATCH($S615&amp;$J615,SorP!C:C,0))))</f>
        <v/>
      </c>
      <c r="U615" s="222"/>
      <c r="V615" s="223" t="e">
        <f aca="false">IF(C615="",NA(),IF(OR(C615="Smelter not listed",C615="Smelter not yet identified"),MATCH($B615&amp;$D615,'Smelter Look-up'!$J:$J,0),MATCH($B615&amp;$C615,'Smelter Look-up'!$J:$J,0)))</f>
        <v>#N/A</v>
      </c>
      <c r="X615" s="179" t="n">
        <f aca="false">IF(AND(C615="Smelter not listed",OR(LEN(D615)=0,LEN(E615)=0)),1,0)</f>
        <v>0</v>
      </c>
      <c r="AB615" s="224" t="str">
        <f aca="false">B615&amp;C615</f>
        <v/>
      </c>
    </row>
    <row r="616" s="179" customFormat="true" ht="20.25" hidden="false" customHeight="false" outlineLevel="0" collapsed="false">
      <c r="A616" s="221"/>
      <c r="B616" s="211" t="str">
        <f aca="false">IF(LEN(A616)=0,"",INDEX('Smelter Look-up'!$A:$A,MATCH($A616,'Smelter Look-up'!$E:$E,0)))</f>
        <v/>
      </c>
      <c r="C616" s="212" t="str">
        <f aca="false">IF(LEN(A616)=0,"",INDEX('Smelter Look-up'!$C:$C,MATCH($A616,'Smelter Look-up'!$E:$E,0)))</f>
        <v/>
      </c>
      <c r="D616" s="213"/>
      <c r="E616" s="211" t="str">
        <f aca="true">IF(ISERROR($V616),"",OFFSET('Smelter Look-up'!$D$4,$V616-4,0)&amp;"")</f>
        <v/>
      </c>
      <c r="F616" s="214" t="str">
        <f aca="true">IF(ISERROR($V616),"",OFFSET('Smelter Look-up'!$E$4,$V616-4,0))</f>
        <v/>
      </c>
      <c r="G616" s="214" t="str">
        <f aca="true">IF(C616=$X$4,IF(ISERROR($V616),"Enter smelter details","RMI"),IF(ISERROR($V616),"",OFFSET('Smelter Look-up'!$F$4,$V616-4,0)))</f>
        <v/>
      </c>
      <c r="H616" s="215" t="str">
        <f aca="true">IF(ISERROR($V616),"",OFFSET('Smelter Look-up'!$G$4,$V616-4,0))</f>
        <v/>
      </c>
      <c r="I616" s="216" t="str">
        <f aca="true">IF(ISERROR($V616),"",OFFSET('Smelter Look-up'!$H$4,$V616-4,0))</f>
        <v/>
      </c>
      <c r="J616" s="216" t="str">
        <f aca="true">IF(ISERROR($V616),"",OFFSET('Smelter Look-up'!$I$4,$V616-4,0))</f>
        <v/>
      </c>
      <c r="K616" s="217"/>
      <c r="L616" s="217"/>
      <c r="M616" s="217"/>
      <c r="N616" s="217"/>
      <c r="O616" s="217"/>
      <c r="P616" s="218"/>
      <c r="Q616" s="219"/>
      <c r="R616" s="220" t="str">
        <f aca="true">IF(ISERROR($V616),"",OFFSET('Smelter Look-up'!$C$4,$V616-4,0)&amp;"")</f>
        <v/>
      </c>
      <c r="S616" s="221" t="str">
        <f aca="true">IF(B616="","",IF(ISERROR(MATCH($E616,CL,0)),"Unknown",INDIRECT("'C'!$A$"&amp;MATCH($E616,CL,0)+1)))</f>
        <v/>
      </c>
      <c r="T616" s="221" t="str">
        <f aca="true">IF(B616="","",IF(ISERROR(MATCH($J616,SorP!$B$1:$B$6279,0)),"",INDIRECT("'SorP'!$A$"&amp;MATCH($S616&amp;$J616,SorP!C:C,0))))</f>
        <v/>
      </c>
      <c r="U616" s="222"/>
      <c r="V616" s="223" t="e">
        <f aca="false">IF(C616="",NA(),IF(OR(C616="Smelter not listed",C616="Smelter not yet identified"),MATCH($B616&amp;$D616,'Smelter Look-up'!$J:$J,0),MATCH($B616&amp;$C616,'Smelter Look-up'!$J:$J,0)))</f>
        <v>#N/A</v>
      </c>
      <c r="X616" s="179" t="n">
        <f aca="false">IF(AND(C616="Smelter not listed",OR(LEN(D616)=0,LEN(E616)=0)),1,0)</f>
        <v>0</v>
      </c>
      <c r="AB616" s="224" t="str">
        <f aca="false">B616&amp;C616</f>
        <v/>
      </c>
    </row>
    <row r="617" s="179" customFormat="true" ht="20.25" hidden="false" customHeight="false" outlineLevel="0" collapsed="false">
      <c r="A617" s="221"/>
      <c r="B617" s="211" t="str">
        <f aca="false">IF(LEN(A617)=0,"",INDEX('Smelter Look-up'!$A:$A,MATCH($A617,'Smelter Look-up'!$E:$E,0)))</f>
        <v/>
      </c>
      <c r="C617" s="212" t="str">
        <f aca="false">IF(LEN(A617)=0,"",INDEX('Smelter Look-up'!$C:$C,MATCH($A617,'Smelter Look-up'!$E:$E,0)))</f>
        <v/>
      </c>
      <c r="D617" s="213"/>
      <c r="E617" s="211" t="str">
        <f aca="true">IF(ISERROR($V617),"",OFFSET('Smelter Look-up'!$D$4,$V617-4,0)&amp;"")</f>
        <v/>
      </c>
      <c r="F617" s="214" t="str">
        <f aca="true">IF(ISERROR($V617),"",OFFSET('Smelter Look-up'!$E$4,$V617-4,0))</f>
        <v/>
      </c>
      <c r="G617" s="214" t="str">
        <f aca="true">IF(C617=$X$4,IF(ISERROR($V617),"Enter smelter details","RMI"),IF(ISERROR($V617),"",OFFSET('Smelter Look-up'!$F$4,$V617-4,0)))</f>
        <v/>
      </c>
      <c r="H617" s="215" t="str">
        <f aca="true">IF(ISERROR($V617),"",OFFSET('Smelter Look-up'!$G$4,$V617-4,0))</f>
        <v/>
      </c>
      <c r="I617" s="216" t="str">
        <f aca="true">IF(ISERROR($V617),"",OFFSET('Smelter Look-up'!$H$4,$V617-4,0))</f>
        <v/>
      </c>
      <c r="J617" s="216" t="str">
        <f aca="true">IF(ISERROR($V617),"",OFFSET('Smelter Look-up'!$I$4,$V617-4,0))</f>
        <v/>
      </c>
      <c r="K617" s="217"/>
      <c r="L617" s="217"/>
      <c r="M617" s="217"/>
      <c r="N617" s="217"/>
      <c r="O617" s="217"/>
      <c r="P617" s="218"/>
      <c r="Q617" s="219"/>
      <c r="R617" s="220" t="str">
        <f aca="true">IF(ISERROR($V617),"",OFFSET('Smelter Look-up'!$C$4,$V617-4,0)&amp;"")</f>
        <v/>
      </c>
      <c r="S617" s="221" t="str">
        <f aca="true">IF(B617="","",IF(ISERROR(MATCH($E617,CL,0)),"Unknown",INDIRECT("'C'!$A$"&amp;MATCH($E617,CL,0)+1)))</f>
        <v/>
      </c>
      <c r="T617" s="221" t="str">
        <f aca="true">IF(B617="","",IF(ISERROR(MATCH($J617,SorP!$B$1:$B$6279,0)),"",INDIRECT("'SorP'!$A$"&amp;MATCH($S617&amp;$J617,SorP!C:C,0))))</f>
        <v/>
      </c>
      <c r="U617" s="222"/>
      <c r="V617" s="223" t="e">
        <f aca="false">IF(C617="",NA(),IF(OR(C617="Smelter not listed",C617="Smelter not yet identified"),MATCH($B617&amp;$D617,'Smelter Look-up'!$J:$J,0),MATCH($B617&amp;$C617,'Smelter Look-up'!$J:$J,0)))</f>
        <v>#N/A</v>
      </c>
      <c r="X617" s="179" t="n">
        <f aca="false">IF(AND(C617="Smelter not listed",OR(LEN(D617)=0,LEN(E617)=0)),1,0)</f>
        <v>0</v>
      </c>
      <c r="AB617" s="224" t="str">
        <f aca="false">B617&amp;C617</f>
        <v/>
      </c>
    </row>
    <row r="618" s="179" customFormat="true" ht="20.25" hidden="false" customHeight="false" outlineLevel="0" collapsed="false">
      <c r="A618" s="221"/>
      <c r="B618" s="211" t="str">
        <f aca="false">IF(LEN(A618)=0,"",INDEX('Smelter Look-up'!$A:$A,MATCH($A618,'Smelter Look-up'!$E:$E,0)))</f>
        <v/>
      </c>
      <c r="C618" s="212" t="str">
        <f aca="false">IF(LEN(A618)=0,"",INDEX('Smelter Look-up'!$C:$C,MATCH($A618,'Smelter Look-up'!$E:$E,0)))</f>
        <v/>
      </c>
      <c r="D618" s="213"/>
      <c r="E618" s="211" t="str">
        <f aca="true">IF(ISERROR($V618),"",OFFSET('Smelter Look-up'!$D$4,$V618-4,0)&amp;"")</f>
        <v/>
      </c>
      <c r="F618" s="214" t="str">
        <f aca="true">IF(ISERROR($V618),"",OFFSET('Smelter Look-up'!$E$4,$V618-4,0))</f>
        <v/>
      </c>
      <c r="G618" s="214" t="str">
        <f aca="true">IF(C618=$X$4,IF(ISERROR($V618),"Enter smelter details","RMI"),IF(ISERROR($V618),"",OFFSET('Smelter Look-up'!$F$4,$V618-4,0)))</f>
        <v/>
      </c>
      <c r="H618" s="215" t="str">
        <f aca="true">IF(ISERROR($V618),"",OFFSET('Smelter Look-up'!$G$4,$V618-4,0))</f>
        <v/>
      </c>
      <c r="I618" s="216" t="str">
        <f aca="true">IF(ISERROR($V618),"",OFFSET('Smelter Look-up'!$H$4,$V618-4,0))</f>
        <v/>
      </c>
      <c r="J618" s="216" t="str">
        <f aca="true">IF(ISERROR($V618),"",OFFSET('Smelter Look-up'!$I$4,$V618-4,0))</f>
        <v/>
      </c>
      <c r="K618" s="217"/>
      <c r="L618" s="217"/>
      <c r="M618" s="217"/>
      <c r="N618" s="217"/>
      <c r="O618" s="217"/>
      <c r="P618" s="218"/>
      <c r="Q618" s="219"/>
      <c r="R618" s="220" t="str">
        <f aca="true">IF(ISERROR($V618),"",OFFSET('Smelter Look-up'!$C$4,$V618-4,0)&amp;"")</f>
        <v/>
      </c>
      <c r="S618" s="221" t="str">
        <f aca="true">IF(B618="","",IF(ISERROR(MATCH($E618,CL,0)),"Unknown",INDIRECT("'C'!$A$"&amp;MATCH($E618,CL,0)+1)))</f>
        <v/>
      </c>
      <c r="T618" s="221" t="str">
        <f aca="true">IF(B618="","",IF(ISERROR(MATCH($J618,SorP!$B$1:$B$6279,0)),"",INDIRECT("'SorP'!$A$"&amp;MATCH($S618&amp;$J618,SorP!C:C,0))))</f>
        <v/>
      </c>
      <c r="U618" s="222"/>
      <c r="V618" s="223" t="e">
        <f aca="false">IF(C618="",NA(),IF(OR(C618="Smelter not listed",C618="Smelter not yet identified"),MATCH($B618&amp;$D618,'Smelter Look-up'!$J:$J,0),MATCH($B618&amp;$C618,'Smelter Look-up'!$J:$J,0)))</f>
        <v>#N/A</v>
      </c>
      <c r="X618" s="179" t="n">
        <f aca="false">IF(AND(C618="Smelter not listed",OR(LEN(D618)=0,LEN(E618)=0)),1,0)</f>
        <v>0</v>
      </c>
      <c r="AB618" s="224" t="str">
        <f aca="false">B618&amp;C618</f>
        <v/>
      </c>
    </row>
    <row r="619" s="179" customFormat="true" ht="20.25" hidden="false" customHeight="false" outlineLevel="0" collapsed="false">
      <c r="A619" s="221"/>
      <c r="B619" s="211" t="str">
        <f aca="false">IF(LEN(A619)=0,"",INDEX('Smelter Look-up'!$A:$A,MATCH($A619,'Smelter Look-up'!$E:$E,0)))</f>
        <v/>
      </c>
      <c r="C619" s="212" t="str">
        <f aca="false">IF(LEN(A619)=0,"",INDEX('Smelter Look-up'!$C:$C,MATCH($A619,'Smelter Look-up'!$E:$E,0)))</f>
        <v/>
      </c>
      <c r="D619" s="213"/>
      <c r="E619" s="211" t="str">
        <f aca="true">IF(ISERROR($V619),"",OFFSET('Smelter Look-up'!$D$4,$V619-4,0)&amp;"")</f>
        <v/>
      </c>
      <c r="F619" s="214" t="str">
        <f aca="true">IF(ISERROR($V619),"",OFFSET('Smelter Look-up'!$E$4,$V619-4,0))</f>
        <v/>
      </c>
      <c r="G619" s="214" t="str">
        <f aca="true">IF(C619=$X$4,IF(ISERROR($V619),"Enter smelter details","RMI"),IF(ISERROR($V619),"",OFFSET('Smelter Look-up'!$F$4,$V619-4,0)))</f>
        <v/>
      </c>
      <c r="H619" s="215" t="str">
        <f aca="true">IF(ISERROR($V619),"",OFFSET('Smelter Look-up'!$G$4,$V619-4,0))</f>
        <v/>
      </c>
      <c r="I619" s="216" t="str">
        <f aca="true">IF(ISERROR($V619),"",OFFSET('Smelter Look-up'!$H$4,$V619-4,0))</f>
        <v/>
      </c>
      <c r="J619" s="216" t="str">
        <f aca="true">IF(ISERROR($V619),"",OFFSET('Smelter Look-up'!$I$4,$V619-4,0))</f>
        <v/>
      </c>
      <c r="K619" s="217"/>
      <c r="L619" s="217"/>
      <c r="M619" s="217"/>
      <c r="N619" s="217"/>
      <c r="O619" s="217"/>
      <c r="P619" s="218"/>
      <c r="Q619" s="219"/>
      <c r="R619" s="220" t="str">
        <f aca="true">IF(ISERROR($V619),"",OFFSET('Smelter Look-up'!$C$4,$V619-4,0)&amp;"")</f>
        <v/>
      </c>
      <c r="S619" s="221" t="str">
        <f aca="true">IF(B619="","",IF(ISERROR(MATCH($E619,CL,0)),"Unknown",INDIRECT("'C'!$A$"&amp;MATCH($E619,CL,0)+1)))</f>
        <v/>
      </c>
      <c r="T619" s="221" t="str">
        <f aca="true">IF(B619="","",IF(ISERROR(MATCH($J619,SorP!$B$1:$B$6279,0)),"",INDIRECT("'SorP'!$A$"&amp;MATCH($S619&amp;$J619,SorP!C:C,0))))</f>
        <v/>
      </c>
      <c r="U619" s="222"/>
      <c r="V619" s="223" t="e">
        <f aca="false">IF(C619="",NA(),IF(OR(C619="Smelter not listed",C619="Smelter not yet identified"),MATCH($B619&amp;$D619,'Smelter Look-up'!$J:$J,0),MATCH($B619&amp;$C619,'Smelter Look-up'!$J:$J,0)))</f>
        <v>#N/A</v>
      </c>
      <c r="X619" s="179" t="n">
        <f aca="false">IF(AND(C619="Smelter not listed",OR(LEN(D619)=0,LEN(E619)=0)),1,0)</f>
        <v>0</v>
      </c>
      <c r="AB619" s="224" t="str">
        <f aca="false">B619&amp;C619</f>
        <v/>
      </c>
    </row>
    <row r="620" s="179" customFormat="true" ht="20.25" hidden="false" customHeight="false" outlineLevel="0" collapsed="false">
      <c r="A620" s="221"/>
      <c r="B620" s="211" t="str">
        <f aca="false">IF(LEN(A620)=0,"",INDEX('Smelter Look-up'!$A:$A,MATCH($A620,'Smelter Look-up'!$E:$E,0)))</f>
        <v/>
      </c>
      <c r="C620" s="212" t="str">
        <f aca="false">IF(LEN(A620)=0,"",INDEX('Smelter Look-up'!$C:$C,MATCH($A620,'Smelter Look-up'!$E:$E,0)))</f>
        <v/>
      </c>
      <c r="D620" s="213"/>
      <c r="E620" s="211" t="str">
        <f aca="true">IF(ISERROR($V620),"",OFFSET('Smelter Look-up'!$D$4,$V620-4,0)&amp;"")</f>
        <v/>
      </c>
      <c r="F620" s="214" t="str">
        <f aca="true">IF(ISERROR($V620),"",OFFSET('Smelter Look-up'!$E$4,$V620-4,0))</f>
        <v/>
      </c>
      <c r="G620" s="214" t="str">
        <f aca="true">IF(C620=$X$4,IF(ISERROR($V620),"Enter smelter details","RMI"),IF(ISERROR($V620),"",OFFSET('Smelter Look-up'!$F$4,$V620-4,0)))</f>
        <v/>
      </c>
      <c r="H620" s="215" t="str">
        <f aca="true">IF(ISERROR($V620),"",OFFSET('Smelter Look-up'!$G$4,$V620-4,0))</f>
        <v/>
      </c>
      <c r="I620" s="216" t="str">
        <f aca="true">IF(ISERROR($V620),"",OFFSET('Smelter Look-up'!$H$4,$V620-4,0))</f>
        <v/>
      </c>
      <c r="J620" s="216" t="str">
        <f aca="true">IF(ISERROR($V620),"",OFFSET('Smelter Look-up'!$I$4,$V620-4,0))</f>
        <v/>
      </c>
      <c r="K620" s="217"/>
      <c r="L620" s="217"/>
      <c r="M620" s="217"/>
      <c r="N620" s="217"/>
      <c r="O620" s="217"/>
      <c r="P620" s="218"/>
      <c r="Q620" s="219"/>
      <c r="R620" s="220" t="str">
        <f aca="true">IF(ISERROR($V620),"",OFFSET('Smelter Look-up'!$C$4,$V620-4,0)&amp;"")</f>
        <v/>
      </c>
      <c r="S620" s="221" t="str">
        <f aca="true">IF(B620="","",IF(ISERROR(MATCH($E620,CL,0)),"Unknown",INDIRECT("'C'!$A$"&amp;MATCH($E620,CL,0)+1)))</f>
        <v/>
      </c>
      <c r="T620" s="221" t="str">
        <f aca="true">IF(B620="","",IF(ISERROR(MATCH($J620,SorP!$B$1:$B$6279,0)),"",INDIRECT("'SorP'!$A$"&amp;MATCH($S620&amp;$J620,SorP!C:C,0))))</f>
        <v/>
      </c>
      <c r="U620" s="222"/>
      <c r="V620" s="223" t="e">
        <f aca="false">IF(C620="",NA(),IF(OR(C620="Smelter not listed",C620="Smelter not yet identified"),MATCH($B620&amp;$D620,'Smelter Look-up'!$J:$J,0),MATCH($B620&amp;$C620,'Smelter Look-up'!$J:$J,0)))</f>
        <v>#N/A</v>
      </c>
      <c r="X620" s="179" t="n">
        <f aca="false">IF(AND(C620="Smelter not listed",OR(LEN(D620)=0,LEN(E620)=0)),1,0)</f>
        <v>0</v>
      </c>
      <c r="AB620" s="224" t="str">
        <f aca="false">B620&amp;C620</f>
        <v/>
      </c>
    </row>
    <row r="621" s="179" customFormat="true" ht="20.25" hidden="false" customHeight="false" outlineLevel="0" collapsed="false">
      <c r="A621" s="221"/>
      <c r="B621" s="211" t="str">
        <f aca="false">IF(LEN(A621)=0,"",INDEX('Smelter Look-up'!$A:$A,MATCH($A621,'Smelter Look-up'!$E:$E,0)))</f>
        <v/>
      </c>
      <c r="C621" s="212" t="str">
        <f aca="false">IF(LEN(A621)=0,"",INDEX('Smelter Look-up'!$C:$C,MATCH($A621,'Smelter Look-up'!$E:$E,0)))</f>
        <v/>
      </c>
      <c r="D621" s="213"/>
      <c r="E621" s="211" t="str">
        <f aca="true">IF(ISERROR($V621),"",OFFSET('Smelter Look-up'!$D$4,$V621-4,0)&amp;"")</f>
        <v/>
      </c>
      <c r="F621" s="214" t="str">
        <f aca="true">IF(ISERROR($V621),"",OFFSET('Smelter Look-up'!$E$4,$V621-4,0))</f>
        <v/>
      </c>
      <c r="G621" s="214" t="str">
        <f aca="true">IF(C621=$X$4,IF(ISERROR($V621),"Enter smelter details","RMI"),IF(ISERROR($V621),"",OFFSET('Smelter Look-up'!$F$4,$V621-4,0)))</f>
        <v/>
      </c>
      <c r="H621" s="215" t="str">
        <f aca="true">IF(ISERROR($V621),"",OFFSET('Smelter Look-up'!$G$4,$V621-4,0))</f>
        <v/>
      </c>
      <c r="I621" s="216" t="str">
        <f aca="true">IF(ISERROR($V621),"",OFFSET('Smelter Look-up'!$H$4,$V621-4,0))</f>
        <v/>
      </c>
      <c r="J621" s="216" t="str">
        <f aca="true">IF(ISERROR($V621),"",OFFSET('Smelter Look-up'!$I$4,$V621-4,0))</f>
        <v/>
      </c>
      <c r="K621" s="217"/>
      <c r="L621" s="217"/>
      <c r="M621" s="217"/>
      <c r="N621" s="217"/>
      <c r="O621" s="217"/>
      <c r="P621" s="218"/>
      <c r="Q621" s="219"/>
      <c r="R621" s="220" t="str">
        <f aca="true">IF(ISERROR($V621),"",OFFSET('Smelter Look-up'!$C$4,$V621-4,0)&amp;"")</f>
        <v/>
      </c>
      <c r="S621" s="221" t="str">
        <f aca="true">IF(B621="","",IF(ISERROR(MATCH($E621,CL,0)),"Unknown",INDIRECT("'C'!$A$"&amp;MATCH($E621,CL,0)+1)))</f>
        <v/>
      </c>
      <c r="T621" s="221" t="str">
        <f aca="true">IF(B621="","",IF(ISERROR(MATCH($J621,SorP!$B$1:$B$6279,0)),"",INDIRECT("'SorP'!$A$"&amp;MATCH($S621&amp;$J621,SorP!C:C,0))))</f>
        <v/>
      </c>
      <c r="U621" s="222"/>
      <c r="V621" s="223" t="e">
        <f aca="false">IF(C621="",NA(),IF(OR(C621="Smelter not listed",C621="Smelter not yet identified"),MATCH($B621&amp;$D621,'Smelter Look-up'!$J:$J,0),MATCH($B621&amp;$C621,'Smelter Look-up'!$J:$J,0)))</f>
        <v>#N/A</v>
      </c>
      <c r="X621" s="179" t="n">
        <f aca="false">IF(AND(C621="Smelter not listed",OR(LEN(D621)=0,LEN(E621)=0)),1,0)</f>
        <v>0</v>
      </c>
      <c r="AB621" s="224" t="str">
        <f aca="false">B621&amp;C621</f>
        <v/>
      </c>
    </row>
    <row r="622" s="179" customFormat="true" ht="20.25" hidden="false" customHeight="false" outlineLevel="0" collapsed="false">
      <c r="A622" s="221"/>
      <c r="B622" s="211" t="str">
        <f aca="false">IF(LEN(A622)=0,"",INDEX('Smelter Look-up'!$A:$A,MATCH($A622,'Smelter Look-up'!$E:$E,0)))</f>
        <v/>
      </c>
      <c r="C622" s="212" t="str">
        <f aca="false">IF(LEN(A622)=0,"",INDEX('Smelter Look-up'!$C:$C,MATCH($A622,'Smelter Look-up'!$E:$E,0)))</f>
        <v/>
      </c>
      <c r="D622" s="213"/>
      <c r="E622" s="211" t="str">
        <f aca="true">IF(ISERROR($V622),"",OFFSET('Smelter Look-up'!$D$4,$V622-4,0)&amp;"")</f>
        <v/>
      </c>
      <c r="F622" s="214" t="str">
        <f aca="true">IF(ISERROR($V622),"",OFFSET('Smelter Look-up'!$E$4,$V622-4,0))</f>
        <v/>
      </c>
      <c r="G622" s="214" t="str">
        <f aca="true">IF(C622=$X$4,IF(ISERROR($V622),"Enter smelter details","RMI"),IF(ISERROR($V622),"",OFFSET('Smelter Look-up'!$F$4,$V622-4,0)))</f>
        <v/>
      </c>
      <c r="H622" s="215" t="str">
        <f aca="true">IF(ISERROR($V622),"",OFFSET('Smelter Look-up'!$G$4,$V622-4,0))</f>
        <v/>
      </c>
      <c r="I622" s="216" t="str">
        <f aca="true">IF(ISERROR($V622),"",OFFSET('Smelter Look-up'!$H$4,$V622-4,0))</f>
        <v/>
      </c>
      <c r="J622" s="216" t="str">
        <f aca="true">IF(ISERROR($V622),"",OFFSET('Smelter Look-up'!$I$4,$V622-4,0))</f>
        <v/>
      </c>
      <c r="K622" s="217"/>
      <c r="L622" s="217"/>
      <c r="M622" s="217"/>
      <c r="N622" s="217"/>
      <c r="O622" s="217"/>
      <c r="P622" s="218"/>
      <c r="Q622" s="219"/>
      <c r="R622" s="220" t="str">
        <f aca="true">IF(ISERROR($V622),"",OFFSET('Smelter Look-up'!$C$4,$V622-4,0)&amp;"")</f>
        <v/>
      </c>
      <c r="S622" s="221" t="str">
        <f aca="true">IF(B622="","",IF(ISERROR(MATCH($E622,CL,0)),"Unknown",INDIRECT("'C'!$A$"&amp;MATCH($E622,CL,0)+1)))</f>
        <v/>
      </c>
      <c r="T622" s="221" t="str">
        <f aca="true">IF(B622="","",IF(ISERROR(MATCH($J622,SorP!$B$1:$B$6279,0)),"",INDIRECT("'SorP'!$A$"&amp;MATCH($S622&amp;$J622,SorP!C:C,0))))</f>
        <v/>
      </c>
      <c r="U622" s="222"/>
      <c r="V622" s="223" t="e">
        <f aca="false">IF(C622="",NA(),IF(OR(C622="Smelter not listed",C622="Smelter not yet identified"),MATCH($B622&amp;$D622,'Smelter Look-up'!$J:$J,0),MATCH($B622&amp;$C622,'Smelter Look-up'!$J:$J,0)))</f>
        <v>#N/A</v>
      </c>
      <c r="X622" s="179" t="n">
        <f aca="false">IF(AND(C622="Smelter not listed",OR(LEN(D622)=0,LEN(E622)=0)),1,0)</f>
        <v>0</v>
      </c>
      <c r="AB622" s="224" t="str">
        <f aca="false">B622&amp;C622</f>
        <v/>
      </c>
    </row>
    <row r="623" s="179" customFormat="true" ht="20.25" hidden="false" customHeight="false" outlineLevel="0" collapsed="false">
      <c r="A623" s="221"/>
      <c r="B623" s="211" t="str">
        <f aca="false">IF(LEN(A623)=0,"",INDEX('Smelter Look-up'!$A:$A,MATCH($A623,'Smelter Look-up'!$E:$E,0)))</f>
        <v/>
      </c>
      <c r="C623" s="212" t="str">
        <f aca="false">IF(LEN(A623)=0,"",INDEX('Smelter Look-up'!$C:$C,MATCH($A623,'Smelter Look-up'!$E:$E,0)))</f>
        <v/>
      </c>
      <c r="D623" s="213"/>
      <c r="E623" s="211" t="str">
        <f aca="true">IF(ISERROR($V623),"",OFFSET('Smelter Look-up'!$D$4,$V623-4,0)&amp;"")</f>
        <v/>
      </c>
      <c r="F623" s="214" t="str">
        <f aca="true">IF(ISERROR($V623),"",OFFSET('Smelter Look-up'!$E$4,$V623-4,0))</f>
        <v/>
      </c>
      <c r="G623" s="214" t="str">
        <f aca="true">IF(C623=$X$4,IF(ISERROR($V623),"Enter smelter details","RMI"),IF(ISERROR($V623),"",OFFSET('Smelter Look-up'!$F$4,$V623-4,0)))</f>
        <v/>
      </c>
      <c r="H623" s="215" t="str">
        <f aca="true">IF(ISERROR($V623),"",OFFSET('Smelter Look-up'!$G$4,$V623-4,0))</f>
        <v/>
      </c>
      <c r="I623" s="216" t="str">
        <f aca="true">IF(ISERROR($V623),"",OFFSET('Smelter Look-up'!$H$4,$V623-4,0))</f>
        <v/>
      </c>
      <c r="J623" s="216" t="str">
        <f aca="true">IF(ISERROR($V623),"",OFFSET('Smelter Look-up'!$I$4,$V623-4,0))</f>
        <v/>
      </c>
      <c r="K623" s="217"/>
      <c r="L623" s="217"/>
      <c r="M623" s="217"/>
      <c r="N623" s="217"/>
      <c r="O623" s="217"/>
      <c r="P623" s="218"/>
      <c r="Q623" s="219"/>
      <c r="R623" s="220" t="str">
        <f aca="true">IF(ISERROR($V623),"",OFFSET('Smelter Look-up'!$C$4,$V623-4,0)&amp;"")</f>
        <v/>
      </c>
      <c r="S623" s="221" t="str">
        <f aca="true">IF(B623="","",IF(ISERROR(MATCH($E623,CL,0)),"Unknown",INDIRECT("'C'!$A$"&amp;MATCH($E623,CL,0)+1)))</f>
        <v/>
      </c>
      <c r="T623" s="221" t="str">
        <f aca="true">IF(B623="","",IF(ISERROR(MATCH($J623,SorP!$B$1:$B$6279,0)),"",INDIRECT("'SorP'!$A$"&amp;MATCH($S623&amp;$J623,SorP!C:C,0))))</f>
        <v/>
      </c>
      <c r="U623" s="222"/>
      <c r="V623" s="223" t="e">
        <f aca="false">IF(C623="",NA(),IF(OR(C623="Smelter not listed",C623="Smelter not yet identified"),MATCH($B623&amp;$D623,'Smelter Look-up'!$J:$J,0),MATCH($B623&amp;$C623,'Smelter Look-up'!$J:$J,0)))</f>
        <v>#N/A</v>
      </c>
      <c r="X623" s="179" t="n">
        <f aca="false">IF(AND(C623="Smelter not listed",OR(LEN(D623)=0,LEN(E623)=0)),1,0)</f>
        <v>0</v>
      </c>
      <c r="AB623" s="224" t="str">
        <f aca="false">B623&amp;C623</f>
        <v/>
      </c>
    </row>
    <row r="624" s="179" customFormat="true" ht="20.25" hidden="false" customHeight="false" outlineLevel="0" collapsed="false">
      <c r="A624" s="221"/>
      <c r="B624" s="211" t="str">
        <f aca="false">IF(LEN(A624)=0,"",INDEX('Smelter Look-up'!$A:$A,MATCH($A624,'Smelter Look-up'!$E:$E,0)))</f>
        <v/>
      </c>
      <c r="C624" s="212" t="str">
        <f aca="false">IF(LEN(A624)=0,"",INDEX('Smelter Look-up'!$C:$C,MATCH($A624,'Smelter Look-up'!$E:$E,0)))</f>
        <v/>
      </c>
      <c r="D624" s="213"/>
      <c r="E624" s="211" t="str">
        <f aca="true">IF(ISERROR($V624),"",OFFSET('Smelter Look-up'!$D$4,$V624-4,0)&amp;"")</f>
        <v/>
      </c>
      <c r="F624" s="214" t="str">
        <f aca="true">IF(ISERROR($V624),"",OFFSET('Smelter Look-up'!$E$4,$V624-4,0))</f>
        <v/>
      </c>
      <c r="G624" s="214" t="str">
        <f aca="true">IF(C624=$X$4,IF(ISERROR($V624),"Enter smelter details","RMI"),IF(ISERROR($V624),"",OFFSET('Smelter Look-up'!$F$4,$V624-4,0)))</f>
        <v/>
      </c>
      <c r="H624" s="215" t="str">
        <f aca="true">IF(ISERROR($V624),"",OFFSET('Smelter Look-up'!$G$4,$V624-4,0))</f>
        <v/>
      </c>
      <c r="I624" s="216" t="str">
        <f aca="true">IF(ISERROR($V624),"",OFFSET('Smelter Look-up'!$H$4,$V624-4,0))</f>
        <v/>
      </c>
      <c r="J624" s="216" t="str">
        <f aca="true">IF(ISERROR($V624),"",OFFSET('Smelter Look-up'!$I$4,$V624-4,0))</f>
        <v/>
      </c>
      <c r="K624" s="217"/>
      <c r="L624" s="217"/>
      <c r="M624" s="217"/>
      <c r="N624" s="217"/>
      <c r="O624" s="217"/>
      <c r="P624" s="218"/>
      <c r="Q624" s="219"/>
      <c r="R624" s="220" t="str">
        <f aca="true">IF(ISERROR($V624),"",OFFSET('Smelter Look-up'!$C$4,$V624-4,0)&amp;"")</f>
        <v/>
      </c>
      <c r="S624" s="221" t="str">
        <f aca="true">IF(B624="","",IF(ISERROR(MATCH($E624,CL,0)),"Unknown",INDIRECT("'C'!$A$"&amp;MATCH($E624,CL,0)+1)))</f>
        <v/>
      </c>
      <c r="T624" s="221" t="str">
        <f aca="true">IF(B624="","",IF(ISERROR(MATCH($J624,SorP!$B$1:$B$6279,0)),"",INDIRECT("'SorP'!$A$"&amp;MATCH($S624&amp;$J624,SorP!C:C,0))))</f>
        <v/>
      </c>
      <c r="U624" s="222"/>
      <c r="V624" s="223" t="e">
        <f aca="false">IF(C624="",NA(),IF(OR(C624="Smelter not listed",C624="Smelter not yet identified"),MATCH($B624&amp;$D624,'Smelter Look-up'!$J:$J,0),MATCH($B624&amp;$C624,'Smelter Look-up'!$J:$J,0)))</f>
        <v>#N/A</v>
      </c>
      <c r="X624" s="179" t="n">
        <f aca="false">IF(AND(C624="Smelter not listed",OR(LEN(D624)=0,LEN(E624)=0)),1,0)</f>
        <v>0</v>
      </c>
      <c r="AB624" s="224" t="str">
        <f aca="false">B624&amp;C624</f>
        <v/>
      </c>
    </row>
    <row r="625" s="179" customFormat="true" ht="20.25" hidden="false" customHeight="false" outlineLevel="0" collapsed="false">
      <c r="A625" s="221"/>
      <c r="B625" s="211" t="str">
        <f aca="false">IF(LEN(A625)=0,"",INDEX('Smelter Look-up'!$A:$A,MATCH($A625,'Smelter Look-up'!$E:$E,0)))</f>
        <v/>
      </c>
      <c r="C625" s="212" t="str">
        <f aca="false">IF(LEN(A625)=0,"",INDEX('Smelter Look-up'!$C:$C,MATCH($A625,'Smelter Look-up'!$E:$E,0)))</f>
        <v/>
      </c>
      <c r="D625" s="213"/>
      <c r="E625" s="211" t="str">
        <f aca="true">IF(ISERROR($V625),"",OFFSET('Smelter Look-up'!$D$4,$V625-4,0)&amp;"")</f>
        <v/>
      </c>
      <c r="F625" s="214" t="str">
        <f aca="true">IF(ISERROR($V625),"",OFFSET('Smelter Look-up'!$E$4,$V625-4,0))</f>
        <v/>
      </c>
      <c r="G625" s="214" t="str">
        <f aca="true">IF(C625=$X$4,IF(ISERROR($V625),"Enter smelter details","RMI"),IF(ISERROR($V625),"",OFFSET('Smelter Look-up'!$F$4,$V625-4,0)))</f>
        <v/>
      </c>
      <c r="H625" s="215" t="str">
        <f aca="true">IF(ISERROR($V625),"",OFFSET('Smelter Look-up'!$G$4,$V625-4,0))</f>
        <v/>
      </c>
      <c r="I625" s="216" t="str">
        <f aca="true">IF(ISERROR($V625),"",OFFSET('Smelter Look-up'!$H$4,$V625-4,0))</f>
        <v/>
      </c>
      <c r="J625" s="216" t="str">
        <f aca="true">IF(ISERROR($V625),"",OFFSET('Smelter Look-up'!$I$4,$V625-4,0))</f>
        <v/>
      </c>
      <c r="K625" s="217"/>
      <c r="L625" s="217"/>
      <c r="M625" s="217"/>
      <c r="N625" s="217"/>
      <c r="O625" s="217"/>
      <c r="P625" s="218"/>
      <c r="Q625" s="219"/>
      <c r="R625" s="220" t="str">
        <f aca="true">IF(ISERROR($V625),"",OFFSET('Smelter Look-up'!$C$4,$V625-4,0)&amp;"")</f>
        <v/>
      </c>
      <c r="S625" s="221" t="str">
        <f aca="true">IF(B625="","",IF(ISERROR(MATCH($E625,CL,0)),"Unknown",INDIRECT("'C'!$A$"&amp;MATCH($E625,CL,0)+1)))</f>
        <v/>
      </c>
      <c r="T625" s="221" t="str">
        <f aca="true">IF(B625="","",IF(ISERROR(MATCH($J625,SorP!$B$1:$B$6279,0)),"",INDIRECT("'SorP'!$A$"&amp;MATCH($S625&amp;$J625,SorP!C:C,0))))</f>
        <v/>
      </c>
      <c r="U625" s="222"/>
      <c r="V625" s="223" t="e">
        <f aca="false">IF(C625="",NA(),IF(OR(C625="Smelter not listed",C625="Smelter not yet identified"),MATCH($B625&amp;$D625,'Smelter Look-up'!$J:$J,0),MATCH($B625&amp;$C625,'Smelter Look-up'!$J:$J,0)))</f>
        <v>#N/A</v>
      </c>
      <c r="X625" s="179" t="n">
        <f aca="false">IF(AND(C625="Smelter not listed",OR(LEN(D625)=0,LEN(E625)=0)),1,0)</f>
        <v>0</v>
      </c>
      <c r="AB625" s="224" t="str">
        <f aca="false">B625&amp;C625</f>
        <v/>
      </c>
    </row>
    <row r="626" s="179" customFormat="true" ht="20.25" hidden="false" customHeight="false" outlineLevel="0" collapsed="false">
      <c r="A626" s="221"/>
      <c r="B626" s="211" t="str">
        <f aca="false">IF(LEN(A626)=0,"",INDEX('Smelter Look-up'!$A:$A,MATCH($A626,'Smelter Look-up'!$E:$E,0)))</f>
        <v/>
      </c>
      <c r="C626" s="212" t="str">
        <f aca="false">IF(LEN(A626)=0,"",INDEX('Smelter Look-up'!$C:$C,MATCH($A626,'Smelter Look-up'!$E:$E,0)))</f>
        <v/>
      </c>
      <c r="D626" s="213"/>
      <c r="E626" s="211" t="str">
        <f aca="true">IF(ISERROR($V626),"",OFFSET('Smelter Look-up'!$D$4,$V626-4,0)&amp;"")</f>
        <v/>
      </c>
      <c r="F626" s="214" t="str">
        <f aca="true">IF(ISERROR($V626),"",OFFSET('Smelter Look-up'!$E$4,$V626-4,0))</f>
        <v/>
      </c>
      <c r="G626" s="214" t="str">
        <f aca="true">IF(C626=$X$4,IF(ISERROR($V626),"Enter smelter details","RMI"),IF(ISERROR($V626),"",OFFSET('Smelter Look-up'!$F$4,$V626-4,0)))</f>
        <v/>
      </c>
      <c r="H626" s="215" t="str">
        <f aca="true">IF(ISERROR($V626),"",OFFSET('Smelter Look-up'!$G$4,$V626-4,0))</f>
        <v/>
      </c>
      <c r="I626" s="216" t="str">
        <f aca="true">IF(ISERROR($V626),"",OFFSET('Smelter Look-up'!$H$4,$V626-4,0))</f>
        <v/>
      </c>
      <c r="J626" s="216" t="str">
        <f aca="true">IF(ISERROR($V626),"",OFFSET('Smelter Look-up'!$I$4,$V626-4,0))</f>
        <v/>
      </c>
      <c r="K626" s="217"/>
      <c r="L626" s="217"/>
      <c r="M626" s="217"/>
      <c r="N626" s="217"/>
      <c r="O626" s="217"/>
      <c r="P626" s="218"/>
      <c r="Q626" s="219"/>
      <c r="R626" s="220" t="str">
        <f aca="true">IF(ISERROR($V626),"",OFFSET('Smelter Look-up'!$C$4,$V626-4,0)&amp;"")</f>
        <v/>
      </c>
      <c r="S626" s="221" t="str">
        <f aca="true">IF(B626="","",IF(ISERROR(MATCH($E626,CL,0)),"Unknown",INDIRECT("'C'!$A$"&amp;MATCH($E626,CL,0)+1)))</f>
        <v/>
      </c>
      <c r="T626" s="221" t="str">
        <f aca="true">IF(B626="","",IF(ISERROR(MATCH($J626,SorP!$B$1:$B$6279,0)),"",INDIRECT("'SorP'!$A$"&amp;MATCH($S626&amp;$J626,SorP!C:C,0))))</f>
        <v/>
      </c>
      <c r="U626" s="222"/>
      <c r="V626" s="223" t="e">
        <f aca="false">IF(C626="",NA(),IF(OR(C626="Smelter not listed",C626="Smelter not yet identified"),MATCH($B626&amp;$D626,'Smelter Look-up'!$J:$J,0),MATCH($B626&amp;$C626,'Smelter Look-up'!$J:$J,0)))</f>
        <v>#N/A</v>
      </c>
      <c r="X626" s="179" t="n">
        <f aca="false">IF(AND(C626="Smelter not listed",OR(LEN(D626)=0,LEN(E626)=0)),1,0)</f>
        <v>0</v>
      </c>
      <c r="AB626" s="224" t="str">
        <f aca="false">B626&amp;C626</f>
        <v/>
      </c>
    </row>
    <row r="627" s="179" customFormat="true" ht="20.25" hidden="false" customHeight="false" outlineLevel="0" collapsed="false">
      <c r="A627" s="221"/>
      <c r="B627" s="211" t="str">
        <f aca="false">IF(LEN(A627)=0,"",INDEX('Smelter Look-up'!$A:$A,MATCH($A627,'Smelter Look-up'!$E:$E,0)))</f>
        <v/>
      </c>
      <c r="C627" s="212" t="str">
        <f aca="false">IF(LEN(A627)=0,"",INDEX('Smelter Look-up'!$C:$C,MATCH($A627,'Smelter Look-up'!$E:$E,0)))</f>
        <v/>
      </c>
      <c r="D627" s="213"/>
      <c r="E627" s="211" t="str">
        <f aca="true">IF(ISERROR($V627),"",OFFSET('Smelter Look-up'!$D$4,$V627-4,0)&amp;"")</f>
        <v/>
      </c>
      <c r="F627" s="214" t="str">
        <f aca="true">IF(ISERROR($V627),"",OFFSET('Smelter Look-up'!$E$4,$V627-4,0))</f>
        <v/>
      </c>
      <c r="G627" s="214" t="str">
        <f aca="true">IF(C627=$X$4,IF(ISERROR($V627),"Enter smelter details","RMI"),IF(ISERROR($V627),"",OFFSET('Smelter Look-up'!$F$4,$V627-4,0)))</f>
        <v/>
      </c>
      <c r="H627" s="215" t="str">
        <f aca="true">IF(ISERROR($V627),"",OFFSET('Smelter Look-up'!$G$4,$V627-4,0))</f>
        <v/>
      </c>
      <c r="I627" s="216" t="str">
        <f aca="true">IF(ISERROR($V627),"",OFFSET('Smelter Look-up'!$H$4,$V627-4,0))</f>
        <v/>
      </c>
      <c r="J627" s="216" t="str">
        <f aca="true">IF(ISERROR($V627),"",OFFSET('Smelter Look-up'!$I$4,$V627-4,0))</f>
        <v/>
      </c>
      <c r="K627" s="217"/>
      <c r="L627" s="217"/>
      <c r="M627" s="217"/>
      <c r="N627" s="217"/>
      <c r="O627" s="217"/>
      <c r="P627" s="218"/>
      <c r="Q627" s="219"/>
      <c r="R627" s="220" t="str">
        <f aca="true">IF(ISERROR($V627),"",OFFSET('Smelter Look-up'!$C$4,$V627-4,0)&amp;"")</f>
        <v/>
      </c>
      <c r="S627" s="221" t="str">
        <f aca="true">IF(B627="","",IF(ISERROR(MATCH($E627,CL,0)),"Unknown",INDIRECT("'C'!$A$"&amp;MATCH($E627,CL,0)+1)))</f>
        <v/>
      </c>
      <c r="T627" s="221" t="str">
        <f aca="true">IF(B627="","",IF(ISERROR(MATCH($J627,SorP!$B$1:$B$6279,0)),"",INDIRECT("'SorP'!$A$"&amp;MATCH($S627&amp;$J627,SorP!C:C,0))))</f>
        <v/>
      </c>
      <c r="U627" s="222"/>
      <c r="V627" s="223" t="e">
        <f aca="false">IF(C627="",NA(),IF(OR(C627="Smelter not listed",C627="Smelter not yet identified"),MATCH($B627&amp;$D627,'Smelter Look-up'!$J:$J,0),MATCH($B627&amp;$C627,'Smelter Look-up'!$J:$J,0)))</f>
        <v>#N/A</v>
      </c>
      <c r="X627" s="179" t="n">
        <f aca="false">IF(AND(C627="Smelter not listed",OR(LEN(D627)=0,LEN(E627)=0)),1,0)</f>
        <v>0</v>
      </c>
      <c r="AB627" s="224" t="str">
        <f aca="false">B627&amp;C627</f>
        <v/>
      </c>
    </row>
    <row r="628" s="179" customFormat="true" ht="20.25" hidden="false" customHeight="false" outlineLevel="0" collapsed="false">
      <c r="A628" s="221"/>
      <c r="B628" s="211" t="str">
        <f aca="false">IF(LEN(A628)=0,"",INDEX('Smelter Look-up'!$A:$A,MATCH($A628,'Smelter Look-up'!$E:$E,0)))</f>
        <v/>
      </c>
      <c r="C628" s="212" t="str">
        <f aca="false">IF(LEN(A628)=0,"",INDEX('Smelter Look-up'!$C:$C,MATCH($A628,'Smelter Look-up'!$E:$E,0)))</f>
        <v/>
      </c>
      <c r="D628" s="213"/>
      <c r="E628" s="211" t="str">
        <f aca="true">IF(ISERROR($V628),"",OFFSET('Smelter Look-up'!$D$4,$V628-4,0)&amp;"")</f>
        <v/>
      </c>
      <c r="F628" s="214" t="str">
        <f aca="true">IF(ISERROR($V628),"",OFFSET('Smelter Look-up'!$E$4,$V628-4,0))</f>
        <v/>
      </c>
      <c r="G628" s="214" t="str">
        <f aca="true">IF(C628=$X$4,IF(ISERROR($V628),"Enter smelter details","RMI"),IF(ISERROR($V628),"",OFFSET('Smelter Look-up'!$F$4,$V628-4,0)))</f>
        <v/>
      </c>
      <c r="H628" s="215" t="str">
        <f aca="true">IF(ISERROR($V628),"",OFFSET('Smelter Look-up'!$G$4,$V628-4,0))</f>
        <v/>
      </c>
      <c r="I628" s="216" t="str">
        <f aca="true">IF(ISERROR($V628),"",OFFSET('Smelter Look-up'!$H$4,$V628-4,0))</f>
        <v/>
      </c>
      <c r="J628" s="216" t="str">
        <f aca="true">IF(ISERROR($V628),"",OFFSET('Smelter Look-up'!$I$4,$V628-4,0))</f>
        <v/>
      </c>
      <c r="K628" s="217"/>
      <c r="L628" s="217"/>
      <c r="M628" s="217"/>
      <c r="N628" s="217"/>
      <c r="O628" s="217"/>
      <c r="P628" s="218"/>
      <c r="Q628" s="219"/>
      <c r="R628" s="220" t="str">
        <f aca="true">IF(ISERROR($V628),"",OFFSET('Smelter Look-up'!$C$4,$V628-4,0)&amp;"")</f>
        <v/>
      </c>
      <c r="S628" s="221" t="str">
        <f aca="true">IF(B628="","",IF(ISERROR(MATCH($E628,CL,0)),"Unknown",INDIRECT("'C'!$A$"&amp;MATCH($E628,CL,0)+1)))</f>
        <v/>
      </c>
      <c r="T628" s="221" t="str">
        <f aca="true">IF(B628="","",IF(ISERROR(MATCH($J628,SorP!$B$1:$B$6279,0)),"",INDIRECT("'SorP'!$A$"&amp;MATCH($S628&amp;$J628,SorP!C:C,0))))</f>
        <v/>
      </c>
      <c r="U628" s="222"/>
      <c r="V628" s="223" t="e">
        <f aca="false">IF(C628="",NA(),IF(OR(C628="Smelter not listed",C628="Smelter not yet identified"),MATCH($B628&amp;$D628,'Smelter Look-up'!$J:$J,0),MATCH($B628&amp;$C628,'Smelter Look-up'!$J:$J,0)))</f>
        <v>#N/A</v>
      </c>
      <c r="X628" s="179" t="n">
        <f aca="false">IF(AND(C628="Smelter not listed",OR(LEN(D628)=0,LEN(E628)=0)),1,0)</f>
        <v>0</v>
      </c>
      <c r="AB628" s="224" t="str">
        <f aca="false">B628&amp;C628</f>
        <v/>
      </c>
    </row>
    <row r="629" s="179" customFormat="true" ht="20.25" hidden="false" customHeight="false" outlineLevel="0" collapsed="false">
      <c r="A629" s="221"/>
      <c r="B629" s="211" t="str">
        <f aca="false">IF(LEN(A629)=0,"",INDEX('Smelter Look-up'!$A:$A,MATCH($A629,'Smelter Look-up'!$E:$E,0)))</f>
        <v/>
      </c>
      <c r="C629" s="212" t="str">
        <f aca="false">IF(LEN(A629)=0,"",INDEX('Smelter Look-up'!$C:$C,MATCH($A629,'Smelter Look-up'!$E:$E,0)))</f>
        <v/>
      </c>
      <c r="D629" s="213"/>
      <c r="E629" s="211" t="str">
        <f aca="true">IF(ISERROR($V629),"",OFFSET('Smelter Look-up'!$D$4,$V629-4,0)&amp;"")</f>
        <v/>
      </c>
      <c r="F629" s="214" t="str">
        <f aca="true">IF(ISERROR($V629),"",OFFSET('Smelter Look-up'!$E$4,$V629-4,0))</f>
        <v/>
      </c>
      <c r="G629" s="214" t="str">
        <f aca="true">IF(C629=$X$4,IF(ISERROR($V629),"Enter smelter details","RMI"),IF(ISERROR($V629),"",OFFSET('Smelter Look-up'!$F$4,$V629-4,0)))</f>
        <v/>
      </c>
      <c r="H629" s="215" t="str">
        <f aca="true">IF(ISERROR($V629),"",OFFSET('Smelter Look-up'!$G$4,$V629-4,0))</f>
        <v/>
      </c>
      <c r="I629" s="216" t="str">
        <f aca="true">IF(ISERROR($V629),"",OFFSET('Smelter Look-up'!$H$4,$V629-4,0))</f>
        <v/>
      </c>
      <c r="J629" s="216" t="str">
        <f aca="true">IF(ISERROR($V629),"",OFFSET('Smelter Look-up'!$I$4,$V629-4,0))</f>
        <v/>
      </c>
      <c r="K629" s="217"/>
      <c r="L629" s="217"/>
      <c r="M629" s="217"/>
      <c r="N629" s="217"/>
      <c r="O629" s="217"/>
      <c r="P629" s="218"/>
      <c r="Q629" s="219"/>
      <c r="R629" s="220" t="str">
        <f aca="true">IF(ISERROR($V629),"",OFFSET('Smelter Look-up'!$C$4,$V629-4,0)&amp;"")</f>
        <v/>
      </c>
      <c r="S629" s="221" t="str">
        <f aca="true">IF(B629="","",IF(ISERROR(MATCH($E629,CL,0)),"Unknown",INDIRECT("'C'!$A$"&amp;MATCH($E629,CL,0)+1)))</f>
        <v/>
      </c>
      <c r="T629" s="221" t="str">
        <f aca="true">IF(B629="","",IF(ISERROR(MATCH($J629,SorP!$B$1:$B$6279,0)),"",INDIRECT("'SorP'!$A$"&amp;MATCH($S629&amp;$J629,SorP!C:C,0))))</f>
        <v/>
      </c>
      <c r="U629" s="222"/>
      <c r="V629" s="223" t="e">
        <f aca="false">IF(C629="",NA(),IF(OR(C629="Smelter not listed",C629="Smelter not yet identified"),MATCH($B629&amp;$D629,'Smelter Look-up'!$J:$J,0),MATCH($B629&amp;$C629,'Smelter Look-up'!$J:$J,0)))</f>
        <v>#N/A</v>
      </c>
      <c r="X629" s="179" t="n">
        <f aca="false">IF(AND(C629="Smelter not listed",OR(LEN(D629)=0,LEN(E629)=0)),1,0)</f>
        <v>0</v>
      </c>
      <c r="AB629" s="224" t="str">
        <f aca="false">B629&amp;C629</f>
        <v/>
      </c>
    </row>
    <row r="630" s="179" customFormat="true" ht="20.25" hidden="false" customHeight="false" outlineLevel="0" collapsed="false">
      <c r="A630" s="221"/>
      <c r="B630" s="211" t="str">
        <f aca="false">IF(LEN(A630)=0,"",INDEX('Smelter Look-up'!$A:$A,MATCH($A630,'Smelter Look-up'!$E:$E,0)))</f>
        <v/>
      </c>
      <c r="C630" s="212" t="str">
        <f aca="false">IF(LEN(A630)=0,"",INDEX('Smelter Look-up'!$C:$C,MATCH($A630,'Smelter Look-up'!$E:$E,0)))</f>
        <v/>
      </c>
      <c r="D630" s="213"/>
      <c r="E630" s="211" t="str">
        <f aca="true">IF(ISERROR($V630),"",OFFSET('Smelter Look-up'!$D$4,$V630-4,0)&amp;"")</f>
        <v/>
      </c>
      <c r="F630" s="214" t="str">
        <f aca="true">IF(ISERROR($V630),"",OFFSET('Smelter Look-up'!$E$4,$V630-4,0))</f>
        <v/>
      </c>
      <c r="G630" s="214" t="str">
        <f aca="true">IF(C630=$X$4,IF(ISERROR($V630),"Enter smelter details","RMI"),IF(ISERROR($V630),"",OFFSET('Smelter Look-up'!$F$4,$V630-4,0)))</f>
        <v/>
      </c>
      <c r="H630" s="215" t="str">
        <f aca="true">IF(ISERROR($V630),"",OFFSET('Smelter Look-up'!$G$4,$V630-4,0))</f>
        <v/>
      </c>
      <c r="I630" s="216" t="str">
        <f aca="true">IF(ISERROR($V630),"",OFFSET('Smelter Look-up'!$H$4,$V630-4,0))</f>
        <v/>
      </c>
      <c r="J630" s="216" t="str">
        <f aca="true">IF(ISERROR($V630),"",OFFSET('Smelter Look-up'!$I$4,$V630-4,0))</f>
        <v/>
      </c>
      <c r="K630" s="217"/>
      <c r="L630" s="217"/>
      <c r="M630" s="217"/>
      <c r="N630" s="217"/>
      <c r="O630" s="217"/>
      <c r="P630" s="218"/>
      <c r="Q630" s="219"/>
      <c r="R630" s="220" t="str">
        <f aca="true">IF(ISERROR($V630),"",OFFSET('Smelter Look-up'!$C$4,$V630-4,0)&amp;"")</f>
        <v/>
      </c>
      <c r="S630" s="221" t="str">
        <f aca="true">IF(B630="","",IF(ISERROR(MATCH($E630,CL,0)),"Unknown",INDIRECT("'C'!$A$"&amp;MATCH($E630,CL,0)+1)))</f>
        <v/>
      </c>
      <c r="T630" s="221" t="str">
        <f aca="true">IF(B630="","",IF(ISERROR(MATCH($J630,SorP!$B$1:$B$6279,0)),"",INDIRECT("'SorP'!$A$"&amp;MATCH($S630&amp;$J630,SorP!C:C,0))))</f>
        <v/>
      </c>
      <c r="U630" s="222"/>
      <c r="V630" s="223" t="e">
        <f aca="false">IF(C630="",NA(),IF(OR(C630="Smelter not listed",C630="Smelter not yet identified"),MATCH($B630&amp;$D630,'Smelter Look-up'!$J:$J,0),MATCH($B630&amp;$C630,'Smelter Look-up'!$J:$J,0)))</f>
        <v>#N/A</v>
      </c>
      <c r="X630" s="179" t="n">
        <f aca="false">IF(AND(C630="Smelter not listed",OR(LEN(D630)=0,LEN(E630)=0)),1,0)</f>
        <v>0</v>
      </c>
      <c r="AB630" s="224" t="str">
        <f aca="false">B630&amp;C630</f>
        <v/>
      </c>
    </row>
    <row r="631" s="179" customFormat="true" ht="20.25" hidden="false" customHeight="false" outlineLevel="0" collapsed="false">
      <c r="A631" s="221"/>
      <c r="B631" s="211" t="str">
        <f aca="false">IF(LEN(A631)=0,"",INDEX('Smelter Look-up'!$A:$A,MATCH($A631,'Smelter Look-up'!$E:$E,0)))</f>
        <v/>
      </c>
      <c r="C631" s="212" t="str">
        <f aca="false">IF(LEN(A631)=0,"",INDEX('Smelter Look-up'!$C:$C,MATCH($A631,'Smelter Look-up'!$E:$E,0)))</f>
        <v/>
      </c>
      <c r="D631" s="213"/>
      <c r="E631" s="211" t="str">
        <f aca="true">IF(ISERROR($V631),"",OFFSET('Smelter Look-up'!$D$4,$V631-4,0)&amp;"")</f>
        <v/>
      </c>
      <c r="F631" s="214" t="str">
        <f aca="true">IF(ISERROR($V631),"",OFFSET('Smelter Look-up'!$E$4,$V631-4,0))</f>
        <v/>
      </c>
      <c r="G631" s="214" t="str">
        <f aca="true">IF(C631=$X$4,IF(ISERROR($V631),"Enter smelter details","RMI"),IF(ISERROR($V631),"",OFFSET('Smelter Look-up'!$F$4,$V631-4,0)))</f>
        <v/>
      </c>
      <c r="H631" s="215" t="str">
        <f aca="true">IF(ISERROR($V631),"",OFFSET('Smelter Look-up'!$G$4,$V631-4,0))</f>
        <v/>
      </c>
      <c r="I631" s="216" t="str">
        <f aca="true">IF(ISERROR($V631),"",OFFSET('Smelter Look-up'!$H$4,$V631-4,0))</f>
        <v/>
      </c>
      <c r="J631" s="216" t="str">
        <f aca="true">IF(ISERROR($V631),"",OFFSET('Smelter Look-up'!$I$4,$V631-4,0))</f>
        <v/>
      </c>
      <c r="K631" s="217"/>
      <c r="L631" s="217"/>
      <c r="M631" s="217"/>
      <c r="N631" s="217"/>
      <c r="O631" s="217"/>
      <c r="P631" s="218"/>
      <c r="Q631" s="219"/>
      <c r="R631" s="220" t="str">
        <f aca="true">IF(ISERROR($V631),"",OFFSET('Smelter Look-up'!$C$4,$V631-4,0)&amp;"")</f>
        <v/>
      </c>
      <c r="S631" s="221" t="str">
        <f aca="true">IF(B631="","",IF(ISERROR(MATCH($E631,CL,0)),"Unknown",INDIRECT("'C'!$A$"&amp;MATCH($E631,CL,0)+1)))</f>
        <v/>
      </c>
      <c r="T631" s="221" t="str">
        <f aca="true">IF(B631="","",IF(ISERROR(MATCH($J631,SorP!$B$1:$B$6279,0)),"",INDIRECT("'SorP'!$A$"&amp;MATCH($S631&amp;$J631,SorP!C:C,0))))</f>
        <v/>
      </c>
      <c r="U631" s="222"/>
      <c r="V631" s="223" t="e">
        <f aca="false">IF(C631="",NA(),IF(OR(C631="Smelter not listed",C631="Smelter not yet identified"),MATCH($B631&amp;$D631,'Smelter Look-up'!$J:$J,0),MATCH($B631&amp;$C631,'Smelter Look-up'!$J:$J,0)))</f>
        <v>#N/A</v>
      </c>
      <c r="X631" s="179" t="n">
        <f aca="false">IF(AND(C631="Smelter not listed",OR(LEN(D631)=0,LEN(E631)=0)),1,0)</f>
        <v>0</v>
      </c>
      <c r="AB631" s="224" t="str">
        <f aca="false">B631&amp;C631</f>
        <v/>
      </c>
    </row>
    <row r="632" s="179" customFormat="true" ht="20.25" hidden="false" customHeight="false" outlineLevel="0" collapsed="false">
      <c r="A632" s="221"/>
      <c r="B632" s="211" t="str">
        <f aca="false">IF(LEN(A632)=0,"",INDEX('Smelter Look-up'!$A:$A,MATCH($A632,'Smelter Look-up'!$E:$E,0)))</f>
        <v/>
      </c>
      <c r="C632" s="212" t="str">
        <f aca="false">IF(LEN(A632)=0,"",INDEX('Smelter Look-up'!$C:$C,MATCH($A632,'Smelter Look-up'!$E:$E,0)))</f>
        <v/>
      </c>
      <c r="D632" s="213"/>
      <c r="E632" s="211" t="str">
        <f aca="true">IF(ISERROR($V632),"",OFFSET('Smelter Look-up'!$D$4,$V632-4,0)&amp;"")</f>
        <v/>
      </c>
      <c r="F632" s="214" t="str">
        <f aca="true">IF(ISERROR($V632),"",OFFSET('Smelter Look-up'!$E$4,$V632-4,0))</f>
        <v/>
      </c>
      <c r="G632" s="214" t="str">
        <f aca="true">IF(C632=$X$4,IF(ISERROR($V632),"Enter smelter details","RMI"),IF(ISERROR($V632),"",OFFSET('Smelter Look-up'!$F$4,$V632-4,0)))</f>
        <v/>
      </c>
      <c r="H632" s="215" t="str">
        <f aca="true">IF(ISERROR($V632),"",OFFSET('Smelter Look-up'!$G$4,$V632-4,0))</f>
        <v/>
      </c>
      <c r="I632" s="216" t="str">
        <f aca="true">IF(ISERROR($V632),"",OFFSET('Smelter Look-up'!$H$4,$V632-4,0))</f>
        <v/>
      </c>
      <c r="J632" s="216" t="str">
        <f aca="true">IF(ISERROR($V632),"",OFFSET('Smelter Look-up'!$I$4,$V632-4,0))</f>
        <v/>
      </c>
      <c r="K632" s="217"/>
      <c r="L632" s="217"/>
      <c r="M632" s="217"/>
      <c r="N632" s="217"/>
      <c r="O632" s="217"/>
      <c r="P632" s="218"/>
      <c r="Q632" s="219"/>
      <c r="R632" s="220" t="str">
        <f aca="true">IF(ISERROR($V632),"",OFFSET('Smelter Look-up'!$C$4,$V632-4,0)&amp;"")</f>
        <v/>
      </c>
      <c r="S632" s="221" t="str">
        <f aca="true">IF(B632="","",IF(ISERROR(MATCH($E632,CL,0)),"Unknown",INDIRECT("'C'!$A$"&amp;MATCH($E632,CL,0)+1)))</f>
        <v/>
      </c>
      <c r="T632" s="221" t="str">
        <f aca="true">IF(B632="","",IF(ISERROR(MATCH($J632,SorP!$B$1:$B$6279,0)),"",INDIRECT("'SorP'!$A$"&amp;MATCH($S632&amp;$J632,SorP!C:C,0))))</f>
        <v/>
      </c>
      <c r="U632" s="222"/>
      <c r="V632" s="223" t="e">
        <f aca="false">IF(C632="",NA(),IF(OR(C632="Smelter not listed",C632="Smelter not yet identified"),MATCH($B632&amp;$D632,'Smelter Look-up'!$J:$J,0),MATCH($B632&amp;$C632,'Smelter Look-up'!$J:$J,0)))</f>
        <v>#N/A</v>
      </c>
      <c r="X632" s="179" t="n">
        <f aca="false">IF(AND(C632="Smelter not listed",OR(LEN(D632)=0,LEN(E632)=0)),1,0)</f>
        <v>0</v>
      </c>
      <c r="AB632" s="224" t="str">
        <f aca="false">B632&amp;C632</f>
        <v/>
      </c>
    </row>
    <row r="633" s="179" customFormat="true" ht="20.25" hidden="false" customHeight="false" outlineLevel="0" collapsed="false">
      <c r="A633" s="221"/>
      <c r="B633" s="211" t="str">
        <f aca="false">IF(LEN(A633)=0,"",INDEX('Smelter Look-up'!$A:$A,MATCH($A633,'Smelter Look-up'!$E:$E,0)))</f>
        <v/>
      </c>
      <c r="C633" s="212" t="str">
        <f aca="false">IF(LEN(A633)=0,"",INDEX('Smelter Look-up'!$C:$C,MATCH($A633,'Smelter Look-up'!$E:$E,0)))</f>
        <v/>
      </c>
      <c r="D633" s="213"/>
      <c r="E633" s="211" t="str">
        <f aca="true">IF(ISERROR($V633),"",OFFSET('Smelter Look-up'!$D$4,$V633-4,0)&amp;"")</f>
        <v/>
      </c>
      <c r="F633" s="214" t="str">
        <f aca="true">IF(ISERROR($V633),"",OFFSET('Smelter Look-up'!$E$4,$V633-4,0))</f>
        <v/>
      </c>
      <c r="G633" s="214" t="str">
        <f aca="true">IF(C633=$X$4,IF(ISERROR($V633),"Enter smelter details","RMI"),IF(ISERROR($V633),"",OFFSET('Smelter Look-up'!$F$4,$V633-4,0)))</f>
        <v/>
      </c>
      <c r="H633" s="215" t="str">
        <f aca="true">IF(ISERROR($V633),"",OFFSET('Smelter Look-up'!$G$4,$V633-4,0))</f>
        <v/>
      </c>
      <c r="I633" s="216" t="str">
        <f aca="true">IF(ISERROR($V633),"",OFFSET('Smelter Look-up'!$H$4,$V633-4,0))</f>
        <v/>
      </c>
      <c r="J633" s="216" t="str">
        <f aca="true">IF(ISERROR($V633),"",OFFSET('Smelter Look-up'!$I$4,$V633-4,0))</f>
        <v/>
      </c>
      <c r="K633" s="217"/>
      <c r="L633" s="217"/>
      <c r="M633" s="217"/>
      <c r="N633" s="217"/>
      <c r="O633" s="217"/>
      <c r="P633" s="218"/>
      <c r="Q633" s="219"/>
      <c r="R633" s="220" t="str">
        <f aca="true">IF(ISERROR($V633),"",OFFSET('Smelter Look-up'!$C$4,$V633-4,0)&amp;"")</f>
        <v/>
      </c>
      <c r="S633" s="221" t="str">
        <f aca="true">IF(B633="","",IF(ISERROR(MATCH($E633,CL,0)),"Unknown",INDIRECT("'C'!$A$"&amp;MATCH($E633,CL,0)+1)))</f>
        <v/>
      </c>
      <c r="T633" s="221" t="str">
        <f aca="true">IF(B633="","",IF(ISERROR(MATCH($J633,SorP!$B$1:$B$6279,0)),"",INDIRECT("'SorP'!$A$"&amp;MATCH($S633&amp;$J633,SorP!C:C,0))))</f>
        <v/>
      </c>
      <c r="U633" s="222"/>
      <c r="V633" s="223" t="e">
        <f aca="false">IF(C633="",NA(),IF(OR(C633="Smelter not listed",C633="Smelter not yet identified"),MATCH($B633&amp;$D633,'Smelter Look-up'!$J:$J,0),MATCH($B633&amp;$C633,'Smelter Look-up'!$J:$J,0)))</f>
        <v>#N/A</v>
      </c>
      <c r="X633" s="179" t="n">
        <f aca="false">IF(AND(C633="Smelter not listed",OR(LEN(D633)=0,LEN(E633)=0)),1,0)</f>
        <v>0</v>
      </c>
      <c r="AB633" s="224" t="str">
        <f aca="false">B633&amp;C633</f>
        <v/>
      </c>
    </row>
    <row r="634" s="179" customFormat="true" ht="20.25" hidden="false" customHeight="false" outlineLevel="0" collapsed="false">
      <c r="A634" s="221"/>
      <c r="B634" s="211" t="str">
        <f aca="false">IF(LEN(A634)=0,"",INDEX('Smelter Look-up'!$A:$A,MATCH($A634,'Smelter Look-up'!$E:$E,0)))</f>
        <v/>
      </c>
      <c r="C634" s="212" t="str">
        <f aca="false">IF(LEN(A634)=0,"",INDEX('Smelter Look-up'!$C:$C,MATCH($A634,'Smelter Look-up'!$E:$E,0)))</f>
        <v/>
      </c>
      <c r="D634" s="213"/>
      <c r="E634" s="211" t="str">
        <f aca="true">IF(ISERROR($V634),"",OFFSET('Smelter Look-up'!$D$4,$V634-4,0)&amp;"")</f>
        <v/>
      </c>
      <c r="F634" s="214" t="str">
        <f aca="true">IF(ISERROR($V634),"",OFFSET('Smelter Look-up'!$E$4,$V634-4,0))</f>
        <v/>
      </c>
      <c r="G634" s="214" t="str">
        <f aca="true">IF(C634=$X$4,IF(ISERROR($V634),"Enter smelter details","RMI"),IF(ISERROR($V634),"",OFFSET('Smelter Look-up'!$F$4,$V634-4,0)))</f>
        <v/>
      </c>
      <c r="H634" s="215" t="str">
        <f aca="true">IF(ISERROR($V634),"",OFFSET('Smelter Look-up'!$G$4,$V634-4,0))</f>
        <v/>
      </c>
      <c r="I634" s="216" t="str">
        <f aca="true">IF(ISERROR($V634),"",OFFSET('Smelter Look-up'!$H$4,$V634-4,0))</f>
        <v/>
      </c>
      <c r="J634" s="216" t="str">
        <f aca="true">IF(ISERROR($V634),"",OFFSET('Smelter Look-up'!$I$4,$V634-4,0))</f>
        <v/>
      </c>
      <c r="K634" s="217"/>
      <c r="L634" s="217"/>
      <c r="M634" s="217"/>
      <c r="N634" s="217"/>
      <c r="O634" s="217"/>
      <c r="P634" s="218"/>
      <c r="Q634" s="219"/>
      <c r="R634" s="220" t="str">
        <f aca="true">IF(ISERROR($V634),"",OFFSET('Smelter Look-up'!$C$4,$V634-4,0)&amp;"")</f>
        <v/>
      </c>
      <c r="S634" s="221" t="str">
        <f aca="true">IF(B634="","",IF(ISERROR(MATCH($E634,CL,0)),"Unknown",INDIRECT("'C'!$A$"&amp;MATCH($E634,CL,0)+1)))</f>
        <v/>
      </c>
      <c r="T634" s="221" t="str">
        <f aca="true">IF(B634="","",IF(ISERROR(MATCH($J634,SorP!$B$1:$B$6279,0)),"",INDIRECT("'SorP'!$A$"&amp;MATCH($S634&amp;$J634,SorP!C:C,0))))</f>
        <v/>
      </c>
      <c r="U634" s="222"/>
      <c r="V634" s="223" t="e">
        <f aca="false">IF(C634="",NA(),IF(OR(C634="Smelter not listed",C634="Smelter not yet identified"),MATCH($B634&amp;$D634,'Smelter Look-up'!$J:$J,0),MATCH($B634&amp;$C634,'Smelter Look-up'!$J:$J,0)))</f>
        <v>#N/A</v>
      </c>
      <c r="X634" s="179" t="n">
        <f aca="false">IF(AND(C634="Smelter not listed",OR(LEN(D634)=0,LEN(E634)=0)),1,0)</f>
        <v>0</v>
      </c>
      <c r="AB634" s="224" t="str">
        <f aca="false">B634&amp;C634</f>
        <v/>
      </c>
    </row>
    <row r="635" s="179" customFormat="true" ht="20.25" hidden="false" customHeight="false" outlineLevel="0" collapsed="false">
      <c r="A635" s="221"/>
      <c r="B635" s="211" t="str">
        <f aca="false">IF(LEN(A635)=0,"",INDEX('Smelter Look-up'!$A:$A,MATCH($A635,'Smelter Look-up'!$E:$E,0)))</f>
        <v/>
      </c>
      <c r="C635" s="212" t="str">
        <f aca="false">IF(LEN(A635)=0,"",INDEX('Smelter Look-up'!$C:$C,MATCH($A635,'Smelter Look-up'!$E:$E,0)))</f>
        <v/>
      </c>
      <c r="D635" s="213"/>
      <c r="E635" s="211" t="str">
        <f aca="true">IF(ISERROR($V635),"",OFFSET('Smelter Look-up'!$D$4,$V635-4,0)&amp;"")</f>
        <v/>
      </c>
      <c r="F635" s="214" t="str">
        <f aca="true">IF(ISERROR($V635),"",OFFSET('Smelter Look-up'!$E$4,$V635-4,0))</f>
        <v/>
      </c>
      <c r="G635" s="214" t="str">
        <f aca="true">IF(C635=$X$4,IF(ISERROR($V635),"Enter smelter details","RMI"),IF(ISERROR($V635),"",OFFSET('Smelter Look-up'!$F$4,$V635-4,0)))</f>
        <v/>
      </c>
      <c r="H635" s="215" t="str">
        <f aca="true">IF(ISERROR($V635),"",OFFSET('Smelter Look-up'!$G$4,$V635-4,0))</f>
        <v/>
      </c>
      <c r="I635" s="216" t="str">
        <f aca="true">IF(ISERROR($V635),"",OFFSET('Smelter Look-up'!$H$4,$V635-4,0))</f>
        <v/>
      </c>
      <c r="J635" s="216" t="str">
        <f aca="true">IF(ISERROR($V635),"",OFFSET('Smelter Look-up'!$I$4,$V635-4,0))</f>
        <v/>
      </c>
      <c r="K635" s="217"/>
      <c r="L635" s="217"/>
      <c r="M635" s="217"/>
      <c r="N635" s="217"/>
      <c r="O635" s="217"/>
      <c r="P635" s="218"/>
      <c r="Q635" s="219"/>
      <c r="R635" s="220" t="str">
        <f aca="true">IF(ISERROR($V635),"",OFFSET('Smelter Look-up'!$C$4,$V635-4,0)&amp;"")</f>
        <v/>
      </c>
      <c r="S635" s="221" t="str">
        <f aca="true">IF(B635="","",IF(ISERROR(MATCH($E635,CL,0)),"Unknown",INDIRECT("'C'!$A$"&amp;MATCH($E635,CL,0)+1)))</f>
        <v/>
      </c>
      <c r="T635" s="221" t="str">
        <f aca="true">IF(B635="","",IF(ISERROR(MATCH($J635,SorP!$B$1:$B$6279,0)),"",INDIRECT("'SorP'!$A$"&amp;MATCH($S635&amp;$J635,SorP!C:C,0))))</f>
        <v/>
      </c>
      <c r="U635" s="222"/>
      <c r="V635" s="223" t="e">
        <f aca="false">IF(C635="",NA(),IF(OR(C635="Smelter not listed",C635="Smelter not yet identified"),MATCH($B635&amp;$D635,'Smelter Look-up'!$J:$J,0),MATCH($B635&amp;$C635,'Smelter Look-up'!$J:$J,0)))</f>
        <v>#N/A</v>
      </c>
      <c r="X635" s="179" t="n">
        <f aca="false">IF(AND(C635="Smelter not listed",OR(LEN(D635)=0,LEN(E635)=0)),1,0)</f>
        <v>0</v>
      </c>
      <c r="AB635" s="224" t="str">
        <f aca="false">B635&amp;C635</f>
        <v/>
      </c>
    </row>
    <row r="636" s="179" customFormat="true" ht="20.25" hidden="false" customHeight="false" outlineLevel="0" collapsed="false">
      <c r="A636" s="221"/>
      <c r="B636" s="211" t="str">
        <f aca="false">IF(LEN(A636)=0,"",INDEX('Smelter Look-up'!$A:$A,MATCH($A636,'Smelter Look-up'!$E:$E,0)))</f>
        <v/>
      </c>
      <c r="C636" s="212" t="str">
        <f aca="false">IF(LEN(A636)=0,"",INDEX('Smelter Look-up'!$C:$C,MATCH($A636,'Smelter Look-up'!$E:$E,0)))</f>
        <v/>
      </c>
      <c r="D636" s="213"/>
      <c r="E636" s="211" t="str">
        <f aca="true">IF(ISERROR($V636),"",OFFSET('Smelter Look-up'!$D$4,$V636-4,0)&amp;"")</f>
        <v/>
      </c>
      <c r="F636" s="214" t="str">
        <f aca="true">IF(ISERROR($V636),"",OFFSET('Smelter Look-up'!$E$4,$V636-4,0))</f>
        <v/>
      </c>
      <c r="G636" s="214" t="str">
        <f aca="true">IF(C636=$X$4,IF(ISERROR($V636),"Enter smelter details","RMI"),IF(ISERROR($V636),"",OFFSET('Smelter Look-up'!$F$4,$V636-4,0)))</f>
        <v/>
      </c>
      <c r="H636" s="215" t="str">
        <f aca="true">IF(ISERROR($V636),"",OFFSET('Smelter Look-up'!$G$4,$V636-4,0))</f>
        <v/>
      </c>
      <c r="I636" s="216" t="str">
        <f aca="true">IF(ISERROR($V636),"",OFFSET('Smelter Look-up'!$H$4,$V636-4,0))</f>
        <v/>
      </c>
      <c r="J636" s="216" t="str">
        <f aca="true">IF(ISERROR($V636),"",OFFSET('Smelter Look-up'!$I$4,$V636-4,0))</f>
        <v/>
      </c>
      <c r="K636" s="217"/>
      <c r="L636" s="217"/>
      <c r="M636" s="217"/>
      <c r="N636" s="217"/>
      <c r="O636" s="217"/>
      <c r="P636" s="218"/>
      <c r="Q636" s="219"/>
      <c r="R636" s="220" t="str">
        <f aca="true">IF(ISERROR($V636),"",OFFSET('Smelter Look-up'!$C$4,$V636-4,0)&amp;"")</f>
        <v/>
      </c>
      <c r="S636" s="221" t="str">
        <f aca="true">IF(B636="","",IF(ISERROR(MATCH($E636,CL,0)),"Unknown",INDIRECT("'C'!$A$"&amp;MATCH($E636,CL,0)+1)))</f>
        <v/>
      </c>
      <c r="T636" s="221" t="str">
        <f aca="true">IF(B636="","",IF(ISERROR(MATCH($J636,SorP!$B$1:$B$6279,0)),"",INDIRECT("'SorP'!$A$"&amp;MATCH($S636&amp;$J636,SorP!C:C,0))))</f>
        <v/>
      </c>
      <c r="U636" s="222"/>
      <c r="V636" s="223" t="e">
        <f aca="false">IF(C636="",NA(),IF(OR(C636="Smelter not listed",C636="Smelter not yet identified"),MATCH($B636&amp;$D636,'Smelter Look-up'!$J:$J,0),MATCH($B636&amp;$C636,'Smelter Look-up'!$J:$J,0)))</f>
        <v>#N/A</v>
      </c>
      <c r="X636" s="179" t="n">
        <f aca="false">IF(AND(C636="Smelter not listed",OR(LEN(D636)=0,LEN(E636)=0)),1,0)</f>
        <v>0</v>
      </c>
      <c r="AB636" s="224" t="str">
        <f aca="false">B636&amp;C636</f>
        <v/>
      </c>
    </row>
    <row r="637" s="179" customFormat="true" ht="20.25" hidden="false" customHeight="false" outlineLevel="0" collapsed="false">
      <c r="A637" s="221"/>
      <c r="B637" s="211" t="str">
        <f aca="false">IF(LEN(A637)=0,"",INDEX('Smelter Look-up'!$A:$A,MATCH($A637,'Smelter Look-up'!$E:$E,0)))</f>
        <v/>
      </c>
      <c r="C637" s="212" t="str">
        <f aca="false">IF(LEN(A637)=0,"",INDEX('Smelter Look-up'!$C:$C,MATCH($A637,'Smelter Look-up'!$E:$E,0)))</f>
        <v/>
      </c>
      <c r="D637" s="213"/>
      <c r="E637" s="211" t="str">
        <f aca="true">IF(ISERROR($V637),"",OFFSET('Smelter Look-up'!$D$4,$V637-4,0)&amp;"")</f>
        <v/>
      </c>
      <c r="F637" s="214" t="str">
        <f aca="true">IF(ISERROR($V637),"",OFFSET('Smelter Look-up'!$E$4,$V637-4,0))</f>
        <v/>
      </c>
      <c r="G637" s="214" t="str">
        <f aca="true">IF(C637=$X$4,IF(ISERROR($V637),"Enter smelter details","RMI"),IF(ISERROR($V637),"",OFFSET('Smelter Look-up'!$F$4,$V637-4,0)))</f>
        <v/>
      </c>
      <c r="H637" s="215" t="str">
        <f aca="true">IF(ISERROR($V637),"",OFFSET('Smelter Look-up'!$G$4,$V637-4,0))</f>
        <v/>
      </c>
      <c r="I637" s="216" t="str">
        <f aca="true">IF(ISERROR($V637),"",OFFSET('Smelter Look-up'!$H$4,$V637-4,0))</f>
        <v/>
      </c>
      <c r="J637" s="216" t="str">
        <f aca="true">IF(ISERROR($V637),"",OFFSET('Smelter Look-up'!$I$4,$V637-4,0))</f>
        <v/>
      </c>
      <c r="K637" s="217"/>
      <c r="L637" s="217"/>
      <c r="M637" s="217"/>
      <c r="N637" s="217"/>
      <c r="O637" s="217"/>
      <c r="P637" s="218"/>
      <c r="Q637" s="219"/>
      <c r="R637" s="220" t="str">
        <f aca="true">IF(ISERROR($V637),"",OFFSET('Smelter Look-up'!$C$4,$V637-4,0)&amp;"")</f>
        <v/>
      </c>
      <c r="S637" s="221" t="str">
        <f aca="true">IF(B637="","",IF(ISERROR(MATCH($E637,CL,0)),"Unknown",INDIRECT("'C'!$A$"&amp;MATCH($E637,CL,0)+1)))</f>
        <v/>
      </c>
      <c r="T637" s="221" t="str">
        <f aca="true">IF(B637="","",IF(ISERROR(MATCH($J637,SorP!$B$1:$B$6279,0)),"",INDIRECT("'SorP'!$A$"&amp;MATCH($S637&amp;$J637,SorP!C:C,0))))</f>
        <v/>
      </c>
      <c r="U637" s="222"/>
      <c r="V637" s="223" t="e">
        <f aca="false">IF(C637="",NA(),IF(OR(C637="Smelter not listed",C637="Smelter not yet identified"),MATCH($B637&amp;$D637,'Smelter Look-up'!$J:$J,0),MATCH($B637&amp;$C637,'Smelter Look-up'!$J:$J,0)))</f>
        <v>#N/A</v>
      </c>
      <c r="X637" s="179" t="n">
        <f aca="false">IF(AND(C637="Smelter not listed",OR(LEN(D637)=0,LEN(E637)=0)),1,0)</f>
        <v>0</v>
      </c>
      <c r="AB637" s="224" t="str">
        <f aca="false">B637&amp;C637</f>
        <v/>
      </c>
    </row>
    <row r="638" s="179" customFormat="true" ht="20.25" hidden="false" customHeight="false" outlineLevel="0" collapsed="false">
      <c r="A638" s="221"/>
      <c r="B638" s="211" t="str">
        <f aca="false">IF(LEN(A638)=0,"",INDEX('Smelter Look-up'!$A:$A,MATCH($A638,'Smelter Look-up'!$E:$E,0)))</f>
        <v/>
      </c>
      <c r="C638" s="212" t="str">
        <f aca="false">IF(LEN(A638)=0,"",INDEX('Smelter Look-up'!$C:$C,MATCH($A638,'Smelter Look-up'!$E:$E,0)))</f>
        <v/>
      </c>
      <c r="D638" s="213"/>
      <c r="E638" s="211" t="str">
        <f aca="true">IF(ISERROR($V638),"",OFFSET('Smelter Look-up'!$D$4,$V638-4,0)&amp;"")</f>
        <v/>
      </c>
      <c r="F638" s="214" t="str">
        <f aca="true">IF(ISERROR($V638),"",OFFSET('Smelter Look-up'!$E$4,$V638-4,0))</f>
        <v/>
      </c>
      <c r="G638" s="214" t="str">
        <f aca="true">IF(C638=$X$4,IF(ISERROR($V638),"Enter smelter details","RMI"),IF(ISERROR($V638),"",OFFSET('Smelter Look-up'!$F$4,$V638-4,0)))</f>
        <v/>
      </c>
      <c r="H638" s="215" t="str">
        <f aca="true">IF(ISERROR($V638),"",OFFSET('Smelter Look-up'!$G$4,$V638-4,0))</f>
        <v/>
      </c>
      <c r="I638" s="216" t="str">
        <f aca="true">IF(ISERROR($V638),"",OFFSET('Smelter Look-up'!$H$4,$V638-4,0))</f>
        <v/>
      </c>
      <c r="J638" s="216" t="str">
        <f aca="true">IF(ISERROR($V638),"",OFFSET('Smelter Look-up'!$I$4,$V638-4,0))</f>
        <v/>
      </c>
      <c r="K638" s="217"/>
      <c r="L638" s="217"/>
      <c r="M638" s="217"/>
      <c r="N638" s="217"/>
      <c r="O638" s="217"/>
      <c r="P638" s="218"/>
      <c r="Q638" s="219"/>
      <c r="R638" s="220" t="str">
        <f aca="true">IF(ISERROR($V638),"",OFFSET('Smelter Look-up'!$C$4,$V638-4,0)&amp;"")</f>
        <v/>
      </c>
      <c r="S638" s="221" t="str">
        <f aca="true">IF(B638="","",IF(ISERROR(MATCH($E638,CL,0)),"Unknown",INDIRECT("'C'!$A$"&amp;MATCH($E638,CL,0)+1)))</f>
        <v/>
      </c>
      <c r="T638" s="221" t="str">
        <f aca="true">IF(B638="","",IF(ISERROR(MATCH($J638,SorP!$B$1:$B$6279,0)),"",INDIRECT("'SorP'!$A$"&amp;MATCH($S638&amp;$J638,SorP!C:C,0))))</f>
        <v/>
      </c>
      <c r="U638" s="222"/>
      <c r="V638" s="223" t="e">
        <f aca="false">IF(C638="",NA(),IF(OR(C638="Smelter not listed",C638="Smelter not yet identified"),MATCH($B638&amp;$D638,'Smelter Look-up'!$J:$J,0),MATCH($B638&amp;$C638,'Smelter Look-up'!$J:$J,0)))</f>
        <v>#N/A</v>
      </c>
      <c r="X638" s="179" t="n">
        <f aca="false">IF(AND(C638="Smelter not listed",OR(LEN(D638)=0,LEN(E638)=0)),1,0)</f>
        <v>0</v>
      </c>
      <c r="AB638" s="224" t="str">
        <f aca="false">B638&amp;C638</f>
        <v/>
      </c>
    </row>
    <row r="639" s="179" customFormat="true" ht="20.25" hidden="false" customHeight="false" outlineLevel="0" collapsed="false">
      <c r="A639" s="221"/>
      <c r="B639" s="211" t="str">
        <f aca="false">IF(LEN(A639)=0,"",INDEX('Smelter Look-up'!$A:$A,MATCH($A639,'Smelter Look-up'!$E:$E,0)))</f>
        <v/>
      </c>
      <c r="C639" s="212" t="str">
        <f aca="false">IF(LEN(A639)=0,"",INDEX('Smelter Look-up'!$C:$C,MATCH($A639,'Smelter Look-up'!$E:$E,0)))</f>
        <v/>
      </c>
      <c r="D639" s="213"/>
      <c r="E639" s="211" t="str">
        <f aca="true">IF(ISERROR($V639),"",OFFSET('Smelter Look-up'!$D$4,$V639-4,0)&amp;"")</f>
        <v/>
      </c>
      <c r="F639" s="214" t="str">
        <f aca="true">IF(ISERROR($V639),"",OFFSET('Smelter Look-up'!$E$4,$V639-4,0))</f>
        <v/>
      </c>
      <c r="G639" s="214" t="str">
        <f aca="true">IF(C639=$X$4,IF(ISERROR($V639),"Enter smelter details","RMI"),IF(ISERROR($V639),"",OFFSET('Smelter Look-up'!$F$4,$V639-4,0)))</f>
        <v/>
      </c>
      <c r="H639" s="215" t="str">
        <f aca="true">IF(ISERROR($V639),"",OFFSET('Smelter Look-up'!$G$4,$V639-4,0))</f>
        <v/>
      </c>
      <c r="I639" s="216" t="str">
        <f aca="true">IF(ISERROR($V639),"",OFFSET('Smelter Look-up'!$H$4,$V639-4,0))</f>
        <v/>
      </c>
      <c r="J639" s="216" t="str">
        <f aca="true">IF(ISERROR($V639),"",OFFSET('Smelter Look-up'!$I$4,$V639-4,0))</f>
        <v/>
      </c>
      <c r="K639" s="217"/>
      <c r="L639" s="217"/>
      <c r="M639" s="217"/>
      <c r="N639" s="217"/>
      <c r="O639" s="217"/>
      <c r="P639" s="218"/>
      <c r="Q639" s="219"/>
      <c r="R639" s="220" t="str">
        <f aca="true">IF(ISERROR($V639),"",OFFSET('Smelter Look-up'!$C$4,$V639-4,0)&amp;"")</f>
        <v/>
      </c>
      <c r="S639" s="221" t="str">
        <f aca="true">IF(B639="","",IF(ISERROR(MATCH($E639,CL,0)),"Unknown",INDIRECT("'C'!$A$"&amp;MATCH($E639,CL,0)+1)))</f>
        <v/>
      </c>
      <c r="T639" s="221" t="str">
        <f aca="true">IF(B639="","",IF(ISERROR(MATCH($J639,SorP!$B$1:$B$6279,0)),"",INDIRECT("'SorP'!$A$"&amp;MATCH($S639&amp;$J639,SorP!C:C,0))))</f>
        <v/>
      </c>
      <c r="U639" s="222"/>
      <c r="V639" s="223" t="e">
        <f aca="false">IF(C639="",NA(),IF(OR(C639="Smelter not listed",C639="Smelter not yet identified"),MATCH($B639&amp;$D639,'Smelter Look-up'!$J:$J,0),MATCH($B639&amp;$C639,'Smelter Look-up'!$J:$J,0)))</f>
        <v>#N/A</v>
      </c>
      <c r="X639" s="179" t="n">
        <f aca="false">IF(AND(C639="Smelter not listed",OR(LEN(D639)=0,LEN(E639)=0)),1,0)</f>
        <v>0</v>
      </c>
      <c r="AB639" s="224" t="str">
        <f aca="false">B639&amp;C639</f>
        <v/>
      </c>
    </row>
    <row r="640" s="179" customFormat="true" ht="20.25" hidden="false" customHeight="false" outlineLevel="0" collapsed="false">
      <c r="A640" s="221"/>
      <c r="B640" s="211" t="str">
        <f aca="false">IF(LEN(A640)=0,"",INDEX('Smelter Look-up'!$A:$A,MATCH($A640,'Smelter Look-up'!$E:$E,0)))</f>
        <v/>
      </c>
      <c r="C640" s="212" t="str">
        <f aca="false">IF(LEN(A640)=0,"",INDEX('Smelter Look-up'!$C:$C,MATCH($A640,'Smelter Look-up'!$E:$E,0)))</f>
        <v/>
      </c>
      <c r="D640" s="213"/>
      <c r="E640" s="211" t="str">
        <f aca="true">IF(ISERROR($V640),"",OFFSET('Smelter Look-up'!$D$4,$V640-4,0)&amp;"")</f>
        <v/>
      </c>
      <c r="F640" s="214" t="str">
        <f aca="true">IF(ISERROR($V640),"",OFFSET('Smelter Look-up'!$E$4,$V640-4,0))</f>
        <v/>
      </c>
      <c r="G640" s="214" t="str">
        <f aca="true">IF(C640=$X$4,IF(ISERROR($V640),"Enter smelter details","RMI"),IF(ISERROR($V640),"",OFFSET('Smelter Look-up'!$F$4,$V640-4,0)))</f>
        <v/>
      </c>
      <c r="H640" s="215" t="str">
        <f aca="true">IF(ISERROR($V640),"",OFFSET('Smelter Look-up'!$G$4,$V640-4,0))</f>
        <v/>
      </c>
      <c r="I640" s="216" t="str">
        <f aca="true">IF(ISERROR($V640),"",OFFSET('Smelter Look-up'!$H$4,$V640-4,0))</f>
        <v/>
      </c>
      <c r="J640" s="216" t="str">
        <f aca="true">IF(ISERROR($V640),"",OFFSET('Smelter Look-up'!$I$4,$V640-4,0))</f>
        <v/>
      </c>
      <c r="K640" s="217"/>
      <c r="L640" s="217"/>
      <c r="M640" s="217"/>
      <c r="N640" s="217"/>
      <c r="O640" s="217"/>
      <c r="P640" s="218"/>
      <c r="Q640" s="219"/>
      <c r="R640" s="220" t="str">
        <f aca="true">IF(ISERROR($V640),"",OFFSET('Smelter Look-up'!$C$4,$V640-4,0)&amp;"")</f>
        <v/>
      </c>
      <c r="S640" s="221" t="str">
        <f aca="true">IF(B640="","",IF(ISERROR(MATCH($E640,CL,0)),"Unknown",INDIRECT("'C'!$A$"&amp;MATCH($E640,CL,0)+1)))</f>
        <v/>
      </c>
      <c r="T640" s="221" t="str">
        <f aca="true">IF(B640="","",IF(ISERROR(MATCH($J640,SorP!$B$1:$B$6279,0)),"",INDIRECT("'SorP'!$A$"&amp;MATCH($S640&amp;$J640,SorP!C:C,0))))</f>
        <v/>
      </c>
      <c r="U640" s="222"/>
      <c r="V640" s="223" t="e">
        <f aca="false">IF(C640="",NA(),IF(OR(C640="Smelter not listed",C640="Smelter not yet identified"),MATCH($B640&amp;$D640,'Smelter Look-up'!$J:$J,0),MATCH($B640&amp;$C640,'Smelter Look-up'!$J:$J,0)))</f>
        <v>#N/A</v>
      </c>
      <c r="X640" s="179" t="n">
        <f aca="false">IF(AND(C640="Smelter not listed",OR(LEN(D640)=0,LEN(E640)=0)),1,0)</f>
        <v>0</v>
      </c>
      <c r="AB640" s="224" t="str">
        <f aca="false">B640&amp;C640</f>
        <v/>
      </c>
    </row>
    <row r="641" s="179" customFormat="true" ht="20.25" hidden="false" customHeight="false" outlineLevel="0" collapsed="false">
      <c r="A641" s="221"/>
      <c r="B641" s="211" t="str">
        <f aca="false">IF(LEN(A641)=0,"",INDEX('Smelter Look-up'!$A:$A,MATCH($A641,'Smelter Look-up'!$E:$E,0)))</f>
        <v/>
      </c>
      <c r="C641" s="212" t="str">
        <f aca="false">IF(LEN(A641)=0,"",INDEX('Smelter Look-up'!$C:$C,MATCH($A641,'Smelter Look-up'!$E:$E,0)))</f>
        <v/>
      </c>
      <c r="D641" s="213"/>
      <c r="E641" s="211" t="str">
        <f aca="true">IF(ISERROR($V641),"",OFFSET('Smelter Look-up'!$D$4,$V641-4,0)&amp;"")</f>
        <v/>
      </c>
      <c r="F641" s="214" t="str">
        <f aca="true">IF(ISERROR($V641),"",OFFSET('Smelter Look-up'!$E$4,$V641-4,0))</f>
        <v/>
      </c>
      <c r="G641" s="214" t="str">
        <f aca="true">IF(C641=$X$4,IF(ISERROR($V641),"Enter smelter details","RMI"),IF(ISERROR($V641),"",OFFSET('Smelter Look-up'!$F$4,$V641-4,0)))</f>
        <v/>
      </c>
      <c r="H641" s="215" t="str">
        <f aca="true">IF(ISERROR($V641),"",OFFSET('Smelter Look-up'!$G$4,$V641-4,0))</f>
        <v/>
      </c>
      <c r="I641" s="216" t="str">
        <f aca="true">IF(ISERROR($V641),"",OFFSET('Smelter Look-up'!$H$4,$V641-4,0))</f>
        <v/>
      </c>
      <c r="J641" s="216" t="str">
        <f aca="true">IF(ISERROR($V641),"",OFFSET('Smelter Look-up'!$I$4,$V641-4,0))</f>
        <v/>
      </c>
      <c r="K641" s="217"/>
      <c r="L641" s="217"/>
      <c r="M641" s="217"/>
      <c r="N641" s="217"/>
      <c r="O641" s="217"/>
      <c r="P641" s="218"/>
      <c r="Q641" s="219"/>
      <c r="R641" s="220" t="str">
        <f aca="true">IF(ISERROR($V641),"",OFFSET('Smelter Look-up'!$C$4,$V641-4,0)&amp;"")</f>
        <v/>
      </c>
      <c r="S641" s="221" t="str">
        <f aca="true">IF(B641="","",IF(ISERROR(MATCH($E641,CL,0)),"Unknown",INDIRECT("'C'!$A$"&amp;MATCH($E641,CL,0)+1)))</f>
        <v/>
      </c>
      <c r="T641" s="221" t="str">
        <f aca="true">IF(B641="","",IF(ISERROR(MATCH($J641,SorP!$B$1:$B$6279,0)),"",INDIRECT("'SorP'!$A$"&amp;MATCH($S641&amp;$J641,SorP!C:C,0))))</f>
        <v/>
      </c>
      <c r="U641" s="222"/>
      <c r="V641" s="223" t="e">
        <f aca="false">IF(C641="",NA(),IF(OR(C641="Smelter not listed",C641="Smelter not yet identified"),MATCH($B641&amp;$D641,'Smelter Look-up'!$J:$J,0),MATCH($B641&amp;$C641,'Smelter Look-up'!$J:$J,0)))</f>
        <v>#N/A</v>
      </c>
      <c r="X641" s="179" t="n">
        <f aca="false">IF(AND(C641="Smelter not listed",OR(LEN(D641)=0,LEN(E641)=0)),1,0)</f>
        <v>0</v>
      </c>
      <c r="AB641" s="224" t="str">
        <f aca="false">B641&amp;C641</f>
        <v/>
      </c>
    </row>
    <row r="642" s="179" customFormat="true" ht="20.25" hidden="false" customHeight="false" outlineLevel="0" collapsed="false">
      <c r="A642" s="221"/>
      <c r="B642" s="211" t="str">
        <f aca="false">IF(LEN(A642)=0,"",INDEX('Smelter Look-up'!$A:$A,MATCH($A642,'Smelter Look-up'!$E:$E,0)))</f>
        <v/>
      </c>
      <c r="C642" s="212" t="str">
        <f aca="false">IF(LEN(A642)=0,"",INDEX('Smelter Look-up'!$C:$C,MATCH($A642,'Smelter Look-up'!$E:$E,0)))</f>
        <v/>
      </c>
      <c r="D642" s="213"/>
      <c r="E642" s="211" t="str">
        <f aca="true">IF(ISERROR($V642),"",OFFSET('Smelter Look-up'!$D$4,$V642-4,0)&amp;"")</f>
        <v/>
      </c>
      <c r="F642" s="214" t="str">
        <f aca="true">IF(ISERROR($V642),"",OFFSET('Smelter Look-up'!$E$4,$V642-4,0))</f>
        <v/>
      </c>
      <c r="G642" s="214" t="str">
        <f aca="true">IF(C642=$X$4,IF(ISERROR($V642),"Enter smelter details","RMI"),IF(ISERROR($V642),"",OFFSET('Smelter Look-up'!$F$4,$V642-4,0)))</f>
        <v/>
      </c>
      <c r="H642" s="215" t="str">
        <f aca="true">IF(ISERROR($V642),"",OFFSET('Smelter Look-up'!$G$4,$V642-4,0))</f>
        <v/>
      </c>
      <c r="I642" s="216" t="str">
        <f aca="true">IF(ISERROR($V642),"",OFFSET('Smelter Look-up'!$H$4,$V642-4,0))</f>
        <v/>
      </c>
      <c r="J642" s="216" t="str">
        <f aca="true">IF(ISERROR($V642),"",OFFSET('Smelter Look-up'!$I$4,$V642-4,0))</f>
        <v/>
      </c>
      <c r="K642" s="217"/>
      <c r="L642" s="217"/>
      <c r="M642" s="217"/>
      <c r="N642" s="217"/>
      <c r="O642" s="217"/>
      <c r="P642" s="218"/>
      <c r="Q642" s="219"/>
      <c r="R642" s="220" t="str">
        <f aca="true">IF(ISERROR($V642),"",OFFSET('Smelter Look-up'!$C$4,$V642-4,0)&amp;"")</f>
        <v/>
      </c>
      <c r="S642" s="221" t="str">
        <f aca="true">IF(B642="","",IF(ISERROR(MATCH($E642,CL,0)),"Unknown",INDIRECT("'C'!$A$"&amp;MATCH($E642,CL,0)+1)))</f>
        <v/>
      </c>
      <c r="T642" s="221" t="str">
        <f aca="true">IF(B642="","",IF(ISERROR(MATCH($J642,SorP!$B$1:$B$6279,0)),"",INDIRECT("'SorP'!$A$"&amp;MATCH($S642&amp;$J642,SorP!C:C,0))))</f>
        <v/>
      </c>
      <c r="U642" s="222"/>
      <c r="V642" s="223" t="e">
        <f aca="false">IF(C642="",NA(),IF(OR(C642="Smelter not listed",C642="Smelter not yet identified"),MATCH($B642&amp;$D642,'Smelter Look-up'!$J:$J,0),MATCH($B642&amp;$C642,'Smelter Look-up'!$J:$J,0)))</f>
        <v>#N/A</v>
      </c>
      <c r="X642" s="179" t="n">
        <f aca="false">IF(AND(C642="Smelter not listed",OR(LEN(D642)=0,LEN(E642)=0)),1,0)</f>
        <v>0</v>
      </c>
      <c r="AB642" s="224" t="str">
        <f aca="false">B642&amp;C642</f>
        <v/>
      </c>
    </row>
    <row r="643" s="179" customFormat="true" ht="20.25" hidden="false" customHeight="false" outlineLevel="0" collapsed="false">
      <c r="A643" s="221"/>
      <c r="B643" s="211" t="str">
        <f aca="false">IF(LEN(A643)=0,"",INDEX('Smelter Look-up'!$A:$A,MATCH($A643,'Smelter Look-up'!$E:$E,0)))</f>
        <v/>
      </c>
      <c r="C643" s="212" t="str">
        <f aca="false">IF(LEN(A643)=0,"",INDEX('Smelter Look-up'!$C:$C,MATCH($A643,'Smelter Look-up'!$E:$E,0)))</f>
        <v/>
      </c>
      <c r="D643" s="213"/>
      <c r="E643" s="211" t="str">
        <f aca="true">IF(ISERROR($V643),"",OFFSET('Smelter Look-up'!$D$4,$V643-4,0)&amp;"")</f>
        <v/>
      </c>
      <c r="F643" s="214" t="str">
        <f aca="true">IF(ISERROR($V643),"",OFFSET('Smelter Look-up'!$E$4,$V643-4,0))</f>
        <v/>
      </c>
      <c r="G643" s="214" t="str">
        <f aca="true">IF(C643=$X$4,IF(ISERROR($V643),"Enter smelter details","RMI"),IF(ISERROR($V643),"",OFFSET('Smelter Look-up'!$F$4,$V643-4,0)))</f>
        <v/>
      </c>
      <c r="H643" s="215" t="str">
        <f aca="true">IF(ISERROR($V643),"",OFFSET('Smelter Look-up'!$G$4,$V643-4,0))</f>
        <v/>
      </c>
      <c r="I643" s="216" t="str">
        <f aca="true">IF(ISERROR($V643),"",OFFSET('Smelter Look-up'!$H$4,$V643-4,0))</f>
        <v/>
      </c>
      <c r="J643" s="216" t="str">
        <f aca="true">IF(ISERROR($V643),"",OFFSET('Smelter Look-up'!$I$4,$V643-4,0))</f>
        <v/>
      </c>
      <c r="K643" s="217"/>
      <c r="L643" s="217"/>
      <c r="M643" s="217"/>
      <c r="N643" s="217"/>
      <c r="O643" s="217"/>
      <c r="P643" s="218"/>
      <c r="Q643" s="219"/>
      <c r="R643" s="220" t="str">
        <f aca="true">IF(ISERROR($V643),"",OFFSET('Smelter Look-up'!$C$4,$V643-4,0)&amp;"")</f>
        <v/>
      </c>
      <c r="S643" s="221" t="str">
        <f aca="true">IF(B643="","",IF(ISERROR(MATCH($E643,CL,0)),"Unknown",INDIRECT("'C'!$A$"&amp;MATCH($E643,CL,0)+1)))</f>
        <v/>
      </c>
      <c r="T643" s="221" t="str">
        <f aca="true">IF(B643="","",IF(ISERROR(MATCH($J643,SorP!$B$1:$B$6279,0)),"",INDIRECT("'SorP'!$A$"&amp;MATCH($S643&amp;$J643,SorP!C:C,0))))</f>
        <v/>
      </c>
      <c r="U643" s="222"/>
      <c r="V643" s="223" t="e">
        <f aca="false">IF(C643="",NA(),IF(OR(C643="Smelter not listed",C643="Smelter not yet identified"),MATCH($B643&amp;$D643,'Smelter Look-up'!$J:$J,0),MATCH($B643&amp;$C643,'Smelter Look-up'!$J:$J,0)))</f>
        <v>#N/A</v>
      </c>
      <c r="X643" s="179" t="n">
        <f aca="false">IF(AND(C643="Smelter not listed",OR(LEN(D643)=0,LEN(E643)=0)),1,0)</f>
        <v>0</v>
      </c>
      <c r="AB643" s="224" t="str">
        <f aca="false">B643&amp;C643</f>
        <v/>
      </c>
    </row>
    <row r="644" s="179" customFormat="true" ht="20.25" hidden="false" customHeight="false" outlineLevel="0" collapsed="false">
      <c r="A644" s="221"/>
      <c r="B644" s="211" t="str">
        <f aca="false">IF(LEN(A644)=0,"",INDEX('Smelter Look-up'!$A:$A,MATCH($A644,'Smelter Look-up'!$E:$E,0)))</f>
        <v/>
      </c>
      <c r="C644" s="212" t="str">
        <f aca="false">IF(LEN(A644)=0,"",INDEX('Smelter Look-up'!$C:$C,MATCH($A644,'Smelter Look-up'!$E:$E,0)))</f>
        <v/>
      </c>
      <c r="D644" s="213"/>
      <c r="E644" s="211" t="str">
        <f aca="true">IF(ISERROR($V644),"",OFFSET('Smelter Look-up'!$D$4,$V644-4,0)&amp;"")</f>
        <v/>
      </c>
      <c r="F644" s="214" t="str">
        <f aca="true">IF(ISERROR($V644),"",OFFSET('Smelter Look-up'!$E$4,$V644-4,0))</f>
        <v/>
      </c>
      <c r="G644" s="214" t="str">
        <f aca="true">IF(C644=$X$4,IF(ISERROR($V644),"Enter smelter details","RMI"),IF(ISERROR($V644),"",OFFSET('Smelter Look-up'!$F$4,$V644-4,0)))</f>
        <v/>
      </c>
      <c r="H644" s="215" t="str">
        <f aca="true">IF(ISERROR($V644),"",OFFSET('Smelter Look-up'!$G$4,$V644-4,0))</f>
        <v/>
      </c>
      <c r="I644" s="216" t="str">
        <f aca="true">IF(ISERROR($V644),"",OFFSET('Smelter Look-up'!$H$4,$V644-4,0))</f>
        <v/>
      </c>
      <c r="J644" s="216" t="str">
        <f aca="true">IF(ISERROR($V644),"",OFFSET('Smelter Look-up'!$I$4,$V644-4,0))</f>
        <v/>
      </c>
      <c r="K644" s="217"/>
      <c r="L644" s="217"/>
      <c r="M644" s="217"/>
      <c r="N644" s="217"/>
      <c r="O644" s="217"/>
      <c r="P644" s="218"/>
      <c r="Q644" s="219"/>
      <c r="R644" s="220" t="str">
        <f aca="true">IF(ISERROR($V644),"",OFFSET('Smelter Look-up'!$C$4,$V644-4,0)&amp;"")</f>
        <v/>
      </c>
      <c r="S644" s="221" t="str">
        <f aca="true">IF(B644="","",IF(ISERROR(MATCH($E644,CL,0)),"Unknown",INDIRECT("'C'!$A$"&amp;MATCH($E644,CL,0)+1)))</f>
        <v/>
      </c>
      <c r="T644" s="221" t="str">
        <f aca="true">IF(B644="","",IF(ISERROR(MATCH($J644,SorP!$B$1:$B$6279,0)),"",INDIRECT("'SorP'!$A$"&amp;MATCH($S644&amp;$J644,SorP!C:C,0))))</f>
        <v/>
      </c>
      <c r="U644" s="222"/>
      <c r="V644" s="223" t="e">
        <f aca="false">IF(C644="",NA(),IF(OR(C644="Smelter not listed",C644="Smelter not yet identified"),MATCH($B644&amp;$D644,'Smelter Look-up'!$J:$J,0),MATCH($B644&amp;$C644,'Smelter Look-up'!$J:$J,0)))</f>
        <v>#N/A</v>
      </c>
      <c r="X644" s="179" t="n">
        <f aca="false">IF(AND(C644="Smelter not listed",OR(LEN(D644)=0,LEN(E644)=0)),1,0)</f>
        <v>0</v>
      </c>
      <c r="AB644" s="224" t="str">
        <f aca="false">B644&amp;C644</f>
        <v/>
      </c>
    </row>
    <row r="645" s="179" customFormat="true" ht="20.25" hidden="false" customHeight="false" outlineLevel="0" collapsed="false">
      <c r="A645" s="221"/>
      <c r="B645" s="211" t="str">
        <f aca="false">IF(LEN(A645)=0,"",INDEX('Smelter Look-up'!$A:$A,MATCH($A645,'Smelter Look-up'!$E:$E,0)))</f>
        <v/>
      </c>
      <c r="C645" s="212" t="str">
        <f aca="false">IF(LEN(A645)=0,"",INDEX('Smelter Look-up'!$C:$C,MATCH($A645,'Smelter Look-up'!$E:$E,0)))</f>
        <v/>
      </c>
      <c r="D645" s="213"/>
      <c r="E645" s="211" t="str">
        <f aca="true">IF(ISERROR($V645),"",OFFSET('Smelter Look-up'!$D$4,$V645-4,0)&amp;"")</f>
        <v/>
      </c>
      <c r="F645" s="214" t="str">
        <f aca="true">IF(ISERROR($V645),"",OFFSET('Smelter Look-up'!$E$4,$V645-4,0))</f>
        <v/>
      </c>
      <c r="G645" s="214" t="str">
        <f aca="true">IF(C645=$X$4,IF(ISERROR($V645),"Enter smelter details","RMI"),IF(ISERROR($V645),"",OFFSET('Smelter Look-up'!$F$4,$V645-4,0)))</f>
        <v/>
      </c>
      <c r="H645" s="215" t="str">
        <f aca="true">IF(ISERROR($V645),"",OFFSET('Smelter Look-up'!$G$4,$V645-4,0))</f>
        <v/>
      </c>
      <c r="I645" s="216" t="str">
        <f aca="true">IF(ISERROR($V645),"",OFFSET('Smelter Look-up'!$H$4,$V645-4,0))</f>
        <v/>
      </c>
      <c r="J645" s="216" t="str">
        <f aca="true">IF(ISERROR($V645),"",OFFSET('Smelter Look-up'!$I$4,$V645-4,0))</f>
        <v/>
      </c>
      <c r="K645" s="217"/>
      <c r="L645" s="217"/>
      <c r="M645" s="217"/>
      <c r="N645" s="217"/>
      <c r="O645" s="217"/>
      <c r="P645" s="218"/>
      <c r="Q645" s="219"/>
      <c r="R645" s="220" t="str">
        <f aca="true">IF(ISERROR($V645),"",OFFSET('Smelter Look-up'!$C$4,$V645-4,0)&amp;"")</f>
        <v/>
      </c>
      <c r="S645" s="221" t="str">
        <f aca="true">IF(B645="","",IF(ISERROR(MATCH($E645,CL,0)),"Unknown",INDIRECT("'C'!$A$"&amp;MATCH($E645,CL,0)+1)))</f>
        <v/>
      </c>
      <c r="T645" s="221" t="str">
        <f aca="true">IF(B645="","",IF(ISERROR(MATCH($J645,SorP!$B$1:$B$6279,0)),"",INDIRECT("'SorP'!$A$"&amp;MATCH($S645&amp;$J645,SorP!C:C,0))))</f>
        <v/>
      </c>
      <c r="U645" s="222"/>
      <c r="V645" s="223" t="e">
        <f aca="false">IF(C645="",NA(),IF(OR(C645="Smelter not listed",C645="Smelter not yet identified"),MATCH($B645&amp;$D645,'Smelter Look-up'!$J:$J,0),MATCH($B645&amp;$C645,'Smelter Look-up'!$J:$J,0)))</f>
        <v>#N/A</v>
      </c>
      <c r="X645" s="179" t="n">
        <f aca="false">IF(AND(C645="Smelter not listed",OR(LEN(D645)=0,LEN(E645)=0)),1,0)</f>
        <v>0</v>
      </c>
      <c r="AB645" s="224" t="str">
        <f aca="false">B645&amp;C645</f>
        <v/>
      </c>
    </row>
    <row r="646" s="179" customFormat="true" ht="20.25" hidden="false" customHeight="false" outlineLevel="0" collapsed="false">
      <c r="A646" s="221"/>
      <c r="B646" s="211" t="str">
        <f aca="false">IF(LEN(A646)=0,"",INDEX('Smelter Look-up'!$A:$A,MATCH($A646,'Smelter Look-up'!$E:$E,0)))</f>
        <v/>
      </c>
      <c r="C646" s="212" t="str">
        <f aca="false">IF(LEN(A646)=0,"",INDEX('Smelter Look-up'!$C:$C,MATCH($A646,'Smelter Look-up'!$E:$E,0)))</f>
        <v/>
      </c>
      <c r="D646" s="213"/>
      <c r="E646" s="211" t="str">
        <f aca="true">IF(ISERROR($V646),"",OFFSET('Smelter Look-up'!$D$4,$V646-4,0)&amp;"")</f>
        <v/>
      </c>
      <c r="F646" s="214" t="str">
        <f aca="true">IF(ISERROR($V646),"",OFFSET('Smelter Look-up'!$E$4,$V646-4,0))</f>
        <v/>
      </c>
      <c r="G646" s="214" t="str">
        <f aca="true">IF(C646=$X$4,IF(ISERROR($V646),"Enter smelter details","RMI"),IF(ISERROR($V646),"",OFFSET('Smelter Look-up'!$F$4,$V646-4,0)))</f>
        <v/>
      </c>
      <c r="H646" s="215" t="str">
        <f aca="true">IF(ISERROR($V646),"",OFFSET('Smelter Look-up'!$G$4,$V646-4,0))</f>
        <v/>
      </c>
      <c r="I646" s="216" t="str">
        <f aca="true">IF(ISERROR($V646),"",OFFSET('Smelter Look-up'!$H$4,$V646-4,0))</f>
        <v/>
      </c>
      <c r="J646" s="216" t="str">
        <f aca="true">IF(ISERROR($V646),"",OFFSET('Smelter Look-up'!$I$4,$V646-4,0))</f>
        <v/>
      </c>
      <c r="K646" s="217"/>
      <c r="L646" s="217"/>
      <c r="M646" s="217"/>
      <c r="N646" s="217"/>
      <c r="O646" s="217"/>
      <c r="P646" s="218"/>
      <c r="Q646" s="219"/>
      <c r="R646" s="220" t="str">
        <f aca="true">IF(ISERROR($V646),"",OFFSET('Smelter Look-up'!$C$4,$V646-4,0)&amp;"")</f>
        <v/>
      </c>
      <c r="S646" s="221" t="str">
        <f aca="true">IF(B646="","",IF(ISERROR(MATCH($E646,CL,0)),"Unknown",INDIRECT("'C'!$A$"&amp;MATCH($E646,CL,0)+1)))</f>
        <v/>
      </c>
      <c r="T646" s="221" t="str">
        <f aca="true">IF(B646="","",IF(ISERROR(MATCH($J646,SorP!$B$1:$B$6279,0)),"",INDIRECT("'SorP'!$A$"&amp;MATCH($S646&amp;$J646,SorP!C:C,0))))</f>
        <v/>
      </c>
      <c r="U646" s="222"/>
      <c r="V646" s="223" t="e">
        <f aca="false">IF(C646="",NA(),IF(OR(C646="Smelter not listed",C646="Smelter not yet identified"),MATCH($B646&amp;$D646,'Smelter Look-up'!$J:$J,0),MATCH($B646&amp;$C646,'Smelter Look-up'!$J:$J,0)))</f>
        <v>#N/A</v>
      </c>
      <c r="X646" s="179" t="n">
        <f aca="false">IF(AND(C646="Smelter not listed",OR(LEN(D646)=0,LEN(E646)=0)),1,0)</f>
        <v>0</v>
      </c>
      <c r="AB646" s="224" t="str">
        <f aca="false">B646&amp;C646</f>
        <v/>
      </c>
    </row>
    <row r="647" s="179" customFormat="true" ht="20.25" hidden="false" customHeight="false" outlineLevel="0" collapsed="false">
      <c r="A647" s="221"/>
      <c r="B647" s="211" t="str">
        <f aca="false">IF(LEN(A647)=0,"",INDEX('Smelter Look-up'!$A:$A,MATCH($A647,'Smelter Look-up'!$E:$E,0)))</f>
        <v/>
      </c>
      <c r="C647" s="212" t="str">
        <f aca="false">IF(LEN(A647)=0,"",INDEX('Smelter Look-up'!$C:$C,MATCH($A647,'Smelter Look-up'!$E:$E,0)))</f>
        <v/>
      </c>
      <c r="D647" s="213"/>
      <c r="E647" s="211" t="str">
        <f aca="true">IF(ISERROR($V647),"",OFFSET('Smelter Look-up'!$D$4,$V647-4,0)&amp;"")</f>
        <v/>
      </c>
      <c r="F647" s="214" t="str">
        <f aca="true">IF(ISERROR($V647),"",OFFSET('Smelter Look-up'!$E$4,$V647-4,0))</f>
        <v/>
      </c>
      <c r="G647" s="214" t="str">
        <f aca="true">IF(C647=$X$4,IF(ISERROR($V647),"Enter smelter details","RMI"),IF(ISERROR($V647),"",OFFSET('Smelter Look-up'!$F$4,$V647-4,0)))</f>
        <v/>
      </c>
      <c r="H647" s="215" t="str">
        <f aca="true">IF(ISERROR($V647),"",OFFSET('Smelter Look-up'!$G$4,$V647-4,0))</f>
        <v/>
      </c>
      <c r="I647" s="216" t="str">
        <f aca="true">IF(ISERROR($V647),"",OFFSET('Smelter Look-up'!$H$4,$V647-4,0))</f>
        <v/>
      </c>
      <c r="J647" s="216" t="str">
        <f aca="true">IF(ISERROR($V647),"",OFFSET('Smelter Look-up'!$I$4,$V647-4,0))</f>
        <v/>
      </c>
      <c r="K647" s="217"/>
      <c r="L647" s="217"/>
      <c r="M647" s="217"/>
      <c r="N647" s="217"/>
      <c r="O647" s="217"/>
      <c r="P647" s="218"/>
      <c r="Q647" s="219"/>
      <c r="R647" s="220" t="str">
        <f aca="true">IF(ISERROR($V647),"",OFFSET('Smelter Look-up'!$C$4,$V647-4,0)&amp;"")</f>
        <v/>
      </c>
      <c r="S647" s="221" t="str">
        <f aca="true">IF(B647="","",IF(ISERROR(MATCH($E647,CL,0)),"Unknown",INDIRECT("'C'!$A$"&amp;MATCH($E647,CL,0)+1)))</f>
        <v/>
      </c>
      <c r="T647" s="221" t="str">
        <f aca="true">IF(B647="","",IF(ISERROR(MATCH($J647,SorP!$B$1:$B$6279,0)),"",INDIRECT("'SorP'!$A$"&amp;MATCH($S647&amp;$J647,SorP!C:C,0))))</f>
        <v/>
      </c>
      <c r="U647" s="222"/>
      <c r="V647" s="223" t="e">
        <f aca="false">IF(C647="",NA(),IF(OR(C647="Smelter not listed",C647="Smelter not yet identified"),MATCH($B647&amp;$D647,'Smelter Look-up'!$J:$J,0),MATCH($B647&amp;$C647,'Smelter Look-up'!$J:$J,0)))</f>
        <v>#N/A</v>
      </c>
      <c r="X647" s="179" t="n">
        <f aca="false">IF(AND(C647="Smelter not listed",OR(LEN(D647)=0,LEN(E647)=0)),1,0)</f>
        <v>0</v>
      </c>
      <c r="AB647" s="224" t="str">
        <f aca="false">B647&amp;C647</f>
        <v/>
      </c>
    </row>
    <row r="648" s="179" customFormat="true" ht="20.25" hidden="false" customHeight="false" outlineLevel="0" collapsed="false">
      <c r="A648" s="221"/>
      <c r="B648" s="211" t="str">
        <f aca="false">IF(LEN(A648)=0,"",INDEX('Smelter Look-up'!$A:$A,MATCH($A648,'Smelter Look-up'!$E:$E,0)))</f>
        <v/>
      </c>
      <c r="C648" s="212" t="str">
        <f aca="false">IF(LEN(A648)=0,"",INDEX('Smelter Look-up'!$C:$C,MATCH($A648,'Smelter Look-up'!$E:$E,0)))</f>
        <v/>
      </c>
      <c r="D648" s="213"/>
      <c r="E648" s="211" t="str">
        <f aca="true">IF(ISERROR($V648),"",OFFSET('Smelter Look-up'!$D$4,$V648-4,0)&amp;"")</f>
        <v/>
      </c>
      <c r="F648" s="214" t="str">
        <f aca="true">IF(ISERROR($V648),"",OFFSET('Smelter Look-up'!$E$4,$V648-4,0))</f>
        <v/>
      </c>
      <c r="G648" s="214" t="str">
        <f aca="true">IF(C648=$X$4,IF(ISERROR($V648),"Enter smelter details","RMI"),IF(ISERROR($V648),"",OFFSET('Smelter Look-up'!$F$4,$V648-4,0)))</f>
        <v/>
      </c>
      <c r="H648" s="215" t="str">
        <f aca="true">IF(ISERROR($V648),"",OFFSET('Smelter Look-up'!$G$4,$V648-4,0))</f>
        <v/>
      </c>
      <c r="I648" s="216" t="str">
        <f aca="true">IF(ISERROR($V648),"",OFFSET('Smelter Look-up'!$H$4,$V648-4,0))</f>
        <v/>
      </c>
      <c r="J648" s="216" t="str">
        <f aca="true">IF(ISERROR($V648),"",OFFSET('Smelter Look-up'!$I$4,$V648-4,0))</f>
        <v/>
      </c>
      <c r="K648" s="217"/>
      <c r="L648" s="217"/>
      <c r="M648" s="217"/>
      <c r="N648" s="217"/>
      <c r="O648" s="217"/>
      <c r="P648" s="218"/>
      <c r="Q648" s="219"/>
      <c r="R648" s="220" t="str">
        <f aca="true">IF(ISERROR($V648),"",OFFSET('Smelter Look-up'!$C$4,$V648-4,0)&amp;"")</f>
        <v/>
      </c>
      <c r="S648" s="221" t="str">
        <f aca="true">IF(B648="","",IF(ISERROR(MATCH($E648,CL,0)),"Unknown",INDIRECT("'C'!$A$"&amp;MATCH($E648,CL,0)+1)))</f>
        <v/>
      </c>
      <c r="T648" s="221" t="str">
        <f aca="true">IF(B648="","",IF(ISERROR(MATCH($J648,SorP!$B$1:$B$6279,0)),"",INDIRECT("'SorP'!$A$"&amp;MATCH($S648&amp;$J648,SorP!C:C,0))))</f>
        <v/>
      </c>
      <c r="U648" s="222"/>
      <c r="V648" s="223" t="e">
        <f aca="false">IF(C648="",NA(),IF(OR(C648="Smelter not listed",C648="Smelter not yet identified"),MATCH($B648&amp;$D648,'Smelter Look-up'!$J:$J,0),MATCH($B648&amp;$C648,'Smelter Look-up'!$J:$J,0)))</f>
        <v>#N/A</v>
      </c>
      <c r="X648" s="179" t="n">
        <f aca="false">IF(AND(C648="Smelter not listed",OR(LEN(D648)=0,LEN(E648)=0)),1,0)</f>
        <v>0</v>
      </c>
      <c r="AB648" s="224" t="str">
        <f aca="false">B648&amp;C648</f>
        <v/>
      </c>
    </row>
    <row r="649" s="179" customFormat="true" ht="20.25" hidden="false" customHeight="false" outlineLevel="0" collapsed="false">
      <c r="A649" s="221"/>
      <c r="B649" s="211" t="str">
        <f aca="false">IF(LEN(A649)=0,"",INDEX('Smelter Look-up'!$A:$A,MATCH($A649,'Smelter Look-up'!$E:$E,0)))</f>
        <v/>
      </c>
      <c r="C649" s="212" t="str">
        <f aca="false">IF(LEN(A649)=0,"",INDEX('Smelter Look-up'!$C:$C,MATCH($A649,'Smelter Look-up'!$E:$E,0)))</f>
        <v/>
      </c>
      <c r="D649" s="213"/>
      <c r="E649" s="211" t="str">
        <f aca="true">IF(ISERROR($V649),"",OFFSET('Smelter Look-up'!$D$4,$V649-4,0)&amp;"")</f>
        <v/>
      </c>
      <c r="F649" s="214" t="str">
        <f aca="true">IF(ISERROR($V649),"",OFFSET('Smelter Look-up'!$E$4,$V649-4,0))</f>
        <v/>
      </c>
      <c r="G649" s="214" t="str">
        <f aca="true">IF(C649=$X$4,IF(ISERROR($V649),"Enter smelter details","RMI"),IF(ISERROR($V649),"",OFFSET('Smelter Look-up'!$F$4,$V649-4,0)))</f>
        <v/>
      </c>
      <c r="H649" s="215" t="str">
        <f aca="true">IF(ISERROR($V649),"",OFFSET('Smelter Look-up'!$G$4,$V649-4,0))</f>
        <v/>
      </c>
      <c r="I649" s="216" t="str">
        <f aca="true">IF(ISERROR($V649),"",OFFSET('Smelter Look-up'!$H$4,$V649-4,0))</f>
        <v/>
      </c>
      <c r="J649" s="216" t="str">
        <f aca="true">IF(ISERROR($V649),"",OFFSET('Smelter Look-up'!$I$4,$V649-4,0))</f>
        <v/>
      </c>
      <c r="K649" s="217"/>
      <c r="L649" s="217"/>
      <c r="M649" s="217"/>
      <c r="N649" s="217"/>
      <c r="O649" s="217"/>
      <c r="P649" s="218"/>
      <c r="Q649" s="219"/>
      <c r="R649" s="220" t="str">
        <f aca="true">IF(ISERROR($V649),"",OFFSET('Smelter Look-up'!$C$4,$V649-4,0)&amp;"")</f>
        <v/>
      </c>
      <c r="S649" s="221" t="str">
        <f aca="true">IF(B649="","",IF(ISERROR(MATCH($E649,CL,0)),"Unknown",INDIRECT("'C'!$A$"&amp;MATCH($E649,CL,0)+1)))</f>
        <v/>
      </c>
      <c r="T649" s="221" t="str">
        <f aca="true">IF(B649="","",IF(ISERROR(MATCH($J649,SorP!$B$1:$B$6279,0)),"",INDIRECT("'SorP'!$A$"&amp;MATCH($S649&amp;$J649,SorP!C:C,0))))</f>
        <v/>
      </c>
      <c r="U649" s="222"/>
      <c r="V649" s="223" t="e">
        <f aca="false">IF(C649="",NA(),IF(OR(C649="Smelter not listed",C649="Smelter not yet identified"),MATCH($B649&amp;$D649,'Smelter Look-up'!$J:$J,0),MATCH($B649&amp;$C649,'Smelter Look-up'!$J:$J,0)))</f>
        <v>#N/A</v>
      </c>
      <c r="X649" s="179" t="n">
        <f aca="false">IF(AND(C649="Smelter not listed",OR(LEN(D649)=0,LEN(E649)=0)),1,0)</f>
        <v>0</v>
      </c>
      <c r="AB649" s="224" t="str">
        <f aca="false">B649&amp;C649</f>
        <v/>
      </c>
    </row>
    <row r="650" s="179" customFormat="true" ht="20.25" hidden="false" customHeight="false" outlineLevel="0" collapsed="false">
      <c r="A650" s="221"/>
      <c r="B650" s="211" t="str">
        <f aca="false">IF(LEN(A650)=0,"",INDEX('Smelter Look-up'!$A:$A,MATCH($A650,'Smelter Look-up'!$E:$E,0)))</f>
        <v/>
      </c>
      <c r="C650" s="212" t="str">
        <f aca="false">IF(LEN(A650)=0,"",INDEX('Smelter Look-up'!$C:$C,MATCH($A650,'Smelter Look-up'!$E:$E,0)))</f>
        <v/>
      </c>
      <c r="D650" s="213"/>
      <c r="E650" s="211" t="str">
        <f aca="true">IF(ISERROR($V650),"",OFFSET('Smelter Look-up'!$D$4,$V650-4,0)&amp;"")</f>
        <v/>
      </c>
      <c r="F650" s="214" t="str">
        <f aca="true">IF(ISERROR($V650),"",OFFSET('Smelter Look-up'!$E$4,$V650-4,0))</f>
        <v/>
      </c>
      <c r="G650" s="214" t="str">
        <f aca="true">IF(C650=$X$4,IF(ISERROR($V650),"Enter smelter details","RMI"),IF(ISERROR($V650),"",OFFSET('Smelter Look-up'!$F$4,$V650-4,0)))</f>
        <v/>
      </c>
      <c r="H650" s="215" t="str">
        <f aca="true">IF(ISERROR($V650),"",OFFSET('Smelter Look-up'!$G$4,$V650-4,0))</f>
        <v/>
      </c>
      <c r="I650" s="216" t="str">
        <f aca="true">IF(ISERROR($V650),"",OFFSET('Smelter Look-up'!$H$4,$V650-4,0))</f>
        <v/>
      </c>
      <c r="J650" s="216" t="str">
        <f aca="true">IF(ISERROR($V650),"",OFFSET('Smelter Look-up'!$I$4,$V650-4,0))</f>
        <v/>
      </c>
      <c r="K650" s="217"/>
      <c r="L650" s="217"/>
      <c r="M650" s="217"/>
      <c r="N650" s="217"/>
      <c r="O650" s="217"/>
      <c r="P650" s="218"/>
      <c r="Q650" s="219"/>
      <c r="R650" s="220" t="str">
        <f aca="true">IF(ISERROR($V650),"",OFFSET('Smelter Look-up'!$C$4,$V650-4,0)&amp;"")</f>
        <v/>
      </c>
      <c r="S650" s="221" t="str">
        <f aca="true">IF(B650="","",IF(ISERROR(MATCH($E650,CL,0)),"Unknown",INDIRECT("'C'!$A$"&amp;MATCH($E650,CL,0)+1)))</f>
        <v/>
      </c>
      <c r="T650" s="221" t="str">
        <f aca="true">IF(B650="","",IF(ISERROR(MATCH($J650,SorP!$B$1:$B$6279,0)),"",INDIRECT("'SorP'!$A$"&amp;MATCH($S650&amp;$J650,SorP!C:C,0))))</f>
        <v/>
      </c>
      <c r="U650" s="222"/>
      <c r="V650" s="223" t="e">
        <f aca="false">IF(C650="",NA(),IF(OR(C650="Smelter not listed",C650="Smelter not yet identified"),MATCH($B650&amp;$D650,'Smelter Look-up'!$J:$J,0),MATCH($B650&amp;$C650,'Smelter Look-up'!$J:$J,0)))</f>
        <v>#N/A</v>
      </c>
      <c r="X650" s="179" t="n">
        <f aca="false">IF(AND(C650="Smelter not listed",OR(LEN(D650)=0,LEN(E650)=0)),1,0)</f>
        <v>0</v>
      </c>
      <c r="AB650" s="224" t="str">
        <f aca="false">B650&amp;C650</f>
        <v/>
      </c>
    </row>
    <row r="651" s="179" customFormat="true" ht="20.25" hidden="false" customHeight="false" outlineLevel="0" collapsed="false">
      <c r="A651" s="221"/>
      <c r="B651" s="211" t="str">
        <f aca="false">IF(LEN(A651)=0,"",INDEX('Smelter Look-up'!$A:$A,MATCH($A651,'Smelter Look-up'!$E:$E,0)))</f>
        <v/>
      </c>
      <c r="C651" s="212" t="str">
        <f aca="false">IF(LEN(A651)=0,"",INDEX('Smelter Look-up'!$C:$C,MATCH($A651,'Smelter Look-up'!$E:$E,0)))</f>
        <v/>
      </c>
      <c r="D651" s="213"/>
      <c r="E651" s="211" t="str">
        <f aca="true">IF(ISERROR($V651),"",OFFSET('Smelter Look-up'!$D$4,$V651-4,0)&amp;"")</f>
        <v/>
      </c>
      <c r="F651" s="214" t="str">
        <f aca="true">IF(ISERROR($V651),"",OFFSET('Smelter Look-up'!$E$4,$V651-4,0))</f>
        <v/>
      </c>
      <c r="G651" s="214" t="str">
        <f aca="true">IF(C651=$X$4,IF(ISERROR($V651),"Enter smelter details","RMI"),IF(ISERROR($V651),"",OFFSET('Smelter Look-up'!$F$4,$V651-4,0)))</f>
        <v/>
      </c>
      <c r="H651" s="215" t="str">
        <f aca="true">IF(ISERROR($V651),"",OFFSET('Smelter Look-up'!$G$4,$V651-4,0))</f>
        <v/>
      </c>
      <c r="I651" s="216" t="str">
        <f aca="true">IF(ISERROR($V651),"",OFFSET('Smelter Look-up'!$H$4,$V651-4,0))</f>
        <v/>
      </c>
      <c r="J651" s="216" t="str">
        <f aca="true">IF(ISERROR($V651),"",OFFSET('Smelter Look-up'!$I$4,$V651-4,0))</f>
        <v/>
      </c>
      <c r="K651" s="217"/>
      <c r="L651" s="217"/>
      <c r="M651" s="217"/>
      <c r="N651" s="217"/>
      <c r="O651" s="217"/>
      <c r="P651" s="218"/>
      <c r="Q651" s="219"/>
      <c r="R651" s="220" t="str">
        <f aca="true">IF(ISERROR($V651),"",OFFSET('Smelter Look-up'!$C$4,$V651-4,0)&amp;"")</f>
        <v/>
      </c>
      <c r="S651" s="221" t="str">
        <f aca="true">IF(B651="","",IF(ISERROR(MATCH($E651,CL,0)),"Unknown",INDIRECT("'C'!$A$"&amp;MATCH($E651,CL,0)+1)))</f>
        <v/>
      </c>
      <c r="T651" s="221" t="str">
        <f aca="true">IF(B651="","",IF(ISERROR(MATCH($J651,SorP!$B$1:$B$6279,0)),"",INDIRECT("'SorP'!$A$"&amp;MATCH($S651&amp;$J651,SorP!C:C,0))))</f>
        <v/>
      </c>
      <c r="U651" s="222"/>
      <c r="V651" s="223" t="e">
        <f aca="false">IF(C651="",NA(),IF(OR(C651="Smelter not listed",C651="Smelter not yet identified"),MATCH($B651&amp;$D651,'Smelter Look-up'!$J:$J,0),MATCH($B651&amp;$C651,'Smelter Look-up'!$J:$J,0)))</f>
        <v>#N/A</v>
      </c>
      <c r="X651" s="179" t="n">
        <f aca="false">IF(AND(C651="Smelter not listed",OR(LEN(D651)=0,LEN(E651)=0)),1,0)</f>
        <v>0</v>
      </c>
      <c r="AB651" s="224" t="str">
        <f aca="false">B651&amp;C651</f>
        <v/>
      </c>
    </row>
    <row r="652" s="179" customFormat="true" ht="20.25" hidden="false" customHeight="false" outlineLevel="0" collapsed="false">
      <c r="A652" s="221"/>
      <c r="B652" s="211" t="str">
        <f aca="false">IF(LEN(A652)=0,"",INDEX('Smelter Look-up'!$A:$A,MATCH($A652,'Smelter Look-up'!$E:$E,0)))</f>
        <v/>
      </c>
      <c r="C652" s="212" t="str">
        <f aca="false">IF(LEN(A652)=0,"",INDEX('Smelter Look-up'!$C:$C,MATCH($A652,'Smelter Look-up'!$E:$E,0)))</f>
        <v/>
      </c>
      <c r="D652" s="213"/>
      <c r="E652" s="211" t="str">
        <f aca="true">IF(ISERROR($V652),"",OFFSET('Smelter Look-up'!$D$4,$V652-4,0)&amp;"")</f>
        <v/>
      </c>
      <c r="F652" s="214" t="str">
        <f aca="true">IF(ISERROR($V652),"",OFFSET('Smelter Look-up'!$E$4,$V652-4,0))</f>
        <v/>
      </c>
      <c r="G652" s="214" t="str">
        <f aca="true">IF(C652=$X$4,IF(ISERROR($V652),"Enter smelter details","RMI"),IF(ISERROR($V652),"",OFFSET('Smelter Look-up'!$F$4,$V652-4,0)))</f>
        <v/>
      </c>
      <c r="H652" s="215" t="str">
        <f aca="true">IF(ISERROR($V652),"",OFFSET('Smelter Look-up'!$G$4,$V652-4,0))</f>
        <v/>
      </c>
      <c r="I652" s="216" t="str">
        <f aca="true">IF(ISERROR($V652),"",OFFSET('Smelter Look-up'!$H$4,$V652-4,0))</f>
        <v/>
      </c>
      <c r="J652" s="216" t="str">
        <f aca="true">IF(ISERROR($V652),"",OFFSET('Smelter Look-up'!$I$4,$V652-4,0))</f>
        <v/>
      </c>
      <c r="K652" s="217"/>
      <c r="L652" s="217"/>
      <c r="M652" s="217"/>
      <c r="N652" s="217"/>
      <c r="O652" s="217"/>
      <c r="P652" s="218"/>
      <c r="Q652" s="219"/>
      <c r="R652" s="220" t="str">
        <f aca="true">IF(ISERROR($V652),"",OFFSET('Smelter Look-up'!$C$4,$V652-4,0)&amp;"")</f>
        <v/>
      </c>
      <c r="S652" s="221" t="str">
        <f aca="true">IF(B652="","",IF(ISERROR(MATCH($E652,CL,0)),"Unknown",INDIRECT("'C'!$A$"&amp;MATCH($E652,CL,0)+1)))</f>
        <v/>
      </c>
      <c r="T652" s="221" t="str">
        <f aca="true">IF(B652="","",IF(ISERROR(MATCH($J652,SorP!$B$1:$B$6279,0)),"",INDIRECT("'SorP'!$A$"&amp;MATCH($S652&amp;$J652,SorP!C:C,0))))</f>
        <v/>
      </c>
      <c r="U652" s="222"/>
      <c r="V652" s="223" t="e">
        <f aca="false">IF(C652="",NA(),IF(OR(C652="Smelter not listed",C652="Smelter not yet identified"),MATCH($B652&amp;$D652,'Smelter Look-up'!$J:$J,0),MATCH($B652&amp;$C652,'Smelter Look-up'!$J:$J,0)))</f>
        <v>#N/A</v>
      </c>
      <c r="X652" s="179" t="n">
        <f aca="false">IF(AND(C652="Smelter not listed",OR(LEN(D652)=0,LEN(E652)=0)),1,0)</f>
        <v>0</v>
      </c>
      <c r="AB652" s="224" t="str">
        <f aca="false">B652&amp;C652</f>
        <v/>
      </c>
    </row>
    <row r="653" s="179" customFormat="true" ht="20.25" hidden="false" customHeight="false" outlineLevel="0" collapsed="false">
      <c r="A653" s="221"/>
      <c r="B653" s="211" t="str">
        <f aca="false">IF(LEN(A653)=0,"",INDEX('Smelter Look-up'!$A:$A,MATCH($A653,'Smelter Look-up'!$E:$E,0)))</f>
        <v/>
      </c>
      <c r="C653" s="212" t="str">
        <f aca="false">IF(LEN(A653)=0,"",INDEX('Smelter Look-up'!$C:$C,MATCH($A653,'Smelter Look-up'!$E:$E,0)))</f>
        <v/>
      </c>
      <c r="D653" s="213"/>
      <c r="E653" s="211" t="str">
        <f aca="true">IF(ISERROR($V653),"",OFFSET('Smelter Look-up'!$D$4,$V653-4,0)&amp;"")</f>
        <v/>
      </c>
      <c r="F653" s="214" t="str">
        <f aca="true">IF(ISERROR($V653),"",OFFSET('Smelter Look-up'!$E$4,$V653-4,0))</f>
        <v/>
      </c>
      <c r="G653" s="214" t="str">
        <f aca="true">IF(C653=$X$4,IF(ISERROR($V653),"Enter smelter details","RMI"),IF(ISERROR($V653),"",OFFSET('Smelter Look-up'!$F$4,$V653-4,0)))</f>
        <v/>
      </c>
      <c r="H653" s="215" t="str">
        <f aca="true">IF(ISERROR($V653),"",OFFSET('Smelter Look-up'!$G$4,$V653-4,0))</f>
        <v/>
      </c>
      <c r="I653" s="216" t="str">
        <f aca="true">IF(ISERROR($V653),"",OFFSET('Smelter Look-up'!$H$4,$V653-4,0))</f>
        <v/>
      </c>
      <c r="J653" s="216" t="str">
        <f aca="true">IF(ISERROR($V653),"",OFFSET('Smelter Look-up'!$I$4,$V653-4,0))</f>
        <v/>
      </c>
      <c r="K653" s="217"/>
      <c r="L653" s="217"/>
      <c r="M653" s="217"/>
      <c r="N653" s="217"/>
      <c r="O653" s="217"/>
      <c r="P653" s="218"/>
      <c r="Q653" s="219"/>
      <c r="R653" s="220" t="str">
        <f aca="true">IF(ISERROR($V653),"",OFFSET('Smelter Look-up'!$C$4,$V653-4,0)&amp;"")</f>
        <v/>
      </c>
      <c r="S653" s="221" t="str">
        <f aca="true">IF(B653="","",IF(ISERROR(MATCH($E653,CL,0)),"Unknown",INDIRECT("'C'!$A$"&amp;MATCH($E653,CL,0)+1)))</f>
        <v/>
      </c>
      <c r="T653" s="221" t="str">
        <f aca="true">IF(B653="","",IF(ISERROR(MATCH($J653,SorP!$B$1:$B$6279,0)),"",INDIRECT("'SorP'!$A$"&amp;MATCH($S653&amp;$J653,SorP!C:C,0))))</f>
        <v/>
      </c>
      <c r="U653" s="222"/>
      <c r="V653" s="223" t="e">
        <f aca="false">IF(C653="",NA(),IF(OR(C653="Smelter not listed",C653="Smelter not yet identified"),MATCH($B653&amp;$D653,'Smelter Look-up'!$J:$J,0),MATCH($B653&amp;$C653,'Smelter Look-up'!$J:$J,0)))</f>
        <v>#N/A</v>
      </c>
      <c r="X653" s="179" t="n">
        <f aca="false">IF(AND(C653="Smelter not listed",OR(LEN(D653)=0,LEN(E653)=0)),1,0)</f>
        <v>0</v>
      </c>
      <c r="AB653" s="224" t="str">
        <f aca="false">B653&amp;C653</f>
        <v/>
      </c>
    </row>
    <row r="654" s="179" customFormat="true" ht="20.25" hidden="false" customHeight="false" outlineLevel="0" collapsed="false">
      <c r="A654" s="221"/>
      <c r="B654" s="211" t="str">
        <f aca="false">IF(LEN(A654)=0,"",INDEX('Smelter Look-up'!$A:$A,MATCH($A654,'Smelter Look-up'!$E:$E,0)))</f>
        <v/>
      </c>
      <c r="C654" s="212" t="str">
        <f aca="false">IF(LEN(A654)=0,"",INDEX('Smelter Look-up'!$C:$C,MATCH($A654,'Smelter Look-up'!$E:$E,0)))</f>
        <v/>
      </c>
      <c r="D654" s="213"/>
      <c r="E654" s="211" t="str">
        <f aca="true">IF(ISERROR($V654),"",OFFSET('Smelter Look-up'!$D$4,$V654-4,0)&amp;"")</f>
        <v/>
      </c>
      <c r="F654" s="214" t="str">
        <f aca="true">IF(ISERROR($V654),"",OFFSET('Smelter Look-up'!$E$4,$V654-4,0))</f>
        <v/>
      </c>
      <c r="G654" s="214" t="str">
        <f aca="true">IF(C654=$X$4,IF(ISERROR($V654),"Enter smelter details","RMI"),IF(ISERROR($V654),"",OFFSET('Smelter Look-up'!$F$4,$V654-4,0)))</f>
        <v/>
      </c>
      <c r="H654" s="215" t="str">
        <f aca="true">IF(ISERROR($V654),"",OFFSET('Smelter Look-up'!$G$4,$V654-4,0))</f>
        <v/>
      </c>
      <c r="I654" s="216" t="str">
        <f aca="true">IF(ISERROR($V654),"",OFFSET('Smelter Look-up'!$H$4,$V654-4,0))</f>
        <v/>
      </c>
      <c r="J654" s="216" t="str">
        <f aca="true">IF(ISERROR($V654),"",OFFSET('Smelter Look-up'!$I$4,$V654-4,0))</f>
        <v/>
      </c>
      <c r="K654" s="217"/>
      <c r="L654" s="217"/>
      <c r="M654" s="217"/>
      <c r="N654" s="217"/>
      <c r="O654" s="217"/>
      <c r="P654" s="218"/>
      <c r="Q654" s="219"/>
      <c r="R654" s="220" t="str">
        <f aca="true">IF(ISERROR($V654),"",OFFSET('Smelter Look-up'!$C$4,$V654-4,0)&amp;"")</f>
        <v/>
      </c>
      <c r="S654" s="221" t="str">
        <f aca="true">IF(B654="","",IF(ISERROR(MATCH($E654,CL,0)),"Unknown",INDIRECT("'C'!$A$"&amp;MATCH($E654,CL,0)+1)))</f>
        <v/>
      </c>
      <c r="T654" s="221" t="str">
        <f aca="true">IF(B654="","",IF(ISERROR(MATCH($J654,SorP!$B$1:$B$6279,0)),"",INDIRECT("'SorP'!$A$"&amp;MATCH($S654&amp;$J654,SorP!C:C,0))))</f>
        <v/>
      </c>
      <c r="U654" s="222"/>
      <c r="V654" s="223" t="e">
        <f aca="false">IF(C654="",NA(),IF(OR(C654="Smelter not listed",C654="Smelter not yet identified"),MATCH($B654&amp;$D654,'Smelter Look-up'!$J:$J,0),MATCH($B654&amp;$C654,'Smelter Look-up'!$J:$J,0)))</f>
        <v>#N/A</v>
      </c>
      <c r="X654" s="179" t="n">
        <f aca="false">IF(AND(C654="Smelter not listed",OR(LEN(D654)=0,LEN(E654)=0)),1,0)</f>
        <v>0</v>
      </c>
      <c r="AB654" s="224" t="str">
        <f aca="false">B654&amp;C654</f>
        <v/>
      </c>
    </row>
    <row r="655" s="179" customFormat="true" ht="20.25" hidden="false" customHeight="false" outlineLevel="0" collapsed="false">
      <c r="A655" s="221"/>
      <c r="B655" s="211" t="str">
        <f aca="false">IF(LEN(A655)=0,"",INDEX('Smelter Look-up'!$A:$A,MATCH($A655,'Smelter Look-up'!$E:$E,0)))</f>
        <v/>
      </c>
      <c r="C655" s="212" t="str">
        <f aca="false">IF(LEN(A655)=0,"",INDEX('Smelter Look-up'!$C:$C,MATCH($A655,'Smelter Look-up'!$E:$E,0)))</f>
        <v/>
      </c>
      <c r="D655" s="213"/>
      <c r="E655" s="211" t="str">
        <f aca="true">IF(ISERROR($V655),"",OFFSET('Smelter Look-up'!$D$4,$V655-4,0)&amp;"")</f>
        <v/>
      </c>
      <c r="F655" s="214" t="str">
        <f aca="true">IF(ISERROR($V655),"",OFFSET('Smelter Look-up'!$E$4,$V655-4,0))</f>
        <v/>
      </c>
      <c r="G655" s="214" t="str">
        <f aca="true">IF(C655=$X$4,IF(ISERROR($V655),"Enter smelter details","RMI"),IF(ISERROR($V655),"",OFFSET('Smelter Look-up'!$F$4,$V655-4,0)))</f>
        <v/>
      </c>
      <c r="H655" s="215" t="str">
        <f aca="true">IF(ISERROR($V655),"",OFFSET('Smelter Look-up'!$G$4,$V655-4,0))</f>
        <v/>
      </c>
      <c r="I655" s="216" t="str">
        <f aca="true">IF(ISERROR($V655),"",OFFSET('Smelter Look-up'!$H$4,$V655-4,0))</f>
        <v/>
      </c>
      <c r="J655" s="216" t="str">
        <f aca="true">IF(ISERROR($V655),"",OFFSET('Smelter Look-up'!$I$4,$V655-4,0))</f>
        <v/>
      </c>
      <c r="K655" s="217"/>
      <c r="L655" s="217"/>
      <c r="M655" s="217"/>
      <c r="N655" s="217"/>
      <c r="O655" s="217"/>
      <c r="P655" s="218"/>
      <c r="Q655" s="219"/>
      <c r="R655" s="220" t="str">
        <f aca="true">IF(ISERROR($V655),"",OFFSET('Smelter Look-up'!$C$4,$V655-4,0)&amp;"")</f>
        <v/>
      </c>
      <c r="S655" s="221" t="str">
        <f aca="true">IF(B655="","",IF(ISERROR(MATCH($E655,CL,0)),"Unknown",INDIRECT("'C'!$A$"&amp;MATCH($E655,CL,0)+1)))</f>
        <v/>
      </c>
      <c r="T655" s="221" t="str">
        <f aca="true">IF(B655="","",IF(ISERROR(MATCH($J655,SorP!$B$1:$B$6279,0)),"",INDIRECT("'SorP'!$A$"&amp;MATCH($S655&amp;$J655,SorP!C:C,0))))</f>
        <v/>
      </c>
      <c r="U655" s="222"/>
      <c r="V655" s="223" t="e">
        <f aca="false">IF(C655="",NA(),IF(OR(C655="Smelter not listed",C655="Smelter not yet identified"),MATCH($B655&amp;$D655,'Smelter Look-up'!$J:$J,0),MATCH($B655&amp;$C655,'Smelter Look-up'!$J:$J,0)))</f>
        <v>#N/A</v>
      </c>
      <c r="X655" s="179" t="n">
        <f aca="false">IF(AND(C655="Smelter not listed",OR(LEN(D655)=0,LEN(E655)=0)),1,0)</f>
        <v>0</v>
      </c>
      <c r="AB655" s="224" t="str">
        <f aca="false">B655&amp;C655</f>
        <v/>
      </c>
    </row>
    <row r="656" s="179" customFormat="true" ht="20.25" hidden="false" customHeight="false" outlineLevel="0" collapsed="false">
      <c r="A656" s="221"/>
      <c r="B656" s="211" t="str">
        <f aca="false">IF(LEN(A656)=0,"",INDEX('Smelter Look-up'!$A:$A,MATCH($A656,'Smelter Look-up'!$E:$E,0)))</f>
        <v/>
      </c>
      <c r="C656" s="212" t="str">
        <f aca="false">IF(LEN(A656)=0,"",INDEX('Smelter Look-up'!$C:$C,MATCH($A656,'Smelter Look-up'!$E:$E,0)))</f>
        <v/>
      </c>
      <c r="D656" s="213"/>
      <c r="E656" s="211" t="str">
        <f aca="true">IF(ISERROR($V656),"",OFFSET('Smelter Look-up'!$D$4,$V656-4,0)&amp;"")</f>
        <v/>
      </c>
      <c r="F656" s="214" t="str">
        <f aca="true">IF(ISERROR($V656),"",OFFSET('Smelter Look-up'!$E$4,$V656-4,0))</f>
        <v/>
      </c>
      <c r="G656" s="214" t="str">
        <f aca="true">IF(C656=$X$4,IF(ISERROR($V656),"Enter smelter details","RMI"),IF(ISERROR($V656),"",OFFSET('Smelter Look-up'!$F$4,$V656-4,0)))</f>
        <v/>
      </c>
      <c r="H656" s="215" t="str">
        <f aca="true">IF(ISERROR($V656),"",OFFSET('Smelter Look-up'!$G$4,$V656-4,0))</f>
        <v/>
      </c>
      <c r="I656" s="216" t="str">
        <f aca="true">IF(ISERROR($V656),"",OFFSET('Smelter Look-up'!$H$4,$V656-4,0))</f>
        <v/>
      </c>
      <c r="J656" s="216" t="str">
        <f aca="true">IF(ISERROR($V656),"",OFFSET('Smelter Look-up'!$I$4,$V656-4,0))</f>
        <v/>
      </c>
      <c r="K656" s="217"/>
      <c r="L656" s="217"/>
      <c r="M656" s="217"/>
      <c r="N656" s="217"/>
      <c r="O656" s="217"/>
      <c r="P656" s="218"/>
      <c r="Q656" s="219"/>
      <c r="R656" s="220" t="str">
        <f aca="true">IF(ISERROR($V656),"",OFFSET('Smelter Look-up'!$C$4,$V656-4,0)&amp;"")</f>
        <v/>
      </c>
      <c r="S656" s="221" t="str">
        <f aca="true">IF(B656="","",IF(ISERROR(MATCH($E656,CL,0)),"Unknown",INDIRECT("'C'!$A$"&amp;MATCH($E656,CL,0)+1)))</f>
        <v/>
      </c>
      <c r="T656" s="221" t="str">
        <f aca="true">IF(B656="","",IF(ISERROR(MATCH($J656,SorP!$B$1:$B$6279,0)),"",INDIRECT("'SorP'!$A$"&amp;MATCH($S656&amp;$J656,SorP!C:C,0))))</f>
        <v/>
      </c>
      <c r="U656" s="222"/>
      <c r="V656" s="223" t="e">
        <f aca="false">IF(C656="",NA(),IF(OR(C656="Smelter not listed",C656="Smelter not yet identified"),MATCH($B656&amp;$D656,'Smelter Look-up'!$J:$J,0),MATCH($B656&amp;$C656,'Smelter Look-up'!$J:$J,0)))</f>
        <v>#N/A</v>
      </c>
      <c r="X656" s="179" t="n">
        <f aca="false">IF(AND(C656="Smelter not listed",OR(LEN(D656)=0,LEN(E656)=0)),1,0)</f>
        <v>0</v>
      </c>
      <c r="AB656" s="224" t="str">
        <f aca="false">B656&amp;C656</f>
        <v/>
      </c>
    </row>
    <row r="657" s="179" customFormat="true" ht="20.25" hidden="false" customHeight="false" outlineLevel="0" collapsed="false">
      <c r="A657" s="221"/>
      <c r="B657" s="211" t="str">
        <f aca="false">IF(LEN(A657)=0,"",INDEX('Smelter Look-up'!$A:$A,MATCH($A657,'Smelter Look-up'!$E:$E,0)))</f>
        <v/>
      </c>
      <c r="C657" s="212" t="str">
        <f aca="false">IF(LEN(A657)=0,"",INDEX('Smelter Look-up'!$C:$C,MATCH($A657,'Smelter Look-up'!$E:$E,0)))</f>
        <v/>
      </c>
      <c r="D657" s="213"/>
      <c r="E657" s="211" t="str">
        <f aca="true">IF(ISERROR($V657),"",OFFSET('Smelter Look-up'!$D$4,$V657-4,0)&amp;"")</f>
        <v/>
      </c>
      <c r="F657" s="214" t="str">
        <f aca="true">IF(ISERROR($V657),"",OFFSET('Smelter Look-up'!$E$4,$V657-4,0))</f>
        <v/>
      </c>
      <c r="G657" s="214" t="str">
        <f aca="true">IF(C657=$X$4,IF(ISERROR($V657),"Enter smelter details","RMI"),IF(ISERROR($V657),"",OFFSET('Smelter Look-up'!$F$4,$V657-4,0)))</f>
        <v/>
      </c>
      <c r="H657" s="215" t="str">
        <f aca="true">IF(ISERROR($V657),"",OFFSET('Smelter Look-up'!$G$4,$V657-4,0))</f>
        <v/>
      </c>
      <c r="I657" s="216" t="str">
        <f aca="true">IF(ISERROR($V657),"",OFFSET('Smelter Look-up'!$H$4,$V657-4,0))</f>
        <v/>
      </c>
      <c r="J657" s="216" t="str">
        <f aca="true">IF(ISERROR($V657),"",OFFSET('Smelter Look-up'!$I$4,$V657-4,0))</f>
        <v/>
      </c>
      <c r="K657" s="217"/>
      <c r="L657" s="217"/>
      <c r="M657" s="217"/>
      <c r="N657" s="217"/>
      <c r="O657" s="217"/>
      <c r="P657" s="218"/>
      <c r="Q657" s="219"/>
      <c r="R657" s="220" t="str">
        <f aca="true">IF(ISERROR($V657),"",OFFSET('Smelter Look-up'!$C$4,$V657-4,0)&amp;"")</f>
        <v/>
      </c>
      <c r="S657" s="221" t="str">
        <f aca="true">IF(B657="","",IF(ISERROR(MATCH($E657,CL,0)),"Unknown",INDIRECT("'C'!$A$"&amp;MATCH($E657,CL,0)+1)))</f>
        <v/>
      </c>
      <c r="T657" s="221" t="str">
        <f aca="true">IF(B657="","",IF(ISERROR(MATCH($J657,SorP!$B$1:$B$6279,0)),"",INDIRECT("'SorP'!$A$"&amp;MATCH($S657&amp;$J657,SorP!C:C,0))))</f>
        <v/>
      </c>
      <c r="U657" s="222"/>
      <c r="V657" s="223" t="e">
        <f aca="false">IF(C657="",NA(),IF(OR(C657="Smelter not listed",C657="Smelter not yet identified"),MATCH($B657&amp;$D657,'Smelter Look-up'!$J:$J,0),MATCH($B657&amp;$C657,'Smelter Look-up'!$J:$J,0)))</f>
        <v>#N/A</v>
      </c>
      <c r="X657" s="179" t="n">
        <f aca="false">IF(AND(C657="Smelter not listed",OR(LEN(D657)=0,LEN(E657)=0)),1,0)</f>
        <v>0</v>
      </c>
      <c r="AB657" s="224" t="str">
        <f aca="false">B657&amp;C657</f>
        <v/>
      </c>
    </row>
    <row r="658" s="179" customFormat="true" ht="20.25" hidden="false" customHeight="false" outlineLevel="0" collapsed="false">
      <c r="A658" s="221"/>
      <c r="B658" s="211" t="str">
        <f aca="false">IF(LEN(A658)=0,"",INDEX('Smelter Look-up'!$A:$A,MATCH($A658,'Smelter Look-up'!$E:$E,0)))</f>
        <v/>
      </c>
      <c r="C658" s="212" t="str">
        <f aca="false">IF(LEN(A658)=0,"",INDEX('Smelter Look-up'!$C:$C,MATCH($A658,'Smelter Look-up'!$E:$E,0)))</f>
        <v/>
      </c>
      <c r="D658" s="213"/>
      <c r="E658" s="211" t="str">
        <f aca="true">IF(ISERROR($V658),"",OFFSET('Smelter Look-up'!$D$4,$V658-4,0)&amp;"")</f>
        <v/>
      </c>
      <c r="F658" s="214" t="str">
        <f aca="true">IF(ISERROR($V658),"",OFFSET('Smelter Look-up'!$E$4,$V658-4,0))</f>
        <v/>
      </c>
      <c r="G658" s="214" t="str">
        <f aca="true">IF(C658=$X$4,IF(ISERROR($V658),"Enter smelter details","RMI"),IF(ISERROR($V658),"",OFFSET('Smelter Look-up'!$F$4,$V658-4,0)))</f>
        <v/>
      </c>
      <c r="H658" s="215" t="str">
        <f aca="true">IF(ISERROR($V658),"",OFFSET('Smelter Look-up'!$G$4,$V658-4,0))</f>
        <v/>
      </c>
      <c r="I658" s="216" t="str">
        <f aca="true">IF(ISERROR($V658),"",OFFSET('Smelter Look-up'!$H$4,$V658-4,0))</f>
        <v/>
      </c>
      <c r="J658" s="216" t="str">
        <f aca="true">IF(ISERROR($V658),"",OFFSET('Smelter Look-up'!$I$4,$V658-4,0))</f>
        <v/>
      </c>
      <c r="K658" s="217"/>
      <c r="L658" s="217"/>
      <c r="M658" s="217"/>
      <c r="N658" s="217"/>
      <c r="O658" s="217"/>
      <c r="P658" s="218"/>
      <c r="Q658" s="219"/>
      <c r="R658" s="220" t="str">
        <f aca="true">IF(ISERROR($V658),"",OFFSET('Smelter Look-up'!$C$4,$V658-4,0)&amp;"")</f>
        <v/>
      </c>
      <c r="S658" s="221" t="str">
        <f aca="true">IF(B658="","",IF(ISERROR(MATCH($E658,CL,0)),"Unknown",INDIRECT("'C'!$A$"&amp;MATCH($E658,CL,0)+1)))</f>
        <v/>
      </c>
      <c r="T658" s="221" t="str">
        <f aca="true">IF(B658="","",IF(ISERROR(MATCH($J658,SorP!$B$1:$B$6279,0)),"",INDIRECT("'SorP'!$A$"&amp;MATCH($S658&amp;$J658,SorP!C:C,0))))</f>
        <v/>
      </c>
      <c r="U658" s="222"/>
      <c r="V658" s="223" t="e">
        <f aca="false">IF(C658="",NA(),IF(OR(C658="Smelter not listed",C658="Smelter not yet identified"),MATCH($B658&amp;$D658,'Smelter Look-up'!$J:$J,0),MATCH($B658&amp;$C658,'Smelter Look-up'!$J:$J,0)))</f>
        <v>#N/A</v>
      </c>
      <c r="X658" s="179" t="n">
        <f aca="false">IF(AND(C658="Smelter not listed",OR(LEN(D658)=0,LEN(E658)=0)),1,0)</f>
        <v>0</v>
      </c>
      <c r="AB658" s="224" t="str">
        <f aca="false">B658&amp;C658</f>
        <v/>
      </c>
    </row>
    <row r="659" s="179" customFormat="true" ht="20.25" hidden="false" customHeight="false" outlineLevel="0" collapsed="false">
      <c r="A659" s="221"/>
      <c r="B659" s="211" t="str">
        <f aca="false">IF(LEN(A659)=0,"",INDEX('Smelter Look-up'!$A:$A,MATCH($A659,'Smelter Look-up'!$E:$E,0)))</f>
        <v/>
      </c>
      <c r="C659" s="212" t="str">
        <f aca="false">IF(LEN(A659)=0,"",INDEX('Smelter Look-up'!$C:$C,MATCH($A659,'Smelter Look-up'!$E:$E,0)))</f>
        <v/>
      </c>
      <c r="D659" s="213"/>
      <c r="E659" s="211" t="str">
        <f aca="true">IF(ISERROR($V659),"",OFFSET('Smelter Look-up'!$D$4,$V659-4,0)&amp;"")</f>
        <v/>
      </c>
      <c r="F659" s="214" t="str">
        <f aca="true">IF(ISERROR($V659),"",OFFSET('Smelter Look-up'!$E$4,$V659-4,0))</f>
        <v/>
      </c>
      <c r="G659" s="214" t="str">
        <f aca="true">IF(C659=$X$4,IF(ISERROR($V659),"Enter smelter details","RMI"),IF(ISERROR($V659),"",OFFSET('Smelter Look-up'!$F$4,$V659-4,0)))</f>
        <v/>
      </c>
      <c r="H659" s="215" t="str">
        <f aca="true">IF(ISERROR($V659),"",OFFSET('Smelter Look-up'!$G$4,$V659-4,0))</f>
        <v/>
      </c>
      <c r="I659" s="216" t="str">
        <f aca="true">IF(ISERROR($V659),"",OFFSET('Smelter Look-up'!$H$4,$V659-4,0))</f>
        <v/>
      </c>
      <c r="J659" s="216" t="str">
        <f aca="true">IF(ISERROR($V659),"",OFFSET('Smelter Look-up'!$I$4,$V659-4,0))</f>
        <v/>
      </c>
      <c r="K659" s="217"/>
      <c r="L659" s="217"/>
      <c r="M659" s="217"/>
      <c r="N659" s="217"/>
      <c r="O659" s="217"/>
      <c r="P659" s="218"/>
      <c r="Q659" s="219"/>
      <c r="R659" s="220" t="str">
        <f aca="true">IF(ISERROR($V659),"",OFFSET('Smelter Look-up'!$C$4,$V659-4,0)&amp;"")</f>
        <v/>
      </c>
      <c r="S659" s="221" t="str">
        <f aca="true">IF(B659="","",IF(ISERROR(MATCH($E659,CL,0)),"Unknown",INDIRECT("'C'!$A$"&amp;MATCH($E659,CL,0)+1)))</f>
        <v/>
      </c>
      <c r="T659" s="221" t="str">
        <f aca="true">IF(B659="","",IF(ISERROR(MATCH($J659,SorP!$B$1:$B$6279,0)),"",INDIRECT("'SorP'!$A$"&amp;MATCH($S659&amp;$J659,SorP!C:C,0))))</f>
        <v/>
      </c>
      <c r="U659" s="222"/>
      <c r="V659" s="223" t="e">
        <f aca="false">IF(C659="",NA(),IF(OR(C659="Smelter not listed",C659="Smelter not yet identified"),MATCH($B659&amp;$D659,'Smelter Look-up'!$J:$J,0),MATCH($B659&amp;$C659,'Smelter Look-up'!$J:$J,0)))</f>
        <v>#N/A</v>
      </c>
      <c r="X659" s="179" t="n">
        <f aca="false">IF(AND(C659="Smelter not listed",OR(LEN(D659)=0,LEN(E659)=0)),1,0)</f>
        <v>0</v>
      </c>
      <c r="AB659" s="224" t="str">
        <f aca="false">B659&amp;C659</f>
        <v/>
      </c>
    </row>
    <row r="660" s="179" customFormat="true" ht="20.25" hidden="false" customHeight="false" outlineLevel="0" collapsed="false">
      <c r="A660" s="221"/>
      <c r="B660" s="211" t="str">
        <f aca="false">IF(LEN(A660)=0,"",INDEX('Smelter Look-up'!$A:$A,MATCH($A660,'Smelter Look-up'!$E:$E,0)))</f>
        <v/>
      </c>
      <c r="C660" s="212" t="str">
        <f aca="false">IF(LEN(A660)=0,"",INDEX('Smelter Look-up'!$C:$C,MATCH($A660,'Smelter Look-up'!$E:$E,0)))</f>
        <v/>
      </c>
      <c r="D660" s="213"/>
      <c r="E660" s="211" t="str">
        <f aca="true">IF(ISERROR($V660),"",OFFSET('Smelter Look-up'!$D$4,$V660-4,0)&amp;"")</f>
        <v/>
      </c>
      <c r="F660" s="214" t="str">
        <f aca="true">IF(ISERROR($V660),"",OFFSET('Smelter Look-up'!$E$4,$V660-4,0))</f>
        <v/>
      </c>
      <c r="G660" s="214" t="str">
        <f aca="true">IF(C660=$X$4,IF(ISERROR($V660),"Enter smelter details","RMI"),IF(ISERROR($V660),"",OFFSET('Smelter Look-up'!$F$4,$V660-4,0)))</f>
        <v/>
      </c>
      <c r="H660" s="215" t="str">
        <f aca="true">IF(ISERROR($V660),"",OFFSET('Smelter Look-up'!$G$4,$V660-4,0))</f>
        <v/>
      </c>
      <c r="I660" s="216" t="str">
        <f aca="true">IF(ISERROR($V660),"",OFFSET('Smelter Look-up'!$H$4,$V660-4,0))</f>
        <v/>
      </c>
      <c r="J660" s="216" t="str">
        <f aca="true">IF(ISERROR($V660),"",OFFSET('Smelter Look-up'!$I$4,$V660-4,0))</f>
        <v/>
      </c>
      <c r="K660" s="217"/>
      <c r="L660" s="217"/>
      <c r="M660" s="217"/>
      <c r="N660" s="217"/>
      <c r="O660" s="217"/>
      <c r="P660" s="218"/>
      <c r="Q660" s="219"/>
      <c r="R660" s="220" t="str">
        <f aca="true">IF(ISERROR($V660),"",OFFSET('Smelter Look-up'!$C$4,$V660-4,0)&amp;"")</f>
        <v/>
      </c>
      <c r="S660" s="221" t="str">
        <f aca="true">IF(B660="","",IF(ISERROR(MATCH($E660,CL,0)),"Unknown",INDIRECT("'C'!$A$"&amp;MATCH($E660,CL,0)+1)))</f>
        <v/>
      </c>
      <c r="T660" s="221" t="str">
        <f aca="true">IF(B660="","",IF(ISERROR(MATCH($J660,SorP!$B$1:$B$6279,0)),"",INDIRECT("'SorP'!$A$"&amp;MATCH($S660&amp;$J660,SorP!C:C,0))))</f>
        <v/>
      </c>
      <c r="U660" s="222"/>
      <c r="V660" s="223" t="e">
        <f aca="false">IF(C660="",NA(),IF(OR(C660="Smelter not listed",C660="Smelter not yet identified"),MATCH($B660&amp;$D660,'Smelter Look-up'!$J:$J,0),MATCH($B660&amp;$C660,'Smelter Look-up'!$J:$J,0)))</f>
        <v>#N/A</v>
      </c>
      <c r="X660" s="179" t="n">
        <f aca="false">IF(AND(C660="Smelter not listed",OR(LEN(D660)=0,LEN(E660)=0)),1,0)</f>
        <v>0</v>
      </c>
      <c r="AB660" s="224" t="str">
        <f aca="false">B660&amp;C660</f>
        <v/>
      </c>
    </row>
    <row r="661" s="179" customFormat="true" ht="20.25" hidden="false" customHeight="false" outlineLevel="0" collapsed="false">
      <c r="A661" s="221"/>
      <c r="B661" s="211" t="str">
        <f aca="false">IF(LEN(A661)=0,"",INDEX('Smelter Look-up'!$A:$A,MATCH($A661,'Smelter Look-up'!$E:$E,0)))</f>
        <v/>
      </c>
      <c r="C661" s="212" t="str">
        <f aca="false">IF(LEN(A661)=0,"",INDEX('Smelter Look-up'!$C:$C,MATCH($A661,'Smelter Look-up'!$E:$E,0)))</f>
        <v/>
      </c>
      <c r="D661" s="213"/>
      <c r="E661" s="211" t="str">
        <f aca="true">IF(ISERROR($V661),"",OFFSET('Smelter Look-up'!$D$4,$V661-4,0)&amp;"")</f>
        <v/>
      </c>
      <c r="F661" s="214" t="str">
        <f aca="true">IF(ISERROR($V661),"",OFFSET('Smelter Look-up'!$E$4,$V661-4,0))</f>
        <v/>
      </c>
      <c r="G661" s="214" t="str">
        <f aca="true">IF(C661=$X$4,IF(ISERROR($V661),"Enter smelter details","RMI"),IF(ISERROR($V661),"",OFFSET('Smelter Look-up'!$F$4,$V661-4,0)))</f>
        <v/>
      </c>
      <c r="H661" s="215" t="str">
        <f aca="true">IF(ISERROR($V661),"",OFFSET('Smelter Look-up'!$G$4,$V661-4,0))</f>
        <v/>
      </c>
      <c r="I661" s="216" t="str">
        <f aca="true">IF(ISERROR($V661),"",OFFSET('Smelter Look-up'!$H$4,$V661-4,0))</f>
        <v/>
      </c>
      <c r="J661" s="216" t="str">
        <f aca="true">IF(ISERROR($V661),"",OFFSET('Smelter Look-up'!$I$4,$V661-4,0))</f>
        <v/>
      </c>
      <c r="K661" s="217"/>
      <c r="L661" s="217"/>
      <c r="M661" s="217"/>
      <c r="N661" s="217"/>
      <c r="O661" s="217"/>
      <c r="P661" s="218"/>
      <c r="Q661" s="219"/>
      <c r="R661" s="220" t="str">
        <f aca="true">IF(ISERROR($V661),"",OFFSET('Smelter Look-up'!$C$4,$V661-4,0)&amp;"")</f>
        <v/>
      </c>
      <c r="S661" s="221" t="str">
        <f aca="true">IF(B661="","",IF(ISERROR(MATCH($E661,CL,0)),"Unknown",INDIRECT("'C'!$A$"&amp;MATCH($E661,CL,0)+1)))</f>
        <v/>
      </c>
      <c r="T661" s="221" t="str">
        <f aca="true">IF(B661="","",IF(ISERROR(MATCH($J661,SorP!$B$1:$B$6279,0)),"",INDIRECT("'SorP'!$A$"&amp;MATCH($S661&amp;$J661,SorP!C:C,0))))</f>
        <v/>
      </c>
      <c r="U661" s="222"/>
      <c r="V661" s="223" t="e">
        <f aca="false">IF(C661="",NA(),IF(OR(C661="Smelter not listed",C661="Smelter not yet identified"),MATCH($B661&amp;$D661,'Smelter Look-up'!$J:$J,0),MATCH($B661&amp;$C661,'Smelter Look-up'!$J:$J,0)))</f>
        <v>#N/A</v>
      </c>
      <c r="X661" s="179" t="n">
        <f aca="false">IF(AND(C661="Smelter not listed",OR(LEN(D661)=0,LEN(E661)=0)),1,0)</f>
        <v>0</v>
      </c>
      <c r="AB661" s="224" t="str">
        <f aca="false">B661&amp;C661</f>
        <v/>
      </c>
    </row>
    <row r="662" s="179" customFormat="true" ht="20.25" hidden="false" customHeight="false" outlineLevel="0" collapsed="false">
      <c r="A662" s="221"/>
      <c r="B662" s="211" t="str">
        <f aca="false">IF(LEN(A662)=0,"",INDEX('Smelter Look-up'!$A:$A,MATCH($A662,'Smelter Look-up'!$E:$E,0)))</f>
        <v/>
      </c>
      <c r="C662" s="212" t="str">
        <f aca="false">IF(LEN(A662)=0,"",INDEX('Smelter Look-up'!$C:$C,MATCH($A662,'Smelter Look-up'!$E:$E,0)))</f>
        <v/>
      </c>
      <c r="D662" s="213"/>
      <c r="E662" s="211" t="str">
        <f aca="true">IF(ISERROR($V662),"",OFFSET('Smelter Look-up'!$D$4,$V662-4,0)&amp;"")</f>
        <v/>
      </c>
      <c r="F662" s="214" t="str">
        <f aca="true">IF(ISERROR($V662),"",OFFSET('Smelter Look-up'!$E$4,$V662-4,0))</f>
        <v/>
      </c>
      <c r="G662" s="214" t="str">
        <f aca="true">IF(C662=$X$4,IF(ISERROR($V662),"Enter smelter details","RMI"),IF(ISERROR($V662),"",OFFSET('Smelter Look-up'!$F$4,$V662-4,0)))</f>
        <v/>
      </c>
      <c r="H662" s="215" t="str">
        <f aca="true">IF(ISERROR($V662),"",OFFSET('Smelter Look-up'!$G$4,$V662-4,0))</f>
        <v/>
      </c>
      <c r="I662" s="216" t="str">
        <f aca="true">IF(ISERROR($V662),"",OFFSET('Smelter Look-up'!$H$4,$V662-4,0))</f>
        <v/>
      </c>
      <c r="J662" s="216" t="str">
        <f aca="true">IF(ISERROR($V662),"",OFFSET('Smelter Look-up'!$I$4,$V662-4,0))</f>
        <v/>
      </c>
      <c r="K662" s="217"/>
      <c r="L662" s="217"/>
      <c r="M662" s="217"/>
      <c r="N662" s="217"/>
      <c r="O662" s="217"/>
      <c r="P662" s="218"/>
      <c r="Q662" s="219"/>
      <c r="R662" s="220" t="str">
        <f aca="true">IF(ISERROR($V662),"",OFFSET('Smelter Look-up'!$C$4,$V662-4,0)&amp;"")</f>
        <v/>
      </c>
      <c r="S662" s="221" t="str">
        <f aca="true">IF(B662="","",IF(ISERROR(MATCH($E662,CL,0)),"Unknown",INDIRECT("'C'!$A$"&amp;MATCH($E662,CL,0)+1)))</f>
        <v/>
      </c>
      <c r="T662" s="221" t="str">
        <f aca="true">IF(B662="","",IF(ISERROR(MATCH($J662,SorP!$B$1:$B$6279,0)),"",INDIRECT("'SorP'!$A$"&amp;MATCH($S662&amp;$J662,SorP!C:C,0))))</f>
        <v/>
      </c>
      <c r="U662" s="222"/>
      <c r="V662" s="223" t="e">
        <f aca="false">IF(C662="",NA(),IF(OR(C662="Smelter not listed",C662="Smelter not yet identified"),MATCH($B662&amp;$D662,'Smelter Look-up'!$J:$J,0),MATCH($B662&amp;$C662,'Smelter Look-up'!$J:$J,0)))</f>
        <v>#N/A</v>
      </c>
      <c r="X662" s="179" t="n">
        <f aca="false">IF(AND(C662="Smelter not listed",OR(LEN(D662)=0,LEN(E662)=0)),1,0)</f>
        <v>0</v>
      </c>
      <c r="AB662" s="224" t="str">
        <f aca="false">B662&amp;C662</f>
        <v/>
      </c>
    </row>
    <row r="663" s="179" customFormat="true" ht="20.25" hidden="false" customHeight="false" outlineLevel="0" collapsed="false">
      <c r="A663" s="221"/>
      <c r="B663" s="211" t="str">
        <f aca="false">IF(LEN(A663)=0,"",INDEX('Smelter Look-up'!$A:$A,MATCH($A663,'Smelter Look-up'!$E:$E,0)))</f>
        <v/>
      </c>
      <c r="C663" s="212" t="str">
        <f aca="false">IF(LEN(A663)=0,"",INDEX('Smelter Look-up'!$C:$C,MATCH($A663,'Smelter Look-up'!$E:$E,0)))</f>
        <v/>
      </c>
      <c r="D663" s="213"/>
      <c r="E663" s="211" t="str">
        <f aca="true">IF(ISERROR($V663),"",OFFSET('Smelter Look-up'!$D$4,$V663-4,0)&amp;"")</f>
        <v/>
      </c>
      <c r="F663" s="214" t="str">
        <f aca="true">IF(ISERROR($V663),"",OFFSET('Smelter Look-up'!$E$4,$V663-4,0))</f>
        <v/>
      </c>
      <c r="G663" s="214" t="str">
        <f aca="true">IF(C663=$X$4,IF(ISERROR($V663),"Enter smelter details","RMI"),IF(ISERROR($V663),"",OFFSET('Smelter Look-up'!$F$4,$V663-4,0)))</f>
        <v/>
      </c>
      <c r="H663" s="215" t="str">
        <f aca="true">IF(ISERROR($V663),"",OFFSET('Smelter Look-up'!$G$4,$V663-4,0))</f>
        <v/>
      </c>
      <c r="I663" s="216" t="str">
        <f aca="true">IF(ISERROR($V663),"",OFFSET('Smelter Look-up'!$H$4,$V663-4,0))</f>
        <v/>
      </c>
      <c r="J663" s="216" t="str">
        <f aca="true">IF(ISERROR($V663),"",OFFSET('Smelter Look-up'!$I$4,$V663-4,0))</f>
        <v/>
      </c>
      <c r="K663" s="217"/>
      <c r="L663" s="217"/>
      <c r="M663" s="217"/>
      <c r="N663" s="217"/>
      <c r="O663" s="217"/>
      <c r="P663" s="218"/>
      <c r="Q663" s="219"/>
      <c r="R663" s="220" t="str">
        <f aca="true">IF(ISERROR($V663),"",OFFSET('Smelter Look-up'!$C$4,$V663-4,0)&amp;"")</f>
        <v/>
      </c>
      <c r="S663" s="221" t="str">
        <f aca="true">IF(B663="","",IF(ISERROR(MATCH($E663,CL,0)),"Unknown",INDIRECT("'C'!$A$"&amp;MATCH($E663,CL,0)+1)))</f>
        <v/>
      </c>
      <c r="T663" s="221" t="str">
        <f aca="true">IF(B663="","",IF(ISERROR(MATCH($J663,SorP!$B$1:$B$6279,0)),"",INDIRECT("'SorP'!$A$"&amp;MATCH($S663&amp;$J663,SorP!C:C,0))))</f>
        <v/>
      </c>
      <c r="U663" s="222"/>
      <c r="V663" s="223" t="e">
        <f aca="false">IF(C663="",NA(),IF(OR(C663="Smelter not listed",C663="Smelter not yet identified"),MATCH($B663&amp;$D663,'Smelter Look-up'!$J:$J,0),MATCH($B663&amp;$C663,'Smelter Look-up'!$J:$J,0)))</f>
        <v>#N/A</v>
      </c>
      <c r="X663" s="179" t="n">
        <f aca="false">IF(AND(C663="Smelter not listed",OR(LEN(D663)=0,LEN(E663)=0)),1,0)</f>
        <v>0</v>
      </c>
      <c r="AB663" s="224" t="str">
        <f aca="false">B663&amp;C663</f>
        <v/>
      </c>
    </row>
    <row r="664" s="179" customFormat="true" ht="20.25" hidden="false" customHeight="false" outlineLevel="0" collapsed="false">
      <c r="A664" s="221"/>
      <c r="B664" s="211" t="str">
        <f aca="false">IF(LEN(A664)=0,"",INDEX('Smelter Look-up'!$A:$A,MATCH($A664,'Smelter Look-up'!$E:$E,0)))</f>
        <v/>
      </c>
      <c r="C664" s="212" t="str">
        <f aca="false">IF(LEN(A664)=0,"",INDEX('Smelter Look-up'!$C:$C,MATCH($A664,'Smelter Look-up'!$E:$E,0)))</f>
        <v/>
      </c>
      <c r="D664" s="213"/>
      <c r="E664" s="211" t="str">
        <f aca="true">IF(ISERROR($V664),"",OFFSET('Smelter Look-up'!$D$4,$V664-4,0)&amp;"")</f>
        <v/>
      </c>
      <c r="F664" s="214" t="str">
        <f aca="true">IF(ISERROR($V664),"",OFFSET('Smelter Look-up'!$E$4,$V664-4,0))</f>
        <v/>
      </c>
      <c r="G664" s="214" t="str">
        <f aca="true">IF(C664=$X$4,IF(ISERROR($V664),"Enter smelter details","RMI"),IF(ISERROR($V664),"",OFFSET('Smelter Look-up'!$F$4,$V664-4,0)))</f>
        <v/>
      </c>
      <c r="H664" s="215" t="str">
        <f aca="true">IF(ISERROR($V664),"",OFFSET('Smelter Look-up'!$G$4,$V664-4,0))</f>
        <v/>
      </c>
      <c r="I664" s="216" t="str">
        <f aca="true">IF(ISERROR($V664),"",OFFSET('Smelter Look-up'!$H$4,$V664-4,0))</f>
        <v/>
      </c>
      <c r="J664" s="216" t="str">
        <f aca="true">IF(ISERROR($V664),"",OFFSET('Smelter Look-up'!$I$4,$V664-4,0))</f>
        <v/>
      </c>
      <c r="K664" s="217"/>
      <c r="L664" s="217"/>
      <c r="M664" s="217"/>
      <c r="N664" s="217"/>
      <c r="O664" s="217"/>
      <c r="P664" s="218"/>
      <c r="Q664" s="219"/>
      <c r="R664" s="220" t="str">
        <f aca="true">IF(ISERROR($V664),"",OFFSET('Smelter Look-up'!$C$4,$V664-4,0)&amp;"")</f>
        <v/>
      </c>
      <c r="S664" s="221" t="str">
        <f aca="true">IF(B664="","",IF(ISERROR(MATCH($E664,CL,0)),"Unknown",INDIRECT("'C'!$A$"&amp;MATCH($E664,CL,0)+1)))</f>
        <v/>
      </c>
      <c r="T664" s="221" t="str">
        <f aca="true">IF(B664="","",IF(ISERROR(MATCH($J664,SorP!$B$1:$B$6279,0)),"",INDIRECT("'SorP'!$A$"&amp;MATCH($S664&amp;$J664,SorP!C:C,0))))</f>
        <v/>
      </c>
      <c r="U664" s="222"/>
      <c r="V664" s="223" t="e">
        <f aca="false">IF(C664="",NA(),IF(OR(C664="Smelter not listed",C664="Smelter not yet identified"),MATCH($B664&amp;$D664,'Smelter Look-up'!$J:$J,0),MATCH($B664&amp;$C664,'Smelter Look-up'!$J:$J,0)))</f>
        <v>#N/A</v>
      </c>
      <c r="X664" s="179" t="n">
        <f aca="false">IF(AND(C664="Smelter not listed",OR(LEN(D664)=0,LEN(E664)=0)),1,0)</f>
        <v>0</v>
      </c>
      <c r="AB664" s="224" t="str">
        <f aca="false">B664&amp;C664</f>
        <v/>
      </c>
    </row>
    <row r="665" s="179" customFormat="true" ht="20.25" hidden="false" customHeight="false" outlineLevel="0" collapsed="false">
      <c r="A665" s="221"/>
      <c r="B665" s="211" t="str">
        <f aca="false">IF(LEN(A665)=0,"",INDEX('Smelter Look-up'!$A:$A,MATCH($A665,'Smelter Look-up'!$E:$E,0)))</f>
        <v/>
      </c>
      <c r="C665" s="212" t="str">
        <f aca="false">IF(LEN(A665)=0,"",INDEX('Smelter Look-up'!$C:$C,MATCH($A665,'Smelter Look-up'!$E:$E,0)))</f>
        <v/>
      </c>
      <c r="D665" s="213"/>
      <c r="E665" s="211" t="str">
        <f aca="true">IF(ISERROR($V665),"",OFFSET('Smelter Look-up'!$D$4,$V665-4,0)&amp;"")</f>
        <v/>
      </c>
      <c r="F665" s="214" t="str">
        <f aca="true">IF(ISERROR($V665),"",OFFSET('Smelter Look-up'!$E$4,$V665-4,0))</f>
        <v/>
      </c>
      <c r="G665" s="214" t="str">
        <f aca="true">IF(C665=$X$4,IF(ISERROR($V665),"Enter smelter details","RMI"),IF(ISERROR($V665),"",OFFSET('Smelter Look-up'!$F$4,$V665-4,0)))</f>
        <v/>
      </c>
      <c r="H665" s="215" t="str">
        <f aca="true">IF(ISERROR($V665),"",OFFSET('Smelter Look-up'!$G$4,$V665-4,0))</f>
        <v/>
      </c>
      <c r="I665" s="216" t="str">
        <f aca="true">IF(ISERROR($V665),"",OFFSET('Smelter Look-up'!$H$4,$V665-4,0))</f>
        <v/>
      </c>
      <c r="J665" s="216" t="str">
        <f aca="true">IF(ISERROR($V665),"",OFFSET('Smelter Look-up'!$I$4,$V665-4,0))</f>
        <v/>
      </c>
      <c r="K665" s="217"/>
      <c r="L665" s="217"/>
      <c r="M665" s="217"/>
      <c r="N665" s="217"/>
      <c r="O665" s="217"/>
      <c r="P665" s="218"/>
      <c r="Q665" s="219"/>
      <c r="R665" s="220" t="str">
        <f aca="true">IF(ISERROR($V665),"",OFFSET('Smelter Look-up'!$C$4,$V665-4,0)&amp;"")</f>
        <v/>
      </c>
      <c r="S665" s="221" t="str">
        <f aca="true">IF(B665="","",IF(ISERROR(MATCH($E665,CL,0)),"Unknown",INDIRECT("'C'!$A$"&amp;MATCH($E665,CL,0)+1)))</f>
        <v/>
      </c>
      <c r="T665" s="221" t="str">
        <f aca="true">IF(B665="","",IF(ISERROR(MATCH($J665,SorP!$B$1:$B$6279,0)),"",INDIRECT("'SorP'!$A$"&amp;MATCH($S665&amp;$J665,SorP!C:C,0))))</f>
        <v/>
      </c>
      <c r="U665" s="222"/>
      <c r="V665" s="223" t="e">
        <f aca="false">IF(C665="",NA(),IF(OR(C665="Smelter not listed",C665="Smelter not yet identified"),MATCH($B665&amp;$D665,'Smelter Look-up'!$J:$J,0),MATCH($B665&amp;$C665,'Smelter Look-up'!$J:$J,0)))</f>
        <v>#N/A</v>
      </c>
      <c r="X665" s="179" t="n">
        <f aca="false">IF(AND(C665="Smelter not listed",OR(LEN(D665)=0,LEN(E665)=0)),1,0)</f>
        <v>0</v>
      </c>
      <c r="AB665" s="224" t="str">
        <f aca="false">B665&amp;C665</f>
        <v/>
      </c>
    </row>
    <row r="666" s="179" customFormat="true" ht="20.25" hidden="false" customHeight="false" outlineLevel="0" collapsed="false">
      <c r="A666" s="221"/>
      <c r="B666" s="211" t="str">
        <f aca="false">IF(LEN(A666)=0,"",INDEX('Smelter Look-up'!$A:$A,MATCH($A666,'Smelter Look-up'!$E:$E,0)))</f>
        <v/>
      </c>
      <c r="C666" s="212" t="str">
        <f aca="false">IF(LEN(A666)=0,"",INDEX('Smelter Look-up'!$C:$C,MATCH($A666,'Smelter Look-up'!$E:$E,0)))</f>
        <v/>
      </c>
      <c r="D666" s="213"/>
      <c r="E666" s="211" t="str">
        <f aca="true">IF(ISERROR($V666),"",OFFSET('Smelter Look-up'!$D$4,$V666-4,0)&amp;"")</f>
        <v/>
      </c>
      <c r="F666" s="214" t="str">
        <f aca="true">IF(ISERROR($V666),"",OFFSET('Smelter Look-up'!$E$4,$V666-4,0))</f>
        <v/>
      </c>
      <c r="G666" s="214" t="str">
        <f aca="true">IF(C666=$X$4,IF(ISERROR($V666),"Enter smelter details","RMI"),IF(ISERROR($V666),"",OFFSET('Smelter Look-up'!$F$4,$V666-4,0)))</f>
        <v/>
      </c>
      <c r="H666" s="215" t="str">
        <f aca="true">IF(ISERROR($V666),"",OFFSET('Smelter Look-up'!$G$4,$V666-4,0))</f>
        <v/>
      </c>
      <c r="I666" s="216" t="str">
        <f aca="true">IF(ISERROR($V666),"",OFFSET('Smelter Look-up'!$H$4,$V666-4,0))</f>
        <v/>
      </c>
      <c r="J666" s="216" t="str">
        <f aca="true">IF(ISERROR($V666),"",OFFSET('Smelter Look-up'!$I$4,$V666-4,0))</f>
        <v/>
      </c>
      <c r="K666" s="217"/>
      <c r="L666" s="217"/>
      <c r="M666" s="217"/>
      <c r="N666" s="217"/>
      <c r="O666" s="217"/>
      <c r="P666" s="218"/>
      <c r="Q666" s="219"/>
      <c r="R666" s="220" t="str">
        <f aca="true">IF(ISERROR($V666),"",OFFSET('Smelter Look-up'!$C$4,$V666-4,0)&amp;"")</f>
        <v/>
      </c>
      <c r="S666" s="221" t="str">
        <f aca="true">IF(B666="","",IF(ISERROR(MATCH($E666,CL,0)),"Unknown",INDIRECT("'C'!$A$"&amp;MATCH($E666,CL,0)+1)))</f>
        <v/>
      </c>
      <c r="T666" s="221" t="str">
        <f aca="true">IF(B666="","",IF(ISERROR(MATCH($J666,SorP!$B$1:$B$6279,0)),"",INDIRECT("'SorP'!$A$"&amp;MATCH($S666&amp;$J666,SorP!C:C,0))))</f>
        <v/>
      </c>
      <c r="U666" s="222"/>
      <c r="V666" s="223" t="e">
        <f aca="false">IF(C666="",NA(),IF(OR(C666="Smelter not listed",C666="Smelter not yet identified"),MATCH($B666&amp;$D666,'Smelter Look-up'!$J:$J,0),MATCH($B666&amp;$C666,'Smelter Look-up'!$J:$J,0)))</f>
        <v>#N/A</v>
      </c>
      <c r="X666" s="179" t="n">
        <f aca="false">IF(AND(C666="Smelter not listed",OR(LEN(D666)=0,LEN(E666)=0)),1,0)</f>
        <v>0</v>
      </c>
      <c r="AB666" s="224" t="str">
        <f aca="false">B666&amp;C666</f>
        <v/>
      </c>
    </row>
    <row r="667" s="179" customFormat="true" ht="20.25" hidden="false" customHeight="false" outlineLevel="0" collapsed="false">
      <c r="A667" s="221"/>
      <c r="B667" s="211" t="str">
        <f aca="false">IF(LEN(A667)=0,"",INDEX('Smelter Look-up'!$A:$A,MATCH($A667,'Smelter Look-up'!$E:$E,0)))</f>
        <v/>
      </c>
      <c r="C667" s="212" t="str">
        <f aca="false">IF(LEN(A667)=0,"",INDEX('Smelter Look-up'!$C:$C,MATCH($A667,'Smelter Look-up'!$E:$E,0)))</f>
        <v/>
      </c>
      <c r="D667" s="213"/>
      <c r="E667" s="211" t="str">
        <f aca="true">IF(ISERROR($V667),"",OFFSET('Smelter Look-up'!$D$4,$V667-4,0)&amp;"")</f>
        <v/>
      </c>
      <c r="F667" s="214" t="str">
        <f aca="true">IF(ISERROR($V667),"",OFFSET('Smelter Look-up'!$E$4,$V667-4,0))</f>
        <v/>
      </c>
      <c r="G667" s="214" t="str">
        <f aca="true">IF(C667=$X$4,IF(ISERROR($V667),"Enter smelter details","RMI"),IF(ISERROR($V667),"",OFFSET('Smelter Look-up'!$F$4,$V667-4,0)))</f>
        <v/>
      </c>
      <c r="H667" s="215" t="str">
        <f aca="true">IF(ISERROR($V667),"",OFFSET('Smelter Look-up'!$G$4,$V667-4,0))</f>
        <v/>
      </c>
      <c r="I667" s="216" t="str">
        <f aca="true">IF(ISERROR($V667),"",OFFSET('Smelter Look-up'!$H$4,$V667-4,0))</f>
        <v/>
      </c>
      <c r="J667" s="216" t="str">
        <f aca="true">IF(ISERROR($V667),"",OFFSET('Smelter Look-up'!$I$4,$V667-4,0))</f>
        <v/>
      </c>
      <c r="K667" s="217"/>
      <c r="L667" s="217"/>
      <c r="M667" s="217"/>
      <c r="N667" s="217"/>
      <c r="O667" s="217"/>
      <c r="P667" s="218"/>
      <c r="Q667" s="219"/>
      <c r="R667" s="220" t="str">
        <f aca="true">IF(ISERROR($V667),"",OFFSET('Smelter Look-up'!$C$4,$V667-4,0)&amp;"")</f>
        <v/>
      </c>
      <c r="S667" s="221" t="str">
        <f aca="true">IF(B667="","",IF(ISERROR(MATCH($E667,CL,0)),"Unknown",INDIRECT("'C'!$A$"&amp;MATCH($E667,CL,0)+1)))</f>
        <v/>
      </c>
      <c r="T667" s="221" t="str">
        <f aca="true">IF(B667="","",IF(ISERROR(MATCH($J667,SorP!$B$1:$B$6279,0)),"",INDIRECT("'SorP'!$A$"&amp;MATCH($S667&amp;$J667,SorP!C:C,0))))</f>
        <v/>
      </c>
      <c r="U667" s="222"/>
      <c r="V667" s="223" t="e">
        <f aca="false">IF(C667="",NA(),IF(OR(C667="Smelter not listed",C667="Smelter not yet identified"),MATCH($B667&amp;$D667,'Smelter Look-up'!$J:$J,0),MATCH($B667&amp;$C667,'Smelter Look-up'!$J:$J,0)))</f>
        <v>#N/A</v>
      </c>
      <c r="X667" s="179" t="n">
        <f aca="false">IF(AND(C667="Smelter not listed",OR(LEN(D667)=0,LEN(E667)=0)),1,0)</f>
        <v>0</v>
      </c>
      <c r="AB667" s="224" t="str">
        <f aca="false">B667&amp;C667</f>
        <v/>
      </c>
    </row>
    <row r="668" s="179" customFormat="true" ht="20.25" hidden="false" customHeight="false" outlineLevel="0" collapsed="false">
      <c r="A668" s="221"/>
      <c r="B668" s="211" t="str">
        <f aca="false">IF(LEN(A668)=0,"",INDEX('Smelter Look-up'!$A:$A,MATCH($A668,'Smelter Look-up'!$E:$E,0)))</f>
        <v/>
      </c>
      <c r="C668" s="212" t="str">
        <f aca="false">IF(LEN(A668)=0,"",INDEX('Smelter Look-up'!$C:$C,MATCH($A668,'Smelter Look-up'!$E:$E,0)))</f>
        <v/>
      </c>
      <c r="D668" s="213"/>
      <c r="E668" s="211" t="str">
        <f aca="true">IF(ISERROR($V668),"",OFFSET('Smelter Look-up'!$D$4,$V668-4,0)&amp;"")</f>
        <v/>
      </c>
      <c r="F668" s="214" t="str">
        <f aca="true">IF(ISERROR($V668),"",OFFSET('Smelter Look-up'!$E$4,$V668-4,0))</f>
        <v/>
      </c>
      <c r="G668" s="214" t="str">
        <f aca="true">IF(C668=$X$4,IF(ISERROR($V668),"Enter smelter details","RMI"),IF(ISERROR($V668),"",OFFSET('Smelter Look-up'!$F$4,$V668-4,0)))</f>
        <v/>
      </c>
      <c r="H668" s="215" t="str">
        <f aca="true">IF(ISERROR($V668),"",OFFSET('Smelter Look-up'!$G$4,$V668-4,0))</f>
        <v/>
      </c>
      <c r="I668" s="216" t="str">
        <f aca="true">IF(ISERROR($V668),"",OFFSET('Smelter Look-up'!$H$4,$V668-4,0))</f>
        <v/>
      </c>
      <c r="J668" s="216" t="str">
        <f aca="true">IF(ISERROR($V668),"",OFFSET('Smelter Look-up'!$I$4,$V668-4,0))</f>
        <v/>
      </c>
      <c r="K668" s="217"/>
      <c r="L668" s="217"/>
      <c r="M668" s="217"/>
      <c r="N668" s="217"/>
      <c r="O668" s="217"/>
      <c r="P668" s="218"/>
      <c r="Q668" s="219"/>
      <c r="R668" s="220" t="str">
        <f aca="true">IF(ISERROR($V668),"",OFFSET('Smelter Look-up'!$C$4,$V668-4,0)&amp;"")</f>
        <v/>
      </c>
      <c r="S668" s="221" t="str">
        <f aca="true">IF(B668="","",IF(ISERROR(MATCH($E668,CL,0)),"Unknown",INDIRECT("'C'!$A$"&amp;MATCH($E668,CL,0)+1)))</f>
        <v/>
      </c>
      <c r="T668" s="221" t="str">
        <f aca="true">IF(B668="","",IF(ISERROR(MATCH($J668,SorP!$B$1:$B$6279,0)),"",INDIRECT("'SorP'!$A$"&amp;MATCH($S668&amp;$J668,SorP!C:C,0))))</f>
        <v/>
      </c>
      <c r="U668" s="222"/>
      <c r="V668" s="223" t="e">
        <f aca="false">IF(C668="",NA(),IF(OR(C668="Smelter not listed",C668="Smelter not yet identified"),MATCH($B668&amp;$D668,'Smelter Look-up'!$J:$J,0),MATCH($B668&amp;$C668,'Smelter Look-up'!$J:$J,0)))</f>
        <v>#N/A</v>
      </c>
      <c r="X668" s="179" t="n">
        <f aca="false">IF(AND(C668="Smelter not listed",OR(LEN(D668)=0,LEN(E668)=0)),1,0)</f>
        <v>0</v>
      </c>
      <c r="AB668" s="224" t="str">
        <f aca="false">B668&amp;C668</f>
        <v/>
      </c>
    </row>
    <row r="669" s="179" customFormat="true" ht="20.25" hidden="false" customHeight="false" outlineLevel="0" collapsed="false">
      <c r="A669" s="221"/>
      <c r="B669" s="211" t="str">
        <f aca="false">IF(LEN(A669)=0,"",INDEX('Smelter Look-up'!$A:$A,MATCH($A669,'Smelter Look-up'!$E:$E,0)))</f>
        <v/>
      </c>
      <c r="C669" s="212" t="str">
        <f aca="false">IF(LEN(A669)=0,"",INDEX('Smelter Look-up'!$C:$C,MATCH($A669,'Smelter Look-up'!$E:$E,0)))</f>
        <v/>
      </c>
      <c r="D669" s="213"/>
      <c r="E669" s="211" t="str">
        <f aca="true">IF(ISERROR($V669),"",OFFSET('Smelter Look-up'!$D$4,$V669-4,0)&amp;"")</f>
        <v/>
      </c>
      <c r="F669" s="214" t="str">
        <f aca="true">IF(ISERROR($V669),"",OFFSET('Smelter Look-up'!$E$4,$V669-4,0))</f>
        <v/>
      </c>
      <c r="G669" s="214" t="str">
        <f aca="true">IF(C669=$X$4,IF(ISERROR($V669),"Enter smelter details","RMI"),IF(ISERROR($V669),"",OFFSET('Smelter Look-up'!$F$4,$V669-4,0)))</f>
        <v/>
      </c>
      <c r="H669" s="215" t="str">
        <f aca="true">IF(ISERROR($V669),"",OFFSET('Smelter Look-up'!$G$4,$V669-4,0))</f>
        <v/>
      </c>
      <c r="I669" s="216" t="str">
        <f aca="true">IF(ISERROR($V669),"",OFFSET('Smelter Look-up'!$H$4,$V669-4,0))</f>
        <v/>
      </c>
      <c r="J669" s="216" t="str">
        <f aca="true">IF(ISERROR($V669),"",OFFSET('Smelter Look-up'!$I$4,$V669-4,0))</f>
        <v/>
      </c>
      <c r="K669" s="217"/>
      <c r="L669" s="217"/>
      <c r="M669" s="217"/>
      <c r="N669" s="217"/>
      <c r="O669" s="217"/>
      <c r="P669" s="218"/>
      <c r="Q669" s="219"/>
      <c r="R669" s="220" t="str">
        <f aca="true">IF(ISERROR($V669),"",OFFSET('Smelter Look-up'!$C$4,$V669-4,0)&amp;"")</f>
        <v/>
      </c>
      <c r="S669" s="221" t="str">
        <f aca="true">IF(B669="","",IF(ISERROR(MATCH($E669,CL,0)),"Unknown",INDIRECT("'C'!$A$"&amp;MATCH($E669,CL,0)+1)))</f>
        <v/>
      </c>
      <c r="T669" s="221" t="str">
        <f aca="true">IF(B669="","",IF(ISERROR(MATCH($J669,SorP!$B$1:$B$6279,0)),"",INDIRECT("'SorP'!$A$"&amp;MATCH($S669&amp;$J669,SorP!C:C,0))))</f>
        <v/>
      </c>
      <c r="U669" s="222"/>
      <c r="V669" s="223" t="e">
        <f aca="false">IF(C669="",NA(),IF(OR(C669="Smelter not listed",C669="Smelter not yet identified"),MATCH($B669&amp;$D669,'Smelter Look-up'!$J:$J,0),MATCH($B669&amp;$C669,'Smelter Look-up'!$J:$J,0)))</f>
        <v>#N/A</v>
      </c>
      <c r="X669" s="179" t="n">
        <f aca="false">IF(AND(C669="Smelter not listed",OR(LEN(D669)=0,LEN(E669)=0)),1,0)</f>
        <v>0</v>
      </c>
      <c r="AB669" s="224" t="str">
        <f aca="false">B669&amp;C669</f>
        <v/>
      </c>
    </row>
    <row r="670" s="179" customFormat="true" ht="20.25" hidden="false" customHeight="false" outlineLevel="0" collapsed="false">
      <c r="A670" s="221"/>
      <c r="B670" s="211" t="str">
        <f aca="false">IF(LEN(A670)=0,"",INDEX('Smelter Look-up'!$A:$A,MATCH($A670,'Smelter Look-up'!$E:$E,0)))</f>
        <v/>
      </c>
      <c r="C670" s="212" t="str">
        <f aca="false">IF(LEN(A670)=0,"",INDEX('Smelter Look-up'!$C:$C,MATCH($A670,'Smelter Look-up'!$E:$E,0)))</f>
        <v/>
      </c>
      <c r="D670" s="213"/>
      <c r="E670" s="211" t="str">
        <f aca="true">IF(ISERROR($V670),"",OFFSET('Smelter Look-up'!$D$4,$V670-4,0)&amp;"")</f>
        <v/>
      </c>
      <c r="F670" s="214" t="str">
        <f aca="true">IF(ISERROR($V670),"",OFFSET('Smelter Look-up'!$E$4,$V670-4,0))</f>
        <v/>
      </c>
      <c r="G670" s="214" t="str">
        <f aca="true">IF(C670=$X$4,IF(ISERROR($V670),"Enter smelter details","RMI"),IF(ISERROR($V670),"",OFFSET('Smelter Look-up'!$F$4,$V670-4,0)))</f>
        <v/>
      </c>
      <c r="H670" s="215" t="str">
        <f aca="true">IF(ISERROR($V670),"",OFFSET('Smelter Look-up'!$G$4,$V670-4,0))</f>
        <v/>
      </c>
      <c r="I670" s="216" t="str">
        <f aca="true">IF(ISERROR($V670),"",OFFSET('Smelter Look-up'!$H$4,$V670-4,0))</f>
        <v/>
      </c>
      <c r="J670" s="216" t="str">
        <f aca="true">IF(ISERROR($V670),"",OFFSET('Smelter Look-up'!$I$4,$V670-4,0))</f>
        <v/>
      </c>
      <c r="K670" s="217"/>
      <c r="L670" s="217"/>
      <c r="M670" s="217"/>
      <c r="N670" s="217"/>
      <c r="O670" s="217"/>
      <c r="P670" s="218"/>
      <c r="Q670" s="219"/>
      <c r="R670" s="220" t="str">
        <f aca="true">IF(ISERROR($V670),"",OFFSET('Smelter Look-up'!$C$4,$V670-4,0)&amp;"")</f>
        <v/>
      </c>
      <c r="S670" s="221" t="str">
        <f aca="true">IF(B670="","",IF(ISERROR(MATCH($E670,CL,0)),"Unknown",INDIRECT("'C'!$A$"&amp;MATCH($E670,CL,0)+1)))</f>
        <v/>
      </c>
      <c r="T670" s="221" t="str">
        <f aca="true">IF(B670="","",IF(ISERROR(MATCH($J670,SorP!$B$1:$B$6279,0)),"",INDIRECT("'SorP'!$A$"&amp;MATCH($S670&amp;$J670,SorP!C:C,0))))</f>
        <v/>
      </c>
      <c r="U670" s="222"/>
      <c r="V670" s="223" t="e">
        <f aca="false">IF(C670="",NA(),IF(OR(C670="Smelter not listed",C670="Smelter not yet identified"),MATCH($B670&amp;$D670,'Smelter Look-up'!$J:$J,0),MATCH($B670&amp;$C670,'Smelter Look-up'!$J:$J,0)))</f>
        <v>#N/A</v>
      </c>
      <c r="X670" s="179" t="n">
        <f aca="false">IF(AND(C670="Smelter not listed",OR(LEN(D670)=0,LEN(E670)=0)),1,0)</f>
        <v>0</v>
      </c>
      <c r="AB670" s="224" t="str">
        <f aca="false">B670&amp;C670</f>
        <v/>
      </c>
    </row>
    <row r="671" s="179" customFormat="true" ht="20.25" hidden="false" customHeight="false" outlineLevel="0" collapsed="false">
      <c r="A671" s="221"/>
      <c r="B671" s="211" t="str">
        <f aca="false">IF(LEN(A671)=0,"",INDEX('Smelter Look-up'!$A:$A,MATCH($A671,'Smelter Look-up'!$E:$E,0)))</f>
        <v/>
      </c>
      <c r="C671" s="212" t="str">
        <f aca="false">IF(LEN(A671)=0,"",INDEX('Smelter Look-up'!$C:$C,MATCH($A671,'Smelter Look-up'!$E:$E,0)))</f>
        <v/>
      </c>
      <c r="D671" s="213"/>
      <c r="E671" s="211" t="str">
        <f aca="true">IF(ISERROR($V671),"",OFFSET('Smelter Look-up'!$D$4,$V671-4,0)&amp;"")</f>
        <v/>
      </c>
      <c r="F671" s="214" t="str">
        <f aca="true">IF(ISERROR($V671),"",OFFSET('Smelter Look-up'!$E$4,$V671-4,0))</f>
        <v/>
      </c>
      <c r="G671" s="214" t="str">
        <f aca="true">IF(C671=$X$4,IF(ISERROR($V671),"Enter smelter details","RMI"),IF(ISERROR($V671),"",OFFSET('Smelter Look-up'!$F$4,$V671-4,0)))</f>
        <v/>
      </c>
      <c r="H671" s="215" t="str">
        <f aca="true">IF(ISERROR($V671),"",OFFSET('Smelter Look-up'!$G$4,$V671-4,0))</f>
        <v/>
      </c>
      <c r="I671" s="216" t="str">
        <f aca="true">IF(ISERROR($V671),"",OFFSET('Smelter Look-up'!$H$4,$V671-4,0))</f>
        <v/>
      </c>
      <c r="J671" s="216" t="str">
        <f aca="true">IF(ISERROR($V671),"",OFFSET('Smelter Look-up'!$I$4,$V671-4,0))</f>
        <v/>
      </c>
      <c r="K671" s="217"/>
      <c r="L671" s="217"/>
      <c r="M671" s="217"/>
      <c r="N671" s="217"/>
      <c r="O671" s="217"/>
      <c r="P671" s="218"/>
      <c r="Q671" s="219"/>
      <c r="R671" s="220" t="str">
        <f aca="true">IF(ISERROR($V671),"",OFFSET('Smelter Look-up'!$C$4,$V671-4,0)&amp;"")</f>
        <v/>
      </c>
      <c r="S671" s="221" t="str">
        <f aca="true">IF(B671="","",IF(ISERROR(MATCH($E671,CL,0)),"Unknown",INDIRECT("'C'!$A$"&amp;MATCH($E671,CL,0)+1)))</f>
        <v/>
      </c>
      <c r="T671" s="221" t="str">
        <f aca="true">IF(B671="","",IF(ISERROR(MATCH($J671,SorP!$B$1:$B$6279,0)),"",INDIRECT("'SorP'!$A$"&amp;MATCH($S671&amp;$J671,SorP!C:C,0))))</f>
        <v/>
      </c>
      <c r="U671" s="222"/>
      <c r="V671" s="223" t="e">
        <f aca="false">IF(C671="",NA(),IF(OR(C671="Smelter not listed",C671="Smelter not yet identified"),MATCH($B671&amp;$D671,'Smelter Look-up'!$J:$J,0),MATCH($B671&amp;$C671,'Smelter Look-up'!$J:$J,0)))</f>
        <v>#N/A</v>
      </c>
      <c r="X671" s="179" t="n">
        <f aca="false">IF(AND(C671="Smelter not listed",OR(LEN(D671)=0,LEN(E671)=0)),1,0)</f>
        <v>0</v>
      </c>
      <c r="AB671" s="224" t="str">
        <f aca="false">B671&amp;C671</f>
        <v/>
      </c>
    </row>
    <row r="672" s="179" customFormat="true" ht="20.25" hidden="false" customHeight="false" outlineLevel="0" collapsed="false">
      <c r="A672" s="221"/>
      <c r="B672" s="211" t="str">
        <f aca="false">IF(LEN(A672)=0,"",INDEX('Smelter Look-up'!$A:$A,MATCH($A672,'Smelter Look-up'!$E:$E,0)))</f>
        <v/>
      </c>
      <c r="C672" s="212" t="str">
        <f aca="false">IF(LEN(A672)=0,"",INDEX('Smelter Look-up'!$C:$C,MATCH($A672,'Smelter Look-up'!$E:$E,0)))</f>
        <v/>
      </c>
      <c r="D672" s="213"/>
      <c r="E672" s="211" t="str">
        <f aca="true">IF(ISERROR($V672),"",OFFSET('Smelter Look-up'!$D$4,$V672-4,0)&amp;"")</f>
        <v/>
      </c>
      <c r="F672" s="214" t="str">
        <f aca="true">IF(ISERROR($V672),"",OFFSET('Smelter Look-up'!$E$4,$V672-4,0))</f>
        <v/>
      </c>
      <c r="G672" s="214" t="str">
        <f aca="true">IF(C672=$X$4,IF(ISERROR($V672),"Enter smelter details","RMI"),IF(ISERROR($V672),"",OFFSET('Smelter Look-up'!$F$4,$V672-4,0)))</f>
        <v/>
      </c>
      <c r="H672" s="215" t="str">
        <f aca="true">IF(ISERROR($V672),"",OFFSET('Smelter Look-up'!$G$4,$V672-4,0))</f>
        <v/>
      </c>
      <c r="I672" s="216" t="str">
        <f aca="true">IF(ISERROR($V672),"",OFFSET('Smelter Look-up'!$H$4,$V672-4,0))</f>
        <v/>
      </c>
      <c r="J672" s="216" t="str">
        <f aca="true">IF(ISERROR($V672),"",OFFSET('Smelter Look-up'!$I$4,$V672-4,0))</f>
        <v/>
      </c>
      <c r="K672" s="217"/>
      <c r="L672" s="217"/>
      <c r="M672" s="217"/>
      <c r="N672" s="217"/>
      <c r="O672" s="217"/>
      <c r="P672" s="218"/>
      <c r="Q672" s="219"/>
      <c r="R672" s="220" t="str">
        <f aca="true">IF(ISERROR($V672),"",OFFSET('Smelter Look-up'!$C$4,$V672-4,0)&amp;"")</f>
        <v/>
      </c>
      <c r="S672" s="221" t="str">
        <f aca="true">IF(B672="","",IF(ISERROR(MATCH($E672,CL,0)),"Unknown",INDIRECT("'C'!$A$"&amp;MATCH($E672,CL,0)+1)))</f>
        <v/>
      </c>
      <c r="T672" s="221" t="str">
        <f aca="true">IF(B672="","",IF(ISERROR(MATCH($J672,SorP!$B$1:$B$6279,0)),"",INDIRECT("'SorP'!$A$"&amp;MATCH($S672&amp;$J672,SorP!C:C,0))))</f>
        <v/>
      </c>
      <c r="U672" s="222"/>
      <c r="V672" s="223" t="e">
        <f aca="false">IF(C672="",NA(),IF(OR(C672="Smelter not listed",C672="Smelter not yet identified"),MATCH($B672&amp;$D672,'Smelter Look-up'!$J:$J,0),MATCH($B672&amp;$C672,'Smelter Look-up'!$J:$J,0)))</f>
        <v>#N/A</v>
      </c>
      <c r="X672" s="179" t="n">
        <f aca="false">IF(AND(C672="Smelter not listed",OR(LEN(D672)=0,LEN(E672)=0)),1,0)</f>
        <v>0</v>
      </c>
      <c r="AB672" s="224" t="str">
        <f aca="false">B672&amp;C672</f>
        <v/>
      </c>
    </row>
    <row r="673" s="179" customFormat="true" ht="20.25" hidden="false" customHeight="false" outlineLevel="0" collapsed="false">
      <c r="A673" s="221"/>
      <c r="B673" s="211" t="str">
        <f aca="false">IF(LEN(A673)=0,"",INDEX('Smelter Look-up'!$A:$A,MATCH($A673,'Smelter Look-up'!$E:$E,0)))</f>
        <v/>
      </c>
      <c r="C673" s="212" t="str">
        <f aca="false">IF(LEN(A673)=0,"",INDEX('Smelter Look-up'!$C:$C,MATCH($A673,'Smelter Look-up'!$E:$E,0)))</f>
        <v/>
      </c>
      <c r="D673" s="213"/>
      <c r="E673" s="211" t="str">
        <f aca="true">IF(ISERROR($V673),"",OFFSET('Smelter Look-up'!$D$4,$V673-4,0)&amp;"")</f>
        <v/>
      </c>
      <c r="F673" s="214" t="str">
        <f aca="true">IF(ISERROR($V673),"",OFFSET('Smelter Look-up'!$E$4,$V673-4,0))</f>
        <v/>
      </c>
      <c r="G673" s="214" t="str">
        <f aca="true">IF(C673=$X$4,IF(ISERROR($V673),"Enter smelter details","RMI"),IF(ISERROR($V673),"",OFFSET('Smelter Look-up'!$F$4,$V673-4,0)))</f>
        <v/>
      </c>
      <c r="H673" s="215" t="str">
        <f aca="true">IF(ISERROR($V673),"",OFFSET('Smelter Look-up'!$G$4,$V673-4,0))</f>
        <v/>
      </c>
      <c r="I673" s="216" t="str">
        <f aca="true">IF(ISERROR($V673),"",OFFSET('Smelter Look-up'!$H$4,$V673-4,0))</f>
        <v/>
      </c>
      <c r="J673" s="216" t="str">
        <f aca="true">IF(ISERROR($V673),"",OFFSET('Smelter Look-up'!$I$4,$V673-4,0))</f>
        <v/>
      </c>
      <c r="K673" s="217"/>
      <c r="L673" s="217"/>
      <c r="M673" s="217"/>
      <c r="N673" s="217"/>
      <c r="O673" s="217"/>
      <c r="P673" s="218"/>
      <c r="Q673" s="219"/>
      <c r="R673" s="220" t="str">
        <f aca="true">IF(ISERROR($V673),"",OFFSET('Smelter Look-up'!$C$4,$V673-4,0)&amp;"")</f>
        <v/>
      </c>
      <c r="S673" s="221" t="str">
        <f aca="true">IF(B673="","",IF(ISERROR(MATCH($E673,CL,0)),"Unknown",INDIRECT("'C'!$A$"&amp;MATCH($E673,CL,0)+1)))</f>
        <v/>
      </c>
      <c r="T673" s="221" t="str">
        <f aca="true">IF(B673="","",IF(ISERROR(MATCH($J673,SorP!$B$1:$B$6279,0)),"",INDIRECT("'SorP'!$A$"&amp;MATCH($S673&amp;$J673,SorP!C:C,0))))</f>
        <v/>
      </c>
      <c r="U673" s="222"/>
      <c r="V673" s="223" t="e">
        <f aca="false">IF(C673="",NA(),IF(OR(C673="Smelter not listed",C673="Smelter not yet identified"),MATCH($B673&amp;$D673,'Smelter Look-up'!$J:$J,0),MATCH($B673&amp;$C673,'Smelter Look-up'!$J:$J,0)))</f>
        <v>#N/A</v>
      </c>
      <c r="X673" s="179" t="n">
        <f aca="false">IF(AND(C673="Smelter not listed",OR(LEN(D673)=0,LEN(E673)=0)),1,0)</f>
        <v>0</v>
      </c>
      <c r="AB673" s="224" t="str">
        <f aca="false">B673&amp;C673</f>
        <v/>
      </c>
    </row>
    <row r="674" s="179" customFormat="true" ht="20.25" hidden="false" customHeight="false" outlineLevel="0" collapsed="false">
      <c r="A674" s="221"/>
      <c r="B674" s="211" t="str">
        <f aca="false">IF(LEN(A674)=0,"",INDEX('Smelter Look-up'!$A:$A,MATCH($A674,'Smelter Look-up'!$E:$E,0)))</f>
        <v/>
      </c>
      <c r="C674" s="212" t="str">
        <f aca="false">IF(LEN(A674)=0,"",INDEX('Smelter Look-up'!$C:$C,MATCH($A674,'Smelter Look-up'!$E:$E,0)))</f>
        <v/>
      </c>
      <c r="D674" s="213"/>
      <c r="E674" s="211" t="str">
        <f aca="true">IF(ISERROR($V674),"",OFFSET('Smelter Look-up'!$D$4,$V674-4,0)&amp;"")</f>
        <v/>
      </c>
      <c r="F674" s="214" t="str">
        <f aca="true">IF(ISERROR($V674),"",OFFSET('Smelter Look-up'!$E$4,$V674-4,0))</f>
        <v/>
      </c>
      <c r="G674" s="214" t="str">
        <f aca="true">IF(C674=$X$4,IF(ISERROR($V674),"Enter smelter details","RMI"),IF(ISERROR($V674),"",OFFSET('Smelter Look-up'!$F$4,$V674-4,0)))</f>
        <v/>
      </c>
      <c r="H674" s="215" t="str">
        <f aca="true">IF(ISERROR($V674),"",OFFSET('Smelter Look-up'!$G$4,$V674-4,0))</f>
        <v/>
      </c>
      <c r="I674" s="216" t="str">
        <f aca="true">IF(ISERROR($V674),"",OFFSET('Smelter Look-up'!$H$4,$V674-4,0))</f>
        <v/>
      </c>
      <c r="J674" s="216" t="str">
        <f aca="true">IF(ISERROR($V674),"",OFFSET('Smelter Look-up'!$I$4,$V674-4,0))</f>
        <v/>
      </c>
      <c r="K674" s="217"/>
      <c r="L674" s="217"/>
      <c r="M674" s="217"/>
      <c r="N674" s="217"/>
      <c r="O674" s="217"/>
      <c r="P674" s="218"/>
      <c r="Q674" s="219"/>
      <c r="R674" s="220" t="str">
        <f aca="true">IF(ISERROR($V674),"",OFFSET('Smelter Look-up'!$C$4,$V674-4,0)&amp;"")</f>
        <v/>
      </c>
      <c r="S674" s="221" t="str">
        <f aca="true">IF(B674="","",IF(ISERROR(MATCH($E674,CL,0)),"Unknown",INDIRECT("'C'!$A$"&amp;MATCH($E674,CL,0)+1)))</f>
        <v/>
      </c>
      <c r="T674" s="221" t="str">
        <f aca="true">IF(B674="","",IF(ISERROR(MATCH($J674,SorP!$B$1:$B$6279,0)),"",INDIRECT("'SorP'!$A$"&amp;MATCH($S674&amp;$J674,SorP!C:C,0))))</f>
        <v/>
      </c>
      <c r="U674" s="222"/>
      <c r="V674" s="223" t="e">
        <f aca="false">IF(C674="",NA(),IF(OR(C674="Smelter not listed",C674="Smelter not yet identified"),MATCH($B674&amp;$D674,'Smelter Look-up'!$J:$J,0),MATCH($B674&amp;$C674,'Smelter Look-up'!$J:$J,0)))</f>
        <v>#N/A</v>
      </c>
      <c r="X674" s="179" t="n">
        <f aca="false">IF(AND(C674="Smelter not listed",OR(LEN(D674)=0,LEN(E674)=0)),1,0)</f>
        <v>0</v>
      </c>
      <c r="AB674" s="224" t="str">
        <f aca="false">B674&amp;C674</f>
        <v/>
      </c>
    </row>
    <row r="675" s="179" customFormat="true" ht="20.25" hidden="false" customHeight="false" outlineLevel="0" collapsed="false">
      <c r="A675" s="221"/>
      <c r="B675" s="211" t="str">
        <f aca="false">IF(LEN(A675)=0,"",INDEX('Smelter Look-up'!$A:$A,MATCH($A675,'Smelter Look-up'!$E:$E,0)))</f>
        <v/>
      </c>
      <c r="C675" s="212" t="str">
        <f aca="false">IF(LEN(A675)=0,"",INDEX('Smelter Look-up'!$C:$C,MATCH($A675,'Smelter Look-up'!$E:$E,0)))</f>
        <v/>
      </c>
      <c r="D675" s="213"/>
      <c r="E675" s="211" t="str">
        <f aca="true">IF(ISERROR($V675),"",OFFSET('Smelter Look-up'!$D$4,$V675-4,0)&amp;"")</f>
        <v/>
      </c>
      <c r="F675" s="214" t="str">
        <f aca="true">IF(ISERROR($V675),"",OFFSET('Smelter Look-up'!$E$4,$V675-4,0))</f>
        <v/>
      </c>
      <c r="G675" s="214" t="str">
        <f aca="true">IF(C675=$X$4,IF(ISERROR($V675),"Enter smelter details","RMI"),IF(ISERROR($V675),"",OFFSET('Smelter Look-up'!$F$4,$V675-4,0)))</f>
        <v/>
      </c>
      <c r="H675" s="215" t="str">
        <f aca="true">IF(ISERROR($V675),"",OFFSET('Smelter Look-up'!$G$4,$V675-4,0))</f>
        <v/>
      </c>
      <c r="I675" s="216" t="str">
        <f aca="true">IF(ISERROR($V675),"",OFFSET('Smelter Look-up'!$H$4,$V675-4,0))</f>
        <v/>
      </c>
      <c r="J675" s="216" t="str">
        <f aca="true">IF(ISERROR($V675),"",OFFSET('Smelter Look-up'!$I$4,$V675-4,0))</f>
        <v/>
      </c>
      <c r="K675" s="217"/>
      <c r="L675" s="217"/>
      <c r="M675" s="217"/>
      <c r="N675" s="217"/>
      <c r="O675" s="217"/>
      <c r="P675" s="218"/>
      <c r="Q675" s="219"/>
      <c r="R675" s="220" t="str">
        <f aca="true">IF(ISERROR($V675),"",OFFSET('Smelter Look-up'!$C$4,$V675-4,0)&amp;"")</f>
        <v/>
      </c>
      <c r="S675" s="221" t="str">
        <f aca="true">IF(B675="","",IF(ISERROR(MATCH($E675,CL,0)),"Unknown",INDIRECT("'C'!$A$"&amp;MATCH($E675,CL,0)+1)))</f>
        <v/>
      </c>
      <c r="T675" s="221" t="str">
        <f aca="true">IF(B675="","",IF(ISERROR(MATCH($J675,SorP!$B$1:$B$6279,0)),"",INDIRECT("'SorP'!$A$"&amp;MATCH($S675&amp;$J675,SorP!C:C,0))))</f>
        <v/>
      </c>
      <c r="U675" s="222"/>
      <c r="V675" s="223" t="e">
        <f aca="false">IF(C675="",NA(),IF(OR(C675="Smelter not listed",C675="Smelter not yet identified"),MATCH($B675&amp;$D675,'Smelter Look-up'!$J:$J,0),MATCH($B675&amp;$C675,'Smelter Look-up'!$J:$J,0)))</f>
        <v>#N/A</v>
      </c>
      <c r="X675" s="179" t="n">
        <f aca="false">IF(AND(C675="Smelter not listed",OR(LEN(D675)=0,LEN(E675)=0)),1,0)</f>
        <v>0</v>
      </c>
      <c r="AB675" s="224" t="str">
        <f aca="false">B675&amp;C675</f>
        <v/>
      </c>
    </row>
    <row r="676" s="179" customFormat="true" ht="20.25" hidden="false" customHeight="false" outlineLevel="0" collapsed="false">
      <c r="A676" s="221"/>
      <c r="B676" s="211" t="str">
        <f aca="false">IF(LEN(A676)=0,"",INDEX('Smelter Look-up'!$A:$A,MATCH($A676,'Smelter Look-up'!$E:$E,0)))</f>
        <v/>
      </c>
      <c r="C676" s="212" t="str">
        <f aca="false">IF(LEN(A676)=0,"",INDEX('Smelter Look-up'!$C:$C,MATCH($A676,'Smelter Look-up'!$E:$E,0)))</f>
        <v/>
      </c>
      <c r="D676" s="213"/>
      <c r="E676" s="211" t="str">
        <f aca="true">IF(ISERROR($V676),"",OFFSET('Smelter Look-up'!$D$4,$V676-4,0)&amp;"")</f>
        <v/>
      </c>
      <c r="F676" s="214" t="str">
        <f aca="true">IF(ISERROR($V676),"",OFFSET('Smelter Look-up'!$E$4,$V676-4,0))</f>
        <v/>
      </c>
      <c r="G676" s="214" t="str">
        <f aca="true">IF(C676=$X$4,IF(ISERROR($V676),"Enter smelter details","RMI"),IF(ISERROR($V676),"",OFFSET('Smelter Look-up'!$F$4,$V676-4,0)))</f>
        <v/>
      </c>
      <c r="H676" s="215" t="str">
        <f aca="true">IF(ISERROR($V676),"",OFFSET('Smelter Look-up'!$G$4,$V676-4,0))</f>
        <v/>
      </c>
      <c r="I676" s="216" t="str">
        <f aca="true">IF(ISERROR($V676),"",OFFSET('Smelter Look-up'!$H$4,$V676-4,0))</f>
        <v/>
      </c>
      <c r="J676" s="216" t="str">
        <f aca="true">IF(ISERROR($V676),"",OFFSET('Smelter Look-up'!$I$4,$V676-4,0))</f>
        <v/>
      </c>
      <c r="K676" s="217"/>
      <c r="L676" s="217"/>
      <c r="M676" s="217"/>
      <c r="N676" s="217"/>
      <c r="O676" s="217"/>
      <c r="P676" s="218"/>
      <c r="Q676" s="219"/>
      <c r="R676" s="220" t="str">
        <f aca="true">IF(ISERROR($V676),"",OFFSET('Smelter Look-up'!$C$4,$V676-4,0)&amp;"")</f>
        <v/>
      </c>
      <c r="S676" s="221" t="str">
        <f aca="true">IF(B676="","",IF(ISERROR(MATCH($E676,CL,0)),"Unknown",INDIRECT("'C'!$A$"&amp;MATCH($E676,CL,0)+1)))</f>
        <v/>
      </c>
      <c r="T676" s="221" t="str">
        <f aca="true">IF(B676="","",IF(ISERROR(MATCH($J676,SorP!$B$1:$B$6279,0)),"",INDIRECT("'SorP'!$A$"&amp;MATCH($S676&amp;$J676,SorP!C:C,0))))</f>
        <v/>
      </c>
      <c r="U676" s="222"/>
      <c r="V676" s="223" t="e">
        <f aca="false">IF(C676="",NA(),IF(OR(C676="Smelter not listed",C676="Smelter not yet identified"),MATCH($B676&amp;$D676,'Smelter Look-up'!$J:$J,0),MATCH($B676&amp;$C676,'Smelter Look-up'!$J:$J,0)))</f>
        <v>#N/A</v>
      </c>
      <c r="X676" s="179" t="n">
        <f aca="false">IF(AND(C676="Smelter not listed",OR(LEN(D676)=0,LEN(E676)=0)),1,0)</f>
        <v>0</v>
      </c>
      <c r="AB676" s="224" t="str">
        <f aca="false">B676&amp;C676</f>
        <v/>
      </c>
    </row>
    <row r="677" s="179" customFormat="true" ht="20.25" hidden="false" customHeight="false" outlineLevel="0" collapsed="false">
      <c r="A677" s="221"/>
      <c r="B677" s="211" t="str">
        <f aca="false">IF(LEN(A677)=0,"",INDEX('Smelter Look-up'!$A:$A,MATCH($A677,'Smelter Look-up'!$E:$E,0)))</f>
        <v/>
      </c>
      <c r="C677" s="212" t="str">
        <f aca="false">IF(LEN(A677)=0,"",INDEX('Smelter Look-up'!$C:$C,MATCH($A677,'Smelter Look-up'!$E:$E,0)))</f>
        <v/>
      </c>
      <c r="D677" s="213"/>
      <c r="E677" s="211" t="str">
        <f aca="true">IF(ISERROR($V677),"",OFFSET('Smelter Look-up'!$D$4,$V677-4,0)&amp;"")</f>
        <v/>
      </c>
      <c r="F677" s="214" t="str">
        <f aca="true">IF(ISERROR($V677),"",OFFSET('Smelter Look-up'!$E$4,$V677-4,0))</f>
        <v/>
      </c>
      <c r="G677" s="214" t="str">
        <f aca="true">IF(C677=$X$4,IF(ISERROR($V677),"Enter smelter details","RMI"),IF(ISERROR($V677),"",OFFSET('Smelter Look-up'!$F$4,$V677-4,0)))</f>
        <v/>
      </c>
      <c r="H677" s="215" t="str">
        <f aca="true">IF(ISERROR($V677),"",OFFSET('Smelter Look-up'!$G$4,$V677-4,0))</f>
        <v/>
      </c>
      <c r="I677" s="216" t="str">
        <f aca="true">IF(ISERROR($V677),"",OFFSET('Smelter Look-up'!$H$4,$V677-4,0))</f>
        <v/>
      </c>
      <c r="J677" s="216" t="str">
        <f aca="true">IF(ISERROR($V677),"",OFFSET('Smelter Look-up'!$I$4,$V677-4,0))</f>
        <v/>
      </c>
      <c r="K677" s="217"/>
      <c r="L677" s="217"/>
      <c r="M677" s="217"/>
      <c r="N677" s="217"/>
      <c r="O677" s="217"/>
      <c r="P677" s="218"/>
      <c r="Q677" s="219"/>
      <c r="R677" s="220" t="str">
        <f aca="true">IF(ISERROR($V677),"",OFFSET('Smelter Look-up'!$C$4,$V677-4,0)&amp;"")</f>
        <v/>
      </c>
      <c r="S677" s="221" t="str">
        <f aca="true">IF(B677="","",IF(ISERROR(MATCH($E677,CL,0)),"Unknown",INDIRECT("'C'!$A$"&amp;MATCH($E677,CL,0)+1)))</f>
        <v/>
      </c>
      <c r="T677" s="221" t="str">
        <f aca="true">IF(B677="","",IF(ISERROR(MATCH($J677,SorP!$B$1:$B$6279,0)),"",INDIRECT("'SorP'!$A$"&amp;MATCH($S677&amp;$J677,SorP!C:C,0))))</f>
        <v/>
      </c>
      <c r="U677" s="222"/>
      <c r="V677" s="223" t="e">
        <f aca="false">IF(C677="",NA(),IF(OR(C677="Smelter not listed",C677="Smelter not yet identified"),MATCH($B677&amp;$D677,'Smelter Look-up'!$J:$J,0),MATCH($B677&amp;$C677,'Smelter Look-up'!$J:$J,0)))</f>
        <v>#N/A</v>
      </c>
      <c r="X677" s="179" t="n">
        <f aca="false">IF(AND(C677="Smelter not listed",OR(LEN(D677)=0,LEN(E677)=0)),1,0)</f>
        <v>0</v>
      </c>
      <c r="AB677" s="224" t="str">
        <f aca="false">B677&amp;C677</f>
        <v/>
      </c>
    </row>
    <row r="678" s="179" customFormat="true" ht="20.25" hidden="false" customHeight="false" outlineLevel="0" collapsed="false">
      <c r="A678" s="221"/>
      <c r="B678" s="211" t="str">
        <f aca="false">IF(LEN(A678)=0,"",INDEX('Smelter Look-up'!$A:$A,MATCH($A678,'Smelter Look-up'!$E:$E,0)))</f>
        <v/>
      </c>
      <c r="C678" s="212" t="str">
        <f aca="false">IF(LEN(A678)=0,"",INDEX('Smelter Look-up'!$C:$C,MATCH($A678,'Smelter Look-up'!$E:$E,0)))</f>
        <v/>
      </c>
      <c r="D678" s="213"/>
      <c r="E678" s="211" t="str">
        <f aca="true">IF(ISERROR($V678),"",OFFSET('Smelter Look-up'!$D$4,$V678-4,0)&amp;"")</f>
        <v/>
      </c>
      <c r="F678" s="214" t="str">
        <f aca="true">IF(ISERROR($V678),"",OFFSET('Smelter Look-up'!$E$4,$V678-4,0))</f>
        <v/>
      </c>
      <c r="G678" s="214" t="str">
        <f aca="true">IF(C678=$X$4,IF(ISERROR($V678),"Enter smelter details","RMI"),IF(ISERROR($V678),"",OFFSET('Smelter Look-up'!$F$4,$V678-4,0)))</f>
        <v/>
      </c>
      <c r="H678" s="215" t="str">
        <f aca="true">IF(ISERROR($V678),"",OFFSET('Smelter Look-up'!$G$4,$V678-4,0))</f>
        <v/>
      </c>
      <c r="I678" s="216" t="str">
        <f aca="true">IF(ISERROR($V678),"",OFFSET('Smelter Look-up'!$H$4,$V678-4,0))</f>
        <v/>
      </c>
      <c r="J678" s="216" t="str">
        <f aca="true">IF(ISERROR($V678),"",OFFSET('Smelter Look-up'!$I$4,$V678-4,0))</f>
        <v/>
      </c>
      <c r="K678" s="217"/>
      <c r="L678" s="217"/>
      <c r="M678" s="217"/>
      <c r="N678" s="217"/>
      <c r="O678" s="217"/>
      <c r="P678" s="218"/>
      <c r="Q678" s="219"/>
      <c r="R678" s="220" t="str">
        <f aca="true">IF(ISERROR($V678),"",OFFSET('Smelter Look-up'!$C$4,$V678-4,0)&amp;"")</f>
        <v/>
      </c>
      <c r="S678" s="221" t="str">
        <f aca="true">IF(B678="","",IF(ISERROR(MATCH($E678,CL,0)),"Unknown",INDIRECT("'C'!$A$"&amp;MATCH($E678,CL,0)+1)))</f>
        <v/>
      </c>
      <c r="T678" s="221" t="str">
        <f aca="true">IF(B678="","",IF(ISERROR(MATCH($J678,SorP!$B$1:$B$6279,0)),"",INDIRECT("'SorP'!$A$"&amp;MATCH($S678&amp;$J678,SorP!C:C,0))))</f>
        <v/>
      </c>
      <c r="U678" s="222"/>
      <c r="V678" s="223" t="e">
        <f aca="false">IF(C678="",NA(),IF(OR(C678="Smelter not listed",C678="Smelter not yet identified"),MATCH($B678&amp;$D678,'Smelter Look-up'!$J:$J,0),MATCH($B678&amp;$C678,'Smelter Look-up'!$J:$J,0)))</f>
        <v>#N/A</v>
      </c>
      <c r="X678" s="179" t="n">
        <f aca="false">IF(AND(C678="Smelter not listed",OR(LEN(D678)=0,LEN(E678)=0)),1,0)</f>
        <v>0</v>
      </c>
      <c r="AB678" s="224" t="str">
        <f aca="false">B678&amp;C678</f>
        <v/>
      </c>
    </row>
    <row r="679" s="179" customFormat="true" ht="20.25" hidden="false" customHeight="false" outlineLevel="0" collapsed="false">
      <c r="A679" s="221"/>
      <c r="B679" s="211" t="str">
        <f aca="false">IF(LEN(A679)=0,"",INDEX('Smelter Look-up'!$A:$A,MATCH($A679,'Smelter Look-up'!$E:$E,0)))</f>
        <v/>
      </c>
      <c r="C679" s="212" t="str">
        <f aca="false">IF(LEN(A679)=0,"",INDEX('Smelter Look-up'!$C:$C,MATCH($A679,'Smelter Look-up'!$E:$E,0)))</f>
        <v/>
      </c>
      <c r="D679" s="213"/>
      <c r="E679" s="211" t="str">
        <f aca="true">IF(ISERROR($V679),"",OFFSET('Smelter Look-up'!$D$4,$V679-4,0)&amp;"")</f>
        <v/>
      </c>
      <c r="F679" s="214" t="str">
        <f aca="true">IF(ISERROR($V679),"",OFFSET('Smelter Look-up'!$E$4,$V679-4,0))</f>
        <v/>
      </c>
      <c r="G679" s="214" t="str">
        <f aca="true">IF(C679=$X$4,IF(ISERROR($V679),"Enter smelter details","RMI"),IF(ISERROR($V679),"",OFFSET('Smelter Look-up'!$F$4,$V679-4,0)))</f>
        <v/>
      </c>
      <c r="H679" s="215" t="str">
        <f aca="true">IF(ISERROR($V679),"",OFFSET('Smelter Look-up'!$G$4,$V679-4,0))</f>
        <v/>
      </c>
      <c r="I679" s="216" t="str">
        <f aca="true">IF(ISERROR($V679),"",OFFSET('Smelter Look-up'!$H$4,$V679-4,0))</f>
        <v/>
      </c>
      <c r="J679" s="216" t="str">
        <f aca="true">IF(ISERROR($V679),"",OFFSET('Smelter Look-up'!$I$4,$V679-4,0))</f>
        <v/>
      </c>
      <c r="K679" s="217"/>
      <c r="L679" s="217"/>
      <c r="M679" s="217"/>
      <c r="N679" s="217"/>
      <c r="O679" s="217"/>
      <c r="P679" s="218"/>
      <c r="Q679" s="219"/>
      <c r="R679" s="220" t="str">
        <f aca="true">IF(ISERROR($V679),"",OFFSET('Smelter Look-up'!$C$4,$V679-4,0)&amp;"")</f>
        <v/>
      </c>
      <c r="S679" s="221" t="str">
        <f aca="true">IF(B679="","",IF(ISERROR(MATCH($E679,CL,0)),"Unknown",INDIRECT("'C'!$A$"&amp;MATCH($E679,CL,0)+1)))</f>
        <v/>
      </c>
      <c r="T679" s="221" t="str">
        <f aca="true">IF(B679="","",IF(ISERROR(MATCH($J679,SorP!$B$1:$B$6279,0)),"",INDIRECT("'SorP'!$A$"&amp;MATCH($S679&amp;$J679,SorP!C:C,0))))</f>
        <v/>
      </c>
      <c r="U679" s="222"/>
      <c r="V679" s="223" t="e">
        <f aca="false">IF(C679="",NA(),IF(OR(C679="Smelter not listed",C679="Smelter not yet identified"),MATCH($B679&amp;$D679,'Smelter Look-up'!$J:$J,0),MATCH($B679&amp;$C679,'Smelter Look-up'!$J:$J,0)))</f>
        <v>#N/A</v>
      </c>
      <c r="X679" s="179" t="n">
        <f aca="false">IF(AND(C679="Smelter not listed",OR(LEN(D679)=0,LEN(E679)=0)),1,0)</f>
        <v>0</v>
      </c>
      <c r="AB679" s="224" t="str">
        <f aca="false">B679&amp;C679</f>
        <v/>
      </c>
    </row>
    <row r="680" s="179" customFormat="true" ht="20.25" hidden="false" customHeight="false" outlineLevel="0" collapsed="false">
      <c r="A680" s="221"/>
      <c r="B680" s="211" t="str">
        <f aca="false">IF(LEN(A680)=0,"",INDEX('Smelter Look-up'!$A:$A,MATCH($A680,'Smelter Look-up'!$E:$E,0)))</f>
        <v/>
      </c>
      <c r="C680" s="212" t="str">
        <f aca="false">IF(LEN(A680)=0,"",INDEX('Smelter Look-up'!$C:$C,MATCH($A680,'Smelter Look-up'!$E:$E,0)))</f>
        <v/>
      </c>
      <c r="D680" s="213"/>
      <c r="E680" s="211" t="str">
        <f aca="true">IF(ISERROR($V680),"",OFFSET('Smelter Look-up'!$D$4,$V680-4,0)&amp;"")</f>
        <v/>
      </c>
      <c r="F680" s="214" t="str">
        <f aca="true">IF(ISERROR($V680),"",OFFSET('Smelter Look-up'!$E$4,$V680-4,0))</f>
        <v/>
      </c>
      <c r="G680" s="214" t="str">
        <f aca="true">IF(C680=$X$4,IF(ISERROR($V680),"Enter smelter details","RMI"),IF(ISERROR($V680),"",OFFSET('Smelter Look-up'!$F$4,$V680-4,0)))</f>
        <v/>
      </c>
      <c r="H680" s="215" t="str">
        <f aca="true">IF(ISERROR($V680),"",OFFSET('Smelter Look-up'!$G$4,$V680-4,0))</f>
        <v/>
      </c>
      <c r="I680" s="216" t="str">
        <f aca="true">IF(ISERROR($V680),"",OFFSET('Smelter Look-up'!$H$4,$V680-4,0))</f>
        <v/>
      </c>
      <c r="J680" s="216" t="str">
        <f aca="true">IF(ISERROR($V680),"",OFFSET('Smelter Look-up'!$I$4,$V680-4,0))</f>
        <v/>
      </c>
      <c r="K680" s="217"/>
      <c r="L680" s="217"/>
      <c r="M680" s="217"/>
      <c r="N680" s="217"/>
      <c r="O680" s="217"/>
      <c r="P680" s="218"/>
      <c r="Q680" s="219"/>
      <c r="R680" s="220" t="str">
        <f aca="true">IF(ISERROR($V680),"",OFFSET('Smelter Look-up'!$C$4,$V680-4,0)&amp;"")</f>
        <v/>
      </c>
      <c r="S680" s="221" t="str">
        <f aca="true">IF(B680="","",IF(ISERROR(MATCH($E680,CL,0)),"Unknown",INDIRECT("'C'!$A$"&amp;MATCH($E680,CL,0)+1)))</f>
        <v/>
      </c>
      <c r="T680" s="221" t="str">
        <f aca="true">IF(B680="","",IF(ISERROR(MATCH($J680,SorP!$B$1:$B$6279,0)),"",INDIRECT("'SorP'!$A$"&amp;MATCH($S680&amp;$J680,SorP!C:C,0))))</f>
        <v/>
      </c>
      <c r="U680" s="222"/>
      <c r="V680" s="223" t="e">
        <f aca="false">IF(C680="",NA(),IF(OR(C680="Smelter not listed",C680="Smelter not yet identified"),MATCH($B680&amp;$D680,'Smelter Look-up'!$J:$J,0),MATCH($B680&amp;$C680,'Smelter Look-up'!$J:$J,0)))</f>
        <v>#N/A</v>
      </c>
      <c r="X680" s="179" t="n">
        <f aca="false">IF(AND(C680="Smelter not listed",OR(LEN(D680)=0,LEN(E680)=0)),1,0)</f>
        <v>0</v>
      </c>
      <c r="AB680" s="224" t="str">
        <f aca="false">B680&amp;C680</f>
        <v/>
      </c>
    </row>
    <row r="681" s="179" customFormat="true" ht="20.25" hidden="false" customHeight="false" outlineLevel="0" collapsed="false">
      <c r="A681" s="221"/>
      <c r="B681" s="211" t="str">
        <f aca="false">IF(LEN(A681)=0,"",INDEX('Smelter Look-up'!$A:$A,MATCH($A681,'Smelter Look-up'!$E:$E,0)))</f>
        <v/>
      </c>
      <c r="C681" s="212" t="str">
        <f aca="false">IF(LEN(A681)=0,"",INDEX('Smelter Look-up'!$C:$C,MATCH($A681,'Smelter Look-up'!$E:$E,0)))</f>
        <v/>
      </c>
      <c r="D681" s="213"/>
      <c r="E681" s="211" t="str">
        <f aca="true">IF(ISERROR($V681),"",OFFSET('Smelter Look-up'!$D$4,$V681-4,0)&amp;"")</f>
        <v/>
      </c>
      <c r="F681" s="214" t="str">
        <f aca="true">IF(ISERROR($V681),"",OFFSET('Smelter Look-up'!$E$4,$V681-4,0))</f>
        <v/>
      </c>
      <c r="G681" s="214" t="str">
        <f aca="true">IF(C681=$X$4,IF(ISERROR($V681),"Enter smelter details","RMI"),IF(ISERROR($V681),"",OFFSET('Smelter Look-up'!$F$4,$V681-4,0)))</f>
        <v/>
      </c>
      <c r="H681" s="215" t="str">
        <f aca="true">IF(ISERROR($V681),"",OFFSET('Smelter Look-up'!$G$4,$V681-4,0))</f>
        <v/>
      </c>
      <c r="I681" s="216" t="str">
        <f aca="true">IF(ISERROR($V681),"",OFFSET('Smelter Look-up'!$H$4,$V681-4,0))</f>
        <v/>
      </c>
      <c r="J681" s="216" t="str">
        <f aca="true">IF(ISERROR($V681),"",OFFSET('Smelter Look-up'!$I$4,$V681-4,0))</f>
        <v/>
      </c>
      <c r="K681" s="217"/>
      <c r="L681" s="217"/>
      <c r="M681" s="217"/>
      <c r="N681" s="217"/>
      <c r="O681" s="217"/>
      <c r="P681" s="218"/>
      <c r="Q681" s="219"/>
      <c r="R681" s="220" t="str">
        <f aca="true">IF(ISERROR($V681),"",OFFSET('Smelter Look-up'!$C$4,$V681-4,0)&amp;"")</f>
        <v/>
      </c>
      <c r="S681" s="221" t="str">
        <f aca="true">IF(B681="","",IF(ISERROR(MATCH($E681,CL,0)),"Unknown",INDIRECT("'C'!$A$"&amp;MATCH($E681,CL,0)+1)))</f>
        <v/>
      </c>
      <c r="T681" s="221" t="str">
        <f aca="true">IF(B681="","",IF(ISERROR(MATCH($J681,SorP!$B$1:$B$6279,0)),"",INDIRECT("'SorP'!$A$"&amp;MATCH($S681&amp;$J681,SorP!C:C,0))))</f>
        <v/>
      </c>
      <c r="U681" s="222"/>
      <c r="V681" s="223" t="e">
        <f aca="false">IF(C681="",NA(),IF(OR(C681="Smelter not listed",C681="Smelter not yet identified"),MATCH($B681&amp;$D681,'Smelter Look-up'!$J:$J,0),MATCH($B681&amp;$C681,'Smelter Look-up'!$J:$J,0)))</f>
        <v>#N/A</v>
      </c>
      <c r="X681" s="179" t="n">
        <f aca="false">IF(AND(C681="Smelter not listed",OR(LEN(D681)=0,LEN(E681)=0)),1,0)</f>
        <v>0</v>
      </c>
      <c r="AB681" s="224" t="str">
        <f aca="false">B681&amp;C681</f>
        <v/>
      </c>
    </row>
    <row r="682" s="179" customFormat="true" ht="20.25" hidden="false" customHeight="false" outlineLevel="0" collapsed="false">
      <c r="A682" s="221"/>
      <c r="B682" s="211" t="str">
        <f aca="false">IF(LEN(A682)=0,"",INDEX('Smelter Look-up'!$A:$A,MATCH($A682,'Smelter Look-up'!$E:$E,0)))</f>
        <v/>
      </c>
      <c r="C682" s="212" t="str">
        <f aca="false">IF(LEN(A682)=0,"",INDEX('Smelter Look-up'!$C:$C,MATCH($A682,'Smelter Look-up'!$E:$E,0)))</f>
        <v/>
      </c>
      <c r="D682" s="213"/>
      <c r="E682" s="211" t="str">
        <f aca="true">IF(ISERROR($V682),"",OFFSET('Smelter Look-up'!$D$4,$V682-4,0)&amp;"")</f>
        <v/>
      </c>
      <c r="F682" s="214" t="str">
        <f aca="true">IF(ISERROR($V682),"",OFFSET('Smelter Look-up'!$E$4,$V682-4,0))</f>
        <v/>
      </c>
      <c r="G682" s="214" t="str">
        <f aca="true">IF(C682=$X$4,IF(ISERROR($V682),"Enter smelter details","RMI"),IF(ISERROR($V682),"",OFFSET('Smelter Look-up'!$F$4,$V682-4,0)))</f>
        <v/>
      </c>
      <c r="H682" s="215" t="str">
        <f aca="true">IF(ISERROR($V682),"",OFFSET('Smelter Look-up'!$G$4,$V682-4,0))</f>
        <v/>
      </c>
      <c r="I682" s="216" t="str">
        <f aca="true">IF(ISERROR($V682),"",OFFSET('Smelter Look-up'!$H$4,$V682-4,0))</f>
        <v/>
      </c>
      <c r="J682" s="216" t="str">
        <f aca="true">IF(ISERROR($V682),"",OFFSET('Smelter Look-up'!$I$4,$V682-4,0))</f>
        <v/>
      </c>
      <c r="K682" s="217"/>
      <c r="L682" s="217"/>
      <c r="M682" s="217"/>
      <c r="N682" s="217"/>
      <c r="O682" s="217"/>
      <c r="P682" s="218"/>
      <c r="Q682" s="219"/>
      <c r="R682" s="220" t="str">
        <f aca="true">IF(ISERROR($V682),"",OFFSET('Smelter Look-up'!$C$4,$V682-4,0)&amp;"")</f>
        <v/>
      </c>
      <c r="S682" s="221" t="str">
        <f aca="true">IF(B682="","",IF(ISERROR(MATCH($E682,CL,0)),"Unknown",INDIRECT("'C'!$A$"&amp;MATCH($E682,CL,0)+1)))</f>
        <v/>
      </c>
      <c r="T682" s="221" t="str">
        <f aca="true">IF(B682="","",IF(ISERROR(MATCH($J682,SorP!$B$1:$B$6279,0)),"",INDIRECT("'SorP'!$A$"&amp;MATCH($S682&amp;$J682,SorP!C:C,0))))</f>
        <v/>
      </c>
      <c r="U682" s="222"/>
      <c r="V682" s="223" t="e">
        <f aca="false">IF(C682="",NA(),IF(OR(C682="Smelter not listed",C682="Smelter not yet identified"),MATCH($B682&amp;$D682,'Smelter Look-up'!$J:$J,0),MATCH($B682&amp;$C682,'Smelter Look-up'!$J:$J,0)))</f>
        <v>#N/A</v>
      </c>
      <c r="X682" s="179" t="n">
        <f aca="false">IF(AND(C682="Smelter not listed",OR(LEN(D682)=0,LEN(E682)=0)),1,0)</f>
        <v>0</v>
      </c>
      <c r="AB682" s="224" t="str">
        <f aca="false">B682&amp;C682</f>
        <v/>
      </c>
    </row>
    <row r="683" s="179" customFormat="true" ht="20.25" hidden="false" customHeight="false" outlineLevel="0" collapsed="false">
      <c r="A683" s="221"/>
      <c r="B683" s="211" t="str">
        <f aca="false">IF(LEN(A683)=0,"",INDEX('Smelter Look-up'!$A:$A,MATCH($A683,'Smelter Look-up'!$E:$E,0)))</f>
        <v/>
      </c>
      <c r="C683" s="212" t="str">
        <f aca="false">IF(LEN(A683)=0,"",INDEX('Smelter Look-up'!$C:$C,MATCH($A683,'Smelter Look-up'!$E:$E,0)))</f>
        <v/>
      </c>
      <c r="D683" s="213"/>
      <c r="E683" s="211" t="str">
        <f aca="true">IF(ISERROR($V683),"",OFFSET('Smelter Look-up'!$D$4,$V683-4,0)&amp;"")</f>
        <v/>
      </c>
      <c r="F683" s="214" t="str">
        <f aca="true">IF(ISERROR($V683),"",OFFSET('Smelter Look-up'!$E$4,$V683-4,0))</f>
        <v/>
      </c>
      <c r="G683" s="214" t="str">
        <f aca="true">IF(C683=$X$4,IF(ISERROR($V683),"Enter smelter details","RMI"),IF(ISERROR($V683),"",OFFSET('Smelter Look-up'!$F$4,$V683-4,0)))</f>
        <v/>
      </c>
      <c r="H683" s="215" t="str">
        <f aca="true">IF(ISERROR($V683),"",OFFSET('Smelter Look-up'!$G$4,$V683-4,0))</f>
        <v/>
      </c>
      <c r="I683" s="216" t="str">
        <f aca="true">IF(ISERROR($V683),"",OFFSET('Smelter Look-up'!$H$4,$V683-4,0))</f>
        <v/>
      </c>
      <c r="J683" s="216" t="str">
        <f aca="true">IF(ISERROR($V683),"",OFFSET('Smelter Look-up'!$I$4,$V683-4,0))</f>
        <v/>
      </c>
      <c r="K683" s="217"/>
      <c r="L683" s="217"/>
      <c r="M683" s="217"/>
      <c r="N683" s="217"/>
      <c r="O683" s="217"/>
      <c r="P683" s="218"/>
      <c r="Q683" s="219"/>
      <c r="R683" s="220" t="str">
        <f aca="true">IF(ISERROR($V683),"",OFFSET('Smelter Look-up'!$C$4,$V683-4,0)&amp;"")</f>
        <v/>
      </c>
      <c r="S683" s="221" t="str">
        <f aca="true">IF(B683="","",IF(ISERROR(MATCH($E683,CL,0)),"Unknown",INDIRECT("'C'!$A$"&amp;MATCH($E683,CL,0)+1)))</f>
        <v/>
      </c>
      <c r="T683" s="221" t="str">
        <f aca="true">IF(B683="","",IF(ISERROR(MATCH($J683,SorP!$B$1:$B$6279,0)),"",INDIRECT("'SorP'!$A$"&amp;MATCH($S683&amp;$J683,SorP!C:C,0))))</f>
        <v/>
      </c>
      <c r="U683" s="222"/>
      <c r="V683" s="223" t="e">
        <f aca="false">IF(C683="",NA(),IF(OR(C683="Smelter not listed",C683="Smelter not yet identified"),MATCH($B683&amp;$D683,'Smelter Look-up'!$J:$J,0),MATCH($B683&amp;$C683,'Smelter Look-up'!$J:$J,0)))</f>
        <v>#N/A</v>
      </c>
      <c r="X683" s="179" t="n">
        <f aca="false">IF(AND(C683="Smelter not listed",OR(LEN(D683)=0,LEN(E683)=0)),1,0)</f>
        <v>0</v>
      </c>
      <c r="AB683" s="224" t="str">
        <f aca="false">B683&amp;C683</f>
        <v/>
      </c>
    </row>
    <row r="684" s="179" customFormat="true" ht="20.25" hidden="false" customHeight="false" outlineLevel="0" collapsed="false">
      <c r="A684" s="221"/>
      <c r="B684" s="211" t="str">
        <f aca="false">IF(LEN(A684)=0,"",INDEX('Smelter Look-up'!$A:$A,MATCH($A684,'Smelter Look-up'!$E:$E,0)))</f>
        <v/>
      </c>
      <c r="C684" s="212" t="str">
        <f aca="false">IF(LEN(A684)=0,"",INDEX('Smelter Look-up'!$C:$C,MATCH($A684,'Smelter Look-up'!$E:$E,0)))</f>
        <v/>
      </c>
      <c r="D684" s="213"/>
      <c r="E684" s="211" t="str">
        <f aca="true">IF(ISERROR($V684),"",OFFSET('Smelter Look-up'!$D$4,$V684-4,0)&amp;"")</f>
        <v/>
      </c>
      <c r="F684" s="214" t="str">
        <f aca="true">IF(ISERROR($V684),"",OFFSET('Smelter Look-up'!$E$4,$V684-4,0))</f>
        <v/>
      </c>
      <c r="G684" s="214" t="str">
        <f aca="true">IF(C684=$X$4,IF(ISERROR($V684),"Enter smelter details","RMI"),IF(ISERROR($V684),"",OFFSET('Smelter Look-up'!$F$4,$V684-4,0)))</f>
        <v/>
      </c>
      <c r="H684" s="215" t="str">
        <f aca="true">IF(ISERROR($V684),"",OFFSET('Smelter Look-up'!$G$4,$V684-4,0))</f>
        <v/>
      </c>
      <c r="I684" s="216" t="str">
        <f aca="true">IF(ISERROR($V684),"",OFFSET('Smelter Look-up'!$H$4,$V684-4,0))</f>
        <v/>
      </c>
      <c r="J684" s="216" t="str">
        <f aca="true">IF(ISERROR($V684),"",OFFSET('Smelter Look-up'!$I$4,$V684-4,0))</f>
        <v/>
      </c>
      <c r="K684" s="217"/>
      <c r="L684" s="217"/>
      <c r="M684" s="217"/>
      <c r="N684" s="217"/>
      <c r="O684" s="217"/>
      <c r="P684" s="218"/>
      <c r="Q684" s="219"/>
      <c r="R684" s="220" t="str">
        <f aca="true">IF(ISERROR($V684),"",OFFSET('Smelter Look-up'!$C$4,$V684-4,0)&amp;"")</f>
        <v/>
      </c>
      <c r="S684" s="221" t="str">
        <f aca="true">IF(B684="","",IF(ISERROR(MATCH($E684,CL,0)),"Unknown",INDIRECT("'C'!$A$"&amp;MATCH($E684,CL,0)+1)))</f>
        <v/>
      </c>
      <c r="T684" s="221" t="str">
        <f aca="true">IF(B684="","",IF(ISERROR(MATCH($J684,SorP!$B$1:$B$6279,0)),"",INDIRECT("'SorP'!$A$"&amp;MATCH($S684&amp;$J684,SorP!C:C,0))))</f>
        <v/>
      </c>
      <c r="U684" s="222"/>
      <c r="V684" s="223" t="e">
        <f aca="false">IF(C684="",NA(),IF(OR(C684="Smelter not listed",C684="Smelter not yet identified"),MATCH($B684&amp;$D684,'Smelter Look-up'!$J:$J,0),MATCH($B684&amp;$C684,'Smelter Look-up'!$J:$J,0)))</f>
        <v>#N/A</v>
      </c>
      <c r="X684" s="179" t="n">
        <f aca="false">IF(AND(C684="Smelter not listed",OR(LEN(D684)=0,LEN(E684)=0)),1,0)</f>
        <v>0</v>
      </c>
      <c r="AB684" s="224" t="str">
        <f aca="false">B684&amp;C684</f>
        <v/>
      </c>
    </row>
    <row r="685" s="179" customFormat="true" ht="20.25" hidden="false" customHeight="false" outlineLevel="0" collapsed="false">
      <c r="A685" s="221"/>
      <c r="B685" s="211" t="str">
        <f aca="false">IF(LEN(A685)=0,"",INDEX('Smelter Look-up'!$A:$A,MATCH($A685,'Smelter Look-up'!$E:$E,0)))</f>
        <v/>
      </c>
      <c r="C685" s="212" t="str">
        <f aca="false">IF(LEN(A685)=0,"",INDEX('Smelter Look-up'!$C:$C,MATCH($A685,'Smelter Look-up'!$E:$E,0)))</f>
        <v/>
      </c>
      <c r="D685" s="213"/>
      <c r="E685" s="211" t="str">
        <f aca="true">IF(ISERROR($V685),"",OFFSET('Smelter Look-up'!$D$4,$V685-4,0)&amp;"")</f>
        <v/>
      </c>
      <c r="F685" s="214" t="str">
        <f aca="true">IF(ISERROR($V685),"",OFFSET('Smelter Look-up'!$E$4,$V685-4,0))</f>
        <v/>
      </c>
      <c r="G685" s="214" t="str">
        <f aca="true">IF(C685=$X$4,IF(ISERROR($V685),"Enter smelter details","RMI"),IF(ISERROR($V685),"",OFFSET('Smelter Look-up'!$F$4,$V685-4,0)))</f>
        <v/>
      </c>
      <c r="H685" s="215" t="str">
        <f aca="true">IF(ISERROR($V685),"",OFFSET('Smelter Look-up'!$G$4,$V685-4,0))</f>
        <v/>
      </c>
      <c r="I685" s="216" t="str">
        <f aca="true">IF(ISERROR($V685),"",OFFSET('Smelter Look-up'!$H$4,$V685-4,0))</f>
        <v/>
      </c>
      <c r="J685" s="216" t="str">
        <f aca="true">IF(ISERROR($V685),"",OFFSET('Smelter Look-up'!$I$4,$V685-4,0))</f>
        <v/>
      </c>
      <c r="K685" s="217"/>
      <c r="L685" s="217"/>
      <c r="M685" s="217"/>
      <c r="N685" s="217"/>
      <c r="O685" s="217"/>
      <c r="P685" s="218"/>
      <c r="Q685" s="219"/>
      <c r="R685" s="220" t="str">
        <f aca="true">IF(ISERROR($V685),"",OFFSET('Smelter Look-up'!$C$4,$V685-4,0)&amp;"")</f>
        <v/>
      </c>
      <c r="S685" s="221" t="str">
        <f aca="true">IF(B685="","",IF(ISERROR(MATCH($E685,CL,0)),"Unknown",INDIRECT("'C'!$A$"&amp;MATCH($E685,CL,0)+1)))</f>
        <v/>
      </c>
      <c r="T685" s="221" t="str">
        <f aca="true">IF(B685="","",IF(ISERROR(MATCH($J685,SorP!$B$1:$B$6279,0)),"",INDIRECT("'SorP'!$A$"&amp;MATCH($S685&amp;$J685,SorP!C:C,0))))</f>
        <v/>
      </c>
      <c r="U685" s="222"/>
      <c r="V685" s="223" t="e">
        <f aca="false">IF(C685="",NA(),IF(OR(C685="Smelter not listed",C685="Smelter not yet identified"),MATCH($B685&amp;$D685,'Smelter Look-up'!$J:$J,0),MATCH($B685&amp;$C685,'Smelter Look-up'!$J:$J,0)))</f>
        <v>#N/A</v>
      </c>
      <c r="X685" s="179" t="n">
        <f aca="false">IF(AND(C685="Smelter not listed",OR(LEN(D685)=0,LEN(E685)=0)),1,0)</f>
        <v>0</v>
      </c>
      <c r="AB685" s="224" t="str">
        <f aca="false">B685&amp;C685</f>
        <v/>
      </c>
    </row>
    <row r="686" s="179" customFormat="true" ht="20.25" hidden="false" customHeight="false" outlineLevel="0" collapsed="false">
      <c r="A686" s="221"/>
      <c r="B686" s="211" t="str">
        <f aca="false">IF(LEN(A686)=0,"",INDEX('Smelter Look-up'!$A:$A,MATCH($A686,'Smelter Look-up'!$E:$E,0)))</f>
        <v/>
      </c>
      <c r="C686" s="212" t="str">
        <f aca="false">IF(LEN(A686)=0,"",INDEX('Smelter Look-up'!$C:$C,MATCH($A686,'Smelter Look-up'!$E:$E,0)))</f>
        <v/>
      </c>
      <c r="D686" s="213"/>
      <c r="E686" s="211" t="str">
        <f aca="true">IF(ISERROR($V686),"",OFFSET('Smelter Look-up'!$D$4,$V686-4,0)&amp;"")</f>
        <v/>
      </c>
      <c r="F686" s="214" t="str">
        <f aca="true">IF(ISERROR($V686),"",OFFSET('Smelter Look-up'!$E$4,$V686-4,0))</f>
        <v/>
      </c>
      <c r="G686" s="214" t="str">
        <f aca="true">IF(C686=$X$4,IF(ISERROR($V686),"Enter smelter details","RMI"),IF(ISERROR($V686),"",OFFSET('Smelter Look-up'!$F$4,$V686-4,0)))</f>
        <v/>
      </c>
      <c r="H686" s="215" t="str">
        <f aca="true">IF(ISERROR($V686),"",OFFSET('Smelter Look-up'!$G$4,$V686-4,0))</f>
        <v/>
      </c>
      <c r="I686" s="216" t="str">
        <f aca="true">IF(ISERROR($V686),"",OFFSET('Smelter Look-up'!$H$4,$V686-4,0))</f>
        <v/>
      </c>
      <c r="J686" s="216" t="str">
        <f aca="true">IF(ISERROR($V686),"",OFFSET('Smelter Look-up'!$I$4,$V686-4,0))</f>
        <v/>
      </c>
      <c r="K686" s="217"/>
      <c r="L686" s="217"/>
      <c r="M686" s="217"/>
      <c r="N686" s="217"/>
      <c r="O686" s="217"/>
      <c r="P686" s="218"/>
      <c r="Q686" s="219"/>
      <c r="R686" s="220" t="str">
        <f aca="true">IF(ISERROR($V686),"",OFFSET('Smelter Look-up'!$C$4,$V686-4,0)&amp;"")</f>
        <v/>
      </c>
      <c r="S686" s="221" t="str">
        <f aca="true">IF(B686="","",IF(ISERROR(MATCH($E686,CL,0)),"Unknown",INDIRECT("'C'!$A$"&amp;MATCH($E686,CL,0)+1)))</f>
        <v/>
      </c>
      <c r="T686" s="221" t="str">
        <f aca="true">IF(B686="","",IF(ISERROR(MATCH($J686,SorP!$B$1:$B$6279,0)),"",INDIRECT("'SorP'!$A$"&amp;MATCH($S686&amp;$J686,SorP!C:C,0))))</f>
        <v/>
      </c>
      <c r="U686" s="222"/>
      <c r="V686" s="223" t="e">
        <f aca="false">IF(C686="",NA(),IF(OR(C686="Smelter not listed",C686="Smelter not yet identified"),MATCH($B686&amp;$D686,'Smelter Look-up'!$J:$J,0),MATCH($B686&amp;$C686,'Smelter Look-up'!$J:$J,0)))</f>
        <v>#N/A</v>
      </c>
      <c r="X686" s="179" t="n">
        <f aca="false">IF(AND(C686="Smelter not listed",OR(LEN(D686)=0,LEN(E686)=0)),1,0)</f>
        <v>0</v>
      </c>
      <c r="AB686" s="224" t="str">
        <f aca="false">B686&amp;C686</f>
        <v/>
      </c>
    </row>
    <row r="687" s="179" customFormat="true" ht="20.25" hidden="false" customHeight="false" outlineLevel="0" collapsed="false">
      <c r="A687" s="221"/>
      <c r="B687" s="211" t="str">
        <f aca="false">IF(LEN(A687)=0,"",INDEX('Smelter Look-up'!$A:$A,MATCH($A687,'Smelter Look-up'!$E:$E,0)))</f>
        <v/>
      </c>
      <c r="C687" s="212" t="str">
        <f aca="false">IF(LEN(A687)=0,"",INDEX('Smelter Look-up'!$C:$C,MATCH($A687,'Smelter Look-up'!$E:$E,0)))</f>
        <v/>
      </c>
      <c r="D687" s="213"/>
      <c r="E687" s="211" t="str">
        <f aca="true">IF(ISERROR($V687),"",OFFSET('Smelter Look-up'!$D$4,$V687-4,0)&amp;"")</f>
        <v/>
      </c>
      <c r="F687" s="214" t="str">
        <f aca="true">IF(ISERROR($V687),"",OFFSET('Smelter Look-up'!$E$4,$V687-4,0))</f>
        <v/>
      </c>
      <c r="G687" s="214" t="str">
        <f aca="true">IF(C687=$X$4,IF(ISERROR($V687),"Enter smelter details","RMI"),IF(ISERROR($V687),"",OFFSET('Smelter Look-up'!$F$4,$V687-4,0)))</f>
        <v/>
      </c>
      <c r="H687" s="215" t="str">
        <f aca="true">IF(ISERROR($V687),"",OFFSET('Smelter Look-up'!$G$4,$V687-4,0))</f>
        <v/>
      </c>
      <c r="I687" s="216" t="str">
        <f aca="true">IF(ISERROR($V687),"",OFFSET('Smelter Look-up'!$H$4,$V687-4,0))</f>
        <v/>
      </c>
      <c r="J687" s="216" t="str">
        <f aca="true">IF(ISERROR($V687),"",OFFSET('Smelter Look-up'!$I$4,$V687-4,0))</f>
        <v/>
      </c>
      <c r="K687" s="217"/>
      <c r="L687" s="217"/>
      <c r="M687" s="217"/>
      <c r="N687" s="217"/>
      <c r="O687" s="217"/>
      <c r="P687" s="218"/>
      <c r="Q687" s="219"/>
      <c r="R687" s="220" t="str">
        <f aca="true">IF(ISERROR($V687),"",OFFSET('Smelter Look-up'!$C$4,$V687-4,0)&amp;"")</f>
        <v/>
      </c>
      <c r="S687" s="221" t="str">
        <f aca="true">IF(B687="","",IF(ISERROR(MATCH($E687,CL,0)),"Unknown",INDIRECT("'C'!$A$"&amp;MATCH($E687,CL,0)+1)))</f>
        <v/>
      </c>
      <c r="T687" s="221" t="str">
        <f aca="true">IF(B687="","",IF(ISERROR(MATCH($J687,SorP!$B$1:$B$6279,0)),"",INDIRECT("'SorP'!$A$"&amp;MATCH($S687&amp;$J687,SorP!C:C,0))))</f>
        <v/>
      </c>
      <c r="U687" s="222"/>
      <c r="V687" s="223" t="e">
        <f aca="false">IF(C687="",NA(),IF(OR(C687="Smelter not listed",C687="Smelter not yet identified"),MATCH($B687&amp;$D687,'Smelter Look-up'!$J:$J,0),MATCH($B687&amp;$C687,'Smelter Look-up'!$J:$J,0)))</f>
        <v>#N/A</v>
      </c>
      <c r="X687" s="179" t="n">
        <f aca="false">IF(AND(C687="Smelter not listed",OR(LEN(D687)=0,LEN(E687)=0)),1,0)</f>
        <v>0</v>
      </c>
      <c r="AB687" s="224" t="str">
        <f aca="false">B687&amp;C687</f>
        <v/>
      </c>
    </row>
    <row r="688" s="179" customFormat="true" ht="20.25" hidden="false" customHeight="false" outlineLevel="0" collapsed="false">
      <c r="A688" s="221"/>
      <c r="B688" s="211" t="str">
        <f aca="false">IF(LEN(A688)=0,"",INDEX('Smelter Look-up'!$A:$A,MATCH($A688,'Smelter Look-up'!$E:$E,0)))</f>
        <v/>
      </c>
      <c r="C688" s="212" t="str">
        <f aca="false">IF(LEN(A688)=0,"",INDEX('Smelter Look-up'!$C:$C,MATCH($A688,'Smelter Look-up'!$E:$E,0)))</f>
        <v/>
      </c>
      <c r="D688" s="213"/>
      <c r="E688" s="211" t="str">
        <f aca="true">IF(ISERROR($V688),"",OFFSET('Smelter Look-up'!$D$4,$V688-4,0)&amp;"")</f>
        <v/>
      </c>
      <c r="F688" s="214" t="str">
        <f aca="true">IF(ISERROR($V688),"",OFFSET('Smelter Look-up'!$E$4,$V688-4,0))</f>
        <v/>
      </c>
      <c r="G688" s="214" t="str">
        <f aca="true">IF(C688=$X$4,IF(ISERROR($V688),"Enter smelter details","RMI"),IF(ISERROR($V688),"",OFFSET('Smelter Look-up'!$F$4,$V688-4,0)))</f>
        <v/>
      </c>
      <c r="H688" s="215" t="str">
        <f aca="true">IF(ISERROR($V688),"",OFFSET('Smelter Look-up'!$G$4,$V688-4,0))</f>
        <v/>
      </c>
      <c r="I688" s="216" t="str">
        <f aca="true">IF(ISERROR($V688),"",OFFSET('Smelter Look-up'!$H$4,$V688-4,0))</f>
        <v/>
      </c>
      <c r="J688" s="216" t="str">
        <f aca="true">IF(ISERROR($V688),"",OFFSET('Smelter Look-up'!$I$4,$V688-4,0))</f>
        <v/>
      </c>
      <c r="K688" s="217"/>
      <c r="L688" s="217"/>
      <c r="M688" s="217"/>
      <c r="N688" s="217"/>
      <c r="O688" s="217"/>
      <c r="P688" s="218"/>
      <c r="Q688" s="219"/>
      <c r="R688" s="220" t="str">
        <f aca="true">IF(ISERROR($V688),"",OFFSET('Smelter Look-up'!$C$4,$V688-4,0)&amp;"")</f>
        <v/>
      </c>
      <c r="S688" s="221" t="str">
        <f aca="true">IF(B688="","",IF(ISERROR(MATCH($E688,CL,0)),"Unknown",INDIRECT("'C'!$A$"&amp;MATCH($E688,CL,0)+1)))</f>
        <v/>
      </c>
      <c r="T688" s="221" t="str">
        <f aca="true">IF(B688="","",IF(ISERROR(MATCH($J688,SorP!$B$1:$B$6279,0)),"",INDIRECT("'SorP'!$A$"&amp;MATCH($S688&amp;$J688,SorP!C:C,0))))</f>
        <v/>
      </c>
      <c r="U688" s="222"/>
      <c r="V688" s="223" t="e">
        <f aca="false">IF(C688="",NA(),IF(OR(C688="Smelter not listed",C688="Smelter not yet identified"),MATCH($B688&amp;$D688,'Smelter Look-up'!$J:$J,0),MATCH($B688&amp;$C688,'Smelter Look-up'!$J:$J,0)))</f>
        <v>#N/A</v>
      </c>
      <c r="X688" s="179" t="n">
        <f aca="false">IF(AND(C688="Smelter not listed",OR(LEN(D688)=0,LEN(E688)=0)),1,0)</f>
        <v>0</v>
      </c>
      <c r="AB688" s="224" t="str">
        <f aca="false">B688&amp;C688</f>
        <v/>
      </c>
    </row>
    <row r="689" s="179" customFormat="true" ht="20.25" hidden="false" customHeight="false" outlineLevel="0" collapsed="false">
      <c r="A689" s="221"/>
      <c r="B689" s="211" t="str">
        <f aca="false">IF(LEN(A689)=0,"",INDEX('Smelter Look-up'!$A:$A,MATCH($A689,'Smelter Look-up'!$E:$E,0)))</f>
        <v/>
      </c>
      <c r="C689" s="212" t="str">
        <f aca="false">IF(LEN(A689)=0,"",INDEX('Smelter Look-up'!$C:$C,MATCH($A689,'Smelter Look-up'!$E:$E,0)))</f>
        <v/>
      </c>
      <c r="D689" s="213"/>
      <c r="E689" s="211" t="str">
        <f aca="true">IF(ISERROR($V689),"",OFFSET('Smelter Look-up'!$D$4,$V689-4,0)&amp;"")</f>
        <v/>
      </c>
      <c r="F689" s="214" t="str">
        <f aca="true">IF(ISERROR($V689),"",OFFSET('Smelter Look-up'!$E$4,$V689-4,0))</f>
        <v/>
      </c>
      <c r="G689" s="214" t="str">
        <f aca="true">IF(C689=$X$4,IF(ISERROR($V689),"Enter smelter details","RMI"),IF(ISERROR($V689),"",OFFSET('Smelter Look-up'!$F$4,$V689-4,0)))</f>
        <v/>
      </c>
      <c r="H689" s="215" t="str">
        <f aca="true">IF(ISERROR($V689),"",OFFSET('Smelter Look-up'!$G$4,$V689-4,0))</f>
        <v/>
      </c>
      <c r="I689" s="216" t="str">
        <f aca="true">IF(ISERROR($V689),"",OFFSET('Smelter Look-up'!$H$4,$V689-4,0))</f>
        <v/>
      </c>
      <c r="J689" s="216" t="str">
        <f aca="true">IF(ISERROR($V689),"",OFFSET('Smelter Look-up'!$I$4,$V689-4,0))</f>
        <v/>
      </c>
      <c r="K689" s="217"/>
      <c r="L689" s="217"/>
      <c r="M689" s="217"/>
      <c r="N689" s="217"/>
      <c r="O689" s="217"/>
      <c r="P689" s="218"/>
      <c r="Q689" s="219"/>
      <c r="R689" s="220" t="str">
        <f aca="true">IF(ISERROR($V689),"",OFFSET('Smelter Look-up'!$C$4,$V689-4,0)&amp;"")</f>
        <v/>
      </c>
      <c r="S689" s="221" t="str">
        <f aca="true">IF(B689="","",IF(ISERROR(MATCH($E689,CL,0)),"Unknown",INDIRECT("'C'!$A$"&amp;MATCH($E689,CL,0)+1)))</f>
        <v/>
      </c>
      <c r="T689" s="221" t="str">
        <f aca="true">IF(B689="","",IF(ISERROR(MATCH($J689,SorP!$B$1:$B$6279,0)),"",INDIRECT("'SorP'!$A$"&amp;MATCH($S689&amp;$J689,SorP!C:C,0))))</f>
        <v/>
      </c>
      <c r="U689" s="222"/>
      <c r="V689" s="223" t="e">
        <f aca="false">IF(C689="",NA(),IF(OR(C689="Smelter not listed",C689="Smelter not yet identified"),MATCH($B689&amp;$D689,'Smelter Look-up'!$J:$J,0),MATCH($B689&amp;$C689,'Smelter Look-up'!$J:$J,0)))</f>
        <v>#N/A</v>
      </c>
      <c r="X689" s="179" t="n">
        <f aca="false">IF(AND(C689="Smelter not listed",OR(LEN(D689)=0,LEN(E689)=0)),1,0)</f>
        <v>0</v>
      </c>
      <c r="AB689" s="224" t="str">
        <f aca="false">B689&amp;C689</f>
        <v/>
      </c>
    </row>
    <row r="690" s="179" customFormat="true" ht="20.25" hidden="false" customHeight="false" outlineLevel="0" collapsed="false">
      <c r="A690" s="221"/>
      <c r="B690" s="211" t="str">
        <f aca="false">IF(LEN(A690)=0,"",INDEX('Smelter Look-up'!$A:$A,MATCH($A690,'Smelter Look-up'!$E:$E,0)))</f>
        <v/>
      </c>
      <c r="C690" s="212" t="str">
        <f aca="false">IF(LEN(A690)=0,"",INDEX('Smelter Look-up'!$C:$C,MATCH($A690,'Smelter Look-up'!$E:$E,0)))</f>
        <v/>
      </c>
      <c r="D690" s="213"/>
      <c r="E690" s="211" t="str">
        <f aca="true">IF(ISERROR($V690),"",OFFSET('Smelter Look-up'!$D$4,$V690-4,0)&amp;"")</f>
        <v/>
      </c>
      <c r="F690" s="214" t="str">
        <f aca="true">IF(ISERROR($V690),"",OFFSET('Smelter Look-up'!$E$4,$V690-4,0))</f>
        <v/>
      </c>
      <c r="G690" s="214" t="str">
        <f aca="true">IF(C690=$X$4,IF(ISERROR($V690),"Enter smelter details","RMI"),IF(ISERROR($V690),"",OFFSET('Smelter Look-up'!$F$4,$V690-4,0)))</f>
        <v/>
      </c>
      <c r="H690" s="215" t="str">
        <f aca="true">IF(ISERROR($V690),"",OFFSET('Smelter Look-up'!$G$4,$V690-4,0))</f>
        <v/>
      </c>
      <c r="I690" s="216" t="str">
        <f aca="true">IF(ISERROR($V690),"",OFFSET('Smelter Look-up'!$H$4,$V690-4,0))</f>
        <v/>
      </c>
      <c r="J690" s="216" t="str">
        <f aca="true">IF(ISERROR($V690),"",OFFSET('Smelter Look-up'!$I$4,$V690-4,0))</f>
        <v/>
      </c>
      <c r="K690" s="217"/>
      <c r="L690" s="217"/>
      <c r="M690" s="217"/>
      <c r="N690" s="217"/>
      <c r="O690" s="217"/>
      <c r="P690" s="218"/>
      <c r="Q690" s="219"/>
      <c r="R690" s="220" t="str">
        <f aca="true">IF(ISERROR($V690),"",OFFSET('Smelter Look-up'!$C$4,$V690-4,0)&amp;"")</f>
        <v/>
      </c>
      <c r="S690" s="221" t="str">
        <f aca="true">IF(B690="","",IF(ISERROR(MATCH($E690,CL,0)),"Unknown",INDIRECT("'C'!$A$"&amp;MATCH($E690,CL,0)+1)))</f>
        <v/>
      </c>
      <c r="T690" s="221" t="str">
        <f aca="true">IF(B690="","",IF(ISERROR(MATCH($J690,SorP!$B$1:$B$6279,0)),"",INDIRECT("'SorP'!$A$"&amp;MATCH($S690&amp;$J690,SorP!C:C,0))))</f>
        <v/>
      </c>
      <c r="U690" s="222"/>
      <c r="V690" s="223" t="e">
        <f aca="false">IF(C690="",NA(),IF(OR(C690="Smelter not listed",C690="Smelter not yet identified"),MATCH($B690&amp;$D690,'Smelter Look-up'!$J:$J,0),MATCH($B690&amp;$C690,'Smelter Look-up'!$J:$J,0)))</f>
        <v>#N/A</v>
      </c>
      <c r="X690" s="179" t="n">
        <f aca="false">IF(AND(C690="Smelter not listed",OR(LEN(D690)=0,LEN(E690)=0)),1,0)</f>
        <v>0</v>
      </c>
      <c r="AB690" s="224" t="str">
        <f aca="false">B690&amp;C690</f>
        <v/>
      </c>
    </row>
    <row r="691" s="179" customFormat="true" ht="20.25" hidden="false" customHeight="false" outlineLevel="0" collapsed="false">
      <c r="A691" s="221"/>
      <c r="B691" s="211" t="str">
        <f aca="false">IF(LEN(A691)=0,"",INDEX('Smelter Look-up'!$A:$A,MATCH($A691,'Smelter Look-up'!$E:$E,0)))</f>
        <v/>
      </c>
      <c r="C691" s="212" t="str">
        <f aca="false">IF(LEN(A691)=0,"",INDEX('Smelter Look-up'!$C:$C,MATCH($A691,'Smelter Look-up'!$E:$E,0)))</f>
        <v/>
      </c>
      <c r="D691" s="213"/>
      <c r="E691" s="211" t="str">
        <f aca="true">IF(ISERROR($V691),"",OFFSET('Smelter Look-up'!$D$4,$V691-4,0)&amp;"")</f>
        <v/>
      </c>
      <c r="F691" s="214" t="str">
        <f aca="true">IF(ISERROR($V691),"",OFFSET('Smelter Look-up'!$E$4,$V691-4,0))</f>
        <v/>
      </c>
      <c r="G691" s="214" t="str">
        <f aca="true">IF(C691=$X$4,IF(ISERROR($V691),"Enter smelter details","RMI"),IF(ISERROR($V691),"",OFFSET('Smelter Look-up'!$F$4,$V691-4,0)))</f>
        <v/>
      </c>
      <c r="H691" s="215" t="str">
        <f aca="true">IF(ISERROR($V691),"",OFFSET('Smelter Look-up'!$G$4,$V691-4,0))</f>
        <v/>
      </c>
      <c r="I691" s="216" t="str">
        <f aca="true">IF(ISERROR($V691),"",OFFSET('Smelter Look-up'!$H$4,$V691-4,0))</f>
        <v/>
      </c>
      <c r="J691" s="216" t="str">
        <f aca="true">IF(ISERROR($V691),"",OFFSET('Smelter Look-up'!$I$4,$V691-4,0))</f>
        <v/>
      </c>
      <c r="K691" s="217"/>
      <c r="L691" s="217"/>
      <c r="M691" s="217"/>
      <c r="N691" s="217"/>
      <c r="O691" s="217"/>
      <c r="P691" s="218"/>
      <c r="Q691" s="219"/>
      <c r="R691" s="220" t="str">
        <f aca="true">IF(ISERROR($V691),"",OFFSET('Smelter Look-up'!$C$4,$V691-4,0)&amp;"")</f>
        <v/>
      </c>
      <c r="S691" s="221" t="str">
        <f aca="true">IF(B691="","",IF(ISERROR(MATCH($E691,CL,0)),"Unknown",INDIRECT("'C'!$A$"&amp;MATCH($E691,CL,0)+1)))</f>
        <v/>
      </c>
      <c r="T691" s="221" t="str">
        <f aca="true">IF(B691="","",IF(ISERROR(MATCH($J691,SorP!$B$1:$B$6279,0)),"",INDIRECT("'SorP'!$A$"&amp;MATCH($S691&amp;$J691,SorP!C:C,0))))</f>
        <v/>
      </c>
      <c r="U691" s="222"/>
      <c r="V691" s="223" t="e">
        <f aca="false">IF(C691="",NA(),IF(OR(C691="Smelter not listed",C691="Smelter not yet identified"),MATCH($B691&amp;$D691,'Smelter Look-up'!$J:$J,0),MATCH($B691&amp;$C691,'Smelter Look-up'!$J:$J,0)))</f>
        <v>#N/A</v>
      </c>
      <c r="X691" s="179" t="n">
        <f aca="false">IF(AND(C691="Smelter not listed",OR(LEN(D691)=0,LEN(E691)=0)),1,0)</f>
        <v>0</v>
      </c>
      <c r="AB691" s="224" t="str">
        <f aca="false">B691&amp;C691</f>
        <v/>
      </c>
    </row>
    <row r="692" s="179" customFormat="true" ht="20.25" hidden="false" customHeight="false" outlineLevel="0" collapsed="false">
      <c r="A692" s="221"/>
      <c r="B692" s="211" t="str">
        <f aca="false">IF(LEN(A692)=0,"",INDEX('Smelter Look-up'!$A:$A,MATCH($A692,'Smelter Look-up'!$E:$E,0)))</f>
        <v/>
      </c>
      <c r="C692" s="212" t="str">
        <f aca="false">IF(LEN(A692)=0,"",INDEX('Smelter Look-up'!$C:$C,MATCH($A692,'Smelter Look-up'!$E:$E,0)))</f>
        <v/>
      </c>
      <c r="D692" s="213"/>
      <c r="E692" s="211" t="str">
        <f aca="true">IF(ISERROR($V692),"",OFFSET('Smelter Look-up'!$D$4,$V692-4,0)&amp;"")</f>
        <v/>
      </c>
      <c r="F692" s="214" t="str">
        <f aca="true">IF(ISERROR($V692),"",OFFSET('Smelter Look-up'!$E$4,$V692-4,0))</f>
        <v/>
      </c>
      <c r="G692" s="214" t="str">
        <f aca="true">IF(C692=$X$4,IF(ISERROR($V692),"Enter smelter details","RMI"),IF(ISERROR($V692),"",OFFSET('Smelter Look-up'!$F$4,$V692-4,0)))</f>
        <v/>
      </c>
      <c r="H692" s="215" t="str">
        <f aca="true">IF(ISERROR($V692),"",OFFSET('Smelter Look-up'!$G$4,$V692-4,0))</f>
        <v/>
      </c>
      <c r="I692" s="216" t="str">
        <f aca="true">IF(ISERROR($V692),"",OFFSET('Smelter Look-up'!$H$4,$V692-4,0))</f>
        <v/>
      </c>
      <c r="J692" s="216" t="str">
        <f aca="true">IF(ISERROR($V692),"",OFFSET('Smelter Look-up'!$I$4,$V692-4,0))</f>
        <v/>
      </c>
      <c r="K692" s="217"/>
      <c r="L692" s="217"/>
      <c r="M692" s="217"/>
      <c r="N692" s="217"/>
      <c r="O692" s="217"/>
      <c r="P692" s="218"/>
      <c r="Q692" s="219"/>
      <c r="R692" s="220" t="str">
        <f aca="true">IF(ISERROR($V692),"",OFFSET('Smelter Look-up'!$C$4,$V692-4,0)&amp;"")</f>
        <v/>
      </c>
      <c r="S692" s="221" t="str">
        <f aca="true">IF(B692="","",IF(ISERROR(MATCH($E692,CL,0)),"Unknown",INDIRECT("'C'!$A$"&amp;MATCH($E692,CL,0)+1)))</f>
        <v/>
      </c>
      <c r="T692" s="221" t="str">
        <f aca="true">IF(B692="","",IF(ISERROR(MATCH($J692,SorP!$B$1:$B$6279,0)),"",INDIRECT("'SorP'!$A$"&amp;MATCH($S692&amp;$J692,SorP!C:C,0))))</f>
        <v/>
      </c>
      <c r="U692" s="222"/>
      <c r="V692" s="223" t="e">
        <f aca="false">IF(C692="",NA(),IF(OR(C692="Smelter not listed",C692="Smelter not yet identified"),MATCH($B692&amp;$D692,'Smelter Look-up'!$J:$J,0),MATCH($B692&amp;$C692,'Smelter Look-up'!$J:$J,0)))</f>
        <v>#N/A</v>
      </c>
      <c r="X692" s="179" t="n">
        <f aca="false">IF(AND(C692="Smelter not listed",OR(LEN(D692)=0,LEN(E692)=0)),1,0)</f>
        <v>0</v>
      </c>
      <c r="AB692" s="224" t="str">
        <f aca="false">B692&amp;C692</f>
        <v/>
      </c>
    </row>
    <row r="693" s="179" customFormat="true" ht="20.25" hidden="false" customHeight="false" outlineLevel="0" collapsed="false">
      <c r="A693" s="221"/>
      <c r="B693" s="211" t="str">
        <f aca="false">IF(LEN(A693)=0,"",INDEX('Smelter Look-up'!$A:$A,MATCH($A693,'Smelter Look-up'!$E:$E,0)))</f>
        <v/>
      </c>
      <c r="C693" s="212" t="str">
        <f aca="false">IF(LEN(A693)=0,"",INDEX('Smelter Look-up'!$C:$C,MATCH($A693,'Smelter Look-up'!$E:$E,0)))</f>
        <v/>
      </c>
      <c r="D693" s="213"/>
      <c r="E693" s="211" t="str">
        <f aca="true">IF(ISERROR($V693),"",OFFSET('Smelter Look-up'!$D$4,$V693-4,0)&amp;"")</f>
        <v/>
      </c>
      <c r="F693" s="214" t="str">
        <f aca="true">IF(ISERROR($V693),"",OFFSET('Smelter Look-up'!$E$4,$V693-4,0))</f>
        <v/>
      </c>
      <c r="G693" s="214" t="str">
        <f aca="true">IF(C693=$X$4,IF(ISERROR($V693),"Enter smelter details","RMI"),IF(ISERROR($V693),"",OFFSET('Smelter Look-up'!$F$4,$V693-4,0)))</f>
        <v/>
      </c>
      <c r="H693" s="215" t="str">
        <f aca="true">IF(ISERROR($V693),"",OFFSET('Smelter Look-up'!$G$4,$V693-4,0))</f>
        <v/>
      </c>
      <c r="I693" s="216" t="str">
        <f aca="true">IF(ISERROR($V693),"",OFFSET('Smelter Look-up'!$H$4,$V693-4,0))</f>
        <v/>
      </c>
      <c r="J693" s="216" t="str">
        <f aca="true">IF(ISERROR($V693),"",OFFSET('Smelter Look-up'!$I$4,$V693-4,0))</f>
        <v/>
      </c>
      <c r="K693" s="217"/>
      <c r="L693" s="217"/>
      <c r="M693" s="217"/>
      <c r="N693" s="217"/>
      <c r="O693" s="217"/>
      <c r="P693" s="218"/>
      <c r="Q693" s="219"/>
      <c r="R693" s="220" t="str">
        <f aca="true">IF(ISERROR($V693),"",OFFSET('Smelter Look-up'!$C$4,$V693-4,0)&amp;"")</f>
        <v/>
      </c>
      <c r="S693" s="221" t="str">
        <f aca="true">IF(B693="","",IF(ISERROR(MATCH($E693,CL,0)),"Unknown",INDIRECT("'C'!$A$"&amp;MATCH($E693,CL,0)+1)))</f>
        <v/>
      </c>
      <c r="T693" s="221" t="str">
        <f aca="true">IF(B693="","",IF(ISERROR(MATCH($J693,SorP!$B$1:$B$6279,0)),"",INDIRECT("'SorP'!$A$"&amp;MATCH($S693&amp;$J693,SorP!C:C,0))))</f>
        <v/>
      </c>
      <c r="U693" s="222"/>
      <c r="V693" s="223" t="e">
        <f aca="false">IF(C693="",NA(),IF(OR(C693="Smelter not listed",C693="Smelter not yet identified"),MATCH($B693&amp;$D693,'Smelter Look-up'!$J:$J,0),MATCH($B693&amp;$C693,'Smelter Look-up'!$J:$J,0)))</f>
        <v>#N/A</v>
      </c>
      <c r="X693" s="179" t="n">
        <f aca="false">IF(AND(C693="Smelter not listed",OR(LEN(D693)=0,LEN(E693)=0)),1,0)</f>
        <v>0</v>
      </c>
      <c r="AB693" s="224" t="str">
        <f aca="false">B693&amp;C693</f>
        <v/>
      </c>
    </row>
    <row r="694" s="179" customFormat="true" ht="20.25" hidden="false" customHeight="false" outlineLevel="0" collapsed="false">
      <c r="A694" s="221"/>
      <c r="B694" s="211" t="str">
        <f aca="false">IF(LEN(A694)=0,"",INDEX('Smelter Look-up'!$A:$A,MATCH($A694,'Smelter Look-up'!$E:$E,0)))</f>
        <v/>
      </c>
      <c r="C694" s="212" t="str">
        <f aca="false">IF(LEN(A694)=0,"",INDEX('Smelter Look-up'!$C:$C,MATCH($A694,'Smelter Look-up'!$E:$E,0)))</f>
        <v/>
      </c>
      <c r="D694" s="213"/>
      <c r="E694" s="211" t="str">
        <f aca="true">IF(ISERROR($V694),"",OFFSET('Smelter Look-up'!$D$4,$V694-4,0)&amp;"")</f>
        <v/>
      </c>
      <c r="F694" s="214" t="str">
        <f aca="true">IF(ISERROR($V694),"",OFFSET('Smelter Look-up'!$E$4,$V694-4,0))</f>
        <v/>
      </c>
      <c r="G694" s="214" t="str">
        <f aca="true">IF(C694=$X$4,IF(ISERROR($V694),"Enter smelter details","RMI"),IF(ISERROR($V694),"",OFFSET('Smelter Look-up'!$F$4,$V694-4,0)))</f>
        <v/>
      </c>
      <c r="H694" s="215" t="str">
        <f aca="true">IF(ISERROR($V694),"",OFFSET('Smelter Look-up'!$G$4,$V694-4,0))</f>
        <v/>
      </c>
      <c r="I694" s="216" t="str">
        <f aca="true">IF(ISERROR($V694),"",OFFSET('Smelter Look-up'!$H$4,$V694-4,0))</f>
        <v/>
      </c>
      <c r="J694" s="216" t="str">
        <f aca="true">IF(ISERROR($V694),"",OFFSET('Smelter Look-up'!$I$4,$V694-4,0))</f>
        <v/>
      </c>
      <c r="K694" s="217"/>
      <c r="L694" s="217"/>
      <c r="M694" s="217"/>
      <c r="N694" s="217"/>
      <c r="O694" s="217"/>
      <c r="P694" s="218"/>
      <c r="Q694" s="219"/>
      <c r="R694" s="220" t="str">
        <f aca="true">IF(ISERROR($V694),"",OFFSET('Smelter Look-up'!$C$4,$V694-4,0)&amp;"")</f>
        <v/>
      </c>
      <c r="S694" s="221" t="str">
        <f aca="true">IF(B694="","",IF(ISERROR(MATCH($E694,CL,0)),"Unknown",INDIRECT("'C'!$A$"&amp;MATCH($E694,CL,0)+1)))</f>
        <v/>
      </c>
      <c r="T694" s="221" t="str">
        <f aca="true">IF(B694="","",IF(ISERROR(MATCH($J694,SorP!$B$1:$B$6279,0)),"",INDIRECT("'SorP'!$A$"&amp;MATCH($S694&amp;$J694,SorP!C:C,0))))</f>
        <v/>
      </c>
      <c r="U694" s="222"/>
      <c r="V694" s="223" t="e">
        <f aca="false">IF(C694="",NA(),IF(OR(C694="Smelter not listed",C694="Smelter not yet identified"),MATCH($B694&amp;$D694,'Smelter Look-up'!$J:$J,0),MATCH($B694&amp;$C694,'Smelter Look-up'!$J:$J,0)))</f>
        <v>#N/A</v>
      </c>
      <c r="X694" s="179" t="n">
        <f aca="false">IF(AND(C694="Smelter not listed",OR(LEN(D694)=0,LEN(E694)=0)),1,0)</f>
        <v>0</v>
      </c>
      <c r="AB694" s="224" t="str">
        <f aca="false">B694&amp;C694</f>
        <v/>
      </c>
    </row>
    <row r="695" s="179" customFormat="true" ht="20.25" hidden="false" customHeight="false" outlineLevel="0" collapsed="false">
      <c r="A695" s="221"/>
      <c r="B695" s="211" t="str">
        <f aca="false">IF(LEN(A695)=0,"",INDEX('Smelter Look-up'!$A:$A,MATCH($A695,'Smelter Look-up'!$E:$E,0)))</f>
        <v/>
      </c>
      <c r="C695" s="212" t="str">
        <f aca="false">IF(LEN(A695)=0,"",INDEX('Smelter Look-up'!$C:$C,MATCH($A695,'Smelter Look-up'!$E:$E,0)))</f>
        <v/>
      </c>
      <c r="D695" s="213"/>
      <c r="E695" s="211" t="str">
        <f aca="true">IF(ISERROR($V695),"",OFFSET('Smelter Look-up'!$D$4,$V695-4,0)&amp;"")</f>
        <v/>
      </c>
      <c r="F695" s="214" t="str">
        <f aca="true">IF(ISERROR($V695),"",OFFSET('Smelter Look-up'!$E$4,$V695-4,0))</f>
        <v/>
      </c>
      <c r="G695" s="214" t="str">
        <f aca="true">IF(C695=$X$4,IF(ISERROR($V695),"Enter smelter details","RMI"),IF(ISERROR($V695),"",OFFSET('Smelter Look-up'!$F$4,$V695-4,0)))</f>
        <v/>
      </c>
      <c r="H695" s="215" t="str">
        <f aca="true">IF(ISERROR($V695),"",OFFSET('Smelter Look-up'!$G$4,$V695-4,0))</f>
        <v/>
      </c>
      <c r="I695" s="216" t="str">
        <f aca="true">IF(ISERROR($V695),"",OFFSET('Smelter Look-up'!$H$4,$V695-4,0))</f>
        <v/>
      </c>
      <c r="J695" s="216" t="str">
        <f aca="true">IF(ISERROR($V695),"",OFFSET('Smelter Look-up'!$I$4,$V695-4,0))</f>
        <v/>
      </c>
      <c r="K695" s="217"/>
      <c r="L695" s="217"/>
      <c r="M695" s="217"/>
      <c r="N695" s="217"/>
      <c r="O695" s="217"/>
      <c r="P695" s="218"/>
      <c r="Q695" s="219"/>
      <c r="R695" s="220" t="str">
        <f aca="true">IF(ISERROR($V695),"",OFFSET('Smelter Look-up'!$C$4,$V695-4,0)&amp;"")</f>
        <v/>
      </c>
      <c r="S695" s="221" t="str">
        <f aca="true">IF(B695="","",IF(ISERROR(MATCH($E695,CL,0)),"Unknown",INDIRECT("'C'!$A$"&amp;MATCH($E695,CL,0)+1)))</f>
        <v/>
      </c>
      <c r="T695" s="221" t="str">
        <f aca="true">IF(B695="","",IF(ISERROR(MATCH($J695,SorP!$B$1:$B$6279,0)),"",INDIRECT("'SorP'!$A$"&amp;MATCH($S695&amp;$J695,SorP!C:C,0))))</f>
        <v/>
      </c>
      <c r="U695" s="222"/>
      <c r="V695" s="223" t="e">
        <f aca="false">IF(C695="",NA(),IF(OR(C695="Smelter not listed",C695="Smelter not yet identified"),MATCH($B695&amp;$D695,'Smelter Look-up'!$J:$J,0),MATCH($B695&amp;$C695,'Smelter Look-up'!$J:$J,0)))</f>
        <v>#N/A</v>
      </c>
      <c r="X695" s="179" t="n">
        <f aca="false">IF(AND(C695="Smelter not listed",OR(LEN(D695)=0,LEN(E695)=0)),1,0)</f>
        <v>0</v>
      </c>
      <c r="AB695" s="224" t="str">
        <f aca="false">B695&amp;C695</f>
        <v/>
      </c>
    </row>
    <row r="696" s="179" customFormat="true" ht="20.25" hidden="false" customHeight="false" outlineLevel="0" collapsed="false">
      <c r="A696" s="221"/>
      <c r="B696" s="211" t="str">
        <f aca="false">IF(LEN(A696)=0,"",INDEX('Smelter Look-up'!$A:$A,MATCH($A696,'Smelter Look-up'!$E:$E,0)))</f>
        <v/>
      </c>
      <c r="C696" s="212" t="str">
        <f aca="false">IF(LEN(A696)=0,"",INDEX('Smelter Look-up'!$C:$C,MATCH($A696,'Smelter Look-up'!$E:$E,0)))</f>
        <v/>
      </c>
      <c r="D696" s="213"/>
      <c r="E696" s="211" t="str">
        <f aca="true">IF(ISERROR($V696),"",OFFSET('Smelter Look-up'!$D$4,$V696-4,0)&amp;"")</f>
        <v/>
      </c>
      <c r="F696" s="214" t="str">
        <f aca="true">IF(ISERROR($V696),"",OFFSET('Smelter Look-up'!$E$4,$V696-4,0))</f>
        <v/>
      </c>
      <c r="G696" s="214" t="str">
        <f aca="true">IF(C696=$X$4,IF(ISERROR($V696),"Enter smelter details","RMI"),IF(ISERROR($V696),"",OFFSET('Smelter Look-up'!$F$4,$V696-4,0)))</f>
        <v/>
      </c>
      <c r="H696" s="215" t="str">
        <f aca="true">IF(ISERROR($V696),"",OFFSET('Smelter Look-up'!$G$4,$V696-4,0))</f>
        <v/>
      </c>
      <c r="I696" s="216" t="str">
        <f aca="true">IF(ISERROR($V696),"",OFFSET('Smelter Look-up'!$H$4,$V696-4,0))</f>
        <v/>
      </c>
      <c r="J696" s="216" t="str">
        <f aca="true">IF(ISERROR($V696),"",OFFSET('Smelter Look-up'!$I$4,$V696-4,0))</f>
        <v/>
      </c>
      <c r="K696" s="217"/>
      <c r="L696" s="217"/>
      <c r="M696" s="217"/>
      <c r="N696" s="217"/>
      <c r="O696" s="217"/>
      <c r="P696" s="218"/>
      <c r="Q696" s="219"/>
      <c r="R696" s="220" t="str">
        <f aca="true">IF(ISERROR($V696),"",OFFSET('Smelter Look-up'!$C$4,$V696-4,0)&amp;"")</f>
        <v/>
      </c>
      <c r="S696" s="221" t="str">
        <f aca="true">IF(B696="","",IF(ISERROR(MATCH($E696,CL,0)),"Unknown",INDIRECT("'C'!$A$"&amp;MATCH($E696,CL,0)+1)))</f>
        <v/>
      </c>
      <c r="T696" s="221" t="str">
        <f aca="true">IF(B696="","",IF(ISERROR(MATCH($J696,SorP!$B$1:$B$6279,0)),"",INDIRECT("'SorP'!$A$"&amp;MATCH($S696&amp;$J696,SorP!C:C,0))))</f>
        <v/>
      </c>
      <c r="U696" s="222"/>
      <c r="V696" s="223" t="e">
        <f aca="false">IF(C696="",NA(),IF(OR(C696="Smelter not listed",C696="Smelter not yet identified"),MATCH($B696&amp;$D696,'Smelter Look-up'!$J:$J,0),MATCH($B696&amp;$C696,'Smelter Look-up'!$J:$J,0)))</f>
        <v>#N/A</v>
      </c>
      <c r="X696" s="179" t="n">
        <f aca="false">IF(AND(C696="Smelter not listed",OR(LEN(D696)=0,LEN(E696)=0)),1,0)</f>
        <v>0</v>
      </c>
      <c r="AB696" s="224" t="str">
        <f aca="false">B696&amp;C696</f>
        <v/>
      </c>
    </row>
    <row r="697" s="179" customFormat="true" ht="20.25" hidden="false" customHeight="false" outlineLevel="0" collapsed="false">
      <c r="A697" s="221"/>
      <c r="B697" s="211" t="str">
        <f aca="false">IF(LEN(A697)=0,"",INDEX('Smelter Look-up'!$A:$A,MATCH($A697,'Smelter Look-up'!$E:$E,0)))</f>
        <v/>
      </c>
      <c r="C697" s="212" t="str">
        <f aca="false">IF(LEN(A697)=0,"",INDEX('Smelter Look-up'!$C:$C,MATCH($A697,'Smelter Look-up'!$E:$E,0)))</f>
        <v/>
      </c>
      <c r="D697" s="213"/>
      <c r="E697" s="211" t="str">
        <f aca="true">IF(ISERROR($V697),"",OFFSET('Smelter Look-up'!$D$4,$V697-4,0)&amp;"")</f>
        <v/>
      </c>
      <c r="F697" s="214" t="str">
        <f aca="true">IF(ISERROR($V697),"",OFFSET('Smelter Look-up'!$E$4,$V697-4,0))</f>
        <v/>
      </c>
      <c r="G697" s="214" t="str">
        <f aca="true">IF(C697=$X$4,IF(ISERROR($V697),"Enter smelter details","RMI"),IF(ISERROR($V697),"",OFFSET('Smelter Look-up'!$F$4,$V697-4,0)))</f>
        <v/>
      </c>
      <c r="H697" s="215" t="str">
        <f aca="true">IF(ISERROR($V697),"",OFFSET('Smelter Look-up'!$G$4,$V697-4,0))</f>
        <v/>
      </c>
      <c r="I697" s="216" t="str">
        <f aca="true">IF(ISERROR($V697),"",OFFSET('Smelter Look-up'!$H$4,$V697-4,0))</f>
        <v/>
      </c>
      <c r="J697" s="216" t="str">
        <f aca="true">IF(ISERROR($V697),"",OFFSET('Smelter Look-up'!$I$4,$V697-4,0))</f>
        <v/>
      </c>
      <c r="K697" s="217"/>
      <c r="L697" s="217"/>
      <c r="M697" s="217"/>
      <c r="N697" s="217"/>
      <c r="O697" s="217"/>
      <c r="P697" s="218"/>
      <c r="Q697" s="219"/>
      <c r="R697" s="220" t="str">
        <f aca="true">IF(ISERROR($V697),"",OFFSET('Smelter Look-up'!$C$4,$V697-4,0)&amp;"")</f>
        <v/>
      </c>
      <c r="S697" s="221" t="str">
        <f aca="true">IF(B697="","",IF(ISERROR(MATCH($E697,CL,0)),"Unknown",INDIRECT("'C'!$A$"&amp;MATCH($E697,CL,0)+1)))</f>
        <v/>
      </c>
      <c r="T697" s="221" t="str">
        <f aca="true">IF(B697="","",IF(ISERROR(MATCH($J697,SorP!$B$1:$B$6279,0)),"",INDIRECT("'SorP'!$A$"&amp;MATCH($S697&amp;$J697,SorP!C:C,0))))</f>
        <v/>
      </c>
      <c r="U697" s="222"/>
      <c r="V697" s="223" t="e">
        <f aca="false">IF(C697="",NA(),IF(OR(C697="Smelter not listed",C697="Smelter not yet identified"),MATCH($B697&amp;$D697,'Smelter Look-up'!$J:$J,0),MATCH($B697&amp;$C697,'Smelter Look-up'!$J:$J,0)))</f>
        <v>#N/A</v>
      </c>
      <c r="X697" s="179" t="n">
        <f aca="false">IF(AND(C697="Smelter not listed",OR(LEN(D697)=0,LEN(E697)=0)),1,0)</f>
        <v>0</v>
      </c>
      <c r="AB697" s="224" t="str">
        <f aca="false">B697&amp;C697</f>
        <v/>
      </c>
    </row>
    <row r="698" s="179" customFormat="true" ht="20.25" hidden="false" customHeight="false" outlineLevel="0" collapsed="false">
      <c r="A698" s="221"/>
      <c r="B698" s="211" t="str">
        <f aca="false">IF(LEN(A698)=0,"",INDEX('Smelter Look-up'!$A:$A,MATCH($A698,'Smelter Look-up'!$E:$E,0)))</f>
        <v/>
      </c>
      <c r="C698" s="212" t="str">
        <f aca="false">IF(LEN(A698)=0,"",INDEX('Smelter Look-up'!$C:$C,MATCH($A698,'Smelter Look-up'!$E:$E,0)))</f>
        <v/>
      </c>
      <c r="D698" s="213"/>
      <c r="E698" s="211" t="str">
        <f aca="true">IF(ISERROR($V698),"",OFFSET('Smelter Look-up'!$D$4,$V698-4,0)&amp;"")</f>
        <v/>
      </c>
      <c r="F698" s="214" t="str">
        <f aca="true">IF(ISERROR($V698),"",OFFSET('Smelter Look-up'!$E$4,$V698-4,0))</f>
        <v/>
      </c>
      <c r="G698" s="214" t="str">
        <f aca="true">IF(C698=$X$4,IF(ISERROR($V698),"Enter smelter details","RMI"),IF(ISERROR($V698),"",OFFSET('Smelter Look-up'!$F$4,$V698-4,0)))</f>
        <v/>
      </c>
      <c r="H698" s="215" t="str">
        <f aca="true">IF(ISERROR($V698),"",OFFSET('Smelter Look-up'!$G$4,$V698-4,0))</f>
        <v/>
      </c>
      <c r="I698" s="216" t="str">
        <f aca="true">IF(ISERROR($V698),"",OFFSET('Smelter Look-up'!$H$4,$V698-4,0))</f>
        <v/>
      </c>
      <c r="J698" s="216" t="str">
        <f aca="true">IF(ISERROR($V698),"",OFFSET('Smelter Look-up'!$I$4,$V698-4,0))</f>
        <v/>
      </c>
      <c r="K698" s="217"/>
      <c r="L698" s="217"/>
      <c r="M698" s="217"/>
      <c r="N698" s="217"/>
      <c r="O698" s="217"/>
      <c r="P698" s="218"/>
      <c r="Q698" s="219"/>
      <c r="R698" s="220" t="str">
        <f aca="true">IF(ISERROR($V698),"",OFFSET('Smelter Look-up'!$C$4,$V698-4,0)&amp;"")</f>
        <v/>
      </c>
      <c r="S698" s="221" t="str">
        <f aca="true">IF(B698="","",IF(ISERROR(MATCH($E698,CL,0)),"Unknown",INDIRECT("'C'!$A$"&amp;MATCH($E698,CL,0)+1)))</f>
        <v/>
      </c>
      <c r="T698" s="221" t="str">
        <f aca="true">IF(B698="","",IF(ISERROR(MATCH($J698,SorP!$B$1:$B$6279,0)),"",INDIRECT("'SorP'!$A$"&amp;MATCH($S698&amp;$J698,SorP!C:C,0))))</f>
        <v/>
      </c>
      <c r="U698" s="222"/>
      <c r="V698" s="223" t="e">
        <f aca="false">IF(C698="",NA(),IF(OR(C698="Smelter not listed",C698="Smelter not yet identified"),MATCH($B698&amp;$D698,'Smelter Look-up'!$J:$J,0),MATCH($B698&amp;$C698,'Smelter Look-up'!$J:$J,0)))</f>
        <v>#N/A</v>
      </c>
      <c r="X698" s="179" t="n">
        <f aca="false">IF(AND(C698="Smelter not listed",OR(LEN(D698)=0,LEN(E698)=0)),1,0)</f>
        <v>0</v>
      </c>
      <c r="AB698" s="224" t="str">
        <f aca="false">B698&amp;C698</f>
        <v/>
      </c>
    </row>
    <row r="699" s="179" customFormat="true" ht="20.25" hidden="false" customHeight="false" outlineLevel="0" collapsed="false">
      <c r="A699" s="221"/>
      <c r="B699" s="211" t="str">
        <f aca="false">IF(LEN(A699)=0,"",INDEX('Smelter Look-up'!$A:$A,MATCH($A699,'Smelter Look-up'!$E:$E,0)))</f>
        <v/>
      </c>
      <c r="C699" s="212" t="str">
        <f aca="false">IF(LEN(A699)=0,"",INDEX('Smelter Look-up'!$C:$C,MATCH($A699,'Smelter Look-up'!$E:$E,0)))</f>
        <v/>
      </c>
      <c r="D699" s="213"/>
      <c r="E699" s="211" t="str">
        <f aca="true">IF(ISERROR($V699),"",OFFSET('Smelter Look-up'!$D$4,$V699-4,0)&amp;"")</f>
        <v/>
      </c>
      <c r="F699" s="214" t="str">
        <f aca="true">IF(ISERROR($V699),"",OFFSET('Smelter Look-up'!$E$4,$V699-4,0))</f>
        <v/>
      </c>
      <c r="G699" s="214" t="str">
        <f aca="true">IF(C699=$X$4,IF(ISERROR($V699),"Enter smelter details","RMI"),IF(ISERROR($V699),"",OFFSET('Smelter Look-up'!$F$4,$V699-4,0)))</f>
        <v/>
      </c>
      <c r="H699" s="215" t="str">
        <f aca="true">IF(ISERROR($V699),"",OFFSET('Smelter Look-up'!$G$4,$V699-4,0))</f>
        <v/>
      </c>
      <c r="I699" s="216" t="str">
        <f aca="true">IF(ISERROR($V699),"",OFFSET('Smelter Look-up'!$H$4,$V699-4,0))</f>
        <v/>
      </c>
      <c r="J699" s="216" t="str">
        <f aca="true">IF(ISERROR($V699),"",OFFSET('Smelter Look-up'!$I$4,$V699-4,0))</f>
        <v/>
      </c>
      <c r="K699" s="217"/>
      <c r="L699" s="217"/>
      <c r="M699" s="217"/>
      <c r="N699" s="217"/>
      <c r="O699" s="217"/>
      <c r="P699" s="218"/>
      <c r="Q699" s="219"/>
      <c r="R699" s="220" t="str">
        <f aca="true">IF(ISERROR($V699),"",OFFSET('Smelter Look-up'!$C$4,$V699-4,0)&amp;"")</f>
        <v/>
      </c>
      <c r="S699" s="221" t="str">
        <f aca="true">IF(B699="","",IF(ISERROR(MATCH($E699,CL,0)),"Unknown",INDIRECT("'C'!$A$"&amp;MATCH($E699,CL,0)+1)))</f>
        <v/>
      </c>
      <c r="T699" s="221" t="str">
        <f aca="true">IF(B699="","",IF(ISERROR(MATCH($J699,SorP!$B$1:$B$6279,0)),"",INDIRECT("'SorP'!$A$"&amp;MATCH($S699&amp;$J699,SorP!C:C,0))))</f>
        <v/>
      </c>
      <c r="U699" s="222"/>
      <c r="V699" s="223" t="e">
        <f aca="false">IF(C699="",NA(),IF(OR(C699="Smelter not listed",C699="Smelter not yet identified"),MATCH($B699&amp;$D699,'Smelter Look-up'!$J:$J,0),MATCH($B699&amp;$C699,'Smelter Look-up'!$J:$J,0)))</f>
        <v>#N/A</v>
      </c>
      <c r="X699" s="179" t="n">
        <f aca="false">IF(AND(C699="Smelter not listed",OR(LEN(D699)=0,LEN(E699)=0)),1,0)</f>
        <v>0</v>
      </c>
      <c r="AB699" s="224" t="str">
        <f aca="false">B699&amp;C699</f>
        <v/>
      </c>
    </row>
    <row r="700" s="179" customFormat="true" ht="20.25" hidden="false" customHeight="false" outlineLevel="0" collapsed="false">
      <c r="A700" s="221"/>
      <c r="B700" s="211" t="str">
        <f aca="false">IF(LEN(A700)=0,"",INDEX('Smelter Look-up'!$A:$A,MATCH($A700,'Smelter Look-up'!$E:$E,0)))</f>
        <v/>
      </c>
      <c r="C700" s="212" t="str">
        <f aca="false">IF(LEN(A700)=0,"",INDEX('Smelter Look-up'!$C:$C,MATCH($A700,'Smelter Look-up'!$E:$E,0)))</f>
        <v/>
      </c>
      <c r="D700" s="213"/>
      <c r="E700" s="211" t="str">
        <f aca="true">IF(ISERROR($V700),"",OFFSET('Smelter Look-up'!$D$4,$V700-4,0)&amp;"")</f>
        <v/>
      </c>
      <c r="F700" s="214" t="str">
        <f aca="true">IF(ISERROR($V700),"",OFFSET('Smelter Look-up'!$E$4,$V700-4,0))</f>
        <v/>
      </c>
      <c r="G700" s="214" t="str">
        <f aca="true">IF(C700=$X$4,IF(ISERROR($V700),"Enter smelter details","RMI"),IF(ISERROR($V700),"",OFFSET('Smelter Look-up'!$F$4,$V700-4,0)))</f>
        <v/>
      </c>
      <c r="H700" s="215" t="str">
        <f aca="true">IF(ISERROR($V700),"",OFFSET('Smelter Look-up'!$G$4,$V700-4,0))</f>
        <v/>
      </c>
      <c r="I700" s="216" t="str">
        <f aca="true">IF(ISERROR($V700),"",OFFSET('Smelter Look-up'!$H$4,$V700-4,0))</f>
        <v/>
      </c>
      <c r="J700" s="216" t="str">
        <f aca="true">IF(ISERROR($V700),"",OFFSET('Smelter Look-up'!$I$4,$V700-4,0))</f>
        <v/>
      </c>
      <c r="K700" s="217"/>
      <c r="L700" s="217"/>
      <c r="M700" s="217"/>
      <c r="N700" s="217"/>
      <c r="O700" s="217"/>
      <c r="P700" s="218"/>
      <c r="Q700" s="219"/>
      <c r="R700" s="220" t="str">
        <f aca="true">IF(ISERROR($V700),"",OFFSET('Smelter Look-up'!$C$4,$V700-4,0)&amp;"")</f>
        <v/>
      </c>
      <c r="S700" s="221" t="str">
        <f aca="true">IF(B700="","",IF(ISERROR(MATCH($E700,CL,0)),"Unknown",INDIRECT("'C'!$A$"&amp;MATCH($E700,CL,0)+1)))</f>
        <v/>
      </c>
      <c r="T700" s="221" t="str">
        <f aca="true">IF(B700="","",IF(ISERROR(MATCH($J700,SorP!$B$1:$B$6279,0)),"",INDIRECT("'SorP'!$A$"&amp;MATCH($S700&amp;$J700,SorP!C:C,0))))</f>
        <v/>
      </c>
      <c r="U700" s="222"/>
      <c r="V700" s="223" t="e">
        <f aca="false">IF(C700="",NA(),IF(OR(C700="Smelter not listed",C700="Smelter not yet identified"),MATCH($B700&amp;$D700,'Smelter Look-up'!$J:$J,0),MATCH($B700&amp;$C700,'Smelter Look-up'!$J:$J,0)))</f>
        <v>#N/A</v>
      </c>
      <c r="X700" s="179" t="n">
        <f aca="false">IF(AND(C700="Smelter not listed",OR(LEN(D700)=0,LEN(E700)=0)),1,0)</f>
        <v>0</v>
      </c>
      <c r="AB700" s="224" t="str">
        <f aca="false">B700&amp;C700</f>
        <v/>
      </c>
    </row>
    <row r="701" s="179" customFormat="true" ht="20.25" hidden="false" customHeight="false" outlineLevel="0" collapsed="false">
      <c r="A701" s="221"/>
      <c r="B701" s="211" t="str">
        <f aca="false">IF(LEN(A701)=0,"",INDEX('Smelter Look-up'!$A:$A,MATCH($A701,'Smelter Look-up'!$E:$E,0)))</f>
        <v/>
      </c>
      <c r="C701" s="212" t="str">
        <f aca="false">IF(LEN(A701)=0,"",INDEX('Smelter Look-up'!$C:$C,MATCH($A701,'Smelter Look-up'!$E:$E,0)))</f>
        <v/>
      </c>
      <c r="D701" s="213"/>
      <c r="E701" s="211" t="str">
        <f aca="true">IF(ISERROR($V701),"",OFFSET('Smelter Look-up'!$D$4,$V701-4,0)&amp;"")</f>
        <v/>
      </c>
      <c r="F701" s="214" t="str">
        <f aca="true">IF(ISERROR($V701),"",OFFSET('Smelter Look-up'!$E$4,$V701-4,0))</f>
        <v/>
      </c>
      <c r="G701" s="214" t="str">
        <f aca="true">IF(C701=$X$4,IF(ISERROR($V701),"Enter smelter details","RMI"),IF(ISERROR($V701),"",OFFSET('Smelter Look-up'!$F$4,$V701-4,0)))</f>
        <v/>
      </c>
      <c r="H701" s="215" t="str">
        <f aca="true">IF(ISERROR($V701),"",OFFSET('Smelter Look-up'!$G$4,$V701-4,0))</f>
        <v/>
      </c>
      <c r="I701" s="216" t="str">
        <f aca="true">IF(ISERROR($V701),"",OFFSET('Smelter Look-up'!$H$4,$V701-4,0))</f>
        <v/>
      </c>
      <c r="J701" s="216" t="str">
        <f aca="true">IF(ISERROR($V701),"",OFFSET('Smelter Look-up'!$I$4,$V701-4,0))</f>
        <v/>
      </c>
      <c r="K701" s="217"/>
      <c r="L701" s="217"/>
      <c r="M701" s="217"/>
      <c r="N701" s="217"/>
      <c r="O701" s="217"/>
      <c r="P701" s="218"/>
      <c r="Q701" s="219"/>
      <c r="R701" s="220" t="str">
        <f aca="true">IF(ISERROR($V701),"",OFFSET('Smelter Look-up'!$C$4,$V701-4,0)&amp;"")</f>
        <v/>
      </c>
      <c r="S701" s="221" t="str">
        <f aca="true">IF(B701="","",IF(ISERROR(MATCH($E701,CL,0)),"Unknown",INDIRECT("'C'!$A$"&amp;MATCH($E701,CL,0)+1)))</f>
        <v/>
      </c>
      <c r="T701" s="221" t="str">
        <f aca="true">IF(B701="","",IF(ISERROR(MATCH($J701,SorP!$B$1:$B$6279,0)),"",INDIRECT("'SorP'!$A$"&amp;MATCH($S701&amp;$J701,SorP!C:C,0))))</f>
        <v/>
      </c>
      <c r="U701" s="222"/>
      <c r="V701" s="223" t="e">
        <f aca="false">IF(C701="",NA(),IF(OR(C701="Smelter not listed",C701="Smelter not yet identified"),MATCH($B701&amp;$D701,'Smelter Look-up'!$J:$J,0),MATCH($B701&amp;$C701,'Smelter Look-up'!$J:$J,0)))</f>
        <v>#N/A</v>
      </c>
      <c r="X701" s="179" t="n">
        <f aca="false">IF(AND(C701="Smelter not listed",OR(LEN(D701)=0,LEN(E701)=0)),1,0)</f>
        <v>0</v>
      </c>
      <c r="AB701" s="224" t="str">
        <f aca="false">B701&amp;C701</f>
        <v/>
      </c>
    </row>
    <row r="702" s="179" customFormat="true" ht="20.25" hidden="false" customHeight="false" outlineLevel="0" collapsed="false">
      <c r="A702" s="221"/>
      <c r="B702" s="211" t="str">
        <f aca="false">IF(LEN(A702)=0,"",INDEX('Smelter Look-up'!$A:$A,MATCH($A702,'Smelter Look-up'!$E:$E,0)))</f>
        <v/>
      </c>
      <c r="C702" s="212" t="str">
        <f aca="false">IF(LEN(A702)=0,"",INDEX('Smelter Look-up'!$C:$C,MATCH($A702,'Smelter Look-up'!$E:$E,0)))</f>
        <v/>
      </c>
      <c r="D702" s="213"/>
      <c r="E702" s="211" t="str">
        <f aca="true">IF(ISERROR($V702),"",OFFSET('Smelter Look-up'!$D$4,$V702-4,0)&amp;"")</f>
        <v/>
      </c>
      <c r="F702" s="214" t="str">
        <f aca="true">IF(ISERROR($V702),"",OFFSET('Smelter Look-up'!$E$4,$V702-4,0))</f>
        <v/>
      </c>
      <c r="G702" s="214" t="str">
        <f aca="true">IF(C702=$X$4,IF(ISERROR($V702),"Enter smelter details","RMI"),IF(ISERROR($V702),"",OFFSET('Smelter Look-up'!$F$4,$V702-4,0)))</f>
        <v/>
      </c>
      <c r="H702" s="215" t="str">
        <f aca="true">IF(ISERROR($V702),"",OFFSET('Smelter Look-up'!$G$4,$V702-4,0))</f>
        <v/>
      </c>
      <c r="I702" s="216" t="str">
        <f aca="true">IF(ISERROR($V702),"",OFFSET('Smelter Look-up'!$H$4,$V702-4,0))</f>
        <v/>
      </c>
      <c r="J702" s="216" t="str">
        <f aca="true">IF(ISERROR($V702),"",OFFSET('Smelter Look-up'!$I$4,$V702-4,0))</f>
        <v/>
      </c>
      <c r="K702" s="217"/>
      <c r="L702" s="217"/>
      <c r="M702" s="217"/>
      <c r="N702" s="217"/>
      <c r="O702" s="217"/>
      <c r="P702" s="218"/>
      <c r="Q702" s="219"/>
      <c r="R702" s="220" t="str">
        <f aca="true">IF(ISERROR($V702),"",OFFSET('Smelter Look-up'!$C$4,$V702-4,0)&amp;"")</f>
        <v/>
      </c>
      <c r="S702" s="221" t="str">
        <f aca="true">IF(B702="","",IF(ISERROR(MATCH($E702,CL,0)),"Unknown",INDIRECT("'C'!$A$"&amp;MATCH($E702,CL,0)+1)))</f>
        <v/>
      </c>
      <c r="T702" s="221" t="str">
        <f aca="true">IF(B702="","",IF(ISERROR(MATCH($J702,SorP!$B$1:$B$6279,0)),"",INDIRECT("'SorP'!$A$"&amp;MATCH($S702&amp;$J702,SorP!C:C,0))))</f>
        <v/>
      </c>
      <c r="U702" s="222"/>
      <c r="V702" s="223" t="e">
        <f aca="false">IF(C702="",NA(),IF(OR(C702="Smelter not listed",C702="Smelter not yet identified"),MATCH($B702&amp;$D702,'Smelter Look-up'!$J:$J,0),MATCH($B702&amp;$C702,'Smelter Look-up'!$J:$J,0)))</f>
        <v>#N/A</v>
      </c>
      <c r="X702" s="179" t="n">
        <f aca="false">IF(AND(C702="Smelter not listed",OR(LEN(D702)=0,LEN(E702)=0)),1,0)</f>
        <v>0</v>
      </c>
      <c r="AB702" s="224" t="str">
        <f aca="false">B702&amp;C702</f>
        <v/>
      </c>
    </row>
    <row r="703" s="179" customFormat="true" ht="20.25" hidden="false" customHeight="false" outlineLevel="0" collapsed="false">
      <c r="A703" s="221"/>
      <c r="B703" s="211" t="str">
        <f aca="false">IF(LEN(A703)=0,"",INDEX('Smelter Look-up'!$A:$A,MATCH($A703,'Smelter Look-up'!$E:$E,0)))</f>
        <v/>
      </c>
      <c r="C703" s="212" t="str">
        <f aca="false">IF(LEN(A703)=0,"",INDEX('Smelter Look-up'!$C:$C,MATCH($A703,'Smelter Look-up'!$E:$E,0)))</f>
        <v/>
      </c>
      <c r="D703" s="213"/>
      <c r="E703" s="211" t="str">
        <f aca="true">IF(ISERROR($V703),"",OFFSET('Smelter Look-up'!$D$4,$V703-4,0)&amp;"")</f>
        <v/>
      </c>
      <c r="F703" s="214" t="str">
        <f aca="true">IF(ISERROR($V703),"",OFFSET('Smelter Look-up'!$E$4,$V703-4,0))</f>
        <v/>
      </c>
      <c r="G703" s="214" t="str">
        <f aca="true">IF(C703=$X$4,IF(ISERROR($V703),"Enter smelter details","RMI"),IF(ISERROR($V703),"",OFFSET('Smelter Look-up'!$F$4,$V703-4,0)))</f>
        <v/>
      </c>
      <c r="H703" s="215" t="str">
        <f aca="true">IF(ISERROR($V703),"",OFFSET('Smelter Look-up'!$G$4,$V703-4,0))</f>
        <v/>
      </c>
      <c r="I703" s="216" t="str">
        <f aca="true">IF(ISERROR($V703),"",OFFSET('Smelter Look-up'!$H$4,$V703-4,0))</f>
        <v/>
      </c>
      <c r="J703" s="216" t="str">
        <f aca="true">IF(ISERROR($V703),"",OFFSET('Smelter Look-up'!$I$4,$V703-4,0))</f>
        <v/>
      </c>
      <c r="K703" s="217"/>
      <c r="L703" s="217"/>
      <c r="M703" s="217"/>
      <c r="N703" s="217"/>
      <c r="O703" s="217"/>
      <c r="P703" s="218"/>
      <c r="Q703" s="219"/>
      <c r="R703" s="220" t="str">
        <f aca="true">IF(ISERROR($V703),"",OFFSET('Smelter Look-up'!$C$4,$V703-4,0)&amp;"")</f>
        <v/>
      </c>
      <c r="S703" s="221" t="str">
        <f aca="true">IF(B703="","",IF(ISERROR(MATCH($E703,CL,0)),"Unknown",INDIRECT("'C'!$A$"&amp;MATCH($E703,CL,0)+1)))</f>
        <v/>
      </c>
      <c r="T703" s="221" t="str">
        <f aca="true">IF(B703="","",IF(ISERROR(MATCH($J703,SorP!$B$1:$B$6279,0)),"",INDIRECT("'SorP'!$A$"&amp;MATCH($S703&amp;$J703,SorP!C:C,0))))</f>
        <v/>
      </c>
      <c r="U703" s="222"/>
      <c r="V703" s="223" t="e">
        <f aca="false">IF(C703="",NA(),IF(OR(C703="Smelter not listed",C703="Smelter not yet identified"),MATCH($B703&amp;$D703,'Smelter Look-up'!$J:$J,0),MATCH($B703&amp;$C703,'Smelter Look-up'!$J:$J,0)))</f>
        <v>#N/A</v>
      </c>
      <c r="X703" s="179" t="n">
        <f aca="false">IF(AND(C703="Smelter not listed",OR(LEN(D703)=0,LEN(E703)=0)),1,0)</f>
        <v>0</v>
      </c>
      <c r="AB703" s="224" t="str">
        <f aca="false">B703&amp;C703</f>
        <v/>
      </c>
    </row>
    <row r="704" s="179" customFormat="true" ht="20.25" hidden="false" customHeight="false" outlineLevel="0" collapsed="false">
      <c r="A704" s="221"/>
      <c r="B704" s="211" t="str">
        <f aca="false">IF(LEN(A704)=0,"",INDEX('Smelter Look-up'!$A:$A,MATCH($A704,'Smelter Look-up'!$E:$E,0)))</f>
        <v/>
      </c>
      <c r="C704" s="212" t="str">
        <f aca="false">IF(LEN(A704)=0,"",INDEX('Smelter Look-up'!$C:$C,MATCH($A704,'Smelter Look-up'!$E:$E,0)))</f>
        <v/>
      </c>
      <c r="D704" s="213"/>
      <c r="E704" s="211" t="str">
        <f aca="true">IF(ISERROR($V704),"",OFFSET('Smelter Look-up'!$D$4,$V704-4,0)&amp;"")</f>
        <v/>
      </c>
      <c r="F704" s="214" t="str">
        <f aca="true">IF(ISERROR($V704),"",OFFSET('Smelter Look-up'!$E$4,$V704-4,0))</f>
        <v/>
      </c>
      <c r="G704" s="214" t="str">
        <f aca="true">IF(C704=$X$4,IF(ISERROR($V704),"Enter smelter details","RMI"),IF(ISERROR($V704),"",OFFSET('Smelter Look-up'!$F$4,$V704-4,0)))</f>
        <v/>
      </c>
      <c r="H704" s="215" t="str">
        <f aca="true">IF(ISERROR($V704),"",OFFSET('Smelter Look-up'!$G$4,$V704-4,0))</f>
        <v/>
      </c>
      <c r="I704" s="216" t="str">
        <f aca="true">IF(ISERROR($V704),"",OFFSET('Smelter Look-up'!$H$4,$V704-4,0))</f>
        <v/>
      </c>
      <c r="J704" s="216" t="str">
        <f aca="true">IF(ISERROR($V704),"",OFFSET('Smelter Look-up'!$I$4,$V704-4,0))</f>
        <v/>
      </c>
      <c r="K704" s="217"/>
      <c r="L704" s="217"/>
      <c r="M704" s="217"/>
      <c r="N704" s="217"/>
      <c r="O704" s="217"/>
      <c r="P704" s="218"/>
      <c r="Q704" s="219"/>
      <c r="R704" s="220" t="str">
        <f aca="true">IF(ISERROR($V704),"",OFFSET('Smelter Look-up'!$C$4,$V704-4,0)&amp;"")</f>
        <v/>
      </c>
      <c r="S704" s="221" t="str">
        <f aca="true">IF(B704="","",IF(ISERROR(MATCH($E704,CL,0)),"Unknown",INDIRECT("'C'!$A$"&amp;MATCH($E704,CL,0)+1)))</f>
        <v/>
      </c>
      <c r="T704" s="221" t="str">
        <f aca="true">IF(B704="","",IF(ISERROR(MATCH($J704,SorP!$B$1:$B$6279,0)),"",INDIRECT("'SorP'!$A$"&amp;MATCH($S704&amp;$J704,SorP!C:C,0))))</f>
        <v/>
      </c>
      <c r="U704" s="222"/>
      <c r="V704" s="223" t="e">
        <f aca="false">IF(C704="",NA(),IF(OR(C704="Smelter not listed",C704="Smelter not yet identified"),MATCH($B704&amp;$D704,'Smelter Look-up'!$J:$J,0),MATCH($B704&amp;$C704,'Smelter Look-up'!$J:$J,0)))</f>
        <v>#N/A</v>
      </c>
      <c r="X704" s="179" t="n">
        <f aca="false">IF(AND(C704="Smelter not listed",OR(LEN(D704)=0,LEN(E704)=0)),1,0)</f>
        <v>0</v>
      </c>
      <c r="AB704" s="224" t="str">
        <f aca="false">B704&amp;C704</f>
        <v/>
      </c>
    </row>
    <row r="705" s="179" customFormat="true" ht="20.25" hidden="false" customHeight="false" outlineLevel="0" collapsed="false">
      <c r="A705" s="221"/>
      <c r="B705" s="211" t="str">
        <f aca="false">IF(LEN(A705)=0,"",INDEX('Smelter Look-up'!$A:$A,MATCH($A705,'Smelter Look-up'!$E:$E,0)))</f>
        <v/>
      </c>
      <c r="C705" s="212" t="str">
        <f aca="false">IF(LEN(A705)=0,"",INDEX('Smelter Look-up'!$C:$C,MATCH($A705,'Smelter Look-up'!$E:$E,0)))</f>
        <v/>
      </c>
      <c r="D705" s="213"/>
      <c r="E705" s="211" t="str">
        <f aca="true">IF(ISERROR($V705),"",OFFSET('Smelter Look-up'!$D$4,$V705-4,0)&amp;"")</f>
        <v/>
      </c>
      <c r="F705" s="214" t="str">
        <f aca="true">IF(ISERROR($V705),"",OFFSET('Smelter Look-up'!$E$4,$V705-4,0))</f>
        <v/>
      </c>
      <c r="G705" s="214" t="str">
        <f aca="true">IF(C705=$X$4,IF(ISERROR($V705),"Enter smelter details","RMI"),IF(ISERROR($V705),"",OFFSET('Smelter Look-up'!$F$4,$V705-4,0)))</f>
        <v/>
      </c>
      <c r="H705" s="215" t="str">
        <f aca="true">IF(ISERROR($V705),"",OFFSET('Smelter Look-up'!$G$4,$V705-4,0))</f>
        <v/>
      </c>
      <c r="I705" s="216" t="str">
        <f aca="true">IF(ISERROR($V705),"",OFFSET('Smelter Look-up'!$H$4,$V705-4,0))</f>
        <v/>
      </c>
      <c r="J705" s="216" t="str">
        <f aca="true">IF(ISERROR($V705),"",OFFSET('Smelter Look-up'!$I$4,$V705-4,0))</f>
        <v/>
      </c>
      <c r="K705" s="217"/>
      <c r="L705" s="217"/>
      <c r="M705" s="217"/>
      <c r="N705" s="217"/>
      <c r="O705" s="217"/>
      <c r="P705" s="218"/>
      <c r="Q705" s="219"/>
      <c r="R705" s="220" t="str">
        <f aca="true">IF(ISERROR($V705),"",OFFSET('Smelter Look-up'!$C$4,$V705-4,0)&amp;"")</f>
        <v/>
      </c>
      <c r="S705" s="221" t="str">
        <f aca="true">IF(B705="","",IF(ISERROR(MATCH($E705,CL,0)),"Unknown",INDIRECT("'C'!$A$"&amp;MATCH($E705,CL,0)+1)))</f>
        <v/>
      </c>
      <c r="T705" s="221" t="str">
        <f aca="true">IF(B705="","",IF(ISERROR(MATCH($J705,SorP!$B$1:$B$6279,0)),"",INDIRECT("'SorP'!$A$"&amp;MATCH($S705&amp;$J705,SorP!C:C,0))))</f>
        <v/>
      </c>
      <c r="U705" s="222"/>
      <c r="V705" s="223" t="e">
        <f aca="false">IF(C705="",NA(),IF(OR(C705="Smelter not listed",C705="Smelter not yet identified"),MATCH($B705&amp;$D705,'Smelter Look-up'!$J:$J,0),MATCH($B705&amp;$C705,'Smelter Look-up'!$J:$J,0)))</f>
        <v>#N/A</v>
      </c>
      <c r="X705" s="179" t="n">
        <f aca="false">IF(AND(C705="Smelter not listed",OR(LEN(D705)=0,LEN(E705)=0)),1,0)</f>
        <v>0</v>
      </c>
      <c r="AB705" s="224" t="str">
        <f aca="false">B705&amp;C705</f>
        <v/>
      </c>
    </row>
    <row r="706" s="179" customFormat="true" ht="20.25" hidden="false" customHeight="false" outlineLevel="0" collapsed="false">
      <c r="A706" s="221"/>
      <c r="B706" s="211" t="str">
        <f aca="false">IF(LEN(A706)=0,"",INDEX('Smelter Look-up'!$A:$A,MATCH($A706,'Smelter Look-up'!$E:$E,0)))</f>
        <v/>
      </c>
      <c r="C706" s="212" t="str">
        <f aca="false">IF(LEN(A706)=0,"",INDEX('Smelter Look-up'!$C:$C,MATCH($A706,'Smelter Look-up'!$E:$E,0)))</f>
        <v/>
      </c>
      <c r="D706" s="213"/>
      <c r="E706" s="211" t="str">
        <f aca="true">IF(ISERROR($V706),"",OFFSET('Smelter Look-up'!$D$4,$V706-4,0)&amp;"")</f>
        <v/>
      </c>
      <c r="F706" s="214" t="str">
        <f aca="true">IF(ISERROR($V706),"",OFFSET('Smelter Look-up'!$E$4,$V706-4,0))</f>
        <v/>
      </c>
      <c r="G706" s="214" t="str">
        <f aca="true">IF(C706=$X$4,IF(ISERROR($V706),"Enter smelter details","RMI"),IF(ISERROR($V706),"",OFFSET('Smelter Look-up'!$F$4,$V706-4,0)))</f>
        <v/>
      </c>
      <c r="H706" s="215" t="str">
        <f aca="true">IF(ISERROR($V706),"",OFFSET('Smelter Look-up'!$G$4,$V706-4,0))</f>
        <v/>
      </c>
      <c r="I706" s="216" t="str">
        <f aca="true">IF(ISERROR($V706),"",OFFSET('Smelter Look-up'!$H$4,$V706-4,0))</f>
        <v/>
      </c>
      <c r="J706" s="216" t="str">
        <f aca="true">IF(ISERROR($V706),"",OFFSET('Smelter Look-up'!$I$4,$V706-4,0))</f>
        <v/>
      </c>
      <c r="K706" s="217"/>
      <c r="L706" s="217"/>
      <c r="M706" s="217"/>
      <c r="N706" s="217"/>
      <c r="O706" s="217"/>
      <c r="P706" s="218"/>
      <c r="Q706" s="219"/>
      <c r="R706" s="220" t="str">
        <f aca="true">IF(ISERROR($V706),"",OFFSET('Smelter Look-up'!$C$4,$V706-4,0)&amp;"")</f>
        <v/>
      </c>
      <c r="S706" s="221" t="str">
        <f aca="true">IF(B706="","",IF(ISERROR(MATCH($E706,CL,0)),"Unknown",INDIRECT("'C'!$A$"&amp;MATCH($E706,CL,0)+1)))</f>
        <v/>
      </c>
      <c r="T706" s="221" t="str">
        <f aca="true">IF(B706="","",IF(ISERROR(MATCH($J706,SorP!$B$1:$B$6279,0)),"",INDIRECT("'SorP'!$A$"&amp;MATCH($S706&amp;$J706,SorP!C:C,0))))</f>
        <v/>
      </c>
      <c r="U706" s="222"/>
      <c r="V706" s="223" t="e">
        <f aca="false">IF(C706="",NA(),IF(OR(C706="Smelter not listed",C706="Smelter not yet identified"),MATCH($B706&amp;$D706,'Smelter Look-up'!$J:$J,0),MATCH($B706&amp;$C706,'Smelter Look-up'!$J:$J,0)))</f>
        <v>#N/A</v>
      </c>
      <c r="X706" s="179" t="n">
        <f aca="false">IF(AND(C706="Smelter not listed",OR(LEN(D706)=0,LEN(E706)=0)),1,0)</f>
        <v>0</v>
      </c>
      <c r="AB706" s="224" t="str">
        <f aca="false">B706&amp;C706</f>
        <v/>
      </c>
    </row>
    <row r="707" s="179" customFormat="true" ht="20.25" hidden="false" customHeight="false" outlineLevel="0" collapsed="false">
      <c r="A707" s="221"/>
      <c r="B707" s="211" t="str">
        <f aca="false">IF(LEN(A707)=0,"",INDEX('Smelter Look-up'!$A:$A,MATCH($A707,'Smelter Look-up'!$E:$E,0)))</f>
        <v/>
      </c>
      <c r="C707" s="212" t="str">
        <f aca="false">IF(LEN(A707)=0,"",INDEX('Smelter Look-up'!$C:$C,MATCH($A707,'Smelter Look-up'!$E:$E,0)))</f>
        <v/>
      </c>
      <c r="D707" s="213"/>
      <c r="E707" s="211" t="str">
        <f aca="true">IF(ISERROR($V707),"",OFFSET('Smelter Look-up'!$D$4,$V707-4,0)&amp;"")</f>
        <v/>
      </c>
      <c r="F707" s="214" t="str">
        <f aca="true">IF(ISERROR($V707),"",OFFSET('Smelter Look-up'!$E$4,$V707-4,0))</f>
        <v/>
      </c>
      <c r="G707" s="214" t="str">
        <f aca="true">IF(C707=$X$4,IF(ISERROR($V707),"Enter smelter details","RMI"),IF(ISERROR($V707),"",OFFSET('Smelter Look-up'!$F$4,$V707-4,0)))</f>
        <v/>
      </c>
      <c r="H707" s="215" t="str">
        <f aca="true">IF(ISERROR($V707),"",OFFSET('Smelter Look-up'!$G$4,$V707-4,0))</f>
        <v/>
      </c>
      <c r="I707" s="216" t="str">
        <f aca="true">IF(ISERROR($V707),"",OFFSET('Smelter Look-up'!$H$4,$V707-4,0))</f>
        <v/>
      </c>
      <c r="J707" s="216" t="str">
        <f aca="true">IF(ISERROR($V707),"",OFFSET('Smelter Look-up'!$I$4,$V707-4,0))</f>
        <v/>
      </c>
      <c r="K707" s="217"/>
      <c r="L707" s="217"/>
      <c r="M707" s="217"/>
      <c r="N707" s="217"/>
      <c r="O707" s="217"/>
      <c r="P707" s="218"/>
      <c r="Q707" s="219"/>
      <c r="R707" s="220" t="str">
        <f aca="true">IF(ISERROR($V707),"",OFFSET('Smelter Look-up'!$C$4,$V707-4,0)&amp;"")</f>
        <v/>
      </c>
      <c r="S707" s="221" t="str">
        <f aca="true">IF(B707="","",IF(ISERROR(MATCH($E707,CL,0)),"Unknown",INDIRECT("'C'!$A$"&amp;MATCH($E707,CL,0)+1)))</f>
        <v/>
      </c>
      <c r="T707" s="221" t="str">
        <f aca="true">IF(B707="","",IF(ISERROR(MATCH($J707,SorP!$B$1:$B$6279,0)),"",INDIRECT("'SorP'!$A$"&amp;MATCH($S707&amp;$J707,SorP!C:C,0))))</f>
        <v/>
      </c>
      <c r="U707" s="222"/>
      <c r="V707" s="223" t="e">
        <f aca="false">IF(C707="",NA(),IF(OR(C707="Smelter not listed",C707="Smelter not yet identified"),MATCH($B707&amp;$D707,'Smelter Look-up'!$J:$J,0),MATCH($B707&amp;$C707,'Smelter Look-up'!$J:$J,0)))</f>
        <v>#N/A</v>
      </c>
      <c r="X707" s="179" t="n">
        <f aca="false">IF(AND(C707="Smelter not listed",OR(LEN(D707)=0,LEN(E707)=0)),1,0)</f>
        <v>0</v>
      </c>
      <c r="AB707" s="224" t="str">
        <f aca="false">B707&amp;C707</f>
        <v/>
      </c>
    </row>
    <row r="708" s="179" customFormat="true" ht="20.25" hidden="false" customHeight="false" outlineLevel="0" collapsed="false">
      <c r="A708" s="221"/>
      <c r="B708" s="211" t="str">
        <f aca="false">IF(LEN(A708)=0,"",INDEX('Smelter Look-up'!$A:$A,MATCH($A708,'Smelter Look-up'!$E:$E,0)))</f>
        <v/>
      </c>
      <c r="C708" s="212" t="str">
        <f aca="false">IF(LEN(A708)=0,"",INDEX('Smelter Look-up'!$C:$C,MATCH($A708,'Smelter Look-up'!$E:$E,0)))</f>
        <v/>
      </c>
      <c r="D708" s="213"/>
      <c r="E708" s="211" t="str">
        <f aca="true">IF(ISERROR($V708),"",OFFSET('Smelter Look-up'!$D$4,$V708-4,0)&amp;"")</f>
        <v/>
      </c>
      <c r="F708" s="214" t="str">
        <f aca="true">IF(ISERROR($V708),"",OFFSET('Smelter Look-up'!$E$4,$V708-4,0))</f>
        <v/>
      </c>
      <c r="G708" s="214" t="str">
        <f aca="true">IF(C708=$X$4,IF(ISERROR($V708),"Enter smelter details","RMI"),IF(ISERROR($V708),"",OFFSET('Smelter Look-up'!$F$4,$V708-4,0)))</f>
        <v/>
      </c>
      <c r="H708" s="215" t="str">
        <f aca="true">IF(ISERROR($V708),"",OFFSET('Smelter Look-up'!$G$4,$V708-4,0))</f>
        <v/>
      </c>
      <c r="I708" s="216" t="str">
        <f aca="true">IF(ISERROR($V708),"",OFFSET('Smelter Look-up'!$H$4,$V708-4,0))</f>
        <v/>
      </c>
      <c r="J708" s="216" t="str">
        <f aca="true">IF(ISERROR($V708),"",OFFSET('Smelter Look-up'!$I$4,$V708-4,0))</f>
        <v/>
      </c>
      <c r="K708" s="217"/>
      <c r="L708" s="217"/>
      <c r="M708" s="217"/>
      <c r="N708" s="217"/>
      <c r="O708" s="217"/>
      <c r="P708" s="218"/>
      <c r="Q708" s="219"/>
      <c r="R708" s="220" t="str">
        <f aca="true">IF(ISERROR($V708),"",OFFSET('Smelter Look-up'!$C$4,$V708-4,0)&amp;"")</f>
        <v/>
      </c>
      <c r="S708" s="221" t="str">
        <f aca="true">IF(B708="","",IF(ISERROR(MATCH($E708,CL,0)),"Unknown",INDIRECT("'C'!$A$"&amp;MATCH($E708,CL,0)+1)))</f>
        <v/>
      </c>
      <c r="T708" s="221" t="str">
        <f aca="true">IF(B708="","",IF(ISERROR(MATCH($J708,SorP!$B$1:$B$6279,0)),"",INDIRECT("'SorP'!$A$"&amp;MATCH($S708&amp;$J708,SorP!C:C,0))))</f>
        <v/>
      </c>
      <c r="U708" s="222"/>
      <c r="V708" s="223" t="e">
        <f aca="false">IF(C708="",NA(),IF(OR(C708="Smelter not listed",C708="Smelter not yet identified"),MATCH($B708&amp;$D708,'Smelter Look-up'!$J:$J,0),MATCH($B708&amp;$C708,'Smelter Look-up'!$J:$J,0)))</f>
        <v>#N/A</v>
      </c>
      <c r="X708" s="179" t="n">
        <f aca="false">IF(AND(C708="Smelter not listed",OR(LEN(D708)=0,LEN(E708)=0)),1,0)</f>
        <v>0</v>
      </c>
      <c r="AB708" s="224" t="str">
        <f aca="false">B708&amp;C708</f>
        <v/>
      </c>
    </row>
    <row r="709" s="179" customFormat="true" ht="20.25" hidden="false" customHeight="false" outlineLevel="0" collapsed="false">
      <c r="A709" s="221"/>
      <c r="B709" s="211" t="str">
        <f aca="false">IF(LEN(A709)=0,"",INDEX('Smelter Look-up'!$A:$A,MATCH($A709,'Smelter Look-up'!$E:$E,0)))</f>
        <v/>
      </c>
      <c r="C709" s="212" t="str">
        <f aca="false">IF(LEN(A709)=0,"",INDEX('Smelter Look-up'!$C:$C,MATCH($A709,'Smelter Look-up'!$E:$E,0)))</f>
        <v/>
      </c>
      <c r="D709" s="213"/>
      <c r="E709" s="211" t="str">
        <f aca="true">IF(ISERROR($V709),"",OFFSET('Smelter Look-up'!$D$4,$V709-4,0)&amp;"")</f>
        <v/>
      </c>
      <c r="F709" s="214" t="str">
        <f aca="true">IF(ISERROR($V709),"",OFFSET('Smelter Look-up'!$E$4,$V709-4,0))</f>
        <v/>
      </c>
      <c r="G709" s="214" t="str">
        <f aca="true">IF(C709=$X$4,IF(ISERROR($V709),"Enter smelter details","RMI"),IF(ISERROR($V709),"",OFFSET('Smelter Look-up'!$F$4,$V709-4,0)))</f>
        <v/>
      </c>
      <c r="H709" s="215" t="str">
        <f aca="true">IF(ISERROR($V709),"",OFFSET('Smelter Look-up'!$G$4,$V709-4,0))</f>
        <v/>
      </c>
      <c r="I709" s="216" t="str">
        <f aca="true">IF(ISERROR($V709),"",OFFSET('Smelter Look-up'!$H$4,$V709-4,0))</f>
        <v/>
      </c>
      <c r="J709" s="216" t="str">
        <f aca="true">IF(ISERROR($V709),"",OFFSET('Smelter Look-up'!$I$4,$V709-4,0))</f>
        <v/>
      </c>
      <c r="K709" s="217"/>
      <c r="L709" s="217"/>
      <c r="M709" s="217"/>
      <c r="N709" s="217"/>
      <c r="O709" s="217"/>
      <c r="P709" s="218"/>
      <c r="Q709" s="219"/>
      <c r="R709" s="220" t="str">
        <f aca="true">IF(ISERROR($V709),"",OFFSET('Smelter Look-up'!$C$4,$V709-4,0)&amp;"")</f>
        <v/>
      </c>
      <c r="S709" s="221" t="str">
        <f aca="true">IF(B709="","",IF(ISERROR(MATCH($E709,CL,0)),"Unknown",INDIRECT("'C'!$A$"&amp;MATCH($E709,CL,0)+1)))</f>
        <v/>
      </c>
      <c r="T709" s="221" t="str">
        <f aca="true">IF(B709="","",IF(ISERROR(MATCH($J709,SorP!$B$1:$B$6279,0)),"",INDIRECT("'SorP'!$A$"&amp;MATCH($S709&amp;$J709,SorP!C:C,0))))</f>
        <v/>
      </c>
      <c r="U709" s="222"/>
      <c r="V709" s="223" t="e">
        <f aca="false">IF(C709="",NA(),IF(OR(C709="Smelter not listed",C709="Smelter not yet identified"),MATCH($B709&amp;$D709,'Smelter Look-up'!$J:$J,0),MATCH($B709&amp;$C709,'Smelter Look-up'!$J:$J,0)))</f>
        <v>#N/A</v>
      </c>
      <c r="X709" s="179" t="n">
        <f aca="false">IF(AND(C709="Smelter not listed",OR(LEN(D709)=0,LEN(E709)=0)),1,0)</f>
        <v>0</v>
      </c>
      <c r="AB709" s="224" t="str">
        <f aca="false">B709&amp;C709</f>
        <v/>
      </c>
    </row>
    <row r="710" s="179" customFormat="true" ht="20.25" hidden="false" customHeight="false" outlineLevel="0" collapsed="false">
      <c r="A710" s="221"/>
      <c r="B710" s="211" t="str">
        <f aca="false">IF(LEN(A710)=0,"",INDEX('Smelter Look-up'!$A:$A,MATCH($A710,'Smelter Look-up'!$E:$E,0)))</f>
        <v/>
      </c>
      <c r="C710" s="212" t="str">
        <f aca="false">IF(LEN(A710)=0,"",INDEX('Smelter Look-up'!$C:$C,MATCH($A710,'Smelter Look-up'!$E:$E,0)))</f>
        <v/>
      </c>
      <c r="D710" s="213"/>
      <c r="E710" s="211" t="str">
        <f aca="true">IF(ISERROR($V710),"",OFFSET('Smelter Look-up'!$D$4,$V710-4,0)&amp;"")</f>
        <v/>
      </c>
      <c r="F710" s="214" t="str">
        <f aca="true">IF(ISERROR($V710),"",OFFSET('Smelter Look-up'!$E$4,$V710-4,0))</f>
        <v/>
      </c>
      <c r="G710" s="214" t="str">
        <f aca="true">IF(C710=$X$4,IF(ISERROR($V710),"Enter smelter details","RMI"),IF(ISERROR($V710),"",OFFSET('Smelter Look-up'!$F$4,$V710-4,0)))</f>
        <v/>
      </c>
      <c r="H710" s="215" t="str">
        <f aca="true">IF(ISERROR($V710),"",OFFSET('Smelter Look-up'!$G$4,$V710-4,0))</f>
        <v/>
      </c>
      <c r="I710" s="216" t="str">
        <f aca="true">IF(ISERROR($V710),"",OFFSET('Smelter Look-up'!$H$4,$V710-4,0))</f>
        <v/>
      </c>
      <c r="J710" s="216" t="str">
        <f aca="true">IF(ISERROR($V710),"",OFFSET('Smelter Look-up'!$I$4,$V710-4,0))</f>
        <v/>
      </c>
      <c r="K710" s="217"/>
      <c r="L710" s="217"/>
      <c r="M710" s="217"/>
      <c r="N710" s="217"/>
      <c r="O710" s="217"/>
      <c r="P710" s="218"/>
      <c r="Q710" s="219"/>
      <c r="R710" s="220" t="str">
        <f aca="true">IF(ISERROR($V710),"",OFFSET('Smelter Look-up'!$C$4,$V710-4,0)&amp;"")</f>
        <v/>
      </c>
      <c r="S710" s="221" t="str">
        <f aca="true">IF(B710="","",IF(ISERROR(MATCH($E710,CL,0)),"Unknown",INDIRECT("'C'!$A$"&amp;MATCH($E710,CL,0)+1)))</f>
        <v/>
      </c>
      <c r="T710" s="221" t="str">
        <f aca="true">IF(B710="","",IF(ISERROR(MATCH($J710,SorP!$B$1:$B$6279,0)),"",INDIRECT("'SorP'!$A$"&amp;MATCH($S710&amp;$J710,SorP!C:C,0))))</f>
        <v/>
      </c>
      <c r="U710" s="222"/>
      <c r="V710" s="223" t="e">
        <f aca="false">IF(C710="",NA(),IF(OR(C710="Smelter not listed",C710="Smelter not yet identified"),MATCH($B710&amp;$D710,'Smelter Look-up'!$J:$J,0),MATCH($B710&amp;$C710,'Smelter Look-up'!$J:$J,0)))</f>
        <v>#N/A</v>
      </c>
      <c r="X710" s="179" t="n">
        <f aca="false">IF(AND(C710="Smelter not listed",OR(LEN(D710)=0,LEN(E710)=0)),1,0)</f>
        <v>0</v>
      </c>
      <c r="AB710" s="224" t="str">
        <f aca="false">B710&amp;C710</f>
        <v/>
      </c>
    </row>
    <row r="711" s="179" customFormat="true" ht="20.25" hidden="false" customHeight="false" outlineLevel="0" collapsed="false">
      <c r="A711" s="221"/>
      <c r="B711" s="211" t="str">
        <f aca="false">IF(LEN(A711)=0,"",INDEX('Smelter Look-up'!$A:$A,MATCH($A711,'Smelter Look-up'!$E:$E,0)))</f>
        <v/>
      </c>
      <c r="C711" s="212" t="str">
        <f aca="false">IF(LEN(A711)=0,"",INDEX('Smelter Look-up'!$C:$C,MATCH($A711,'Smelter Look-up'!$E:$E,0)))</f>
        <v/>
      </c>
      <c r="D711" s="213"/>
      <c r="E711" s="211" t="str">
        <f aca="true">IF(ISERROR($V711),"",OFFSET('Smelter Look-up'!$D$4,$V711-4,0)&amp;"")</f>
        <v/>
      </c>
      <c r="F711" s="214" t="str">
        <f aca="true">IF(ISERROR($V711),"",OFFSET('Smelter Look-up'!$E$4,$V711-4,0))</f>
        <v/>
      </c>
      <c r="G711" s="214" t="str">
        <f aca="true">IF(C711=$X$4,IF(ISERROR($V711),"Enter smelter details","RMI"),IF(ISERROR($V711),"",OFFSET('Smelter Look-up'!$F$4,$V711-4,0)))</f>
        <v/>
      </c>
      <c r="H711" s="215" t="str">
        <f aca="true">IF(ISERROR($V711),"",OFFSET('Smelter Look-up'!$G$4,$V711-4,0))</f>
        <v/>
      </c>
      <c r="I711" s="216" t="str">
        <f aca="true">IF(ISERROR($V711),"",OFFSET('Smelter Look-up'!$H$4,$V711-4,0))</f>
        <v/>
      </c>
      <c r="J711" s="216" t="str">
        <f aca="true">IF(ISERROR($V711),"",OFFSET('Smelter Look-up'!$I$4,$V711-4,0))</f>
        <v/>
      </c>
      <c r="K711" s="217"/>
      <c r="L711" s="217"/>
      <c r="M711" s="217"/>
      <c r="N711" s="217"/>
      <c r="O711" s="217"/>
      <c r="P711" s="218"/>
      <c r="Q711" s="219"/>
      <c r="R711" s="220" t="str">
        <f aca="true">IF(ISERROR($V711),"",OFFSET('Smelter Look-up'!$C$4,$V711-4,0)&amp;"")</f>
        <v/>
      </c>
      <c r="S711" s="221" t="str">
        <f aca="true">IF(B711="","",IF(ISERROR(MATCH($E711,CL,0)),"Unknown",INDIRECT("'C'!$A$"&amp;MATCH($E711,CL,0)+1)))</f>
        <v/>
      </c>
      <c r="T711" s="221" t="str">
        <f aca="true">IF(B711="","",IF(ISERROR(MATCH($J711,SorP!$B$1:$B$6279,0)),"",INDIRECT("'SorP'!$A$"&amp;MATCH($S711&amp;$J711,SorP!C:C,0))))</f>
        <v/>
      </c>
      <c r="U711" s="222"/>
      <c r="V711" s="223" t="e">
        <f aca="false">IF(C711="",NA(),IF(OR(C711="Smelter not listed",C711="Smelter not yet identified"),MATCH($B711&amp;$D711,'Smelter Look-up'!$J:$J,0),MATCH($B711&amp;$C711,'Smelter Look-up'!$J:$J,0)))</f>
        <v>#N/A</v>
      </c>
      <c r="X711" s="179" t="n">
        <f aca="false">IF(AND(C711="Smelter not listed",OR(LEN(D711)=0,LEN(E711)=0)),1,0)</f>
        <v>0</v>
      </c>
      <c r="AB711" s="224" t="str">
        <f aca="false">B711&amp;C711</f>
        <v/>
      </c>
    </row>
    <row r="712" s="179" customFormat="true" ht="20.25" hidden="false" customHeight="false" outlineLevel="0" collapsed="false">
      <c r="A712" s="221"/>
      <c r="B712" s="211" t="str">
        <f aca="false">IF(LEN(A712)=0,"",INDEX('Smelter Look-up'!$A:$A,MATCH($A712,'Smelter Look-up'!$E:$E,0)))</f>
        <v/>
      </c>
      <c r="C712" s="212" t="str">
        <f aca="false">IF(LEN(A712)=0,"",INDEX('Smelter Look-up'!$C:$C,MATCH($A712,'Smelter Look-up'!$E:$E,0)))</f>
        <v/>
      </c>
      <c r="D712" s="213"/>
      <c r="E712" s="211" t="str">
        <f aca="true">IF(ISERROR($V712),"",OFFSET('Smelter Look-up'!$D$4,$V712-4,0)&amp;"")</f>
        <v/>
      </c>
      <c r="F712" s="214" t="str">
        <f aca="true">IF(ISERROR($V712),"",OFFSET('Smelter Look-up'!$E$4,$V712-4,0))</f>
        <v/>
      </c>
      <c r="G712" s="214" t="str">
        <f aca="true">IF(C712=$X$4,IF(ISERROR($V712),"Enter smelter details","RMI"),IF(ISERROR($V712),"",OFFSET('Smelter Look-up'!$F$4,$V712-4,0)))</f>
        <v/>
      </c>
      <c r="H712" s="215" t="str">
        <f aca="true">IF(ISERROR($V712),"",OFFSET('Smelter Look-up'!$G$4,$V712-4,0))</f>
        <v/>
      </c>
      <c r="I712" s="216" t="str">
        <f aca="true">IF(ISERROR($V712),"",OFFSET('Smelter Look-up'!$H$4,$V712-4,0))</f>
        <v/>
      </c>
      <c r="J712" s="216" t="str">
        <f aca="true">IF(ISERROR($V712),"",OFFSET('Smelter Look-up'!$I$4,$V712-4,0))</f>
        <v/>
      </c>
      <c r="K712" s="217"/>
      <c r="L712" s="217"/>
      <c r="M712" s="217"/>
      <c r="N712" s="217"/>
      <c r="O712" s="217"/>
      <c r="P712" s="218"/>
      <c r="Q712" s="219"/>
      <c r="R712" s="220" t="str">
        <f aca="true">IF(ISERROR($V712),"",OFFSET('Smelter Look-up'!$C$4,$V712-4,0)&amp;"")</f>
        <v/>
      </c>
      <c r="S712" s="221" t="str">
        <f aca="true">IF(B712="","",IF(ISERROR(MATCH($E712,CL,0)),"Unknown",INDIRECT("'C'!$A$"&amp;MATCH($E712,CL,0)+1)))</f>
        <v/>
      </c>
      <c r="T712" s="221" t="str">
        <f aca="true">IF(B712="","",IF(ISERROR(MATCH($J712,SorP!$B$1:$B$6279,0)),"",INDIRECT("'SorP'!$A$"&amp;MATCH($S712&amp;$J712,SorP!C:C,0))))</f>
        <v/>
      </c>
      <c r="U712" s="222"/>
      <c r="V712" s="223" t="e">
        <f aca="false">IF(C712="",NA(),IF(OR(C712="Smelter not listed",C712="Smelter not yet identified"),MATCH($B712&amp;$D712,'Smelter Look-up'!$J:$J,0),MATCH($B712&amp;$C712,'Smelter Look-up'!$J:$J,0)))</f>
        <v>#N/A</v>
      </c>
      <c r="X712" s="179" t="n">
        <f aca="false">IF(AND(C712="Smelter not listed",OR(LEN(D712)=0,LEN(E712)=0)),1,0)</f>
        <v>0</v>
      </c>
      <c r="AB712" s="224" t="str">
        <f aca="false">B712&amp;C712</f>
        <v/>
      </c>
    </row>
    <row r="713" s="179" customFormat="true" ht="20.25" hidden="false" customHeight="false" outlineLevel="0" collapsed="false">
      <c r="A713" s="221"/>
      <c r="B713" s="211" t="str">
        <f aca="false">IF(LEN(A713)=0,"",INDEX('Smelter Look-up'!$A:$A,MATCH($A713,'Smelter Look-up'!$E:$E,0)))</f>
        <v/>
      </c>
      <c r="C713" s="212" t="str">
        <f aca="false">IF(LEN(A713)=0,"",INDEX('Smelter Look-up'!$C:$C,MATCH($A713,'Smelter Look-up'!$E:$E,0)))</f>
        <v/>
      </c>
      <c r="D713" s="213"/>
      <c r="E713" s="211" t="str">
        <f aca="true">IF(ISERROR($V713),"",OFFSET('Smelter Look-up'!$D$4,$V713-4,0)&amp;"")</f>
        <v/>
      </c>
      <c r="F713" s="214" t="str">
        <f aca="true">IF(ISERROR($V713),"",OFFSET('Smelter Look-up'!$E$4,$V713-4,0))</f>
        <v/>
      </c>
      <c r="G713" s="214" t="str">
        <f aca="true">IF(C713=$X$4,IF(ISERROR($V713),"Enter smelter details","RMI"),IF(ISERROR($V713),"",OFFSET('Smelter Look-up'!$F$4,$V713-4,0)))</f>
        <v/>
      </c>
      <c r="H713" s="215" t="str">
        <f aca="true">IF(ISERROR($V713),"",OFFSET('Smelter Look-up'!$G$4,$V713-4,0))</f>
        <v/>
      </c>
      <c r="I713" s="216" t="str">
        <f aca="true">IF(ISERROR($V713),"",OFFSET('Smelter Look-up'!$H$4,$V713-4,0))</f>
        <v/>
      </c>
      <c r="J713" s="216" t="str">
        <f aca="true">IF(ISERROR($V713),"",OFFSET('Smelter Look-up'!$I$4,$V713-4,0))</f>
        <v/>
      </c>
      <c r="K713" s="217"/>
      <c r="L713" s="217"/>
      <c r="M713" s="217"/>
      <c r="N713" s="217"/>
      <c r="O713" s="217"/>
      <c r="P713" s="218"/>
      <c r="Q713" s="219"/>
      <c r="R713" s="220" t="str">
        <f aca="true">IF(ISERROR($V713),"",OFFSET('Smelter Look-up'!$C$4,$V713-4,0)&amp;"")</f>
        <v/>
      </c>
      <c r="S713" s="221" t="str">
        <f aca="true">IF(B713="","",IF(ISERROR(MATCH($E713,CL,0)),"Unknown",INDIRECT("'C'!$A$"&amp;MATCH($E713,CL,0)+1)))</f>
        <v/>
      </c>
      <c r="T713" s="221" t="str">
        <f aca="true">IF(B713="","",IF(ISERROR(MATCH($J713,SorP!$B$1:$B$6279,0)),"",INDIRECT("'SorP'!$A$"&amp;MATCH($S713&amp;$J713,SorP!C:C,0))))</f>
        <v/>
      </c>
      <c r="U713" s="222"/>
      <c r="V713" s="223" t="e">
        <f aca="false">IF(C713="",NA(),IF(OR(C713="Smelter not listed",C713="Smelter not yet identified"),MATCH($B713&amp;$D713,'Smelter Look-up'!$J:$J,0),MATCH($B713&amp;$C713,'Smelter Look-up'!$J:$J,0)))</f>
        <v>#N/A</v>
      </c>
      <c r="X713" s="179" t="n">
        <f aca="false">IF(AND(C713="Smelter not listed",OR(LEN(D713)=0,LEN(E713)=0)),1,0)</f>
        <v>0</v>
      </c>
      <c r="AB713" s="224" t="str">
        <f aca="false">B713&amp;C713</f>
        <v/>
      </c>
    </row>
    <row r="714" s="179" customFormat="true" ht="20.25" hidden="false" customHeight="false" outlineLevel="0" collapsed="false">
      <c r="A714" s="221"/>
      <c r="B714" s="211" t="str">
        <f aca="false">IF(LEN(A714)=0,"",INDEX('Smelter Look-up'!$A:$A,MATCH($A714,'Smelter Look-up'!$E:$E,0)))</f>
        <v/>
      </c>
      <c r="C714" s="212" t="str">
        <f aca="false">IF(LEN(A714)=0,"",INDEX('Smelter Look-up'!$C:$C,MATCH($A714,'Smelter Look-up'!$E:$E,0)))</f>
        <v/>
      </c>
      <c r="D714" s="213"/>
      <c r="E714" s="211" t="str">
        <f aca="true">IF(ISERROR($V714),"",OFFSET('Smelter Look-up'!$D$4,$V714-4,0)&amp;"")</f>
        <v/>
      </c>
      <c r="F714" s="214" t="str">
        <f aca="true">IF(ISERROR($V714),"",OFFSET('Smelter Look-up'!$E$4,$V714-4,0))</f>
        <v/>
      </c>
      <c r="G714" s="214" t="str">
        <f aca="true">IF(C714=$X$4,IF(ISERROR($V714),"Enter smelter details","RMI"),IF(ISERROR($V714),"",OFFSET('Smelter Look-up'!$F$4,$V714-4,0)))</f>
        <v/>
      </c>
      <c r="H714" s="215" t="str">
        <f aca="true">IF(ISERROR($V714),"",OFFSET('Smelter Look-up'!$G$4,$V714-4,0))</f>
        <v/>
      </c>
      <c r="I714" s="216" t="str">
        <f aca="true">IF(ISERROR($V714),"",OFFSET('Smelter Look-up'!$H$4,$V714-4,0))</f>
        <v/>
      </c>
      <c r="J714" s="216" t="str">
        <f aca="true">IF(ISERROR($V714),"",OFFSET('Smelter Look-up'!$I$4,$V714-4,0))</f>
        <v/>
      </c>
      <c r="K714" s="217"/>
      <c r="L714" s="217"/>
      <c r="M714" s="217"/>
      <c r="N714" s="217"/>
      <c r="O714" s="217"/>
      <c r="P714" s="218"/>
      <c r="Q714" s="219"/>
      <c r="R714" s="220" t="str">
        <f aca="true">IF(ISERROR($V714),"",OFFSET('Smelter Look-up'!$C$4,$V714-4,0)&amp;"")</f>
        <v/>
      </c>
      <c r="S714" s="221" t="str">
        <f aca="true">IF(B714="","",IF(ISERROR(MATCH($E714,CL,0)),"Unknown",INDIRECT("'C'!$A$"&amp;MATCH($E714,CL,0)+1)))</f>
        <v/>
      </c>
      <c r="T714" s="221" t="str">
        <f aca="true">IF(B714="","",IF(ISERROR(MATCH($J714,SorP!$B$1:$B$6279,0)),"",INDIRECT("'SorP'!$A$"&amp;MATCH($S714&amp;$J714,SorP!C:C,0))))</f>
        <v/>
      </c>
      <c r="U714" s="222"/>
      <c r="V714" s="223" t="e">
        <f aca="false">IF(C714="",NA(),IF(OR(C714="Smelter not listed",C714="Smelter not yet identified"),MATCH($B714&amp;$D714,'Smelter Look-up'!$J:$J,0),MATCH($B714&amp;$C714,'Smelter Look-up'!$J:$J,0)))</f>
        <v>#N/A</v>
      </c>
      <c r="X714" s="179" t="n">
        <f aca="false">IF(AND(C714="Smelter not listed",OR(LEN(D714)=0,LEN(E714)=0)),1,0)</f>
        <v>0</v>
      </c>
      <c r="AB714" s="224" t="str">
        <f aca="false">B714&amp;C714</f>
        <v/>
      </c>
    </row>
    <row r="715" s="179" customFormat="true" ht="20.25" hidden="false" customHeight="false" outlineLevel="0" collapsed="false">
      <c r="A715" s="221"/>
      <c r="B715" s="211" t="str">
        <f aca="false">IF(LEN(A715)=0,"",INDEX('Smelter Look-up'!$A:$A,MATCH($A715,'Smelter Look-up'!$E:$E,0)))</f>
        <v/>
      </c>
      <c r="C715" s="212" t="str">
        <f aca="false">IF(LEN(A715)=0,"",INDEX('Smelter Look-up'!$C:$C,MATCH($A715,'Smelter Look-up'!$E:$E,0)))</f>
        <v/>
      </c>
      <c r="D715" s="213"/>
      <c r="E715" s="211" t="str">
        <f aca="true">IF(ISERROR($V715),"",OFFSET('Smelter Look-up'!$D$4,$V715-4,0)&amp;"")</f>
        <v/>
      </c>
      <c r="F715" s="214" t="str">
        <f aca="true">IF(ISERROR($V715),"",OFFSET('Smelter Look-up'!$E$4,$V715-4,0))</f>
        <v/>
      </c>
      <c r="G715" s="214" t="str">
        <f aca="true">IF(C715=$X$4,IF(ISERROR($V715),"Enter smelter details","RMI"),IF(ISERROR($V715),"",OFFSET('Smelter Look-up'!$F$4,$V715-4,0)))</f>
        <v/>
      </c>
      <c r="H715" s="215" t="str">
        <f aca="true">IF(ISERROR($V715),"",OFFSET('Smelter Look-up'!$G$4,$V715-4,0))</f>
        <v/>
      </c>
      <c r="I715" s="216" t="str">
        <f aca="true">IF(ISERROR($V715),"",OFFSET('Smelter Look-up'!$H$4,$V715-4,0))</f>
        <v/>
      </c>
      <c r="J715" s="216" t="str">
        <f aca="true">IF(ISERROR($V715),"",OFFSET('Smelter Look-up'!$I$4,$V715-4,0))</f>
        <v/>
      </c>
      <c r="K715" s="217"/>
      <c r="L715" s="217"/>
      <c r="M715" s="217"/>
      <c r="N715" s="217"/>
      <c r="O715" s="217"/>
      <c r="P715" s="218"/>
      <c r="Q715" s="219"/>
      <c r="R715" s="220" t="str">
        <f aca="true">IF(ISERROR($V715),"",OFFSET('Smelter Look-up'!$C$4,$V715-4,0)&amp;"")</f>
        <v/>
      </c>
      <c r="S715" s="221" t="str">
        <f aca="true">IF(B715="","",IF(ISERROR(MATCH($E715,CL,0)),"Unknown",INDIRECT("'C'!$A$"&amp;MATCH($E715,CL,0)+1)))</f>
        <v/>
      </c>
      <c r="T715" s="221" t="str">
        <f aca="true">IF(B715="","",IF(ISERROR(MATCH($J715,SorP!$B$1:$B$6279,0)),"",INDIRECT("'SorP'!$A$"&amp;MATCH($S715&amp;$J715,SorP!C:C,0))))</f>
        <v/>
      </c>
      <c r="U715" s="222"/>
      <c r="V715" s="223" t="e">
        <f aca="false">IF(C715="",NA(),IF(OR(C715="Smelter not listed",C715="Smelter not yet identified"),MATCH($B715&amp;$D715,'Smelter Look-up'!$J:$J,0),MATCH($B715&amp;$C715,'Smelter Look-up'!$J:$J,0)))</f>
        <v>#N/A</v>
      </c>
      <c r="X715" s="179" t="n">
        <f aca="false">IF(AND(C715="Smelter not listed",OR(LEN(D715)=0,LEN(E715)=0)),1,0)</f>
        <v>0</v>
      </c>
      <c r="AB715" s="224" t="str">
        <f aca="false">B715&amp;C715</f>
        <v/>
      </c>
    </row>
    <row r="716" s="179" customFormat="true" ht="20.25" hidden="false" customHeight="false" outlineLevel="0" collapsed="false">
      <c r="A716" s="221"/>
      <c r="B716" s="211" t="str">
        <f aca="false">IF(LEN(A716)=0,"",INDEX('Smelter Look-up'!$A:$A,MATCH($A716,'Smelter Look-up'!$E:$E,0)))</f>
        <v/>
      </c>
      <c r="C716" s="212" t="str">
        <f aca="false">IF(LEN(A716)=0,"",INDEX('Smelter Look-up'!$C:$C,MATCH($A716,'Smelter Look-up'!$E:$E,0)))</f>
        <v/>
      </c>
      <c r="D716" s="213"/>
      <c r="E716" s="211" t="str">
        <f aca="true">IF(ISERROR($V716),"",OFFSET('Smelter Look-up'!$D$4,$V716-4,0)&amp;"")</f>
        <v/>
      </c>
      <c r="F716" s="214" t="str">
        <f aca="true">IF(ISERROR($V716),"",OFFSET('Smelter Look-up'!$E$4,$V716-4,0))</f>
        <v/>
      </c>
      <c r="G716" s="214" t="str">
        <f aca="true">IF(C716=$X$4,IF(ISERROR($V716),"Enter smelter details","RMI"),IF(ISERROR($V716),"",OFFSET('Smelter Look-up'!$F$4,$V716-4,0)))</f>
        <v/>
      </c>
      <c r="H716" s="215" t="str">
        <f aca="true">IF(ISERROR($V716),"",OFFSET('Smelter Look-up'!$G$4,$V716-4,0))</f>
        <v/>
      </c>
      <c r="I716" s="216" t="str">
        <f aca="true">IF(ISERROR($V716),"",OFFSET('Smelter Look-up'!$H$4,$V716-4,0))</f>
        <v/>
      </c>
      <c r="J716" s="216" t="str">
        <f aca="true">IF(ISERROR($V716),"",OFFSET('Smelter Look-up'!$I$4,$V716-4,0))</f>
        <v/>
      </c>
      <c r="K716" s="217"/>
      <c r="L716" s="217"/>
      <c r="M716" s="217"/>
      <c r="N716" s="217"/>
      <c r="O716" s="217"/>
      <c r="P716" s="218"/>
      <c r="Q716" s="219"/>
      <c r="R716" s="220" t="str">
        <f aca="true">IF(ISERROR($V716),"",OFFSET('Smelter Look-up'!$C$4,$V716-4,0)&amp;"")</f>
        <v/>
      </c>
      <c r="S716" s="221" t="str">
        <f aca="true">IF(B716="","",IF(ISERROR(MATCH($E716,CL,0)),"Unknown",INDIRECT("'C'!$A$"&amp;MATCH($E716,CL,0)+1)))</f>
        <v/>
      </c>
      <c r="T716" s="221" t="str">
        <f aca="true">IF(B716="","",IF(ISERROR(MATCH($J716,SorP!$B$1:$B$6279,0)),"",INDIRECT("'SorP'!$A$"&amp;MATCH($S716&amp;$J716,SorP!C:C,0))))</f>
        <v/>
      </c>
      <c r="U716" s="222"/>
      <c r="V716" s="223" t="e">
        <f aca="false">IF(C716="",NA(),IF(OR(C716="Smelter not listed",C716="Smelter not yet identified"),MATCH($B716&amp;$D716,'Smelter Look-up'!$J:$J,0),MATCH($B716&amp;$C716,'Smelter Look-up'!$J:$J,0)))</f>
        <v>#N/A</v>
      </c>
      <c r="X716" s="179" t="n">
        <f aca="false">IF(AND(C716="Smelter not listed",OR(LEN(D716)=0,LEN(E716)=0)),1,0)</f>
        <v>0</v>
      </c>
      <c r="AB716" s="224" t="str">
        <f aca="false">B716&amp;C716</f>
        <v/>
      </c>
    </row>
    <row r="717" s="179" customFormat="true" ht="20.25" hidden="false" customHeight="false" outlineLevel="0" collapsed="false">
      <c r="A717" s="221"/>
      <c r="B717" s="211" t="str">
        <f aca="false">IF(LEN(A717)=0,"",INDEX('Smelter Look-up'!$A:$A,MATCH($A717,'Smelter Look-up'!$E:$E,0)))</f>
        <v/>
      </c>
      <c r="C717" s="212" t="str">
        <f aca="false">IF(LEN(A717)=0,"",INDEX('Smelter Look-up'!$C:$C,MATCH($A717,'Smelter Look-up'!$E:$E,0)))</f>
        <v/>
      </c>
      <c r="D717" s="213"/>
      <c r="E717" s="211" t="str">
        <f aca="true">IF(ISERROR($V717),"",OFFSET('Smelter Look-up'!$D$4,$V717-4,0)&amp;"")</f>
        <v/>
      </c>
      <c r="F717" s="214" t="str">
        <f aca="true">IF(ISERROR($V717),"",OFFSET('Smelter Look-up'!$E$4,$V717-4,0))</f>
        <v/>
      </c>
      <c r="G717" s="214" t="str">
        <f aca="true">IF(C717=$X$4,IF(ISERROR($V717),"Enter smelter details","RMI"),IF(ISERROR($V717),"",OFFSET('Smelter Look-up'!$F$4,$V717-4,0)))</f>
        <v/>
      </c>
      <c r="H717" s="215" t="str">
        <f aca="true">IF(ISERROR($V717),"",OFFSET('Smelter Look-up'!$G$4,$V717-4,0))</f>
        <v/>
      </c>
      <c r="I717" s="216" t="str">
        <f aca="true">IF(ISERROR($V717),"",OFFSET('Smelter Look-up'!$H$4,$V717-4,0))</f>
        <v/>
      </c>
      <c r="J717" s="216" t="str">
        <f aca="true">IF(ISERROR($V717),"",OFFSET('Smelter Look-up'!$I$4,$V717-4,0))</f>
        <v/>
      </c>
      <c r="K717" s="217"/>
      <c r="L717" s="217"/>
      <c r="M717" s="217"/>
      <c r="N717" s="217"/>
      <c r="O717" s="217"/>
      <c r="P717" s="218"/>
      <c r="Q717" s="219"/>
      <c r="R717" s="220" t="str">
        <f aca="true">IF(ISERROR($V717),"",OFFSET('Smelter Look-up'!$C$4,$V717-4,0)&amp;"")</f>
        <v/>
      </c>
      <c r="S717" s="221" t="str">
        <f aca="true">IF(B717="","",IF(ISERROR(MATCH($E717,CL,0)),"Unknown",INDIRECT("'C'!$A$"&amp;MATCH($E717,CL,0)+1)))</f>
        <v/>
      </c>
      <c r="T717" s="221" t="str">
        <f aca="true">IF(B717="","",IF(ISERROR(MATCH($J717,SorP!$B$1:$B$6279,0)),"",INDIRECT("'SorP'!$A$"&amp;MATCH($S717&amp;$J717,SorP!C:C,0))))</f>
        <v/>
      </c>
      <c r="U717" s="222"/>
      <c r="V717" s="223" t="e">
        <f aca="false">IF(C717="",NA(),IF(OR(C717="Smelter not listed",C717="Smelter not yet identified"),MATCH($B717&amp;$D717,'Smelter Look-up'!$J:$J,0),MATCH($B717&amp;$C717,'Smelter Look-up'!$J:$J,0)))</f>
        <v>#N/A</v>
      </c>
      <c r="X717" s="179" t="n">
        <f aca="false">IF(AND(C717="Smelter not listed",OR(LEN(D717)=0,LEN(E717)=0)),1,0)</f>
        <v>0</v>
      </c>
      <c r="AB717" s="224" t="str">
        <f aca="false">B717&amp;C717</f>
        <v/>
      </c>
    </row>
    <row r="718" s="179" customFormat="true" ht="20.25" hidden="false" customHeight="false" outlineLevel="0" collapsed="false">
      <c r="A718" s="221"/>
      <c r="B718" s="211" t="str">
        <f aca="false">IF(LEN(A718)=0,"",INDEX('Smelter Look-up'!$A:$A,MATCH($A718,'Smelter Look-up'!$E:$E,0)))</f>
        <v/>
      </c>
      <c r="C718" s="212" t="str">
        <f aca="false">IF(LEN(A718)=0,"",INDEX('Smelter Look-up'!$C:$C,MATCH($A718,'Smelter Look-up'!$E:$E,0)))</f>
        <v/>
      </c>
      <c r="D718" s="213"/>
      <c r="E718" s="211" t="str">
        <f aca="true">IF(ISERROR($V718),"",OFFSET('Smelter Look-up'!$D$4,$V718-4,0)&amp;"")</f>
        <v/>
      </c>
      <c r="F718" s="214" t="str">
        <f aca="true">IF(ISERROR($V718),"",OFFSET('Smelter Look-up'!$E$4,$V718-4,0))</f>
        <v/>
      </c>
      <c r="G718" s="214" t="str">
        <f aca="true">IF(C718=$X$4,IF(ISERROR($V718),"Enter smelter details","RMI"),IF(ISERROR($V718),"",OFFSET('Smelter Look-up'!$F$4,$V718-4,0)))</f>
        <v/>
      </c>
      <c r="H718" s="215" t="str">
        <f aca="true">IF(ISERROR($V718),"",OFFSET('Smelter Look-up'!$G$4,$V718-4,0))</f>
        <v/>
      </c>
      <c r="I718" s="216" t="str">
        <f aca="true">IF(ISERROR($V718),"",OFFSET('Smelter Look-up'!$H$4,$V718-4,0))</f>
        <v/>
      </c>
      <c r="J718" s="216" t="str">
        <f aca="true">IF(ISERROR($V718),"",OFFSET('Smelter Look-up'!$I$4,$V718-4,0))</f>
        <v/>
      </c>
      <c r="K718" s="217"/>
      <c r="L718" s="217"/>
      <c r="M718" s="217"/>
      <c r="N718" s="217"/>
      <c r="O718" s="217"/>
      <c r="P718" s="218"/>
      <c r="Q718" s="219"/>
      <c r="R718" s="220" t="str">
        <f aca="true">IF(ISERROR($V718),"",OFFSET('Smelter Look-up'!$C$4,$V718-4,0)&amp;"")</f>
        <v/>
      </c>
      <c r="S718" s="221" t="str">
        <f aca="true">IF(B718="","",IF(ISERROR(MATCH($E718,CL,0)),"Unknown",INDIRECT("'C'!$A$"&amp;MATCH($E718,CL,0)+1)))</f>
        <v/>
      </c>
      <c r="T718" s="221" t="str">
        <f aca="true">IF(B718="","",IF(ISERROR(MATCH($J718,SorP!$B$1:$B$6279,0)),"",INDIRECT("'SorP'!$A$"&amp;MATCH($S718&amp;$J718,SorP!C:C,0))))</f>
        <v/>
      </c>
      <c r="U718" s="222"/>
      <c r="V718" s="223" t="e">
        <f aca="false">IF(C718="",NA(),IF(OR(C718="Smelter not listed",C718="Smelter not yet identified"),MATCH($B718&amp;$D718,'Smelter Look-up'!$J:$J,0),MATCH($B718&amp;$C718,'Smelter Look-up'!$J:$J,0)))</f>
        <v>#N/A</v>
      </c>
      <c r="X718" s="179" t="n">
        <f aca="false">IF(AND(C718="Smelter not listed",OR(LEN(D718)=0,LEN(E718)=0)),1,0)</f>
        <v>0</v>
      </c>
      <c r="AB718" s="224" t="str">
        <f aca="false">B718&amp;C718</f>
        <v/>
      </c>
    </row>
    <row r="719" s="179" customFormat="true" ht="20.25" hidden="false" customHeight="false" outlineLevel="0" collapsed="false">
      <c r="A719" s="221"/>
      <c r="B719" s="211" t="str">
        <f aca="false">IF(LEN(A719)=0,"",INDEX('Smelter Look-up'!$A:$A,MATCH($A719,'Smelter Look-up'!$E:$E,0)))</f>
        <v/>
      </c>
      <c r="C719" s="212" t="str">
        <f aca="false">IF(LEN(A719)=0,"",INDEX('Smelter Look-up'!$C:$C,MATCH($A719,'Smelter Look-up'!$E:$E,0)))</f>
        <v/>
      </c>
      <c r="D719" s="213"/>
      <c r="E719" s="211" t="str">
        <f aca="true">IF(ISERROR($V719),"",OFFSET('Smelter Look-up'!$D$4,$V719-4,0)&amp;"")</f>
        <v/>
      </c>
      <c r="F719" s="214" t="str">
        <f aca="true">IF(ISERROR($V719),"",OFFSET('Smelter Look-up'!$E$4,$V719-4,0))</f>
        <v/>
      </c>
      <c r="G719" s="214" t="str">
        <f aca="true">IF(C719=$X$4,IF(ISERROR($V719),"Enter smelter details","RMI"),IF(ISERROR($V719),"",OFFSET('Smelter Look-up'!$F$4,$V719-4,0)))</f>
        <v/>
      </c>
      <c r="H719" s="215" t="str">
        <f aca="true">IF(ISERROR($V719),"",OFFSET('Smelter Look-up'!$G$4,$V719-4,0))</f>
        <v/>
      </c>
      <c r="I719" s="216" t="str">
        <f aca="true">IF(ISERROR($V719),"",OFFSET('Smelter Look-up'!$H$4,$V719-4,0))</f>
        <v/>
      </c>
      <c r="J719" s="216" t="str">
        <f aca="true">IF(ISERROR($V719),"",OFFSET('Smelter Look-up'!$I$4,$V719-4,0))</f>
        <v/>
      </c>
      <c r="K719" s="217"/>
      <c r="L719" s="217"/>
      <c r="M719" s="217"/>
      <c r="N719" s="217"/>
      <c r="O719" s="217"/>
      <c r="P719" s="218"/>
      <c r="Q719" s="219"/>
      <c r="R719" s="220" t="str">
        <f aca="true">IF(ISERROR($V719),"",OFFSET('Smelter Look-up'!$C$4,$V719-4,0)&amp;"")</f>
        <v/>
      </c>
      <c r="S719" s="221" t="str">
        <f aca="true">IF(B719="","",IF(ISERROR(MATCH($E719,CL,0)),"Unknown",INDIRECT("'C'!$A$"&amp;MATCH($E719,CL,0)+1)))</f>
        <v/>
      </c>
      <c r="T719" s="221" t="str">
        <f aca="true">IF(B719="","",IF(ISERROR(MATCH($J719,SorP!$B$1:$B$6279,0)),"",INDIRECT("'SorP'!$A$"&amp;MATCH($S719&amp;$J719,SorP!C:C,0))))</f>
        <v/>
      </c>
      <c r="U719" s="222"/>
      <c r="V719" s="223" t="e">
        <f aca="false">IF(C719="",NA(),IF(OR(C719="Smelter not listed",C719="Smelter not yet identified"),MATCH($B719&amp;$D719,'Smelter Look-up'!$J:$J,0),MATCH($B719&amp;$C719,'Smelter Look-up'!$J:$J,0)))</f>
        <v>#N/A</v>
      </c>
      <c r="X719" s="179" t="n">
        <f aca="false">IF(AND(C719="Smelter not listed",OR(LEN(D719)=0,LEN(E719)=0)),1,0)</f>
        <v>0</v>
      </c>
      <c r="AB719" s="224" t="str">
        <f aca="false">B719&amp;C719</f>
        <v/>
      </c>
    </row>
    <row r="720" s="179" customFormat="true" ht="20.25" hidden="false" customHeight="false" outlineLevel="0" collapsed="false">
      <c r="A720" s="221"/>
      <c r="B720" s="211" t="str">
        <f aca="false">IF(LEN(A720)=0,"",INDEX('Smelter Look-up'!$A:$A,MATCH($A720,'Smelter Look-up'!$E:$E,0)))</f>
        <v/>
      </c>
      <c r="C720" s="212" t="str">
        <f aca="false">IF(LEN(A720)=0,"",INDEX('Smelter Look-up'!$C:$C,MATCH($A720,'Smelter Look-up'!$E:$E,0)))</f>
        <v/>
      </c>
      <c r="D720" s="213"/>
      <c r="E720" s="211" t="str">
        <f aca="true">IF(ISERROR($V720),"",OFFSET('Smelter Look-up'!$D$4,$V720-4,0)&amp;"")</f>
        <v/>
      </c>
      <c r="F720" s="214" t="str">
        <f aca="true">IF(ISERROR($V720),"",OFFSET('Smelter Look-up'!$E$4,$V720-4,0))</f>
        <v/>
      </c>
      <c r="G720" s="214" t="str">
        <f aca="true">IF(C720=$X$4,IF(ISERROR($V720),"Enter smelter details","RMI"),IF(ISERROR($V720),"",OFFSET('Smelter Look-up'!$F$4,$V720-4,0)))</f>
        <v/>
      </c>
      <c r="H720" s="215" t="str">
        <f aca="true">IF(ISERROR($V720),"",OFFSET('Smelter Look-up'!$G$4,$V720-4,0))</f>
        <v/>
      </c>
      <c r="I720" s="216" t="str">
        <f aca="true">IF(ISERROR($V720),"",OFFSET('Smelter Look-up'!$H$4,$V720-4,0))</f>
        <v/>
      </c>
      <c r="J720" s="216" t="str">
        <f aca="true">IF(ISERROR($V720),"",OFFSET('Smelter Look-up'!$I$4,$V720-4,0))</f>
        <v/>
      </c>
      <c r="K720" s="217"/>
      <c r="L720" s="217"/>
      <c r="M720" s="217"/>
      <c r="N720" s="217"/>
      <c r="O720" s="217"/>
      <c r="P720" s="218"/>
      <c r="Q720" s="219"/>
      <c r="R720" s="220" t="str">
        <f aca="true">IF(ISERROR($V720),"",OFFSET('Smelter Look-up'!$C$4,$V720-4,0)&amp;"")</f>
        <v/>
      </c>
      <c r="S720" s="221" t="str">
        <f aca="true">IF(B720="","",IF(ISERROR(MATCH($E720,CL,0)),"Unknown",INDIRECT("'C'!$A$"&amp;MATCH($E720,CL,0)+1)))</f>
        <v/>
      </c>
      <c r="T720" s="221" t="str">
        <f aca="true">IF(B720="","",IF(ISERROR(MATCH($J720,SorP!$B$1:$B$6279,0)),"",INDIRECT("'SorP'!$A$"&amp;MATCH($S720&amp;$J720,SorP!C:C,0))))</f>
        <v/>
      </c>
      <c r="U720" s="222"/>
      <c r="V720" s="223" t="e">
        <f aca="false">IF(C720="",NA(),IF(OR(C720="Smelter not listed",C720="Smelter not yet identified"),MATCH($B720&amp;$D720,'Smelter Look-up'!$J:$J,0),MATCH($B720&amp;$C720,'Smelter Look-up'!$J:$J,0)))</f>
        <v>#N/A</v>
      </c>
      <c r="X720" s="179" t="n">
        <f aca="false">IF(AND(C720="Smelter not listed",OR(LEN(D720)=0,LEN(E720)=0)),1,0)</f>
        <v>0</v>
      </c>
      <c r="AB720" s="224" t="str">
        <f aca="false">B720&amp;C720</f>
        <v/>
      </c>
    </row>
    <row r="721" s="179" customFormat="true" ht="20.25" hidden="false" customHeight="false" outlineLevel="0" collapsed="false">
      <c r="A721" s="221"/>
      <c r="B721" s="211" t="str">
        <f aca="false">IF(LEN(A721)=0,"",INDEX('Smelter Look-up'!$A:$A,MATCH($A721,'Smelter Look-up'!$E:$E,0)))</f>
        <v/>
      </c>
      <c r="C721" s="212" t="str">
        <f aca="false">IF(LEN(A721)=0,"",INDEX('Smelter Look-up'!$C:$C,MATCH($A721,'Smelter Look-up'!$E:$E,0)))</f>
        <v/>
      </c>
      <c r="D721" s="213"/>
      <c r="E721" s="211" t="str">
        <f aca="true">IF(ISERROR($V721),"",OFFSET('Smelter Look-up'!$D$4,$V721-4,0)&amp;"")</f>
        <v/>
      </c>
      <c r="F721" s="214" t="str">
        <f aca="true">IF(ISERROR($V721),"",OFFSET('Smelter Look-up'!$E$4,$V721-4,0))</f>
        <v/>
      </c>
      <c r="G721" s="214" t="str">
        <f aca="true">IF(C721=$X$4,IF(ISERROR($V721),"Enter smelter details","RMI"),IF(ISERROR($V721),"",OFFSET('Smelter Look-up'!$F$4,$V721-4,0)))</f>
        <v/>
      </c>
      <c r="H721" s="215" t="str">
        <f aca="true">IF(ISERROR($V721),"",OFFSET('Smelter Look-up'!$G$4,$V721-4,0))</f>
        <v/>
      </c>
      <c r="I721" s="216" t="str">
        <f aca="true">IF(ISERROR($V721),"",OFFSET('Smelter Look-up'!$H$4,$V721-4,0))</f>
        <v/>
      </c>
      <c r="J721" s="216" t="str">
        <f aca="true">IF(ISERROR($V721),"",OFFSET('Smelter Look-up'!$I$4,$V721-4,0))</f>
        <v/>
      </c>
      <c r="K721" s="217"/>
      <c r="L721" s="217"/>
      <c r="M721" s="217"/>
      <c r="N721" s="217"/>
      <c r="O721" s="217"/>
      <c r="P721" s="218"/>
      <c r="Q721" s="219"/>
      <c r="R721" s="220" t="str">
        <f aca="true">IF(ISERROR($V721),"",OFFSET('Smelter Look-up'!$C$4,$V721-4,0)&amp;"")</f>
        <v/>
      </c>
      <c r="S721" s="221" t="str">
        <f aca="true">IF(B721="","",IF(ISERROR(MATCH($E721,CL,0)),"Unknown",INDIRECT("'C'!$A$"&amp;MATCH($E721,CL,0)+1)))</f>
        <v/>
      </c>
      <c r="T721" s="221" t="str">
        <f aca="true">IF(B721="","",IF(ISERROR(MATCH($J721,SorP!$B$1:$B$6279,0)),"",INDIRECT("'SorP'!$A$"&amp;MATCH($S721&amp;$J721,SorP!C:C,0))))</f>
        <v/>
      </c>
      <c r="U721" s="222"/>
      <c r="V721" s="223" t="e">
        <f aca="false">IF(C721="",NA(),IF(OR(C721="Smelter not listed",C721="Smelter not yet identified"),MATCH($B721&amp;$D721,'Smelter Look-up'!$J:$J,0),MATCH($B721&amp;$C721,'Smelter Look-up'!$J:$J,0)))</f>
        <v>#N/A</v>
      </c>
      <c r="X721" s="179" t="n">
        <f aca="false">IF(AND(C721="Smelter not listed",OR(LEN(D721)=0,LEN(E721)=0)),1,0)</f>
        <v>0</v>
      </c>
      <c r="AB721" s="224" t="str">
        <f aca="false">B721&amp;C721</f>
        <v/>
      </c>
    </row>
    <row r="722" s="179" customFormat="true" ht="20.25" hidden="false" customHeight="false" outlineLevel="0" collapsed="false">
      <c r="A722" s="221"/>
      <c r="B722" s="211" t="str">
        <f aca="false">IF(LEN(A722)=0,"",INDEX('Smelter Look-up'!$A:$A,MATCH($A722,'Smelter Look-up'!$E:$E,0)))</f>
        <v/>
      </c>
      <c r="C722" s="212" t="str">
        <f aca="false">IF(LEN(A722)=0,"",INDEX('Smelter Look-up'!$C:$C,MATCH($A722,'Smelter Look-up'!$E:$E,0)))</f>
        <v/>
      </c>
      <c r="D722" s="213"/>
      <c r="E722" s="211" t="str">
        <f aca="true">IF(ISERROR($V722),"",OFFSET('Smelter Look-up'!$D$4,$V722-4,0)&amp;"")</f>
        <v/>
      </c>
      <c r="F722" s="214" t="str">
        <f aca="true">IF(ISERROR($V722),"",OFFSET('Smelter Look-up'!$E$4,$V722-4,0))</f>
        <v/>
      </c>
      <c r="G722" s="214" t="str">
        <f aca="true">IF(C722=$X$4,IF(ISERROR($V722),"Enter smelter details","RMI"),IF(ISERROR($V722),"",OFFSET('Smelter Look-up'!$F$4,$V722-4,0)))</f>
        <v/>
      </c>
      <c r="H722" s="215" t="str">
        <f aca="true">IF(ISERROR($V722),"",OFFSET('Smelter Look-up'!$G$4,$V722-4,0))</f>
        <v/>
      </c>
      <c r="I722" s="216" t="str">
        <f aca="true">IF(ISERROR($V722),"",OFFSET('Smelter Look-up'!$H$4,$V722-4,0))</f>
        <v/>
      </c>
      <c r="J722" s="216" t="str">
        <f aca="true">IF(ISERROR($V722),"",OFFSET('Smelter Look-up'!$I$4,$V722-4,0))</f>
        <v/>
      </c>
      <c r="K722" s="217"/>
      <c r="L722" s="217"/>
      <c r="M722" s="217"/>
      <c r="N722" s="217"/>
      <c r="O722" s="217"/>
      <c r="P722" s="218"/>
      <c r="Q722" s="219"/>
      <c r="R722" s="220" t="str">
        <f aca="true">IF(ISERROR($V722),"",OFFSET('Smelter Look-up'!$C$4,$V722-4,0)&amp;"")</f>
        <v/>
      </c>
      <c r="S722" s="221" t="str">
        <f aca="true">IF(B722="","",IF(ISERROR(MATCH($E722,CL,0)),"Unknown",INDIRECT("'C'!$A$"&amp;MATCH($E722,CL,0)+1)))</f>
        <v/>
      </c>
      <c r="T722" s="221" t="str">
        <f aca="true">IF(B722="","",IF(ISERROR(MATCH($J722,SorP!$B$1:$B$6279,0)),"",INDIRECT("'SorP'!$A$"&amp;MATCH($S722&amp;$J722,SorP!C:C,0))))</f>
        <v/>
      </c>
      <c r="U722" s="222"/>
      <c r="V722" s="223" t="e">
        <f aca="false">IF(C722="",NA(),IF(OR(C722="Smelter not listed",C722="Smelter not yet identified"),MATCH($B722&amp;$D722,'Smelter Look-up'!$J:$J,0),MATCH($B722&amp;$C722,'Smelter Look-up'!$J:$J,0)))</f>
        <v>#N/A</v>
      </c>
      <c r="X722" s="179" t="n">
        <f aca="false">IF(AND(C722="Smelter not listed",OR(LEN(D722)=0,LEN(E722)=0)),1,0)</f>
        <v>0</v>
      </c>
      <c r="AB722" s="224" t="str">
        <f aca="false">B722&amp;C722</f>
        <v/>
      </c>
    </row>
    <row r="723" s="179" customFormat="true" ht="20.25" hidden="false" customHeight="false" outlineLevel="0" collapsed="false">
      <c r="A723" s="221"/>
      <c r="B723" s="211" t="str">
        <f aca="false">IF(LEN(A723)=0,"",INDEX('Smelter Look-up'!$A:$A,MATCH($A723,'Smelter Look-up'!$E:$E,0)))</f>
        <v/>
      </c>
      <c r="C723" s="212" t="str">
        <f aca="false">IF(LEN(A723)=0,"",INDEX('Smelter Look-up'!$C:$C,MATCH($A723,'Smelter Look-up'!$E:$E,0)))</f>
        <v/>
      </c>
      <c r="D723" s="213"/>
      <c r="E723" s="211" t="str">
        <f aca="true">IF(ISERROR($V723),"",OFFSET('Smelter Look-up'!$D$4,$V723-4,0)&amp;"")</f>
        <v/>
      </c>
      <c r="F723" s="214" t="str">
        <f aca="true">IF(ISERROR($V723),"",OFFSET('Smelter Look-up'!$E$4,$V723-4,0))</f>
        <v/>
      </c>
      <c r="G723" s="214" t="str">
        <f aca="true">IF(C723=$X$4,IF(ISERROR($V723),"Enter smelter details","RMI"),IF(ISERROR($V723),"",OFFSET('Smelter Look-up'!$F$4,$V723-4,0)))</f>
        <v/>
      </c>
      <c r="H723" s="215" t="str">
        <f aca="true">IF(ISERROR($V723),"",OFFSET('Smelter Look-up'!$G$4,$V723-4,0))</f>
        <v/>
      </c>
      <c r="I723" s="216" t="str">
        <f aca="true">IF(ISERROR($V723),"",OFFSET('Smelter Look-up'!$H$4,$V723-4,0))</f>
        <v/>
      </c>
      <c r="J723" s="216" t="str">
        <f aca="true">IF(ISERROR($V723),"",OFFSET('Smelter Look-up'!$I$4,$V723-4,0))</f>
        <v/>
      </c>
      <c r="K723" s="217"/>
      <c r="L723" s="217"/>
      <c r="M723" s="217"/>
      <c r="N723" s="217"/>
      <c r="O723" s="217"/>
      <c r="P723" s="218"/>
      <c r="Q723" s="219"/>
      <c r="R723" s="220" t="str">
        <f aca="true">IF(ISERROR($V723),"",OFFSET('Smelter Look-up'!$C$4,$V723-4,0)&amp;"")</f>
        <v/>
      </c>
      <c r="S723" s="221" t="str">
        <f aca="true">IF(B723="","",IF(ISERROR(MATCH($E723,CL,0)),"Unknown",INDIRECT("'C'!$A$"&amp;MATCH($E723,CL,0)+1)))</f>
        <v/>
      </c>
      <c r="T723" s="221" t="str">
        <f aca="true">IF(B723="","",IF(ISERROR(MATCH($J723,SorP!$B$1:$B$6279,0)),"",INDIRECT("'SorP'!$A$"&amp;MATCH($S723&amp;$J723,SorP!C:C,0))))</f>
        <v/>
      </c>
      <c r="U723" s="222"/>
      <c r="V723" s="223" t="e">
        <f aca="false">IF(C723="",NA(),IF(OR(C723="Smelter not listed",C723="Smelter not yet identified"),MATCH($B723&amp;$D723,'Smelter Look-up'!$J:$J,0),MATCH($B723&amp;$C723,'Smelter Look-up'!$J:$J,0)))</f>
        <v>#N/A</v>
      </c>
      <c r="X723" s="179" t="n">
        <f aca="false">IF(AND(C723="Smelter not listed",OR(LEN(D723)=0,LEN(E723)=0)),1,0)</f>
        <v>0</v>
      </c>
      <c r="AB723" s="224" t="str">
        <f aca="false">B723&amp;C723</f>
        <v/>
      </c>
    </row>
    <row r="724" s="179" customFormat="true" ht="20.25" hidden="false" customHeight="false" outlineLevel="0" collapsed="false">
      <c r="A724" s="221"/>
      <c r="B724" s="211" t="str">
        <f aca="false">IF(LEN(A724)=0,"",INDEX('Smelter Look-up'!$A:$A,MATCH($A724,'Smelter Look-up'!$E:$E,0)))</f>
        <v/>
      </c>
      <c r="C724" s="212" t="str">
        <f aca="false">IF(LEN(A724)=0,"",INDEX('Smelter Look-up'!$C:$C,MATCH($A724,'Smelter Look-up'!$E:$E,0)))</f>
        <v/>
      </c>
      <c r="D724" s="213"/>
      <c r="E724" s="211" t="str">
        <f aca="true">IF(ISERROR($V724),"",OFFSET('Smelter Look-up'!$D$4,$V724-4,0)&amp;"")</f>
        <v/>
      </c>
      <c r="F724" s="214" t="str">
        <f aca="true">IF(ISERROR($V724),"",OFFSET('Smelter Look-up'!$E$4,$V724-4,0))</f>
        <v/>
      </c>
      <c r="G724" s="214" t="str">
        <f aca="true">IF(C724=$X$4,IF(ISERROR($V724),"Enter smelter details","RMI"),IF(ISERROR($V724),"",OFFSET('Smelter Look-up'!$F$4,$V724-4,0)))</f>
        <v/>
      </c>
      <c r="H724" s="215" t="str">
        <f aca="true">IF(ISERROR($V724),"",OFFSET('Smelter Look-up'!$G$4,$V724-4,0))</f>
        <v/>
      </c>
      <c r="I724" s="216" t="str">
        <f aca="true">IF(ISERROR($V724),"",OFFSET('Smelter Look-up'!$H$4,$V724-4,0))</f>
        <v/>
      </c>
      <c r="J724" s="216" t="str">
        <f aca="true">IF(ISERROR($V724),"",OFFSET('Smelter Look-up'!$I$4,$V724-4,0))</f>
        <v/>
      </c>
      <c r="K724" s="217"/>
      <c r="L724" s="217"/>
      <c r="M724" s="217"/>
      <c r="N724" s="217"/>
      <c r="O724" s="217"/>
      <c r="P724" s="218"/>
      <c r="Q724" s="219"/>
      <c r="R724" s="220" t="str">
        <f aca="true">IF(ISERROR($V724),"",OFFSET('Smelter Look-up'!$C$4,$V724-4,0)&amp;"")</f>
        <v/>
      </c>
      <c r="S724" s="221" t="str">
        <f aca="true">IF(B724="","",IF(ISERROR(MATCH($E724,CL,0)),"Unknown",INDIRECT("'C'!$A$"&amp;MATCH($E724,CL,0)+1)))</f>
        <v/>
      </c>
      <c r="T724" s="221" t="str">
        <f aca="true">IF(B724="","",IF(ISERROR(MATCH($J724,SorP!$B$1:$B$6279,0)),"",INDIRECT("'SorP'!$A$"&amp;MATCH($S724&amp;$J724,SorP!C:C,0))))</f>
        <v/>
      </c>
      <c r="U724" s="222"/>
      <c r="V724" s="223" t="e">
        <f aca="false">IF(C724="",NA(),IF(OR(C724="Smelter not listed",C724="Smelter not yet identified"),MATCH($B724&amp;$D724,'Smelter Look-up'!$J:$J,0),MATCH($B724&amp;$C724,'Smelter Look-up'!$J:$J,0)))</f>
        <v>#N/A</v>
      </c>
      <c r="X724" s="179" t="n">
        <f aca="false">IF(AND(C724="Smelter not listed",OR(LEN(D724)=0,LEN(E724)=0)),1,0)</f>
        <v>0</v>
      </c>
      <c r="AB724" s="224" t="str">
        <f aca="false">B724&amp;C724</f>
        <v/>
      </c>
    </row>
    <row r="725" s="179" customFormat="true" ht="20.25" hidden="false" customHeight="false" outlineLevel="0" collapsed="false">
      <c r="A725" s="221"/>
      <c r="B725" s="211" t="str">
        <f aca="false">IF(LEN(A725)=0,"",INDEX('Smelter Look-up'!$A:$A,MATCH($A725,'Smelter Look-up'!$E:$E,0)))</f>
        <v/>
      </c>
      <c r="C725" s="212" t="str">
        <f aca="false">IF(LEN(A725)=0,"",INDEX('Smelter Look-up'!$C:$C,MATCH($A725,'Smelter Look-up'!$E:$E,0)))</f>
        <v/>
      </c>
      <c r="D725" s="213"/>
      <c r="E725" s="211" t="str">
        <f aca="true">IF(ISERROR($V725),"",OFFSET('Smelter Look-up'!$D$4,$V725-4,0)&amp;"")</f>
        <v/>
      </c>
      <c r="F725" s="214" t="str">
        <f aca="true">IF(ISERROR($V725),"",OFFSET('Smelter Look-up'!$E$4,$V725-4,0))</f>
        <v/>
      </c>
      <c r="G725" s="214" t="str">
        <f aca="true">IF(C725=$X$4,IF(ISERROR($V725),"Enter smelter details","RMI"),IF(ISERROR($V725),"",OFFSET('Smelter Look-up'!$F$4,$V725-4,0)))</f>
        <v/>
      </c>
      <c r="H725" s="215" t="str">
        <f aca="true">IF(ISERROR($V725),"",OFFSET('Smelter Look-up'!$G$4,$V725-4,0))</f>
        <v/>
      </c>
      <c r="I725" s="216" t="str">
        <f aca="true">IF(ISERROR($V725),"",OFFSET('Smelter Look-up'!$H$4,$V725-4,0))</f>
        <v/>
      </c>
      <c r="J725" s="216" t="str">
        <f aca="true">IF(ISERROR($V725),"",OFFSET('Smelter Look-up'!$I$4,$V725-4,0))</f>
        <v/>
      </c>
      <c r="K725" s="217"/>
      <c r="L725" s="217"/>
      <c r="M725" s="217"/>
      <c r="N725" s="217"/>
      <c r="O725" s="217"/>
      <c r="P725" s="218"/>
      <c r="Q725" s="219"/>
      <c r="R725" s="220" t="str">
        <f aca="true">IF(ISERROR($V725),"",OFFSET('Smelter Look-up'!$C$4,$V725-4,0)&amp;"")</f>
        <v/>
      </c>
      <c r="S725" s="221" t="str">
        <f aca="true">IF(B725="","",IF(ISERROR(MATCH($E725,CL,0)),"Unknown",INDIRECT("'C'!$A$"&amp;MATCH($E725,CL,0)+1)))</f>
        <v/>
      </c>
      <c r="T725" s="221" t="str">
        <f aca="true">IF(B725="","",IF(ISERROR(MATCH($J725,SorP!$B$1:$B$6279,0)),"",INDIRECT("'SorP'!$A$"&amp;MATCH($S725&amp;$J725,SorP!C:C,0))))</f>
        <v/>
      </c>
      <c r="U725" s="222"/>
      <c r="V725" s="223" t="e">
        <f aca="false">IF(C725="",NA(),IF(OR(C725="Smelter not listed",C725="Smelter not yet identified"),MATCH($B725&amp;$D725,'Smelter Look-up'!$J:$J,0),MATCH($B725&amp;$C725,'Smelter Look-up'!$J:$J,0)))</f>
        <v>#N/A</v>
      </c>
      <c r="X725" s="179" t="n">
        <f aca="false">IF(AND(C725="Smelter not listed",OR(LEN(D725)=0,LEN(E725)=0)),1,0)</f>
        <v>0</v>
      </c>
      <c r="AB725" s="224" t="str">
        <f aca="false">B725&amp;C725</f>
        <v/>
      </c>
    </row>
    <row r="726" s="179" customFormat="true" ht="20.25" hidden="false" customHeight="false" outlineLevel="0" collapsed="false">
      <c r="A726" s="221"/>
      <c r="B726" s="211" t="str">
        <f aca="false">IF(LEN(A726)=0,"",INDEX('Smelter Look-up'!$A:$A,MATCH($A726,'Smelter Look-up'!$E:$E,0)))</f>
        <v/>
      </c>
      <c r="C726" s="212" t="str">
        <f aca="false">IF(LEN(A726)=0,"",INDEX('Smelter Look-up'!$C:$C,MATCH($A726,'Smelter Look-up'!$E:$E,0)))</f>
        <v/>
      </c>
      <c r="D726" s="213"/>
      <c r="E726" s="211" t="str">
        <f aca="true">IF(ISERROR($V726),"",OFFSET('Smelter Look-up'!$D$4,$V726-4,0)&amp;"")</f>
        <v/>
      </c>
      <c r="F726" s="214" t="str">
        <f aca="true">IF(ISERROR($V726),"",OFFSET('Smelter Look-up'!$E$4,$V726-4,0))</f>
        <v/>
      </c>
      <c r="G726" s="214" t="str">
        <f aca="true">IF(C726=$X$4,IF(ISERROR($V726),"Enter smelter details","RMI"),IF(ISERROR($V726),"",OFFSET('Smelter Look-up'!$F$4,$V726-4,0)))</f>
        <v/>
      </c>
      <c r="H726" s="215" t="str">
        <f aca="true">IF(ISERROR($V726),"",OFFSET('Smelter Look-up'!$G$4,$V726-4,0))</f>
        <v/>
      </c>
      <c r="I726" s="216" t="str">
        <f aca="true">IF(ISERROR($V726),"",OFFSET('Smelter Look-up'!$H$4,$V726-4,0))</f>
        <v/>
      </c>
      <c r="J726" s="216" t="str">
        <f aca="true">IF(ISERROR($V726),"",OFFSET('Smelter Look-up'!$I$4,$V726-4,0))</f>
        <v/>
      </c>
      <c r="K726" s="217"/>
      <c r="L726" s="217"/>
      <c r="M726" s="217"/>
      <c r="N726" s="217"/>
      <c r="O726" s="217"/>
      <c r="P726" s="218"/>
      <c r="Q726" s="219"/>
      <c r="R726" s="220" t="str">
        <f aca="true">IF(ISERROR($V726),"",OFFSET('Smelter Look-up'!$C$4,$V726-4,0)&amp;"")</f>
        <v/>
      </c>
      <c r="S726" s="221" t="str">
        <f aca="true">IF(B726="","",IF(ISERROR(MATCH($E726,CL,0)),"Unknown",INDIRECT("'C'!$A$"&amp;MATCH($E726,CL,0)+1)))</f>
        <v/>
      </c>
      <c r="T726" s="221" t="str">
        <f aca="true">IF(B726="","",IF(ISERROR(MATCH($J726,SorP!$B$1:$B$6279,0)),"",INDIRECT("'SorP'!$A$"&amp;MATCH($S726&amp;$J726,SorP!C:C,0))))</f>
        <v/>
      </c>
      <c r="U726" s="222"/>
      <c r="V726" s="223" t="e">
        <f aca="false">IF(C726="",NA(),IF(OR(C726="Smelter not listed",C726="Smelter not yet identified"),MATCH($B726&amp;$D726,'Smelter Look-up'!$J:$J,0),MATCH($B726&amp;$C726,'Smelter Look-up'!$J:$J,0)))</f>
        <v>#N/A</v>
      </c>
      <c r="X726" s="179" t="n">
        <f aca="false">IF(AND(C726="Smelter not listed",OR(LEN(D726)=0,LEN(E726)=0)),1,0)</f>
        <v>0</v>
      </c>
      <c r="AB726" s="224" t="str">
        <f aca="false">B726&amp;C726</f>
        <v/>
      </c>
    </row>
    <row r="727" s="179" customFormat="true" ht="20.25" hidden="false" customHeight="false" outlineLevel="0" collapsed="false">
      <c r="A727" s="221"/>
      <c r="B727" s="211" t="str">
        <f aca="false">IF(LEN(A727)=0,"",INDEX('Smelter Look-up'!$A:$A,MATCH($A727,'Smelter Look-up'!$E:$E,0)))</f>
        <v/>
      </c>
      <c r="C727" s="212" t="str">
        <f aca="false">IF(LEN(A727)=0,"",INDEX('Smelter Look-up'!$C:$C,MATCH($A727,'Smelter Look-up'!$E:$E,0)))</f>
        <v/>
      </c>
      <c r="D727" s="213"/>
      <c r="E727" s="211" t="str">
        <f aca="true">IF(ISERROR($V727),"",OFFSET('Smelter Look-up'!$D$4,$V727-4,0)&amp;"")</f>
        <v/>
      </c>
      <c r="F727" s="214" t="str">
        <f aca="true">IF(ISERROR($V727),"",OFFSET('Smelter Look-up'!$E$4,$V727-4,0))</f>
        <v/>
      </c>
      <c r="G727" s="214" t="str">
        <f aca="true">IF(C727=$X$4,IF(ISERROR($V727),"Enter smelter details","RMI"),IF(ISERROR($V727),"",OFFSET('Smelter Look-up'!$F$4,$V727-4,0)))</f>
        <v/>
      </c>
      <c r="H727" s="215" t="str">
        <f aca="true">IF(ISERROR($V727),"",OFFSET('Smelter Look-up'!$G$4,$V727-4,0))</f>
        <v/>
      </c>
      <c r="I727" s="216" t="str">
        <f aca="true">IF(ISERROR($V727),"",OFFSET('Smelter Look-up'!$H$4,$V727-4,0))</f>
        <v/>
      </c>
      <c r="J727" s="216" t="str">
        <f aca="true">IF(ISERROR($V727),"",OFFSET('Smelter Look-up'!$I$4,$V727-4,0))</f>
        <v/>
      </c>
      <c r="K727" s="217"/>
      <c r="L727" s="217"/>
      <c r="M727" s="217"/>
      <c r="N727" s="217"/>
      <c r="O727" s="217"/>
      <c r="P727" s="218"/>
      <c r="Q727" s="219"/>
      <c r="R727" s="220" t="str">
        <f aca="true">IF(ISERROR($V727),"",OFFSET('Smelter Look-up'!$C$4,$V727-4,0)&amp;"")</f>
        <v/>
      </c>
      <c r="S727" s="221" t="str">
        <f aca="true">IF(B727="","",IF(ISERROR(MATCH($E727,CL,0)),"Unknown",INDIRECT("'C'!$A$"&amp;MATCH($E727,CL,0)+1)))</f>
        <v/>
      </c>
      <c r="T727" s="221" t="str">
        <f aca="true">IF(B727="","",IF(ISERROR(MATCH($J727,SorP!$B$1:$B$6279,0)),"",INDIRECT("'SorP'!$A$"&amp;MATCH($S727&amp;$J727,SorP!C:C,0))))</f>
        <v/>
      </c>
      <c r="U727" s="222"/>
      <c r="V727" s="223" t="e">
        <f aca="false">IF(C727="",NA(),IF(OR(C727="Smelter not listed",C727="Smelter not yet identified"),MATCH($B727&amp;$D727,'Smelter Look-up'!$J:$J,0),MATCH($B727&amp;$C727,'Smelter Look-up'!$J:$J,0)))</f>
        <v>#N/A</v>
      </c>
      <c r="X727" s="179" t="n">
        <f aca="false">IF(AND(C727="Smelter not listed",OR(LEN(D727)=0,LEN(E727)=0)),1,0)</f>
        <v>0</v>
      </c>
      <c r="AB727" s="224" t="str">
        <f aca="false">B727&amp;C727</f>
        <v/>
      </c>
    </row>
    <row r="728" s="179" customFormat="true" ht="20.25" hidden="false" customHeight="false" outlineLevel="0" collapsed="false">
      <c r="A728" s="221"/>
      <c r="B728" s="211" t="str">
        <f aca="false">IF(LEN(A728)=0,"",INDEX('Smelter Look-up'!$A:$A,MATCH($A728,'Smelter Look-up'!$E:$E,0)))</f>
        <v/>
      </c>
      <c r="C728" s="212" t="str">
        <f aca="false">IF(LEN(A728)=0,"",INDEX('Smelter Look-up'!$C:$C,MATCH($A728,'Smelter Look-up'!$E:$E,0)))</f>
        <v/>
      </c>
      <c r="D728" s="213"/>
      <c r="E728" s="211" t="str">
        <f aca="true">IF(ISERROR($V728),"",OFFSET('Smelter Look-up'!$D$4,$V728-4,0)&amp;"")</f>
        <v/>
      </c>
      <c r="F728" s="214" t="str">
        <f aca="true">IF(ISERROR($V728),"",OFFSET('Smelter Look-up'!$E$4,$V728-4,0))</f>
        <v/>
      </c>
      <c r="G728" s="214" t="str">
        <f aca="true">IF(C728=$X$4,IF(ISERROR($V728),"Enter smelter details","RMI"),IF(ISERROR($V728),"",OFFSET('Smelter Look-up'!$F$4,$V728-4,0)))</f>
        <v/>
      </c>
      <c r="H728" s="215" t="str">
        <f aca="true">IF(ISERROR($V728),"",OFFSET('Smelter Look-up'!$G$4,$V728-4,0))</f>
        <v/>
      </c>
      <c r="I728" s="216" t="str">
        <f aca="true">IF(ISERROR($V728),"",OFFSET('Smelter Look-up'!$H$4,$V728-4,0))</f>
        <v/>
      </c>
      <c r="J728" s="216" t="str">
        <f aca="true">IF(ISERROR($V728),"",OFFSET('Smelter Look-up'!$I$4,$V728-4,0))</f>
        <v/>
      </c>
      <c r="K728" s="217"/>
      <c r="L728" s="217"/>
      <c r="M728" s="217"/>
      <c r="N728" s="217"/>
      <c r="O728" s="217"/>
      <c r="P728" s="218"/>
      <c r="Q728" s="219"/>
      <c r="R728" s="220" t="str">
        <f aca="true">IF(ISERROR($V728),"",OFFSET('Smelter Look-up'!$C$4,$V728-4,0)&amp;"")</f>
        <v/>
      </c>
      <c r="S728" s="221" t="str">
        <f aca="true">IF(B728="","",IF(ISERROR(MATCH($E728,CL,0)),"Unknown",INDIRECT("'C'!$A$"&amp;MATCH($E728,CL,0)+1)))</f>
        <v/>
      </c>
      <c r="T728" s="221" t="str">
        <f aca="true">IF(B728="","",IF(ISERROR(MATCH($J728,SorP!$B$1:$B$6279,0)),"",INDIRECT("'SorP'!$A$"&amp;MATCH($S728&amp;$J728,SorP!C:C,0))))</f>
        <v/>
      </c>
      <c r="U728" s="222"/>
      <c r="V728" s="223" t="e">
        <f aca="false">IF(C728="",NA(),IF(OR(C728="Smelter not listed",C728="Smelter not yet identified"),MATCH($B728&amp;$D728,'Smelter Look-up'!$J:$J,0),MATCH($B728&amp;$C728,'Smelter Look-up'!$J:$J,0)))</f>
        <v>#N/A</v>
      </c>
      <c r="X728" s="179" t="n">
        <f aca="false">IF(AND(C728="Smelter not listed",OR(LEN(D728)=0,LEN(E728)=0)),1,0)</f>
        <v>0</v>
      </c>
      <c r="AB728" s="224" t="str">
        <f aca="false">B728&amp;C728</f>
        <v/>
      </c>
    </row>
    <row r="729" s="179" customFormat="true" ht="20.25" hidden="false" customHeight="false" outlineLevel="0" collapsed="false">
      <c r="A729" s="221"/>
      <c r="B729" s="211" t="str">
        <f aca="false">IF(LEN(A729)=0,"",INDEX('Smelter Look-up'!$A:$A,MATCH($A729,'Smelter Look-up'!$E:$E,0)))</f>
        <v/>
      </c>
      <c r="C729" s="212" t="str">
        <f aca="false">IF(LEN(A729)=0,"",INDEX('Smelter Look-up'!$C:$C,MATCH($A729,'Smelter Look-up'!$E:$E,0)))</f>
        <v/>
      </c>
      <c r="D729" s="213"/>
      <c r="E729" s="211" t="str">
        <f aca="true">IF(ISERROR($V729),"",OFFSET('Smelter Look-up'!$D$4,$V729-4,0)&amp;"")</f>
        <v/>
      </c>
      <c r="F729" s="214" t="str">
        <f aca="true">IF(ISERROR($V729),"",OFFSET('Smelter Look-up'!$E$4,$V729-4,0))</f>
        <v/>
      </c>
      <c r="G729" s="214" t="str">
        <f aca="true">IF(C729=$X$4,IF(ISERROR($V729),"Enter smelter details","RMI"),IF(ISERROR($V729),"",OFFSET('Smelter Look-up'!$F$4,$V729-4,0)))</f>
        <v/>
      </c>
      <c r="H729" s="215" t="str">
        <f aca="true">IF(ISERROR($V729),"",OFFSET('Smelter Look-up'!$G$4,$V729-4,0))</f>
        <v/>
      </c>
      <c r="I729" s="216" t="str">
        <f aca="true">IF(ISERROR($V729),"",OFFSET('Smelter Look-up'!$H$4,$V729-4,0))</f>
        <v/>
      </c>
      <c r="J729" s="216" t="str">
        <f aca="true">IF(ISERROR($V729),"",OFFSET('Smelter Look-up'!$I$4,$V729-4,0))</f>
        <v/>
      </c>
      <c r="K729" s="217"/>
      <c r="L729" s="217"/>
      <c r="M729" s="217"/>
      <c r="N729" s="217"/>
      <c r="O729" s="217"/>
      <c r="P729" s="218"/>
      <c r="Q729" s="219"/>
      <c r="R729" s="220" t="str">
        <f aca="true">IF(ISERROR($V729),"",OFFSET('Smelter Look-up'!$C$4,$V729-4,0)&amp;"")</f>
        <v/>
      </c>
      <c r="S729" s="221" t="str">
        <f aca="true">IF(B729="","",IF(ISERROR(MATCH($E729,CL,0)),"Unknown",INDIRECT("'C'!$A$"&amp;MATCH($E729,CL,0)+1)))</f>
        <v/>
      </c>
      <c r="T729" s="221" t="str">
        <f aca="true">IF(B729="","",IF(ISERROR(MATCH($J729,SorP!$B$1:$B$6279,0)),"",INDIRECT("'SorP'!$A$"&amp;MATCH($S729&amp;$J729,SorP!C:C,0))))</f>
        <v/>
      </c>
      <c r="U729" s="222"/>
      <c r="V729" s="223" t="e">
        <f aca="false">IF(C729="",NA(),IF(OR(C729="Smelter not listed",C729="Smelter not yet identified"),MATCH($B729&amp;$D729,'Smelter Look-up'!$J:$J,0),MATCH($B729&amp;$C729,'Smelter Look-up'!$J:$J,0)))</f>
        <v>#N/A</v>
      </c>
      <c r="X729" s="179" t="n">
        <f aca="false">IF(AND(C729="Smelter not listed",OR(LEN(D729)=0,LEN(E729)=0)),1,0)</f>
        <v>0</v>
      </c>
      <c r="AB729" s="224" t="str">
        <f aca="false">B729&amp;C729</f>
        <v/>
      </c>
    </row>
    <row r="730" s="179" customFormat="true" ht="20.25" hidden="false" customHeight="false" outlineLevel="0" collapsed="false">
      <c r="A730" s="221"/>
      <c r="B730" s="211" t="str">
        <f aca="false">IF(LEN(A730)=0,"",INDEX('Smelter Look-up'!$A:$A,MATCH($A730,'Smelter Look-up'!$E:$E,0)))</f>
        <v/>
      </c>
      <c r="C730" s="212" t="str">
        <f aca="false">IF(LEN(A730)=0,"",INDEX('Smelter Look-up'!$C:$C,MATCH($A730,'Smelter Look-up'!$E:$E,0)))</f>
        <v/>
      </c>
      <c r="D730" s="213"/>
      <c r="E730" s="211" t="str">
        <f aca="true">IF(ISERROR($V730),"",OFFSET('Smelter Look-up'!$D$4,$V730-4,0)&amp;"")</f>
        <v/>
      </c>
      <c r="F730" s="214" t="str">
        <f aca="true">IF(ISERROR($V730),"",OFFSET('Smelter Look-up'!$E$4,$V730-4,0))</f>
        <v/>
      </c>
      <c r="G730" s="214" t="str">
        <f aca="true">IF(C730=$X$4,IF(ISERROR($V730),"Enter smelter details","RMI"),IF(ISERROR($V730),"",OFFSET('Smelter Look-up'!$F$4,$V730-4,0)))</f>
        <v/>
      </c>
      <c r="H730" s="215" t="str">
        <f aca="true">IF(ISERROR($V730),"",OFFSET('Smelter Look-up'!$G$4,$V730-4,0))</f>
        <v/>
      </c>
      <c r="I730" s="216" t="str">
        <f aca="true">IF(ISERROR($V730),"",OFFSET('Smelter Look-up'!$H$4,$V730-4,0))</f>
        <v/>
      </c>
      <c r="J730" s="216" t="str">
        <f aca="true">IF(ISERROR($V730),"",OFFSET('Smelter Look-up'!$I$4,$V730-4,0))</f>
        <v/>
      </c>
      <c r="K730" s="217"/>
      <c r="L730" s="217"/>
      <c r="M730" s="217"/>
      <c r="N730" s="217"/>
      <c r="O730" s="217"/>
      <c r="P730" s="218"/>
      <c r="Q730" s="219"/>
      <c r="R730" s="220" t="str">
        <f aca="true">IF(ISERROR($V730),"",OFFSET('Smelter Look-up'!$C$4,$V730-4,0)&amp;"")</f>
        <v/>
      </c>
      <c r="S730" s="221" t="str">
        <f aca="true">IF(B730="","",IF(ISERROR(MATCH($E730,CL,0)),"Unknown",INDIRECT("'C'!$A$"&amp;MATCH($E730,CL,0)+1)))</f>
        <v/>
      </c>
      <c r="T730" s="221" t="str">
        <f aca="true">IF(B730="","",IF(ISERROR(MATCH($J730,SorP!$B$1:$B$6279,0)),"",INDIRECT("'SorP'!$A$"&amp;MATCH($S730&amp;$J730,SorP!C:C,0))))</f>
        <v/>
      </c>
      <c r="U730" s="222"/>
      <c r="V730" s="223" t="e">
        <f aca="false">IF(C730="",NA(),IF(OR(C730="Smelter not listed",C730="Smelter not yet identified"),MATCH($B730&amp;$D730,'Smelter Look-up'!$J:$J,0),MATCH($B730&amp;$C730,'Smelter Look-up'!$J:$J,0)))</f>
        <v>#N/A</v>
      </c>
      <c r="X730" s="179" t="n">
        <f aca="false">IF(AND(C730="Smelter not listed",OR(LEN(D730)=0,LEN(E730)=0)),1,0)</f>
        <v>0</v>
      </c>
      <c r="AB730" s="224" t="str">
        <f aca="false">B730&amp;C730</f>
        <v/>
      </c>
    </row>
    <row r="731" s="179" customFormat="true" ht="20.25" hidden="false" customHeight="false" outlineLevel="0" collapsed="false">
      <c r="A731" s="221"/>
      <c r="B731" s="211" t="str">
        <f aca="false">IF(LEN(A731)=0,"",INDEX('Smelter Look-up'!$A:$A,MATCH($A731,'Smelter Look-up'!$E:$E,0)))</f>
        <v/>
      </c>
      <c r="C731" s="212" t="str">
        <f aca="false">IF(LEN(A731)=0,"",INDEX('Smelter Look-up'!$C:$C,MATCH($A731,'Smelter Look-up'!$E:$E,0)))</f>
        <v/>
      </c>
      <c r="D731" s="213"/>
      <c r="E731" s="211" t="str">
        <f aca="true">IF(ISERROR($V731),"",OFFSET('Smelter Look-up'!$D$4,$V731-4,0)&amp;"")</f>
        <v/>
      </c>
      <c r="F731" s="214" t="str">
        <f aca="true">IF(ISERROR($V731),"",OFFSET('Smelter Look-up'!$E$4,$V731-4,0))</f>
        <v/>
      </c>
      <c r="G731" s="214" t="str">
        <f aca="true">IF(C731=$X$4,IF(ISERROR($V731),"Enter smelter details","RMI"),IF(ISERROR($V731),"",OFFSET('Smelter Look-up'!$F$4,$V731-4,0)))</f>
        <v/>
      </c>
      <c r="H731" s="215" t="str">
        <f aca="true">IF(ISERROR($V731),"",OFFSET('Smelter Look-up'!$G$4,$V731-4,0))</f>
        <v/>
      </c>
      <c r="I731" s="216" t="str">
        <f aca="true">IF(ISERROR($V731),"",OFFSET('Smelter Look-up'!$H$4,$V731-4,0))</f>
        <v/>
      </c>
      <c r="J731" s="216" t="str">
        <f aca="true">IF(ISERROR($V731),"",OFFSET('Smelter Look-up'!$I$4,$V731-4,0))</f>
        <v/>
      </c>
      <c r="K731" s="217"/>
      <c r="L731" s="217"/>
      <c r="M731" s="217"/>
      <c r="N731" s="217"/>
      <c r="O731" s="217"/>
      <c r="P731" s="218"/>
      <c r="Q731" s="219"/>
      <c r="R731" s="220" t="str">
        <f aca="true">IF(ISERROR($V731),"",OFFSET('Smelter Look-up'!$C$4,$V731-4,0)&amp;"")</f>
        <v/>
      </c>
      <c r="S731" s="221" t="str">
        <f aca="true">IF(B731="","",IF(ISERROR(MATCH($E731,CL,0)),"Unknown",INDIRECT("'C'!$A$"&amp;MATCH($E731,CL,0)+1)))</f>
        <v/>
      </c>
      <c r="T731" s="221" t="str">
        <f aca="true">IF(B731="","",IF(ISERROR(MATCH($J731,SorP!$B$1:$B$6279,0)),"",INDIRECT("'SorP'!$A$"&amp;MATCH($S731&amp;$J731,SorP!C:C,0))))</f>
        <v/>
      </c>
      <c r="U731" s="222"/>
      <c r="V731" s="223" t="e">
        <f aca="false">IF(C731="",NA(),IF(OR(C731="Smelter not listed",C731="Smelter not yet identified"),MATCH($B731&amp;$D731,'Smelter Look-up'!$J:$J,0),MATCH($B731&amp;$C731,'Smelter Look-up'!$J:$J,0)))</f>
        <v>#N/A</v>
      </c>
      <c r="X731" s="179" t="n">
        <f aca="false">IF(AND(C731="Smelter not listed",OR(LEN(D731)=0,LEN(E731)=0)),1,0)</f>
        <v>0</v>
      </c>
      <c r="AB731" s="224" t="str">
        <f aca="false">B731&amp;C731</f>
        <v/>
      </c>
    </row>
    <row r="732" s="179" customFormat="true" ht="20.25" hidden="false" customHeight="false" outlineLevel="0" collapsed="false">
      <c r="A732" s="221"/>
      <c r="B732" s="211" t="str">
        <f aca="false">IF(LEN(A732)=0,"",INDEX('Smelter Look-up'!$A:$A,MATCH($A732,'Smelter Look-up'!$E:$E,0)))</f>
        <v/>
      </c>
      <c r="C732" s="212" t="str">
        <f aca="false">IF(LEN(A732)=0,"",INDEX('Smelter Look-up'!$C:$C,MATCH($A732,'Smelter Look-up'!$E:$E,0)))</f>
        <v/>
      </c>
      <c r="D732" s="213"/>
      <c r="E732" s="211" t="str">
        <f aca="true">IF(ISERROR($V732),"",OFFSET('Smelter Look-up'!$D$4,$V732-4,0)&amp;"")</f>
        <v/>
      </c>
      <c r="F732" s="214" t="str">
        <f aca="true">IF(ISERROR($V732),"",OFFSET('Smelter Look-up'!$E$4,$V732-4,0))</f>
        <v/>
      </c>
      <c r="G732" s="214" t="str">
        <f aca="true">IF(C732=$X$4,IF(ISERROR($V732),"Enter smelter details","RMI"),IF(ISERROR($V732),"",OFFSET('Smelter Look-up'!$F$4,$V732-4,0)))</f>
        <v/>
      </c>
      <c r="H732" s="215" t="str">
        <f aca="true">IF(ISERROR($V732),"",OFFSET('Smelter Look-up'!$G$4,$V732-4,0))</f>
        <v/>
      </c>
      <c r="I732" s="216" t="str">
        <f aca="true">IF(ISERROR($V732),"",OFFSET('Smelter Look-up'!$H$4,$V732-4,0))</f>
        <v/>
      </c>
      <c r="J732" s="216" t="str">
        <f aca="true">IF(ISERROR($V732),"",OFFSET('Smelter Look-up'!$I$4,$V732-4,0))</f>
        <v/>
      </c>
      <c r="K732" s="217"/>
      <c r="L732" s="217"/>
      <c r="M732" s="217"/>
      <c r="N732" s="217"/>
      <c r="O732" s="217"/>
      <c r="P732" s="218"/>
      <c r="Q732" s="219"/>
      <c r="R732" s="220" t="str">
        <f aca="true">IF(ISERROR($V732),"",OFFSET('Smelter Look-up'!$C$4,$V732-4,0)&amp;"")</f>
        <v/>
      </c>
      <c r="S732" s="221" t="str">
        <f aca="true">IF(B732="","",IF(ISERROR(MATCH($E732,CL,0)),"Unknown",INDIRECT("'C'!$A$"&amp;MATCH($E732,CL,0)+1)))</f>
        <v/>
      </c>
      <c r="T732" s="221" t="str">
        <f aca="true">IF(B732="","",IF(ISERROR(MATCH($J732,SorP!$B$1:$B$6279,0)),"",INDIRECT("'SorP'!$A$"&amp;MATCH($S732&amp;$J732,SorP!C:C,0))))</f>
        <v/>
      </c>
      <c r="U732" s="222"/>
      <c r="V732" s="223" t="e">
        <f aca="false">IF(C732="",NA(),IF(OR(C732="Smelter not listed",C732="Smelter not yet identified"),MATCH($B732&amp;$D732,'Smelter Look-up'!$J:$J,0),MATCH($B732&amp;$C732,'Smelter Look-up'!$J:$J,0)))</f>
        <v>#N/A</v>
      </c>
      <c r="X732" s="179" t="n">
        <f aca="false">IF(AND(C732="Smelter not listed",OR(LEN(D732)=0,LEN(E732)=0)),1,0)</f>
        <v>0</v>
      </c>
      <c r="AB732" s="224" t="str">
        <f aca="false">B732&amp;C732</f>
        <v/>
      </c>
    </row>
    <row r="733" s="179" customFormat="true" ht="20.25" hidden="false" customHeight="false" outlineLevel="0" collapsed="false">
      <c r="A733" s="221"/>
      <c r="B733" s="211" t="str">
        <f aca="false">IF(LEN(A733)=0,"",INDEX('Smelter Look-up'!$A:$A,MATCH($A733,'Smelter Look-up'!$E:$E,0)))</f>
        <v/>
      </c>
      <c r="C733" s="212" t="str">
        <f aca="false">IF(LEN(A733)=0,"",INDEX('Smelter Look-up'!$C:$C,MATCH($A733,'Smelter Look-up'!$E:$E,0)))</f>
        <v/>
      </c>
      <c r="D733" s="213"/>
      <c r="E733" s="211" t="str">
        <f aca="true">IF(ISERROR($V733),"",OFFSET('Smelter Look-up'!$D$4,$V733-4,0)&amp;"")</f>
        <v/>
      </c>
      <c r="F733" s="214" t="str">
        <f aca="true">IF(ISERROR($V733),"",OFFSET('Smelter Look-up'!$E$4,$V733-4,0))</f>
        <v/>
      </c>
      <c r="G733" s="214" t="str">
        <f aca="true">IF(C733=$X$4,IF(ISERROR($V733),"Enter smelter details","RMI"),IF(ISERROR($V733),"",OFFSET('Smelter Look-up'!$F$4,$V733-4,0)))</f>
        <v/>
      </c>
      <c r="H733" s="215" t="str">
        <f aca="true">IF(ISERROR($V733),"",OFFSET('Smelter Look-up'!$G$4,$V733-4,0))</f>
        <v/>
      </c>
      <c r="I733" s="216" t="str">
        <f aca="true">IF(ISERROR($V733),"",OFFSET('Smelter Look-up'!$H$4,$V733-4,0))</f>
        <v/>
      </c>
      <c r="J733" s="216" t="str">
        <f aca="true">IF(ISERROR($V733),"",OFFSET('Smelter Look-up'!$I$4,$V733-4,0))</f>
        <v/>
      </c>
      <c r="K733" s="217"/>
      <c r="L733" s="217"/>
      <c r="M733" s="217"/>
      <c r="N733" s="217"/>
      <c r="O733" s="217"/>
      <c r="P733" s="218"/>
      <c r="Q733" s="219"/>
      <c r="R733" s="220" t="str">
        <f aca="true">IF(ISERROR($V733),"",OFFSET('Smelter Look-up'!$C$4,$V733-4,0)&amp;"")</f>
        <v/>
      </c>
      <c r="S733" s="221" t="str">
        <f aca="true">IF(B733="","",IF(ISERROR(MATCH($E733,CL,0)),"Unknown",INDIRECT("'C'!$A$"&amp;MATCH($E733,CL,0)+1)))</f>
        <v/>
      </c>
      <c r="T733" s="221" t="str">
        <f aca="true">IF(B733="","",IF(ISERROR(MATCH($J733,SorP!$B$1:$B$6279,0)),"",INDIRECT("'SorP'!$A$"&amp;MATCH($S733&amp;$J733,SorP!C:C,0))))</f>
        <v/>
      </c>
      <c r="U733" s="222"/>
      <c r="V733" s="223" t="e">
        <f aca="false">IF(C733="",NA(),IF(OR(C733="Smelter not listed",C733="Smelter not yet identified"),MATCH($B733&amp;$D733,'Smelter Look-up'!$J:$J,0),MATCH($B733&amp;$C733,'Smelter Look-up'!$J:$J,0)))</f>
        <v>#N/A</v>
      </c>
      <c r="X733" s="179" t="n">
        <f aca="false">IF(AND(C733="Smelter not listed",OR(LEN(D733)=0,LEN(E733)=0)),1,0)</f>
        <v>0</v>
      </c>
      <c r="AB733" s="224" t="str">
        <f aca="false">B733&amp;C733</f>
        <v/>
      </c>
    </row>
    <row r="734" s="179" customFormat="true" ht="20.25" hidden="false" customHeight="false" outlineLevel="0" collapsed="false">
      <c r="A734" s="221"/>
      <c r="B734" s="211" t="str">
        <f aca="false">IF(LEN(A734)=0,"",INDEX('Smelter Look-up'!$A:$A,MATCH($A734,'Smelter Look-up'!$E:$E,0)))</f>
        <v/>
      </c>
      <c r="C734" s="212" t="str">
        <f aca="false">IF(LEN(A734)=0,"",INDEX('Smelter Look-up'!$C:$C,MATCH($A734,'Smelter Look-up'!$E:$E,0)))</f>
        <v/>
      </c>
      <c r="D734" s="213"/>
      <c r="E734" s="211" t="str">
        <f aca="true">IF(ISERROR($V734),"",OFFSET('Smelter Look-up'!$D$4,$V734-4,0)&amp;"")</f>
        <v/>
      </c>
      <c r="F734" s="214" t="str">
        <f aca="true">IF(ISERROR($V734),"",OFFSET('Smelter Look-up'!$E$4,$V734-4,0))</f>
        <v/>
      </c>
      <c r="G734" s="214" t="str">
        <f aca="true">IF(C734=$X$4,IF(ISERROR($V734),"Enter smelter details","RMI"),IF(ISERROR($V734),"",OFFSET('Smelter Look-up'!$F$4,$V734-4,0)))</f>
        <v/>
      </c>
      <c r="H734" s="215" t="str">
        <f aca="true">IF(ISERROR($V734),"",OFFSET('Smelter Look-up'!$G$4,$V734-4,0))</f>
        <v/>
      </c>
      <c r="I734" s="216" t="str">
        <f aca="true">IF(ISERROR($V734),"",OFFSET('Smelter Look-up'!$H$4,$V734-4,0))</f>
        <v/>
      </c>
      <c r="J734" s="216" t="str">
        <f aca="true">IF(ISERROR($V734),"",OFFSET('Smelter Look-up'!$I$4,$V734-4,0))</f>
        <v/>
      </c>
      <c r="K734" s="217"/>
      <c r="L734" s="217"/>
      <c r="M734" s="217"/>
      <c r="N734" s="217"/>
      <c r="O734" s="217"/>
      <c r="P734" s="218"/>
      <c r="Q734" s="219"/>
      <c r="R734" s="220" t="str">
        <f aca="true">IF(ISERROR($V734),"",OFFSET('Smelter Look-up'!$C$4,$V734-4,0)&amp;"")</f>
        <v/>
      </c>
      <c r="S734" s="221" t="str">
        <f aca="true">IF(B734="","",IF(ISERROR(MATCH($E734,CL,0)),"Unknown",INDIRECT("'C'!$A$"&amp;MATCH($E734,CL,0)+1)))</f>
        <v/>
      </c>
      <c r="T734" s="221" t="str">
        <f aca="true">IF(B734="","",IF(ISERROR(MATCH($J734,SorP!$B$1:$B$6279,0)),"",INDIRECT("'SorP'!$A$"&amp;MATCH($S734&amp;$J734,SorP!C:C,0))))</f>
        <v/>
      </c>
      <c r="U734" s="222"/>
      <c r="V734" s="223" t="e">
        <f aca="false">IF(C734="",NA(),IF(OR(C734="Smelter not listed",C734="Smelter not yet identified"),MATCH($B734&amp;$D734,'Smelter Look-up'!$J:$J,0),MATCH($B734&amp;$C734,'Smelter Look-up'!$J:$J,0)))</f>
        <v>#N/A</v>
      </c>
      <c r="X734" s="179" t="n">
        <f aca="false">IF(AND(C734="Smelter not listed",OR(LEN(D734)=0,LEN(E734)=0)),1,0)</f>
        <v>0</v>
      </c>
      <c r="AB734" s="224" t="str">
        <f aca="false">B734&amp;C734</f>
        <v/>
      </c>
    </row>
    <row r="735" s="179" customFormat="true" ht="20.25" hidden="false" customHeight="false" outlineLevel="0" collapsed="false">
      <c r="A735" s="221"/>
      <c r="B735" s="211" t="str">
        <f aca="false">IF(LEN(A735)=0,"",INDEX('Smelter Look-up'!$A:$A,MATCH($A735,'Smelter Look-up'!$E:$E,0)))</f>
        <v/>
      </c>
      <c r="C735" s="212" t="str">
        <f aca="false">IF(LEN(A735)=0,"",INDEX('Smelter Look-up'!$C:$C,MATCH($A735,'Smelter Look-up'!$E:$E,0)))</f>
        <v/>
      </c>
      <c r="D735" s="213"/>
      <c r="E735" s="211" t="str">
        <f aca="true">IF(ISERROR($V735),"",OFFSET('Smelter Look-up'!$D$4,$V735-4,0)&amp;"")</f>
        <v/>
      </c>
      <c r="F735" s="214" t="str">
        <f aca="true">IF(ISERROR($V735),"",OFFSET('Smelter Look-up'!$E$4,$V735-4,0))</f>
        <v/>
      </c>
      <c r="G735" s="214" t="str">
        <f aca="true">IF(C735=$X$4,IF(ISERROR($V735),"Enter smelter details","RMI"),IF(ISERROR($V735),"",OFFSET('Smelter Look-up'!$F$4,$V735-4,0)))</f>
        <v/>
      </c>
      <c r="H735" s="215" t="str">
        <f aca="true">IF(ISERROR($V735),"",OFFSET('Smelter Look-up'!$G$4,$V735-4,0))</f>
        <v/>
      </c>
      <c r="I735" s="216" t="str">
        <f aca="true">IF(ISERROR($V735),"",OFFSET('Smelter Look-up'!$H$4,$V735-4,0))</f>
        <v/>
      </c>
      <c r="J735" s="216" t="str">
        <f aca="true">IF(ISERROR($V735),"",OFFSET('Smelter Look-up'!$I$4,$V735-4,0))</f>
        <v/>
      </c>
      <c r="K735" s="217"/>
      <c r="L735" s="217"/>
      <c r="M735" s="217"/>
      <c r="N735" s="217"/>
      <c r="O735" s="217"/>
      <c r="P735" s="218"/>
      <c r="Q735" s="219"/>
      <c r="R735" s="220" t="str">
        <f aca="true">IF(ISERROR($V735),"",OFFSET('Smelter Look-up'!$C$4,$V735-4,0)&amp;"")</f>
        <v/>
      </c>
      <c r="S735" s="221" t="str">
        <f aca="true">IF(B735="","",IF(ISERROR(MATCH($E735,CL,0)),"Unknown",INDIRECT("'C'!$A$"&amp;MATCH($E735,CL,0)+1)))</f>
        <v/>
      </c>
      <c r="T735" s="221" t="str">
        <f aca="true">IF(B735="","",IF(ISERROR(MATCH($J735,SorP!$B$1:$B$6279,0)),"",INDIRECT("'SorP'!$A$"&amp;MATCH($S735&amp;$J735,SorP!C:C,0))))</f>
        <v/>
      </c>
      <c r="U735" s="222"/>
      <c r="V735" s="223" t="e">
        <f aca="false">IF(C735="",NA(),IF(OR(C735="Smelter not listed",C735="Smelter not yet identified"),MATCH($B735&amp;$D735,'Smelter Look-up'!$J:$J,0),MATCH($B735&amp;$C735,'Smelter Look-up'!$J:$J,0)))</f>
        <v>#N/A</v>
      </c>
      <c r="X735" s="179" t="n">
        <f aca="false">IF(AND(C735="Smelter not listed",OR(LEN(D735)=0,LEN(E735)=0)),1,0)</f>
        <v>0</v>
      </c>
      <c r="AB735" s="224" t="str">
        <f aca="false">B735&amp;C735</f>
        <v/>
      </c>
    </row>
    <row r="736" s="179" customFormat="true" ht="20.25" hidden="false" customHeight="false" outlineLevel="0" collapsed="false">
      <c r="A736" s="221"/>
      <c r="B736" s="211" t="str">
        <f aca="false">IF(LEN(A736)=0,"",INDEX('Smelter Look-up'!$A:$A,MATCH($A736,'Smelter Look-up'!$E:$E,0)))</f>
        <v/>
      </c>
      <c r="C736" s="212" t="str">
        <f aca="false">IF(LEN(A736)=0,"",INDEX('Smelter Look-up'!$C:$C,MATCH($A736,'Smelter Look-up'!$E:$E,0)))</f>
        <v/>
      </c>
      <c r="D736" s="213"/>
      <c r="E736" s="211" t="str">
        <f aca="true">IF(ISERROR($V736),"",OFFSET('Smelter Look-up'!$D$4,$V736-4,0)&amp;"")</f>
        <v/>
      </c>
      <c r="F736" s="214" t="str">
        <f aca="true">IF(ISERROR($V736),"",OFFSET('Smelter Look-up'!$E$4,$V736-4,0))</f>
        <v/>
      </c>
      <c r="G736" s="214" t="str">
        <f aca="true">IF(C736=$X$4,IF(ISERROR($V736),"Enter smelter details","RMI"),IF(ISERROR($V736),"",OFFSET('Smelter Look-up'!$F$4,$V736-4,0)))</f>
        <v/>
      </c>
      <c r="H736" s="215" t="str">
        <f aca="true">IF(ISERROR($V736),"",OFFSET('Smelter Look-up'!$G$4,$V736-4,0))</f>
        <v/>
      </c>
      <c r="I736" s="216" t="str">
        <f aca="true">IF(ISERROR($V736),"",OFFSET('Smelter Look-up'!$H$4,$V736-4,0))</f>
        <v/>
      </c>
      <c r="J736" s="216" t="str">
        <f aca="true">IF(ISERROR($V736),"",OFFSET('Smelter Look-up'!$I$4,$V736-4,0))</f>
        <v/>
      </c>
      <c r="K736" s="217"/>
      <c r="L736" s="217"/>
      <c r="M736" s="217"/>
      <c r="N736" s="217"/>
      <c r="O736" s="217"/>
      <c r="P736" s="218"/>
      <c r="Q736" s="219"/>
      <c r="R736" s="220" t="str">
        <f aca="true">IF(ISERROR($V736),"",OFFSET('Smelter Look-up'!$C$4,$V736-4,0)&amp;"")</f>
        <v/>
      </c>
      <c r="S736" s="221" t="str">
        <f aca="true">IF(B736="","",IF(ISERROR(MATCH($E736,CL,0)),"Unknown",INDIRECT("'C'!$A$"&amp;MATCH($E736,CL,0)+1)))</f>
        <v/>
      </c>
      <c r="T736" s="221" t="str">
        <f aca="true">IF(B736="","",IF(ISERROR(MATCH($J736,SorP!$B$1:$B$6279,0)),"",INDIRECT("'SorP'!$A$"&amp;MATCH($S736&amp;$J736,SorP!C:C,0))))</f>
        <v/>
      </c>
      <c r="U736" s="222"/>
      <c r="V736" s="223" t="e">
        <f aca="false">IF(C736="",NA(),IF(OR(C736="Smelter not listed",C736="Smelter not yet identified"),MATCH($B736&amp;$D736,'Smelter Look-up'!$J:$J,0),MATCH($B736&amp;$C736,'Smelter Look-up'!$J:$J,0)))</f>
        <v>#N/A</v>
      </c>
      <c r="X736" s="179" t="n">
        <f aca="false">IF(AND(C736="Smelter not listed",OR(LEN(D736)=0,LEN(E736)=0)),1,0)</f>
        <v>0</v>
      </c>
      <c r="AB736" s="224" t="str">
        <f aca="false">B736&amp;C736</f>
        <v/>
      </c>
    </row>
    <row r="737" s="179" customFormat="true" ht="20.25" hidden="false" customHeight="false" outlineLevel="0" collapsed="false">
      <c r="A737" s="221"/>
      <c r="B737" s="211" t="str">
        <f aca="false">IF(LEN(A737)=0,"",INDEX('Smelter Look-up'!$A:$A,MATCH($A737,'Smelter Look-up'!$E:$E,0)))</f>
        <v/>
      </c>
      <c r="C737" s="212" t="str">
        <f aca="false">IF(LEN(A737)=0,"",INDEX('Smelter Look-up'!$C:$C,MATCH($A737,'Smelter Look-up'!$E:$E,0)))</f>
        <v/>
      </c>
      <c r="D737" s="213"/>
      <c r="E737" s="211" t="str">
        <f aca="true">IF(ISERROR($V737),"",OFFSET('Smelter Look-up'!$D$4,$V737-4,0)&amp;"")</f>
        <v/>
      </c>
      <c r="F737" s="214" t="str">
        <f aca="true">IF(ISERROR($V737),"",OFFSET('Smelter Look-up'!$E$4,$V737-4,0))</f>
        <v/>
      </c>
      <c r="G737" s="214" t="str">
        <f aca="true">IF(C737=$X$4,IF(ISERROR($V737),"Enter smelter details","RMI"),IF(ISERROR($V737),"",OFFSET('Smelter Look-up'!$F$4,$V737-4,0)))</f>
        <v/>
      </c>
      <c r="H737" s="215" t="str">
        <f aca="true">IF(ISERROR($V737),"",OFFSET('Smelter Look-up'!$G$4,$V737-4,0))</f>
        <v/>
      </c>
      <c r="I737" s="216" t="str">
        <f aca="true">IF(ISERROR($V737),"",OFFSET('Smelter Look-up'!$H$4,$V737-4,0))</f>
        <v/>
      </c>
      <c r="J737" s="216" t="str">
        <f aca="true">IF(ISERROR($V737),"",OFFSET('Smelter Look-up'!$I$4,$V737-4,0))</f>
        <v/>
      </c>
      <c r="K737" s="217"/>
      <c r="L737" s="217"/>
      <c r="M737" s="217"/>
      <c r="N737" s="217"/>
      <c r="O737" s="217"/>
      <c r="P737" s="218"/>
      <c r="Q737" s="219"/>
      <c r="R737" s="220" t="str">
        <f aca="true">IF(ISERROR($V737),"",OFFSET('Smelter Look-up'!$C$4,$V737-4,0)&amp;"")</f>
        <v/>
      </c>
      <c r="S737" s="221" t="str">
        <f aca="true">IF(B737="","",IF(ISERROR(MATCH($E737,CL,0)),"Unknown",INDIRECT("'C'!$A$"&amp;MATCH($E737,CL,0)+1)))</f>
        <v/>
      </c>
      <c r="T737" s="221" t="str">
        <f aca="true">IF(B737="","",IF(ISERROR(MATCH($J737,SorP!$B$1:$B$6279,0)),"",INDIRECT("'SorP'!$A$"&amp;MATCH($S737&amp;$J737,SorP!C:C,0))))</f>
        <v/>
      </c>
      <c r="U737" s="222"/>
      <c r="V737" s="223" t="e">
        <f aca="false">IF(C737="",NA(),IF(OR(C737="Smelter not listed",C737="Smelter not yet identified"),MATCH($B737&amp;$D737,'Smelter Look-up'!$J:$J,0),MATCH($B737&amp;$C737,'Smelter Look-up'!$J:$J,0)))</f>
        <v>#N/A</v>
      </c>
      <c r="X737" s="179" t="n">
        <f aca="false">IF(AND(C737="Smelter not listed",OR(LEN(D737)=0,LEN(E737)=0)),1,0)</f>
        <v>0</v>
      </c>
      <c r="AB737" s="224" t="str">
        <f aca="false">B737&amp;C737</f>
        <v/>
      </c>
    </row>
    <row r="738" s="179" customFormat="true" ht="20.25" hidden="false" customHeight="false" outlineLevel="0" collapsed="false">
      <c r="A738" s="221"/>
      <c r="B738" s="211" t="str">
        <f aca="false">IF(LEN(A738)=0,"",INDEX('Smelter Look-up'!$A:$A,MATCH($A738,'Smelter Look-up'!$E:$E,0)))</f>
        <v/>
      </c>
      <c r="C738" s="212" t="str">
        <f aca="false">IF(LEN(A738)=0,"",INDEX('Smelter Look-up'!$C:$C,MATCH($A738,'Smelter Look-up'!$E:$E,0)))</f>
        <v/>
      </c>
      <c r="D738" s="213"/>
      <c r="E738" s="211" t="str">
        <f aca="true">IF(ISERROR($V738),"",OFFSET('Smelter Look-up'!$D$4,$V738-4,0)&amp;"")</f>
        <v/>
      </c>
      <c r="F738" s="214" t="str">
        <f aca="true">IF(ISERROR($V738),"",OFFSET('Smelter Look-up'!$E$4,$V738-4,0))</f>
        <v/>
      </c>
      <c r="G738" s="214" t="str">
        <f aca="true">IF(C738=$X$4,IF(ISERROR($V738),"Enter smelter details","RMI"),IF(ISERROR($V738),"",OFFSET('Smelter Look-up'!$F$4,$V738-4,0)))</f>
        <v/>
      </c>
      <c r="H738" s="215" t="str">
        <f aca="true">IF(ISERROR($V738),"",OFFSET('Smelter Look-up'!$G$4,$V738-4,0))</f>
        <v/>
      </c>
      <c r="I738" s="216" t="str">
        <f aca="true">IF(ISERROR($V738),"",OFFSET('Smelter Look-up'!$H$4,$V738-4,0))</f>
        <v/>
      </c>
      <c r="J738" s="216" t="str">
        <f aca="true">IF(ISERROR($V738),"",OFFSET('Smelter Look-up'!$I$4,$V738-4,0))</f>
        <v/>
      </c>
      <c r="K738" s="217"/>
      <c r="L738" s="217"/>
      <c r="M738" s="217"/>
      <c r="N738" s="217"/>
      <c r="O738" s="217"/>
      <c r="P738" s="218"/>
      <c r="Q738" s="219"/>
      <c r="R738" s="220" t="str">
        <f aca="true">IF(ISERROR($V738),"",OFFSET('Smelter Look-up'!$C$4,$V738-4,0)&amp;"")</f>
        <v/>
      </c>
      <c r="S738" s="221" t="str">
        <f aca="true">IF(B738="","",IF(ISERROR(MATCH($E738,CL,0)),"Unknown",INDIRECT("'C'!$A$"&amp;MATCH($E738,CL,0)+1)))</f>
        <v/>
      </c>
      <c r="T738" s="221" t="str">
        <f aca="true">IF(B738="","",IF(ISERROR(MATCH($J738,SorP!$B$1:$B$6279,0)),"",INDIRECT("'SorP'!$A$"&amp;MATCH($S738&amp;$J738,SorP!C:C,0))))</f>
        <v/>
      </c>
      <c r="U738" s="222"/>
      <c r="V738" s="223" t="e">
        <f aca="false">IF(C738="",NA(),IF(OR(C738="Smelter not listed",C738="Smelter not yet identified"),MATCH($B738&amp;$D738,'Smelter Look-up'!$J:$J,0),MATCH($B738&amp;$C738,'Smelter Look-up'!$J:$J,0)))</f>
        <v>#N/A</v>
      </c>
      <c r="X738" s="179" t="n">
        <f aca="false">IF(AND(C738="Smelter not listed",OR(LEN(D738)=0,LEN(E738)=0)),1,0)</f>
        <v>0</v>
      </c>
      <c r="AB738" s="224" t="str">
        <f aca="false">B738&amp;C738</f>
        <v/>
      </c>
    </row>
    <row r="739" s="179" customFormat="true" ht="20.25" hidden="false" customHeight="false" outlineLevel="0" collapsed="false">
      <c r="A739" s="221"/>
      <c r="B739" s="211" t="str">
        <f aca="false">IF(LEN(A739)=0,"",INDEX('Smelter Look-up'!$A:$A,MATCH($A739,'Smelter Look-up'!$E:$E,0)))</f>
        <v/>
      </c>
      <c r="C739" s="212" t="str">
        <f aca="false">IF(LEN(A739)=0,"",INDEX('Smelter Look-up'!$C:$C,MATCH($A739,'Smelter Look-up'!$E:$E,0)))</f>
        <v/>
      </c>
      <c r="D739" s="213"/>
      <c r="E739" s="211" t="str">
        <f aca="true">IF(ISERROR($V739),"",OFFSET('Smelter Look-up'!$D$4,$V739-4,0)&amp;"")</f>
        <v/>
      </c>
      <c r="F739" s="214" t="str">
        <f aca="true">IF(ISERROR($V739),"",OFFSET('Smelter Look-up'!$E$4,$V739-4,0))</f>
        <v/>
      </c>
      <c r="G739" s="214" t="str">
        <f aca="true">IF(C739=$X$4,IF(ISERROR($V739),"Enter smelter details","RMI"),IF(ISERROR($V739),"",OFFSET('Smelter Look-up'!$F$4,$V739-4,0)))</f>
        <v/>
      </c>
      <c r="H739" s="215" t="str">
        <f aca="true">IF(ISERROR($V739),"",OFFSET('Smelter Look-up'!$G$4,$V739-4,0))</f>
        <v/>
      </c>
      <c r="I739" s="216" t="str">
        <f aca="true">IF(ISERROR($V739),"",OFFSET('Smelter Look-up'!$H$4,$V739-4,0))</f>
        <v/>
      </c>
      <c r="J739" s="216" t="str">
        <f aca="true">IF(ISERROR($V739),"",OFFSET('Smelter Look-up'!$I$4,$V739-4,0))</f>
        <v/>
      </c>
      <c r="K739" s="217"/>
      <c r="L739" s="217"/>
      <c r="M739" s="217"/>
      <c r="N739" s="217"/>
      <c r="O739" s="217"/>
      <c r="P739" s="218"/>
      <c r="Q739" s="219"/>
      <c r="R739" s="220" t="str">
        <f aca="true">IF(ISERROR($V739),"",OFFSET('Smelter Look-up'!$C$4,$V739-4,0)&amp;"")</f>
        <v/>
      </c>
      <c r="S739" s="221" t="str">
        <f aca="true">IF(B739="","",IF(ISERROR(MATCH($E739,CL,0)),"Unknown",INDIRECT("'C'!$A$"&amp;MATCH($E739,CL,0)+1)))</f>
        <v/>
      </c>
      <c r="T739" s="221" t="str">
        <f aca="true">IF(B739="","",IF(ISERROR(MATCH($J739,SorP!$B$1:$B$6279,0)),"",INDIRECT("'SorP'!$A$"&amp;MATCH($S739&amp;$J739,SorP!C:C,0))))</f>
        <v/>
      </c>
      <c r="U739" s="222"/>
      <c r="V739" s="223" t="e">
        <f aca="false">IF(C739="",NA(),IF(OR(C739="Smelter not listed",C739="Smelter not yet identified"),MATCH($B739&amp;$D739,'Smelter Look-up'!$J:$J,0),MATCH($B739&amp;$C739,'Smelter Look-up'!$J:$J,0)))</f>
        <v>#N/A</v>
      </c>
      <c r="X739" s="179" t="n">
        <f aca="false">IF(AND(C739="Smelter not listed",OR(LEN(D739)=0,LEN(E739)=0)),1,0)</f>
        <v>0</v>
      </c>
      <c r="AB739" s="224" t="str">
        <f aca="false">B739&amp;C739</f>
        <v/>
      </c>
    </row>
    <row r="740" s="179" customFormat="true" ht="20.25" hidden="false" customHeight="false" outlineLevel="0" collapsed="false">
      <c r="A740" s="221"/>
      <c r="B740" s="211" t="str">
        <f aca="false">IF(LEN(A740)=0,"",INDEX('Smelter Look-up'!$A:$A,MATCH($A740,'Smelter Look-up'!$E:$E,0)))</f>
        <v/>
      </c>
      <c r="C740" s="212" t="str">
        <f aca="false">IF(LEN(A740)=0,"",INDEX('Smelter Look-up'!$C:$C,MATCH($A740,'Smelter Look-up'!$E:$E,0)))</f>
        <v/>
      </c>
      <c r="D740" s="213"/>
      <c r="E740" s="211" t="str">
        <f aca="true">IF(ISERROR($V740),"",OFFSET('Smelter Look-up'!$D$4,$V740-4,0)&amp;"")</f>
        <v/>
      </c>
      <c r="F740" s="214" t="str">
        <f aca="true">IF(ISERROR($V740),"",OFFSET('Smelter Look-up'!$E$4,$V740-4,0))</f>
        <v/>
      </c>
      <c r="G740" s="214" t="str">
        <f aca="true">IF(C740=$X$4,IF(ISERROR($V740),"Enter smelter details","RMI"),IF(ISERROR($V740),"",OFFSET('Smelter Look-up'!$F$4,$V740-4,0)))</f>
        <v/>
      </c>
      <c r="H740" s="215" t="str">
        <f aca="true">IF(ISERROR($V740),"",OFFSET('Smelter Look-up'!$G$4,$V740-4,0))</f>
        <v/>
      </c>
      <c r="I740" s="216" t="str">
        <f aca="true">IF(ISERROR($V740),"",OFFSET('Smelter Look-up'!$H$4,$V740-4,0))</f>
        <v/>
      </c>
      <c r="J740" s="216" t="str">
        <f aca="true">IF(ISERROR($V740),"",OFFSET('Smelter Look-up'!$I$4,$V740-4,0))</f>
        <v/>
      </c>
      <c r="K740" s="217"/>
      <c r="L740" s="217"/>
      <c r="M740" s="217"/>
      <c r="N740" s="217"/>
      <c r="O740" s="217"/>
      <c r="P740" s="218"/>
      <c r="Q740" s="219"/>
      <c r="R740" s="220" t="str">
        <f aca="true">IF(ISERROR($V740),"",OFFSET('Smelter Look-up'!$C$4,$V740-4,0)&amp;"")</f>
        <v/>
      </c>
      <c r="S740" s="221" t="str">
        <f aca="true">IF(B740="","",IF(ISERROR(MATCH($E740,CL,0)),"Unknown",INDIRECT("'C'!$A$"&amp;MATCH($E740,CL,0)+1)))</f>
        <v/>
      </c>
      <c r="T740" s="221" t="str">
        <f aca="true">IF(B740="","",IF(ISERROR(MATCH($J740,SorP!$B$1:$B$6279,0)),"",INDIRECT("'SorP'!$A$"&amp;MATCH($S740&amp;$J740,SorP!C:C,0))))</f>
        <v/>
      </c>
      <c r="U740" s="222"/>
      <c r="V740" s="223" t="e">
        <f aca="false">IF(C740="",NA(),IF(OR(C740="Smelter not listed",C740="Smelter not yet identified"),MATCH($B740&amp;$D740,'Smelter Look-up'!$J:$J,0),MATCH($B740&amp;$C740,'Smelter Look-up'!$J:$J,0)))</f>
        <v>#N/A</v>
      </c>
      <c r="X740" s="179" t="n">
        <f aca="false">IF(AND(C740="Smelter not listed",OR(LEN(D740)=0,LEN(E740)=0)),1,0)</f>
        <v>0</v>
      </c>
      <c r="AB740" s="224" t="str">
        <f aca="false">B740&amp;C740</f>
        <v/>
      </c>
    </row>
    <row r="741" s="179" customFormat="true" ht="20.25" hidden="false" customHeight="false" outlineLevel="0" collapsed="false">
      <c r="A741" s="221"/>
      <c r="B741" s="211" t="str">
        <f aca="false">IF(LEN(A741)=0,"",INDEX('Smelter Look-up'!$A:$A,MATCH($A741,'Smelter Look-up'!$E:$E,0)))</f>
        <v/>
      </c>
      <c r="C741" s="212" t="str">
        <f aca="false">IF(LEN(A741)=0,"",INDEX('Smelter Look-up'!$C:$C,MATCH($A741,'Smelter Look-up'!$E:$E,0)))</f>
        <v/>
      </c>
      <c r="D741" s="213"/>
      <c r="E741" s="211" t="str">
        <f aca="true">IF(ISERROR($V741),"",OFFSET('Smelter Look-up'!$D$4,$V741-4,0)&amp;"")</f>
        <v/>
      </c>
      <c r="F741" s="214" t="str">
        <f aca="true">IF(ISERROR($V741),"",OFFSET('Smelter Look-up'!$E$4,$V741-4,0))</f>
        <v/>
      </c>
      <c r="G741" s="214" t="str">
        <f aca="true">IF(C741=$X$4,IF(ISERROR($V741),"Enter smelter details","RMI"),IF(ISERROR($V741),"",OFFSET('Smelter Look-up'!$F$4,$V741-4,0)))</f>
        <v/>
      </c>
      <c r="H741" s="215" t="str">
        <f aca="true">IF(ISERROR($V741),"",OFFSET('Smelter Look-up'!$G$4,$V741-4,0))</f>
        <v/>
      </c>
      <c r="I741" s="216" t="str">
        <f aca="true">IF(ISERROR($V741),"",OFFSET('Smelter Look-up'!$H$4,$V741-4,0))</f>
        <v/>
      </c>
      <c r="J741" s="216" t="str">
        <f aca="true">IF(ISERROR($V741),"",OFFSET('Smelter Look-up'!$I$4,$V741-4,0))</f>
        <v/>
      </c>
      <c r="K741" s="217"/>
      <c r="L741" s="217"/>
      <c r="M741" s="217"/>
      <c r="N741" s="217"/>
      <c r="O741" s="217"/>
      <c r="P741" s="218"/>
      <c r="Q741" s="219"/>
      <c r="R741" s="220" t="str">
        <f aca="true">IF(ISERROR($V741),"",OFFSET('Smelter Look-up'!$C$4,$V741-4,0)&amp;"")</f>
        <v/>
      </c>
      <c r="S741" s="221" t="str">
        <f aca="true">IF(B741="","",IF(ISERROR(MATCH($E741,CL,0)),"Unknown",INDIRECT("'C'!$A$"&amp;MATCH($E741,CL,0)+1)))</f>
        <v/>
      </c>
      <c r="T741" s="221" t="str">
        <f aca="true">IF(B741="","",IF(ISERROR(MATCH($J741,SorP!$B$1:$B$6279,0)),"",INDIRECT("'SorP'!$A$"&amp;MATCH($S741&amp;$J741,SorP!C:C,0))))</f>
        <v/>
      </c>
      <c r="U741" s="222"/>
      <c r="V741" s="223" t="e">
        <f aca="false">IF(C741="",NA(),IF(OR(C741="Smelter not listed",C741="Smelter not yet identified"),MATCH($B741&amp;$D741,'Smelter Look-up'!$J:$J,0),MATCH($B741&amp;$C741,'Smelter Look-up'!$J:$J,0)))</f>
        <v>#N/A</v>
      </c>
      <c r="X741" s="179" t="n">
        <f aca="false">IF(AND(C741="Smelter not listed",OR(LEN(D741)=0,LEN(E741)=0)),1,0)</f>
        <v>0</v>
      </c>
      <c r="AB741" s="224" t="str">
        <f aca="false">B741&amp;C741</f>
        <v/>
      </c>
    </row>
    <row r="742" s="179" customFormat="true" ht="20.25" hidden="false" customHeight="false" outlineLevel="0" collapsed="false">
      <c r="A742" s="221"/>
      <c r="B742" s="211" t="str">
        <f aca="false">IF(LEN(A742)=0,"",INDEX('Smelter Look-up'!$A:$A,MATCH($A742,'Smelter Look-up'!$E:$E,0)))</f>
        <v/>
      </c>
      <c r="C742" s="212" t="str">
        <f aca="false">IF(LEN(A742)=0,"",INDEX('Smelter Look-up'!$C:$C,MATCH($A742,'Smelter Look-up'!$E:$E,0)))</f>
        <v/>
      </c>
      <c r="D742" s="213"/>
      <c r="E742" s="211" t="str">
        <f aca="true">IF(ISERROR($V742),"",OFFSET('Smelter Look-up'!$D$4,$V742-4,0)&amp;"")</f>
        <v/>
      </c>
      <c r="F742" s="214" t="str">
        <f aca="true">IF(ISERROR($V742),"",OFFSET('Smelter Look-up'!$E$4,$V742-4,0))</f>
        <v/>
      </c>
      <c r="G742" s="214" t="str">
        <f aca="true">IF(C742=$X$4,IF(ISERROR($V742),"Enter smelter details","RMI"),IF(ISERROR($V742),"",OFFSET('Smelter Look-up'!$F$4,$V742-4,0)))</f>
        <v/>
      </c>
      <c r="H742" s="215" t="str">
        <f aca="true">IF(ISERROR($V742),"",OFFSET('Smelter Look-up'!$G$4,$V742-4,0))</f>
        <v/>
      </c>
      <c r="I742" s="216" t="str">
        <f aca="true">IF(ISERROR($V742),"",OFFSET('Smelter Look-up'!$H$4,$V742-4,0))</f>
        <v/>
      </c>
      <c r="J742" s="216" t="str">
        <f aca="true">IF(ISERROR($V742),"",OFFSET('Smelter Look-up'!$I$4,$V742-4,0))</f>
        <v/>
      </c>
      <c r="K742" s="217"/>
      <c r="L742" s="217"/>
      <c r="M742" s="217"/>
      <c r="N742" s="217"/>
      <c r="O742" s="217"/>
      <c r="P742" s="218"/>
      <c r="Q742" s="219"/>
      <c r="R742" s="220" t="str">
        <f aca="true">IF(ISERROR($V742),"",OFFSET('Smelter Look-up'!$C$4,$V742-4,0)&amp;"")</f>
        <v/>
      </c>
      <c r="S742" s="221" t="str">
        <f aca="true">IF(B742="","",IF(ISERROR(MATCH($E742,CL,0)),"Unknown",INDIRECT("'C'!$A$"&amp;MATCH($E742,CL,0)+1)))</f>
        <v/>
      </c>
      <c r="T742" s="221" t="str">
        <f aca="true">IF(B742="","",IF(ISERROR(MATCH($J742,SorP!$B$1:$B$6279,0)),"",INDIRECT("'SorP'!$A$"&amp;MATCH($S742&amp;$J742,SorP!C:C,0))))</f>
        <v/>
      </c>
      <c r="U742" s="222"/>
      <c r="V742" s="223" t="e">
        <f aca="false">IF(C742="",NA(),IF(OR(C742="Smelter not listed",C742="Smelter not yet identified"),MATCH($B742&amp;$D742,'Smelter Look-up'!$J:$J,0),MATCH($B742&amp;$C742,'Smelter Look-up'!$J:$J,0)))</f>
        <v>#N/A</v>
      </c>
      <c r="X742" s="179" t="n">
        <f aca="false">IF(AND(C742="Smelter not listed",OR(LEN(D742)=0,LEN(E742)=0)),1,0)</f>
        <v>0</v>
      </c>
      <c r="AB742" s="224" t="str">
        <f aca="false">B742&amp;C742</f>
        <v/>
      </c>
    </row>
    <row r="743" s="179" customFormat="true" ht="20.25" hidden="false" customHeight="false" outlineLevel="0" collapsed="false">
      <c r="A743" s="221"/>
      <c r="B743" s="211" t="str">
        <f aca="false">IF(LEN(A743)=0,"",INDEX('Smelter Look-up'!$A:$A,MATCH($A743,'Smelter Look-up'!$E:$E,0)))</f>
        <v/>
      </c>
      <c r="C743" s="212" t="str">
        <f aca="false">IF(LEN(A743)=0,"",INDEX('Smelter Look-up'!$C:$C,MATCH($A743,'Smelter Look-up'!$E:$E,0)))</f>
        <v/>
      </c>
      <c r="D743" s="213"/>
      <c r="E743" s="211" t="str">
        <f aca="true">IF(ISERROR($V743),"",OFFSET('Smelter Look-up'!$D$4,$V743-4,0)&amp;"")</f>
        <v/>
      </c>
      <c r="F743" s="214" t="str">
        <f aca="true">IF(ISERROR($V743),"",OFFSET('Smelter Look-up'!$E$4,$V743-4,0))</f>
        <v/>
      </c>
      <c r="G743" s="214" t="str">
        <f aca="true">IF(C743=$X$4,IF(ISERROR($V743),"Enter smelter details","RMI"),IF(ISERROR($V743),"",OFFSET('Smelter Look-up'!$F$4,$V743-4,0)))</f>
        <v/>
      </c>
      <c r="H743" s="215" t="str">
        <f aca="true">IF(ISERROR($V743),"",OFFSET('Smelter Look-up'!$G$4,$V743-4,0))</f>
        <v/>
      </c>
      <c r="I743" s="216" t="str">
        <f aca="true">IF(ISERROR($V743),"",OFFSET('Smelter Look-up'!$H$4,$V743-4,0))</f>
        <v/>
      </c>
      <c r="J743" s="216" t="str">
        <f aca="true">IF(ISERROR($V743),"",OFFSET('Smelter Look-up'!$I$4,$V743-4,0))</f>
        <v/>
      </c>
      <c r="K743" s="217"/>
      <c r="L743" s="217"/>
      <c r="M743" s="217"/>
      <c r="N743" s="217"/>
      <c r="O743" s="217"/>
      <c r="P743" s="218"/>
      <c r="Q743" s="219"/>
      <c r="R743" s="220" t="str">
        <f aca="true">IF(ISERROR($V743),"",OFFSET('Smelter Look-up'!$C$4,$V743-4,0)&amp;"")</f>
        <v/>
      </c>
      <c r="S743" s="221" t="str">
        <f aca="true">IF(B743="","",IF(ISERROR(MATCH($E743,CL,0)),"Unknown",INDIRECT("'C'!$A$"&amp;MATCH($E743,CL,0)+1)))</f>
        <v/>
      </c>
      <c r="T743" s="221" t="str">
        <f aca="true">IF(B743="","",IF(ISERROR(MATCH($J743,SorP!$B$1:$B$6279,0)),"",INDIRECT("'SorP'!$A$"&amp;MATCH($S743&amp;$J743,SorP!C:C,0))))</f>
        <v/>
      </c>
      <c r="U743" s="222"/>
      <c r="V743" s="223" t="e">
        <f aca="false">IF(C743="",NA(),IF(OR(C743="Smelter not listed",C743="Smelter not yet identified"),MATCH($B743&amp;$D743,'Smelter Look-up'!$J:$J,0),MATCH($B743&amp;$C743,'Smelter Look-up'!$J:$J,0)))</f>
        <v>#N/A</v>
      </c>
      <c r="X743" s="179" t="n">
        <f aca="false">IF(AND(C743="Smelter not listed",OR(LEN(D743)=0,LEN(E743)=0)),1,0)</f>
        <v>0</v>
      </c>
      <c r="AB743" s="224" t="str">
        <f aca="false">B743&amp;C743</f>
        <v/>
      </c>
    </row>
    <row r="744" s="179" customFormat="true" ht="20.25" hidden="false" customHeight="false" outlineLevel="0" collapsed="false">
      <c r="A744" s="221"/>
      <c r="B744" s="211" t="str">
        <f aca="false">IF(LEN(A744)=0,"",INDEX('Smelter Look-up'!$A:$A,MATCH($A744,'Smelter Look-up'!$E:$E,0)))</f>
        <v/>
      </c>
      <c r="C744" s="212" t="str">
        <f aca="false">IF(LEN(A744)=0,"",INDEX('Smelter Look-up'!$C:$C,MATCH($A744,'Smelter Look-up'!$E:$E,0)))</f>
        <v/>
      </c>
      <c r="D744" s="213"/>
      <c r="E744" s="211" t="str">
        <f aca="true">IF(ISERROR($V744),"",OFFSET('Smelter Look-up'!$D$4,$V744-4,0)&amp;"")</f>
        <v/>
      </c>
      <c r="F744" s="214" t="str">
        <f aca="true">IF(ISERROR($V744),"",OFFSET('Smelter Look-up'!$E$4,$V744-4,0))</f>
        <v/>
      </c>
      <c r="G744" s="214" t="str">
        <f aca="true">IF(C744=$X$4,IF(ISERROR($V744),"Enter smelter details","RMI"),IF(ISERROR($V744),"",OFFSET('Smelter Look-up'!$F$4,$V744-4,0)))</f>
        <v/>
      </c>
      <c r="H744" s="215" t="str">
        <f aca="true">IF(ISERROR($V744),"",OFFSET('Smelter Look-up'!$G$4,$V744-4,0))</f>
        <v/>
      </c>
      <c r="I744" s="216" t="str">
        <f aca="true">IF(ISERROR($V744),"",OFFSET('Smelter Look-up'!$H$4,$V744-4,0))</f>
        <v/>
      </c>
      <c r="J744" s="216" t="str">
        <f aca="true">IF(ISERROR($V744),"",OFFSET('Smelter Look-up'!$I$4,$V744-4,0))</f>
        <v/>
      </c>
      <c r="K744" s="217"/>
      <c r="L744" s="217"/>
      <c r="M744" s="217"/>
      <c r="N744" s="217"/>
      <c r="O744" s="217"/>
      <c r="P744" s="218"/>
      <c r="Q744" s="219"/>
      <c r="R744" s="220" t="str">
        <f aca="true">IF(ISERROR($V744),"",OFFSET('Smelter Look-up'!$C$4,$V744-4,0)&amp;"")</f>
        <v/>
      </c>
      <c r="S744" s="221" t="str">
        <f aca="true">IF(B744="","",IF(ISERROR(MATCH($E744,CL,0)),"Unknown",INDIRECT("'C'!$A$"&amp;MATCH($E744,CL,0)+1)))</f>
        <v/>
      </c>
      <c r="T744" s="221" t="str">
        <f aca="true">IF(B744="","",IF(ISERROR(MATCH($J744,SorP!$B$1:$B$6279,0)),"",INDIRECT("'SorP'!$A$"&amp;MATCH($S744&amp;$J744,SorP!C:C,0))))</f>
        <v/>
      </c>
      <c r="U744" s="222"/>
      <c r="V744" s="223" t="e">
        <f aca="false">IF(C744="",NA(),IF(OR(C744="Smelter not listed",C744="Smelter not yet identified"),MATCH($B744&amp;$D744,'Smelter Look-up'!$J:$J,0),MATCH($B744&amp;$C744,'Smelter Look-up'!$J:$J,0)))</f>
        <v>#N/A</v>
      </c>
      <c r="X744" s="179" t="n">
        <f aca="false">IF(AND(C744="Smelter not listed",OR(LEN(D744)=0,LEN(E744)=0)),1,0)</f>
        <v>0</v>
      </c>
      <c r="AB744" s="224" t="str">
        <f aca="false">B744&amp;C744</f>
        <v/>
      </c>
    </row>
    <row r="745" s="179" customFormat="true" ht="20.25" hidden="false" customHeight="false" outlineLevel="0" collapsed="false">
      <c r="A745" s="221"/>
      <c r="B745" s="211" t="str">
        <f aca="false">IF(LEN(A745)=0,"",INDEX('Smelter Look-up'!$A:$A,MATCH($A745,'Smelter Look-up'!$E:$E,0)))</f>
        <v/>
      </c>
      <c r="C745" s="212" t="str">
        <f aca="false">IF(LEN(A745)=0,"",INDEX('Smelter Look-up'!$C:$C,MATCH($A745,'Smelter Look-up'!$E:$E,0)))</f>
        <v/>
      </c>
      <c r="D745" s="213"/>
      <c r="E745" s="211" t="str">
        <f aca="true">IF(ISERROR($V745),"",OFFSET('Smelter Look-up'!$D$4,$V745-4,0)&amp;"")</f>
        <v/>
      </c>
      <c r="F745" s="214" t="str">
        <f aca="true">IF(ISERROR($V745),"",OFFSET('Smelter Look-up'!$E$4,$V745-4,0))</f>
        <v/>
      </c>
      <c r="G745" s="214" t="str">
        <f aca="true">IF(C745=$X$4,IF(ISERROR($V745),"Enter smelter details","RMI"),IF(ISERROR($V745),"",OFFSET('Smelter Look-up'!$F$4,$V745-4,0)))</f>
        <v/>
      </c>
      <c r="H745" s="215" t="str">
        <f aca="true">IF(ISERROR($V745),"",OFFSET('Smelter Look-up'!$G$4,$V745-4,0))</f>
        <v/>
      </c>
      <c r="I745" s="216" t="str">
        <f aca="true">IF(ISERROR($V745),"",OFFSET('Smelter Look-up'!$H$4,$V745-4,0))</f>
        <v/>
      </c>
      <c r="J745" s="216" t="str">
        <f aca="true">IF(ISERROR($V745),"",OFFSET('Smelter Look-up'!$I$4,$V745-4,0))</f>
        <v/>
      </c>
      <c r="K745" s="217"/>
      <c r="L745" s="217"/>
      <c r="M745" s="217"/>
      <c r="N745" s="217"/>
      <c r="O745" s="217"/>
      <c r="P745" s="218"/>
      <c r="Q745" s="219"/>
      <c r="R745" s="220" t="str">
        <f aca="true">IF(ISERROR($V745),"",OFFSET('Smelter Look-up'!$C$4,$V745-4,0)&amp;"")</f>
        <v/>
      </c>
      <c r="S745" s="221" t="str">
        <f aca="true">IF(B745="","",IF(ISERROR(MATCH($E745,CL,0)),"Unknown",INDIRECT("'C'!$A$"&amp;MATCH($E745,CL,0)+1)))</f>
        <v/>
      </c>
      <c r="T745" s="221" t="str">
        <f aca="true">IF(B745="","",IF(ISERROR(MATCH($J745,SorP!$B$1:$B$6279,0)),"",INDIRECT("'SorP'!$A$"&amp;MATCH($S745&amp;$J745,SorP!C:C,0))))</f>
        <v/>
      </c>
      <c r="U745" s="222"/>
      <c r="V745" s="223" t="e">
        <f aca="false">IF(C745="",NA(),IF(OR(C745="Smelter not listed",C745="Smelter not yet identified"),MATCH($B745&amp;$D745,'Smelter Look-up'!$J:$J,0),MATCH($B745&amp;$C745,'Smelter Look-up'!$J:$J,0)))</f>
        <v>#N/A</v>
      </c>
      <c r="X745" s="179" t="n">
        <f aca="false">IF(AND(C745="Smelter not listed",OR(LEN(D745)=0,LEN(E745)=0)),1,0)</f>
        <v>0</v>
      </c>
      <c r="AB745" s="224" t="str">
        <f aca="false">B745&amp;C745</f>
        <v/>
      </c>
    </row>
    <row r="746" s="179" customFormat="true" ht="20.25" hidden="false" customHeight="false" outlineLevel="0" collapsed="false">
      <c r="A746" s="221"/>
      <c r="B746" s="211" t="str">
        <f aca="false">IF(LEN(A746)=0,"",INDEX('Smelter Look-up'!$A:$A,MATCH($A746,'Smelter Look-up'!$E:$E,0)))</f>
        <v/>
      </c>
      <c r="C746" s="212" t="str">
        <f aca="false">IF(LEN(A746)=0,"",INDEX('Smelter Look-up'!$C:$C,MATCH($A746,'Smelter Look-up'!$E:$E,0)))</f>
        <v/>
      </c>
      <c r="D746" s="213"/>
      <c r="E746" s="211" t="str">
        <f aca="true">IF(ISERROR($V746),"",OFFSET('Smelter Look-up'!$D$4,$V746-4,0)&amp;"")</f>
        <v/>
      </c>
      <c r="F746" s="214" t="str">
        <f aca="true">IF(ISERROR($V746),"",OFFSET('Smelter Look-up'!$E$4,$V746-4,0))</f>
        <v/>
      </c>
      <c r="G746" s="214" t="str">
        <f aca="true">IF(C746=$X$4,IF(ISERROR($V746),"Enter smelter details","RMI"),IF(ISERROR($V746),"",OFFSET('Smelter Look-up'!$F$4,$V746-4,0)))</f>
        <v/>
      </c>
      <c r="H746" s="215" t="str">
        <f aca="true">IF(ISERROR($V746),"",OFFSET('Smelter Look-up'!$G$4,$V746-4,0))</f>
        <v/>
      </c>
      <c r="I746" s="216" t="str">
        <f aca="true">IF(ISERROR($V746),"",OFFSET('Smelter Look-up'!$H$4,$V746-4,0))</f>
        <v/>
      </c>
      <c r="J746" s="216" t="str">
        <f aca="true">IF(ISERROR($V746),"",OFFSET('Smelter Look-up'!$I$4,$V746-4,0))</f>
        <v/>
      </c>
      <c r="K746" s="217"/>
      <c r="L746" s="217"/>
      <c r="M746" s="217"/>
      <c r="N746" s="217"/>
      <c r="O746" s="217"/>
      <c r="P746" s="218"/>
      <c r="Q746" s="219"/>
      <c r="R746" s="220" t="str">
        <f aca="true">IF(ISERROR($V746),"",OFFSET('Smelter Look-up'!$C$4,$V746-4,0)&amp;"")</f>
        <v/>
      </c>
      <c r="S746" s="221" t="str">
        <f aca="true">IF(B746="","",IF(ISERROR(MATCH($E746,CL,0)),"Unknown",INDIRECT("'C'!$A$"&amp;MATCH($E746,CL,0)+1)))</f>
        <v/>
      </c>
      <c r="T746" s="221" t="str">
        <f aca="true">IF(B746="","",IF(ISERROR(MATCH($J746,SorP!$B$1:$B$6279,0)),"",INDIRECT("'SorP'!$A$"&amp;MATCH($S746&amp;$J746,SorP!C:C,0))))</f>
        <v/>
      </c>
      <c r="U746" s="222"/>
      <c r="V746" s="223" t="e">
        <f aca="false">IF(C746="",NA(),IF(OR(C746="Smelter not listed",C746="Smelter not yet identified"),MATCH($B746&amp;$D746,'Smelter Look-up'!$J:$J,0),MATCH($B746&amp;$C746,'Smelter Look-up'!$J:$J,0)))</f>
        <v>#N/A</v>
      </c>
      <c r="X746" s="179" t="n">
        <f aca="false">IF(AND(C746="Smelter not listed",OR(LEN(D746)=0,LEN(E746)=0)),1,0)</f>
        <v>0</v>
      </c>
      <c r="AB746" s="224" t="str">
        <f aca="false">B746&amp;C746</f>
        <v/>
      </c>
    </row>
    <row r="747" s="179" customFormat="true" ht="20.25" hidden="false" customHeight="false" outlineLevel="0" collapsed="false">
      <c r="A747" s="221"/>
      <c r="B747" s="211" t="str">
        <f aca="false">IF(LEN(A747)=0,"",INDEX('Smelter Look-up'!$A:$A,MATCH($A747,'Smelter Look-up'!$E:$E,0)))</f>
        <v/>
      </c>
      <c r="C747" s="212" t="str">
        <f aca="false">IF(LEN(A747)=0,"",INDEX('Smelter Look-up'!$C:$C,MATCH($A747,'Smelter Look-up'!$E:$E,0)))</f>
        <v/>
      </c>
      <c r="D747" s="213"/>
      <c r="E747" s="211" t="str">
        <f aca="true">IF(ISERROR($V747),"",OFFSET('Smelter Look-up'!$D$4,$V747-4,0)&amp;"")</f>
        <v/>
      </c>
      <c r="F747" s="214" t="str">
        <f aca="true">IF(ISERROR($V747),"",OFFSET('Smelter Look-up'!$E$4,$V747-4,0))</f>
        <v/>
      </c>
      <c r="G747" s="214" t="str">
        <f aca="true">IF(C747=$X$4,IF(ISERROR($V747),"Enter smelter details","RMI"),IF(ISERROR($V747),"",OFFSET('Smelter Look-up'!$F$4,$V747-4,0)))</f>
        <v/>
      </c>
      <c r="H747" s="215" t="str">
        <f aca="true">IF(ISERROR($V747),"",OFFSET('Smelter Look-up'!$G$4,$V747-4,0))</f>
        <v/>
      </c>
      <c r="I747" s="216" t="str">
        <f aca="true">IF(ISERROR($V747),"",OFFSET('Smelter Look-up'!$H$4,$V747-4,0))</f>
        <v/>
      </c>
      <c r="J747" s="216" t="str">
        <f aca="true">IF(ISERROR($V747),"",OFFSET('Smelter Look-up'!$I$4,$V747-4,0))</f>
        <v/>
      </c>
      <c r="K747" s="217"/>
      <c r="L747" s="217"/>
      <c r="M747" s="217"/>
      <c r="N747" s="217"/>
      <c r="O747" s="217"/>
      <c r="P747" s="218"/>
      <c r="Q747" s="219"/>
      <c r="R747" s="220" t="str">
        <f aca="true">IF(ISERROR($V747),"",OFFSET('Smelter Look-up'!$C$4,$V747-4,0)&amp;"")</f>
        <v/>
      </c>
      <c r="S747" s="221" t="str">
        <f aca="true">IF(B747="","",IF(ISERROR(MATCH($E747,CL,0)),"Unknown",INDIRECT("'C'!$A$"&amp;MATCH($E747,CL,0)+1)))</f>
        <v/>
      </c>
      <c r="T747" s="221" t="str">
        <f aca="true">IF(B747="","",IF(ISERROR(MATCH($J747,SorP!$B$1:$B$6279,0)),"",INDIRECT("'SorP'!$A$"&amp;MATCH($S747&amp;$J747,SorP!C:C,0))))</f>
        <v/>
      </c>
      <c r="U747" s="222"/>
      <c r="V747" s="223" t="e">
        <f aca="false">IF(C747="",NA(),IF(OR(C747="Smelter not listed",C747="Smelter not yet identified"),MATCH($B747&amp;$D747,'Smelter Look-up'!$J:$J,0),MATCH($B747&amp;$C747,'Smelter Look-up'!$J:$J,0)))</f>
        <v>#N/A</v>
      </c>
      <c r="X747" s="179" t="n">
        <f aca="false">IF(AND(C747="Smelter not listed",OR(LEN(D747)=0,LEN(E747)=0)),1,0)</f>
        <v>0</v>
      </c>
      <c r="AB747" s="224" t="str">
        <f aca="false">B747&amp;C747</f>
        <v/>
      </c>
    </row>
    <row r="748" s="179" customFormat="true" ht="20.25" hidden="false" customHeight="false" outlineLevel="0" collapsed="false">
      <c r="A748" s="221"/>
      <c r="B748" s="211" t="str">
        <f aca="false">IF(LEN(A748)=0,"",INDEX('Smelter Look-up'!$A:$A,MATCH($A748,'Smelter Look-up'!$E:$E,0)))</f>
        <v/>
      </c>
      <c r="C748" s="212" t="str">
        <f aca="false">IF(LEN(A748)=0,"",INDEX('Smelter Look-up'!$C:$C,MATCH($A748,'Smelter Look-up'!$E:$E,0)))</f>
        <v/>
      </c>
      <c r="D748" s="213"/>
      <c r="E748" s="211" t="str">
        <f aca="true">IF(ISERROR($V748),"",OFFSET('Smelter Look-up'!$D$4,$V748-4,0)&amp;"")</f>
        <v/>
      </c>
      <c r="F748" s="214" t="str">
        <f aca="true">IF(ISERROR($V748),"",OFFSET('Smelter Look-up'!$E$4,$V748-4,0))</f>
        <v/>
      </c>
      <c r="G748" s="214" t="str">
        <f aca="true">IF(C748=$X$4,IF(ISERROR($V748),"Enter smelter details","RMI"),IF(ISERROR($V748),"",OFFSET('Smelter Look-up'!$F$4,$V748-4,0)))</f>
        <v/>
      </c>
      <c r="H748" s="215" t="str">
        <f aca="true">IF(ISERROR($V748),"",OFFSET('Smelter Look-up'!$G$4,$V748-4,0))</f>
        <v/>
      </c>
      <c r="I748" s="216" t="str">
        <f aca="true">IF(ISERROR($V748),"",OFFSET('Smelter Look-up'!$H$4,$V748-4,0))</f>
        <v/>
      </c>
      <c r="J748" s="216" t="str">
        <f aca="true">IF(ISERROR($V748),"",OFFSET('Smelter Look-up'!$I$4,$V748-4,0))</f>
        <v/>
      </c>
      <c r="K748" s="217"/>
      <c r="L748" s="217"/>
      <c r="M748" s="217"/>
      <c r="N748" s="217"/>
      <c r="O748" s="217"/>
      <c r="P748" s="218"/>
      <c r="Q748" s="219"/>
      <c r="R748" s="220" t="str">
        <f aca="true">IF(ISERROR($V748),"",OFFSET('Smelter Look-up'!$C$4,$V748-4,0)&amp;"")</f>
        <v/>
      </c>
      <c r="S748" s="221" t="str">
        <f aca="true">IF(B748="","",IF(ISERROR(MATCH($E748,CL,0)),"Unknown",INDIRECT("'C'!$A$"&amp;MATCH($E748,CL,0)+1)))</f>
        <v/>
      </c>
      <c r="T748" s="221" t="str">
        <f aca="true">IF(B748="","",IF(ISERROR(MATCH($J748,SorP!$B$1:$B$6279,0)),"",INDIRECT("'SorP'!$A$"&amp;MATCH($S748&amp;$J748,SorP!C:C,0))))</f>
        <v/>
      </c>
      <c r="U748" s="222"/>
      <c r="V748" s="223" t="e">
        <f aca="false">IF(C748="",NA(),IF(OR(C748="Smelter not listed",C748="Smelter not yet identified"),MATCH($B748&amp;$D748,'Smelter Look-up'!$J:$J,0),MATCH($B748&amp;$C748,'Smelter Look-up'!$J:$J,0)))</f>
        <v>#N/A</v>
      </c>
      <c r="X748" s="179" t="n">
        <f aca="false">IF(AND(C748="Smelter not listed",OR(LEN(D748)=0,LEN(E748)=0)),1,0)</f>
        <v>0</v>
      </c>
      <c r="AB748" s="224" t="str">
        <f aca="false">B748&amp;C748</f>
        <v/>
      </c>
    </row>
    <row r="749" s="179" customFormat="true" ht="20.25" hidden="false" customHeight="false" outlineLevel="0" collapsed="false">
      <c r="A749" s="221"/>
      <c r="B749" s="211" t="str">
        <f aca="false">IF(LEN(A749)=0,"",INDEX('Smelter Look-up'!$A:$A,MATCH($A749,'Smelter Look-up'!$E:$E,0)))</f>
        <v/>
      </c>
      <c r="C749" s="212" t="str">
        <f aca="false">IF(LEN(A749)=0,"",INDEX('Smelter Look-up'!$C:$C,MATCH($A749,'Smelter Look-up'!$E:$E,0)))</f>
        <v/>
      </c>
      <c r="D749" s="213"/>
      <c r="E749" s="211" t="str">
        <f aca="true">IF(ISERROR($V749),"",OFFSET('Smelter Look-up'!$D$4,$V749-4,0)&amp;"")</f>
        <v/>
      </c>
      <c r="F749" s="214" t="str">
        <f aca="true">IF(ISERROR($V749),"",OFFSET('Smelter Look-up'!$E$4,$V749-4,0))</f>
        <v/>
      </c>
      <c r="G749" s="214" t="str">
        <f aca="true">IF(C749=$X$4,IF(ISERROR($V749),"Enter smelter details","RMI"),IF(ISERROR($V749),"",OFFSET('Smelter Look-up'!$F$4,$V749-4,0)))</f>
        <v/>
      </c>
      <c r="H749" s="215" t="str">
        <f aca="true">IF(ISERROR($V749),"",OFFSET('Smelter Look-up'!$G$4,$V749-4,0))</f>
        <v/>
      </c>
      <c r="I749" s="216" t="str">
        <f aca="true">IF(ISERROR($V749),"",OFFSET('Smelter Look-up'!$H$4,$V749-4,0))</f>
        <v/>
      </c>
      <c r="J749" s="216" t="str">
        <f aca="true">IF(ISERROR($V749),"",OFFSET('Smelter Look-up'!$I$4,$V749-4,0))</f>
        <v/>
      </c>
      <c r="K749" s="217"/>
      <c r="L749" s="217"/>
      <c r="M749" s="217"/>
      <c r="N749" s="217"/>
      <c r="O749" s="217"/>
      <c r="P749" s="218"/>
      <c r="Q749" s="219"/>
      <c r="R749" s="220" t="str">
        <f aca="true">IF(ISERROR($V749),"",OFFSET('Smelter Look-up'!$C$4,$V749-4,0)&amp;"")</f>
        <v/>
      </c>
      <c r="S749" s="221" t="str">
        <f aca="true">IF(B749="","",IF(ISERROR(MATCH($E749,CL,0)),"Unknown",INDIRECT("'C'!$A$"&amp;MATCH($E749,CL,0)+1)))</f>
        <v/>
      </c>
      <c r="T749" s="221" t="str">
        <f aca="true">IF(B749="","",IF(ISERROR(MATCH($J749,SorP!$B$1:$B$6279,0)),"",INDIRECT("'SorP'!$A$"&amp;MATCH($S749&amp;$J749,SorP!C:C,0))))</f>
        <v/>
      </c>
      <c r="U749" s="222"/>
      <c r="V749" s="223" t="e">
        <f aca="false">IF(C749="",NA(),IF(OR(C749="Smelter not listed",C749="Smelter not yet identified"),MATCH($B749&amp;$D749,'Smelter Look-up'!$J:$J,0),MATCH($B749&amp;$C749,'Smelter Look-up'!$J:$J,0)))</f>
        <v>#N/A</v>
      </c>
      <c r="X749" s="179" t="n">
        <f aca="false">IF(AND(C749="Smelter not listed",OR(LEN(D749)=0,LEN(E749)=0)),1,0)</f>
        <v>0</v>
      </c>
      <c r="AB749" s="224" t="str">
        <f aca="false">B749&amp;C749</f>
        <v/>
      </c>
    </row>
    <row r="750" s="179" customFormat="true" ht="20.25" hidden="false" customHeight="false" outlineLevel="0" collapsed="false">
      <c r="A750" s="221"/>
      <c r="B750" s="211" t="str">
        <f aca="false">IF(LEN(A750)=0,"",INDEX('Smelter Look-up'!$A:$A,MATCH($A750,'Smelter Look-up'!$E:$E,0)))</f>
        <v/>
      </c>
      <c r="C750" s="212" t="str">
        <f aca="false">IF(LEN(A750)=0,"",INDEX('Smelter Look-up'!$C:$C,MATCH($A750,'Smelter Look-up'!$E:$E,0)))</f>
        <v/>
      </c>
      <c r="D750" s="213"/>
      <c r="E750" s="211" t="str">
        <f aca="true">IF(ISERROR($V750),"",OFFSET('Smelter Look-up'!$D$4,$V750-4,0)&amp;"")</f>
        <v/>
      </c>
      <c r="F750" s="214" t="str">
        <f aca="true">IF(ISERROR($V750),"",OFFSET('Smelter Look-up'!$E$4,$V750-4,0))</f>
        <v/>
      </c>
      <c r="G750" s="214" t="str">
        <f aca="true">IF(C750=$X$4,IF(ISERROR($V750),"Enter smelter details","RMI"),IF(ISERROR($V750),"",OFFSET('Smelter Look-up'!$F$4,$V750-4,0)))</f>
        <v/>
      </c>
      <c r="H750" s="215" t="str">
        <f aca="true">IF(ISERROR($V750),"",OFFSET('Smelter Look-up'!$G$4,$V750-4,0))</f>
        <v/>
      </c>
      <c r="I750" s="216" t="str">
        <f aca="true">IF(ISERROR($V750),"",OFFSET('Smelter Look-up'!$H$4,$V750-4,0))</f>
        <v/>
      </c>
      <c r="J750" s="216" t="str">
        <f aca="true">IF(ISERROR($V750),"",OFFSET('Smelter Look-up'!$I$4,$V750-4,0))</f>
        <v/>
      </c>
      <c r="K750" s="217"/>
      <c r="L750" s="217"/>
      <c r="M750" s="217"/>
      <c r="N750" s="217"/>
      <c r="O750" s="217"/>
      <c r="P750" s="218"/>
      <c r="Q750" s="219"/>
      <c r="R750" s="220" t="str">
        <f aca="true">IF(ISERROR($V750),"",OFFSET('Smelter Look-up'!$C$4,$V750-4,0)&amp;"")</f>
        <v/>
      </c>
      <c r="S750" s="221" t="str">
        <f aca="true">IF(B750="","",IF(ISERROR(MATCH($E750,CL,0)),"Unknown",INDIRECT("'C'!$A$"&amp;MATCH($E750,CL,0)+1)))</f>
        <v/>
      </c>
      <c r="T750" s="221" t="str">
        <f aca="true">IF(B750="","",IF(ISERROR(MATCH($J750,SorP!$B$1:$B$6279,0)),"",INDIRECT("'SorP'!$A$"&amp;MATCH($S750&amp;$J750,SorP!C:C,0))))</f>
        <v/>
      </c>
      <c r="U750" s="222"/>
      <c r="V750" s="223" t="e">
        <f aca="false">IF(C750="",NA(),IF(OR(C750="Smelter not listed",C750="Smelter not yet identified"),MATCH($B750&amp;$D750,'Smelter Look-up'!$J:$J,0),MATCH($B750&amp;$C750,'Smelter Look-up'!$J:$J,0)))</f>
        <v>#N/A</v>
      </c>
      <c r="X750" s="179" t="n">
        <f aca="false">IF(AND(C750="Smelter not listed",OR(LEN(D750)=0,LEN(E750)=0)),1,0)</f>
        <v>0</v>
      </c>
      <c r="AB750" s="224" t="str">
        <f aca="false">B750&amp;C750</f>
        <v/>
      </c>
    </row>
    <row r="751" s="179" customFormat="true" ht="20.25" hidden="false" customHeight="false" outlineLevel="0" collapsed="false">
      <c r="A751" s="221"/>
      <c r="B751" s="211" t="str">
        <f aca="false">IF(LEN(A751)=0,"",INDEX('Smelter Look-up'!$A:$A,MATCH($A751,'Smelter Look-up'!$E:$E,0)))</f>
        <v/>
      </c>
      <c r="C751" s="212" t="str">
        <f aca="false">IF(LEN(A751)=0,"",INDEX('Smelter Look-up'!$C:$C,MATCH($A751,'Smelter Look-up'!$E:$E,0)))</f>
        <v/>
      </c>
      <c r="D751" s="213"/>
      <c r="E751" s="211" t="str">
        <f aca="true">IF(ISERROR($V751),"",OFFSET('Smelter Look-up'!$D$4,$V751-4,0)&amp;"")</f>
        <v/>
      </c>
      <c r="F751" s="214" t="str">
        <f aca="true">IF(ISERROR($V751),"",OFFSET('Smelter Look-up'!$E$4,$V751-4,0))</f>
        <v/>
      </c>
      <c r="G751" s="214" t="str">
        <f aca="true">IF(C751=$X$4,IF(ISERROR($V751),"Enter smelter details","RMI"),IF(ISERROR($V751),"",OFFSET('Smelter Look-up'!$F$4,$V751-4,0)))</f>
        <v/>
      </c>
      <c r="H751" s="215" t="str">
        <f aca="true">IF(ISERROR($V751),"",OFFSET('Smelter Look-up'!$G$4,$V751-4,0))</f>
        <v/>
      </c>
      <c r="I751" s="216" t="str">
        <f aca="true">IF(ISERROR($V751),"",OFFSET('Smelter Look-up'!$H$4,$V751-4,0))</f>
        <v/>
      </c>
      <c r="J751" s="216" t="str">
        <f aca="true">IF(ISERROR($V751),"",OFFSET('Smelter Look-up'!$I$4,$V751-4,0))</f>
        <v/>
      </c>
      <c r="K751" s="217"/>
      <c r="L751" s="217"/>
      <c r="M751" s="217"/>
      <c r="N751" s="217"/>
      <c r="O751" s="217"/>
      <c r="P751" s="218"/>
      <c r="Q751" s="219"/>
      <c r="R751" s="220" t="str">
        <f aca="true">IF(ISERROR($V751),"",OFFSET('Smelter Look-up'!$C$4,$V751-4,0)&amp;"")</f>
        <v/>
      </c>
      <c r="S751" s="221" t="str">
        <f aca="true">IF(B751="","",IF(ISERROR(MATCH($E751,CL,0)),"Unknown",INDIRECT("'C'!$A$"&amp;MATCH($E751,CL,0)+1)))</f>
        <v/>
      </c>
      <c r="T751" s="221" t="str">
        <f aca="true">IF(B751="","",IF(ISERROR(MATCH($J751,SorP!$B$1:$B$6279,0)),"",INDIRECT("'SorP'!$A$"&amp;MATCH($S751&amp;$J751,SorP!C:C,0))))</f>
        <v/>
      </c>
      <c r="U751" s="222"/>
      <c r="V751" s="223" t="e">
        <f aca="false">IF(C751="",NA(),IF(OR(C751="Smelter not listed",C751="Smelter not yet identified"),MATCH($B751&amp;$D751,'Smelter Look-up'!$J:$J,0),MATCH($B751&amp;$C751,'Smelter Look-up'!$J:$J,0)))</f>
        <v>#N/A</v>
      </c>
      <c r="X751" s="179" t="n">
        <f aca="false">IF(AND(C751="Smelter not listed",OR(LEN(D751)=0,LEN(E751)=0)),1,0)</f>
        <v>0</v>
      </c>
      <c r="AB751" s="224" t="str">
        <f aca="false">B751&amp;C751</f>
        <v/>
      </c>
    </row>
    <row r="752" s="179" customFormat="true" ht="20.25" hidden="false" customHeight="false" outlineLevel="0" collapsed="false">
      <c r="A752" s="221"/>
      <c r="B752" s="211" t="str">
        <f aca="false">IF(LEN(A752)=0,"",INDEX('Smelter Look-up'!$A:$A,MATCH($A752,'Smelter Look-up'!$E:$E,0)))</f>
        <v/>
      </c>
      <c r="C752" s="212" t="str">
        <f aca="false">IF(LEN(A752)=0,"",INDEX('Smelter Look-up'!$C:$C,MATCH($A752,'Smelter Look-up'!$E:$E,0)))</f>
        <v/>
      </c>
      <c r="D752" s="213"/>
      <c r="E752" s="211" t="str">
        <f aca="true">IF(ISERROR($V752),"",OFFSET('Smelter Look-up'!$D$4,$V752-4,0)&amp;"")</f>
        <v/>
      </c>
      <c r="F752" s="214" t="str">
        <f aca="true">IF(ISERROR($V752),"",OFFSET('Smelter Look-up'!$E$4,$V752-4,0))</f>
        <v/>
      </c>
      <c r="G752" s="214" t="str">
        <f aca="true">IF(C752=$X$4,IF(ISERROR($V752),"Enter smelter details","RMI"),IF(ISERROR($V752),"",OFFSET('Smelter Look-up'!$F$4,$V752-4,0)))</f>
        <v/>
      </c>
      <c r="H752" s="215" t="str">
        <f aca="true">IF(ISERROR($V752),"",OFFSET('Smelter Look-up'!$G$4,$V752-4,0))</f>
        <v/>
      </c>
      <c r="I752" s="216" t="str">
        <f aca="true">IF(ISERROR($V752),"",OFFSET('Smelter Look-up'!$H$4,$V752-4,0))</f>
        <v/>
      </c>
      <c r="J752" s="216" t="str">
        <f aca="true">IF(ISERROR($V752),"",OFFSET('Smelter Look-up'!$I$4,$V752-4,0))</f>
        <v/>
      </c>
      <c r="K752" s="217"/>
      <c r="L752" s="217"/>
      <c r="M752" s="217"/>
      <c r="N752" s="217"/>
      <c r="O752" s="217"/>
      <c r="P752" s="218"/>
      <c r="Q752" s="219"/>
      <c r="R752" s="220" t="str">
        <f aca="true">IF(ISERROR($V752),"",OFFSET('Smelter Look-up'!$C$4,$V752-4,0)&amp;"")</f>
        <v/>
      </c>
      <c r="S752" s="221" t="str">
        <f aca="true">IF(B752="","",IF(ISERROR(MATCH($E752,CL,0)),"Unknown",INDIRECT("'C'!$A$"&amp;MATCH($E752,CL,0)+1)))</f>
        <v/>
      </c>
      <c r="T752" s="221" t="str">
        <f aca="true">IF(B752="","",IF(ISERROR(MATCH($J752,SorP!$B$1:$B$6279,0)),"",INDIRECT("'SorP'!$A$"&amp;MATCH($S752&amp;$J752,SorP!C:C,0))))</f>
        <v/>
      </c>
      <c r="U752" s="222"/>
      <c r="V752" s="223" t="e">
        <f aca="false">IF(C752="",NA(),IF(OR(C752="Smelter not listed",C752="Smelter not yet identified"),MATCH($B752&amp;$D752,'Smelter Look-up'!$J:$J,0),MATCH($B752&amp;$C752,'Smelter Look-up'!$J:$J,0)))</f>
        <v>#N/A</v>
      </c>
      <c r="X752" s="179" t="n">
        <f aca="false">IF(AND(C752="Smelter not listed",OR(LEN(D752)=0,LEN(E752)=0)),1,0)</f>
        <v>0</v>
      </c>
      <c r="AB752" s="224" t="str">
        <f aca="false">B752&amp;C752</f>
        <v/>
      </c>
    </row>
    <row r="753" s="179" customFormat="true" ht="20.25" hidden="false" customHeight="false" outlineLevel="0" collapsed="false">
      <c r="A753" s="221"/>
      <c r="B753" s="211" t="str">
        <f aca="false">IF(LEN(A753)=0,"",INDEX('Smelter Look-up'!$A:$A,MATCH($A753,'Smelter Look-up'!$E:$E,0)))</f>
        <v/>
      </c>
      <c r="C753" s="212" t="str">
        <f aca="false">IF(LEN(A753)=0,"",INDEX('Smelter Look-up'!$C:$C,MATCH($A753,'Smelter Look-up'!$E:$E,0)))</f>
        <v/>
      </c>
      <c r="D753" s="213"/>
      <c r="E753" s="211" t="str">
        <f aca="true">IF(ISERROR($V753),"",OFFSET('Smelter Look-up'!$D$4,$V753-4,0)&amp;"")</f>
        <v/>
      </c>
      <c r="F753" s="214" t="str">
        <f aca="true">IF(ISERROR($V753),"",OFFSET('Smelter Look-up'!$E$4,$V753-4,0))</f>
        <v/>
      </c>
      <c r="G753" s="214" t="str">
        <f aca="true">IF(C753=$X$4,IF(ISERROR($V753),"Enter smelter details","RMI"),IF(ISERROR($V753),"",OFFSET('Smelter Look-up'!$F$4,$V753-4,0)))</f>
        <v/>
      </c>
      <c r="H753" s="215" t="str">
        <f aca="true">IF(ISERROR($V753),"",OFFSET('Smelter Look-up'!$G$4,$V753-4,0))</f>
        <v/>
      </c>
      <c r="I753" s="216" t="str">
        <f aca="true">IF(ISERROR($V753),"",OFFSET('Smelter Look-up'!$H$4,$V753-4,0))</f>
        <v/>
      </c>
      <c r="J753" s="216" t="str">
        <f aca="true">IF(ISERROR($V753),"",OFFSET('Smelter Look-up'!$I$4,$V753-4,0))</f>
        <v/>
      </c>
      <c r="K753" s="217"/>
      <c r="L753" s="217"/>
      <c r="M753" s="217"/>
      <c r="N753" s="217"/>
      <c r="O753" s="217"/>
      <c r="P753" s="218"/>
      <c r="Q753" s="219"/>
      <c r="R753" s="220" t="str">
        <f aca="true">IF(ISERROR($V753),"",OFFSET('Smelter Look-up'!$C$4,$V753-4,0)&amp;"")</f>
        <v/>
      </c>
      <c r="S753" s="221" t="str">
        <f aca="true">IF(B753="","",IF(ISERROR(MATCH($E753,CL,0)),"Unknown",INDIRECT("'C'!$A$"&amp;MATCH($E753,CL,0)+1)))</f>
        <v/>
      </c>
      <c r="T753" s="221" t="str">
        <f aca="true">IF(B753="","",IF(ISERROR(MATCH($J753,SorP!$B$1:$B$6279,0)),"",INDIRECT("'SorP'!$A$"&amp;MATCH($S753&amp;$J753,SorP!C:C,0))))</f>
        <v/>
      </c>
      <c r="U753" s="222"/>
      <c r="V753" s="223" t="e">
        <f aca="false">IF(C753="",NA(),IF(OR(C753="Smelter not listed",C753="Smelter not yet identified"),MATCH($B753&amp;$D753,'Smelter Look-up'!$J:$J,0),MATCH($B753&amp;$C753,'Smelter Look-up'!$J:$J,0)))</f>
        <v>#N/A</v>
      </c>
      <c r="X753" s="179" t="n">
        <f aca="false">IF(AND(C753="Smelter not listed",OR(LEN(D753)=0,LEN(E753)=0)),1,0)</f>
        <v>0</v>
      </c>
      <c r="AB753" s="224" t="str">
        <f aca="false">B753&amp;C753</f>
        <v/>
      </c>
    </row>
    <row r="754" s="179" customFormat="true" ht="20.25" hidden="false" customHeight="false" outlineLevel="0" collapsed="false">
      <c r="A754" s="221"/>
      <c r="B754" s="211" t="str">
        <f aca="false">IF(LEN(A754)=0,"",INDEX('Smelter Look-up'!$A:$A,MATCH($A754,'Smelter Look-up'!$E:$E,0)))</f>
        <v/>
      </c>
      <c r="C754" s="212" t="str">
        <f aca="false">IF(LEN(A754)=0,"",INDEX('Smelter Look-up'!$C:$C,MATCH($A754,'Smelter Look-up'!$E:$E,0)))</f>
        <v/>
      </c>
      <c r="D754" s="213"/>
      <c r="E754" s="211" t="str">
        <f aca="true">IF(ISERROR($V754),"",OFFSET('Smelter Look-up'!$D$4,$V754-4,0)&amp;"")</f>
        <v/>
      </c>
      <c r="F754" s="214" t="str">
        <f aca="true">IF(ISERROR($V754),"",OFFSET('Smelter Look-up'!$E$4,$V754-4,0))</f>
        <v/>
      </c>
      <c r="G754" s="214" t="str">
        <f aca="true">IF(C754=$X$4,IF(ISERROR($V754),"Enter smelter details","RMI"),IF(ISERROR($V754),"",OFFSET('Smelter Look-up'!$F$4,$V754-4,0)))</f>
        <v/>
      </c>
      <c r="H754" s="215" t="str">
        <f aca="true">IF(ISERROR($V754),"",OFFSET('Smelter Look-up'!$G$4,$V754-4,0))</f>
        <v/>
      </c>
      <c r="I754" s="216" t="str">
        <f aca="true">IF(ISERROR($V754),"",OFFSET('Smelter Look-up'!$H$4,$V754-4,0))</f>
        <v/>
      </c>
      <c r="J754" s="216" t="str">
        <f aca="true">IF(ISERROR($V754),"",OFFSET('Smelter Look-up'!$I$4,$V754-4,0))</f>
        <v/>
      </c>
      <c r="K754" s="217"/>
      <c r="L754" s="217"/>
      <c r="M754" s="217"/>
      <c r="N754" s="217"/>
      <c r="O754" s="217"/>
      <c r="P754" s="218"/>
      <c r="Q754" s="219"/>
      <c r="R754" s="220" t="str">
        <f aca="true">IF(ISERROR($V754),"",OFFSET('Smelter Look-up'!$C$4,$V754-4,0)&amp;"")</f>
        <v/>
      </c>
      <c r="S754" s="221" t="str">
        <f aca="true">IF(B754="","",IF(ISERROR(MATCH($E754,CL,0)),"Unknown",INDIRECT("'C'!$A$"&amp;MATCH($E754,CL,0)+1)))</f>
        <v/>
      </c>
      <c r="T754" s="221" t="str">
        <f aca="true">IF(B754="","",IF(ISERROR(MATCH($J754,SorP!$B$1:$B$6279,0)),"",INDIRECT("'SorP'!$A$"&amp;MATCH($S754&amp;$J754,SorP!C:C,0))))</f>
        <v/>
      </c>
      <c r="U754" s="222"/>
      <c r="V754" s="223" t="e">
        <f aca="false">IF(C754="",NA(),IF(OR(C754="Smelter not listed",C754="Smelter not yet identified"),MATCH($B754&amp;$D754,'Smelter Look-up'!$J:$J,0),MATCH($B754&amp;$C754,'Smelter Look-up'!$J:$J,0)))</f>
        <v>#N/A</v>
      </c>
      <c r="X754" s="179" t="n">
        <f aca="false">IF(AND(C754="Smelter not listed",OR(LEN(D754)=0,LEN(E754)=0)),1,0)</f>
        <v>0</v>
      </c>
      <c r="AB754" s="224" t="str">
        <f aca="false">B754&amp;C754</f>
        <v/>
      </c>
    </row>
    <row r="755" s="179" customFormat="true" ht="20.25" hidden="false" customHeight="false" outlineLevel="0" collapsed="false">
      <c r="A755" s="221"/>
      <c r="B755" s="211" t="str">
        <f aca="false">IF(LEN(A755)=0,"",INDEX('Smelter Look-up'!$A:$A,MATCH($A755,'Smelter Look-up'!$E:$E,0)))</f>
        <v/>
      </c>
      <c r="C755" s="212" t="str">
        <f aca="false">IF(LEN(A755)=0,"",INDEX('Smelter Look-up'!$C:$C,MATCH($A755,'Smelter Look-up'!$E:$E,0)))</f>
        <v/>
      </c>
      <c r="D755" s="213"/>
      <c r="E755" s="211" t="str">
        <f aca="true">IF(ISERROR($V755),"",OFFSET('Smelter Look-up'!$D$4,$V755-4,0)&amp;"")</f>
        <v/>
      </c>
      <c r="F755" s="214" t="str">
        <f aca="true">IF(ISERROR($V755),"",OFFSET('Smelter Look-up'!$E$4,$V755-4,0))</f>
        <v/>
      </c>
      <c r="G755" s="214" t="str">
        <f aca="true">IF(C755=$X$4,IF(ISERROR($V755),"Enter smelter details","RMI"),IF(ISERROR($V755),"",OFFSET('Smelter Look-up'!$F$4,$V755-4,0)))</f>
        <v/>
      </c>
      <c r="H755" s="215" t="str">
        <f aca="true">IF(ISERROR($V755),"",OFFSET('Smelter Look-up'!$G$4,$V755-4,0))</f>
        <v/>
      </c>
      <c r="I755" s="216" t="str">
        <f aca="true">IF(ISERROR($V755),"",OFFSET('Smelter Look-up'!$H$4,$V755-4,0))</f>
        <v/>
      </c>
      <c r="J755" s="216" t="str">
        <f aca="true">IF(ISERROR($V755),"",OFFSET('Smelter Look-up'!$I$4,$V755-4,0))</f>
        <v/>
      </c>
      <c r="K755" s="217"/>
      <c r="L755" s="217"/>
      <c r="M755" s="217"/>
      <c r="N755" s="217"/>
      <c r="O755" s="217"/>
      <c r="P755" s="218"/>
      <c r="Q755" s="219"/>
      <c r="R755" s="220" t="str">
        <f aca="true">IF(ISERROR($V755),"",OFFSET('Smelter Look-up'!$C$4,$V755-4,0)&amp;"")</f>
        <v/>
      </c>
      <c r="S755" s="221" t="str">
        <f aca="true">IF(B755="","",IF(ISERROR(MATCH($E755,CL,0)),"Unknown",INDIRECT("'C'!$A$"&amp;MATCH($E755,CL,0)+1)))</f>
        <v/>
      </c>
      <c r="T755" s="221" t="str">
        <f aca="true">IF(B755="","",IF(ISERROR(MATCH($J755,SorP!$B$1:$B$6279,0)),"",INDIRECT("'SorP'!$A$"&amp;MATCH($S755&amp;$J755,SorP!C:C,0))))</f>
        <v/>
      </c>
      <c r="U755" s="222"/>
      <c r="V755" s="223" t="e">
        <f aca="false">IF(C755="",NA(),IF(OR(C755="Smelter not listed",C755="Smelter not yet identified"),MATCH($B755&amp;$D755,'Smelter Look-up'!$J:$J,0),MATCH($B755&amp;$C755,'Smelter Look-up'!$J:$J,0)))</f>
        <v>#N/A</v>
      </c>
      <c r="X755" s="179" t="n">
        <f aca="false">IF(AND(C755="Smelter not listed",OR(LEN(D755)=0,LEN(E755)=0)),1,0)</f>
        <v>0</v>
      </c>
      <c r="AB755" s="224" t="str">
        <f aca="false">B755&amp;C755</f>
        <v/>
      </c>
    </row>
    <row r="756" s="179" customFormat="true" ht="20.25" hidden="false" customHeight="false" outlineLevel="0" collapsed="false">
      <c r="A756" s="221"/>
      <c r="B756" s="211" t="str">
        <f aca="false">IF(LEN(A756)=0,"",INDEX('Smelter Look-up'!$A:$A,MATCH($A756,'Smelter Look-up'!$E:$E,0)))</f>
        <v/>
      </c>
      <c r="C756" s="212" t="str">
        <f aca="false">IF(LEN(A756)=0,"",INDEX('Smelter Look-up'!$C:$C,MATCH($A756,'Smelter Look-up'!$E:$E,0)))</f>
        <v/>
      </c>
      <c r="D756" s="213"/>
      <c r="E756" s="211" t="str">
        <f aca="true">IF(ISERROR($V756),"",OFFSET('Smelter Look-up'!$D$4,$V756-4,0)&amp;"")</f>
        <v/>
      </c>
      <c r="F756" s="214" t="str">
        <f aca="true">IF(ISERROR($V756),"",OFFSET('Smelter Look-up'!$E$4,$V756-4,0))</f>
        <v/>
      </c>
      <c r="G756" s="214" t="str">
        <f aca="true">IF(C756=$X$4,IF(ISERROR($V756),"Enter smelter details","RMI"),IF(ISERROR($V756),"",OFFSET('Smelter Look-up'!$F$4,$V756-4,0)))</f>
        <v/>
      </c>
      <c r="H756" s="215" t="str">
        <f aca="true">IF(ISERROR($V756),"",OFFSET('Smelter Look-up'!$G$4,$V756-4,0))</f>
        <v/>
      </c>
      <c r="I756" s="216" t="str">
        <f aca="true">IF(ISERROR($V756),"",OFFSET('Smelter Look-up'!$H$4,$V756-4,0))</f>
        <v/>
      </c>
      <c r="J756" s="216" t="str">
        <f aca="true">IF(ISERROR($V756),"",OFFSET('Smelter Look-up'!$I$4,$V756-4,0))</f>
        <v/>
      </c>
      <c r="K756" s="217"/>
      <c r="L756" s="217"/>
      <c r="M756" s="217"/>
      <c r="N756" s="217"/>
      <c r="O756" s="217"/>
      <c r="P756" s="218"/>
      <c r="Q756" s="219"/>
      <c r="R756" s="220" t="str">
        <f aca="true">IF(ISERROR($V756),"",OFFSET('Smelter Look-up'!$C$4,$V756-4,0)&amp;"")</f>
        <v/>
      </c>
      <c r="S756" s="221" t="str">
        <f aca="true">IF(B756="","",IF(ISERROR(MATCH($E756,CL,0)),"Unknown",INDIRECT("'C'!$A$"&amp;MATCH($E756,CL,0)+1)))</f>
        <v/>
      </c>
      <c r="T756" s="221" t="str">
        <f aca="true">IF(B756="","",IF(ISERROR(MATCH($J756,SorP!$B$1:$B$6279,0)),"",INDIRECT("'SorP'!$A$"&amp;MATCH($S756&amp;$J756,SorP!C:C,0))))</f>
        <v/>
      </c>
      <c r="U756" s="222"/>
      <c r="V756" s="223" t="e">
        <f aca="false">IF(C756="",NA(),IF(OR(C756="Smelter not listed",C756="Smelter not yet identified"),MATCH($B756&amp;$D756,'Smelter Look-up'!$J:$J,0),MATCH($B756&amp;$C756,'Smelter Look-up'!$J:$J,0)))</f>
        <v>#N/A</v>
      </c>
      <c r="X756" s="179" t="n">
        <f aca="false">IF(AND(C756="Smelter not listed",OR(LEN(D756)=0,LEN(E756)=0)),1,0)</f>
        <v>0</v>
      </c>
      <c r="AB756" s="224" t="str">
        <f aca="false">B756&amp;C756</f>
        <v/>
      </c>
    </row>
    <row r="757" s="179" customFormat="true" ht="20.25" hidden="false" customHeight="false" outlineLevel="0" collapsed="false">
      <c r="A757" s="221"/>
      <c r="B757" s="211" t="str">
        <f aca="false">IF(LEN(A757)=0,"",INDEX('Smelter Look-up'!$A:$A,MATCH($A757,'Smelter Look-up'!$E:$E,0)))</f>
        <v/>
      </c>
      <c r="C757" s="212" t="str">
        <f aca="false">IF(LEN(A757)=0,"",INDEX('Smelter Look-up'!$C:$C,MATCH($A757,'Smelter Look-up'!$E:$E,0)))</f>
        <v/>
      </c>
      <c r="D757" s="213"/>
      <c r="E757" s="211" t="str">
        <f aca="true">IF(ISERROR($V757),"",OFFSET('Smelter Look-up'!$D$4,$V757-4,0)&amp;"")</f>
        <v/>
      </c>
      <c r="F757" s="214" t="str">
        <f aca="true">IF(ISERROR($V757),"",OFFSET('Smelter Look-up'!$E$4,$V757-4,0))</f>
        <v/>
      </c>
      <c r="G757" s="214" t="str">
        <f aca="true">IF(C757=$X$4,IF(ISERROR($V757),"Enter smelter details","RMI"),IF(ISERROR($V757),"",OFFSET('Smelter Look-up'!$F$4,$V757-4,0)))</f>
        <v/>
      </c>
      <c r="H757" s="215" t="str">
        <f aca="true">IF(ISERROR($V757),"",OFFSET('Smelter Look-up'!$G$4,$V757-4,0))</f>
        <v/>
      </c>
      <c r="I757" s="216" t="str">
        <f aca="true">IF(ISERROR($V757),"",OFFSET('Smelter Look-up'!$H$4,$V757-4,0))</f>
        <v/>
      </c>
      <c r="J757" s="216" t="str">
        <f aca="true">IF(ISERROR($V757),"",OFFSET('Smelter Look-up'!$I$4,$V757-4,0))</f>
        <v/>
      </c>
      <c r="K757" s="217"/>
      <c r="L757" s="217"/>
      <c r="M757" s="217"/>
      <c r="N757" s="217"/>
      <c r="O757" s="217"/>
      <c r="P757" s="218"/>
      <c r="Q757" s="219"/>
      <c r="R757" s="220" t="str">
        <f aca="true">IF(ISERROR($V757),"",OFFSET('Smelter Look-up'!$C$4,$V757-4,0)&amp;"")</f>
        <v/>
      </c>
      <c r="S757" s="221" t="str">
        <f aca="true">IF(B757="","",IF(ISERROR(MATCH($E757,CL,0)),"Unknown",INDIRECT("'C'!$A$"&amp;MATCH($E757,CL,0)+1)))</f>
        <v/>
      </c>
      <c r="T757" s="221" t="str">
        <f aca="true">IF(B757="","",IF(ISERROR(MATCH($J757,SorP!$B$1:$B$6279,0)),"",INDIRECT("'SorP'!$A$"&amp;MATCH($S757&amp;$J757,SorP!C:C,0))))</f>
        <v/>
      </c>
      <c r="U757" s="222"/>
      <c r="V757" s="223" t="e">
        <f aca="false">IF(C757="",NA(),IF(OR(C757="Smelter not listed",C757="Smelter not yet identified"),MATCH($B757&amp;$D757,'Smelter Look-up'!$J:$J,0),MATCH($B757&amp;$C757,'Smelter Look-up'!$J:$J,0)))</f>
        <v>#N/A</v>
      </c>
      <c r="X757" s="179" t="n">
        <f aca="false">IF(AND(C757="Smelter not listed",OR(LEN(D757)=0,LEN(E757)=0)),1,0)</f>
        <v>0</v>
      </c>
      <c r="AB757" s="224" t="str">
        <f aca="false">B757&amp;C757</f>
        <v/>
      </c>
    </row>
    <row r="758" s="179" customFormat="true" ht="20.25" hidden="false" customHeight="false" outlineLevel="0" collapsed="false">
      <c r="A758" s="221"/>
      <c r="B758" s="211" t="str">
        <f aca="false">IF(LEN(A758)=0,"",INDEX('Smelter Look-up'!$A:$A,MATCH($A758,'Smelter Look-up'!$E:$E,0)))</f>
        <v/>
      </c>
      <c r="C758" s="212" t="str">
        <f aca="false">IF(LEN(A758)=0,"",INDEX('Smelter Look-up'!$C:$C,MATCH($A758,'Smelter Look-up'!$E:$E,0)))</f>
        <v/>
      </c>
      <c r="D758" s="213"/>
      <c r="E758" s="211" t="str">
        <f aca="true">IF(ISERROR($V758),"",OFFSET('Smelter Look-up'!$D$4,$V758-4,0)&amp;"")</f>
        <v/>
      </c>
      <c r="F758" s="214" t="str">
        <f aca="true">IF(ISERROR($V758),"",OFFSET('Smelter Look-up'!$E$4,$V758-4,0))</f>
        <v/>
      </c>
      <c r="G758" s="214" t="str">
        <f aca="true">IF(C758=$X$4,IF(ISERROR($V758),"Enter smelter details","RMI"),IF(ISERROR($V758),"",OFFSET('Smelter Look-up'!$F$4,$V758-4,0)))</f>
        <v/>
      </c>
      <c r="H758" s="215" t="str">
        <f aca="true">IF(ISERROR($V758),"",OFFSET('Smelter Look-up'!$G$4,$V758-4,0))</f>
        <v/>
      </c>
      <c r="I758" s="216" t="str">
        <f aca="true">IF(ISERROR($V758),"",OFFSET('Smelter Look-up'!$H$4,$V758-4,0))</f>
        <v/>
      </c>
      <c r="J758" s="216" t="str">
        <f aca="true">IF(ISERROR($V758),"",OFFSET('Smelter Look-up'!$I$4,$V758-4,0))</f>
        <v/>
      </c>
      <c r="K758" s="217"/>
      <c r="L758" s="217"/>
      <c r="M758" s="217"/>
      <c r="N758" s="217"/>
      <c r="O758" s="217"/>
      <c r="P758" s="218"/>
      <c r="Q758" s="219"/>
      <c r="R758" s="220" t="str">
        <f aca="true">IF(ISERROR($V758),"",OFFSET('Smelter Look-up'!$C$4,$V758-4,0)&amp;"")</f>
        <v/>
      </c>
      <c r="S758" s="221" t="str">
        <f aca="true">IF(B758="","",IF(ISERROR(MATCH($E758,CL,0)),"Unknown",INDIRECT("'C'!$A$"&amp;MATCH($E758,CL,0)+1)))</f>
        <v/>
      </c>
      <c r="T758" s="221" t="str">
        <f aca="true">IF(B758="","",IF(ISERROR(MATCH($J758,SorP!$B$1:$B$6279,0)),"",INDIRECT("'SorP'!$A$"&amp;MATCH($S758&amp;$J758,SorP!C:C,0))))</f>
        <v/>
      </c>
      <c r="U758" s="222"/>
      <c r="V758" s="223" t="e">
        <f aca="false">IF(C758="",NA(),IF(OR(C758="Smelter not listed",C758="Smelter not yet identified"),MATCH($B758&amp;$D758,'Smelter Look-up'!$J:$J,0),MATCH($B758&amp;$C758,'Smelter Look-up'!$J:$J,0)))</f>
        <v>#N/A</v>
      </c>
      <c r="X758" s="179" t="n">
        <f aca="false">IF(AND(C758="Smelter not listed",OR(LEN(D758)=0,LEN(E758)=0)),1,0)</f>
        <v>0</v>
      </c>
      <c r="AB758" s="224" t="str">
        <f aca="false">B758&amp;C758</f>
        <v/>
      </c>
    </row>
    <row r="759" s="179" customFormat="true" ht="20.25" hidden="false" customHeight="false" outlineLevel="0" collapsed="false">
      <c r="A759" s="221"/>
      <c r="B759" s="211" t="str">
        <f aca="false">IF(LEN(A759)=0,"",INDEX('Smelter Look-up'!$A:$A,MATCH($A759,'Smelter Look-up'!$E:$E,0)))</f>
        <v/>
      </c>
      <c r="C759" s="212" t="str">
        <f aca="false">IF(LEN(A759)=0,"",INDEX('Smelter Look-up'!$C:$C,MATCH($A759,'Smelter Look-up'!$E:$E,0)))</f>
        <v/>
      </c>
      <c r="D759" s="213"/>
      <c r="E759" s="211" t="str">
        <f aca="true">IF(ISERROR($V759),"",OFFSET('Smelter Look-up'!$D$4,$V759-4,0)&amp;"")</f>
        <v/>
      </c>
      <c r="F759" s="214" t="str">
        <f aca="true">IF(ISERROR($V759),"",OFFSET('Smelter Look-up'!$E$4,$V759-4,0))</f>
        <v/>
      </c>
      <c r="G759" s="214" t="str">
        <f aca="true">IF(C759=$X$4,IF(ISERROR($V759),"Enter smelter details","RMI"),IF(ISERROR($V759),"",OFFSET('Smelter Look-up'!$F$4,$V759-4,0)))</f>
        <v/>
      </c>
      <c r="H759" s="215" t="str">
        <f aca="true">IF(ISERROR($V759),"",OFFSET('Smelter Look-up'!$G$4,$V759-4,0))</f>
        <v/>
      </c>
      <c r="I759" s="216" t="str">
        <f aca="true">IF(ISERROR($V759),"",OFFSET('Smelter Look-up'!$H$4,$V759-4,0))</f>
        <v/>
      </c>
      <c r="J759" s="216" t="str">
        <f aca="true">IF(ISERROR($V759),"",OFFSET('Smelter Look-up'!$I$4,$V759-4,0))</f>
        <v/>
      </c>
      <c r="K759" s="217"/>
      <c r="L759" s="217"/>
      <c r="M759" s="217"/>
      <c r="N759" s="217"/>
      <c r="O759" s="217"/>
      <c r="P759" s="218"/>
      <c r="Q759" s="219"/>
      <c r="R759" s="220" t="str">
        <f aca="true">IF(ISERROR($V759),"",OFFSET('Smelter Look-up'!$C$4,$V759-4,0)&amp;"")</f>
        <v/>
      </c>
      <c r="S759" s="221" t="str">
        <f aca="true">IF(B759="","",IF(ISERROR(MATCH($E759,CL,0)),"Unknown",INDIRECT("'C'!$A$"&amp;MATCH($E759,CL,0)+1)))</f>
        <v/>
      </c>
      <c r="T759" s="221" t="str">
        <f aca="true">IF(B759="","",IF(ISERROR(MATCH($J759,SorP!$B$1:$B$6279,0)),"",INDIRECT("'SorP'!$A$"&amp;MATCH($S759&amp;$J759,SorP!C:C,0))))</f>
        <v/>
      </c>
      <c r="U759" s="222"/>
      <c r="V759" s="223" t="e">
        <f aca="false">IF(C759="",NA(),IF(OR(C759="Smelter not listed",C759="Smelter not yet identified"),MATCH($B759&amp;$D759,'Smelter Look-up'!$J:$J,0),MATCH($B759&amp;$C759,'Smelter Look-up'!$J:$J,0)))</f>
        <v>#N/A</v>
      </c>
      <c r="X759" s="179" t="n">
        <f aca="false">IF(AND(C759="Smelter not listed",OR(LEN(D759)=0,LEN(E759)=0)),1,0)</f>
        <v>0</v>
      </c>
      <c r="AB759" s="224" t="str">
        <f aca="false">B759&amp;C759</f>
        <v/>
      </c>
    </row>
    <row r="760" s="179" customFormat="true" ht="20.25" hidden="false" customHeight="false" outlineLevel="0" collapsed="false">
      <c r="A760" s="221"/>
      <c r="B760" s="211" t="str">
        <f aca="false">IF(LEN(A760)=0,"",INDEX('Smelter Look-up'!$A:$A,MATCH($A760,'Smelter Look-up'!$E:$E,0)))</f>
        <v/>
      </c>
      <c r="C760" s="212" t="str">
        <f aca="false">IF(LEN(A760)=0,"",INDEX('Smelter Look-up'!$C:$C,MATCH($A760,'Smelter Look-up'!$E:$E,0)))</f>
        <v/>
      </c>
      <c r="D760" s="213"/>
      <c r="E760" s="211" t="str">
        <f aca="true">IF(ISERROR($V760),"",OFFSET('Smelter Look-up'!$D$4,$V760-4,0)&amp;"")</f>
        <v/>
      </c>
      <c r="F760" s="214" t="str">
        <f aca="true">IF(ISERROR($V760),"",OFFSET('Smelter Look-up'!$E$4,$V760-4,0))</f>
        <v/>
      </c>
      <c r="G760" s="214" t="str">
        <f aca="true">IF(C760=$X$4,IF(ISERROR($V760),"Enter smelter details","RMI"),IF(ISERROR($V760),"",OFFSET('Smelter Look-up'!$F$4,$V760-4,0)))</f>
        <v/>
      </c>
      <c r="H760" s="215" t="str">
        <f aca="true">IF(ISERROR($V760),"",OFFSET('Smelter Look-up'!$G$4,$V760-4,0))</f>
        <v/>
      </c>
      <c r="I760" s="216" t="str">
        <f aca="true">IF(ISERROR($V760),"",OFFSET('Smelter Look-up'!$H$4,$V760-4,0))</f>
        <v/>
      </c>
      <c r="J760" s="216" t="str">
        <f aca="true">IF(ISERROR($V760),"",OFFSET('Smelter Look-up'!$I$4,$V760-4,0))</f>
        <v/>
      </c>
      <c r="K760" s="217"/>
      <c r="L760" s="217"/>
      <c r="M760" s="217"/>
      <c r="N760" s="217"/>
      <c r="O760" s="217"/>
      <c r="P760" s="218"/>
      <c r="Q760" s="219"/>
      <c r="R760" s="220" t="str">
        <f aca="true">IF(ISERROR($V760),"",OFFSET('Smelter Look-up'!$C$4,$V760-4,0)&amp;"")</f>
        <v/>
      </c>
      <c r="S760" s="221" t="str">
        <f aca="true">IF(B760="","",IF(ISERROR(MATCH($E760,CL,0)),"Unknown",INDIRECT("'C'!$A$"&amp;MATCH($E760,CL,0)+1)))</f>
        <v/>
      </c>
      <c r="T760" s="221" t="str">
        <f aca="true">IF(B760="","",IF(ISERROR(MATCH($J760,SorP!$B$1:$B$6279,0)),"",INDIRECT("'SorP'!$A$"&amp;MATCH($S760&amp;$J760,SorP!C:C,0))))</f>
        <v/>
      </c>
      <c r="U760" s="222"/>
      <c r="V760" s="223" t="e">
        <f aca="false">IF(C760="",NA(),IF(OR(C760="Smelter not listed",C760="Smelter not yet identified"),MATCH($B760&amp;$D760,'Smelter Look-up'!$J:$J,0),MATCH($B760&amp;$C760,'Smelter Look-up'!$J:$J,0)))</f>
        <v>#N/A</v>
      </c>
      <c r="X760" s="179" t="n">
        <f aca="false">IF(AND(C760="Smelter not listed",OR(LEN(D760)=0,LEN(E760)=0)),1,0)</f>
        <v>0</v>
      </c>
      <c r="AB760" s="224" t="str">
        <f aca="false">B760&amp;C760</f>
        <v/>
      </c>
    </row>
    <row r="761" s="179" customFormat="true" ht="20.25" hidden="false" customHeight="false" outlineLevel="0" collapsed="false">
      <c r="A761" s="221"/>
      <c r="B761" s="211" t="str">
        <f aca="false">IF(LEN(A761)=0,"",INDEX('Smelter Look-up'!$A:$A,MATCH($A761,'Smelter Look-up'!$E:$E,0)))</f>
        <v/>
      </c>
      <c r="C761" s="212" t="str">
        <f aca="false">IF(LEN(A761)=0,"",INDEX('Smelter Look-up'!$C:$C,MATCH($A761,'Smelter Look-up'!$E:$E,0)))</f>
        <v/>
      </c>
      <c r="D761" s="213"/>
      <c r="E761" s="211" t="str">
        <f aca="true">IF(ISERROR($V761),"",OFFSET('Smelter Look-up'!$D$4,$V761-4,0)&amp;"")</f>
        <v/>
      </c>
      <c r="F761" s="214" t="str">
        <f aca="true">IF(ISERROR($V761),"",OFFSET('Smelter Look-up'!$E$4,$V761-4,0))</f>
        <v/>
      </c>
      <c r="G761" s="214" t="str">
        <f aca="true">IF(C761=$X$4,IF(ISERROR($V761),"Enter smelter details","RMI"),IF(ISERROR($V761),"",OFFSET('Smelter Look-up'!$F$4,$V761-4,0)))</f>
        <v/>
      </c>
      <c r="H761" s="215" t="str">
        <f aca="true">IF(ISERROR($V761),"",OFFSET('Smelter Look-up'!$G$4,$V761-4,0))</f>
        <v/>
      </c>
      <c r="I761" s="216" t="str">
        <f aca="true">IF(ISERROR($V761),"",OFFSET('Smelter Look-up'!$H$4,$V761-4,0))</f>
        <v/>
      </c>
      <c r="J761" s="216" t="str">
        <f aca="true">IF(ISERROR($V761),"",OFFSET('Smelter Look-up'!$I$4,$V761-4,0))</f>
        <v/>
      </c>
      <c r="K761" s="217"/>
      <c r="L761" s="217"/>
      <c r="M761" s="217"/>
      <c r="N761" s="217"/>
      <c r="O761" s="217"/>
      <c r="P761" s="218"/>
      <c r="Q761" s="219"/>
      <c r="R761" s="220" t="str">
        <f aca="true">IF(ISERROR($V761),"",OFFSET('Smelter Look-up'!$C$4,$V761-4,0)&amp;"")</f>
        <v/>
      </c>
      <c r="S761" s="221" t="str">
        <f aca="true">IF(B761="","",IF(ISERROR(MATCH($E761,CL,0)),"Unknown",INDIRECT("'C'!$A$"&amp;MATCH($E761,CL,0)+1)))</f>
        <v/>
      </c>
      <c r="T761" s="221" t="str">
        <f aca="true">IF(B761="","",IF(ISERROR(MATCH($J761,SorP!$B$1:$B$6279,0)),"",INDIRECT("'SorP'!$A$"&amp;MATCH($S761&amp;$J761,SorP!C:C,0))))</f>
        <v/>
      </c>
      <c r="U761" s="222"/>
      <c r="V761" s="223" t="e">
        <f aca="false">IF(C761="",NA(),IF(OR(C761="Smelter not listed",C761="Smelter not yet identified"),MATCH($B761&amp;$D761,'Smelter Look-up'!$J:$J,0),MATCH($B761&amp;$C761,'Smelter Look-up'!$J:$J,0)))</f>
        <v>#N/A</v>
      </c>
      <c r="X761" s="179" t="n">
        <f aca="false">IF(AND(C761="Smelter not listed",OR(LEN(D761)=0,LEN(E761)=0)),1,0)</f>
        <v>0</v>
      </c>
      <c r="AB761" s="224" t="str">
        <f aca="false">B761&amp;C761</f>
        <v/>
      </c>
    </row>
    <row r="762" s="179" customFormat="true" ht="20.25" hidden="false" customHeight="false" outlineLevel="0" collapsed="false">
      <c r="A762" s="221"/>
      <c r="B762" s="211" t="str">
        <f aca="false">IF(LEN(A762)=0,"",INDEX('Smelter Look-up'!$A:$A,MATCH($A762,'Smelter Look-up'!$E:$E,0)))</f>
        <v/>
      </c>
      <c r="C762" s="212" t="str">
        <f aca="false">IF(LEN(A762)=0,"",INDEX('Smelter Look-up'!$C:$C,MATCH($A762,'Smelter Look-up'!$E:$E,0)))</f>
        <v/>
      </c>
      <c r="D762" s="213"/>
      <c r="E762" s="211" t="str">
        <f aca="true">IF(ISERROR($V762),"",OFFSET('Smelter Look-up'!$D$4,$V762-4,0)&amp;"")</f>
        <v/>
      </c>
      <c r="F762" s="214" t="str">
        <f aca="true">IF(ISERROR($V762),"",OFFSET('Smelter Look-up'!$E$4,$V762-4,0))</f>
        <v/>
      </c>
      <c r="G762" s="214" t="str">
        <f aca="true">IF(C762=$X$4,IF(ISERROR($V762),"Enter smelter details","RMI"),IF(ISERROR($V762),"",OFFSET('Smelter Look-up'!$F$4,$V762-4,0)))</f>
        <v/>
      </c>
      <c r="H762" s="215" t="str">
        <f aca="true">IF(ISERROR($V762),"",OFFSET('Smelter Look-up'!$G$4,$V762-4,0))</f>
        <v/>
      </c>
      <c r="I762" s="216" t="str">
        <f aca="true">IF(ISERROR($V762),"",OFFSET('Smelter Look-up'!$H$4,$V762-4,0))</f>
        <v/>
      </c>
      <c r="J762" s="216" t="str">
        <f aca="true">IF(ISERROR($V762),"",OFFSET('Smelter Look-up'!$I$4,$V762-4,0))</f>
        <v/>
      </c>
      <c r="K762" s="217"/>
      <c r="L762" s="217"/>
      <c r="M762" s="217"/>
      <c r="N762" s="217"/>
      <c r="O762" s="217"/>
      <c r="P762" s="218"/>
      <c r="Q762" s="219"/>
      <c r="R762" s="220" t="str">
        <f aca="true">IF(ISERROR($V762),"",OFFSET('Smelter Look-up'!$C$4,$V762-4,0)&amp;"")</f>
        <v/>
      </c>
      <c r="S762" s="221" t="str">
        <f aca="true">IF(B762="","",IF(ISERROR(MATCH($E762,CL,0)),"Unknown",INDIRECT("'C'!$A$"&amp;MATCH($E762,CL,0)+1)))</f>
        <v/>
      </c>
      <c r="T762" s="221" t="str">
        <f aca="true">IF(B762="","",IF(ISERROR(MATCH($J762,SorP!$B$1:$B$6279,0)),"",INDIRECT("'SorP'!$A$"&amp;MATCH($S762&amp;$J762,SorP!C:C,0))))</f>
        <v/>
      </c>
      <c r="U762" s="222"/>
      <c r="V762" s="223" t="e">
        <f aca="false">IF(C762="",NA(),IF(OR(C762="Smelter not listed",C762="Smelter not yet identified"),MATCH($B762&amp;$D762,'Smelter Look-up'!$J:$J,0),MATCH($B762&amp;$C762,'Smelter Look-up'!$J:$J,0)))</f>
        <v>#N/A</v>
      </c>
      <c r="X762" s="179" t="n">
        <f aca="false">IF(AND(C762="Smelter not listed",OR(LEN(D762)=0,LEN(E762)=0)),1,0)</f>
        <v>0</v>
      </c>
      <c r="AB762" s="224" t="str">
        <f aca="false">B762&amp;C762</f>
        <v/>
      </c>
    </row>
    <row r="763" s="179" customFormat="true" ht="20.25" hidden="false" customHeight="false" outlineLevel="0" collapsed="false">
      <c r="A763" s="221"/>
      <c r="B763" s="211" t="str">
        <f aca="false">IF(LEN(A763)=0,"",INDEX('Smelter Look-up'!$A:$A,MATCH($A763,'Smelter Look-up'!$E:$E,0)))</f>
        <v/>
      </c>
      <c r="C763" s="212" t="str">
        <f aca="false">IF(LEN(A763)=0,"",INDEX('Smelter Look-up'!$C:$C,MATCH($A763,'Smelter Look-up'!$E:$E,0)))</f>
        <v/>
      </c>
      <c r="D763" s="213"/>
      <c r="E763" s="211" t="str">
        <f aca="true">IF(ISERROR($V763),"",OFFSET('Smelter Look-up'!$D$4,$V763-4,0)&amp;"")</f>
        <v/>
      </c>
      <c r="F763" s="214" t="str">
        <f aca="true">IF(ISERROR($V763),"",OFFSET('Smelter Look-up'!$E$4,$V763-4,0))</f>
        <v/>
      </c>
      <c r="G763" s="214" t="str">
        <f aca="true">IF(C763=$X$4,IF(ISERROR($V763),"Enter smelter details","RMI"),IF(ISERROR($V763),"",OFFSET('Smelter Look-up'!$F$4,$V763-4,0)))</f>
        <v/>
      </c>
      <c r="H763" s="215" t="str">
        <f aca="true">IF(ISERROR($V763),"",OFFSET('Smelter Look-up'!$G$4,$V763-4,0))</f>
        <v/>
      </c>
      <c r="I763" s="216" t="str">
        <f aca="true">IF(ISERROR($V763),"",OFFSET('Smelter Look-up'!$H$4,$V763-4,0))</f>
        <v/>
      </c>
      <c r="J763" s="216" t="str">
        <f aca="true">IF(ISERROR($V763),"",OFFSET('Smelter Look-up'!$I$4,$V763-4,0))</f>
        <v/>
      </c>
      <c r="K763" s="217"/>
      <c r="L763" s="217"/>
      <c r="M763" s="217"/>
      <c r="N763" s="217"/>
      <c r="O763" s="217"/>
      <c r="P763" s="218"/>
      <c r="Q763" s="219"/>
      <c r="R763" s="220" t="str">
        <f aca="true">IF(ISERROR($V763),"",OFFSET('Smelter Look-up'!$C$4,$V763-4,0)&amp;"")</f>
        <v/>
      </c>
      <c r="S763" s="221" t="str">
        <f aca="true">IF(B763="","",IF(ISERROR(MATCH($E763,CL,0)),"Unknown",INDIRECT("'C'!$A$"&amp;MATCH($E763,CL,0)+1)))</f>
        <v/>
      </c>
      <c r="T763" s="221" t="str">
        <f aca="true">IF(B763="","",IF(ISERROR(MATCH($J763,SorP!$B$1:$B$6279,0)),"",INDIRECT("'SorP'!$A$"&amp;MATCH($S763&amp;$J763,SorP!C:C,0))))</f>
        <v/>
      </c>
      <c r="U763" s="222"/>
      <c r="V763" s="223" t="e">
        <f aca="false">IF(C763="",NA(),IF(OR(C763="Smelter not listed",C763="Smelter not yet identified"),MATCH($B763&amp;$D763,'Smelter Look-up'!$J:$J,0),MATCH($B763&amp;$C763,'Smelter Look-up'!$J:$J,0)))</f>
        <v>#N/A</v>
      </c>
      <c r="X763" s="179" t="n">
        <f aca="false">IF(AND(C763="Smelter not listed",OR(LEN(D763)=0,LEN(E763)=0)),1,0)</f>
        <v>0</v>
      </c>
      <c r="AB763" s="224" t="str">
        <f aca="false">B763&amp;C763</f>
        <v/>
      </c>
    </row>
    <row r="764" s="179" customFormat="true" ht="20.25" hidden="false" customHeight="false" outlineLevel="0" collapsed="false">
      <c r="A764" s="221"/>
      <c r="B764" s="211" t="str">
        <f aca="false">IF(LEN(A764)=0,"",INDEX('Smelter Look-up'!$A:$A,MATCH($A764,'Smelter Look-up'!$E:$E,0)))</f>
        <v/>
      </c>
      <c r="C764" s="212" t="str">
        <f aca="false">IF(LEN(A764)=0,"",INDEX('Smelter Look-up'!$C:$C,MATCH($A764,'Smelter Look-up'!$E:$E,0)))</f>
        <v/>
      </c>
      <c r="D764" s="213"/>
      <c r="E764" s="211" t="str">
        <f aca="true">IF(ISERROR($V764),"",OFFSET('Smelter Look-up'!$D$4,$V764-4,0)&amp;"")</f>
        <v/>
      </c>
      <c r="F764" s="214" t="str">
        <f aca="true">IF(ISERROR($V764),"",OFFSET('Smelter Look-up'!$E$4,$V764-4,0))</f>
        <v/>
      </c>
      <c r="G764" s="214" t="str">
        <f aca="true">IF(C764=$X$4,IF(ISERROR($V764),"Enter smelter details","RMI"),IF(ISERROR($V764),"",OFFSET('Smelter Look-up'!$F$4,$V764-4,0)))</f>
        <v/>
      </c>
      <c r="H764" s="215" t="str">
        <f aca="true">IF(ISERROR($V764),"",OFFSET('Smelter Look-up'!$G$4,$V764-4,0))</f>
        <v/>
      </c>
      <c r="I764" s="216" t="str">
        <f aca="true">IF(ISERROR($V764),"",OFFSET('Smelter Look-up'!$H$4,$V764-4,0))</f>
        <v/>
      </c>
      <c r="J764" s="216" t="str">
        <f aca="true">IF(ISERROR($V764),"",OFFSET('Smelter Look-up'!$I$4,$V764-4,0))</f>
        <v/>
      </c>
      <c r="K764" s="217"/>
      <c r="L764" s="217"/>
      <c r="M764" s="217"/>
      <c r="N764" s="217"/>
      <c r="O764" s="217"/>
      <c r="P764" s="218"/>
      <c r="Q764" s="219"/>
      <c r="R764" s="220" t="str">
        <f aca="true">IF(ISERROR($V764),"",OFFSET('Smelter Look-up'!$C$4,$V764-4,0)&amp;"")</f>
        <v/>
      </c>
      <c r="S764" s="221" t="str">
        <f aca="true">IF(B764="","",IF(ISERROR(MATCH($E764,CL,0)),"Unknown",INDIRECT("'C'!$A$"&amp;MATCH($E764,CL,0)+1)))</f>
        <v/>
      </c>
      <c r="T764" s="221" t="str">
        <f aca="true">IF(B764="","",IF(ISERROR(MATCH($J764,SorP!$B$1:$B$6279,0)),"",INDIRECT("'SorP'!$A$"&amp;MATCH($S764&amp;$J764,SorP!C:C,0))))</f>
        <v/>
      </c>
      <c r="U764" s="222"/>
      <c r="V764" s="223" t="e">
        <f aca="false">IF(C764="",NA(),IF(OR(C764="Smelter not listed",C764="Smelter not yet identified"),MATCH($B764&amp;$D764,'Smelter Look-up'!$J:$J,0),MATCH($B764&amp;$C764,'Smelter Look-up'!$J:$J,0)))</f>
        <v>#N/A</v>
      </c>
      <c r="X764" s="179" t="n">
        <f aca="false">IF(AND(C764="Smelter not listed",OR(LEN(D764)=0,LEN(E764)=0)),1,0)</f>
        <v>0</v>
      </c>
      <c r="AB764" s="224" t="str">
        <f aca="false">B764&amp;C764</f>
        <v/>
      </c>
    </row>
    <row r="765" s="179" customFormat="true" ht="20.25" hidden="false" customHeight="false" outlineLevel="0" collapsed="false">
      <c r="A765" s="221"/>
      <c r="B765" s="211" t="str">
        <f aca="false">IF(LEN(A765)=0,"",INDEX('Smelter Look-up'!$A:$A,MATCH($A765,'Smelter Look-up'!$E:$E,0)))</f>
        <v/>
      </c>
      <c r="C765" s="212" t="str">
        <f aca="false">IF(LEN(A765)=0,"",INDEX('Smelter Look-up'!$C:$C,MATCH($A765,'Smelter Look-up'!$E:$E,0)))</f>
        <v/>
      </c>
      <c r="D765" s="213"/>
      <c r="E765" s="211" t="str">
        <f aca="true">IF(ISERROR($V765),"",OFFSET('Smelter Look-up'!$D$4,$V765-4,0)&amp;"")</f>
        <v/>
      </c>
      <c r="F765" s="214" t="str">
        <f aca="true">IF(ISERROR($V765),"",OFFSET('Smelter Look-up'!$E$4,$V765-4,0))</f>
        <v/>
      </c>
      <c r="G765" s="214" t="str">
        <f aca="true">IF(C765=$X$4,IF(ISERROR($V765),"Enter smelter details","RMI"),IF(ISERROR($V765),"",OFFSET('Smelter Look-up'!$F$4,$V765-4,0)))</f>
        <v/>
      </c>
      <c r="H765" s="215" t="str">
        <f aca="true">IF(ISERROR($V765),"",OFFSET('Smelter Look-up'!$G$4,$V765-4,0))</f>
        <v/>
      </c>
      <c r="I765" s="216" t="str">
        <f aca="true">IF(ISERROR($V765),"",OFFSET('Smelter Look-up'!$H$4,$V765-4,0))</f>
        <v/>
      </c>
      <c r="J765" s="216" t="str">
        <f aca="true">IF(ISERROR($V765),"",OFFSET('Smelter Look-up'!$I$4,$V765-4,0))</f>
        <v/>
      </c>
      <c r="K765" s="217"/>
      <c r="L765" s="217"/>
      <c r="M765" s="217"/>
      <c r="N765" s="217"/>
      <c r="O765" s="217"/>
      <c r="P765" s="218"/>
      <c r="Q765" s="219"/>
      <c r="R765" s="220" t="str">
        <f aca="true">IF(ISERROR($V765),"",OFFSET('Smelter Look-up'!$C$4,$V765-4,0)&amp;"")</f>
        <v/>
      </c>
      <c r="S765" s="221" t="str">
        <f aca="true">IF(B765="","",IF(ISERROR(MATCH($E765,CL,0)),"Unknown",INDIRECT("'C'!$A$"&amp;MATCH($E765,CL,0)+1)))</f>
        <v/>
      </c>
      <c r="T765" s="221" t="str">
        <f aca="true">IF(B765="","",IF(ISERROR(MATCH($J765,SorP!$B$1:$B$6279,0)),"",INDIRECT("'SorP'!$A$"&amp;MATCH($S765&amp;$J765,SorP!C:C,0))))</f>
        <v/>
      </c>
      <c r="U765" s="222"/>
      <c r="V765" s="223" t="e">
        <f aca="false">IF(C765="",NA(),IF(OR(C765="Smelter not listed",C765="Smelter not yet identified"),MATCH($B765&amp;$D765,'Smelter Look-up'!$J:$J,0),MATCH($B765&amp;$C765,'Smelter Look-up'!$J:$J,0)))</f>
        <v>#N/A</v>
      </c>
      <c r="X765" s="179" t="n">
        <f aca="false">IF(AND(C765="Smelter not listed",OR(LEN(D765)=0,LEN(E765)=0)),1,0)</f>
        <v>0</v>
      </c>
      <c r="AB765" s="224" t="str">
        <f aca="false">B765&amp;C765</f>
        <v/>
      </c>
    </row>
    <row r="766" s="179" customFormat="true" ht="20.25" hidden="false" customHeight="false" outlineLevel="0" collapsed="false">
      <c r="A766" s="221"/>
      <c r="B766" s="211" t="str">
        <f aca="false">IF(LEN(A766)=0,"",INDEX('Smelter Look-up'!$A:$A,MATCH($A766,'Smelter Look-up'!$E:$E,0)))</f>
        <v/>
      </c>
      <c r="C766" s="212" t="str">
        <f aca="false">IF(LEN(A766)=0,"",INDEX('Smelter Look-up'!$C:$C,MATCH($A766,'Smelter Look-up'!$E:$E,0)))</f>
        <v/>
      </c>
      <c r="D766" s="213"/>
      <c r="E766" s="211" t="str">
        <f aca="true">IF(ISERROR($V766),"",OFFSET('Smelter Look-up'!$D$4,$V766-4,0)&amp;"")</f>
        <v/>
      </c>
      <c r="F766" s="214" t="str">
        <f aca="true">IF(ISERROR($V766),"",OFFSET('Smelter Look-up'!$E$4,$V766-4,0))</f>
        <v/>
      </c>
      <c r="G766" s="214" t="str">
        <f aca="true">IF(C766=$X$4,IF(ISERROR($V766),"Enter smelter details","RMI"),IF(ISERROR($V766),"",OFFSET('Smelter Look-up'!$F$4,$V766-4,0)))</f>
        <v/>
      </c>
      <c r="H766" s="215" t="str">
        <f aca="true">IF(ISERROR($V766),"",OFFSET('Smelter Look-up'!$G$4,$V766-4,0))</f>
        <v/>
      </c>
      <c r="I766" s="216" t="str">
        <f aca="true">IF(ISERROR($V766),"",OFFSET('Smelter Look-up'!$H$4,$V766-4,0))</f>
        <v/>
      </c>
      <c r="J766" s="216" t="str">
        <f aca="true">IF(ISERROR($V766),"",OFFSET('Smelter Look-up'!$I$4,$V766-4,0))</f>
        <v/>
      </c>
      <c r="K766" s="217"/>
      <c r="L766" s="217"/>
      <c r="M766" s="217"/>
      <c r="N766" s="217"/>
      <c r="O766" s="217"/>
      <c r="P766" s="218"/>
      <c r="Q766" s="219"/>
      <c r="R766" s="220" t="str">
        <f aca="true">IF(ISERROR($V766),"",OFFSET('Smelter Look-up'!$C$4,$V766-4,0)&amp;"")</f>
        <v/>
      </c>
      <c r="S766" s="221" t="str">
        <f aca="true">IF(B766="","",IF(ISERROR(MATCH($E766,CL,0)),"Unknown",INDIRECT("'C'!$A$"&amp;MATCH($E766,CL,0)+1)))</f>
        <v/>
      </c>
      <c r="T766" s="221" t="str">
        <f aca="true">IF(B766="","",IF(ISERROR(MATCH($J766,SorP!$B$1:$B$6279,0)),"",INDIRECT("'SorP'!$A$"&amp;MATCH($S766&amp;$J766,SorP!C:C,0))))</f>
        <v/>
      </c>
      <c r="U766" s="222"/>
      <c r="V766" s="223" t="e">
        <f aca="false">IF(C766="",NA(),IF(OR(C766="Smelter not listed",C766="Smelter not yet identified"),MATCH($B766&amp;$D766,'Smelter Look-up'!$J:$J,0),MATCH($B766&amp;$C766,'Smelter Look-up'!$J:$J,0)))</f>
        <v>#N/A</v>
      </c>
      <c r="X766" s="179" t="n">
        <f aca="false">IF(AND(C766="Smelter not listed",OR(LEN(D766)=0,LEN(E766)=0)),1,0)</f>
        <v>0</v>
      </c>
      <c r="AB766" s="224" t="str">
        <f aca="false">B766&amp;C766</f>
        <v/>
      </c>
    </row>
    <row r="767" s="179" customFormat="true" ht="20.25" hidden="false" customHeight="false" outlineLevel="0" collapsed="false">
      <c r="A767" s="221"/>
      <c r="B767" s="211" t="str">
        <f aca="false">IF(LEN(A767)=0,"",INDEX('Smelter Look-up'!$A:$A,MATCH($A767,'Smelter Look-up'!$E:$E,0)))</f>
        <v/>
      </c>
      <c r="C767" s="212" t="str">
        <f aca="false">IF(LEN(A767)=0,"",INDEX('Smelter Look-up'!$C:$C,MATCH($A767,'Smelter Look-up'!$E:$E,0)))</f>
        <v/>
      </c>
      <c r="D767" s="213"/>
      <c r="E767" s="211" t="str">
        <f aca="true">IF(ISERROR($V767),"",OFFSET('Smelter Look-up'!$D$4,$V767-4,0)&amp;"")</f>
        <v/>
      </c>
      <c r="F767" s="214" t="str">
        <f aca="true">IF(ISERROR($V767),"",OFFSET('Smelter Look-up'!$E$4,$V767-4,0))</f>
        <v/>
      </c>
      <c r="G767" s="214" t="str">
        <f aca="true">IF(C767=$X$4,IF(ISERROR($V767),"Enter smelter details","RMI"),IF(ISERROR($V767),"",OFFSET('Smelter Look-up'!$F$4,$V767-4,0)))</f>
        <v/>
      </c>
      <c r="H767" s="215" t="str">
        <f aca="true">IF(ISERROR($V767),"",OFFSET('Smelter Look-up'!$G$4,$V767-4,0))</f>
        <v/>
      </c>
      <c r="I767" s="216" t="str">
        <f aca="true">IF(ISERROR($V767),"",OFFSET('Smelter Look-up'!$H$4,$V767-4,0))</f>
        <v/>
      </c>
      <c r="J767" s="216" t="str">
        <f aca="true">IF(ISERROR($V767),"",OFFSET('Smelter Look-up'!$I$4,$V767-4,0))</f>
        <v/>
      </c>
      <c r="K767" s="217"/>
      <c r="L767" s="217"/>
      <c r="M767" s="217"/>
      <c r="N767" s="217"/>
      <c r="O767" s="217"/>
      <c r="P767" s="218"/>
      <c r="Q767" s="219"/>
      <c r="R767" s="220" t="str">
        <f aca="true">IF(ISERROR($V767),"",OFFSET('Smelter Look-up'!$C$4,$V767-4,0)&amp;"")</f>
        <v/>
      </c>
      <c r="S767" s="221" t="str">
        <f aca="true">IF(B767="","",IF(ISERROR(MATCH($E767,CL,0)),"Unknown",INDIRECT("'C'!$A$"&amp;MATCH($E767,CL,0)+1)))</f>
        <v/>
      </c>
      <c r="T767" s="221" t="str">
        <f aca="true">IF(B767="","",IF(ISERROR(MATCH($J767,SorP!$B$1:$B$6279,0)),"",INDIRECT("'SorP'!$A$"&amp;MATCH($S767&amp;$J767,SorP!C:C,0))))</f>
        <v/>
      </c>
      <c r="U767" s="222"/>
      <c r="V767" s="223" t="e">
        <f aca="false">IF(C767="",NA(),IF(OR(C767="Smelter not listed",C767="Smelter not yet identified"),MATCH($B767&amp;$D767,'Smelter Look-up'!$J:$J,0),MATCH($B767&amp;$C767,'Smelter Look-up'!$J:$J,0)))</f>
        <v>#N/A</v>
      </c>
      <c r="X767" s="179" t="n">
        <f aca="false">IF(AND(C767="Smelter not listed",OR(LEN(D767)=0,LEN(E767)=0)),1,0)</f>
        <v>0</v>
      </c>
      <c r="AB767" s="224" t="str">
        <f aca="false">B767&amp;C767</f>
        <v/>
      </c>
    </row>
    <row r="768" s="179" customFormat="true" ht="20.25" hidden="false" customHeight="false" outlineLevel="0" collapsed="false">
      <c r="A768" s="221"/>
      <c r="B768" s="211" t="str">
        <f aca="false">IF(LEN(A768)=0,"",INDEX('Smelter Look-up'!$A:$A,MATCH($A768,'Smelter Look-up'!$E:$E,0)))</f>
        <v/>
      </c>
      <c r="C768" s="212" t="str">
        <f aca="false">IF(LEN(A768)=0,"",INDEX('Smelter Look-up'!$C:$C,MATCH($A768,'Smelter Look-up'!$E:$E,0)))</f>
        <v/>
      </c>
      <c r="D768" s="213"/>
      <c r="E768" s="211" t="str">
        <f aca="true">IF(ISERROR($V768),"",OFFSET('Smelter Look-up'!$D$4,$V768-4,0)&amp;"")</f>
        <v/>
      </c>
      <c r="F768" s="214" t="str">
        <f aca="true">IF(ISERROR($V768),"",OFFSET('Smelter Look-up'!$E$4,$V768-4,0))</f>
        <v/>
      </c>
      <c r="G768" s="214" t="str">
        <f aca="true">IF(C768=$X$4,IF(ISERROR($V768),"Enter smelter details","RMI"),IF(ISERROR($V768),"",OFFSET('Smelter Look-up'!$F$4,$V768-4,0)))</f>
        <v/>
      </c>
      <c r="H768" s="215" t="str">
        <f aca="true">IF(ISERROR($V768),"",OFFSET('Smelter Look-up'!$G$4,$V768-4,0))</f>
        <v/>
      </c>
      <c r="I768" s="216" t="str">
        <f aca="true">IF(ISERROR($V768),"",OFFSET('Smelter Look-up'!$H$4,$V768-4,0))</f>
        <v/>
      </c>
      <c r="J768" s="216" t="str">
        <f aca="true">IF(ISERROR($V768),"",OFFSET('Smelter Look-up'!$I$4,$V768-4,0))</f>
        <v/>
      </c>
      <c r="K768" s="217"/>
      <c r="L768" s="217"/>
      <c r="M768" s="217"/>
      <c r="N768" s="217"/>
      <c r="O768" s="217"/>
      <c r="P768" s="218"/>
      <c r="Q768" s="219"/>
      <c r="R768" s="220" t="str">
        <f aca="true">IF(ISERROR($V768),"",OFFSET('Smelter Look-up'!$C$4,$V768-4,0)&amp;"")</f>
        <v/>
      </c>
      <c r="S768" s="221" t="str">
        <f aca="true">IF(B768="","",IF(ISERROR(MATCH($E768,CL,0)),"Unknown",INDIRECT("'C'!$A$"&amp;MATCH($E768,CL,0)+1)))</f>
        <v/>
      </c>
      <c r="T768" s="221" t="str">
        <f aca="true">IF(B768="","",IF(ISERROR(MATCH($J768,SorP!$B$1:$B$6279,0)),"",INDIRECT("'SorP'!$A$"&amp;MATCH($S768&amp;$J768,SorP!C:C,0))))</f>
        <v/>
      </c>
      <c r="U768" s="222"/>
      <c r="V768" s="223" t="e">
        <f aca="false">IF(C768="",NA(),IF(OR(C768="Smelter not listed",C768="Smelter not yet identified"),MATCH($B768&amp;$D768,'Smelter Look-up'!$J:$J,0),MATCH($B768&amp;$C768,'Smelter Look-up'!$J:$J,0)))</f>
        <v>#N/A</v>
      </c>
      <c r="X768" s="179" t="n">
        <f aca="false">IF(AND(C768="Smelter not listed",OR(LEN(D768)=0,LEN(E768)=0)),1,0)</f>
        <v>0</v>
      </c>
      <c r="AB768" s="224" t="str">
        <f aca="false">B768&amp;C768</f>
        <v/>
      </c>
    </row>
    <row r="769" s="179" customFormat="true" ht="20.25" hidden="false" customHeight="false" outlineLevel="0" collapsed="false">
      <c r="A769" s="221"/>
      <c r="B769" s="211" t="str">
        <f aca="false">IF(LEN(A769)=0,"",INDEX('Smelter Look-up'!$A:$A,MATCH($A769,'Smelter Look-up'!$E:$E,0)))</f>
        <v/>
      </c>
      <c r="C769" s="212" t="str">
        <f aca="false">IF(LEN(A769)=0,"",INDEX('Smelter Look-up'!$C:$C,MATCH($A769,'Smelter Look-up'!$E:$E,0)))</f>
        <v/>
      </c>
      <c r="D769" s="213"/>
      <c r="E769" s="211" t="str">
        <f aca="true">IF(ISERROR($V769),"",OFFSET('Smelter Look-up'!$D$4,$V769-4,0)&amp;"")</f>
        <v/>
      </c>
      <c r="F769" s="214" t="str">
        <f aca="true">IF(ISERROR($V769),"",OFFSET('Smelter Look-up'!$E$4,$V769-4,0))</f>
        <v/>
      </c>
      <c r="G769" s="214" t="str">
        <f aca="true">IF(C769=$X$4,IF(ISERROR($V769),"Enter smelter details","RMI"),IF(ISERROR($V769),"",OFFSET('Smelter Look-up'!$F$4,$V769-4,0)))</f>
        <v/>
      </c>
      <c r="H769" s="215" t="str">
        <f aca="true">IF(ISERROR($V769),"",OFFSET('Smelter Look-up'!$G$4,$V769-4,0))</f>
        <v/>
      </c>
      <c r="I769" s="216" t="str">
        <f aca="true">IF(ISERROR($V769),"",OFFSET('Smelter Look-up'!$H$4,$V769-4,0))</f>
        <v/>
      </c>
      <c r="J769" s="216" t="str">
        <f aca="true">IF(ISERROR($V769),"",OFFSET('Smelter Look-up'!$I$4,$V769-4,0))</f>
        <v/>
      </c>
      <c r="K769" s="217"/>
      <c r="L769" s="217"/>
      <c r="M769" s="217"/>
      <c r="N769" s="217"/>
      <c r="O769" s="217"/>
      <c r="P769" s="218"/>
      <c r="Q769" s="219"/>
      <c r="R769" s="220" t="str">
        <f aca="true">IF(ISERROR($V769),"",OFFSET('Smelter Look-up'!$C$4,$V769-4,0)&amp;"")</f>
        <v/>
      </c>
      <c r="S769" s="221" t="str">
        <f aca="true">IF(B769="","",IF(ISERROR(MATCH($E769,CL,0)),"Unknown",INDIRECT("'C'!$A$"&amp;MATCH($E769,CL,0)+1)))</f>
        <v/>
      </c>
      <c r="T769" s="221" t="str">
        <f aca="true">IF(B769="","",IF(ISERROR(MATCH($J769,SorP!$B$1:$B$6279,0)),"",INDIRECT("'SorP'!$A$"&amp;MATCH($S769&amp;$J769,SorP!C:C,0))))</f>
        <v/>
      </c>
      <c r="U769" s="222"/>
      <c r="V769" s="223" t="e">
        <f aca="false">IF(C769="",NA(),IF(OR(C769="Smelter not listed",C769="Smelter not yet identified"),MATCH($B769&amp;$D769,'Smelter Look-up'!$J:$J,0),MATCH($B769&amp;$C769,'Smelter Look-up'!$J:$J,0)))</f>
        <v>#N/A</v>
      </c>
      <c r="X769" s="179" t="n">
        <f aca="false">IF(AND(C769="Smelter not listed",OR(LEN(D769)=0,LEN(E769)=0)),1,0)</f>
        <v>0</v>
      </c>
      <c r="AB769" s="224" t="str">
        <f aca="false">B769&amp;C769</f>
        <v/>
      </c>
    </row>
    <row r="770" s="179" customFormat="true" ht="20.25" hidden="false" customHeight="false" outlineLevel="0" collapsed="false">
      <c r="A770" s="221"/>
      <c r="B770" s="211" t="str">
        <f aca="false">IF(LEN(A770)=0,"",INDEX('Smelter Look-up'!$A:$A,MATCH($A770,'Smelter Look-up'!$E:$E,0)))</f>
        <v/>
      </c>
      <c r="C770" s="212" t="str">
        <f aca="false">IF(LEN(A770)=0,"",INDEX('Smelter Look-up'!$C:$C,MATCH($A770,'Smelter Look-up'!$E:$E,0)))</f>
        <v/>
      </c>
      <c r="D770" s="213"/>
      <c r="E770" s="211" t="str">
        <f aca="true">IF(ISERROR($V770),"",OFFSET('Smelter Look-up'!$D$4,$V770-4,0)&amp;"")</f>
        <v/>
      </c>
      <c r="F770" s="214" t="str">
        <f aca="true">IF(ISERROR($V770),"",OFFSET('Smelter Look-up'!$E$4,$V770-4,0))</f>
        <v/>
      </c>
      <c r="G770" s="214" t="str">
        <f aca="true">IF(C770=$X$4,IF(ISERROR($V770),"Enter smelter details","RMI"),IF(ISERROR($V770),"",OFFSET('Smelter Look-up'!$F$4,$V770-4,0)))</f>
        <v/>
      </c>
      <c r="H770" s="215" t="str">
        <f aca="true">IF(ISERROR($V770),"",OFFSET('Smelter Look-up'!$G$4,$V770-4,0))</f>
        <v/>
      </c>
      <c r="I770" s="216" t="str">
        <f aca="true">IF(ISERROR($V770),"",OFFSET('Smelter Look-up'!$H$4,$V770-4,0))</f>
        <v/>
      </c>
      <c r="J770" s="216" t="str">
        <f aca="true">IF(ISERROR($V770),"",OFFSET('Smelter Look-up'!$I$4,$V770-4,0))</f>
        <v/>
      </c>
      <c r="K770" s="217"/>
      <c r="L770" s="217"/>
      <c r="M770" s="217"/>
      <c r="N770" s="217"/>
      <c r="O770" s="217"/>
      <c r="P770" s="218"/>
      <c r="Q770" s="219"/>
      <c r="R770" s="220" t="str">
        <f aca="true">IF(ISERROR($V770),"",OFFSET('Smelter Look-up'!$C$4,$V770-4,0)&amp;"")</f>
        <v/>
      </c>
      <c r="S770" s="221" t="str">
        <f aca="true">IF(B770="","",IF(ISERROR(MATCH($E770,CL,0)),"Unknown",INDIRECT("'C'!$A$"&amp;MATCH($E770,CL,0)+1)))</f>
        <v/>
      </c>
      <c r="T770" s="221" t="str">
        <f aca="true">IF(B770="","",IF(ISERROR(MATCH($J770,SorP!$B$1:$B$6279,0)),"",INDIRECT("'SorP'!$A$"&amp;MATCH($S770&amp;$J770,SorP!C:C,0))))</f>
        <v/>
      </c>
      <c r="U770" s="222"/>
      <c r="V770" s="223" t="e">
        <f aca="false">IF(C770="",NA(),IF(OR(C770="Smelter not listed",C770="Smelter not yet identified"),MATCH($B770&amp;$D770,'Smelter Look-up'!$J:$J,0),MATCH($B770&amp;$C770,'Smelter Look-up'!$J:$J,0)))</f>
        <v>#N/A</v>
      </c>
      <c r="X770" s="179" t="n">
        <f aca="false">IF(AND(C770="Smelter not listed",OR(LEN(D770)=0,LEN(E770)=0)),1,0)</f>
        <v>0</v>
      </c>
      <c r="AB770" s="224" t="str">
        <f aca="false">B770&amp;C770</f>
        <v/>
      </c>
    </row>
    <row r="771" s="179" customFormat="true" ht="20.25" hidden="false" customHeight="false" outlineLevel="0" collapsed="false">
      <c r="A771" s="221"/>
      <c r="B771" s="211" t="str">
        <f aca="false">IF(LEN(A771)=0,"",INDEX('Smelter Look-up'!$A:$A,MATCH($A771,'Smelter Look-up'!$E:$E,0)))</f>
        <v/>
      </c>
      <c r="C771" s="212" t="str">
        <f aca="false">IF(LEN(A771)=0,"",INDEX('Smelter Look-up'!$C:$C,MATCH($A771,'Smelter Look-up'!$E:$E,0)))</f>
        <v/>
      </c>
      <c r="D771" s="213"/>
      <c r="E771" s="211" t="str">
        <f aca="true">IF(ISERROR($V771),"",OFFSET('Smelter Look-up'!$D$4,$V771-4,0)&amp;"")</f>
        <v/>
      </c>
      <c r="F771" s="214" t="str">
        <f aca="true">IF(ISERROR($V771),"",OFFSET('Smelter Look-up'!$E$4,$V771-4,0))</f>
        <v/>
      </c>
      <c r="G771" s="214" t="str">
        <f aca="true">IF(C771=$X$4,IF(ISERROR($V771),"Enter smelter details","RMI"),IF(ISERROR($V771),"",OFFSET('Smelter Look-up'!$F$4,$V771-4,0)))</f>
        <v/>
      </c>
      <c r="H771" s="215" t="str">
        <f aca="true">IF(ISERROR($V771),"",OFFSET('Smelter Look-up'!$G$4,$V771-4,0))</f>
        <v/>
      </c>
      <c r="I771" s="216" t="str">
        <f aca="true">IF(ISERROR($V771),"",OFFSET('Smelter Look-up'!$H$4,$V771-4,0))</f>
        <v/>
      </c>
      <c r="J771" s="216" t="str">
        <f aca="true">IF(ISERROR($V771),"",OFFSET('Smelter Look-up'!$I$4,$V771-4,0))</f>
        <v/>
      </c>
      <c r="K771" s="217"/>
      <c r="L771" s="217"/>
      <c r="M771" s="217"/>
      <c r="N771" s="217"/>
      <c r="O771" s="217"/>
      <c r="P771" s="218"/>
      <c r="Q771" s="219"/>
      <c r="R771" s="220" t="str">
        <f aca="true">IF(ISERROR($V771),"",OFFSET('Smelter Look-up'!$C$4,$V771-4,0)&amp;"")</f>
        <v/>
      </c>
      <c r="S771" s="221" t="str">
        <f aca="true">IF(B771="","",IF(ISERROR(MATCH($E771,CL,0)),"Unknown",INDIRECT("'C'!$A$"&amp;MATCH($E771,CL,0)+1)))</f>
        <v/>
      </c>
      <c r="T771" s="221" t="str">
        <f aca="true">IF(B771="","",IF(ISERROR(MATCH($J771,SorP!$B$1:$B$6279,0)),"",INDIRECT("'SorP'!$A$"&amp;MATCH($S771&amp;$J771,SorP!C:C,0))))</f>
        <v/>
      </c>
      <c r="U771" s="222"/>
      <c r="V771" s="223" t="e">
        <f aca="false">IF(C771="",NA(),IF(OR(C771="Smelter not listed",C771="Smelter not yet identified"),MATCH($B771&amp;$D771,'Smelter Look-up'!$J:$J,0),MATCH($B771&amp;$C771,'Smelter Look-up'!$J:$J,0)))</f>
        <v>#N/A</v>
      </c>
      <c r="X771" s="179" t="n">
        <f aca="false">IF(AND(C771="Smelter not listed",OR(LEN(D771)=0,LEN(E771)=0)),1,0)</f>
        <v>0</v>
      </c>
      <c r="AB771" s="224" t="str">
        <f aca="false">B771&amp;C771</f>
        <v/>
      </c>
    </row>
    <row r="772" s="179" customFormat="true" ht="20.25" hidden="false" customHeight="false" outlineLevel="0" collapsed="false">
      <c r="A772" s="221"/>
      <c r="B772" s="211" t="str">
        <f aca="false">IF(LEN(A772)=0,"",INDEX('Smelter Look-up'!$A:$A,MATCH($A772,'Smelter Look-up'!$E:$E,0)))</f>
        <v/>
      </c>
      <c r="C772" s="212" t="str">
        <f aca="false">IF(LEN(A772)=0,"",INDEX('Smelter Look-up'!$C:$C,MATCH($A772,'Smelter Look-up'!$E:$E,0)))</f>
        <v/>
      </c>
      <c r="D772" s="213"/>
      <c r="E772" s="211" t="str">
        <f aca="true">IF(ISERROR($V772),"",OFFSET('Smelter Look-up'!$D$4,$V772-4,0)&amp;"")</f>
        <v/>
      </c>
      <c r="F772" s="214" t="str">
        <f aca="true">IF(ISERROR($V772),"",OFFSET('Smelter Look-up'!$E$4,$V772-4,0))</f>
        <v/>
      </c>
      <c r="G772" s="214" t="str">
        <f aca="true">IF(C772=$X$4,IF(ISERROR($V772),"Enter smelter details","RMI"),IF(ISERROR($V772),"",OFFSET('Smelter Look-up'!$F$4,$V772-4,0)))</f>
        <v/>
      </c>
      <c r="H772" s="215" t="str">
        <f aca="true">IF(ISERROR($V772),"",OFFSET('Smelter Look-up'!$G$4,$V772-4,0))</f>
        <v/>
      </c>
      <c r="I772" s="216" t="str">
        <f aca="true">IF(ISERROR($V772),"",OFFSET('Smelter Look-up'!$H$4,$V772-4,0))</f>
        <v/>
      </c>
      <c r="J772" s="216" t="str">
        <f aca="true">IF(ISERROR($V772),"",OFFSET('Smelter Look-up'!$I$4,$V772-4,0))</f>
        <v/>
      </c>
      <c r="K772" s="217"/>
      <c r="L772" s="217"/>
      <c r="M772" s="217"/>
      <c r="N772" s="217"/>
      <c r="O772" s="217"/>
      <c r="P772" s="218"/>
      <c r="Q772" s="219"/>
      <c r="R772" s="220" t="str">
        <f aca="true">IF(ISERROR($V772),"",OFFSET('Smelter Look-up'!$C$4,$V772-4,0)&amp;"")</f>
        <v/>
      </c>
      <c r="S772" s="221" t="str">
        <f aca="true">IF(B772="","",IF(ISERROR(MATCH($E772,CL,0)),"Unknown",INDIRECT("'C'!$A$"&amp;MATCH($E772,CL,0)+1)))</f>
        <v/>
      </c>
      <c r="T772" s="221" t="str">
        <f aca="true">IF(B772="","",IF(ISERROR(MATCH($J772,SorP!$B$1:$B$6279,0)),"",INDIRECT("'SorP'!$A$"&amp;MATCH($S772&amp;$J772,SorP!C:C,0))))</f>
        <v/>
      </c>
      <c r="U772" s="222"/>
      <c r="V772" s="223" t="e">
        <f aca="false">IF(C772="",NA(),IF(OR(C772="Smelter not listed",C772="Smelter not yet identified"),MATCH($B772&amp;$D772,'Smelter Look-up'!$J:$J,0),MATCH($B772&amp;$C772,'Smelter Look-up'!$J:$J,0)))</f>
        <v>#N/A</v>
      </c>
      <c r="X772" s="179" t="n">
        <f aca="false">IF(AND(C772="Smelter not listed",OR(LEN(D772)=0,LEN(E772)=0)),1,0)</f>
        <v>0</v>
      </c>
      <c r="AB772" s="224" t="str">
        <f aca="false">B772&amp;C772</f>
        <v/>
      </c>
    </row>
    <row r="773" s="179" customFormat="true" ht="20.25" hidden="false" customHeight="false" outlineLevel="0" collapsed="false">
      <c r="A773" s="221"/>
      <c r="B773" s="211" t="str">
        <f aca="false">IF(LEN(A773)=0,"",INDEX('Smelter Look-up'!$A:$A,MATCH($A773,'Smelter Look-up'!$E:$E,0)))</f>
        <v/>
      </c>
      <c r="C773" s="212" t="str">
        <f aca="false">IF(LEN(A773)=0,"",INDEX('Smelter Look-up'!$C:$C,MATCH($A773,'Smelter Look-up'!$E:$E,0)))</f>
        <v/>
      </c>
      <c r="D773" s="213"/>
      <c r="E773" s="211" t="str">
        <f aca="true">IF(ISERROR($V773),"",OFFSET('Smelter Look-up'!$D$4,$V773-4,0)&amp;"")</f>
        <v/>
      </c>
      <c r="F773" s="214" t="str">
        <f aca="true">IF(ISERROR($V773),"",OFFSET('Smelter Look-up'!$E$4,$V773-4,0))</f>
        <v/>
      </c>
      <c r="G773" s="214" t="str">
        <f aca="true">IF(C773=$X$4,IF(ISERROR($V773),"Enter smelter details","RMI"),IF(ISERROR($V773),"",OFFSET('Smelter Look-up'!$F$4,$V773-4,0)))</f>
        <v/>
      </c>
      <c r="H773" s="215" t="str">
        <f aca="true">IF(ISERROR($V773),"",OFFSET('Smelter Look-up'!$G$4,$V773-4,0))</f>
        <v/>
      </c>
      <c r="I773" s="216" t="str">
        <f aca="true">IF(ISERROR($V773),"",OFFSET('Smelter Look-up'!$H$4,$V773-4,0))</f>
        <v/>
      </c>
      <c r="J773" s="216" t="str">
        <f aca="true">IF(ISERROR($V773),"",OFFSET('Smelter Look-up'!$I$4,$V773-4,0))</f>
        <v/>
      </c>
      <c r="K773" s="217"/>
      <c r="L773" s="217"/>
      <c r="M773" s="217"/>
      <c r="N773" s="217"/>
      <c r="O773" s="217"/>
      <c r="P773" s="218"/>
      <c r="Q773" s="219"/>
      <c r="R773" s="220" t="str">
        <f aca="true">IF(ISERROR($V773),"",OFFSET('Smelter Look-up'!$C$4,$V773-4,0)&amp;"")</f>
        <v/>
      </c>
      <c r="S773" s="221" t="str">
        <f aca="true">IF(B773="","",IF(ISERROR(MATCH($E773,CL,0)),"Unknown",INDIRECT("'C'!$A$"&amp;MATCH($E773,CL,0)+1)))</f>
        <v/>
      </c>
      <c r="T773" s="221" t="str">
        <f aca="true">IF(B773="","",IF(ISERROR(MATCH($J773,SorP!$B$1:$B$6279,0)),"",INDIRECT("'SorP'!$A$"&amp;MATCH($S773&amp;$J773,SorP!C:C,0))))</f>
        <v/>
      </c>
      <c r="U773" s="222"/>
      <c r="V773" s="223" t="e">
        <f aca="false">IF(C773="",NA(),IF(OR(C773="Smelter not listed",C773="Smelter not yet identified"),MATCH($B773&amp;$D773,'Smelter Look-up'!$J:$J,0),MATCH($B773&amp;$C773,'Smelter Look-up'!$J:$J,0)))</f>
        <v>#N/A</v>
      </c>
      <c r="X773" s="179" t="n">
        <f aca="false">IF(AND(C773="Smelter not listed",OR(LEN(D773)=0,LEN(E773)=0)),1,0)</f>
        <v>0</v>
      </c>
      <c r="AB773" s="224" t="str">
        <f aca="false">B773&amp;C773</f>
        <v/>
      </c>
    </row>
    <row r="774" s="179" customFormat="true" ht="20.25" hidden="false" customHeight="false" outlineLevel="0" collapsed="false">
      <c r="A774" s="221"/>
      <c r="B774" s="211" t="str">
        <f aca="false">IF(LEN(A774)=0,"",INDEX('Smelter Look-up'!$A:$A,MATCH($A774,'Smelter Look-up'!$E:$E,0)))</f>
        <v/>
      </c>
      <c r="C774" s="212" t="str">
        <f aca="false">IF(LEN(A774)=0,"",INDEX('Smelter Look-up'!$C:$C,MATCH($A774,'Smelter Look-up'!$E:$E,0)))</f>
        <v/>
      </c>
      <c r="D774" s="213"/>
      <c r="E774" s="211" t="str">
        <f aca="true">IF(ISERROR($V774),"",OFFSET('Smelter Look-up'!$D$4,$V774-4,0)&amp;"")</f>
        <v/>
      </c>
      <c r="F774" s="214" t="str">
        <f aca="true">IF(ISERROR($V774),"",OFFSET('Smelter Look-up'!$E$4,$V774-4,0))</f>
        <v/>
      </c>
      <c r="G774" s="214" t="str">
        <f aca="true">IF(C774=$X$4,IF(ISERROR($V774),"Enter smelter details","RMI"),IF(ISERROR($V774),"",OFFSET('Smelter Look-up'!$F$4,$V774-4,0)))</f>
        <v/>
      </c>
      <c r="H774" s="215" t="str">
        <f aca="true">IF(ISERROR($V774),"",OFFSET('Smelter Look-up'!$G$4,$V774-4,0))</f>
        <v/>
      </c>
      <c r="I774" s="216" t="str">
        <f aca="true">IF(ISERROR($V774),"",OFFSET('Smelter Look-up'!$H$4,$V774-4,0))</f>
        <v/>
      </c>
      <c r="J774" s="216" t="str">
        <f aca="true">IF(ISERROR($V774),"",OFFSET('Smelter Look-up'!$I$4,$V774-4,0))</f>
        <v/>
      </c>
      <c r="K774" s="217"/>
      <c r="L774" s="217"/>
      <c r="M774" s="217"/>
      <c r="N774" s="217"/>
      <c r="O774" s="217"/>
      <c r="P774" s="218"/>
      <c r="Q774" s="219"/>
      <c r="R774" s="220" t="str">
        <f aca="true">IF(ISERROR($V774),"",OFFSET('Smelter Look-up'!$C$4,$V774-4,0)&amp;"")</f>
        <v/>
      </c>
      <c r="S774" s="221" t="str">
        <f aca="true">IF(B774="","",IF(ISERROR(MATCH($E774,CL,0)),"Unknown",INDIRECT("'C'!$A$"&amp;MATCH($E774,CL,0)+1)))</f>
        <v/>
      </c>
      <c r="T774" s="221" t="str">
        <f aca="true">IF(B774="","",IF(ISERROR(MATCH($J774,SorP!$B$1:$B$6279,0)),"",INDIRECT("'SorP'!$A$"&amp;MATCH($S774&amp;$J774,SorP!C:C,0))))</f>
        <v/>
      </c>
      <c r="U774" s="222"/>
      <c r="V774" s="223" t="e">
        <f aca="false">IF(C774="",NA(),IF(OR(C774="Smelter not listed",C774="Smelter not yet identified"),MATCH($B774&amp;$D774,'Smelter Look-up'!$J:$J,0),MATCH($B774&amp;$C774,'Smelter Look-up'!$J:$J,0)))</f>
        <v>#N/A</v>
      </c>
      <c r="X774" s="179" t="n">
        <f aca="false">IF(AND(C774="Smelter not listed",OR(LEN(D774)=0,LEN(E774)=0)),1,0)</f>
        <v>0</v>
      </c>
      <c r="AB774" s="224" t="str">
        <f aca="false">B774&amp;C774</f>
        <v/>
      </c>
    </row>
    <row r="775" s="179" customFormat="true" ht="20.25" hidden="false" customHeight="false" outlineLevel="0" collapsed="false">
      <c r="A775" s="221"/>
      <c r="B775" s="211" t="str">
        <f aca="false">IF(LEN(A775)=0,"",INDEX('Smelter Look-up'!$A:$A,MATCH($A775,'Smelter Look-up'!$E:$E,0)))</f>
        <v/>
      </c>
      <c r="C775" s="212" t="str">
        <f aca="false">IF(LEN(A775)=0,"",INDEX('Smelter Look-up'!$C:$C,MATCH($A775,'Smelter Look-up'!$E:$E,0)))</f>
        <v/>
      </c>
      <c r="D775" s="213"/>
      <c r="E775" s="211" t="str">
        <f aca="true">IF(ISERROR($V775),"",OFFSET('Smelter Look-up'!$D$4,$V775-4,0)&amp;"")</f>
        <v/>
      </c>
      <c r="F775" s="214" t="str">
        <f aca="true">IF(ISERROR($V775),"",OFFSET('Smelter Look-up'!$E$4,$V775-4,0))</f>
        <v/>
      </c>
      <c r="G775" s="214" t="str">
        <f aca="true">IF(C775=$X$4,IF(ISERROR($V775),"Enter smelter details","RMI"),IF(ISERROR($V775),"",OFFSET('Smelter Look-up'!$F$4,$V775-4,0)))</f>
        <v/>
      </c>
      <c r="H775" s="215" t="str">
        <f aca="true">IF(ISERROR($V775),"",OFFSET('Smelter Look-up'!$G$4,$V775-4,0))</f>
        <v/>
      </c>
      <c r="I775" s="216" t="str">
        <f aca="true">IF(ISERROR($V775),"",OFFSET('Smelter Look-up'!$H$4,$V775-4,0))</f>
        <v/>
      </c>
      <c r="J775" s="216" t="str">
        <f aca="true">IF(ISERROR($V775),"",OFFSET('Smelter Look-up'!$I$4,$V775-4,0))</f>
        <v/>
      </c>
      <c r="K775" s="217"/>
      <c r="L775" s="217"/>
      <c r="M775" s="217"/>
      <c r="N775" s="217"/>
      <c r="O775" s="217"/>
      <c r="P775" s="218"/>
      <c r="Q775" s="219"/>
      <c r="R775" s="220" t="str">
        <f aca="true">IF(ISERROR($V775),"",OFFSET('Smelter Look-up'!$C$4,$V775-4,0)&amp;"")</f>
        <v/>
      </c>
      <c r="S775" s="221" t="str">
        <f aca="true">IF(B775="","",IF(ISERROR(MATCH($E775,CL,0)),"Unknown",INDIRECT("'C'!$A$"&amp;MATCH($E775,CL,0)+1)))</f>
        <v/>
      </c>
      <c r="T775" s="221" t="str">
        <f aca="true">IF(B775="","",IF(ISERROR(MATCH($J775,SorP!$B$1:$B$6279,0)),"",INDIRECT("'SorP'!$A$"&amp;MATCH($S775&amp;$J775,SorP!C:C,0))))</f>
        <v/>
      </c>
      <c r="U775" s="222"/>
      <c r="V775" s="223" t="e">
        <f aca="false">IF(C775="",NA(),IF(OR(C775="Smelter not listed",C775="Smelter not yet identified"),MATCH($B775&amp;$D775,'Smelter Look-up'!$J:$J,0),MATCH($B775&amp;$C775,'Smelter Look-up'!$J:$J,0)))</f>
        <v>#N/A</v>
      </c>
      <c r="X775" s="179" t="n">
        <f aca="false">IF(AND(C775="Smelter not listed",OR(LEN(D775)=0,LEN(E775)=0)),1,0)</f>
        <v>0</v>
      </c>
      <c r="AB775" s="224" t="str">
        <f aca="false">B775&amp;C775</f>
        <v/>
      </c>
    </row>
    <row r="776" s="179" customFormat="true" ht="20.25" hidden="false" customHeight="false" outlineLevel="0" collapsed="false">
      <c r="A776" s="221"/>
      <c r="B776" s="211" t="str">
        <f aca="false">IF(LEN(A776)=0,"",INDEX('Smelter Look-up'!$A:$A,MATCH($A776,'Smelter Look-up'!$E:$E,0)))</f>
        <v/>
      </c>
      <c r="C776" s="212" t="str">
        <f aca="false">IF(LEN(A776)=0,"",INDEX('Smelter Look-up'!$C:$C,MATCH($A776,'Smelter Look-up'!$E:$E,0)))</f>
        <v/>
      </c>
      <c r="D776" s="213"/>
      <c r="E776" s="211" t="str">
        <f aca="true">IF(ISERROR($V776),"",OFFSET('Smelter Look-up'!$D$4,$V776-4,0)&amp;"")</f>
        <v/>
      </c>
      <c r="F776" s="214" t="str">
        <f aca="true">IF(ISERROR($V776),"",OFFSET('Smelter Look-up'!$E$4,$V776-4,0))</f>
        <v/>
      </c>
      <c r="G776" s="214" t="str">
        <f aca="true">IF(C776=$X$4,IF(ISERROR($V776),"Enter smelter details","RMI"),IF(ISERROR($V776),"",OFFSET('Smelter Look-up'!$F$4,$V776-4,0)))</f>
        <v/>
      </c>
      <c r="H776" s="215" t="str">
        <f aca="true">IF(ISERROR($V776),"",OFFSET('Smelter Look-up'!$G$4,$V776-4,0))</f>
        <v/>
      </c>
      <c r="I776" s="216" t="str">
        <f aca="true">IF(ISERROR($V776),"",OFFSET('Smelter Look-up'!$H$4,$V776-4,0))</f>
        <v/>
      </c>
      <c r="J776" s="216" t="str">
        <f aca="true">IF(ISERROR($V776),"",OFFSET('Smelter Look-up'!$I$4,$V776-4,0))</f>
        <v/>
      </c>
      <c r="K776" s="217"/>
      <c r="L776" s="217"/>
      <c r="M776" s="217"/>
      <c r="N776" s="217"/>
      <c r="O776" s="217"/>
      <c r="P776" s="218"/>
      <c r="Q776" s="219"/>
      <c r="R776" s="220" t="str">
        <f aca="true">IF(ISERROR($V776),"",OFFSET('Smelter Look-up'!$C$4,$V776-4,0)&amp;"")</f>
        <v/>
      </c>
      <c r="S776" s="221" t="str">
        <f aca="true">IF(B776="","",IF(ISERROR(MATCH($E776,CL,0)),"Unknown",INDIRECT("'C'!$A$"&amp;MATCH($E776,CL,0)+1)))</f>
        <v/>
      </c>
      <c r="T776" s="221" t="str">
        <f aca="true">IF(B776="","",IF(ISERROR(MATCH($J776,SorP!$B$1:$B$6279,0)),"",INDIRECT("'SorP'!$A$"&amp;MATCH($S776&amp;$J776,SorP!C:C,0))))</f>
        <v/>
      </c>
      <c r="U776" s="222"/>
      <c r="V776" s="223" t="e">
        <f aca="false">IF(C776="",NA(),IF(OR(C776="Smelter not listed",C776="Smelter not yet identified"),MATCH($B776&amp;$D776,'Smelter Look-up'!$J:$J,0),MATCH($B776&amp;$C776,'Smelter Look-up'!$J:$J,0)))</f>
        <v>#N/A</v>
      </c>
      <c r="X776" s="179" t="n">
        <f aca="false">IF(AND(C776="Smelter not listed",OR(LEN(D776)=0,LEN(E776)=0)),1,0)</f>
        <v>0</v>
      </c>
      <c r="AB776" s="224" t="str">
        <f aca="false">B776&amp;C776</f>
        <v/>
      </c>
    </row>
    <row r="777" s="179" customFormat="true" ht="20.25" hidden="false" customHeight="false" outlineLevel="0" collapsed="false">
      <c r="A777" s="221"/>
      <c r="B777" s="211" t="str">
        <f aca="false">IF(LEN(A777)=0,"",INDEX('Smelter Look-up'!$A:$A,MATCH($A777,'Smelter Look-up'!$E:$E,0)))</f>
        <v/>
      </c>
      <c r="C777" s="212" t="str">
        <f aca="false">IF(LEN(A777)=0,"",INDEX('Smelter Look-up'!$C:$C,MATCH($A777,'Smelter Look-up'!$E:$E,0)))</f>
        <v/>
      </c>
      <c r="D777" s="213"/>
      <c r="E777" s="211" t="str">
        <f aca="true">IF(ISERROR($V777),"",OFFSET('Smelter Look-up'!$D$4,$V777-4,0)&amp;"")</f>
        <v/>
      </c>
      <c r="F777" s="214" t="str">
        <f aca="true">IF(ISERROR($V777),"",OFFSET('Smelter Look-up'!$E$4,$V777-4,0))</f>
        <v/>
      </c>
      <c r="G777" s="214" t="str">
        <f aca="true">IF(C777=$X$4,IF(ISERROR($V777),"Enter smelter details","RMI"),IF(ISERROR($V777),"",OFFSET('Smelter Look-up'!$F$4,$V777-4,0)))</f>
        <v/>
      </c>
      <c r="H777" s="215" t="str">
        <f aca="true">IF(ISERROR($V777),"",OFFSET('Smelter Look-up'!$G$4,$V777-4,0))</f>
        <v/>
      </c>
      <c r="I777" s="216" t="str">
        <f aca="true">IF(ISERROR($V777),"",OFFSET('Smelter Look-up'!$H$4,$V777-4,0))</f>
        <v/>
      </c>
      <c r="J777" s="216" t="str">
        <f aca="true">IF(ISERROR($V777),"",OFFSET('Smelter Look-up'!$I$4,$V777-4,0))</f>
        <v/>
      </c>
      <c r="K777" s="217"/>
      <c r="L777" s="217"/>
      <c r="M777" s="217"/>
      <c r="N777" s="217"/>
      <c r="O777" s="217"/>
      <c r="P777" s="218"/>
      <c r="Q777" s="219"/>
      <c r="R777" s="220" t="str">
        <f aca="true">IF(ISERROR($V777),"",OFFSET('Smelter Look-up'!$C$4,$V777-4,0)&amp;"")</f>
        <v/>
      </c>
      <c r="S777" s="221" t="str">
        <f aca="true">IF(B777="","",IF(ISERROR(MATCH($E777,CL,0)),"Unknown",INDIRECT("'C'!$A$"&amp;MATCH($E777,CL,0)+1)))</f>
        <v/>
      </c>
      <c r="T777" s="221" t="str">
        <f aca="true">IF(B777="","",IF(ISERROR(MATCH($J777,SorP!$B$1:$B$6279,0)),"",INDIRECT("'SorP'!$A$"&amp;MATCH($S777&amp;$J777,SorP!C:C,0))))</f>
        <v/>
      </c>
      <c r="U777" s="222"/>
      <c r="V777" s="223" t="e">
        <f aca="false">IF(C777="",NA(),IF(OR(C777="Smelter not listed",C777="Smelter not yet identified"),MATCH($B777&amp;$D777,'Smelter Look-up'!$J:$J,0),MATCH($B777&amp;$C777,'Smelter Look-up'!$J:$J,0)))</f>
        <v>#N/A</v>
      </c>
      <c r="X777" s="179" t="n">
        <f aca="false">IF(AND(C777="Smelter not listed",OR(LEN(D777)=0,LEN(E777)=0)),1,0)</f>
        <v>0</v>
      </c>
      <c r="AB777" s="224" t="str">
        <f aca="false">B777&amp;C777</f>
        <v/>
      </c>
    </row>
    <row r="778" s="179" customFormat="true" ht="20.25" hidden="false" customHeight="false" outlineLevel="0" collapsed="false">
      <c r="A778" s="221"/>
      <c r="B778" s="211" t="str">
        <f aca="false">IF(LEN(A778)=0,"",INDEX('Smelter Look-up'!$A:$A,MATCH($A778,'Smelter Look-up'!$E:$E,0)))</f>
        <v/>
      </c>
      <c r="C778" s="212" t="str">
        <f aca="false">IF(LEN(A778)=0,"",INDEX('Smelter Look-up'!$C:$C,MATCH($A778,'Smelter Look-up'!$E:$E,0)))</f>
        <v/>
      </c>
      <c r="D778" s="213"/>
      <c r="E778" s="211" t="str">
        <f aca="true">IF(ISERROR($V778),"",OFFSET('Smelter Look-up'!$D$4,$V778-4,0)&amp;"")</f>
        <v/>
      </c>
      <c r="F778" s="214" t="str">
        <f aca="true">IF(ISERROR($V778),"",OFFSET('Smelter Look-up'!$E$4,$V778-4,0))</f>
        <v/>
      </c>
      <c r="G778" s="214" t="str">
        <f aca="true">IF(C778=$X$4,IF(ISERROR($V778),"Enter smelter details","RMI"),IF(ISERROR($V778),"",OFFSET('Smelter Look-up'!$F$4,$V778-4,0)))</f>
        <v/>
      </c>
      <c r="H778" s="215" t="str">
        <f aca="true">IF(ISERROR($V778),"",OFFSET('Smelter Look-up'!$G$4,$V778-4,0))</f>
        <v/>
      </c>
      <c r="I778" s="216" t="str">
        <f aca="true">IF(ISERROR($V778),"",OFFSET('Smelter Look-up'!$H$4,$V778-4,0))</f>
        <v/>
      </c>
      <c r="J778" s="216" t="str">
        <f aca="true">IF(ISERROR($V778),"",OFFSET('Smelter Look-up'!$I$4,$V778-4,0))</f>
        <v/>
      </c>
      <c r="K778" s="217"/>
      <c r="L778" s="217"/>
      <c r="M778" s="217"/>
      <c r="N778" s="217"/>
      <c r="O778" s="217"/>
      <c r="P778" s="218"/>
      <c r="Q778" s="219"/>
      <c r="R778" s="220" t="str">
        <f aca="true">IF(ISERROR($V778),"",OFFSET('Smelter Look-up'!$C$4,$V778-4,0)&amp;"")</f>
        <v/>
      </c>
      <c r="S778" s="221" t="str">
        <f aca="true">IF(B778="","",IF(ISERROR(MATCH($E778,CL,0)),"Unknown",INDIRECT("'C'!$A$"&amp;MATCH($E778,CL,0)+1)))</f>
        <v/>
      </c>
      <c r="T778" s="221" t="str">
        <f aca="true">IF(B778="","",IF(ISERROR(MATCH($J778,SorP!$B$1:$B$6279,0)),"",INDIRECT("'SorP'!$A$"&amp;MATCH($S778&amp;$J778,SorP!C:C,0))))</f>
        <v/>
      </c>
      <c r="U778" s="222"/>
      <c r="V778" s="223" t="e">
        <f aca="false">IF(C778="",NA(),IF(OR(C778="Smelter not listed",C778="Smelter not yet identified"),MATCH($B778&amp;$D778,'Smelter Look-up'!$J:$J,0),MATCH($B778&amp;$C778,'Smelter Look-up'!$J:$J,0)))</f>
        <v>#N/A</v>
      </c>
      <c r="X778" s="179" t="n">
        <f aca="false">IF(AND(C778="Smelter not listed",OR(LEN(D778)=0,LEN(E778)=0)),1,0)</f>
        <v>0</v>
      </c>
      <c r="AB778" s="224" t="str">
        <f aca="false">B778&amp;C778</f>
        <v/>
      </c>
    </row>
    <row r="779" s="179" customFormat="true" ht="20.25" hidden="false" customHeight="false" outlineLevel="0" collapsed="false">
      <c r="A779" s="221"/>
      <c r="B779" s="211" t="str">
        <f aca="false">IF(LEN(A779)=0,"",INDEX('Smelter Look-up'!$A:$A,MATCH($A779,'Smelter Look-up'!$E:$E,0)))</f>
        <v/>
      </c>
      <c r="C779" s="212" t="str">
        <f aca="false">IF(LEN(A779)=0,"",INDEX('Smelter Look-up'!$C:$C,MATCH($A779,'Smelter Look-up'!$E:$E,0)))</f>
        <v/>
      </c>
      <c r="D779" s="213"/>
      <c r="E779" s="211" t="str">
        <f aca="true">IF(ISERROR($V779),"",OFFSET('Smelter Look-up'!$D$4,$V779-4,0)&amp;"")</f>
        <v/>
      </c>
      <c r="F779" s="214" t="str">
        <f aca="true">IF(ISERROR($V779),"",OFFSET('Smelter Look-up'!$E$4,$V779-4,0))</f>
        <v/>
      </c>
      <c r="G779" s="214" t="str">
        <f aca="true">IF(C779=$X$4,IF(ISERROR($V779),"Enter smelter details","RMI"),IF(ISERROR($V779),"",OFFSET('Smelter Look-up'!$F$4,$V779-4,0)))</f>
        <v/>
      </c>
      <c r="H779" s="215" t="str">
        <f aca="true">IF(ISERROR($V779),"",OFFSET('Smelter Look-up'!$G$4,$V779-4,0))</f>
        <v/>
      </c>
      <c r="I779" s="216" t="str">
        <f aca="true">IF(ISERROR($V779),"",OFFSET('Smelter Look-up'!$H$4,$V779-4,0))</f>
        <v/>
      </c>
      <c r="J779" s="216" t="str">
        <f aca="true">IF(ISERROR($V779),"",OFFSET('Smelter Look-up'!$I$4,$V779-4,0))</f>
        <v/>
      </c>
      <c r="K779" s="217"/>
      <c r="L779" s="217"/>
      <c r="M779" s="217"/>
      <c r="N779" s="217"/>
      <c r="O779" s="217"/>
      <c r="P779" s="218"/>
      <c r="Q779" s="219"/>
      <c r="R779" s="220" t="str">
        <f aca="true">IF(ISERROR($V779),"",OFFSET('Smelter Look-up'!$C$4,$V779-4,0)&amp;"")</f>
        <v/>
      </c>
      <c r="S779" s="221" t="str">
        <f aca="true">IF(B779="","",IF(ISERROR(MATCH($E779,CL,0)),"Unknown",INDIRECT("'C'!$A$"&amp;MATCH($E779,CL,0)+1)))</f>
        <v/>
      </c>
      <c r="T779" s="221" t="str">
        <f aca="true">IF(B779="","",IF(ISERROR(MATCH($J779,SorP!$B$1:$B$6279,0)),"",INDIRECT("'SorP'!$A$"&amp;MATCH($S779&amp;$J779,SorP!C:C,0))))</f>
        <v/>
      </c>
      <c r="U779" s="222"/>
      <c r="V779" s="223" t="e">
        <f aca="false">IF(C779="",NA(),IF(OR(C779="Smelter not listed",C779="Smelter not yet identified"),MATCH($B779&amp;$D779,'Smelter Look-up'!$J:$J,0),MATCH($B779&amp;$C779,'Smelter Look-up'!$J:$J,0)))</f>
        <v>#N/A</v>
      </c>
      <c r="X779" s="179" t="n">
        <f aca="false">IF(AND(C779="Smelter not listed",OR(LEN(D779)=0,LEN(E779)=0)),1,0)</f>
        <v>0</v>
      </c>
      <c r="AB779" s="224" t="str">
        <f aca="false">B779&amp;C779</f>
        <v/>
      </c>
    </row>
    <row r="780" s="179" customFormat="true" ht="20.25" hidden="false" customHeight="false" outlineLevel="0" collapsed="false">
      <c r="A780" s="221"/>
      <c r="B780" s="211" t="str">
        <f aca="false">IF(LEN(A780)=0,"",INDEX('Smelter Look-up'!$A:$A,MATCH($A780,'Smelter Look-up'!$E:$E,0)))</f>
        <v/>
      </c>
      <c r="C780" s="212" t="str">
        <f aca="false">IF(LEN(A780)=0,"",INDEX('Smelter Look-up'!$C:$C,MATCH($A780,'Smelter Look-up'!$E:$E,0)))</f>
        <v/>
      </c>
      <c r="D780" s="213"/>
      <c r="E780" s="211" t="str">
        <f aca="true">IF(ISERROR($V780),"",OFFSET('Smelter Look-up'!$D$4,$V780-4,0)&amp;"")</f>
        <v/>
      </c>
      <c r="F780" s="214" t="str">
        <f aca="true">IF(ISERROR($V780),"",OFFSET('Smelter Look-up'!$E$4,$V780-4,0))</f>
        <v/>
      </c>
      <c r="G780" s="214" t="str">
        <f aca="true">IF(C780=$X$4,IF(ISERROR($V780),"Enter smelter details","RMI"),IF(ISERROR($V780),"",OFFSET('Smelter Look-up'!$F$4,$V780-4,0)))</f>
        <v/>
      </c>
      <c r="H780" s="215" t="str">
        <f aca="true">IF(ISERROR($V780),"",OFFSET('Smelter Look-up'!$G$4,$V780-4,0))</f>
        <v/>
      </c>
      <c r="I780" s="216" t="str">
        <f aca="true">IF(ISERROR($V780),"",OFFSET('Smelter Look-up'!$H$4,$V780-4,0))</f>
        <v/>
      </c>
      <c r="J780" s="216" t="str">
        <f aca="true">IF(ISERROR($V780),"",OFFSET('Smelter Look-up'!$I$4,$V780-4,0))</f>
        <v/>
      </c>
      <c r="K780" s="217"/>
      <c r="L780" s="217"/>
      <c r="M780" s="217"/>
      <c r="N780" s="217"/>
      <c r="O780" s="217"/>
      <c r="P780" s="218"/>
      <c r="Q780" s="219"/>
      <c r="R780" s="220" t="str">
        <f aca="true">IF(ISERROR($V780),"",OFFSET('Smelter Look-up'!$C$4,$V780-4,0)&amp;"")</f>
        <v/>
      </c>
      <c r="S780" s="221" t="str">
        <f aca="true">IF(B780="","",IF(ISERROR(MATCH($E780,CL,0)),"Unknown",INDIRECT("'C'!$A$"&amp;MATCH($E780,CL,0)+1)))</f>
        <v/>
      </c>
      <c r="T780" s="221" t="str">
        <f aca="true">IF(B780="","",IF(ISERROR(MATCH($J780,SorP!$B$1:$B$6279,0)),"",INDIRECT("'SorP'!$A$"&amp;MATCH($S780&amp;$J780,SorP!C:C,0))))</f>
        <v/>
      </c>
      <c r="U780" s="222"/>
      <c r="V780" s="223" t="e">
        <f aca="false">IF(C780="",NA(),IF(OR(C780="Smelter not listed",C780="Smelter not yet identified"),MATCH($B780&amp;$D780,'Smelter Look-up'!$J:$J,0),MATCH($B780&amp;$C780,'Smelter Look-up'!$J:$J,0)))</f>
        <v>#N/A</v>
      </c>
      <c r="X780" s="179" t="n">
        <f aca="false">IF(AND(C780="Smelter not listed",OR(LEN(D780)=0,LEN(E780)=0)),1,0)</f>
        <v>0</v>
      </c>
      <c r="AB780" s="224" t="str">
        <f aca="false">B780&amp;C780</f>
        <v/>
      </c>
    </row>
    <row r="781" s="179" customFormat="true" ht="20.25" hidden="false" customHeight="false" outlineLevel="0" collapsed="false">
      <c r="A781" s="221"/>
      <c r="B781" s="211" t="str">
        <f aca="false">IF(LEN(A781)=0,"",INDEX('Smelter Look-up'!$A:$A,MATCH($A781,'Smelter Look-up'!$E:$E,0)))</f>
        <v/>
      </c>
      <c r="C781" s="212" t="str">
        <f aca="false">IF(LEN(A781)=0,"",INDEX('Smelter Look-up'!$C:$C,MATCH($A781,'Smelter Look-up'!$E:$E,0)))</f>
        <v/>
      </c>
      <c r="D781" s="213"/>
      <c r="E781" s="211" t="str">
        <f aca="true">IF(ISERROR($V781),"",OFFSET('Smelter Look-up'!$D$4,$V781-4,0)&amp;"")</f>
        <v/>
      </c>
      <c r="F781" s="214" t="str">
        <f aca="true">IF(ISERROR($V781),"",OFFSET('Smelter Look-up'!$E$4,$V781-4,0))</f>
        <v/>
      </c>
      <c r="G781" s="214" t="str">
        <f aca="true">IF(C781=$X$4,IF(ISERROR($V781),"Enter smelter details","RMI"),IF(ISERROR($V781),"",OFFSET('Smelter Look-up'!$F$4,$V781-4,0)))</f>
        <v/>
      </c>
      <c r="H781" s="215" t="str">
        <f aca="true">IF(ISERROR($V781),"",OFFSET('Smelter Look-up'!$G$4,$V781-4,0))</f>
        <v/>
      </c>
      <c r="I781" s="216" t="str">
        <f aca="true">IF(ISERROR($V781),"",OFFSET('Smelter Look-up'!$H$4,$V781-4,0))</f>
        <v/>
      </c>
      <c r="J781" s="216" t="str">
        <f aca="true">IF(ISERROR($V781),"",OFFSET('Smelter Look-up'!$I$4,$V781-4,0))</f>
        <v/>
      </c>
      <c r="K781" s="217"/>
      <c r="L781" s="217"/>
      <c r="M781" s="217"/>
      <c r="N781" s="217"/>
      <c r="O781" s="217"/>
      <c r="P781" s="218"/>
      <c r="Q781" s="219"/>
      <c r="R781" s="220" t="str">
        <f aca="true">IF(ISERROR($V781),"",OFFSET('Smelter Look-up'!$C$4,$V781-4,0)&amp;"")</f>
        <v/>
      </c>
      <c r="S781" s="221" t="str">
        <f aca="true">IF(B781="","",IF(ISERROR(MATCH($E781,CL,0)),"Unknown",INDIRECT("'C'!$A$"&amp;MATCH($E781,CL,0)+1)))</f>
        <v/>
      </c>
      <c r="T781" s="221" t="str">
        <f aca="true">IF(B781="","",IF(ISERROR(MATCH($J781,SorP!$B$1:$B$6279,0)),"",INDIRECT("'SorP'!$A$"&amp;MATCH($S781&amp;$J781,SorP!C:C,0))))</f>
        <v/>
      </c>
      <c r="U781" s="222"/>
      <c r="V781" s="223" t="e">
        <f aca="false">IF(C781="",NA(),IF(OR(C781="Smelter not listed",C781="Smelter not yet identified"),MATCH($B781&amp;$D781,'Smelter Look-up'!$J:$J,0),MATCH($B781&amp;$C781,'Smelter Look-up'!$J:$J,0)))</f>
        <v>#N/A</v>
      </c>
      <c r="X781" s="179" t="n">
        <f aca="false">IF(AND(C781="Smelter not listed",OR(LEN(D781)=0,LEN(E781)=0)),1,0)</f>
        <v>0</v>
      </c>
      <c r="AB781" s="224" t="str">
        <f aca="false">B781&amp;C781</f>
        <v/>
      </c>
    </row>
    <row r="782" s="179" customFormat="true" ht="20.25" hidden="false" customHeight="false" outlineLevel="0" collapsed="false">
      <c r="A782" s="221"/>
      <c r="B782" s="211" t="str">
        <f aca="false">IF(LEN(A782)=0,"",INDEX('Smelter Look-up'!$A:$A,MATCH($A782,'Smelter Look-up'!$E:$E,0)))</f>
        <v/>
      </c>
      <c r="C782" s="212" t="str">
        <f aca="false">IF(LEN(A782)=0,"",INDEX('Smelter Look-up'!$C:$C,MATCH($A782,'Smelter Look-up'!$E:$E,0)))</f>
        <v/>
      </c>
      <c r="D782" s="213"/>
      <c r="E782" s="211" t="str">
        <f aca="true">IF(ISERROR($V782),"",OFFSET('Smelter Look-up'!$D$4,$V782-4,0)&amp;"")</f>
        <v/>
      </c>
      <c r="F782" s="214" t="str">
        <f aca="true">IF(ISERROR($V782),"",OFFSET('Smelter Look-up'!$E$4,$V782-4,0))</f>
        <v/>
      </c>
      <c r="G782" s="214" t="str">
        <f aca="true">IF(C782=$X$4,IF(ISERROR($V782),"Enter smelter details","RMI"),IF(ISERROR($V782),"",OFFSET('Smelter Look-up'!$F$4,$V782-4,0)))</f>
        <v/>
      </c>
      <c r="H782" s="215" t="str">
        <f aca="true">IF(ISERROR($V782),"",OFFSET('Smelter Look-up'!$G$4,$V782-4,0))</f>
        <v/>
      </c>
      <c r="I782" s="216" t="str">
        <f aca="true">IF(ISERROR($V782),"",OFFSET('Smelter Look-up'!$H$4,$V782-4,0))</f>
        <v/>
      </c>
      <c r="J782" s="216" t="str">
        <f aca="true">IF(ISERROR($V782),"",OFFSET('Smelter Look-up'!$I$4,$V782-4,0))</f>
        <v/>
      </c>
      <c r="K782" s="217"/>
      <c r="L782" s="217"/>
      <c r="M782" s="217"/>
      <c r="N782" s="217"/>
      <c r="O782" s="217"/>
      <c r="P782" s="218"/>
      <c r="Q782" s="219"/>
      <c r="R782" s="220" t="str">
        <f aca="true">IF(ISERROR($V782),"",OFFSET('Smelter Look-up'!$C$4,$V782-4,0)&amp;"")</f>
        <v/>
      </c>
      <c r="S782" s="221" t="str">
        <f aca="true">IF(B782="","",IF(ISERROR(MATCH($E782,CL,0)),"Unknown",INDIRECT("'C'!$A$"&amp;MATCH($E782,CL,0)+1)))</f>
        <v/>
      </c>
      <c r="T782" s="221" t="str">
        <f aca="true">IF(B782="","",IF(ISERROR(MATCH($J782,SorP!$B$1:$B$6279,0)),"",INDIRECT("'SorP'!$A$"&amp;MATCH($S782&amp;$J782,SorP!C:C,0))))</f>
        <v/>
      </c>
      <c r="U782" s="222"/>
      <c r="V782" s="223" t="e">
        <f aca="false">IF(C782="",NA(),IF(OR(C782="Smelter not listed",C782="Smelter not yet identified"),MATCH($B782&amp;$D782,'Smelter Look-up'!$J:$J,0),MATCH($B782&amp;$C782,'Smelter Look-up'!$J:$J,0)))</f>
        <v>#N/A</v>
      </c>
      <c r="X782" s="179" t="n">
        <f aca="false">IF(AND(C782="Smelter not listed",OR(LEN(D782)=0,LEN(E782)=0)),1,0)</f>
        <v>0</v>
      </c>
      <c r="AB782" s="224" t="str">
        <f aca="false">B782&amp;C782</f>
        <v/>
      </c>
    </row>
    <row r="783" s="179" customFormat="true" ht="20.25" hidden="false" customHeight="false" outlineLevel="0" collapsed="false">
      <c r="A783" s="221"/>
      <c r="B783" s="211" t="str">
        <f aca="false">IF(LEN(A783)=0,"",INDEX('Smelter Look-up'!$A:$A,MATCH($A783,'Smelter Look-up'!$E:$E,0)))</f>
        <v/>
      </c>
      <c r="C783" s="212" t="str">
        <f aca="false">IF(LEN(A783)=0,"",INDEX('Smelter Look-up'!$C:$C,MATCH($A783,'Smelter Look-up'!$E:$E,0)))</f>
        <v/>
      </c>
      <c r="D783" s="213"/>
      <c r="E783" s="211" t="str">
        <f aca="true">IF(ISERROR($V783),"",OFFSET('Smelter Look-up'!$D$4,$V783-4,0)&amp;"")</f>
        <v/>
      </c>
      <c r="F783" s="214" t="str">
        <f aca="true">IF(ISERROR($V783),"",OFFSET('Smelter Look-up'!$E$4,$V783-4,0))</f>
        <v/>
      </c>
      <c r="G783" s="214" t="str">
        <f aca="true">IF(C783=$X$4,IF(ISERROR($V783),"Enter smelter details","RMI"),IF(ISERROR($V783),"",OFFSET('Smelter Look-up'!$F$4,$V783-4,0)))</f>
        <v/>
      </c>
      <c r="H783" s="215" t="str">
        <f aca="true">IF(ISERROR($V783),"",OFFSET('Smelter Look-up'!$G$4,$V783-4,0))</f>
        <v/>
      </c>
      <c r="I783" s="216" t="str">
        <f aca="true">IF(ISERROR($V783),"",OFFSET('Smelter Look-up'!$H$4,$V783-4,0))</f>
        <v/>
      </c>
      <c r="J783" s="216" t="str">
        <f aca="true">IF(ISERROR($V783),"",OFFSET('Smelter Look-up'!$I$4,$V783-4,0))</f>
        <v/>
      </c>
      <c r="K783" s="217"/>
      <c r="L783" s="217"/>
      <c r="M783" s="217"/>
      <c r="N783" s="217"/>
      <c r="O783" s="217"/>
      <c r="P783" s="218"/>
      <c r="Q783" s="219"/>
      <c r="R783" s="220" t="str">
        <f aca="true">IF(ISERROR($V783),"",OFFSET('Smelter Look-up'!$C$4,$V783-4,0)&amp;"")</f>
        <v/>
      </c>
      <c r="S783" s="221" t="str">
        <f aca="true">IF(B783="","",IF(ISERROR(MATCH($E783,CL,0)),"Unknown",INDIRECT("'C'!$A$"&amp;MATCH($E783,CL,0)+1)))</f>
        <v/>
      </c>
      <c r="T783" s="221" t="str">
        <f aca="true">IF(B783="","",IF(ISERROR(MATCH($J783,SorP!$B$1:$B$6279,0)),"",INDIRECT("'SorP'!$A$"&amp;MATCH($S783&amp;$J783,SorP!C:C,0))))</f>
        <v/>
      </c>
      <c r="U783" s="222"/>
      <c r="V783" s="223" t="e">
        <f aca="false">IF(C783="",NA(),IF(OR(C783="Smelter not listed",C783="Smelter not yet identified"),MATCH($B783&amp;$D783,'Smelter Look-up'!$J:$J,0),MATCH($B783&amp;$C783,'Smelter Look-up'!$J:$J,0)))</f>
        <v>#N/A</v>
      </c>
      <c r="X783" s="179" t="n">
        <f aca="false">IF(AND(C783="Smelter not listed",OR(LEN(D783)=0,LEN(E783)=0)),1,0)</f>
        <v>0</v>
      </c>
      <c r="AB783" s="224" t="str">
        <f aca="false">B783&amp;C783</f>
        <v/>
      </c>
    </row>
    <row r="784" s="179" customFormat="true" ht="20.25" hidden="false" customHeight="false" outlineLevel="0" collapsed="false">
      <c r="A784" s="221"/>
      <c r="B784" s="211" t="str">
        <f aca="false">IF(LEN(A784)=0,"",INDEX('Smelter Look-up'!$A:$A,MATCH($A784,'Smelter Look-up'!$E:$E,0)))</f>
        <v/>
      </c>
      <c r="C784" s="212" t="str">
        <f aca="false">IF(LEN(A784)=0,"",INDEX('Smelter Look-up'!$C:$C,MATCH($A784,'Smelter Look-up'!$E:$E,0)))</f>
        <v/>
      </c>
      <c r="D784" s="213"/>
      <c r="E784" s="211" t="str">
        <f aca="true">IF(ISERROR($V784),"",OFFSET('Smelter Look-up'!$D$4,$V784-4,0)&amp;"")</f>
        <v/>
      </c>
      <c r="F784" s="214" t="str">
        <f aca="true">IF(ISERROR($V784),"",OFFSET('Smelter Look-up'!$E$4,$V784-4,0))</f>
        <v/>
      </c>
      <c r="G784" s="214" t="str">
        <f aca="true">IF(C784=$X$4,IF(ISERROR($V784),"Enter smelter details","RMI"),IF(ISERROR($V784),"",OFFSET('Smelter Look-up'!$F$4,$V784-4,0)))</f>
        <v/>
      </c>
      <c r="H784" s="215" t="str">
        <f aca="true">IF(ISERROR($V784),"",OFFSET('Smelter Look-up'!$G$4,$V784-4,0))</f>
        <v/>
      </c>
      <c r="I784" s="216" t="str">
        <f aca="true">IF(ISERROR($V784),"",OFFSET('Smelter Look-up'!$H$4,$V784-4,0))</f>
        <v/>
      </c>
      <c r="J784" s="216" t="str">
        <f aca="true">IF(ISERROR($V784),"",OFFSET('Smelter Look-up'!$I$4,$V784-4,0))</f>
        <v/>
      </c>
      <c r="K784" s="217"/>
      <c r="L784" s="217"/>
      <c r="M784" s="217"/>
      <c r="N784" s="217"/>
      <c r="O784" s="217"/>
      <c r="P784" s="218"/>
      <c r="Q784" s="219"/>
      <c r="R784" s="220" t="str">
        <f aca="true">IF(ISERROR($V784),"",OFFSET('Smelter Look-up'!$C$4,$V784-4,0)&amp;"")</f>
        <v/>
      </c>
      <c r="S784" s="221" t="str">
        <f aca="true">IF(B784="","",IF(ISERROR(MATCH($E784,CL,0)),"Unknown",INDIRECT("'C'!$A$"&amp;MATCH($E784,CL,0)+1)))</f>
        <v/>
      </c>
      <c r="T784" s="221" t="str">
        <f aca="true">IF(B784="","",IF(ISERROR(MATCH($J784,SorP!$B$1:$B$6279,0)),"",INDIRECT("'SorP'!$A$"&amp;MATCH($S784&amp;$J784,SorP!C:C,0))))</f>
        <v/>
      </c>
      <c r="U784" s="222"/>
      <c r="V784" s="223" t="e">
        <f aca="false">IF(C784="",NA(),IF(OR(C784="Smelter not listed",C784="Smelter not yet identified"),MATCH($B784&amp;$D784,'Smelter Look-up'!$J:$J,0),MATCH($B784&amp;$C784,'Smelter Look-up'!$J:$J,0)))</f>
        <v>#N/A</v>
      </c>
      <c r="X784" s="179" t="n">
        <f aca="false">IF(AND(C784="Smelter not listed",OR(LEN(D784)=0,LEN(E784)=0)),1,0)</f>
        <v>0</v>
      </c>
      <c r="AB784" s="224" t="str">
        <f aca="false">B784&amp;C784</f>
        <v/>
      </c>
    </row>
    <row r="785" s="179" customFormat="true" ht="20.25" hidden="false" customHeight="false" outlineLevel="0" collapsed="false">
      <c r="A785" s="221"/>
      <c r="B785" s="211" t="str">
        <f aca="false">IF(LEN(A785)=0,"",INDEX('Smelter Look-up'!$A:$A,MATCH($A785,'Smelter Look-up'!$E:$E,0)))</f>
        <v/>
      </c>
      <c r="C785" s="212" t="str">
        <f aca="false">IF(LEN(A785)=0,"",INDEX('Smelter Look-up'!$C:$C,MATCH($A785,'Smelter Look-up'!$E:$E,0)))</f>
        <v/>
      </c>
      <c r="D785" s="213"/>
      <c r="E785" s="211" t="str">
        <f aca="true">IF(ISERROR($V785),"",OFFSET('Smelter Look-up'!$D$4,$V785-4,0)&amp;"")</f>
        <v/>
      </c>
      <c r="F785" s="214" t="str">
        <f aca="true">IF(ISERROR($V785),"",OFFSET('Smelter Look-up'!$E$4,$V785-4,0))</f>
        <v/>
      </c>
      <c r="G785" s="214" t="str">
        <f aca="true">IF(C785=$X$4,IF(ISERROR($V785),"Enter smelter details","RMI"),IF(ISERROR($V785),"",OFFSET('Smelter Look-up'!$F$4,$V785-4,0)))</f>
        <v/>
      </c>
      <c r="H785" s="215" t="str">
        <f aca="true">IF(ISERROR($V785),"",OFFSET('Smelter Look-up'!$G$4,$V785-4,0))</f>
        <v/>
      </c>
      <c r="I785" s="216" t="str">
        <f aca="true">IF(ISERROR($V785),"",OFFSET('Smelter Look-up'!$H$4,$V785-4,0))</f>
        <v/>
      </c>
      <c r="J785" s="216" t="str">
        <f aca="true">IF(ISERROR($V785),"",OFFSET('Smelter Look-up'!$I$4,$V785-4,0))</f>
        <v/>
      </c>
      <c r="K785" s="217"/>
      <c r="L785" s="217"/>
      <c r="M785" s="217"/>
      <c r="N785" s="217"/>
      <c r="O785" s="217"/>
      <c r="P785" s="218"/>
      <c r="Q785" s="219"/>
      <c r="R785" s="220" t="str">
        <f aca="true">IF(ISERROR($V785),"",OFFSET('Smelter Look-up'!$C$4,$V785-4,0)&amp;"")</f>
        <v/>
      </c>
      <c r="S785" s="221" t="str">
        <f aca="true">IF(B785="","",IF(ISERROR(MATCH($E785,CL,0)),"Unknown",INDIRECT("'C'!$A$"&amp;MATCH($E785,CL,0)+1)))</f>
        <v/>
      </c>
      <c r="T785" s="221" t="str">
        <f aca="true">IF(B785="","",IF(ISERROR(MATCH($J785,SorP!$B$1:$B$6279,0)),"",INDIRECT("'SorP'!$A$"&amp;MATCH($S785&amp;$J785,SorP!C:C,0))))</f>
        <v/>
      </c>
      <c r="U785" s="222"/>
      <c r="V785" s="223" t="e">
        <f aca="false">IF(C785="",NA(),IF(OR(C785="Smelter not listed",C785="Smelter not yet identified"),MATCH($B785&amp;$D785,'Smelter Look-up'!$J:$J,0),MATCH($B785&amp;$C785,'Smelter Look-up'!$J:$J,0)))</f>
        <v>#N/A</v>
      </c>
      <c r="X785" s="179" t="n">
        <f aca="false">IF(AND(C785="Smelter not listed",OR(LEN(D785)=0,LEN(E785)=0)),1,0)</f>
        <v>0</v>
      </c>
      <c r="AB785" s="224" t="str">
        <f aca="false">B785&amp;C785</f>
        <v/>
      </c>
    </row>
    <row r="786" s="179" customFormat="true" ht="20.25" hidden="false" customHeight="false" outlineLevel="0" collapsed="false">
      <c r="A786" s="221"/>
      <c r="B786" s="211" t="str">
        <f aca="false">IF(LEN(A786)=0,"",INDEX('Smelter Look-up'!$A:$A,MATCH($A786,'Smelter Look-up'!$E:$E,0)))</f>
        <v/>
      </c>
      <c r="C786" s="212" t="str">
        <f aca="false">IF(LEN(A786)=0,"",INDEX('Smelter Look-up'!$C:$C,MATCH($A786,'Smelter Look-up'!$E:$E,0)))</f>
        <v/>
      </c>
      <c r="D786" s="213"/>
      <c r="E786" s="211" t="str">
        <f aca="true">IF(ISERROR($V786),"",OFFSET('Smelter Look-up'!$D$4,$V786-4,0)&amp;"")</f>
        <v/>
      </c>
      <c r="F786" s="214" t="str">
        <f aca="true">IF(ISERROR($V786),"",OFFSET('Smelter Look-up'!$E$4,$V786-4,0))</f>
        <v/>
      </c>
      <c r="G786" s="214" t="str">
        <f aca="true">IF(C786=$X$4,IF(ISERROR($V786),"Enter smelter details","RMI"),IF(ISERROR($V786),"",OFFSET('Smelter Look-up'!$F$4,$V786-4,0)))</f>
        <v/>
      </c>
      <c r="H786" s="215" t="str">
        <f aca="true">IF(ISERROR($V786),"",OFFSET('Smelter Look-up'!$G$4,$V786-4,0))</f>
        <v/>
      </c>
      <c r="I786" s="216" t="str">
        <f aca="true">IF(ISERROR($V786),"",OFFSET('Smelter Look-up'!$H$4,$V786-4,0))</f>
        <v/>
      </c>
      <c r="J786" s="216" t="str">
        <f aca="true">IF(ISERROR($V786),"",OFFSET('Smelter Look-up'!$I$4,$V786-4,0))</f>
        <v/>
      </c>
      <c r="K786" s="217"/>
      <c r="L786" s="217"/>
      <c r="M786" s="217"/>
      <c r="N786" s="217"/>
      <c r="O786" s="217"/>
      <c r="P786" s="218"/>
      <c r="Q786" s="219"/>
      <c r="R786" s="220" t="str">
        <f aca="true">IF(ISERROR($V786),"",OFFSET('Smelter Look-up'!$C$4,$V786-4,0)&amp;"")</f>
        <v/>
      </c>
      <c r="S786" s="221" t="str">
        <f aca="true">IF(B786="","",IF(ISERROR(MATCH($E786,CL,0)),"Unknown",INDIRECT("'C'!$A$"&amp;MATCH($E786,CL,0)+1)))</f>
        <v/>
      </c>
      <c r="T786" s="221" t="str">
        <f aca="true">IF(B786="","",IF(ISERROR(MATCH($J786,SorP!$B$1:$B$6279,0)),"",INDIRECT("'SorP'!$A$"&amp;MATCH($S786&amp;$J786,SorP!C:C,0))))</f>
        <v/>
      </c>
      <c r="U786" s="222"/>
      <c r="V786" s="223" t="e">
        <f aca="false">IF(C786="",NA(),IF(OR(C786="Smelter not listed",C786="Smelter not yet identified"),MATCH($B786&amp;$D786,'Smelter Look-up'!$J:$J,0),MATCH($B786&amp;$C786,'Smelter Look-up'!$J:$J,0)))</f>
        <v>#N/A</v>
      </c>
      <c r="X786" s="179" t="n">
        <f aca="false">IF(AND(C786="Smelter not listed",OR(LEN(D786)=0,LEN(E786)=0)),1,0)</f>
        <v>0</v>
      </c>
      <c r="AB786" s="224" t="str">
        <f aca="false">B786&amp;C786</f>
        <v/>
      </c>
    </row>
    <row r="787" s="179" customFormat="true" ht="20.25" hidden="false" customHeight="false" outlineLevel="0" collapsed="false">
      <c r="A787" s="221"/>
      <c r="B787" s="211" t="str">
        <f aca="false">IF(LEN(A787)=0,"",INDEX('Smelter Look-up'!$A:$A,MATCH($A787,'Smelter Look-up'!$E:$E,0)))</f>
        <v/>
      </c>
      <c r="C787" s="212" t="str">
        <f aca="false">IF(LEN(A787)=0,"",INDEX('Smelter Look-up'!$C:$C,MATCH($A787,'Smelter Look-up'!$E:$E,0)))</f>
        <v/>
      </c>
      <c r="D787" s="213"/>
      <c r="E787" s="211" t="str">
        <f aca="true">IF(ISERROR($V787),"",OFFSET('Smelter Look-up'!$D$4,$V787-4,0)&amp;"")</f>
        <v/>
      </c>
      <c r="F787" s="214" t="str">
        <f aca="true">IF(ISERROR($V787),"",OFFSET('Smelter Look-up'!$E$4,$V787-4,0))</f>
        <v/>
      </c>
      <c r="G787" s="214" t="str">
        <f aca="true">IF(C787=$X$4,IF(ISERROR($V787),"Enter smelter details","RMI"),IF(ISERROR($V787),"",OFFSET('Smelter Look-up'!$F$4,$V787-4,0)))</f>
        <v/>
      </c>
      <c r="H787" s="215" t="str">
        <f aca="true">IF(ISERROR($V787),"",OFFSET('Smelter Look-up'!$G$4,$V787-4,0))</f>
        <v/>
      </c>
      <c r="I787" s="216" t="str">
        <f aca="true">IF(ISERROR($V787),"",OFFSET('Smelter Look-up'!$H$4,$V787-4,0))</f>
        <v/>
      </c>
      <c r="J787" s="216" t="str">
        <f aca="true">IF(ISERROR($V787),"",OFFSET('Smelter Look-up'!$I$4,$V787-4,0))</f>
        <v/>
      </c>
      <c r="K787" s="217"/>
      <c r="L787" s="217"/>
      <c r="M787" s="217"/>
      <c r="N787" s="217"/>
      <c r="O787" s="217"/>
      <c r="P787" s="218"/>
      <c r="Q787" s="219"/>
      <c r="R787" s="220" t="str">
        <f aca="true">IF(ISERROR($V787),"",OFFSET('Smelter Look-up'!$C$4,$V787-4,0)&amp;"")</f>
        <v/>
      </c>
      <c r="S787" s="221" t="str">
        <f aca="true">IF(B787="","",IF(ISERROR(MATCH($E787,CL,0)),"Unknown",INDIRECT("'C'!$A$"&amp;MATCH($E787,CL,0)+1)))</f>
        <v/>
      </c>
      <c r="T787" s="221" t="str">
        <f aca="true">IF(B787="","",IF(ISERROR(MATCH($J787,SorP!$B$1:$B$6279,0)),"",INDIRECT("'SorP'!$A$"&amp;MATCH($S787&amp;$J787,SorP!C:C,0))))</f>
        <v/>
      </c>
      <c r="U787" s="222"/>
      <c r="V787" s="223" t="e">
        <f aca="false">IF(C787="",NA(),IF(OR(C787="Smelter not listed",C787="Smelter not yet identified"),MATCH($B787&amp;$D787,'Smelter Look-up'!$J:$J,0),MATCH($B787&amp;$C787,'Smelter Look-up'!$J:$J,0)))</f>
        <v>#N/A</v>
      </c>
      <c r="X787" s="179" t="n">
        <f aca="false">IF(AND(C787="Smelter not listed",OR(LEN(D787)=0,LEN(E787)=0)),1,0)</f>
        <v>0</v>
      </c>
      <c r="AB787" s="224" t="str">
        <f aca="false">B787&amp;C787</f>
        <v/>
      </c>
    </row>
    <row r="788" s="179" customFormat="true" ht="20.25" hidden="false" customHeight="false" outlineLevel="0" collapsed="false">
      <c r="A788" s="221"/>
      <c r="B788" s="211" t="str">
        <f aca="false">IF(LEN(A788)=0,"",INDEX('Smelter Look-up'!$A:$A,MATCH($A788,'Smelter Look-up'!$E:$E,0)))</f>
        <v/>
      </c>
      <c r="C788" s="212" t="str">
        <f aca="false">IF(LEN(A788)=0,"",INDEX('Smelter Look-up'!$C:$C,MATCH($A788,'Smelter Look-up'!$E:$E,0)))</f>
        <v/>
      </c>
      <c r="D788" s="213"/>
      <c r="E788" s="211" t="str">
        <f aca="true">IF(ISERROR($V788),"",OFFSET('Smelter Look-up'!$D$4,$V788-4,0)&amp;"")</f>
        <v/>
      </c>
      <c r="F788" s="214" t="str">
        <f aca="true">IF(ISERROR($V788),"",OFFSET('Smelter Look-up'!$E$4,$V788-4,0))</f>
        <v/>
      </c>
      <c r="G788" s="214" t="str">
        <f aca="true">IF(C788=$X$4,IF(ISERROR($V788),"Enter smelter details","RMI"),IF(ISERROR($V788),"",OFFSET('Smelter Look-up'!$F$4,$V788-4,0)))</f>
        <v/>
      </c>
      <c r="H788" s="215" t="str">
        <f aca="true">IF(ISERROR($V788),"",OFFSET('Smelter Look-up'!$G$4,$V788-4,0))</f>
        <v/>
      </c>
      <c r="I788" s="216" t="str">
        <f aca="true">IF(ISERROR($V788),"",OFFSET('Smelter Look-up'!$H$4,$V788-4,0))</f>
        <v/>
      </c>
      <c r="J788" s="216" t="str">
        <f aca="true">IF(ISERROR($V788),"",OFFSET('Smelter Look-up'!$I$4,$V788-4,0))</f>
        <v/>
      </c>
      <c r="K788" s="217"/>
      <c r="L788" s="217"/>
      <c r="M788" s="217"/>
      <c r="N788" s="217"/>
      <c r="O788" s="217"/>
      <c r="P788" s="218"/>
      <c r="Q788" s="219"/>
      <c r="R788" s="220" t="str">
        <f aca="true">IF(ISERROR($V788),"",OFFSET('Smelter Look-up'!$C$4,$V788-4,0)&amp;"")</f>
        <v/>
      </c>
      <c r="S788" s="221" t="str">
        <f aca="true">IF(B788="","",IF(ISERROR(MATCH($E788,CL,0)),"Unknown",INDIRECT("'C'!$A$"&amp;MATCH($E788,CL,0)+1)))</f>
        <v/>
      </c>
      <c r="T788" s="221" t="str">
        <f aca="true">IF(B788="","",IF(ISERROR(MATCH($J788,SorP!$B$1:$B$6279,0)),"",INDIRECT("'SorP'!$A$"&amp;MATCH($S788&amp;$J788,SorP!C:C,0))))</f>
        <v/>
      </c>
      <c r="U788" s="222"/>
      <c r="V788" s="223" t="e">
        <f aca="false">IF(C788="",NA(),IF(OR(C788="Smelter not listed",C788="Smelter not yet identified"),MATCH($B788&amp;$D788,'Smelter Look-up'!$J:$J,0),MATCH($B788&amp;$C788,'Smelter Look-up'!$J:$J,0)))</f>
        <v>#N/A</v>
      </c>
      <c r="X788" s="179" t="n">
        <f aca="false">IF(AND(C788="Smelter not listed",OR(LEN(D788)=0,LEN(E788)=0)),1,0)</f>
        <v>0</v>
      </c>
      <c r="AB788" s="224" t="str">
        <f aca="false">B788&amp;C788</f>
        <v/>
      </c>
    </row>
    <row r="789" s="179" customFormat="true" ht="20.25" hidden="false" customHeight="false" outlineLevel="0" collapsed="false">
      <c r="A789" s="221"/>
      <c r="B789" s="211" t="str">
        <f aca="false">IF(LEN(A789)=0,"",INDEX('Smelter Look-up'!$A:$A,MATCH($A789,'Smelter Look-up'!$E:$E,0)))</f>
        <v/>
      </c>
      <c r="C789" s="212" t="str">
        <f aca="false">IF(LEN(A789)=0,"",INDEX('Smelter Look-up'!$C:$C,MATCH($A789,'Smelter Look-up'!$E:$E,0)))</f>
        <v/>
      </c>
      <c r="D789" s="213"/>
      <c r="E789" s="211" t="str">
        <f aca="true">IF(ISERROR($V789),"",OFFSET('Smelter Look-up'!$D$4,$V789-4,0)&amp;"")</f>
        <v/>
      </c>
      <c r="F789" s="214" t="str">
        <f aca="true">IF(ISERROR($V789),"",OFFSET('Smelter Look-up'!$E$4,$V789-4,0))</f>
        <v/>
      </c>
      <c r="G789" s="214" t="str">
        <f aca="true">IF(C789=$X$4,IF(ISERROR($V789),"Enter smelter details","RMI"),IF(ISERROR($V789),"",OFFSET('Smelter Look-up'!$F$4,$V789-4,0)))</f>
        <v/>
      </c>
      <c r="H789" s="215" t="str">
        <f aca="true">IF(ISERROR($V789),"",OFFSET('Smelter Look-up'!$G$4,$V789-4,0))</f>
        <v/>
      </c>
      <c r="I789" s="216" t="str">
        <f aca="true">IF(ISERROR($V789),"",OFFSET('Smelter Look-up'!$H$4,$V789-4,0))</f>
        <v/>
      </c>
      <c r="J789" s="216" t="str">
        <f aca="true">IF(ISERROR($V789),"",OFFSET('Smelter Look-up'!$I$4,$V789-4,0))</f>
        <v/>
      </c>
      <c r="K789" s="217"/>
      <c r="L789" s="217"/>
      <c r="M789" s="217"/>
      <c r="N789" s="217"/>
      <c r="O789" s="217"/>
      <c r="P789" s="218"/>
      <c r="Q789" s="219"/>
      <c r="R789" s="220" t="str">
        <f aca="true">IF(ISERROR($V789),"",OFFSET('Smelter Look-up'!$C$4,$V789-4,0)&amp;"")</f>
        <v/>
      </c>
      <c r="S789" s="221" t="str">
        <f aca="true">IF(B789="","",IF(ISERROR(MATCH($E789,CL,0)),"Unknown",INDIRECT("'C'!$A$"&amp;MATCH($E789,CL,0)+1)))</f>
        <v/>
      </c>
      <c r="T789" s="221" t="str">
        <f aca="true">IF(B789="","",IF(ISERROR(MATCH($J789,SorP!$B$1:$B$6279,0)),"",INDIRECT("'SorP'!$A$"&amp;MATCH($S789&amp;$J789,SorP!C:C,0))))</f>
        <v/>
      </c>
      <c r="U789" s="222"/>
      <c r="V789" s="223" t="e">
        <f aca="false">IF(C789="",NA(),IF(OR(C789="Smelter not listed",C789="Smelter not yet identified"),MATCH($B789&amp;$D789,'Smelter Look-up'!$J:$J,0),MATCH($B789&amp;$C789,'Smelter Look-up'!$J:$J,0)))</f>
        <v>#N/A</v>
      </c>
      <c r="X789" s="179" t="n">
        <f aca="false">IF(AND(C789="Smelter not listed",OR(LEN(D789)=0,LEN(E789)=0)),1,0)</f>
        <v>0</v>
      </c>
      <c r="AB789" s="224" t="str">
        <f aca="false">B789&amp;C789</f>
        <v/>
      </c>
    </row>
    <row r="790" s="179" customFormat="true" ht="20.25" hidden="false" customHeight="false" outlineLevel="0" collapsed="false">
      <c r="A790" s="221"/>
      <c r="B790" s="211" t="str">
        <f aca="false">IF(LEN(A790)=0,"",INDEX('Smelter Look-up'!$A:$A,MATCH($A790,'Smelter Look-up'!$E:$E,0)))</f>
        <v/>
      </c>
      <c r="C790" s="212" t="str">
        <f aca="false">IF(LEN(A790)=0,"",INDEX('Smelter Look-up'!$C:$C,MATCH($A790,'Smelter Look-up'!$E:$E,0)))</f>
        <v/>
      </c>
      <c r="D790" s="213"/>
      <c r="E790" s="211" t="str">
        <f aca="true">IF(ISERROR($V790),"",OFFSET('Smelter Look-up'!$D$4,$V790-4,0)&amp;"")</f>
        <v/>
      </c>
      <c r="F790" s="214" t="str">
        <f aca="true">IF(ISERROR($V790),"",OFFSET('Smelter Look-up'!$E$4,$V790-4,0))</f>
        <v/>
      </c>
      <c r="G790" s="214" t="str">
        <f aca="true">IF(C790=$X$4,IF(ISERROR($V790),"Enter smelter details","RMI"),IF(ISERROR($V790),"",OFFSET('Smelter Look-up'!$F$4,$V790-4,0)))</f>
        <v/>
      </c>
      <c r="H790" s="215" t="str">
        <f aca="true">IF(ISERROR($V790),"",OFFSET('Smelter Look-up'!$G$4,$V790-4,0))</f>
        <v/>
      </c>
      <c r="I790" s="216" t="str">
        <f aca="true">IF(ISERROR($V790),"",OFFSET('Smelter Look-up'!$H$4,$V790-4,0))</f>
        <v/>
      </c>
      <c r="J790" s="216" t="str">
        <f aca="true">IF(ISERROR($V790),"",OFFSET('Smelter Look-up'!$I$4,$V790-4,0))</f>
        <v/>
      </c>
      <c r="K790" s="217"/>
      <c r="L790" s="217"/>
      <c r="M790" s="217"/>
      <c r="N790" s="217"/>
      <c r="O790" s="217"/>
      <c r="P790" s="218"/>
      <c r="Q790" s="219"/>
      <c r="R790" s="220" t="str">
        <f aca="true">IF(ISERROR($V790),"",OFFSET('Smelter Look-up'!$C$4,$V790-4,0)&amp;"")</f>
        <v/>
      </c>
      <c r="S790" s="221" t="str">
        <f aca="true">IF(B790="","",IF(ISERROR(MATCH($E790,CL,0)),"Unknown",INDIRECT("'C'!$A$"&amp;MATCH($E790,CL,0)+1)))</f>
        <v/>
      </c>
      <c r="T790" s="221" t="str">
        <f aca="true">IF(B790="","",IF(ISERROR(MATCH($J790,SorP!$B$1:$B$6279,0)),"",INDIRECT("'SorP'!$A$"&amp;MATCH($S790&amp;$J790,SorP!C:C,0))))</f>
        <v/>
      </c>
      <c r="U790" s="222"/>
      <c r="V790" s="223" t="e">
        <f aca="false">IF(C790="",NA(),IF(OR(C790="Smelter not listed",C790="Smelter not yet identified"),MATCH($B790&amp;$D790,'Smelter Look-up'!$J:$J,0),MATCH($B790&amp;$C790,'Smelter Look-up'!$J:$J,0)))</f>
        <v>#N/A</v>
      </c>
      <c r="X790" s="179" t="n">
        <f aca="false">IF(AND(C790="Smelter not listed",OR(LEN(D790)=0,LEN(E790)=0)),1,0)</f>
        <v>0</v>
      </c>
      <c r="AB790" s="224" t="str">
        <f aca="false">B790&amp;C790</f>
        <v/>
      </c>
    </row>
    <row r="791" s="179" customFormat="true" ht="20.25" hidden="false" customHeight="false" outlineLevel="0" collapsed="false">
      <c r="A791" s="221"/>
      <c r="B791" s="211" t="str">
        <f aca="false">IF(LEN(A791)=0,"",INDEX('Smelter Look-up'!$A:$A,MATCH($A791,'Smelter Look-up'!$E:$E,0)))</f>
        <v/>
      </c>
      <c r="C791" s="212" t="str">
        <f aca="false">IF(LEN(A791)=0,"",INDEX('Smelter Look-up'!$C:$C,MATCH($A791,'Smelter Look-up'!$E:$E,0)))</f>
        <v/>
      </c>
      <c r="D791" s="213"/>
      <c r="E791" s="211" t="str">
        <f aca="true">IF(ISERROR($V791),"",OFFSET('Smelter Look-up'!$D$4,$V791-4,0)&amp;"")</f>
        <v/>
      </c>
      <c r="F791" s="214" t="str">
        <f aca="true">IF(ISERROR($V791),"",OFFSET('Smelter Look-up'!$E$4,$V791-4,0))</f>
        <v/>
      </c>
      <c r="G791" s="214" t="str">
        <f aca="true">IF(C791=$X$4,IF(ISERROR($V791),"Enter smelter details","RMI"),IF(ISERROR($V791),"",OFFSET('Smelter Look-up'!$F$4,$V791-4,0)))</f>
        <v/>
      </c>
      <c r="H791" s="215" t="str">
        <f aca="true">IF(ISERROR($V791),"",OFFSET('Smelter Look-up'!$G$4,$V791-4,0))</f>
        <v/>
      </c>
      <c r="I791" s="216" t="str">
        <f aca="true">IF(ISERROR($V791),"",OFFSET('Smelter Look-up'!$H$4,$V791-4,0))</f>
        <v/>
      </c>
      <c r="J791" s="216" t="str">
        <f aca="true">IF(ISERROR($V791),"",OFFSET('Smelter Look-up'!$I$4,$V791-4,0))</f>
        <v/>
      </c>
      <c r="K791" s="217"/>
      <c r="L791" s="217"/>
      <c r="M791" s="217"/>
      <c r="N791" s="217"/>
      <c r="O791" s="217"/>
      <c r="P791" s="218"/>
      <c r="Q791" s="219"/>
      <c r="R791" s="220" t="str">
        <f aca="true">IF(ISERROR($V791),"",OFFSET('Smelter Look-up'!$C$4,$V791-4,0)&amp;"")</f>
        <v/>
      </c>
      <c r="S791" s="221" t="str">
        <f aca="true">IF(B791="","",IF(ISERROR(MATCH($E791,CL,0)),"Unknown",INDIRECT("'C'!$A$"&amp;MATCH($E791,CL,0)+1)))</f>
        <v/>
      </c>
      <c r="T791" s="221" t="str">
        <f aca="true">IF(B791="","",IF(ISERROR(MATCH($J791,SorP!$B$1:$B$6279,0)),"",INDIRECT("'SorP'!$A$"&amp;MATCH($S791&amp;$J791,SorP!C:C,0))))</f>
        <v/>
      </c>
      <c r="U791" s="222"/>
      <c r="V791" s="223" t="e">
        <f aca="false">IF(C791="",NA(),IF(OR(C791="Smelter not listed",C791="Smelter not yet identified"),MATCH($B791&amp;$D791,'Smelter Look-up'!$J:$J,0),MATCH($B791&amp;$C791,'Smelter Look-up'!$J:$J,0)))</f>
        <v>#N/A</v>
      </c>
      <c r="X791" s="179" t="n">
        <f aca="false">IF(AND(C791="Smelter not listed",OR(LEN(D791)=0,LEN(E791)=0)),1,0)</f>
        <v>0</v>
      </c>
      <c r="AB791" s="224" t="str">
        <f aca="false">B791&amp;C791</f>
        <v/>
      </c>
    </row>
    <row r="792" s="179" customFormat="true" ht="20.25" hidden="false" customHeight="false" outlineLevel="0" collapsed="false">
      <c r="A792" s="221"/>
      <c r="B792" s="211" t="str">
        <f aca="false">IF(LEN(A792)=0,"",INDEX('Smelter Look-up'!$A:$A,MATCH($A792,'Smelter Look-up'!$E:$E,0)))</f>
        <v/>
      </c>
      <c r="C792" s="212" t="str">
        <f aca="false">IF(LEN(A792)=0,"",INDEX('Smelter Look-up'!$C:$C,MATCH($A792,'Smelter Look-up'!$E:$E,0)))</f>
        <v/>
      </c>
      <c r="D792" s="213"/>
      <c r="E792" s="211" t="str">
        <f aca="true">IF(ISERROR($V792),"",OFFSET('Smelter Look-up'!$D$4,$V792-4,0)&amp;"")</f>
        <v/>
      </c>
      <c r="F792" s="214" t="str">
        <f aca="true">IF(ISERROR($V792),"",OFFSET('Smelter Look-up'!$E$4,$V792-4,0))</f>
        <v/>
      </c>
      <c r="G792" s="214" t="str">
        <f aca="true">IF(C792=$X$4,IF(ISERROR($V792),"Enter smelter details","RMI"),IF(ISERROR($V792),"",OFFSET('Smelter Look-up'!$F$4,$V792-4,0)))</f>
        <v/>
      </c>
      <c r="H792" s="215" t="str">
        <f aca="true">IF(ISERROR($V792),"",OFFSET('Smelter Look-up'!$G$4,$V792-4,0))</f>
        <v/>
      </c>
      <c r="I792" s="216" t="str">
        <f aca="true">IF(ISERROR($V792),"",OFFSET('Smelter Look-up'!$H$4,$V792-4,0))</f>
        <v/>
      </c>
      <c r="J792" s="216" t="str">
        <f aca="true">IF(ISERROR($V792),"",OFFSET('Smelter Look-up'!$I$4,$V792-4,0))</f>
        <v/>
      </c>
      <c r="K792" s="217"/>
      <c r="L792" s="217"/>
      <c r="M792" s="217"/>
      <c r="N792" s="217"/>
      <c r="O792" s="217"/>
      <c r="P792" s="218"/>
      <c r="Q792" s="219"/>
      <c r="R792" s="220" t="str">
        <f aca="true">IF(ISERROR($V792),"",OFFSET('Smelter Look-up'!$C$4,$V792-4,0)&amp;"")</f>
        <v/>
      </c>
      <c r="S792" s="221" t="str">
        <f aca="true">IF(B792="","",IF(ISERROR(MATCH($E792,CL,0)),"Unknown",INDIRECT("'C'!$A$"&amp;MATCH($E792,CL,0)+1)))</f>
        <v/>
      </c>
      <c r="T792" s="221" t="str">
        <f aca="true">IF(B792="","",IF(ISERROR(MATCH($J792,SorP!$B$1:$B$6279,0)),"",INDIRECT("'SorP'!$A$"&amp;MATCH($S792&amp;$J792,SorP!C:C,0))))</f>
        <v/>
      </c>
      <c r="U792" s="222"/>
      <c r="V792" s="223" t="e">
        <f aca="false">IF(C792="",NA(),IF(OR(C792="Smelter not listed",C792="Smelter not yet identified"),MATCH($B792&amp;$D792,'Smelter Look-up'!$J:$J,0),MATCH($B792&amp;$C792,'Smelter Look-up'!$J:$J,0)))</f>
        <v>#N/A</v>
      </c>
      <c r="X792" s="179" t="n">
        <f aca="false">IF(AND(C792="Smelter not listed",OR(LEN(D792)=0,LEN(E792)=0)),1,0)</f>
        <v>0</v>
      </c>
      <c r="AB792" s="224" t="str">
        <f aca="false">B792&amp;C792</f>
        <v/>
      </c>
    </row>
    <row r="793" s="179" customFormat="true" ht="20.25" hidden="false" customHeight="false" outlineLevel="0" collapsed="false">
      <c r="A793" s="221"/>
      <c r="B793" s="211" t="str">
        <f aca="false">IF(LEN(A793)=0,"",INDEX('Smelter Look-up'!$A:$A,MATCH($A793,'Smelter Look-up'!$E:$E,0)))</f>
        <v/>
      </c>
      <c r="C793" s="212" t="str">
        <f aca="false">IF(LEN(A793)=0,"",INDEX('Smelter Look-up'!$C:$C,MATCH($A793,'Smelter Look-up'!$E:$E,0)))</f>
        <v/>
      </c>
      <c r="D793" s="213"/>
      <c r="E793" s="211" t="str">
        <f aca="true">IF(ISERROR($V793),"",OFFSET('Smelter Look-up'!$D$4,$V793-4,0)&amp;"")</f>
        <v/>
      </c>
      <c r="F793" s="214" t="str">
        <f aca="true">IF(ISERROR($V793),"",OFFSET('Smelter Look-up'!$E$4,$V793-4,0))</f>
        <v/>
      </c>
      <c r="G793" s="214" t="str">
        <f aca="true">IF(C793=$X$4,IF(ISERROR($V793),"Enter smelter details","RMI"),IF(ISERROR($V793),"",OFFSET('Smelter Look-up'!$F$4,$V793-4,0)))</f>
        <v/>
      </c>
      <c r="H793" s="215" t="str">
        <f aca="true">IF(ISERROR($V793),"",OFFSET('Smelter Look-up'!$G$4,$V793-4,0))</f>
        <v/>
      </c>
      <c r="I793" s="216" t="str">
        <f aca="true">IF(ISERROR($V793),"",OFFSET('Smelter Look-up'!$H$4,$V793-4,0))</f>
        <v/>
      </c>
      <c r="J793" s="216" t="str">
        <f aca="true">IF(ISERROR($V793),"",OFFSET('Smelter Look-up'!$I$4,$V793-4,0))</f>
        <v/>
      </c>
      <c r="K793" s="217"/>
      <c r="L793" s="217"/>
      <c r="M793" s="217"/>
      <c r="N793" s="217"/>
      <c r="O793" s="217"/>
      <c r="P793" s="218"/>
      <c r="Q793" s="219"/>
      <c r="R793" s="220" t="str">
        <f aca="true">IF(ISERROR($V793),"",OFFSET('Smelter Look-up'!$C$4,$V793-4,0)&amp;"")</f>
        <v/>
      </c>
      <c r="S793" s="221" t="str">
        <f aca="true">IF(B793="","",IF(ISERROR(MATCH($E793,CL,0)),"Unknown",INDIRECT("'C'!$A$"&amp;MATCH($E793,CL,0)+1)))</f>
        <v/>
      </c>
      <c r="T793" s="221" t="str">
        <f aca="true">IF(B793="","",IF(ISERROR(MATCH($J793,SorP!$B$1:$B$6279,0)),"",INDIRECT("'SorP'!$A$"&amp;MATCH($S793&amp;$J793,SorP!C:C,0))))</f>
        <v/>
      </c>
      <c r="U793" s="222"/>
      <c r="V793" s="223" t="e">
        <f aca="false">IF(C793="",NA(),IF(OR(C793="Smelter not listed",C793="Smelter not yet identified"),MATCH($B793&amp;$D793,'Smelter Look-up'!$J:$J,0),MATCH($B793&amp;$C793,'Smelter Look-up'!$J:$J,0)))</f>
        <v>#N/A</v>
      </c>
      <c r="X793" s="179" t="n">
        <f aca="false">IF(AND(C793="Smelter not listed",OR(LEN(D793)=0,LEN(E793)=0)),1,0)</f>
        <v>0</v>
      </c>
      <c r="AB793" s="224" t="str">
        <f aca="false">B793&amp;C793</f>
        <v/>
      </c>
    </row>
    <row r="794" s="179" customFormat="true" ht="20.25" hidden="false" customHeight="false" outlineLevel="0" collapsed="false">
      <c r="A794" s="221"/>
      <c r="B794" s="211" t="str">
        <f aca="false">IF(LEN(A794)=0,"",INDEX('Smelter Look-up'!$A:$A,MATCH($A794,'Smelter Look-up'!$E:$E,0)))</f>
        <v/>
      </c>
      <c r="C794" s="212" t="str">
        <f aca="false">IF(LEN(A794)=0,"",INDEX('Smelter Look-up'!$C:$C,MATCH($A794,'Smelter Look-up'!$E:$E,0)))</f>
        <v/>
      </c>
      <c r="D794" s="213"/>
      <c r="E794" s="211" t="str">
        <f aca="true">IF(ISERROR($V794),"",OFFSET('Smelter Look-up'!$D$4,$V794-4,0)&amp;"")</f>
        <v/>
      </c>
      <c r="F794" s="214" t="str">
        <f aca="true">IF(ISERROR($V794),"",OFFSET('Smelter Look-up'!$E$4,$V794-4,0))</f>
        <v/>
      </c>
      <c r="G794" s="214" t="str">
        <f aca="true">IF(C794=$X$4,IF(ISERROR($V794),"Enter smelter details","RMI"),IF(ISERROR($V794),"",OFFSET('Smelter Look-up'!$F$4,$V794-4,0)))</f>
        <v/>
      </c>
      <c r="H794" s="215" t="str">
        <f aca="true">IF(ISERROR($V794),"",OFFSET('Smelter Look-up'!$G$4,$V794-4,0))</f>
        <v/>
      </c>
      <c r="I794" s="216" t="str">
        <f aca="true">IF(ISERROR($V794),"",OFFSET('Smelter Look-up'!$H$4,$V794-4,0))</f>
        <v/>
      </c>
      <c r="J794" s="216" t="str">
        <f aca="true">IF(ISERROR($V794),"",OFFSET('Smelter Look-up'!$I$4,$V794-4,0))</f>
        <v/>
      </c>
      <c r="K794" s="217"/>
      <c r="L794" s="217"/>
      <c r="M794" s="217"/>
      <c r="N794" s="217"/>
      <c r="O794" s="217"/>
      <c r="P794" s="218"/>
      <c r="Q794" s="219"/>
      <c r="R794" s="220" t="str">
        <f aca="true">IF(ISERROR($V794),"",OFFSET('Smelter Look-up'!$C$4,$V794-4,0)&amp;"")</f>
        <v/>
      </c>
      <c r="S794" s="221" t="str">
        <f aca="true">IF(B794="","",IF(ISERROR(MATCH($E794,CL,0)),"Unknown",INDIRECT("'C'!$A$"&amp;MATCH($E794,CL,0)+1)))</f>
        <v/>
      </c>
      <c r="T794" s="221" t="str">
        <f aca="true">IF(B794="","",IF(ISERROR(MATCH($J794,SorP!$B$1:$B$6279,0)),"",INDIRECT("'SorP'!$A$"&amp;MATCH($S794&amp;$J794,SorP!C:C,0))))</f>
        <v/>
      </c>
      <c r="U794" s="222"/>
      <c r="V794" s="223" t="e">
        <f aca="false">IF(C794="",NA(),IF(OR(C794="Smelter not listed",C794="Smelter not yet identified"),MATCH($B794&amp;$D794,'Smelter Look-up'!$J:$J,0),MATCH($B794&amp;$C794,'Smelter Look-up'!$J:$J,0)))</f>
        <v>#N/A</v>
      </c>
      <c r="X794" s="179" t="n">
        <f aca="false">IF(AND(C794="Smelter not listed",OR(LEN(D794)=0,LEN(E794)=0)),1,0)</f>
        <v>0</v>
      </c>
      <c r="AB794" s="224" t="str">
        <f aca="false">B794&amp;C794</f>
        <v/>
      </c>
    </row>
    <row r="795" s="179" customFormat="true" ht="20.25" hidden="false" customHeight="false" outlineLevel="0" collapsed="false">
      <c r="A795" s="221"/>
      <c r="B795" s="211" t="str">
        <f aca="false">IF(LEN(A795)=0,"",INDEX('Smelter Look-up'!$A:$A,MATCH($A795,'Smelter Look-up'!$E:$E,0)))</f>
        <v/>
      </c>
      <c r="C795" s="212" t="str">
        <f aca="false">IF(LEN(A795)=0,"",INDEX('Smelter Look-up'!$C:$C,MATCH($A795,'Smelter Look-up'!$E:$E,0)))</f>
        <v/>
      </c>
      <c r="D795" s="213"/>
      <c r="E795" s="211" t="str">
        <f aca="true">IF(ISERROR($V795),"",OFFSET('Smelter Look-up'!$D$4,$V795-4,0)&amp;"")</f>
        <v/>
      </c>
      <c r="F795" s="214" t="str">
        <f aca="true">IF(ISERROR($V795),"",OFFSET('Smelter Look-up'!$E$4,$V795-4,0))</f>
        <v/>
      </c>
      <c r="G795" s="214" t="str">
        <f aca="true">IF(C795=$X$4,IF(ISERROR($V795),"Enter smelter details","RMI"),IF(ISERROR($V795),"",OFFSET('Smelter Look-up'!$F$4,$V795-4,0)))</f>
        <v/>
      </c>
      <c r="H795" s="215" t="str">
        <f aca="true">IF(ISERROR($V795),"",OFFSET('Smelter Look-up'!$G$4,$V795-4,0))</f>
        <v/>
      </c>
      <c r="I795" s="216" t="str">
        <f aca="true">IF(ISERROR($V795),"",OFFSET('Smelter Look-up'!$H$4,$V795-4,0))</f>
        <v/>
      </c>
      <c r="J795" s="216" t="str">
        <f aca="true">IF(ISERROR($V795),"",OFFSET('Smelter Look-up'!$I$4,$V795-4,0))</f>
        <v/>
      </c>
      <c r="K795" s="217"/>
      <c r="L795" s="217"/>
      <c r="M795" s="217"/>
      <c r="N795" s="217"/>
      <c r="O795" s="217"/>
      <c r="P795" s="218"/>
      <c r="Q795" s="219"/>
      <c r="R795" s="220" t="str">
        <f aca="true">IF(ISERROR($V795),"",OFFSET('Smelter Look-up'!$C$4,$V795-4,0)&amp;"")</f>
        <v/>
      </c>
      <c r="S795" s="221" t="str">
        <f aca="true">IF(B795="","",IF(ISERROR(MATCH($E795,CL,0)),"Unknown",INDIRECT("'C'!$A$"&amp;MATCH($E795,CL,0)+1)))</f>
        <v/>
      </c>
      <c r="T795" s="221" t="str">
        <f aca="true">IF(B795="","",IF(ISERROR(MATCH($J795,SorP!$B$1:$B$6279,0)),"",INDIRECT("'SorP'!$A$"&amp;MATCH($S795&amp;$J795,SorP!C:C,0))))</f>
        <v/>
      </c>
      <c r="U795" s="222"/>
      <c r="V795" s="223" t="e">
        <f aca="false">IF(C795="",NA(),IF(OR(C795="Smelter not listed",C795="Smelter not yet identified"),MATCH($B795&amp;$D795,'Smelter Look-up'!$J:$J,0),MATCH($B795&amp;$C795,'Smelter Look-up'!$J:$J,0)))</f>
        <v>#N/A</v>
      </c>
      <c r="X795" s="179" t="n">
        <f aca="false">IF(AND(C795="Smelter not listed",OR(LEN(D795)=0,LEN(E795)=0)),1,0)</f>
        <v>0</v>
      </c>
      <c r="AB795" s="224" t="str">
        <f aca="false">B795&amp;C795</f>
        <v/>
      </c>
    </row>
    <row r="796" s="179" customFormat="true" ht="20.25" hidden="false" customHeight="false" outlineLevel="0" collapsed="false">
      <c r="A796" s="221"/>
      <c r="B796" s="211" t="str">
        <f aca="false">IF(LEN(A796)=0,"",INDEX('Smelter Look-up'!$A:$A,MATCH($A796,'Smelter Look-up'!$E:$E,0)))</f>
        <v/>
      </c>
      <c r="C796" s="212" t="str">
        <f aca="false">IF(LEN(A796)=0,"",INDEX('Smelter Look-up'!$C:$C,MATCH($A796,'Smelter Look-up'!$E:$E,0)))</f>
        <v/>
      </c>
      <c r="D796" s="213"/>
      <c r="E796" s="211" t="str">
        <f aca="true">IF(ISERROR($V796),"",OFFSET('Smelter Look-up'!$D$4,$V796-4,0)&amp;"")</f>
        <v/>
      </c>
      <c r="F796" s="214" t="str">
        <f aca="true">IF(ISERROR($V796),"",OFFSET('Smelter Look-up'!$E$4,$V796-4,0))</f>
        <v/>
      </c>
      <c r="G796" s="214" t="str">
        <f aca="true">IF(C796=$X$4,IF(ISERROR($V796),"Enter smelter details","RMI"),IF(ISERROR($V796),"",OFFSET('Smelter Look-up'!$F$4,$V796-4,0)))</f>
        <v/>
      </c>
      <c r="H796" s="215" t="str">
        <f aca="true">IF(ISERROR($V796),"",OFFSET('Smelter Look-up'!$G$4,$V796-4,0))</f>
        <v/>
      </c>
      <c r="I796" s="216" t="str">
        <f aca="true">IF(ISERROR($V796),"",OFFSET('Smelter Look-up'!$H$4,$V796-4,0))</f>
        <v/>
      </c>
      <c r="J796" s="216" t="str">
        <f aca="true">IF(ISERROR($V796),"",OFFSET('Smelter Look-up'!$I$4,$V796-4,0))</f>
        <v/>
      </c>
      <c r="K796" s="217"/>
      <c r="L796" s="217"/>
      <c r="M796" s="217"/>
      <c r="N796" s="217"/>
      <c r="O796" s="217"/>
      <c r="P796" s="218"/>
      <c r="Q796" s="219"/>
      <c r="R796" s="220" t="str">
        <f aca="true">IF(ISERROR($V796),"",OFFSET('Smelter Look-up'!$C$4,$V796-4,0)&amp;"")</f>
        <v/>
      </c>
      <c r="S796" s="221" t="str">
        <f aca="true">IF(B796="","",IF(ISERROR(MATCH($E796,CL,0)),"Unknown",INDIRECT("'C'!$A$"&amp;MATCH($E796,CL,0)+1)))</f>
        <v/>
      </c>
      <c r="T796" s="221" t="str">
        <f aca="true">IF(B796="","",IF(ISERROR(MATCH($J796,SorP!$B$1:$B$6279,0)),"",INDIRECT("'SorP'!$A$"&amp;MATCH($S796&amp;$J796,SorP!C:C,0))))</f>
        <v/>
      </c>
      <c r="U796" s="222"/>
      <c r="V796" s="223" t="e">
        <f aca="false">IF(C796="",NA(),IF(OR(C796="Smelter not listed",C796="Smelter not yet identified"),MATCH($B796&amp;$D796,'Smelter Look-up'!$J:$J,0),MATCH($B796&amp;$C796,'Smelter Look-up'!$J:$J,0)))</f>
        <v>#N/A</v>
      </c>
      <c r="X796" s="179" t="n">
        <f aca="false">IF(AND(C796="Smelter not listed",OR(LEN(D796)=0,LEN(E796)=0)),1,0)</f>
        <v>0</v>
      </c>
      <c r="AB796" s="224" t="str">
        <f aca="false">B796&amp;C796</f>
        <v/>
      </c>
    </row>
    <row r="797" s="179" customFormat="true" ht="20.25" hidden="false" customHeight="false" outlineLevel="0" collapsed="false">
      <c r="A797" s="221"/>
      <c r="B797" s="211" t="str">
        <f aca="false">IF(LEN(A797)=0,"",INDEX('Smelter Look-up'!$A:$A,MATCH($A797,'Smelter Look-up'!$E:$E,0)))</f>
        <v/>
      </c>
      <c r="C797" s="212" t="str">
        <f aca="false">IF(LEN(A797)=0,"",INDEX('Smelter Look-up'!$C:$C,MATCH($A797,'Smelter Look-up'!$E:$E,0)))</f>
        <v/>
      </c>
      <c r="D797" s="213"/>
      <c r="E797" s="211" t="str">
        <f aca="true">IF(ISERROR($V797),"",OFFSET('Smelter Look-up'!$D$4,$V797-4,0)&amp;"")</f>
        <v/>
      </c>
      <c r="F797" s="214" t="str">
        <f aca="true">IF(ISERROR($V797),"",OFFSET('Smelter Look-up'!$E$4,$V797-4,0))</f>
        <v/>
      </c>
      <c r="G797" s="214" t="str">
        <f aca="true">IF(C797=$X$4,IF(ISERROR($V797),"Enter smelter details","RMI"),IF(ISERROR($V797),"",OFFSET('Smelter Look-up'!$F$4,$V797-4,0)))</f>
        <v/>
      </c>
      <c r="H797" s="215" t="str">
        <f aca="true">IF(ISERROR($V797),"",OFFSET('Smelter Look-up'!$G$4,$V797-4,0))</f>
        <v/>
      </c>
      <c r="I797" s="216" t="str">
        <f aca="true">IF(ISERROR($V797),"",OFFSET('Smelter Look-up'!$H$4,$V797-4,0))</f>
        <v/>
      </c>
      <c r="J797" s="216" t="str">
        <f aca="true">IF(ISERROR($V797),"",OFFSET('Smelter Look-up'!$I$4,$V797-4,0))</f>
        <v/>
      </c>
      <c r="K797" s="217"/>
      <c r="L797" s="217"/>
      <c r="M797" s="217"/>
      <c r="N797" s="217"/>
      <c r="O797" s="217"/>
      <c r="P797" s="218"/>
      <c r="Q797" s="219"/>
      <c r="R797" s="220" t="str">
        <f aca="true">IF(ISERROR($V797),"",OFFSET('Smelter Look-up'!$C$4,$V797-4,0)&amp;"")</f>
        <v/>
      </c>
      <c r="S797" s="221" t="str">
        <f aca="true">IF(B797="","",IF(ISERROR(MATCH($E797,CL,0)),"Unknown",INDIRECT("'C'!$A$"&amp;MATCH($E797,CL,0)+1)))</f>
        <v/>
      </c>
      <c r="T797" s="221" t="str">
        <f aca="true">IF(B797="","",IF(ISERROR(MATCH($J797,SorP!$B$1:$B$6279,0)),"",INDIRECT("'SorP'!$A$"&amp;MATCH($S797&amp;$J797,SorP!C:C,0))))</f>
        <v/>
      </c>
      <c r="U797" s="222"/>
      <c r="V797" s="223" t="e">
        <f aca="false">IF(C797="",NA(),IF(OR(C797="Smelter not listed",C797="Smelter not yet identified"),MATCH($B797&amp;$D797,'Smelter Look-up'!$J:$J,0),MATCH($B797&amp;$C797,'Smelter Look-up'!$J:$J,0)))</f>
        <v>#N/A</v>
      </c>
      <c r="X797" s="179" t="n">
        <f aca="false">IF(AND(C797="Smelter not listed",OR(LEN(D797)=0,LEN(E797)=0)),1,0)</f>
        <v>0</v>
      </c>
      <c r="AB797" s="224" t="str">
        <f aca="false">B797&amp;C797</f>
        <v/>
      </c>
    </row>
    <row r="798" s="179" customFormat="true" ht="20.25" hidden="false" customHeight="false" outlineLevel="0" collapsed="false">
      <c r="A798" s="221"/>
      <c r="B798" s="211" t="str">
        <f aca="false">IF(LEN(A798)=0,"",INDEX('Smelter Look-up'!$A:$A,MATCH($A798,'Smelter Look-up'!$E:$E,0)))</f>
        <v/>
      </c>
      <c r="C798" s="212" t="str">
        <f aca="false">IF(LEN(A798)=0,"",INDEX('Smelter Look-up'!$C:$C,MATCH($A798,'Smelter Look-up'!$E:$E,0)))</f>
        <v/>
      </c>
      <c r="D798" s="213"/>
      <c r="E798" s="211" t="str">
        <f aca="true">IF(ISERROR($V798),"",OFFSET('Smelter Look-up'!$D$4,$V798-4,0)&amp;"")</f>
        <v/>
      </c>
      <c r="F798" s="214" t="str">
        <f aca="true">IF(ISERROR($V798),"",OFFSET('Smelter Look-up'!$E$4,$V798-4,0))</f>
        <v/>
      </c>
      <c r="G798" s="214" t="str">
        <f aca="true">IF(C798=$X$4,IF(ISERROR($V798),"Enter smelter details","RMI"),IF(ISERROR($V798),"",OFFSET('Smelter Look-up'!$F$4,$V798-4,0)))</f>
        <v/>
      </c>
      <c r="H798" s="215" t="str">
        <f aca="true">IF(ISERROR($V798),"",OFFSET('Smelter Look-up'!$G$4,$V798-4,0))</f>
        <v/>
      </c>
      <c r="I798" s="216" t="str">
        <f aca="true">IF(ISERROR($V798),"",OFFSET('Smelter Look-up'!$H$4,$V798-4,0))</f>
        <v/>
      </c>
      <c r="J798" s="216" t="str">
        <f aca="true">IF(ISERROR($V798),"",OFFSET('Smelter Look-up'!$I$4,$V798-4,0))</f>
        <v/>
      </c>
      <c r="K798" s="217"/>
      <c r="L798" s="217"/>
      <c r="M798" s="217"/>
      <c r="N798" s="217"/>
      <c r="O798" s="217"/>
      <c r="P798" s="218"/>
      <c r="Q798" s="219"/>
      <c r="R798" s="220" t="str">
        <f aca="true">IF(ISERROR($V798),"",OFFSET('Smelter Look-up'!$C$4,$V798-4,0)&amp;"")</f>
        <v/>
      </c>
      <c r="S798" s="221" t="str">
        <f aca="true">IF(B798="","",IF(ISERROR(MATCH($E798,CL,0)),"Unknown",INDIRECT("'C'!$A$"&amp;MATCH($E798,CL,0)+1)))</f>
        <v/>
      </c>
      <c r="T798" s="221" t="str">
        <f aca="true">IF(B798="","",IF(ISERROR(MATCH($J798,SorP!$B$1:$B$6279,0)),"",INDIRECT("'SorP'!$A$"&amp;MATCH($S798&amp;$J798,SorP!C:C,0))))</f>
        <v/>
      </c>
      <c r="U798" s="222"/>
      <c r="V798" s="223" t="e">
        <f aca="false">IF(C798="",NA(),IF(OR(C798="Smelter not listed",C798="Smelter not yet identified"),MATCH($B798&amp;$D798,'Smelter Look-up'!$J:$J,0),MATCH($B798&amp;$C798,'Smelter Look-up'!$J:$J,0)))</f>
        <v>#N/A</v>
      </c>
      <c r="X798" s="179" t="n">
        <f aca="false">IF(AND(C798="Smelter not listed",OR(LEN(D798)=0,LEN(E798)=0)),1,0)</f>
        <v>0</v>
      </c>
      <c r="AB798" s="224" t="str">
        <f aca="false">B798&amp;C798</f>
        <v/>
      </c>
    </row>
    <row r="799" s="179" customFormat="true" ht="20.25" hidden="false" customHeight="false" outlineLevel="0" collapsed="false">
      <c r="A799" s="221"/>
      <c r="B799" s="211" t="str">
        <f aca="false">IF(LEN(A799)=0,"",INDEX('Smelter Look-up'!$A:$A,MATCH($A799,'Smelter Look-up'!$E:$E,0)))</f>
        <v/>
      </c>
      <c r="C799" s="212" t="str">
        <f aca="false">IF(LEN(A799)=0,"",INDEX('Smelter Look-up'!$C:$C,MATCH($A799,'Smelter Look-up'!$E:$E,0)))</f>
        <v/>
      </c>
      <c r="D799" s="213"/>
      <c r="E799" s="211" t="str">
        <f aca="true">IF(ISERROR($V799),"",OFFSET('Smelter Look-up'!$D$4,$V799-4,0)&amp;"")</f>
        <v/>
      </c>
      <c r="F799" s="214" t="str">
        <f aca="true">IF(ISERROR($V799),"",OFFSET('Smelter Look-up'!$E$4,$V799-4,0))</f>
        <v/>
      </c>
      <c r="G799" s="214" t="str">
        <f aca="true">IF(C799=$X$4,IF(ISERROR($V799),"Enter smelter details","RMI"),IF(ISERROR($V799),"",OFFSET('Smelter Look-up'!$F$4,$V799-4,0)))</f>
        <v/>
      </c>
      <c r="H799" s="215" t="str">
        <f aca="true">IF(ISERROR($V799),"",OFFSET('Smelter Look-up'!$G$4,$V799-4,0))</f>
        <v/>
      </c>
      <c r="I799" s="216" t="str">
        <f aca="true">IF(ISERROR($V799),"",OFFSET('Smelter Look-up'!$H$4,$V799-4,0))</f>
        <v/>
      </c>
      <c r="J799" s="216" t="str">
        <f aca="true">IF(ISERROR($V799),"",OFFSET('Smelter Look-up'!$I$4,$V799-4,0))</f>
        <v/>
      </c>
      <c r="K799" s="217"/>
      <c r="L799" s="217"/>
      <c r="M799" s="217"/>
      <c r="N799" s="217"/>
      <c r="O799" s="217"/>
      <c r="P799" s="218"/>
      <c r="Q799" s="219"/>
      <c r="R799" s="220" t="str">
        <f aca="true">IF(ISERROR($V799),"",OFFSET('Smelter Look-up'!$C$4,$V799-4,0)&amp;"")</f>
        <v/>
      </c>
      <c r="S799" s="221" t="str">
        <f aca="true">IF(B799="","",IF(ISERROR(MATCH($E799,CL,0)),"Unknown",INDIRECT("'C'!$A$"&amp;MATCH($E799,CL,0)+1)))</f>
        <v/>
      </c>
      <c r="T799" s="221" t="str">
        <f aca="true">IF(B799="","",IF(ISERROR(MATCH($J799,SorP!$B$1:$B$6279,0)),"",INDIRECT("'SorP'!$A$"&amp;MATCH($S799&amp;$J799,SorP!C:C,0))))</f>
        <v/>
      </c>
      <c r="U799" s="222"/>
      <c r="V799" s="223" t="e">
        <f aca="false">IF(C799="",NA(),IF(OR(C799="Smelter not listed",C799="Smelter not yet identified"),MATCH($B799&amp;$D799,'Smelter Look-up'!$J:$J,0),MATCH($B799&amp;$C799,'Smelter Look-up'!$J:$J,0)))</f>
        <v>#N/A</v>
      </c>
      <c r="X799" s="179" t="n">
        <f aca="false">IF(AND(C799="Smelter not listed",OR(LEN(D799)=0,LEN(E799)=0)),1,0)</f>
        <v>0</v>
      </c>
      <c r="AB799" s="224" t="str">
        <f aca="false">B799&amp;C799</f>
        <v/>
      </c>
    </row>
    <row r="800" s="179" customFormat="true" ht="20.25" hidden="false" customHeight="false" outlineLevel="0" collapsed="false">
      <c r="A800" s="221"/>
      <c r="B800" s="211" t="str">
        <f aca="false">IF(LEN(A800)=0,"",INDEX('Smelter Look-up'!$A:$A,MATCH($A800,'Smelter Look-up'!$E:$E,0)))</f>
        <v/>
      </c>
      <c r="C800" s="212" t="str">
        <f aca="false">IF(LEN(A800)=0,"",INDEX('Smelter Look-up'!$C:$C,MATCH($A800,'Smelter Look-up'!$E:$E,0)))</f>
        <v/>
      </c>
      <c r="D800" s="213"/>
      <c r="E800" s="211" t="str">
        <f aca="true">IF(ISERROR($V800),"",OFFSET('Smelter Look-up'!$D$4,$V800-4,0)&amp;"")</f>
        <v/>
      </c>
      <c r="F800" s="214" t="str">
        <f aca="true">IF(ISERROR($V800),"",OFFSET('Smelter Look-up'!$E$4,$V800-4,0))</f>
        <v/>
      </c>
      <c r="G800" s="214" t="str">
        <f aca="true">IF(C800=$X$4,IF(ISERROR($V800),"Enter smelter details","RMI"),IF(ISERROR($V800),"",OFFSET('Smelter Look-up'!$F$4,$V800-4,0)))</f>
        <v/>
      </c>
      <c r="H800" s="215" t="str">
        <f aca="true">IF(ISERROR($V800),"",OFFSET('Smelter Look-up'!$G$4,$V800-4,0))</f>
        <v/>
      </c>
      <c r="I800" s="216" t="str">
        <f aca="true">IF(ISERROR($V800),"",OFFSET('Smelter Look-up'!$H$4,$V800-4,0))</f>
        <v/>
      </c>
      <c r="J800" s="216" t="str">
        <f aca="true">IF(ISERROR($V800),"",OFFSET('Smelter Look-up'!$I$4,$V800-4,0))</f>
        <v/>
      </c>
      <c r="K800" s="217"/>
      <c r="L800" s="217"/>
      <c r="M800" s="217"/>
      <c r="N800" s="217"/>
      <c r="O800" s="217"/>
      <c r="P800" s="218"/>
      <c r="Q800" s="219"/>
      <c r="R800" s="220" t="str">
        <f aca="true">IF(ISERROR($V800),"",OFFSET('Smelter Look-up'!$C$4,$V800-4,0)&amp;"")</f>
        <v/>
      </c>
      <c r="S800" s="221" t="str">
        <f aca="true">IF(B800="","",IF(ISERROR(MATCH($E800,CL,0)),"Unknown",INDIRECT("'C'!$A$"&amp;MATCH($E800,CL,0)+1)))</f>
        <v/>
      </c>
      <c r="T800" s="221" t="str">
        <f aca="true">IF(B800="","",IF(ISERROR(MATCH($J800,SorP!$B$1:$B$6279,0)),"",INDIRECT("'SorP'!$A$"&amp;MATCH($S800&amp;$J800,SorP!C:C,0))))</f>
        <v/>
      </c>
      <c r="U800" s="222"/>
      <c r="V800" s="223" t="e">
        <f aca="false">IF(C800="",NA(),IF(OR(C800="Smelter not listed",C800="Smelter not yet identified"),MATCH($B800&amp;$D800,'Smelter Look-up'!$J:$J,0),MATCH($B800&amp;$C800,'Smelter Look-up'!$J:$J,0)))</f>
        <v>#N/A</v>
      </c>
      <c r="X800" s="179" t="n">
        <f aca="false">IF(AND(C800="Smelter not listed",OR(LEN(D800)=0,LEN(E800)=0)),1,0)</f>
        <v>0</v>
      </c>
      <c r="AB800" s="224" t="str">
        <f aca="false">B800&amp;C800</f>
        <v/>
      </c>
    </row>
    <row r="801" s="179" customFormat="true" ht="20.25" hidden="false" customHeight="false" outlineLevel="0" collapsed="false">
      <c r="A801" s="221"/>
      <c r="B801" s="211" t="str">
        <f aca="false">IF(LEN(A801)=0,"",INDEX('Smelter Look-up'!$A:$A,MATCH($A801,'Smelter Look-up'!$E:$E,0)))</f>
        <v/>
      </c>
      <c r="C801" s="212" t="str">
        <f aca="false">IF(LEN(A801)=0,"",INDEX('Smelter Look-up'!$C:$C,MATCH($A801,'Smelter Look-up'!$E:$E,0)))</f>
        <v/>
      </c>
      <c r="D801" s="213"/>
      <c r="E801" s="211" t="str">
        <f aca="true">IF(ISERROR($V801),"",OFFSET('Smelter Look-up'!$D$4,$V801-4,0)&amp;"")</f>
        <v/>
      </c>
      <c r="F801" s="214" t="str">
        <f aca="true">IF(ISERROR($V801),"",OFFSET('Smelter Look-up'!$E$4,$V801-4,0))</f>
        <v/>
      </c>
      <c r="G801" s="214" t="str">
        <f aca="true">IF(C801=$X$4,IF(ISERROR($V801),"Enter smelter details","RMI"),IF(ISERROR($V801),"",OFFSET('Smelter Look-up'!$F$4,$V801-4,0)))</f>
        <v/>
      </c>
      <c r="H801" s="215" t="str">
        <f aca="true">IF(ISERROR($V801),"",OFFSET('Smelter Look-up'!$G$4,$V801-4,0))</f>
        <v/>
      </c>
      <c r="I801" s="216" t="str">
        <f aca="true">IF(ISERROR($V801),"",OFFSET('Smelter Look-up'!$H$4,$V801-4,0))</f>
        <v/>
      </c>
      <c r="J801" s="216" t="str">
        <f aca="true">IF(ISERROR($V801),"",OFFSET('Smelter Look-up'!$I$4,$V801-4,0))</f>
        <v/>
      </c>
      <c r="K801" s="217"/>
      <c r="L801" s="217"/>
      <c r="M801" s="217"/>
      <c r="N801" s="217"/>
      <c r="O801" s="217"/>
      <c r="P801" s="218"/>
      <c r="Q801" s="219"/>
      <c r="R801" s="220" t="str">
        <f aca="true">IF(ISERROR($V801),"",OFFSET('Smelter Look-up'!$C$4,$V801-4,0)&amp;"")</f>
        <v/>
      </c>
      <c r="S801" s="221" t="str">
        <f aca="true">IF(B801="","",IF(ISERROR(MATCH($E801,CL,0)),"Unknown",INDIRECT("'C'!$A$"&amp;MATCH($E801,CL,0)+1)))</f>
        <v/>
      </c>
      <c r="T801" s="221" t="str">
        <f aca="true">IF(B801="","",IF(ISERROR(MATCH($J801,SorP!$B$1:$B$6279,0)),"",INDIRECT("'SorP'!$A$"&amp;MATCH($S801&amp;$J801,SorP!C:C,0))))</f>
        <v/>
      </c>
      <c r="U801" s="222"/>
      <c r="V801" s="223" t="e">
        <f aca="false">IF(C801="",NA(),IF(OR(C801="Smelter not listed",C801="Smelter not yet identified"),MATCH($B801&amp;$D801,'Smelter Look-up'!$J:$J,0),MATCH($B801&amp;$C801,'Smelter Look-up'!$J:$J,0)))</f>
        <v>#N/A</v>
      </c>
      <c r="X801" s="179" t="n">
        <f aca="false">IF(AND(C801="Smelter not listed",OR(LEN(D801)=0,LEN(E801)=0)),1,0)</f>
        <v>0</v>
      </c>
      <c r="AB801" s="224" t="str">
        <f aca="false">B801&amp;C801</f>
        <v/>
      </c>
    </row>
    <row r="802" s="179" customFormat="true" ht="20.25" hidden="false" customHeight="false" outlineLevel="0" collapsed="false">
      <c r="A802" s="221"/>
      <c r="B802" s="211" t="str">
        <f aca="false">IF(LEN(A802)=0,"",INDEX('Smelter Look-up'!$A:$A,MATCH($A802,'Smelter Look-up'!$E:$E,0)))</f>
        <v/>
      </c>
      <c r="C802" s="212" t="str">
        <f aca="false">IF(LEN(A802)=0,"",INDEX('Smelter Look-up'!$C:$C,MATCH($A802,'Smelter Look-up'!$E:$E,0)))</f>
        <v/>
      </c>
      <c r="D802" s="213"/>
      <c r="E802" s="211" t="str">
        <f aca="true">IF(ISERROR($V802),"",OFFSET('Smelter Look-up'!$D$4,$V802-4,0)&amp;"")</f>
        <v/>
      </c>
      <c r="F802" s="214" t="str">
        <f aca="true">IF(ISERROR($V802),"",OFFSET('Smelter Look-up'!$E$4,$V802-4,0))</f>
        <v/>
      </c>
      <c r="G802" s="214" t="str">
        <f aca="true">IF(C802=$X$4,IF(ISERROR($V802),"Enter smelter details","RMI"),IF(ISERROR($V802),"",OFFSET('Smelter Look-up'!$F$4,$V802-4,0)))</f>
        <v/>
      </c>
      <c r="H802" s="215" t="str">
        <f aca="true">IF(ISERROR($V802),"",OFFSET('Smelter Look-up'!$G$4,$V802-4,0))</f>
        <v/>
      </c>
      <c r="I802" s="216" t="str">
        <f aca="true">IF(ISERROR($V802),"",OFFSET('Smelter Look-up'!$H$4,$V802-4,0))</f>
        <v/>
      </c>
      <c r="J802" s="216" t="str">
        <f aca="true">IF(ISERROR($V802),"",OFFSET('Smelter Look-up'!$I$4,$V802-4,0))</f>
        <v/>
      </c>
      <c r="K802" s="217"/>
      <c r="L802" s="217"/>
      <c r="M802" s="217"/>
      <c r="N802" s="217"/>
      <c r="O802" s="217"/>
      <c r="P802" s="218"/>
      <c r="Q802" s="219"/>
      <c r="R802" s="220" t="str">
        <f aca="true">IF(ISERROR($V802),"",OFFSET('Smelter Look-up'!$C$4,$V802-4,0)&amp;"")</f>
        <v/>
      </c>
      <c r="S802" s="221" t="str">
        <f aca="true">IF(B802="","",IF(ISERROR(MATCH($E802,CL,0)),"Unknown",INDIRECT("'C'!$A$"&amp;MATCH($E802,CL,0)+1)))</f>
        <v/>
      </c>
      <c r="T802" s="221" t="str">
        <f aca="true">IF(B802="","",IF(ISERROR(MATCH($J802,SorP!$B$1:$B$6279,0)),"",INDIRECT("'SorP'!$A$"&amp;MATCH($S802&amp;$J802,SorP!C:C,0))))</f>
        <v/>
      </c>
      <c r="U802" s="222"/>
      <c r="V802" s="223" t="e">
        <f aca="false">IF(C802="",NA(),IF(OR(C802="Smelter not listed",C802="Smelter not yet identified"),MATCH($B802&amp;$D802,'Smelter Look-up'!$J:$J,0),MATCH($B802&amp;$C802,'Smelter Look-up'!$J:$J,0)))</f>
        <v>#N/A</v>
      </c>
      <c r="X802" s="179" t="n">
        <f aca="false">IF(AND(C802="Smelter not listed",OR(LEN(D802)=0,LEN(E802)=0)),1,0)</f>
        <v>0</v>
      </c>
      <c r="AB802" s="224" t="str">
        <f aca="false">B802&amp;C802</f>
        <v/>
      </c>
    </row>
    <row r="803" s="179" customFormat="true" ht="20.25" hidden="false" customHeight="false" outlineLevel="0" collapsed="false">
      <c r="A803" s="221"/>
      <c r="B803" s="211" t="str">
        <f aca="false">IF(LEN(A803)=0,"",INDEX('Smelter Look-up'!$A:$A,MATCH($A803,'Smelter Look-up'!$E:$E,0)))</f>
        <v/>
      </c>
      <c r="C803" s="212" t="str">
        <f aca="false">IF(LEN(A803)=0,"",INDEX('Smelter Look-up'!$C:$C,MATCH($A803,'Smelter Look-up'!$E:$E,0)))</f>
        <v/>
      </c>
      <c r="D803" s="213"/>
      <c r="E803" s="211" t="str">
        <f aca="true">IF(ISERROR($V803),"",OFFSET('Smelter Look-up'!$D$4,$V803-4,0)&amp;"")</f>
        <v/>
      </c>
      <c r="F803" s="214" t="str">
        <f aca="true">IF(ISERROR($V803),"",OFFSET('Smelter Look-up'!$E$4,$V803-4,0))</f>
        <v/>
      </c>
      <c r="G803" s="214" t="str">
        <f aca="true">IF(C803=$X$4,IF(ISERROR($V803),"Enter smelter details","RMI"),IF(ISERROR($V803),"",OFFSET('Smelter Look-up'!$F$4,$V803-4,0)))</f>
        <v/>
      </c>
      <c r="H803" s="215" t="str">
        <f aca="true">IF(ISERROR($V803),"",OFFSET('Smelter Look-up'!$G$4,$V803-4,0))</f>
        <v/>
      </c>
      <c r="I803" s="216" t="str">
        <f aca="true">IF(ISERROR($V803),"",OFFSET('Smelter Look-up'!$H$4,$V803-4,0))</f>
        <v/>
      </c>
      <c r="J803" s="216" t="str">
        <f aca="true">IF(ISERROR($V803),"",OFFSET('Smelter Look-up'!$I$4,$V803-4,0))</f>
        <v/>
      </c>
      <c r="K803" s="217"/>
      <c r="L803" s="217"/>
      <c r="M803" s="217"/>
      <c r="N803" s="217"/>
      <c r="O803" s="217"/>
      <c r="P803" s="218"/>
      <c r="Q803" s="219"/>
      <c r="R803" s="220" t="str">
        <f aca="true">IF(ISERROR($V803),"",OFFSET('Smelter Look-up'!$C$4,$V803-4,0)&amp;"")</f>
        <v/>
      </c>
      <c r="S803" s="221" t="str">
        <f aca="true">IF(B803="","",IF(ISERROR(MATCH($E803,CL,0)),"Unknown",INDIRECT("'C'!$A$"&amp;MATCH($E803,CL,0)+1)))</f>
        <v/>
      </c>
      <c r="T803" s="221" t="str">
        <f aca="true">IF(B803="","",IF(ISERROR(MATCH($J803,SorP!$B$1:$B$6279,0)),"",INDIRECT("'SorP'!$A$"&amp;MATCH($S803&amp;$J803,SorP!C:C,0))))</f>
        <v/>
      </c>
      <c r="U803" s="222"/>
      <c r="V803" s="223" t="e">
        <f aca="false">IF(C803="",NA(),IF(OR(C803="Smelter not listed",C803="Smelter not yet identified"),MATCH($B803&amp;$D803,'Smelter Look-up'!$J:$J,0),MATCH($B803&amp;$C803,'Smelter Look-up'!$J:$J,0)))</f>
        <v>#N/A</v>
      </c>
      <c r="X803" s="179" t="n">
        <f aca="false">IF(AND(C803="Smelter not listed",OR(LEN(D803)=0,LEN(E803)=0)),1,0)</f>
        <v>0</v>
      </c>
      <c r="AB803" s="224" t="str">
        <f aca="false">B803&amp;C803</f>
        <v/>
      </c>
    </row>
    <row r="804" s="179" customFormat="true" ht="20.25" hidden="false" customHeight="false" outlineLevel="0" collapsed="false">
      <c r="A804" s="221"/>
      <c r="B804" s="211" t="str">
        <f aca="false">IF(LEN(A804)=0,"",INDEX('Smelter Look-up'!$A:$A,MATCH($A804,'Smelter Look-up'!$E:$E,0)))</f>
        <v/>
      </c>
      <c r="C804" s="212" t="str">
        <f aca="false">IF(LEN(A804)=0,"",INDEX('Smelter Look-up'!$C:$C,MATCH($A804,'Smelter Look-up'!$E:$E,0)))</f>
        <v/>
      </c>
      <c r="D804" s="213"/>
      <c r="E804" s="211" t="str">
        <f aca="true">IF(ISERROR($V804),"",OFFSET('Smelter Look-up'!$D$4,$V804-4,0)&amp;"")</f>
        <v/>
      </c>
      <c r="F804" s="214" t="str">
        <f aca="true">IF(ISERROR($V804),"",OFFSET('Smelter Look-up'!$E$4,$V804-4,0))</f>
        <v/>
      </c>
      <c r="G804" s="214" t="str">
        <f aca="true">IF(C804=$X$4,IF(ISERROR($V804),"Enter smelter details","RMI"),IF(ISERROR($V804),"",OFFSET('Smelter Look-up'!$F$4,$V804-4,0)))</f>
        <v/>
      </c>
      <c r="H804" s="215" t="str">
        <f aca="true">IF(ISERROR($V804),"",OFFSET('Smelter Look-up'!$G$4,$V804-4,0))</f>
        <v/>
      </c>
      <c r="I804" s="216" t="str">
        <f aca="true">IF(ISERROR($V804),"",OFFSET('Smelter Look-up'!$H$4,$V804-4,0))</f>
        <v/>
      </c>
      <c r="J804" s="216" t="str">
        <f aca="true">IF(ISERROR($V804),"",OFFSET('Smelter Look-up'!$I$4,$V804-4,0))</f>
        <v/>
      </c>
      <c r="K804" s="217"/>
      <c r="L804" s="217"/>
      <c r="M804" s="217"/>
      <c r="N804" s="217"/>
      <c r="O804" s="217"/>
      <c r="P804" s="218"/>
      <c r="Q804" s="219"/>
      <c r="R804" s="220" t="str">
        <f aca="true">IF(ISERROR($V804),"",OFFSET('Smelter Look-up'!$C$4,$V804-4,0)&amp;"")</f>
        <v/>
      </c>
      <c r="S804" s="221" t="str">
        <f aca="true">IF(B804="","",IF(ISERROR(MATCH($E804,CL,0)),"Unknown",INDIRECT("'C'!$A$"&amp;MATCH($E804,CL,0)+1)))</f>
        <v/>
      </c>
      <c r="T804" s="221" t="str">
        <f aca="true">IF(B804="","",IF(ISERROR(MATCH($J804,SorP!$B$1:$B$6279,0)),"",INDIRECT("'SorP'!$A$"&amp;MATCH($S804&amp;$J804,SorP!C:C,0))))</f>
        <v/>
      </c>
      <c r="U804" s="222"/>
      <c r="V804" s="223" t="e">
        <f aca="false">IF(C804="",NA(),IF(OR(C804="Smelter not listed",C804="Smelter not yet identified"),MATCH($B804&amp;$D804,'Smelter Look-up'!$J:$J,0),MATCH($B804&amp;$C804,'Smelter Look-up'!$J:$J,0)))</f>
        <v>#N/A</v>
      </c>
      <c r="X804" s="179" t="n">
        <f aca="false">IF(AND(C804="Smelter not listed",OR(LEN(D804)=0,LEN(E804)=0)),1,0)</f>
        <v>0</v>
      </c>
      <c r="AB804" s="224" t="str">
        <f aca="false">B804&amp;C804</f>
        <v/>
      </c>
    </row>
    <row r="805" s="179" customFormat="true" ht="20.25" hidden="false" customHeight="false" outlineLevel="0" collapsed="false">
      <c r="A805" s="221"/>
      <c r="B805" s="211" t="str">
        <f aca="false">IF(LEN(A805)=0,"",INDEX('Smelter Look-up'!$A:$A,MATCH($A805,'Smelter Look-up'!$E:$E,0)))</f>
        <v/>
      </c>
      <c r="C805" s="212" t="str">
        <f aca="false">IF(LEN(A805)=0,"",INDEX('Smelter Look-up'!$C:$C,MATCH($A805,'Smelter Look-up'!$E:$E,0)))</f>
        <v/>
      </c>
      <c r="D805" s="213"/>
      <c r="E805" s="211" t="str">
        <f aca="true">IF(ISERROR($V805),"",OFFSET('Smelter Look-up'!$D$4,$V805-4,0)&amp;"")</f>
        <v/>
      </c>
      <c r="F805" s="214" t="str">
        <f aca="true">IF(ISERROR($V805),"",OFFSET('Smelter Look-up'!$E$4,$V805-4,0))</f>
        <v/>
      </c>
      <c r="G805" s="214" t="str">
        <f aca="true">IF(C805=$X$4,IF(ISERROR($V805),"Enter smelter details","RMI"),IF(ISERROR($V805),"",OFFSET('Smelter Look-up'!$F$4,$V805-4,0)))</f>
        <v/>
      </c>
      <c r="H805" s="215" t="str">
        <f aca="true">IF(ISERROR($V805),"",OFFSET('Smelter Look-up'!$G$4,$V805-4,0))</f>
        <v/>
      </c>
      <c r="I805" s="216" t="str">
        <f aca="true">IF(ISERROR($V805),"",OFFSET('Smelter Look-up'!$H$4,$V805-4,0))</f>
        <v/>
      </c>
      <c r="J805" s="216" t="str">
        <f aca="true">IF(ISERROR($V805),"",OFFSET('Smelter Look-up'!$I$4,$V805-4,0))</f>
        <v/>
      </c>
      <c r="K805" s="217"/>
      <c r="L805" s="217"/>
      <c r="M805" s="217"/>
      <c r="N805" s="217"/>
      <c r="O805" s="217"/>
      <c r="P805" s="218"/>
      <c r="Q805" s="219"/>
      <c r="R805" s="220" t="str">
        <f aca="true">IF(ISERROR($V805),"",OFFSET('Smelter Look-up'!$C$4,$V805-4,0)&amp;"")</f>
        <v/>
      </c>
      <c r="S805" s="221" t="str">
        <f aca="true">IF(B805="","",IF(ISERROR(MATCH($E805,CL,0)),"Unknown",INDIRECT("'C'!$A$"&amp;MATCH($E805,CL,0)+1)))</f>
        <v/>
      </c>
      <c r="T805" s="221" t="str">
        <f aca="true">IF(B805="","",IF(ISERROR(MATCH($J805,SorP!$B$1:$B$6279,0)),"",INDIRECT("'SorP'!$A$"&amp;MATCH($S805&amp;$J805,SorP!C:C,0))))</f>
        <v/>
      </c>
      <c r="U805" s="222"/>
      <c r="V805" s="223" t="e">
        <f aca="false">IF(C805="",NA(),IF(OR(C805="Smelter not listed",C805="Smelter not yet identified"),MATCH($B805&amp;$D805,'Smelter Look-up'!$J:$J,0),MATCH($B805&amp;$C805,'Smelter Look-up'!$J:$J,0)))</f>
        <v>#N/A</v>
      </c>
      <c r="X805" s="179" t="n">
        <f aca="false">IF(AND(C805="Smelter not listed",OR(LEN(D805)=0,LEN(E805)=0)),1,0)</f>
        <v>0</v>
      </c>
      <c r="AB805" s="224" t="str">
        <f aca="false">B805&amp;C805</f>
        <v/>
      </c>
    </row>
    <row r="806" s="179" customFormat="true" ht="20.25" hidden="false" customHeight="false" outlineLevel="0" collapsed="false">
      <c r="A806" s="221"/>
      <c r="B806" s="211" t="str">
        <f aca="false">IF(LEN(A806)=0,"",INDEX('Smelter Look-up'!$A:$A,MATCH($A806,'Smelter Look-up'!$E:$E,0)))</f>
        <v/>
      </c>
      <c r="C806" s="212" t="str">
        <f aca="false">IF(LEN(A806)=0,"",INDEX('Smelter Look-up'!$C:$C,MATCH($A806,'Smelter Look-up'!$E:$E,0)))</f>
        <v/>
      </c>
      <c r="D806" s="213"/>
      <c r="E806" s="211" t="str">
        <f aca="true">IF(ISERROR($V806),"",OFFSET('Smelter Look-up'!$D$4,$V806-4,0)&amp;"")</f>
        <v/>
      </c>
      <c r="F806" s="214" t="str">
        <f aca="true">IF(ISERROR($V806),"",OFFSET('Smelter Look-up'!$E$4,$V806-4,0))</f>
        <v/>
      </c>
      <c r="G806" s="214" t="str">
        <f aca="true">IF(C806=$X$4,IF(ISERROR($V806),"Enter smelter details","RMI"),IF(ISERROR($V806),"",OFFSET('Smelter Look-up'!$F$4,$V806-4,0)))</f>
        <v/>
      </c>
      <c r="H806" s="215" t="str">
        <f aca="true">IF(ISERROR($V806),"",OFFSET('Smelter Look-up'!$G$4,$V806-4,0))</f>
        <v/>
      </c>
      <c r="I806" s="216" t="str">
        <f aca="true">IF(ISERROR($V806),"",OFFSET('Smelter Look-up'!$H$4,$V806-4,0))</f>
        <v/>
      </c>
      <c r="J806" s="216" t="str">
        <f aca="true">IF(ISERROR($V806),"",OFFSET('Smelter Look-up'!$I$4,$V806-4,0))</f>
        <v/>
      </c>
      <c r="K806" s="217"/>
      <c r="L806" s="217"/>
      <c r="M806" s="217"/>
      <c r="N806" s="217"/>
      <c r="O806" s="217"/>
      <c r="P806" s="218"/>
      <c r="Q806" s="219"/>
      <c r="R806" s="220" t="str">
        <f aca="true">IF(ISERROR($V806),"",OFFSET('Smelter Look-up'!$C$4,$V806-4,0)&amp;"")</f>
        <v/>
      </c>
      <c r="S806" s="221" t="str">
        <f aca="true">IF(B806="","",IF(ISERROR(MATCH($E806,CL,0)),"Unknown",INDIRECT("'C'!$A$"&amp;MATCH($E806,CL,0)+1)))</f>
        <v/>
      </c>
      <c r="T806" s="221" t="str">
        <f aca="true">IF(B806="","",IF(ISERROR(MATCH($J806,SorP!$B$1:$B$6279,0)),"",INDIRECT("'SorP'!$A$"&amp;MATCH($S806&amp;$J806,SorP!C:C,0))))</f>
        <v/>
      </c>
      <c r="U806" s="222"/>
      <c r="V806" s="223" t="e">
        <f aca="false">IF(C806="",NA(),IF(OR(C806="Smelter not listed",C806="Smelter not yet identified"),MATCH($B806&amp;$D806,'Smelter Look-up'!$J:$J,0),MATCH($B806&amp;$C806,'Smelter Look-up'!$J:$J,0)))</f>
        <v>#N/A</v>
      </c>
      <c r="X806" s="179" t="n">
        <f aca="false">IF(AND(C806="Smelter not listed",OR(LEN(D806)=0,LEN(E806)=0)),1,0)</f>
        <v>0</v>
      </c>
      <c r="AB806" s="224" t="str">
        <f aca="false">B806&amp;C806</f>
        <v/>
      </c>
    </row>
    <row r="807" s="179" customFormat="true" ht="20.25" hidden="false" customHeight="false" outlineLevel="0" collapsed="false">
      <c r="A807" s="221"/>
      <c r="B807" s="211" t="str">
        <f aca="false">IF(LEN(A807)=0,"",INDEX('Smelter Look-up'!$A:$A,MATCH($A807,'Smelter Look-up'!$E:$E,0)))</f>
        <v/>
      </c>
      <c r="C807" s="212" t="str">
        <f aca="false">IF(LEN(A807)=0,"",INDEX('Smelter Look-up'!$C:$C,MATCH($A807,'Smelter Look-up'!$E:$E,0)))</f>
        <v/>
      </c>
      <c r="D807" s="213"/>
      <c r="E807" s="211" t="str">
        <f aca="true">IF(ISERROR($V807),"",OFFSET('Smelter Look-up'!$D$4,$V807-4,0)&amp;"")</f>
        <v/>
      </c>
      <c r="F807" s="214" t="str">
        <f aca="true">IF(ISERROR($V807),"",OFFSET('Smelter Look-up'!$E$4,$V807-4,0))</f>
        <v/>
      </c>
      <c r="G807" s="214" t="str">
        <f aca="true">IF(C807=$X$4,IF(ISERROR($V807),"Enter smelter details","RMI"),IF(ISERROR($V807),"",OFFSET('Smelter Look-up'!$F$4,$V807-4,0)))</f>
        <v/>
      </c>
      <c r="H807" s="215" t="str">
        <f aca="true">IF(ISERROR($V807),"",OFFSET('Smelter Look-up'!$G$4,$V807-4,0))</f>
        <v/>
      </c>
      <c r="I807" s="216" t="str">
        <f aca="true">IF(ISERROR($V807),"",OFFSET('Smelter Look-up'!$H$4,$V807-4,0))</f>
        <v/>
      </c>
      <c r="J807" s="216" t="str">
        <f aca="true">IF(ISERROR($V807),"",OFFSET('Smelter Look-up'!$I$4,$V807-4,0))</f>
        <v/>
      </c>
      <c r="K807" s="217"/>
      <c r="L807" s="217"/>
      <c r="M807" s="217"/>
      <c r="N807" s="217"/>
      <c r="O807" s="217"/>
      <c r="P807" s="218"/>
      <c r="Q807" s="219"/>
      <c r="R807" s="220" t="str">
        <f aca="true">IF(ISERROR($V807),"",OFFSET('Smelter Look-up'!$C$4,$V807-4,0)&amp;"")</f>
        <v/>
      </c>
      <c r="S807" s="221" t="str">
        <f aca="true">IF(B807="","",IF(ISERROR(MATCH($E807,CL,0)),"Unknown",INDIRECT("'C'!$A$"&amp;MATCH($E807,CL,0)+1)))</f>
        <v/>
      </c>
      <c r="T807" s="221" t="str">
        <f aca="true">IF(B807="","",IF(ISERROR(MATCH($J807,SorP!$B$1:$B$6279,0)),"",INDIRECT("'SorP'!$A$"&amp;MATCH($S807&amp;$J807,SorP!C:C,0))))</f>
        <v/>
      </c>
      <c r="U807" s="222"/>
      <c r="V807" s="223" t="e">
        <f aca="false">IF(C807="",NA(),IF(OR(C807="Smelter not listed",C807="Smelter not yet identified"),MATCH($B807&amp;$D807,'Smelter Look-up'!$J:$J,0),MATCH($B807&amp;$C807,'Smelter Look-up'!$J:$J,0)))</f>
        <v>#N/A</v>
      </c>
      <c r="X807" s="179" t="n">
        <f aca="false">IF(AND(C807="Smelter not listed",OR(LEN(D807)=0,LEN(E807)=0)),1,0)</f>
        <v>0</v>
      </c>
      <c r="AB807" s="224" t="str">
        <f aca="false">B807&amp;C807</f>
        <v/>
      </c>
    </row>
    <row r="808" s="179" customFormat="true" ht="20.25" hidden="false" customHeight="false" outlineLevel="0" collapsed="false">
      <c r="A808" s="221"/>
      <c r="B808" s="211" t="str">
        <f aca="false">IF(LEN(A808)=0,"",INDEX('Smelter Look-up'!$A:$A,MATCH($A808,'Smelter Look-up'!$E:$E,0)))</f>
        <v/>
      </c>
      <c r="C808" s="212" t="str">
        <f aca="false">IF(LEN(A808)=0,"",INDEX('Smelter Look-up'!$C:$C,MATCH($A808,'Smelter Look-up'!$E:$E,0)))</f>
        <v/>
      </c>
      <c r="D808" s="213"/>
      <c r="E808" s="211" t="str">
        <f aca="true">IF(ISERROR($V808),"",OFFSET('Smelter Look-up'!$D$4,$V808-4,0)&amp;"")</f>
        <v/>
      </c>
      <c r="F808" s="214" t="str">
        <f aca="true">IF(ISERROR($V808),"",OFFSET('Smelter Look-up'!$E$4,$V808-4,0))</f>
        <v/>
      </c>
      <c r="G808" s="214" t="str">
        <f aca="true">IF(C808=$X$4,IF(ISERROR($V808),"Enter smelter details","RMI"),IF(ISERROR($V808),"",OFFSET('Smelter Look-up'!$F$4,$V808-4,0)))</f>
        <v/>
      </c>
      <c r="H808" s="215" t="str">
        <f aca="true">IF(ISERROR($V808),"",OFFSET('Smelter Look-up'!$G$4,$V808-4,0))</f>
        <v/>
      </c>
      <c r="I808" s="216" t="str">
        <f aca="true">IF(ISERROR($V808),"",OFFSET('Smelter Look-up'!$H$4,$V808-4,0))</f>
        <v/>
      </c>
      <c r="J808" s="216" t="str">
        <f aca="true">IF(ISERROR($V808),"",OFFSET('Smelter Look-up'!$I$4,$V808-4,0))</f>
        <v/>
      </c>
      <c r="K808" s="217"/>
      <c r="L808" s="217"/>
      <c r="M808" s="217"/>
      <c r="N808" s="217"/>
      <c r="O808" s="217"/>
      <c r="P808" s="218"/>
      <c r="Q808" s="219"/>
      <c r="R808" s="220" t="str">
        <f aca="true">IF(ISERROR($V808),"",OFFSET('Smelter Look-up'!$C$4,$V808-4,0)&amp;"")</f>
        <v/>
      </c>
      <c r="S808" s="221" t="str">
        <f aca="true">IF(B808="","",IF(ISERROR(MATCH($E808,CL,0)),"Unknown",INDIRECT("'C'!$A$"&amp;MATCH($E808,CL,0)+1)))</f>
        <v/>
      </c>
      <c r="T808" s="221" t="str">
        <f aca="true">IF(B808="","",IF(ISERROR(MATCH($J808,SorP!$B$1:$B$6279,0)),"",INDIRECT("'SorP'!$A$"&amp;MATCH($S808&amp;$J808,SorP!C:C,0))))</f>
        <v/>
      </c>
      <c r="U808" s="222"/>
      <c r="V808" s="223" t="e">
        <f aca="false">IF(C808="",NA(),IF(OR(C808="Smelter not listed",C808="Smelter not yet identified"),MATCH($B808&amp;$D808,'Smelter Look-up'!$J:$J,0),MATCH($B808&amp;$C808,'Smelter Look-up'!$J:$J,0)))</f>
        <v>#N/A</v>
      </c>
      <c r="X808" s="179" t="n">
        <f aca="false">IF(AND(C808="Smelter not listed",OR(LEN(D808)=0,LEN(E808)=0)),1,0)</f>
        <v>0</v>
      </c>
      <c r="AB808" s="224" t="str">
        <f aca="false">B808&amp;C808</f>
        <v/>
      </c>
    </row>
    <row r="809" s="179" customFormat="true" ht="20.25" hidden="false" customHeight="false" outlineLevel="0" collapsed="false">
      <c r="A809" s="221"/>
      <c r="B809" s="211" t="str">
        <f aca="false">IF(LEN(A809)=0,"",INDEX('Smelter Look-up'!$A:$A,MATCH($A809,'Smelter Look-up'!$E:$E,0)))</f>
        <v/>
      </c>
      <c r="C809" s="212" t="str">
        <f aca="false">IF(LEN(A809)=0,"",INDEX('Smelter Look-up'!$C:$C,MATCH($A809,'Smelter Look-up'!$E:$E,0)))</f>
        <v/>
      </c>
      <c r="D809" s="213"/>
      <c r="E809" s="211" t="str">
        <f aca="true">IF(ISERROR($V809),"",OFFSET('Smelter Look-up'!$D$4,$V809-4,0)&amp;"")</f>
        <v/>
      </c>
      <c r="F809" s="214" t="str">
        <f aca="true">IF(ISERROR($V809),"",OFFSET('Smelter Look-up'!$E$4,$V809-4,0))</f>
        <v/>
      </c>
      <c r="G809" s="214" t="str">
        <f aca="true">IF(C809=$X$4,IF(ISERROR($V809),"Enter smelter details","RMI"),IF(ISERROR($V809),"",OFFSET('Smelter Look-up'!$F$4,$V809-4,0)))</f>
        <v/>
      </c>
      <c r="H809" s="215" t="str">
        <f aca="true">IF(ISERROR($V809),"",OFFSET('Smelter Look-up'!$G$4,$V809-4,0))</f>
        <v/>
      </c>
      <c r="I809" s="216" t="str">
        <f aca="true">IF(ISERROR($V809),"",OFFSET('Smelter Look-up'!$H$4,$V809-4,0))</f>
        <v/>
      </c>
      <c r="J809" s="216" t="str">
        <f aca="true">IF(ISERROR($V809),"",OFFSET('Smelter Look-up'!$I$4,$V809-4,0))</f>
        <v/>
      </c>
      <c r="K809" s="217"/>
      <c r="L809" s="217"/>
      <c r="M809" s="217"/>
      <c r="N809" s="217"/>
      <c r="O809" s="217"/>
      <c r="P809" s="218"/>
      <c r="Q809" s="219"/>
      <c r="R809" s="220" t="str">
        <f aca="true">IF(ISERROR($V809),"",OFFSET('Smelter Look-up'!$C$4,$V809-4,0)&amp;"")</f>
        <v/>
      </c>
      <c r="S809" s="221" t="str">
        <f aca="true">IF(B809="","",IF(ISERROR(MATCH($E809,CL,0)),"Unknown",INDIRECT("'C'!$A$"&amp;MATCH($E809,CL,0)+1)))</f>
        <v/>
      </c>
      <c r="T809" s="221" t="str">
        <f aca="true">IF(B809="","",IF(ISERROR(MATCH($J809,SorP!$B$1:$B$6279,0)),"",INDIRECT("'SorP'!$A$"&amp;MATCH($S809&amp;$J809,SorP!C:C,0))))</f>
        <v/>
      </c>
      <c r="U809" s="222"/>
      <c r="V809" s="223" t="e">
        <f aca="false">IF(C809="",NA(),IF(OR(C809="Smelter not listed",C809="Smelter not yet identified"),MATCH($B809&amp;$D809,'Smelter Look-up'!$J:$J,0),MATCH($B809&amp;$C809,'Smelter Look-up'!$J:$J,0)))</f>
        <v>#N/A</v>
      </c>
      <c r="X809" s="179" t="n">
        <f aca="false">IF(AND(C809="Smelter not listed",OR(LEN(D809)=0,LEN(E809)=0)),1,0)</f>
        <v>0</v>
      </c>
      <c r="AB809" s="224" t="str">
        <f aca="false">B809&amp;C809</f>
        <v/>
      </c>
    </row>
    <row r="810" s="179" customFormat="true" ht="20.25" hidden="false" customHeight="false" outlineLevel="0" collapsed="false">
      <c r="A810" s="221"/>
      <c r="B810" s="211" t="str">
        <f aca="false">IF(LEN(A810)=0,"",INDEX('Smelter Look-up'!$A:$A,MATCH($A810,'Smelter Look-up'!$E:$E,0)))</f>
        <v/>
      </c>
      <c r="C810" s="212" t="str">
        <f aca="false">IF(LEN(A810)=0,"",INDEX('Smelter Look-up'!$C:$C,MATCH($A810,'Smelter Look-up'!$E:$E,0)))</f>
        <v/>
      </c>
      <c r="D810" s="213"/>
      <c r="E810" s="211" t="str">
        <f aca="true">IF(ISERROR($V810),"",OFFSET('Smelter Look-up'!$D$4,$V810-4,0)&amp;"")</f>
        <v/>
      </c>
      <c r="F810" s="214" t="str">
        <f aca="true">IF(ISERROR($V810),"",OFFSET('Smelter Look-up'!$E$4,$V810-4,0))</f>
        <v/>
      </c>
      <c r="G810" s="214" t="str">
        <f aca="true">IF(C810=$X$4,IF(ISERROR($V810),"Enter smelter details","RMI"),IF(ISERROR($V810),"",OFFSET('Smelter Look-up'!$F$4,$V810-4,0)))</f>
        <v/>
      </c>
      <c r="H810" s="215" t="str">
        <f aca="true">IF(ISERROR($V810),"",OFFSET('Smelter Look-up'!$G$4,$V810-4,0))</f>
        <v/>
      </c>
      <c r="I810" s="216" t="str">
        <f aca="true">IF(ISERROR($V810),"",OFFSET('Smelter Look-up'!$H$4,$V810-4,0))</f>
        <v/>
      </c>
      <c r="J810" s="216" t="str">
        <f aca="true">IF(ISERROR($V810),"",OFFSET('Smelter Look-up'!$I$4,$V810-4,0))</f>
        <v/>
      </c>
      <c r="K810" s="217"/>
      <c r="L810" s="217"/>
      <c r="M810" s="217"/>
      <c r="N810" s="217"/>
      <c r="O810" s="217"/>
      <c r="P810" s="218"/>
      <c r="Q810" s="219"/>
      <c r="R810" s="220" t="str">
        <f aca="true">IF(ISERROR($V810),"",OFFSET('Smelter Look-up'!$C$4,$V810-4,0)&amp;"")</f>
        <v/>
      </c>
      <c r="S810" s="221" t="str">
        <f aca="true">IF(B810="","",IF(ISERROR(MATCH($E810,CL,0)),"Unknown",INDIRECT("'C'!$A$"&amp;MATCH($E810,CL,0)+1)))</f>
        <v/>
      </c>
      <c r="T810" s="221" t="str">
        <f aca="true">IF(B810="","",IF(ISERROR(MATCH($J810,SorP!$B$1:$B$6279,0)),"",INDIRECT("'SorP'!$A$"&amp;MATCH($S810&amp;$J810,SorP!C:C,0))))</f>
        <v/>
      </c>
      <c r="U810" s="222"/>
      <c r="V810" s="223" t="e">
        <f aca="false">IF(C810="",NA(),IF(OR(C810="Smelter not listed",C810="Smelter not yet identified"),MATCH($B810&amp;$D810,'Smelter Look-up'!$J:$J,0),MATCH($B810&amp;$C810,'Smelter Look-up'!$J:$J,0)))</f>
        <v>#N/A</v>
      </c>
      <c r="X810" s="179" t="n">
        <f aca="false">IF(AND(C810="Smelter not listed",OR(LEN(D810)=0,LEN(E810)=0)),1,0)</f>
        <v>0</v>
      </c>
      <c r="AB810" s="224" t="str">
        <f aca="false">B810&amp;C810</f>
        <v/>
      </c>
    </row>
    <row r="811" s="179" customFormat="true" ht="20.25" hidden="false" customHeight="false" outlineLevel="0" collapsed="false">
      <c r="A811" s="221"/>
      <c r="B811" s="211" t="str">
        <f aca="false">IF(LEN(A811)=0,"",INDEX('Smelter Look-up'!$A:$A,MATCH($A811,'Smelter Look-up'!$E:$E,0)))</f>
        <v/>
      </c>
      <c r="C811" s="212" t="str">
        <f aca="false">IF(LEN(A811)=0,"",INDEX('Smelter Look-up'!$C:$C,MATCH($A811,'Smelter Look-up'!$E:$E,0)))</f>
        <v/>
      </c>
      <c r="D811" s="213"/>
      <c r="E811" s="211" t="str">
        <f aca="true">IF(ISERROR($V811),"",OFFSET('Smelter Look-up'!$D$4,$V811-4,0)&amp;"")</f>
        <v/>
      </c>
      <c r="F811" s="214" t="str">
        <f aca="true">IF(ISERROR($V811),"",OFFSET('Smelter Look-up'!$E$4,$V811-4,0))</f>
        <v/>
      </c>
      <c r="G811" s="214" t="str">
        <f aca="true">IF(C811=$X$4,IF(ISERROR($V811),"Enter smelter details","RMI"),IF(ISERROR($V811),"",OFFSET('Smelter Look-up'!$F$4,$V811-4,0)))</f>
        <v/>
      </c>
      <c r="H811" s="215" t="str">
        <f aca="true">IF(ISERROR($V811),"",OFFSET('Smelter Look-up'!$G$4,$V811-4,0))</f>
        <v/>
      </c>
      <c r="I811" s="216" t="str">
        <f aca="true">IF(ISERROR($V811),"",OFFSET('Smelter Look-up'!$H$4,$V811-4,0))</f>
        <v/>
      </c>
      <c r="J811" s="216" t="str">
        <f aca="true">IF(ISERROR($V811),"",OFFSET('Smelter Look-up'!$I$4,$V811-4,0))</f>
        <v/>
      </c>
      <c r="K811" s="217"/>
      <c r="L811" s="217"/>
      <c r="M811" s="217"/>
      <c r="N811" s="217"/>
      <c r="O811" s="217"/>
      <c r="P811" s="218"/>
      <c r="Q811" s="219"/>
      <c r="R811" s="220" t="str">
        <f aca="true">IF(ISERROR($V811),"",OFFSET('Smelter Look-up'!$C$4,$V811-4,0)&amp;"")</f>
        <v/>
      </c>
      <c r="S811" s="221" t="str">
        <f aca="true">IF(B811="","",IF(ISERROR(MATCH($E811,CL,0)),"Unknown",INDIRECT("'C'!$A$"&amp;MATCH($E811,CL,0)+1)))</f>
        <v/>
      </c>
      <c r="T811" s="221" t="str">
        <f aca="true">IF(B811="","",IF(ISERROR(MATCH($J811,SorP!$B$1:$B$6279,0)),"",INDIRECT("'SorP'!$A$"&amp;MATCH($S811&amp;$J811,SorP!C:C,0))))</f>
        <v/>
      </c>
      <c r="U811" s="222"/>
      <c r="V811" s="223" t="e">
        <f aca="false">IF(C811="",NA(),IF(OR(C811="Smelter not listed",C811="Smelter not yet identified"),MATCH($B811&amp;$D811,'Smelter Look-up'!$J:$J,0),MATCH($B811&amp;$C811,'Smelter Look-up'!$J:$J,0)))</f>
        <v>#N/A</v>
      </c>
      <c r="X811" s="179" t="n">
        <f aca="false">IF(AND(C811="Smelter not listed",OR(LEN(D811)=0,LEN(E811)=0)),1,0)</f>
        <v>0</v>
      </c>
      <c r="AB811" s="224" t="str">
        <f aca="false">B811&amp;C811</f>
        <v/>
      </c>
    </row>
    <row r="812" s="179" customFormat="true" ht="20.25" hidden="false" customHeight="false" outlineLevel="0" collapsed="false">
      <c r="A812" s="221"/>
      <c r="B812" s="211" t="str">
        <f aca="false">IF(LEN(A812)=0,"",INDEX('Smelter Look-up'!$A:$A,MATCH($A812,'Smelter Look-up'!$E:$E,0)))</f>
        <v/>
      </c>
      <c r="C812" s="212" t="str">
        <f aca="false">IF(LEN(A812)=0,"",INDEX('Smelter Look-up'!$C:$C,MATCH($A812,'Smelter Look-up'!$E:$E,0)))</f>
        <v/>
      </c>
      <c r="D812" s="213"/>
      <c r="E812" s="211" t="str">
        <f aca="true">IF(ISERROR($V812),"",OFFSET('Smelter Look-up'!$D$4,$V812-4,0)&amp;"")</f>
        <v/>
      </c>
      <c r="F812" s="214" t="str">
        <f aca="true">IF(ISERROR($V812),"",OFFSET('Smelter Look-up'!$E$4,$V812-4,0))</f>
        <v/>
      </c>
      <c r="G812" s="214" t="str">
        <f aca="true">IF(C812=$X$4,IF(ISERROR($V812),"Enter smelter details","RMI"),IF(ISERROR($V812),"",OFFSET('Smelter Look-up'!$F$4,$V812-4,0)))</f>
        <v/>
      </c>
      <c r="H812" s="215" t="str">
        <f aca="true">IF(ISERROR($V812),"",OFFSET('Smelter Look-up'!$G$4,$V812-4,0))</f>
        <v/>
      </c>
      <c r="I812" s="216" t="str">
        <f aca="true">IF(ISERROR($V812),"",OFFSET('Smelter Look-up'!$H$4,$V812-4,0))</f>
        <v/>
      </c>
      <c r="J812" s="216" t="str">
        <f aca="true">IF(ISERROR($V812),"",OFFSET('Smelter Look-up'!$I$4,$V812-4,0))</f>
        <v/>
      </c>
      <c r="K812" s="217"/>
      <c r="L812" s="217"/>
      <c r="M812" s="217"/>
      <c r="N812" s="217"/>
      <c r="O812" s="217"/>
      <c r="P812" s="218"/>
      <c r="Q812" s="219"/>
      <c r="R812" s="220" t="str">
        <f aca="true">IF(ISERROR($V812),"",OFFSET('Smelter Look-up'!$C$4,$V812-4,0)&amp;"")</f>
        <v/>
      </c>
      <c r="S812" s="221" t="str">
        <f aca="true">IF(B812="","",IF(ISERROR(MATCH($E812,CL,0)),"Unknown",INDIRECT("'C'!$A$"&amp;MATCH($E812,CL,0)+1)))</f>
        <v/>
      </c>
      <c r="T812" s="221" t="str">
        <f aca="true">IF(B812="","",IF(ISERROR(MATCH($J812,SorP!$B$1:$B$6279,0)),"",INDIRECT("'SorP'!$A$"&amp;MATCH($S812&amp;$J812,SorP!C:C,0))))</f>
        <v/>
      </c>
      <c r="U812" s="222"/>
      <c r="V812" s="223" t="e">
        <f aca="false">IF(C812="",NA(),IF(OR(C812="Smelter not listed",C812="Smelter not yet identified"),MATCH($B812&amp;$D812,'Smelter Look-up'!$J:$J,0),MATCH($B812&amp;$C812,'Smelter Look-up'!$J:$J,0)))</f>
        <v>#N/A</v>
      </c>
      <c r="X812" s="179" t="n">
        <f aca="false">IF(AND(C812="Smelter not listed",OR(LEN(D812)=0,LEN(E812)=0)),1,0)</f>
        <v>0</v>
      </c>
      <c r="AB812" s="224" t="str">
        <f aca="false">B812&amp;C812</f>
        <v/>
      </c>
    </row>
    <row r="813" s="179" customFormat="true" ht="20.25" hidden="false" customHeight="false" outlineLevel="0" collapsed="false">
      <c r="A813" s="221"/>
      <c r="B813" s="211" t="str">
        <f aca="false">IF(LEN(A813)=0,"",INDEX('Smelter Look-up'!$A:$A,MATCH($A813,'Smelter Look-up'!$E:$E,0)))</f>
        <v/>
      </c>
      <c r="C813" s="212" t="str">
        <f aca="false">IF(LEN(A813)=0,"",INDEX('Smelter Look-up'!$C:$C,MATCH($A813,'Smelter Look-up'!$E:$E,0)))</f>
        <v/>
      </c>
      <c r="D813" s="213"/>
      <c r="E813" s="211" t="str">
        <f aca="true">IF(ISERROR($V813),"",OFFSET('Smelter Look-up'!$D$4,$V813-4,0)&amp;"")</f>
        <v/>
      </c>
      <c r="F813" s="214" t="str">
        <f aca="true">IF(ISERROR($V813),"",OFFSET('Smelter Look-up'!$E$4,$V813-4,0))</f>
        <v/>
      </c>
      <c r="G813" s="214" t="str">
        <f aca="true">IF(C813=$X$4,IF(ISERROR($V813),"Enter smelter details","RMI"),IF(ISERROR($V813),"",OFFSET('Smelter Look-up'!$F$4,$V813-4,0)))</f>
        <v/>
      </c>
      <c r="H813" s="215" t="str">
        <f aca="true">IF(ISERROR($V813),"",OFFSET('Smelter Look-up'!$G$4,$V813-4,0))</f>
        <v/>
      </c>
      <c r="I813" s="216" t="str">
        <f aca="true">IF(ISERROR($V813),"",OFFSET('Smelter Look-up'!$H$4,$V813-4,0))</f>
        <v/>
      </c>
      <c r="J813" s="216" t="str">
        <f aca="true">IF(ISERROR($V813),"",OFFSET('Smelter Look-up'!$I$4,$V813-4,0))</f>
        <v/>
      </c>
      <c r="K813" s="217"/>
      <c r="L813" s="217"/>
      <c r="M813" s="217"/>
      <c r="N813" s="217"/>
      <c r="O813" s="217"/>
      <c r="P813" s="218"/>
      <c r="Q813" s="219"/>
      <c r="R813" s="220" t="str">
        <f aca="true">IF(ISERROR($V813),"",OFFSET('Smelter Look-up'!$C$4,$V813-4,0)&amp;"")</f>
        <v/>
      </c>
      <c r="S813" s="221" t="str">
        <f aca="true">IF(B813="","",IF(ISERROR(MATCH($E813,CL,0)),"Unknown",INDIRECT("'C'!$A$"&amp;MATCH($E813,CL,0)+1)))</f>
        <v/>
      </c>
      <c r="T813" s="221" t="str">
        <f aca="true">IF(B813="","",IF(ISERROR(MATCH($J813,SorP!$B$1:$B$6279,0)),"",INDIRECT("'SorP'!$A$"&amp;MATCH($S813&amp;$J813,SorP!C:C,0))))</f>
        <v/>
      </c>
      <c r="U813" s="222"/>
      <c r="V813" s="223" t="e">
        <f aca="false">IF(C813="",NA(),IF(OR(C813="Smelter not listed",C813="Smelter not yet identified"),MATCH($B813&amp;$D813,'Smelter Look-up'!$J:$J,0),MATCH($B813&amp;$C813,'Smelter Look-up'!$J:$J,0)))</f>
        <v>#N/A</v>
      </c>
      <c r="X813" s="179" t="n">
        <f aca="false">IF(AND(C813="Smelter not listed",OR(LEN(D813)=0,LEN(E813)=0)),1,0)</f>
        <v>0</v>
      </c>
      <c r="AB813" s="224" t="str">
        <f aca="false">B813&amp;C813</f>
        <v/>
      </c>
    </row>
    <row r="814" s="179" customFormat="true" ht="20.25" hidden="false" customHeight="false" outlineLevel="0" collapsed="false">
      <c r="A814" s="221"/>
      <c r="B814" s="211" t="str">
        <f aca="false">IF(LEN(A814)=0,"",INDEX('Smelter Look-up'!$A:$A,MATCH($A814,'Smelter Look-up'!$E:$E,0)))</f>
        <v/>
      </c>
      <c r="C814" s="212" t="str">
        <f aca="false">IF(LEN(A814)=0,"",INDEX('Smelter Look-up'!$C:$C,MATCH($A814,'Smelter Look-up'!$E:$E,0)))</f>
        <v/>
      </c>
      <c r="D814" s="213"/>
      <c r="E814" s="211" t="str">
        <f aca="true">IF(ISERROR($V814),"",OFFSET('Smelter Look-up'!$D$4,$V814-4,0)&amp;"")</f>
        <v/>
      </c>
      <c r="F814" s="214" t="str">
        <f aca="true">IF(ISERROR($V814),"",OFFSET('Smelter Look-up'!$E$4,$V814-4,0))</f>
        <v/>
      </c>
      <c r="G814" s="214" t="str">
        <f aca="true">IF(C814=$X$4,IF(ISERROR($V814),"Enter smelter details","RMI"),IF(ISERROR($V814),"",OFFSET('Smelter Look-up'!$F$4,$V814-4,0)))</f>
        <v/>
      </c>
      <c r="H814" s="215" t="str">
        <f aca="true">IF(ISERROR($V814),"",OFFSET('Smelter Look-up'!$G$4,$V814-4,0))</f>
        <v/>
      </c>
      <c r="I814" s="216" t="str">
        <f aca="true">IF(ISERROR($V814),"",OFFSET('Smelter Look-up'!$H$4,$V814-4,0))</f>
        <v/>
      </c>
      <c r="J814" s="216" t="str">
        <f aca="true">IF(ISERROR($V814),"",OFFSET('Smelter Look-up'!$I$4,$V814-4,0))</f>
        <v/>
      </c>
      <c r="K814" s="217"/>
      <c r="L814" s="217"/>
      <c r="M814" s="217"/>
      <c r="N814" s="217"/>
      <c r="O814" s="217"/>
      <c r="P814" s="218"/>
      <c r="Q814" s="219"/>
      <c r="R814" s="220" t="str">
        <f aca="true">IF(ISERROR($V814),"",OFFSET('Smelter Look-up'!$C$4,$V814-4,0)&amp;"")</f>
        <v/>
      </c>
      <c r="S814" s="221" t="str">
        <f aca="true">IF(B814="","",IF(ISERROR(MATCH($E814,CL,0)),"Unknown",INDIRECT("'C'!$A$"&amp;MATCH($E814,CL,0)+1)))</f>
        <v/>
      </c>
      <c r="T814" s="221" t="str">
        <f aca="true">IF(B814="","",IF(ISERROR(MATCH($J814,SorP!$B$1:$B$6279,0)),"",INDIRECT("'SorP'!$A$"&amp;MATCH($S814&amp;$J814,SorP!C:C,0))))</f>
        <v/>
      </c>
      <c r="U814" s="222"/>
      <c r="V814" s="223" t="e">
        <f aca="false">IF(C814="",NA(),IF(OR(C814="Smelter not listed",C814="Smelter not yet identified"),MATCH($B814&amp;$D814,'Smelter Look-up'!$J:$J,0),MATCH($B814&amp;$C814,'Smelter Look-up'!$J:$J,0)))</f>
        <v>#N/A</v>
      </c>
      <c r="X814" s="179" t="n">
        <f aca="false">IF(AND(C814="Smelter not listed",OR(LEN(D814)=0,LEN(E814)=0)),1,0)</f>
        <v>0</v>
      </c>
      <c r="AB814" s="224" t="str">
        <f aca="false">B814&amp;C814</f>
        <v/>
      </c>
    </row>
    <row r="815" s="179" customFormat="true" ht="20.25" hidden="false" customHeight="false" outlineLevel="0" collapsed="false">
      <c r="A815" s="221"/>
      <c r="B815" s="211" t="str">
        <f aca="false">IF(LEN(A815)=0,"",INDEX('Smelter Look-up'!$A:$A,MATCH($A815,'Smelter Look-up'!$E:$E,0)))</f>
        <v/>
      </c>
      <c r="C815" s="212" t="str">
        <f aca="false">IF(LEN(A815)=0,"",INDEX('Smelter Look-up'!$C:$C,MATCH($A815,'Smelter Look-up'!$E:$E,0)))</f>
        <v/>
      </c>
      <c r="D815" s="213"/>
      <c r="E815" s="211" t="str">
        <f aca="true">IF(ISERROR($V815),"",OFFSET('Smelter Look-up'!$D$4,$V815-4,0)&amp;"")</f>
        <v/>
      </c>
      <c r="F815" s="214" t="str">
        <f aca="true">IF(ISERROR($V815),"",OFFSET('Smelter Look-up'!$E$4,$V815-4,0))</f>
        <v/>
      </c>
      <c r="G815" s="214" t="str">
        <f aca="true">IF(C815=$X$4,IF(ISERROR($V815),"Enter smelter details","RMI"),IF(ISERROR($V815),"",OFFSET('Smelter Look-up'!$F$4,$V815-4,0)))</f>
        <v/>
      </c>
      <c r="H815" s="215" t="str">
        <f aca="true">IF(ISERROR($V815),"",OFFSET('Smelter Look-up'!$G$4,$V815-4,0))</f>
        <v/>
      </c>
      <c r="I815" s="216" t="str">
        <f aca="true">IF(ISERROR($V815),"",OFFSET('Smelter Look-up'!$H$4,$V815-4,0))</f>
        <v/>
      </c>
      <c r="J815" s="216" t="str">
        <f aca="true">IF(ISERROR($V815),"",OFFSET('Smelter Look-up'!$I$4,$V815-4,0))</f>
        <v/>
      </c>
      <c r="K815" s="217"/>
      <c r="L815" s="217"/>
      <c r="M815" s="217"/>
      <c r="N815" s="217"/>
      <c r="O815" s="217"/>
      <c r="P815" s="218"/>
      <c r="Q815" s="219"/>
      <c r="R815" s="220" t="str">
        <f aca="true">IF(ISERROR($V815),"",OFFSET('Smelter Look-up'!$C$4,$V815-4,0)&amp;"")</f>
        <v/>
      </c>
      <c r="S815" s="221" t="str">
        <f aca="true">IF(B815="","",IF(ISERROR(MATCH($E815,CL,0)),"Unknown",INDIRECT("'C'!$A$"&amp;MATCH($E815,CL,0)+1)))</f>
        <v/>
      </c>
      <c r="T815" s="221" t="str">
        <f aca="true">IF(B815="","",IF(ISERROR(MATCH($J815,SorP!$B$1:$B$6279,0)),"",INDIRECT("'SorP'!$A$"&amp;MATCH($S815&amp;$J815,SorP!C:C,0))))</f>
        <v/>
      </c>
      <c r="U815" s="222"/>
      <c r="V815" s="223" t="e">
        <f aca="false">IF(C815="",NA(),IF(OR(C815="Smelter not listed",C815="Smelter not yet identified"),MATCH($B815&amp;$D815,'Smelter Look-up'!$J:$J,0),MATCH($B815&amp;$C815,'Smelter Look-up'!$J:$J,0)))</f>
        <v>#N/A</v>
      </c>
      <c r="X815" s="179" t="n">
        <f aca="false">IF(AND(C815="Smelter not listed",OR(LEN(D815)=0,LEN(E815)=0)),1,0)</f>
        <v>0</v>
      </c>
      <c r="AB815" s="224" t="str">
        <f aca="false">B815&amp;C815</f>
        <v/>
      </c>
    </row>
    <row r="816" s="179" customFormat="true" ht="20.25" hidden="false" customHeight="false" outlineLevel="0" collapsed="false">
      <c r="A816" s="221"/>
      <c r="B816" s="211" t="str">
        <f aca="false">IF(LEN(A816)=0,"",INDEX('Smelter Look-up'!$A:$A,MATCH($A816,'Smelter Look-up'!$E:$E,0)))</f>
        <v/>
      </c>
      <c r="C816" s="212" t="str">
        <f aca="false">IF(LEN(A816)=0,"",INDEX('Smelter Look-up'!$C:$C,MATCH($A816,'Smelter Look-up'!$E:$E,0)))</f>
        <v/>
      </c>
      <c r="D816" s="213"/>
      <c r="E816" s="211" t="str">
        <f aca="true">IF(ISERROR($V816),"",OFFSET('Smelter Look-up'!$D$4,$V816-4,0)&amp;"")</f>
        <v/>
      </c>
      <c r="F816" s="214" t="str">
        <f aca="true">IF(ISERROR($V816),"",OFFSET('Smelter Look-up'!$E$4,$V816-4,0))</f>
        <v/>
      </c>
      <c r="G816" s="214" t="str">
        <f aca="true">IF(C816=$X$4,IF(ISERROR($V816),"Enter smelter details","RMI"),IF(ISERROR($V816),"",OFFSET('Smelter Look-up'!$F$4,$V816-4,0)))</f>
        <v/>
      </c>
      <c r="H816" s="215" t="str">
        <f aca="true">IF(ISERROR($V816),"",OFFSET('Smelter Look-up'!$G$4,$V816-4,0))</f>
        <v/>
      </c>
      <c r="I816" s="216" t="str">
        <f aca="true">IF(ISERROR($V816),"",OFFSET('Smelter Look-up'!$H$4,$V816-4,0))</f>
        <v/>
      </c>
      <c r="J816" s="216" t="str">
        <f aca="true">IF(ISERROR($V816),"",OFFSET('Smelter Look-up'!$I$4,$V816-4,0))</f>
        <v/>
      </c>
      <c r="K816" s="217"/>
      <c r="L816" s="217"/>
      <c r="M816" s="217"/>
      <c r="N816" s="217"/>
      <c r="O816" s="217"/>
      <c r="P816" s="218"/>
      <c r="Q816" s="219"/>
      <c r="R816" s="220" t="str">
        <f aca="true">IF(ISERROR($V816),"",OFFSET('Smelter Look-up'!$C$4,$V816-4,0)&amp;"")</f>
        <v/>
      </c>
      <c r="S816" s="221" t="str">
        <f aca="true">IF(B816="","",IF(ISERROR(MATCH($E816,CL,0)),"Unknown",INDIRECT("'C'!$A$"&amp;MATCH($E816,CL,0)+1)))</f>
        <v/>
      </c>
      <c r="T816" s="221" t="str">
        <f aca="true">IF(B816="","",IF(ISERROR(MATCH($J816,SorP!$B$1:$B$6279,0)),"",INDIRECT("'SorP'!$A$"&amp;MATCH($S816&amp;$J816,SorP!C:C,0))))</f>
        <v/>
      </c>
      <c r="U816" s="222"/>
      <c r="V816" s="223" t="e">
        <f aca="false">IF(C816="",NA(),IF(OR(C816="Smelter not listed",C816="Smelter not yet identified"),MATCH($B816&amp;$D816,'Smelter Look-up'!$J:$J,0),MATCH($B816&amp;$C816,'Smelter Look-up'!$J:$J,0)))</f>
        <v>#N/A</v>
      </c>
      <c r="X816" s="179" t="n">
        <f aca="false">IF(AND(C816="Smelter not listed",OR(LEN(D816)=0,LEN(E816)=0)),1,0)</f>
        <v>0</v>
      </c>
      <c r="AB816" s="224" t="str">
        <f aca="false">B816&amp;C816</f>
        <v/>
      </c>
    </row>
    <row r="817" s="179" customFormat="true" ht="20.25" hidden="false" customHeight="false" outlineLevel="0" collapsed="false">
      <c r="A817" s="221"/>
      <c r="B817" s="211" t="str">
        <f aca="false">IF(LEN(A817)=0,"",INDEX('Smelter Look-up'!$A:$A,MATCH($A817,'Smelter Look-up'!$E:$E,0)))</f>
        <v/>
      </c>
      <c r="C817" s="212" t="str">
        <f aca="false">IF(LEN(A817)=0,"",INDEX('Smelter Look-up'!$C:$C,MATCH($A817,'Smelter Look-up'!$E:$E,0)))</f>
        <v/>
      </c>
      <c r="D817" s="213"/>
      <c r="E817" s="211" t="str">
        <f aca="true">IF(ISERROR($V817),"",OFFSET('Smelter Look-up'!$D$4,$V817-4,0)&amp;"")</f>
        <v/>
      </c>
      <c r="F817" s="214" t="str">
        <f aca="true">IF(ISERROR($V817),"",OFFSET('Smelter Look-up'!$E$4,$V817-4,0))</f>
        <v/>
      </c>
      <c r="G817" s="214" t="str">
        <f aca="true">IF(C817=$X$4,IF(ISERROR($V817),"Enter smelter details","RMI"),IF(ISERROR($V817),"",OFFSET('Smelter Look-up'!$F$4,$V817-4,0)))</f>
        <v/>
      </c>
      <c r="H817" s="215" t="str">
        <f aca="true">IF(ISERROR($V817),"",OFFSET('Smelter Look-up'!$G$4,$V817-4,0))</f>
        <v/>
      </c>
      <c r="I817" s="216" t="str">
        <f aca="true">IF(ISERROR($V817),"",OFFSET('Smelter Look-up'!$H$4,$V817-4,0))</f>
        <v/>
      </c>
      <c r="J817" s="216" t="str">
        <f aca="true">IF(ISERROR($V817),"",OFFSET('Smelter Look-up'!$I$4,$V817-4,0))</f>
        <v/>
      </c>
      <c r="K817" s="217"/>
      <c r="L817" s="217"/>
      <c r="M817" s="217"/>
      <c r="N817" s="217"/>
      <c r="O817" s="217"/>
      <c r="P817" s="218"/>
      <c r="Q817" s="219"/>
      <c r="R817" s="220" t="str">
        <f aca="true">IF(ISERROR($V817),"",OFFSET('Smelter Look-up'!$C$4,$V817-4,0)&amp;"")</f>
        <v/>
      </c>
      <c r="S817" s="221" t="str">
        <f aca="true">IF(B817="","",IF(ISERROR(MATCH($E817,CL,0)),"Unknown",INDIRECT("'C'!$A$"&amp;MATCH($E817,CL,0)+1)))</f>
        <v/>
      </c>
      <c r="T817" s="221" t="str">
        <f aca="true">IF(B817="","",IF(ISERROR(MATCH($J817,SorP!$B$1:$B$6279,0)),"",INDIRECT("'SorP'!$A$"&amp;MATCH($S817&amp;$J817,SorP!C:C,0))))</f>
        <v/>
      </c>
      <c r="U817" s="222"/>
      <c r="V817" s="223" t="e">
        <f aca="false">IF(C817="",NA(),IF(OR(C817="Smelter not listed",C817="Smelter not yet identified"),MATCH($B817&amp;$D817,'Smelter Look-up'!$J:$J,0),MATCH($B817&amp;$C817,'Smelter Look-up'!$J:$J,0)))</f>
        <v>#N/A</v>
      </c>
      <c r="X817" s="179" t="n">
        <f aca="false">IF(AND(C817="Smelter not listed",OR(LEN(D817)=0,LEN(E817)=0)),1,0)</f>
        <v>0</v>
      </c>
      <c r="AB817" s="224" t="str">
        <f aca="false">B817&amp;C817</f>
        <v/>
      </c>
    </row>
    <row r="818" s="179" customFormat="true" ht="20.25" hidden="false" customHeight="false" outlineLevel="0" collapsed="false">
      <c r="A818" s="221"/>
      <c r="B818" s="211" t="str">
        <f aca="false">IF(LEN(A818)=0,"",INDEX('Smelter Look-up'!$A:$A,MATCH($A818,'Smelter Look-up'!$E:$E,0)))</f>
        <v/>
      </c>
      <c r="C818" s="212" t="str">
        <f aca="false">IF(LEN(A818)=0,"",INDEX('Smelter Look-up'!$C:$C,MATCH($A818,'Smelter Look-up'!$E:$E,0)))</f>
        <v/>
      </c>
      <c r="D818" s="213"/>
      <c r="E818" s="211" t="str">
        <f aca="true">IF(ISERROR($V818),"",OFFSET('Smelter Look-up'!$D$4,$V818-4,0)&amp;"")</f>
        <v/>
      </c>
      <c r="F818" s="214" t="str">
        <f aca="true">IF(ISERROR($V818),"",OFFSET('Smelter Look-up'!$E$4,$V818-4,0))</f>
        <v/>
      </c>
      <c r="G818" s="214" t="str">
        <f aca="true">IF(C818=$X$4,IF(ISERROR($V818),"Enter smelter details","RMI"),IF(ISERROR($V818),"",OFFSET('Smelter Look-up'!$F$4,$V818-4,0)))</f>
        <v/>
      </c>
      <c r="H818" s="215" t="str">
        <f aca="true">IF(ISERROR($V818),"",OFFSET('Smelter Look-up'!$G$4,$V818-4,0))</f>
        <v/>
      </c>
      <c r="I818" s="216" t="str">
        <f aca="true">IF(ISERROR($V818),"",OFFSET('Smelter Look-up'!$H$4,$V818-4,0))</f>
        <v/>
      </c>
      <c r="J818" s="216" t="str">
        <f aca="true">IF(ISERROR($V818),"",OFFSET('Smelter Look-up'!$I$4,$V818-4,0))</f>
        <v/>
      </c>
      <c r="K818" s="217"/>
      <c r="L818" s="217"/>
      <c r="M818" s="217"/>
      <c r="N818" s="217"/>
      <c r="O818" s="217"/>
      <c r="P818" s="218"/>
      <c r="Q818" s="219"/>
      <c r="R818" s="220" t="str">
        <f aca="true">IF(ISERROR($V818),"",OFFSET('Smelter Look-up'!$C$4,$V818-4,0)&amp;"")</f>
        <v/>
      </c>
      <c r="S818" s="221" t="str">
        <f aca="true">IF(B818="","",IF(ISERROR(MATCH($E818,CL,0)),"Unknown",INDIRECT("'C'!$A$"&amp;MATCH($E818,CL,0)+1)))</f>
        <v/>
      </c>
      <c r="T818" s="221" t="str">
        <f aca="true">IF(B818="","",IF(ISERROR(MATCH($J818,SorP!$B$1:$B$6279,0)),"",INDIRECT("'SorP'!$A$"&amp;MATCH($S818&amp;$J818,SorP!C:C,0))))</f>
        <v/>
      </c>
      <c r="U818" s="222"/>
      <c r="V818" s="223" t="e">
        <f aca="false">IF(C818="",NA(),IF(OR(C818="Smelter not listed",C818="Smelter not yet identified"),MATCH($B818&amp;$D818,'Smelter Look-up'!$J:$J,0),MATCH($B818&amp;$C818,'Smelter Look-up'!$J:$J,0)))</f>
        <v>#N/A</v>
      </c>
      <c r="X818" s="179" t="n">
        <f aca="false">IF(AND(C818="Smelter not listed",OR(LEN(D818)=0,LEN(E818)=0)),1,0)</f>
        <v>0</v>
      </c>
      <c r="AB818" s="224" t="str">
        <f aca="false">B818&amp;C818</f>
        <v/>
      </c>
    </row>
    <row r="819" s="179" customFormat="true" ht="20.25" hidden="false" customHeight="false" outlineLevel="0" collapsed="false">
      <c r="A819" s="221"/>
      <c r="B819" s="211" t="str">
        <f aca="false">IF(LEN(A819)=0,"",INDEX('Smelter Look-up'!$A:$A,MATCH($A819,'Smelter Look-up'!$E:$E,0)))</f>
        <v/>
      </c>
      <c r="C819" s="212" t="str">
        <f aca="false">IF(LEN(A819)=0,"",INDEX('Smelter Look-up'!$C:$C,MATCH($A819,'Smelter Look-up'!$E:$E,0)))</f>
        <v/>
      </c>
      <c r="D819" s="213"/>
      <c r="E819" s="211" t="str">
        <f aca="true">IF(ISERROR($V819),"",OFFSET('Smelter Look-up'!$D$4,$V819-4,0)&amp;"")</f>
        <v/>
      </c>
      <c r="F819" s="214" t="str">
        <f aca="true">IF(ISERROR($V819),"",OFFSET('Smelter Look-up'!$E$4,$V819-4,0))</f>
        <v/>
      </c>
      <c r="G819" s="214" t="str">
        <f aca="true">IF(C819=$X$4,IF(ISERROR($V819),"Enter smelter details","RMI"),IF(ISERROR($V819),"",OFFSET('Smelter Look-up'!$F$4,$V819-4,0)))</f>
        <v/>
      </c>
      <c r="H819" s="215" t="str">
        <f aca="true">IF(ISERROR($V819),"",OFFSET('Smelter Look-up'!$G$4,$V819-4,0))</f>
        <v/>
      </c>
      <c r="I819" s="216" t="str">
        <f aca="true">IF(ISERROR($V819),"",OFFSET('Smelter Look-up'!$H$4,$V819-4,0))</f>
        <v/>
      </c>
      <c r="J819" s="216" t="str">
        <f aca="true">IF(ISERROR($V819),"",OFFSET('Smelter Look-up'!$I$4,$V819-4,0))</f>
        <v/>
      </c>
      <c r="K819" s="217"/>
      <c r="L819" s="217"/>
      <c r="M819" s="217"/>
      <c r="N819" s="217"/>
      <c r="O819" s="217"/>
      <c r="P819" s="218"/>
      <c r="Q819" s="219"/>
      <c r="R819" s="220" t="str">
        <f aca="true">IF(ISERROR($V819),"",OFFSET('Smelter Look-up'!$C$4,$V819-4,0)&amp;"")</f>
        <v/>
      </c>
      <c r="S819" s="221" t="str">
        <f aca="true">IF(B819="","",IF(ISERROR(MATCH($E819,CL,0)),"Unknown",INDIRECT("'C'!$A$"&amp;MATCH($E819,CL,0)+1)))</f>
        <v/>
      </c>
      <c r="T819" s="221" t="str">
        <f aca="true">IF(B819="","",IF(ISERROR(MATCH($J819,SorP!$B$1:$B$6279,0)),"",INDIRECT("'SorP'!$A$"&amp;MATCH($S819&amp;$J819,SorP!C:C,0))))</f>
        <v/>
      </c>
      <c r="U819" s="222"/>
      <c r="V819" s="223" t="e">
        <f aca="false">IF(C819="",NA(),IF(OR(C819="Smelter not listed",C819="Smelter not yet identified"),MATCH($B819&amp;$D819,'Smelter Look-up'!$J:$J,0),MATCH($B819&amp;$C819,'Smelter Look-up'!$J:$J,0)))</f>
        <v>#N/A</v>
      </c>
      <c r="X819" s="179" t="n">
        <f aca="false">IF(AND(C819="Smelter not listed",OR(LEN(D819)=0,LEN(E819)=0)),1,0)</f>
        <v>0</v>
      </c>
      <c r="AB819" s="224" t="str">
        <f aca="false">B819&amp;C819</f>
        <v/>
      </c>
    </row>
    <row r="820" s="179" customFormat="true" ht="20.25" hidden="false" customHeight="false" outlineLevel="0" collapsed="false">
      <c r="A820" s="221"/>
      <c r="B820" s="211" t="str">
        <f aca="false">IF(LEN(A820)=0,"",INDEX('Smelter Look-up'!$A:$A,MATCH($A820,'Smelter Look-up'!$E:$E,0)))</f>
        <v/>
      </c>
      <c r="C820" s="212" t="str">
        <f aca="false">IF(LEN(A820)=0,"",INDEX('Smelter Look-up'!$C:$C,MATCH($A820,'Smelter Look-up'!$E:$E,0)))</f>
        <v/>
      </c>
      <c r="D820" s="213"/>
      <c r="E820" s="211" t="str">
        <f aca="true">IF(ISERROR($V820),"",OFFSET('Smelter Look-up'!$D$4,$V820-4,0)&amp;"")</f>
        <v/>
      </c>
      <c r="F820" s="214" t="str">
        <f aca="true">IF(ISERROR($V820),"",OFFSET('Smelter Look-up'!$E$4,$V820-4,0))</f>
        <v/>
      </c>
      <c r="G820" s="214" t="str">
        <f aca="true">IF(C820=$X$4,IF(ISERROR($V820),"Enter smelter details","RMI"),IF(ISERROR($V820),"",OFFSET('Smelter Look-up'!$F$4,$V820-4,0)))</f>
        <v/>
      </c>
      <c r="H820" s="215" t="str">
        <f aca="true">IF(ISERROR($V820),"",OFFSET('Smelter Look-up'!$G$4,$V820-4,0))</f>
        <v/>
      </c>
      <c r="I820" s="216" t="str">
        <f aca="true">IF(ISERROR($V820),"",OFFSET('Smelter Look-up'!$H$4,$V820-4,0))</f>
        <v/>
      </c>
      <c r="J820" s="216" t="str">
        <f aca="true">IF(ISERROR($V820),"",OFFSET('Smelter Look-up'!$I$4,$V820-4,0))</f>
        <v/>
      </c>
      <c r="K820" s="217"/>
      <c r="L820" s="217"/>
      <c r="M820" s="217"/>
      <c r="N820" s="217"/>
      <c r="O820" s="217"/>
      <c r="P820" s="218"/>
      <c r="Q820" s="219"/>
      <c r="R820" s="220" t="str">
        <f aca="true">IF(ISERROR($V820),"",OFFSET('Smelter Look-up'!$C$4,$V820-4,0)&amp;"")</f>
        <v/>
      </c>
      <c r="S820" s="221" t="str">
        <f aca="true">IF(B820="","",IF(ISERROR(MATCH($E820,CL,0)),"Unknown",INDIRECT("'C'!$A$"&amp;MATCH($E820,CL,0)+1)))</f>
        <v/>
      </c>
      <c r="T820" s="221" t="str">
        <f aca="true">IF(B820="","",IF(ISERROR(MATCH($J820,SorP!$B$1:$B$6279,0)),"",INDIRECT("'SorP'!$A$"&amp;MATCH($S820&amp;$J820,SorP!C:C,0))))</f>
        <v/>
      </c>
      <c r="U820" s="222"/>
      <c r="V820" s="223" t="e">
        <f aca="false">IF(C820="",NA(),IF(OR(C820="Smelter not listed",C820="Smelter not yet identified"),MATCH($B820&amp;$D820,'Smelter Look-up'!$J:$J,0),MATCH($B820&amp;$C820,'Smelter Look-up'!$J:$J,0)))</f>
        <v>#N/A</v>
      </c>
      <c r="X820" s="179" t="n">
        <f aca="false">IF(AND(C820="Smelter not listed",OR(LEN(D820)=0,LEN(E820)=0)),1,0)</f>
        <v>0</v>
      </c>
      <c r="AB820" s="224" t="str">
        <f aca="false">B820&amp;C820</f>
        <v/>
      </c>
    </row>
    <row r="821" s="179" customFormat="true" ht="20.25" hidden="false" customHeight="false" outlineLevel="0" collapsed="false">
      <c r="A821" s="221"/>
      <c r="B821" s="211" t="str">
        <f aca="false">IF(LEN(A821)=0,"",INDEX('Smelter Look-up'!$A:$A,MATCH($A821,'Smelter Look-up'!$E:$E,0)))</f>
        <v/>
      </c>
      <c r="C821" s="212" t="str">
        <f aca="false">IF(LEN(A821)=0,"",INDEX('Smelter Look-up'!$C:$C,MATCH($A821,'Smelter Look-up'!$E:$E,0)))</f>
        <v/>
      </c>
      <c r="D821" s="213"/>
      <c r="E821" s="211" t="str">
        <f aca="true">IF(ISERROR($V821),"",OFFSET('Smelter Look-up'!$D$4,$V821-4,0)&amp;"")</f>
        <v/>
      </c>
      <c r="F821" s="214" t="str">
        <f aca="true">IF(ISERROR($V821),"",OFFSET('Smelter Look-up'!$E$4,$V821-4,0))</f>
        <v/>
      </c>
      <c r="G821" s="214" t="str">
        <f aca="true">IF(C821=$X$4,IF(ISERROR($V821),"Enter smelter details","RMI"),IF(ISERROR($V821),"",OFFSET('Smelter Look-up'!$F$4,$V821-4,0)))</f>
        <v/>
      </c>
      <c r="H821" s="215" t="str">
        <f aca="true">IF(ISERROR($V821),"",OFFSET('Smelter Look-up'!$G$4,$V821-4,0))</f>
        <v/>
      </c>
      <c r="I821" s="216" t="str">
        <f aca="true">IF(ISERROR($V821),"",OFFSET('Smelter Look-up'!$H$4,$V821-4,0))</f>
        <v/>
      </c>
      <c r="J821" s="216" t="str">
        <f aca="true">IF(ISERROR($V821),"",OFFSET('Smelter Look-up'!$I$4,$V821-4,0))</f>
        <v/>
      </c>
      <c r="K821" s="217"/>
      <c r="L821" s="217"/>
      <c r="M821" s="217"/>
      <c r="N821" s="217"/>
      <c r="O821" s="217"/>
      <c r="P821" s="218"/>
      <c r="Q821" s="219"/>
      <c r="R821" s="220" t="str">
        <f aca="true">IF(ISERROR($V821),"",OFFSET('Smelter Look-up'!$C$4,$V821-4,0)&amp;"")</f>
        <v/>
      </c>
      <c r="S821" s="221" t="str">
        <f aca="true">IF(B821="","",IF(ISERROR(MATCH($E821,CL,0)),"Unknown",INDIRECT("'C'!$A$"&amp;MATCH($E821,CL,0)+1)))</f>
        <v/>
      </c>
      <c r="T821" s="221" t="str">
        <f aca="true">IF(B821="","",IF(ISERROR(MATCH($J821,SorP!$B$1:$B$6279,0)),"",INDIRECT("'SorP'!$A$"&amp;MATCH($S821&amp;$J821,SorP!C:C,0))))</f>
        <v/>
      </c>
      <c r="U821" s="222"/>
      <c r="V821" s="223" t="e">
        <f aca="false">IF(C821="",NA(),IF(OR(C821="Smelter not listed",C821="Smelter not yet identified"),MATCH($B821&amp;$D821,'Smelter Look-up'!$J:$J,0),MATCH($B821&amp;$C821,'Smelter Look-up'!$J:$J,0)))</f>
        <v>#N/A</v>
      </c>
      <c r="X821" s="179" t="n">
        <f aca="false">IF(AND(C821="Smelter not listed",OR(LEN(D821)=0,LEN(E821)=0)),1,0)</f>
        <v>0</v>
      </c>
      <c r="AB821" s="224" t="str">
        <f aca="false">B821&amp;C821</f>
        <v/>
      </c>
    </row>
    <row r="822" s="179" customFormat="true" ht="20.25" hidden="false" customHeight="false" outlineLevel="0" collapsed="false">
      <c r="A822" s="221"/>
      <c r="B822" s="211" t="str">
        <f aca="false">IF(LEN(A822)=0,"",INDEX('Smelter Look-up'!$A:$A,MATCH($A822,'Smelter Look-up'!$E:$E,0)))</f>
        <v/>
      </c>
      <c r="C822" s="212" t="str">
        <f aca="false">IF(LEN(A822)=0,"",INDEX('Smelter Look-up'!$C:$C,MATCH($A822,'Smelter Look-up'!$E:$E,0)))</f>
        <v/>
      </c>
      <c r="D822" s="213"/>
      <c r="E822" s="211" t="str">
        <f aca="true">IF(ISERROR($V822),"",OFFSET('Smelter Look-up'!$D$4,$V822-4,0)&amp;"")</f>
        <v/>
      </c>
      <c r="F822" s="214" t="str">
        <f aca="true">IF(ISERROR($V822),"",OFFSET('Smelter Look-up'!$E$4,$V822-4,0))</f>
        <v/>
      </c>
      <c r="G822" s="214" t="str">
        <f aca="true">IF(C822=$X$4,IF(ISERROR($V822),"Enter smelter details","RMI"),IF(ISERROR($V822),"",OFFSET('Smelter Look-up'!$F$4,$V822-4,0)))</f>
        <v/>
      </c>
      <c r="H822" s="215" t="str">
        <f aca="true">IF(ISERROR($V822),"",OFFSET('Smelter Look-up'!$G$4,$V822-4,0))</f>
        <v/>
      </c>
      <c r="I822" s="216" t="str">
        <f aca="true">IF(ISERROR($V822),"",OFFSET('Smelter Look-up'!$H$4,$V822-4,0))</f>
        <v/>
      </c>
      <c r="J822" s="216" t="str">
        <f aca="true">IF(ISERROR($V822),"",OFFSET('Smelter Look-up'!$I$4,$V822-4,0))</f>
        <v/>
      </c>
      <c r="K822" s="217"/>
      <c r="L822" s="217"/>
      <c r="M822" s="217"/>
      <c r="N822" s="217"/>
      <c r="O822" s="217"/>
      <c r="P822" s="218"/>
      <c r="Q822" s="219"/>
      <c r="R822" s="220" t="str">
        <f aca="true">IF(ISERROR($V822),"",OFFSET('Smelter Look-up'!$C$4,$V822-4,0)&amp;"")</f>
        <v/>
      </c>
      <c r="S822" s="221" t="str">
        <f aca="true">IF(B822="","",IF(ISERROR(MATCH($E822,CL,0)),"Unknown",INDIRECT("'C'!$A$"&amp;MATCH($E822,CL,0)+1)))</f>
        <v/>
      </c>
      <c r="T822" s="221" t="str">
        <f aca="true">IF(B822="","",IF(ISERROR(MATCH($J822,SorP!$B$1:$B$6279,0)),"",INDIRECT("'SorP'!$A$"&amp;MATCH($S822&amp;$J822,SorP!C:C,0))))</f>
        <v/>
      </c>
      <c r="U822" s="222"/>
      <c r="V822" s="223" t="e">
        <f aca="false">IF(C822="",NA(),IF(OR(C822="Smelter not listed",C822="Smelter not yet identified"),MATCH($B822&amp;$D822,'Smelter Look-up'!$J:$J,0),MATCH($B822&amp;$C822,'Smelter Look-up'!$J:$J,0)))</f>
        <v>#N/A</v>
      </c>
      <c r="X822" s="179" t="n">
        <f aca="false">IF(AND(C822="Smelter not listed",OR(LEN(D822)=0,LEN(E822)=0)),1,0)</f>
        <v>0</v>
      </c>
      <c r="AB822" s="224" t="str">
        <f aca="false">B822&amp;C822</f>
        <v/>
      </c>
    </row>
    <row r="823" s="179" customFormat="true" ht="20.25" hidden="false" customHeight="false" outlineLevel="0" collapsed="false">
      <c r="A823" s="221"/>
      <c r="B823" s="211" t="str">
        <f aca="false">IF(LEN(A823)=0,"",INDEX('Smelter Look-up'!$A:$A,MATCH($A823,'Smelter Look-up'!$E:$E,0)))</f>
        <v/>
      </c>
      <c r="C823" s="212" t="str">
        <f aca="false">IF(LEN(A823)=0,"",INDEX('Smelter Look-up'!$C:$C,MATCH($A823,'Smelter Look-up'!$E:$E,0)))</f>
        <v/>
      </c>
      <c r="D823" s="213"/>
      <c r="E823" s="211" t="str">
        <f aca="true">IF(ISERROR($V823),"",OFFSET('Smelter Look-up'!$D$4,$V823-4,0)&amp;"")</f>
        <v/>
      </c>
      <c r="F823" s="214" t="str">
        <f aca="true">IF(ISERROR($V823),"",OFFSET('Smelter Look-up'!$E$4,$V823-4,0))</f>
        <v/>
      </c>
      <c r="G823" s="214" t="str">
        <f aca="true">IF(C823=$X$4,IF(ISERROR($V823),"Enter smelter details","RMI"),IF(ISERROR($V823),"",OFFSET('Smelter Look-up'!$F$4,$V823-4,0)))</f>
        <v/>
      </c>
      <c r="H823" s="215" t="str">
        <f aca="true">IF(ISERROR($V823),"",OFFSET('Smelter Look-up'!$G$4,$V823-4,0))</f>
        <v/>
      </c>
      <c r="I823" s="216" t="str">
        <f aca="true">IF(ISERROR($V823),"",OFFSET('Smelter Look-up'!$H$4,$V823-4,0))</f>
        <v/>
      </c>
      <c r="J823" s="216" t="str">
        <f aca="true">IF(ISERROR($V823),"",OFFSET('Smelter Look-up'!$I$4,$V823-4,0))</f>
        <v/>
      </c>
      <c r="K823" s="217"/>
      <c r="L823" s="217"/>
      <c r="M823" s="217"/>
      <c r="N823" s="217"/>
      <c r="O823" s="217"/>
      <c r="P823" s="218"/>
      <c r="Q823" s="219"/>
      <c r="R823" s="220" t="str">
        <f aca="true">IF(ISERROR($V823),"",OFFSET('Smelter Look-up'!$C$4,$V823-4,0)&amp;"")</f>
        <v/>
      </c>
      <c r="S823" s="221" t="str">
        <f aca="true">IF(B823="","",IF(ISERROR(MATCH($E823,CL,0)),"Unknown",INDIRECT("'C'!$A$"&amp;MATCH($E823,CL,0)+1)))</f>
        <v/>
      </c>
      <c r="T823" s="221" t="str">
        <f aca="true">IF(B823="","",IF(ISERROR(MATCH($J823,SorP!$B$1:$B$6279,0)),"",INDIRECT("'SorP'!$A$"&amp;MATCH($S823&amp;$J823,SorP!C:C,0))))</f>
        <v/>
      </c>
      <c r="U823" s="222"/>
      <c r="V823" s="223" t="e">
        <f aca="false">IF(C823="",NA(),IF(OR(C823="Smelter not listed",C823="Smelter not yet identified"),MATCH($B823&amp;$D823,'Smelter Look-up'!$J:$J,0),MATCH($B823&amp;$C823,'Smelter Look-up'!$J:$J,0)))</f>
        <v>#N/A</v>
      </c>
      <c r="X823" s="179" t="n">
        <f aca="false">IF(AND(C823="Smelter not listed",OR(LEN(D823)=0,LEN(E823)=0)),1,0)</f>
        <v>0</v>
      </c>
      <c r="AB823" s="224" t="str">
        <f aca="false">B823&amp;C823</f>
        <v/>
      </c>
    </row>
    <row r="824" s="179" customFormat="true" ht="20.25" hidden="false" customHeight="false" outlineLevel="0" collapsed="false">
      <c r="A824" s="221"/>
      <c r="B824" s="211" t="str">
        <f aca="false">IF(LEN(A824)=0,"",INDEX('Smelter Look-up'!$A:$A,MATCH($A824,'Smelter Look-up'!$E:$E,0)))</f>
        <v/>
      </c>
      <c r="C824" s="212" t="str">
        <f aca="false">IF(LEN(A824)=0,"",INDEX('Smelter Look-up'!$C:$C,MATCH($A824,'Smelter Look-up'!$E:$E,0)))</f>
        <v/>
      </c>
      <c r="D824" s="213"/>
      <c r="E824" s="211" t="str">
        <f aca="true">IF(ISERROR($V824),"",OFFSET('Smelter Look-up'!$D$4,$V824-4,0)&amp;"")</f>
        <v/>
      </c>
      <c r="F824" s="214" t="str">
        <f aca="true">IF(ISERROR($V824),"",OFFSET('Smelter Look-up'!$E$4,$V824-4,0))</f>
        <v/>
      </c>
      <c r="G824" s="214" t="str">
        <f aca="true">IF(C824=$X$4,IF(ISERROR($V824),"Enter smelter details","RMI"),IF(ISERROR($V824),"",OFFSET('Smelter Look-up'!$F$4,$V824-4,0)))</f>
        <v/>
      </c>
      <c r="H824" s="215" t="str">
        <f aca="true">IF(ISERROR($V824),"",OFFSET('Smelter Look-up'!$G$4,$V824-4,0))</f>
        <v/>
      </c>
      <c r="I824" s="216" t="str">
        <f aca="true">IF(ISERROR($V824),"",OFFSET('Smelter Look-up'!$H$4,$V824-4,0))</f>
        <v/>
      </c>
      <c r="J824" s="216" t="str">
        <f aca="true">IF(ISERROR($V824),"",OFFSET('Smelter Look-up'!$I$4,$V824-4,0))</f>
        <v/>
      </c>
      <c r="K824" s="217"/>
      <c r="L824" s="217"/>
      <c r="M824" s="217"/>
      <c r="N824" s="217"/>
      <c r="O824" s="217"/>
      <c r="P824" s="218"/>
      <c r="Q824" s="219"/>
      <c r="R824" s="220" t="str">
        <f aca="true">IF(ISERROR($V824),"",OFFSET('Smelter Look-up'!$C$4,$V824-4,0)&amp;"")</f>
        <v/>
      </c>
      <c r="S824" s="221" t="str">
        <f aca="true">IF(B824="","",IF(ISERROR(MATCH($E824,CL,0)),"Unknown",INDIRECT("'C'!$A$"&amp;MATCH($E824,CL,0)+1)))</f>
        <v/>
      </c>
      <c r="T824" s="221" t="str">
        <f aca="true">IF(B824="","",IF(ISERROR(MATCH($J824,SorP!$B$1:$B$6279,0)),"",INDIRECT("'SorP'!$A$"&amp;MATCH($S824&amp;$J824,SorP!C:C,0))))</f>
        <v/>
      </c>
      <c r="U824" s="222"/>
      <c r="V824" s="223" t="e">
        <f aca="false">IF(C824="",NA(),IF(OR(C824="Smelter not listed",C824="Smelter not yet identified"),MATCH($B824&amp;$D824,'Smelter Look-up'!$J:$J,0),MATCH($B824&amp;$C824,'Smelter Look-up'!$J:$J,0)))</f>
        <v>#N/A</v>
      </c>
      <c r="X824" s="179" t="n">
        <f aca="false">IF(AND(C824="Smelter not listed",OR(LEN(D824)=0,LEN(E824)=0)),1,0)</f>
        <v>0</v>
      </c>
      <c r="AB824" s="224" t="str">
        <f aca="false">B824&amp;C824</f>
        <v/>
      </c>
    </row>
    <row r="825" s="179" customFormat="true" ht="20.25" hidden="false" customHeight="false" outlineLevel="0" collapsed="false">
      <c r="A825" s="221"/>
      <c r="B825" s="211" t="str">
        <f aca="false">IF(LEN(A825)=0,"",INDEX('Smelter Look-up'!$A:$A,MATCH($A825,'Smelter Look-up'!$E:$E,0)))</f>
        <v/>
      </c>
      <c r="C825" s="212" t="str">
        <f aca="false">IF(LEN(A825)=0,"",INDEX('Smelter Look-up'!$C:$C,MATCH($A825,'Smelter Look-up'!$E:$E,0)))</f>
        <v/>
      </c>
      <c r="D825" s="213"/>
      <c r="E825" s="211" t="str">
        <f aca="true">IF(ISERROR($V825),"",OFFSET('Smelter Look-up'!$D$4,$V825-4,0)&amp;"")</f>
        <v/>
      </c>
      <c r="F825" s="214" t="str">
        <f aca="true">IF(ISERROR($V825),"",OFFSET('Smelter Look-up'!$E$4,$V825-4,0))</f>
        <v/>
      </c>
      <c r="G825" s="214" t="str">
        <f aca="true">IF(C825=$X$4,IF(ISERROR($V825),"Enter smelter details","RMI"),IF(ISERROR($V825),"",OFFSET('Smelter Look-up'!$F$4,$V825-4,0)))</f>
        <v/>
      </c>
      <c r="H825" s="215" t="str">
        <f aca="true">IF(ISERROR($V825),"",OFFSET('Smelter Look-up'!$G$4,$V825-4,0))</f>
        <v/>
      </c>
      <c r="I825" s="216" t="str">
        <f aca="true">IF(ISERROR($V825),"",OFFSET('Smelter Look-up'!$H$4,$V825-4,0))</f>
        <v/>
      </c>
      <c r="J825" s="216" t="str">
        <f aca="true">IF(ISERROR($V825),"",OFFSET('Smelter Look-up'!$I$4,$V825-4,0))</f>
        <v/>
      </c>
      <c r="K825" s="217"/>
      <c r="L825" s="217"/>
      <c r="M825" s="217"/>
      <c r="N825" s="217"/>
      <c r="O825" s="217"/>
      <c r="P825" s="218"/>
      <c r="Q825" s="219"/>
      <c r="R825" s="220" t="str">
        <f aca="true">IF(ISERROR($V825),"",OFFSET('Smelter Look-up'!$C$4,$V825-4,0)&amp;"")</f>
        <v/>
      </c>
      <c r="S825" s="221" t="str">
        <f aca="true">IF(B825="","",IF(ISERROR(MATCH($E825,CL,0)),"Unknown",INDIRECT("'C'!$A$"&amp;MATCH($E825,CL,0)+1)))</f>
        <v/>
      </c>
      <c r="T825" s="221" t="str">
        <f aca="true">IF(B825="","",IF(ISERROR(MATCH($J825,SorP!$B$1:$B$6279,0)),"",INDIRECT("'SorP'!$A$"&amp;MATCH($S825&amp;$J825,SorP!C:C,0))))</f>
        <v/>
      </c>
      <c r="U825" s="222"/>
      <c r="V825" s="223" t="e">
        <f aca="false">IF(C825="",NA(),IF(OR(C825="Smelter not listed",C825="Smelter not yet identified"),MATCH($B825&amp;$D825,'Smelter Look-up'!$J:$J,0),MATCH($B825&amp;$C825,'Smelter Look-up'!$J:$J,0)))</f>
        <v>#N/A</v>
      </c>
      <c r="X825" s="179" t="n">
        <f aca="false">IF(AND(C825="Smelter not listed",OR(LEN(D825)=0,LEN(E825)=0)),1,0)</f>
        <v>0</v>
      </c>
      <c r="AB825" s="224" t="str">
        <f aca="false">B825&amp;C825</f>
        <v/>
      </c>
    </row>
    <row r="826" s="179" customFormat="true" ht="20.25" hidden="false" customHeight="false" outlineLevel="0" collapsed="false">
      <c r="A826" s="221"/>
      <c r="B826" s="211" t="str">
        <f aca="false">IF(LEN(A826)=0,"",INDEX('Smelter Look-up'!$A:$A,MATCH($A826,'Smelter Look-up'!$E:$E,0)))</f>
        <v/>
      </c>
      <c r="C826" s="212" t="str">
        <f aca="false">IF(LEN(A826)=0,"",INDEX('Smelter Look-up'!$C:$C,MATCH($A826,'Smelter Look-up'!$E:$E,0)))</f>
        <v/>
      </c>
      <c r="D826" s="213"/>
      <c r="E826" s="211" t="str">
        <f aca="true">IF(ISERROR($V826),"",OFFSET('Smelter Look-up'!$D$4,$V826-4,0)&amp;"")</f>
        <v/>
      </c>
      <c r="F826" s="214" t="str">
        <f aca="true">IF(ISERROR($V826),"",OFFSET('Smelter Look-up'!$E$4,$V826-4,0))</f>
        <v/>
      </c>
      <c r="G826" s="214" t="str">
        <f aca="true">IF(C826=$X$4,IF(ISERROR($V826),"Enter smelter details","RMI"),IF(ISERROR($V826),"",OFFSET('Smelter Look-up'!$F$4,$V826-4,0)))</f>
        <v/>
      </c>
      <c r="H826" s="215" t="str">
        <f aca="true">IF(ISERROR($V826),"",OFFSET('Smelter Look-up'!$G$4,$V826-4,0))</f>
        <v/>
      </c>
      <c r="I826" s="216" t="str">
        <f aca="true">IF(ISERROR($V826),"",OFFSET('Smelter Look-up'!$H$4,$V826-4,0))</f>
        <v/>
      </c>
      <c r="J826" s="216" t="str">
        <f aca="true">IF(ISERROR($V826),"",OFFSET('Smelter Look-up'!$I$4,$V826-4,0))</f>
        <v/>
      </c>
      <c r="K826" s="217"/>
      <c r="L826" s="217"/>
      <c r="M826" s="217"/>
      <c r="N826" s="217"/>
      <c r="O826" s="217"/>
      <c r="P826" s="218"/>
      <c r="Q826" s="219"/>
      <c r="R826" s="220" t="str">
        <f aca="true">IF(ISERROR($V826),"",OFFSET('Smelter Look-up'!$C$4,$V826-4,0)&amp;"")</f>
        <v/>
      </c>
      <c r="S826" s="221" t="str">
        <f aca="true">IF(B826="","",IF(ISERROR(MATCH($E826,CL,0)),"Unknown",INDIRECT("'C'!$A$"&amp;MATCH($E826,CL,0)+1)))</f>
        <v/>
      </c>
      <c r="T826" s="221" t="str">
        <f aca="true">IF(B826="","",IF(ISERROR(MATCH($J826,SorP!$B$1:$B$6279,0)),"",INDIRECT("'SorP'!$A$"&amp;MATCH($S826&amp;$J826,SorP!C:C,0))))</f>
        <v/>
      </c>
      <c r="U826" s="222"/>
      <c r="V826" s="223" t="e">
        <f aca="false">IF(C826="",NA(),IF(OR(C826="Smelter not listed",C826="Smelter not yet identified"),MATCH($B826&amp;$D826,'Smelter Look-up'!$J:$J,0),MATCH($B826&amp;$C826,'Smelter Look-up'!$J:$J,0)))</f>
        <v>#N/A</v>
      </c>
      <c r="X826" s="179" t="n">
        <f aca="false">IF(AND(C826="Smelter not listed",OR(LEN(D826)=0,LEN(E826)=0)),1,0)</f>
        <v>0</v>
      </c>
      <c r="AB826" s="224" t="str">
        <f aca="false">B826&amp;C826</f>
        <v/>
      </c>
    </row>
    <row r="827" s="179" customFormat="true" ht="20.25" hidden="false" customHeight="false" outlineLevel="0" collapsed="false">
      <c r="A827" s="221"/>
      <c r="B827" s="211" t="str">
        <f aca="false">IF(LEN(A827)=0,"",INDEX('Smelter Look-up'!$A:$A,MATCH($A827,'Smelter Look-up'!$E:$E,0)))</f>
        <v/>
      </c>
      <c r="C827" s="212" t="str">
        <f aca="false">IF(LEN(A827)=0,"",INDEX('Smelter Look-up'!$C:$C,MATCH($A827,'Smelter Look-up'!$E:$E,0)))</f>
        <v/>
      </c>
      <c r="D827" s="213"/>
      <c r="E827" s="211" t="str">
        <f aca="true">IF(ISERROR($V827),"",OFFSET('Smelter Look-up'!$D$4,$V827-4,0)&amp;"")</f>
        <v/>
      </c>
      <c r="F827" s="214" t="str">
        <f aca="true">IF(ISERROR($V827),"",OFFSET('Smelter Look-up'!$E$4,$V827-4,0))</f>
        <v/>
      </c>
      <c r="G827" s="214" t="str">
        <f aca="true">IF(C827=$X$4,IF(ISERROR($V827),"Enter smelter details","RMI"),IF(ISERROR($V827),"",OFFSET('Smelter Look-up'!$F$4,$V827-4,0)))</f>
        <v/>
      </c>
      <c r="H827" s="215" t="str">
        <f aca="true">IF(ISERROR($V827),"",OFFSET('Smelter Look-up'!$G$4,$V827-4,0))</f>
        <v/>
      </c>
      <c r="I827" s="216" t="str">
        <f aca="true">IF(ISERROR($V827),"",OFFSET('Smelter Look-up'!$H$4,$V827-4,0))</f>
        <v/>
      </c>
      <c r="J827" s="216" t="str">
        <f aca="true">IF(ISERROR($V827),"",OFFSET('Smelter Look-up'!$I$4,$V827-4,0))</f>
        <v/>
      </c>
      <c r="K827" s="217"/>
      <c r="L827" s="217"/>
      <c r="M827" s="217"/>
      <c r="N827" s="217"/>
      <c r="O827" s="217"/>
      <c r="P827" s="218"/>
      <c r="Q827" s="219"/>
      <c r="R827" s="220" t="str">
        <f aca="true">IF(ISERROR($V827),"",OFFSET('Smelter Look-up'!$C$4,$V827-4,0)&amp;"")</f>
        <v/>
      </c>
      <c r="S827" s="221" t="str">
        <f aca="true">IF(B827="","",IF(ISERROR(MATCH($E827,CL,0)),"Unknown",INDIRECT("'C'!$A$"&amp;MATCH($E827,CL,0)+1)))</f>
        <v/>
      </c>
      <c r="T827" s="221" t="str">
        <f aca="true">IF(B827="","",IF(ISERROR(MATCH($J827,SorP!$B$1:$B$6279,0)),"",INDIRECT("'SorP'!$A$"&amp;MATCH($S827&amp;$J827,SorP!C:C,0))))</f>
        <v/>
      </c>
      <c r="U827" s="222"/>
      <c r="V827" s="223" t="e">
        <f aca="false">IF(C827="",NA(),IF(OR(C827="Smelter not listed",C827="Smelter not yet identified"),MATCH($B827&amp;$D827,'Smelter Look-up'!$J:$J,0),MATCH($B827&amp;$C827,'Smelter Look-up'!$J:$J,0)))</f>
        <v>#N/A</v>
      </c>
      <c r="X827" s="179" t="n">
        <f aca="false">IF(AND(C827="Smelter not listed",OR(LEN(D827)=0,LEN(E827)=0)),1,0)</f>
        <v>0</v>
      </c>
      <c r="AB827" s="224" t="str">
        <f aca="false">B827&amp;C827</f>
        <v/>
      </c>
    </row>
    <row r="828" s="179" customFormat="true" ht="20.25" hidden="false" customHeight="false" outlineLevel="0" collapsed="false">
      <c r="A828" s="221"/>
      <c r="B828" s="211" t="str">
        <f aca="false">IF(LEN(A828)=0,"",INDEX('Smelter Look-up'!$A:$A,MATCH($A828,'Smelter Look-up'!$E:$E,0)))</f>
        <v/>
      </c>
      <c r="C828" s="212" t="str">
        <f aca="false">IF(LEN(A828)=0,"",INDEX('Smelter Look-up'!$C:$C,MATCH($A828,'Smelter Look-up'!$E:$E,0)))</f>
        <v/>
      </c>
      <c r="D828" s="213"/>
      <c r="E828" s="211" t="str">
        <f aca="true">IF(ISERROR($V828),"",OFFSET('Smelter Look-up'!$D$4,$V828-4,0)&amp;"")</f>
        <v/>
      </c>
      <c r="F828" s="214" t="str">
        <f aca="true">IF(ISERROR($V828),"",OFFSET('Smelter Look-up'!$E$4,$V828-4,0))</f>
        <v/>
      </c>
      <c r="G828" s="214" t="str">
        <f aca="true">IF(C828=$X$4,IF(ISERROR($V828),"Enter smelter details","RMI"),IF(ISERROR($V828),"",OFFSET('Smelter Look-up'!$F$4,$V828-4,0)))</f>
        <v/>
      </c>
      <c r="H828" s="215" t="str">
        <f aca="true">IF(ISERROR($V828),"",OFFSET('Smelter Look-up'!$G$4,$V828-4,0))</f>
        <v/>
      </c>
      <c r="I828" s="216" t="str">
        <f aca="true">IF(ISERROR($V828),"",OFFSET('Smelter Look-up'!$H$4,$V828-4,0))</f>
        <v/>
      </c>
      <c r="J828" s="216" t="str">
        <f aca="true">IF(ISERROR($V828),"",OFFSET('Smelter Look-up'!$I$4,$V828-4,0))</f>
        <v/>
      </c>
      <c r="K828" s="217"/>
      <c r="L828" s="217"/>
      <c r="M828" s="217"/>
      <c r="N828" s="217"/>
      <c r="O828" s="217"/>
      <c r="P828" s="218"/>
      <c r="Q828" s="219"/>
      <c r="R828" s="220" t="str">
        <f aca="true">IF(ISERROR($V828),"",OFFSET('Smelter Look-up'!$C$4,$V828-4,0)&amp;"")</f>
        <v/>
      </c>
      <c r="S828" s="221" t="str">
        <f aca="true">IF(B828="","",IF(ISERROR(MATCH($E828,CL,0)),"Unknown",INDIRECT("'C'!$A$"&amp;MATCH($E828,CL,0)+1)))</f>
        <v/>
      </c>
      <c r="T828" s="221" t="str">
        <f aca="true">IF(B828="","",IF(ISERROR(MATCH($J828,SorP!$B$1:$B$6279,0)),"",INDIRECT("'SorP'!$A$"&amp;MATCH($S828&amp;$J828,SorP!C:C,0))))</f>
        <v/>
      </c>
      <c r="U828" s="222"/>
      <c r="V828" s="223" t="e">
        <f aca="false">IF(C828="",NA(),IF(OR(C828="Smelter not listed",C828="Smelter not yet identified"),MATCH($B828&amp;$D828,'Smelter Look-up'!$J:$J,0),MATCH($B828&amp;$C828,'Smelter Look-up'!$J:$J,0)))</f>
        <v>#N/A</v>
      </c>
      <c r="X828" s="179" t="n">
        <f aca="false">IF(AND(C828="Smelter not listed",OR(LEN(D828)=0,LEN(E828)=0)),1,0)</f>
        <v>0</v>
      </c>
      <c r="AB828" s="224" t="str">
        <f aca="false">B828&amp;C828</f>
        <v/>
      </c>
    </row>
    <row r="829" s="179" customFormat="true" ht="20.25" hidden="false" customHeight="false" outlineLevel="0" collapsed="false">
      <c r="A829" s="221"/>
      <c r="B829" s="211" t="str">
        <f aca="false">IF(LEN(A829)=0,"",INDEX('Smelter Look-up'!$A:$A,MATCH($A829,'Smelter Look-up'!$E:$E,0)))</f>
        <v/>
      </c>
      <c r="C829" s="212" t="str">
        <f aca="false">IF(LEN(A829)=0,"",INDEX('Smelter Look-up'!$C:$C,MATCH($A829,'Smelter Look-up'!$E:$E,0)))</f>
        <v/>
      </c>
      <c r="D829" s="213"/>
      <c r="E829" s="211" t="str">
        <f aca="true">IF(ISERROR($V829),"",OFFSET('Smelter Look-up'!$D$4,$V829-4,0)&amp;"")</f>
        <v/>
      </c>
      <c r="F829" s="214" t="str">
        <f aca="true">IF(ISERROR($V829),"",OFFSET('Smelter Look-up'!$E$4,$V829-4,0))</f>
        <v/>
      </c>
      <c r="G829" s="214" t="str">
        <f aca="true">IF(C829=$X$4,IF(ISERROR($V829),"Enter smelter details","RMI"),IF(ISERROR($V829),"",OFFSET('Smelter Look-up'!$F$4,$V829-4,0)))</f>
        <v/>
      </c>
      <c r="H829" s="215" t="str">
        <f aca="true">IF(ISERROR($V829),"",OFFSET('Smelter Look-up'!$G$4,$V829-4,0))</f>
        <v/>
      </c>
      <c r="I829" s="216" t="str">
        <f aca="true">IF(ISERROR($V829),"",OFFSET('Smelter Look-up'!$H$4,$V829-4,0))</f>
        <v/>
      </c>
      <c r="J829" s="216" t="str">
        <f aca="true">IF(ISERROR($V829),"",OFFSET('Smelter Look-up'!$I$4,$V829-4,0))</f>
        <v/>
      </c>
      <c r="K829" s="217"/>
      <c r="L829" s="217"/>
      <c r="M829" s="217"/>
      <c r="N829" s="217"/>
      <c r="O829" s="217"/>
      <c r="P829" s="218"/>
      <c r="Q829" s="219"/>
      <c r="R829" s="220" t="str">
        <f aca="true">IF(ISERROR($V829),"",OFFSET('Smelter Look-up'!$C$4,$V829-4,0)&amp;"")</f>
        <v/>
      </c>
      <c r="S829" s="221" t="str">
        <f aca="true">IF(B829="","",IF(ISERROR(MATCH($E829,CL,0)),"Unknown",INDIRECT("'C'!$A$"&amp;MATCH($E829,CL,0)+1)))</f>
        <v/>
      </c>
      <c r="T829" s="221" t="str">
        <f aca="true">IF(B829="","",IF(ISERROR(MATCH($J829,SorP!$B$1:$B$6279,0)),"",INDIRECT("'SorP'!$A$"&amp;MATCH($S829&amp;$J829,SorP!C:C,0))))</f>
        <v/>
      </c>
      <c r="U829" s="222"/>
      <c r="V829" s="223" t="e">
        <f aca="false">IF(C829="",NA(),IF(OR(C829="Smelter not listed",C829="Smelter not yet identified"),MATCH($B829&amp;$D829,'Smelter Look-up'!$J:$J,0),MATCH($B829&amp;$C829,'Smelter Look-up'!$J:$J,0)))</f>
        <v>#N/A</v>
      </c>
      <c r="X829" s="179" t="n">
        <f aca="false">IF(AND(C829="Smelter not listed",OR(LEN(D829)=0,LEN(E829)=0)),1,0)</f>
        <v>0</v>
      </c>
      <c r="AB829" s="224" t="str">
        <f aca="false">B829&amp;C829</f>
        <v/>
      </c>
    </row>
    <row r="830" s="179" customFormat="true" ht="20.25" hidden="false" customHeight="false" outlineLevel="0" collapsed="false">
      <c r="A830" s="221"/>
      <c r="B830" s="211" t="str">
        <f aca="false">IF(LEN(A830)=0,"",INDEX('Smelter Look-up'!$A:$A,MATCH($A830,'Smelter Look-up'!$E:$E,0)))</f>
        <v/>
      </c>
      <c r="C830" s="212" t="str">
        <f aca="false">IF(LEN(A830)=0,"",INDEX('Smelter Look-up'!$C:$C,MATCH($A830,'Smelter Look-up'!$E:$E,0)))</f>
        <v/>
      </c>
      <c r="D830" s="213"/>
      <c r="E830" s="211" t="str">
        <f aca="true">IF(ISERROR($V830),"",OFFSET('Smelter Look-up'!$D$4,$V830-4,0)&amp;"")</f>
        <v/>
      </c>
      <c r="F830" s="214" t="str">
        <f aca="true">IF(ISERROR($V830),"",OFFSET('Smelter Look-up'!$E$4,$V830-4,0))</f>
        <v/>
      </c>
      <c r="G830" s="214" t="str">
        <f aca="true">IF(C830=$X$4,IF(ISERROR($V830),"Enter smelter details","RMI"),IF(ISERROR($V830),"",OFFSET('Smelter Look-up'!$F$4,$V830-4,0)))</f>
        <v/>
      </c>
      <c r="H830" s="215" t="str">
        <f aca="true">IF(ISERROR($V830),"",OFFSET('Smelter Look-up'!$G$4,$V830-4,0))</f>
        <v/>
      </c>
      <c r="I830" s="216" t="str">
        <f aca="true">IF(ISERROR($V830),"",OFFSET('Smelter Look-up'!$H$4,$V830-4,0))</f>
        <v/>
      </c>
      <c r="J830" s="216" t="str">
        <f aca="true">IF(ISERROR($V830),"",OFFSET('Smelter Look-up'!$I$4,$V830-4,0))</f>
        <v/>
      </c>
      <c r="K830" s="217"/>
      <c r="L830" s="217"/>
      <c r="M830" s="217"/>
      <c r="N830" s="217"/>
      <c r="O830" s="217"/>
      <c r="P830" s="218"/>
      <c r="Q830" s="219"/>
      <c r="R830" s="220" t="str">
        <f aca="true">IF(ISERROR($V830),"",OFFSET('Smelter Look-up'!$C$4,$V830-4,0)&amp;"")</f>
        <v/>
      </c>
      <c r="S830" s="221" t="str">
        <f aca="true">IF(B830="","",IF(ISERROR(MATCH($E830,CL,0)),"Unknown",INDIRECT("'C'!$A$"&amp;MATCH($E830,CL,0)+1)))</f>
        <v/>
      </c>
      <c r="T830" s="221" t="str">
        <f aca="true">IF(B830="","",IF(ISERROR(MATCH($J830,SorP!$B$1:$B$6279,0)),"",INDIRECT("'SorP'!$A$"&amp;MATCH($S830&amp;$J830,SorP!C:C,0))))</f>
        <v/>
      </c>
      <c r="U830" s="222"/>
      <c r="V830" s="223" t="e">
        <f aca="false">IF(C830="",NA(),IF(OR(C830="Smelter not listed",C830="Smelter not yet identified"),MATCH($B830&amp;$D830,'Smelter Look-up'!$J:$J,0),MATCH($B830&amp;$C830,'Smelter Look-up'!$J:$J,0)))</f>
        <v>#N/A</v>
      </c>
      <c r="X830" s="179" t="n">
        <f aca="false">IF(AND(C830="Smelter not listed",OR(LEN(D830)=0,LEN(E830)=0)),1,0)</f>
        <v>0</v>
      </c>
      <c r="AB830" s="224" t="str">
        <f aca="false">B830&amp;C830</f>
        <v/>
      </c>
    </row>
    <row r="831" s="179" customFormat="true" ht="20.25" hidden="false" customHeight="false" outlineLevel="0" collapsed="false">
      <c r="A831" s="221"/>
      <c r="B831" s="211" t="str">
        <f aca="false">IF(LEN(A831)=0,"",INDEX('Smelter Look-up'!$A:$A,MATCH($A831,'Smelter Look-up'!$E:$E,0)))</f>
        <v/>
      </c>
      <c r="C831" s="212" t="str">
        <f aca="false">IF(LEN(A831)=0,"",INDEX('Smelter Look-up'!$C:$C,MATCH($A831,'Smelter Look-up'!$E:$E,0)))</f>
        <v/>
      </c>
      <c r="D831" s="213"/>
      <c r="E831" s="211" t="str">
        <f aca="true">IF(ISERROR($V831),"",OFFSET('Smelter Look-up'!$D$4,$V831-4,0)&amp;"")</f>
        <v/>
      </c>
      <c r="F831" s="214" t="str">
        <f aca="true">IF(ISERROR($V831),"",OFFSET('Smelter Look-up'!$E$4,$V831-4,0))</f>
        <v/>
      </c>
      <c r="G831" s="214" t="str">
        <f aca="true">IF(C831=$X$4,IF(ISERROR($V831),"Enter smelter details","RMI"),IF(ISERROR($V831),"",OFFSET('Smelter Look-up'!$F$4,$V831-4,0)))</f>
        <v/>
      </c>
      <c r="H831" s="215" t="str">
        <f aca="true">IF(ISERROR($V831),"",OFFSET('Smelter Look-up'!$G$4,$V831-4,0))</f>
        <v/>
      </c>
      <c r="I831" s="216" t="str">
        <f aca="true">IF(ISERROR($V831),"",OFFSET('Smelter Look-up'!$H$4,$V831-4,0))</f>
        <v/>
      </c>
      <c r="J831" s="216" t="str">
        <f aca="true">IF(ISERROR($V831),"",OFFSET('Smelter Look-up'!$I$4,$V831-4,0))</f>
        <v/>
      </c>
      <c r="K831" s="217"/>
      <c r="L831" s="217"/>
      <c r="M831" s="217"/>
      <c r="N831" s="217"/>
      <c r="O831" s="217"/>
      <c r="P831" s="218"/>
      <c r="Q831" s="219"/>
      <c r="R831" s="220" t="str">
        <f aca="true">IF(ISERROR($V831),"",OFFSET('Smelter Look-up'!$C$4,$V831-4,0)&amp;"")</f>
        <v/>
      </c>
      <c r="S831" s="221" t="str">
        <f aca="true">IF(B831="","",IF(ISERROR(MATCH($E831,CL,0)),"Unknown",INDIRECT("'C'!$A$"&amp;MATCH($E831,CL,0)+1)))</f>
        <v/>
      </c>
      <c r="T831" s="221" t="str">
        <f aca="true">IF(B831="","",IF(ISERROR(MATCH($J831,SorP!$B$1:$B$6279,0)),"",INDIRECT("'SorP'!$A$"&amp;MATCH($S831&amp;$J831,SorP!C:C,0))))</f>
        <v/>
      </c>
      <c r="U831" s="222"/>
      <c r="V831" s="223" t="e">
        <f aca="false">IF(C831="",NA(),IF(OR(C831="Smelter not listed",C831="Smelter not yet identified"),MATCH($B831&amp;$D831,'Smelter Look-up'!$J:$J,0),MATCH($B831&amp;$C831,'Smelter Look-up'!$J:$J,0)))</f>
        <v>#N/A</v>
      </c>
      <c r="X831" s="179" t="n">
        <f aca="false">IF(AND(C831="Smelter not listed",OR(LEN(D831)=0,LEN(E831)=0)),1,0)</f>
        <v>0</v>
      </c>
      <c r="AB831" s="224" t="str">
        <f aca="false">B831&amp;C831</f>
        <v/>
      </c>
    </row>
    <row r="832" s="179" customFormat="true" ht="20.25" hidden="false" customHeight="false" outlineLevel="0" collapsed="false">
      <c r="A832" s="221"/>
      <c r="B832" s="211" t="str">
        <f aca="false">IF(LEN(A832)=0,"",INDEX('Smelter Look-up'!$A:$A,MATCH($A832,'Smelter Look-up'!$E:$E,0)))</f>
        <v/>
      </c>
      <c r="C832" s="212" t="str">
        <f aca="false">IF(LEN(A832)=0,"",INDEX('Smelter Look-up'!$C:$C,MATCH($A832,'Smelter Look-up'!$E:$E,0)))</f>
        <v/>
      </c>
      <c r="D832" s="213"/>
      <c r="E832" s="211" t="str">
        <f aca="true">IF(ISERROR($V832),"",OFFSET('Smelter Look-up'!$D$4,$V832-4,0)&amp;"")</f>
        <v/>
      </c>
      <c r="F832" s="214" t="str">
        <f aca="true">IF(ISERROR($V832),"",OFFSET('Smelter Look-up'!$E$4,$V832-4,0))</f>
        <v/>
      </c>
      <c r="G832" s="214" t="str">
        <f aca="true">IF(C832=$X$4,IF(ISERROR($V832),"Enter smelter details","RMI"),IF(ISERROR($V832),"",OFFSET('Smelter Look-up'!$F$4,$V832-4,0)))</f>
        <v/>
      </c>
      <c r="H832" s="215" t="str">
        <f aca="true">IF(ISERROR($V832),"",OFFSET('Smelter Look-up'!$G$4,$V832-4,0))</f>
        <v/>
      </c>
      <c r="I832" s="216" t="str">
        <f aca="true">IF(ISERROR($V832),"",OFFSET('Smelter Look-up'!$H$4,$V832-4,0))</f>
        <v/>
      </c>
      <c r="J832" s="216" t="str">
        <f aca="true">IF(ISERROR($V832),"",OFFSET('Smelter Look-up'!$I$4,$V832-4,0))</f>
        <v/>
      </c>
      <c r="K832" s="217"/>
      <c r="L832" s="217"/>
      <c r="M832" s="217"/>
      <c r="N832" s="217"/>
      <c r="O832" s="217"/>
      <c r="P832" s="218"/>
      <c r="Q832" s="219"/>
      <c r="R832" s="220" t="str">
        <f aca="true">IF(ISERROR($V832),"",OFFSET('Smelter Look-up'!$C$4,$V832-4,0)&amp;"")</f>
        <v/>
      </c>
      <c r="S832" s="221" t="str">
        <f aca="true">IF(B832="","",IF(ISERROR(MATCH($E832,CL,0)),"Unknown",INDIRECT("'C'!$A$"&amp;MATCH($E832,CL,0)+1)))</f>
        <v/>
      </c>
      <c r="T832" s="221" t="str">
        <f aca="true">IF(B832="","",IF(ISERROR(MATCH($J832,SorP!$B$1:$B$6279,0)),"",INDIRECT("'SorP'!$A$"&amp;MATCH($S832&amp;$J832,SorP!C:C,0))))</f>
        <v/>
      </c>
      <c r="U832" s="222"/>
      <c r="V832" s="223" t="e">
        <f aca="false">IF(C832="",NA(),IF(OR(C832="Smelter not listed",C832="Smelter not yet identified"),MATCH($B832&amp;$D832,'Smelter Look-up'!$J:$J,0),MATCH($B832&amp;$C832,'Smelter Look-up'!$J:$J,0)))</f>
        <v>#N/A</v>
      </c>
      <c r="X832" s="179" t="n">
        <f aca="false">IF(AND(C832="Smelter not listed",OR(LEN(D832)=0,LEN(E832)=0)),1,0)</f>
        <v>0</v>
      </c>
      <c r="AB832" s="224" t="str">
        <f aca="false">B832&amp;C832</f>
        <v/>
      </c>
    </row>
    <row r="833" s="179" customFormat="true" ht="20.25" hidden="false" customHeight="false" outlineLevel="0" collapsed="false">
      <c r="A833" s="221"/>
      <c r="B833" s="211" t="str">
        <f aca="false">IF(LEN(A833)=0,"",INDEX('Smelter Look-up'!$A:$A,MATCH($A833,'Smelter Look-up'!$E:$E,0)))</f>
        <v/>
      </c>
      <c r="C833" s="212" t="str">
        <f aca="false">IF(LEN(A833)=0,"",INDEX('Smelter Look-up'!$C:$C,MATCH($A833,'Smelter Look-up'!$E:$E,0)))</f>
        <v/>
      </c>
      <c r="D833" s="213"/>
      <c r="E833" s="211" t="str">
        <f aca="true">IF(ISERROR($V833),"",OFFSET('Smelter Look-up'!$D$4,$V833-4,0)&amp;"")</f>
        <v/>
      </c>
      <c r="F833" s="214" t="str">
        <f aca="true">IF(ISERROR($V833),"",OFFSET('Smelter Look-up'!$E$4,$V833-4,0))</f>
        <v/>
      </c>
      <c r="G833" s="214" t="str">
        <f aca="true">IF(C833=$X$4,IF(ISERROR($V833),"Enter smelter details","RMI"),IF(ISERROR($V833),"",OFFSET('Smelter Look-up'!$F$4,$V833-4,0)))</f>
        <v/>
      </c>
      <c r="H833" s="215" t="str">
        <f aca="true">IF(ISERROR($V833),"",OFFSET('Smelter Look-up'!$G$4,$V833-4,0))</f>
        <v/>
      </c>
      <c r="I833" s="216" t="str">
        <f aca="true">IF(ISERROR($V833),"",OFFSET('Smelter Look-up'!$H$4,$V833-4,0))</f>
        <v/>
      </c>
      <c r="J833" s="216" t="str">
        <f aca="true">IF(ISERROR($V833),"",OFFSET('Smelter Look-up'!$I$4,$V833-4,0))</f>
        <v/>
      </c>
      <c r="K833" s="217"/>
      <c r="L833" s="217"/>
      <c r="M833" s="217"/>
      <c r="N833" s="217"/>
      <c r="O833" s="217"/>
      <c r="P833" s="218"/>
      <c r="Q833" s="219"/>
      <c r="R833" s="220" t="str">
        <f aca="true">IF(ISERROR($V833),"",OFFSET('Smelter Look-up'!$C$4,$V833-4,0)&amp;"")</f>
        <v/>
      </c>
      <c r="S833" s="221" t="str">
        <f aca="true">IF(B833="","",IF(ISERROR(MATCH($E833,CL,0)),"Unknown",INDIRECT("'C'!$A$"&amp;MATCH($E833,CL,0)+1)))</f>
        <v/>
      </c>
      <c r="T833" s="221" t="str">
        <f aca="true">IF(B833="","",IF(ISERROR(MATCH($J833,SorP!$B$1:$B$6279,0)),"",INDIRECT("'SorP'!$A$"&amp;MATCH($S833&amp;$J833,SorP!C:C,0))))</f>
        <v/>
      </c>
      <c r="U833" s="222"/>
      <c r="V833" s="223" t="e">
        <f aca="false">IF(C833="",NA(),IF(OR(C833="Smelter not listed",C833="Smelter not yet identified"),MATCH($B833&amp;$D833,'Smelter Look-up'!$J:$J,0),MATCH($B833&amp;$C833,'Smelter Look-up'!$J:$J,0)))</f>
        <v>#N/A</v>
      </c>
      <c r="X833" s="179" t="n">
        <f aca="false">IF(AND(C833="Smelter not listed",OR(LEN(D833)=0,LEN(E833)=0)),1,0)</f>
        <v>0</v>
      </c>
      <c r="AB833" s="224" t="str">
        <f aca="false">B833&amp;C833</f>
        <v/>
      </c>
    </row>
    <row r="834" s="179" customFormat="true" ht="20.25" hidden="false" customHeight="false" outlineLevel="0" collapsed="false">
      <c r="A834" s="221"/>
      <c r="B834" s="211" t="str">
        <f aca="false">IF(LEN(A834)=0,"",INDEX('Smelter Look-up'!$A:$A,MATCH($A834,'Smelter Look-up'!$E:$E,0)))</f>
        <v/>
      </c>
      <c r="C834" s="212" t="str">
        <f aca="false">IF(LEN(A834)=0,"",INDEX('Smelter Look-up'!$C:$C,MATCH($A834,'Smelter Look-up'!$E:$E,0)))</f>
        <v/>
      </c>
      <c r="D834" s="213"/>
      <c r="E834" s="211" t="str">
        <f aca="true">IF(ISERROR($V834),"",OFFSET('Smelter Look-up'!$D$4,$V834-4,0)&amp;"")</f>
        <v/>
      </c>
      <c r="F834" s="214" t="str">
        <f aca="true">IF(ISERROR($V834),"",OFFSET('Smelter Look-up'!$E$4,$V834-4,0))</f>
        <v/>
      </c>
      <c r="G834" s="214" t="str">
        <f aca="true">IF(C834=$X$4,IF(ISERROR($V834),"Enter smelter details","RMI"),IF(ISERROR($V834),"",OFFSET('Smelter Look-up'!$F$4,$V834-4,0)))</f>
        <v/>
      </c>
      <c r="H834" s="215" t="str">
        <f aca="true">IF(ISERROR($V834),"",OFFSET('Smelter Look-up'!$G$4,$V834-4,0))</f>
        <v/>
      </c>
      <c r="I834" s="216" t="str">
        <f aca="true">IF(ISERROR($V834),"",OFFSET('Smelter Look-up'!$H$4,$V834-4,0))</f>
        <v/>
      </c>
      <c r="J834" s="216" t="str">
        <f aca="true">IF(ISERROR($V834),"",OFFSET('Smelter Look-up'!$I$4,$V834-4,0))</f>
        <v/>
      </c>
      <c r="K834" s="217"/>
      <c r="L834" s="217"/>
      <c r="M834" s="217"/>
      <c r="N834" s="217"/>
      <c r="O834" s="217"/>
      <c r="P834" s="218"/>
      <c r="Q834" s="219"/>
      <c r="R834" s="220" t="str">
        <f aca="true">IF(ISERROR($V834),"",OFFSET('Smelter Look-up'!$C$4,$V834-4,0)&amp;"")</f>
        <v/>
      </c>
      <c r="S834" s="221" t="str">
        <f aca="true">IF(B834="","",IF(ISERROR(MATCH($E834,CL,0)),"Unknown",INDIRECT("'C'!$A$"&amp;MATCH($E834,CL,0)+1)))</f>
        <v/>
      </c>
      <c r="T834" s="221" t="str">
        <f aca="true">IF(B834="","",IF(ISERROR(MATCH($J834,SorP!$B$1:$B$6279,0)),"",INDIRECT("'SorP'!$A$"&amp;MATCH($S834&amp;$J834,SorP!C:C,0))))</f>
        <v/>
      </c>
      <c r="U834" s="222"/>
      <c r="V834" s="223" t="e">
        <f aca="false">IF(C834="",NA(),IF(OR(C834="Smelter not listed",C834="Smelter not yet identified"),MATCH($B834&amp;$D834,'Smelter Look-up'!$J:$J,0),MATCH($B834&amp;$C834,'Smelter Look-up'!$J:$J,0)))</f>
        <v>#N/A</v>
      </c>
      <c r="X834" s="179" t="n">
        <f aca="false">IF(AND(C834="Smelter not listed",OR(LEN(D834)=0,LEN(E834)=0)),1,0)</f>
        <v>0</v>
      </c>
      <c r="AB834" s="224" t="str">
        <f aca="false">B834&amp;C834</f>
        <v/>
      </c>
    </row>
    <row r="835" s="179" customFormat="true" ht="20.25" hidden="false" customHeight="false" outlineLevel="0" collapsed="false">
      <c r="A835" s="221"/>
      <c r="B835" s="211" t="str">
        <f aca="false">IF(LEN(A835)=0,"",INDEX('Smelter Look-up'!$A:$A,MATCH($A835,'Smelter Look-up'!$E:$E,0)))</f>
        <v/>
      </c>
      <c r="C835" s="212" t="str">
        <f aca="false">IF(LEN(A835)=0,"",INDEX('Smelter Look-up'!$C:$C,MATCH($A835,'Smelter Look-up'!$E:$E,0)))</f>
        <v/>
      </c>
      <c r="D835" s="213"/>
      <c r="E835" s="211" t="str">
        <f aca="true">IF(ISERROR($V835),"",OFFSET('Smelter Look-up'!$D$4,$V835-4,0)&amp;"")</f>
        <v/>
      </c>
      <c r="F835" s="214" t="str">
        <f aca="true">IF(ISERROR($V835),"",OFFSET('Smelter Look-up'!$E$4,$V835-4,0))</f>
        <v/>
      </c>
      <c r="G835" s="214" t="str">
        <f aca="true">IF(C835=$X$4,IF(ISERROR($V835),"Enter smelter details","RMI"),IF(ISERROR($V835),"",OFFSET('Smelter Look-up'!$F$4,$V835-4,0)))</f>
        <v/>
      </c>
      <c r="H835" s="215" t="str">
        <f aca="true">IF(ISERROR($V835),"",OFFSET('Smelter Look-up'!$G$4,$V835-4,0))</f>
        <v/>
      </c>
      <c r="I835" s="216" t="str">
        <f aca="true">IF(ISERROR($V835),"",OFFSET('Smelter Look-up'!$H$4,$V835-4,0))</f>
        <v/>
      </c>
      <c r="J835" s="216" t="str">
        <f aca="true">IF(ISERROR($V835),"",OFFSET('Smelter Look-up'!$I$4,$V835-4,0))</f>
        <v/>
      </c>
      <c r="K835" s="217"/>
      <c r="L835" s="217"/>
      <c r="M835" s="217"/>
      <c r="N835" s="217"/>
      <c r="O835" s="217"/>
      <c r="P835" s="218"/>
      <c r="Q835" s="219"/>
      <c r="R835" s="220" t="str">
        <f aca="true">IF(ISERROR($V835),"",OFFSET('Smelter Look-up'!$C$4,$V835-4,0)&amp;"")</f>
        <v/>
      </c>
      <c r="S835" s="221" t="str">
        <f aca="true">IF(B835="","",IF(ISERROR(MATCH($E835,CL,0)),"Unknown",INDIRECT("'C'!$A$"&amp;MATCH($E835,CL,0)+1)))</f>
        <v/>
      </c>
      <c r="T835" s="221" t="str">
        <f aca="true">IF(B835="","",IF(ISERROR(MATCH($J835,SorP!$B$1:$B$6279,0)),"",INDIRECT("'SorP'!$A$"&amp;MATCH($S835&amp;$J835,SorP!C:C,0))))</f>
        <v/>
      </c>
      <c r="U835" s="222"/>
      <c r="V835" s="223" t="e">
        <f aca="false">IF(C835="",NA(),IF(OR(C835="Smelter not listed",C835="Smelter not yet identified"),MATCH($B835&amp;$D835,'Smelter Look-up'!$J:$J,0),MATCH($B835&amp;$C835,'Smelter Look-up'!$J:$J,0)))</f>
        <v>#N/A</v>
      </c>
      <c r="X835" s="179" t="n">
        <f aca="false">IF(AND(C835="Smelter not listed",OR(LEN(D835)=0,LEN(E835)=0)),1,0)</f>
        <v>0</v>
      </c>
      <c r="AB835" s="224" t="str">
        <f aca="false">B835&amp;C835</f>
        <v/>
      </c>
    </row>
    <row r="836" s="179" customFormat="true" ht="20.25" hidden="false" customHeight="false" outlineLevel="0" collapsed="false">
      <c r="A836" s="221"/>
      <c r="B836" s="211" t="str">
        <f aca="false">IF(LEN(A836)=0,"",INDEX('Smelter Look-up'!$A:$A,MATCH($A836,'Smelter Look-up'!$E:$E,0)))</f>
        <v/>
      </c>
      <c r="C836" s="212" t="str">
        <f aca="false">IF(LEN(A836)=0,"",INDEX('Smelter Look-up'!$C:$C,MATCH($A836,'Smelter Look-up'!$E:$E,0)))</f>
        <v/>
      </c>
      <c r="D836" s="213"/>
      <c r="E836" s="211" t="str">
        <f aca="true">IF(ISERROR($V836),"",OFFSET('Smelter Look-up'!$D$4,$V836-4,0)&amp;"")</f>
        <v/>
      </c>
      <c r="F836" s="214" t="str">
        <f aca="true">IF(ISERROR($V836),"",OFFSET('Smelter Look-up'!$E$4,$V836-4,0))</f>
        <v/>
      </c>
      <c r="G836" s="214" t="str">
        <f aca="true">IF(C836=$X$4,IF(ISERROR($V836),"Enter smelter details","RMI"),IF(ISERROR($V836),"",OFFSET('Smelter Look-up'!$F$4,$V836-4,0)))</f>
        <v/>
      </c>
      <c r="H836" s="215" t="str">
        <f aca="true">IF(ISERROR($V836),"",OFFSET('Smelter Look-up'!$G$4,$V836-4,0))</f>
        <v/>
      </c>
      <c r="I836" s="216" t="str">
        <f aca="true">IF(ISERROR($V836),"",OFFSET('Smelter Look-up'!$H$4,$V836-4,0))</f>
        <v/>
      </c>
      <c r="J836" s="216" t="str">
        <f aca="true">IF(ISERROR($V836),"",OFFSET('Smelter Look-up'!$I$4,$V836-4,0))</f>
        <v/>
      </c>
      <c r="K836" s="217"/>
      <c r="L836" s="217"/>
      <c r="M836" s="217"/>
      <c r="N836" s="217"/>
      <c r="O836" s="217"/>
      <c r="P836" s="218"/>
      <c r="Q836" s="219"/>
      <c r="R836" s="220" t="str">
        <f aca="true">IF(ISERROR($V836),"",OFFSET('Smelter Look-up'!$C$4,$V836-4,0)&amp;"")</f>
        <v/>
      </c>
      <c r="S836" s="221" t="str">
        <f aca="true">IF(B836="","",IF(ISERROR(MATCH($E836,CL,0)),"Unknown",INDIRECT("'C'!$A$"&amp;MATCH($E836,CL,0)+1)))</f>
        <v/>
      </c>
      <c r="T836" s="221" t="str">
        <f aca="true">IF(B836="","",IF(ISERROR(MATCH($J836,SorP!$B$1:$B$6279,0)),"",INDIRECT("'SorP'!$A$"&amp;MATCH($S836&amp;$J836,SorP!C:C,0))))</f>
        <v/>
      </c>
      <c r="U836" s="222"/>
      <c r="V836" s="223" t="e">
        <f aca="false">IF(C836="",NA(),IF(OR(C836="Smelter not listed",C836="Smelter not yet identified"),MATCH($B836&amp;$D836,'Smelter Look-up'!$J:$J,0),MATCH($B836&amp;$C836,'Smelter Look-up'!$J:$J,0)))</f>
        <v>#N/A</v>
      </c>
      <c r="X836" s="179" t="n">
        <f aca="false">IF(AND(C836="Smelter not listed",OR(LEN(D836)=0,LEN(E836)=0)),1,0)</f>
        <v>0</v>
      </c>
      <c r="AB836" s="224" t="str">
        <f aca="false">B836&amp;C836</f>
        <v/>
      </c>
    </row>
    <row r="837" s="179" customFormat="true" ht="20.25" hidden="false" customHeight="false" outlineLevel="0" collapsed="false">
      <c r="A837" s="221"/>
      <c r="B837" s="211" t="str">
        <f aca="false">IF(LEN(A837)=0,"",INDEX('Smelter Look-up'!$A:$A,MATCH($A837,'Smelter Look-up'!$E:$E,0)))</f>
        <v/>
      </c>
      <c r="C837" s="212" t="str">
        <f aca="false">IF(LEN(A837)=0,"",INDEX('Smelter Look-up'!$C:$C,MATCH($A837,'Smelter Look-up'!$E:$E,0)))</f>
        <v/>
      </c>
      <c r="D837" s="213"/>
      <c r="E837" s="211" t="str">
        <f aca="true">IF(ISERROR($V837),"",OFFSET('Smelter Look-up'!$D$4,$V837-4,0)&amp;"")</f>
        <v/>
      </c>
      <c r="F837" s="214" t="str">
        <f aca="true">IF(ISERROR($V837),"",OFFSET('Smelter Look-up'!$E$4,$V837-4,0))</f>
        <v/>
      </c>
      <c r="G837" s="214" t="str">
        <f aca="true">IF(C837=$X$4,IF(ISERROR($V837),"Enter smelter details","RMI"),IF(ISERROR($V837),"",OFFSET('Smelter Look-up'!$F$4,$V837-4,0)))</f>
        <v/>
      </c>
      <c r="H837" s="215" t="str">
        <f aca="true">IF(ISERROR($V837),"",OFFSET('Smelter Look-up'!$G$4,$V837-4,0))</f>
        <v/>
      </c>
      <c r="I837" s="216" t="str">
        <f aca="true">IF(ISERROR($V837),"",OFFSET('Smelter Look-up'!$H$4,$V837-4,0))</f>
        <v/>
      </c>
      <c r="J837" s="216" t="str">
        <f aca="true">IF(ISERROR($V837),"",OFFSET('Smelter Look-up'!$I$4,$V837-4,0))</f>
        <v/>
      </c>
      <c r="K837" s="217"/>
      <c r="L837" s="217"/>
      <c r="M837" s="217"/>
      <c r="N837" s="217"/>
      <c r="O837" s="217"/>
      <c r="P837" s="218"/>
      <c r="Q837" s="219"/>
      <c r="R837" s="220" t="str">
        <f aca="true">IF(ISERROR($V837),"",OFFSET('Smelter Look-up'!$C$4,$V837-4,0)&amp;"")</f>
        <v/>
      </c>
      <c r="S837" s="221" t="str">
        <f aca="true">IF(B837="","",IF(ISERROR(MATCH($E837,CL,0)),"Unknown",INDIRECT("'C'!$A$"&amp;MATCH($E837,CL,0)+1)))</f>
        <v/>
      </c>
      <c r="T837" s="221" t="str">
        <f aca="true">IF(B837="","",IF(ISERROR(MATCH($J837,SorP!$B$1:$B$6279,0)),"",INDIRECT("'SorP'!$A$"&amp;MATCH($S837&amp;$J837,SorP!C:C,0))))</f>
        <v/>
      </c>
      <c r="U837" s="222"/>
      <c r="V837" s="223" t="e">
        <f aca="false">IF(C837="",NA(),IF(OR(C837="Smelter not listed",C837="Smelter not yet identified"),MATCH($B837&amp;$D837,'Smelter Look-up'!$J:$J,0),MATCH($B837&amp;$C837,'Smelter Look-up'!$J:$J,0)))</f>
        <v>#N/A</v>
      </c>
      <c r="X837" s="179" t="n">
        <f aca="false">IF(AND(C837="Smelter not listed",OR(LEN(D837)=0,LEN(E837)=0)),1,0)</f>
        <v>0</v>
      </c>
      <c r="AB837" s="224" t="str">
        <f aca="false">B837&amp;C837</f>
        <v/>
      </c>
    </row>
    <row r="838" s="179" customFormat="true" ht="20.25" hidden="false" customHeight="false" outlineLevel="0" collapsed="false">
      <c r="A838" s="221"/>
      <c r="B838" s="211" t="str">
        <f aca="false">IF(LEN(A838)=0,"",INDEX('Smelter Look-up'!$A:$A,MATCH($A838,'Smelter Look-up'!$E:$E,0)))</f>
        <v/>
      </c>
      <c r="C838" s="212" t="str">
        <f aca="false">IF(LEN(A838)=0,"",INDEX('Smelter Look-up'!$C:$C,MATCH($A838,'Smelter Look-up'!$E:$E,0)))</f>
        <v/>
      </c>
      <c r="D838" s="213"/>
      <c r="E838" s="211" t="str">
        <f aca="true">IF(ISERROR($V838),"",OFFSET('Smelter Look-up'!$D$4,$V838-4,0)&amp;"")</f>
        <v/>
      </c>
      <c r="F838" s="214" t="str">
        <f aca="true">IF(ISERROR($V838),"",OFFSET('Smelter Look-up'!$E$4,$V838-4,0))</f>
        <v/>
      </c>
      <c r="G838" s="214" t="str">
        <f aca="true">IF(C838=$X$4,IF(ISERROR($V838),"Enter smelter details","RMI"),IF(ISERROR($V838),"",OFFSET('Smelter Look-up'!$F$4,$V838-4,0)))</f>
        <v/>
      </c>
      <c r="H838" s="215" t="str">
        <f aca="true">IF(ISERROR($V838),"",OFFSET('Smelter Look-up'!$G$4,$V838-4,0))</f>
        <v/>
      </c>
      <c r="I838" s="216" t="str">
        <f aca="true">IF(ISERROR($V838),"",OFFSET('Smelter Look-up'!$H$4,$V838-4,0))</f>
        <v/>
      </c>
      <c r="J838" s="216" t="str">
        <f aca="true">IF(ISERROR($V838),"",OFFSET('Smelter Look-up'!$I$4,$V838-4,0))</f>
        <v/>
      </c>
      <c r="K838" s="217"/>
      <c r="L838" s="217"/>
      <c r="M838" s="217"/>
      <c r="N838" s="217"/>
      <c r="O838" s="217"/>
      <c r="P838" s="218"/>
      <c r="Q838" s="219"/>
      <c r="R838" s="220" t="str">
        <f aca="true">IF(ISERROR($V838),"",OFFSET('Smelter Look-up'!$C$4,$V838-4,0)&amp;"")</f>
        <v/>
      </c>
      <c r="S838" s="221" t="str">
        <f aca="true">IF(B838="","",IF(ISERROR(MATCH($E838,CL,0)),"Unknown",INDIRECT("'C'!$A$"&amp;MATCH($E838,CL,0)+1)))</f>
        <v/>
      </c>
      <c r="T838" s="221" t="str">
        <f aca="true">IF(B838="","",IF(ISERROR(MATCH($J838,SorP!$B$1:$B$6279,0)),"",INDIRECT("'SorP'!$A$"&amp;MATCH($S838&amp;$J838,SorP!C:C,0))))</f>
        <v/>
      </c>
      <c r="U838" s="222"/>
      <c r="V838" s="223" t="e">
        <f aca="false">IF(C838="",NA(),IF(OR(C838="Smelter not listed",C838="Smelter not yet identified"),MATCH($B838&amp;$D838,'Smelter Look-up'!$J:$J,0),MATCH($B838&amp;$C838,'Smelter Look-up'!$J:$J,0)))</f>
        <v>#N/A</v>
      </c>
      <c r="X838" s="179" t="n">
        <f aca="false">IF(AND(C838="Smelter not listed",OR(LEN(D838)=0,LEN(E838)=0)),1,0)</f>
        <v>0</v>
      </c>
      <c r="AB838" s="224" t="str">
        <f aca="false">B838&amp;C838</f>
        <v/>
      </c>
    </row>
    <row r="839" s="179" customFormat="true" ht="20.25" hidden="false" customHeight="false" outlineLevel="0" collapsed="false">
      <c r="A839" s="221"/>
      <c r="B839" s="211" t="str">
        <f aca="false">IF(LEN(A839)=0,"",INDEX('Smelter Look-up'!$A:$A,MATCH($A839,'Smelter Look-up'!$E:$E,0)))</f>
        <v/>
      </c>
      <c r="C839" s="212" t="str">
        <f aca="false">IF(LEN(A839)=0,"",INDEX('Smelter Look-up'!$C:$C,MATCH($A839,'Smelter Look-up'!$E:$E,0)))</f>
        <v/>
      </c>
      <c r="D839" s="213"/>
      <c r="E839" s="211" t="str">
        <f aca="true">IF(ISERROR($V839),"",OFFSET('Smelter Look-up'!$D$4,$V839-4,0)&amp;"")</f>
        <v/>
      </c>
      <c r="F839" s="214" t="str">
        <f aca="true">IF(ISERROR($V839),"",OFFSET('Smelter Look-up'!$E$4,$V839-4,0))</f>
        <v/>
      </c>
      <c r="G839" s="214" t="str">
        <f aca="true">IF(C839=$X$4,IF(ISERROR($V839),"Enter smelter details","RMI"),IF(ISERROR($V839),"",OFFSET('Smelter Look-up'!$F$4,$V839-4,0)))</f>
        <v/>
      </c>
      <c r="H839" s="215" t="str">
        <f aca="true">IF(ISERROR($V839),"",OFFSET('Smelter Look-up'!$G$4,$V839-4,0))</f>
        <v/>
      </c>
      <c r="I839" s="216" t="str">
        <f aca="true">IF(ISERROR($V839),"",OFFSET('Smelter Look-up'!$H$4,$V839-4,0))</f>
        <v/>
      </c>
      <c r="J839" s="216" t="str">
        <f aca="true">IF(ISERROR($V839),"",OFFSET('Smelter Look-up'!$I$4,$V839-4,0))</f>
        <v/>
      </c>
      <c r="K839" s="217"/>
      <c r="L839" s="217"/>
      <c r="M839" s="217"/>
      <c r="N839" s="217"/>
      <c r="O839" s="217"/>
      <c r="P839" s="218"/>
      <c r="Q839" s="219"/>
      <c r="R839" s="220" t="str">
        <f aca="true">IF(ISERROR($V839),"",OFFSET('Smelter Look-up'!$C$4,$V839-4,0)&amp;"")</f>
        <v/>
      </c>
      <c r="S839" s="221" t="str">
        <f aca="true">IF(B839="","",IF(ISERROR(MATCH($E839,CL,0)),"Unknown",INDIRECT("'C'!$A$"&amp;MATCH($E839,CL,0)+1)))</f>
        <v/>
      </c>
      <c r="T839" s="221" t="str">
        <f aca="true">IF(B839="","",IF(ISERROR(MATCH($J839,SorP!$B$1:$B$6279,0)),"",INDIRECT("'SorP'!$A$"&amp;MATCH($S839&amp;$J839,SorP!C:C,0))))</f>
        <v/>
      </c>
      <c r="U839" s="222"/>
      <c r="V839" s="223" t="e">
        <f aca="false">IF(C839="",NA(),IF(OR(C839="Smelter not listed",C839="Smelter not yet identified"),MATCH($B839&amp;$D839,'Smelter Look-up'!$J:$J,0),MATCH($B839&amp;$C839,'Smelter Look-up'!$J:$J,0)))</f>
        <v>#N/A</v>
      </c>
      <c r="X839" s="179" t="n">
        <f aca="false">IF(AND(C839="Smelter not listed",OR(LEN(D839)=0,LEN(E839)=0)),1,0)</f>
        <v>0</v>
      </c>
      <c r="AB839" s="224" t="str">
        <f aca="false">B839&amp;C839</f>
        <v/>
      </c>
    </row>
    <row r="840" s="179" customFormat="true" ht="20.25" hidden="false" customHeight="false" outlineLevel="0" collapsed="false">
      <c r="A840" s="221"/>
      <c r="B840" s="211" t="str">
        <f aca="false">IF(LEN(A840)=0,"",INDEX('Smelter Look-up'!$A:$A,MATCH($A840,'Smelter Look-up'!$E:$E,0)))</f>
        <v/>
      </c>
      <c r="C840" s="212" t="str">
        <f aca="false">IF(LEN(A840)=0,"",INDEX('Smelter Look-up'!$C:$C,MATCH($A840,'Smelter Look-up'!$E:$E,0)))</f>
        <v/>
      </c>
      <c r="D840" s="213"/>
      <c r="E840" s="211" t="str">
        <f aca="true">IF(ISERROR($V840),"",OFFSET('Smelter Look-up'!$D$4,$V840-4,0)&amp;"")</f>
        <v/>
      </c>
      <c r="F840" s="214" t="str">
        <f aca="true">IF(ISERROR($V840),"",OFFSET('Smelter Look-up'!$E$4,$V840-4,0))</f>
        <v/>
      </c>
      <c r="G840" s="214" t="str">
        <f aca="true">IF(C840=$X$4,IF(ISERROR($V840),"Enter smelter details","RMI"),IF(ISERROR($V840),"",OFFSET('Smelter Look-up'!$F$4,$V840-4,0)))</f>
        <v/>
      </c>
      <c r="H840" s="215" t="str">
        <f aca="true">IF(ISERROR($V840),"",OFFSET('Smelter Look-up'!$G$4,$V840-4,0))</f>
        <v/>
      </c>
      <c r="I840" s="216" t="str">
        <f aca="true">IF(ISERROR($V840),"",OFFSET('Smelter Look-up'!$H$4,$V840-4,0))</f>
        <v/>
      </c>
      <c r="J840" s="216" t="str">
        <f aca="true">IF(ISERROR($V840),"",OFFSET('Smelter Look-up'!$I$4,$V840-4,0))</f>
        <v/>
      </c>
      <c r="K840" s="217"/>
      <c r="L840" s="217"/>
      <c r="M840" s="217"/>
      <c r="N840" s="217"/>
      <c r="O840" s="217"/>
      <c r="P840" s="218"/>
      <c r="Q840" s="219"/>
      <c r="R840" s="220" t="str">
        <f aca="true">IF(ISERROR($V840),"",OFFSET('Smelter Look-up'!$C$4,$V840-4,0)&amp;"")</f>
        <v/>
      </c>
      <c r="S840" s="221" t="str">
        <f aca="true">IF(B840="","",IF(ISERROR(MATCH($E840,CL,0)),"Unknown",INDIRECT("'C'!$A$"&amp;MATCH($E840,CL,0)+1)))</f>
        <v/>
      </c>
      <c r="T840" s="221" t="str">
        <f aca="true">IF(B840="","",IF(ISERROR(MATCH($J840,SorP!$B$1:$B$6279,0)),"",INDIRECT("'SorP'!$A$"&amp;MATCH($S840&amp;$J840,SorP!C:C,0))))</f>
        <v/>
      </c>
      <c r="U840" s="222"/>
      <c r="V840" s="223" t="e">
        <f aca="false">IF(C840="",NA(),IF(OR(C840="Smelter not listed",C840="Smelter not yet identified"),MATCH($B840&amp;$D840,'Smelter Look-up'!$J:$J,0),MATCH($B840&amp;$C840,'Smelter Look-up'!$J:$J,0)))</f>
        <v>#N/A</v>
      </c>
      <c r="X840" s="179" t="n">
        <f aca="false">IF(AND(C840="Smelter not listed",OR(LEN(D840)=0,LEN(E840)=0)),1,0)</f>
        <v>0</v>
      </c>
      <c r="AB840" s="224" t="str">
        <f aca="false">B840&amp;C840</f>
        <v/>
      </c>
    </row>
    <row r="841" s="179" customFormat="true" ht="20.25" hidden="false" customHeight="false" outlineLevel="0" collapsed="false">
      <c r="A841" s="221"/>
      <c r="B841" s="211" t="str">
        <f aca="false">IF(LEN(A841)=0,"",INDEX('Smelter Look-up'!$A:$A,MATCH($A841,'Smelter Look-up'!$E:$E,0)))</f>
        <v/>
      </c>
      <c r="C841" s="212" t="str">
        <f aca="false">IF(LEN(A841)=0,"",INDEX('Smelter Look-up'!$C:$C,MATCH($A841,'Smelter Look-up'!$E:$E,0)))</f>
        <v/>
      </c>
      <c r="D841" s="213"/>
      <c r="E841" s="211" t="str">
        <f aca="true">IF(ISERROR($V841),"",OFFSET('Smelter Look-up'!$D$4,$V841-4,0)&amp;"")</f>
        <v/>
      </c>
      <c r="F841" s="214" t="str">
        <f aca="true">IF(ISERROR($V841),"",OFFSET('Smelter Look-up'!$E$4,$V841-4,0))</f>
        <v/>
      </c>
      <c r="G841" s="214" t="str">
        <f aca="true">IF(C841=$X$4,IF(ISERROR($V841),"Enter smelter details","RMI"),IF(ISERROR($V841),"",OFFSET('Smelter Look-up'!$F$4,$V841-4,0)))</f>
        <v/>
      </c>
      <c r="H841" s="215" t="str">
        <f aca="true">IF(ISERROR($V841),"",OFFSET('Smelter Look-up'!$G$4,$V841-4,0))</f>
        <v/>
      </c>
      <c r="I841" s="216" t="str">
        <f aca="true">IF(ISERROR($V841),"",OFFSET('Smelter Look-up'!$H$4,$V841-4,0))</f>
        <v/>
      </c>
      <c r="J841" s="216" t="str">
        <f aca="true">IF(ISERROR($V841),"",OFFSET('Smelter Look-up'!$I$4,$V841-4,0))</f>
        <v/>
      </c>
      <c r="K841" s="217"/>
      <c r="L841" s="217"/>
      <c r="M841" s="217"/>
      <c r="N841" s="217"/>
      <c r="O841" s="217"/>
      <c r="P841" s="218"/>
      <c r="Q841" s="219"/>
      <c r="R841" s="220" t="str">
        <f aca="true">IF(ISERROR($V841),"",OFFSET('Smelter Look-up'!$C$4,$V841-4,0)&amp;"")</f>
        <v/>
      </c>
      <c r="S841" s="221" t="str">
        <f aca="true">IF(B841="","",IF(ISERROR(MATCH($E841,CL,0)),"Unknown",INDIRECT("'C'!$A$"&amp;MATCH($E841,CL,0)+1)))</f>
        <v/>
      </c>
      <c r="T841" s="221" t="str">
        <f aca="true">IF(B841="","",IF(ISERROR(MATCH($J841,SorP!$B$1:$B$6279,0)),"",INDIRECT("'SorP'!$A$"&amp;MATCH($S841&amp;$J841,SorP!C:C,0))))</f>
        <v/>
      </c>
      <c r="U841" s="222"/>
      <c r="V841" s="223" t="e">
        <f aca="false">IF(C841="",NA(),IF(OR(C841="Smelter not listed",C841="Smelter not yet identified"),MATCH($B841&amp;$D841,'Smelter Look-up'!$J:$J,0),MATCH($B841&amp;$C841,'Smelter Look-up'!$J:$J,0)))</f>
        <v>#N/A</v>
      </c>
      <c r="X841" s="179" t="n">
        <f aca="false">IF(AND(C841="Smelter not listed",OR(LEN(D841)=0,LEN(E841)=0)),1,0)</f>
        <v>0</v>
      </c>
      <c r="AB841" s="224" t="str">
        <f aca="false">B841&amp;C841</f>
        <v/>
      </c>
    </row>
    <row r="842" s="179" customFormat="true" ht="20.25" hidden="false" customHeight="false" outlineLevel="0" collapsed="false">
      <c r="A842" s="221"/>
      <c r="B842" s="211" t="str">
        <f aca="false">IF(LEN(A842)=0,"",INDEX('Smelter Look-up'!$A:$A,MATCH($A842,'Smelter Look-up'!$E:$E,0)))</f>
        <v/>
      </c>
      <c r="C842" s="212" t="str">
        <f aca="false">IF(LEN(A842)=0,"",INDEX('Smelter Look-up'!$C:$C,MATCH($A842,'Smelter Look-up'!$E:$E,0)))</f>
        <v/>
      </c>
      <c r="D842" s="213"/>
      <c r="E842" s="211" t="str">
        <f aca="true">IF(ISERROR($V842),"",OFFSET('Smelter Look-up'!$D$4,$V842-4,0)&amp;"")</f>
        <v/>
      </c>
      <c r="F842" s="214" t="str">
        <f aca="true">IF(ISERROR($V842),"",OFFSET('Smelter Look-up'!$E$4,$V842-4,0))</f>
        <v/>
      </c>
      <c r="G842" s="214" t="str">
        <f aca="true">IF(C842=$X$4,IF(ISERROR($V842),"Enter smelter details","RMI"),IF(ISERROR($V842),"",OFFSET('Smelter Look-up'!$F$4,$V842-4,0)))</f>
        <v/>
      </c>
      <c r="H842" s="215" t="str">
        <f aca="true">IF(ISERROR($V842),"",OFFSET('Smelter Look-up'!$G$4,$V842-4,0))</f>
        <v/>
      </c>
      <c r="I842" s="216" t="str">
        <f aca="true">IF(ISERROR($V842),"",OFFSET('Smelter Look-up'!$H$4,$V842-4,0))</f>
        <v/>
      </c>
      <c r="J842" s="216" t="str">
        <f aca="true">IF(ISERROR($V842),"",OFFSET('Smelter Look-up'!$I$4,$V842-4,0))</f>
        <v/>
      </c>
      <c r="K842" s="217"/>
      <c r="L842" s="217"/>
      <c r="M842" s="217"/>
      <c r="N842" s="217"/>
      <c r="O842" s="217"/>
      <c r="P842" s="218"/>
      <c r="Q842" s="219"/>
      <c r="R842" s="220" t="str">
        <f aca="true">IF(ISERROR($V842),"",OFFSET('Smelter Look-up'!$C$4,$V842-4,0)&amp;"")</f>
        <v/>
      </c>
      <c r="S842" s="221" t="str">
        <f aca="true">IF(B842="","",IF(ISERROR(MATCH($E842,CL,0)),"Unknown",INDIRECT("'C'!$A$"&amp;MATCH($E842,CL,0)+1)))</f>
        <v/>
      </c>
      <c r="T842" s="221" t="str">
        <f aca="true">IF(B842="","",IF(ISERROR(MATCH($J842,SorP!$B$1:$B$6279,0)),"",INDIRECT("'SorP'!$A$"&amp;MATCH($S842&amp;$J842,SorP!C:C,0))))</f>
        <v/>
      </c>
      <c r="U842" s="222"/>
      <c r="V842" s="223" t="e">
        <f aca="false">IF(C842="",NA(),IF(OR(C842="Smelter not listed",C842="Smelter not yet identified"),MATCH($B842&amp;$D842,'Smelter Look-up'!$J:$J,0),MATCH($B842&amp;$C842,'Smelter Look-up'!$J:$J,0)))</f>
        <v>#N/A</v>
      </c>
      <c r="X842" s="179" t="n">
        <f aca="false">IF(AND(C842="Smelter not listed",OR(LEN(D842)=0,LEN(E842)=0)),1,0)</f>
        <v>0</v>
      </c>
      <c r="AB842" s="224" t="str">
        <f aca="false">B842&amp;C842</f>
        <v/>
      </c>
    </row>
    <row r="843" s="179" customFormat="true" ht="20.25" hidden="false" customHeight="false" outlineLevel="0" collapsed="false">
      <c r="A843" s="221"/>
      <c r="B843" s="211" t="str">
        <f aca="false">IF(LEN(A843)=0,"",INDEX('Smelter Look-up'!$A:$A,MATCH($A843,'Smelter Look-up'!$E:$E,0)))</f>
        <v/>
      </c>
      <c r="C843" s="212" t="str">
        <f aca="false">IF(LEN(A843)=0,"",INDEX('Smelter Look-up'!$C:$C,MATCH($A843,'Smelter Look-up'!$E:$E,0)))</f>
        <v/>
      </c>
      <c r="D843" s="213"/>
      <c r="E843" s="211" t="str">
        <f aca="true">IF(ISERROR($V843),"",OFFSET('Smelter Look-up'!$D$4,$V843-4,0)&amp;"")</f>
        <v/>
      </c>
      <c r="F843" s="214" t="str">
        <f aca="true">IF(ISERROR($V843),"",OFFSET('Smelter Look-up'!$E$4,$V843-4,0))</f>
        <v/>
      </c>
      <c r="G843" s="214" t="str">
        <f aca="true">IF(C843=$X$4,IF(ISERROR($V843),"Enter smelter details","RMI"),IF(ISERROR($V843),"",OFFSET('Smelter Look-up'!$F$4,$V843-4,0)))</f>
        <v/>
      </c>
      <c r="H843" s="215" t="str">
        <f aca="true">IF(ISERROR($V843),"",OFFSET('Smelter Look-up'!$G$4,$V843-4,0))</f>
        <v/>
      </c>
      <c r="I843" s="216" t="str">
        <f aca="true">IF(ISERROR($V843),"",OFFSET('Smelter Look-up'!$H$4,$V843-4,0))</f>
        <v/>
      </c>
      <c r="J843" s="216" t="str">
        <f aca="true">IF(ISERROR($V843),"",OFFSET('Smelter Look-up'!$I$4,$V843-4,0))</f>
        <v/>
      </c>
      <c r="K843" s="217"/>
      <c r="L843" s="217"/>
      <c r="M843" s="217"/>
      <c r="N843" s="217"/>
      <c r="O843" s="217"/>
      <c r="P843" s="218"/>
      <c r="Q843" s="219"/>
      <c r="R843" s="220" t="str">
        <f aca="true">IF(ISERROR($V843),"",OFFSET('Smelter Look-up'!$C$4,$V843-4,0)&amp;"")</f>
        <v/>
      </c>
      <c r="S843" s="221" t="str">
        <f aca="true">IF(B843="","",IF(ISERROR(MATCH($E843,CL,0)),"Unknown",INDIRECT("'C'!$A$"&amp;MATCH($E843,CL,0)+1)))</f>
        <v/>
      </c>
      <c r="T843" s="221" t="str">
        <f aca="true">IF(B843="","",IF(ISERROR(MATCH($J843,SorP!$B$1:$B$6279,0)),"",INDIRECT("'SorP'!$A$"&amp;MATCH($S843&amp;$J843,SorP!C:C,0))))</f>
        <v/>
      </c>
      <c r="U843" s="222"/>
      <c r="V843" s="223" t="e">
        <f aca="false">IF(C843="",NA(),IF(OR(C843="Smelter not listed",C843="Smelter not yet identified"),MATCH($B843&amp;$D843,'Smelter Look-up'!$J:$J,0),MATCH($B843&amp;$C843,'Smelter Look-up'!$J:$J,0)))</f>
        <v>#N/A</v>
      </c>
      <c r="X843" s="179" t="n">
        <f aca="false">IF(AND(C843="Smelter not listed",OR(LEN(D843)=0,LEN(E843)=0)),1,0)</f>
        <v>0</v>
      </c>
      <c r="AB843" s="224" t="str">
        <f aca="false">B843&amp;C843</f>
        <v/>
      </c>
    </row>
    <row r="844" s="179" customFormat="true" ht="20.25" hidden="false" customHeight="false" outlineLevel="0" collapsed="false">
      <c r="A844" s="221"/>
      <c r="B844" s="211" t="str">
        <f aca="false">IF(LEN(A844)=0,"",INDEX('Smelter Look-up'!$A:$A,MATCH($A844,'Smelter Look-up'!$E:$E,0)))</f>
        <v/>
      </c>
      <c r="C844" s="212" t="str">
        <f aca="false">IF(LEN(A844)=0,"",INDEX('Smelter Look-up'!$C:$C,MATCH($A844,'Smelter Look-up'!$E:$E,0)))</f>
        <v/>
      </c>
      <c r="D844" s="213"/>
      <c r="E844" s="211" t="str">
        <f aca="true">IF(ISERROR($V844),"",OFFSET('Smelter Look-up'!$D$4,$V844-4,0)&amp;"")</f>
        <v/>
      </c>
      <c r="F844" s="214" t="str">
        <f aca="true">IF(ISERROR($V844),"",OFFSET('Smelter Look-up'!$E$4,$V844-4,0))</f>
        <v/>
      </c>
      <c r="G844" s="214" t="str">
        <f aca="true">IF(C844=$X$4,IF(ISERROR($V844),"Enter smelter details","RMI"),IF(ISERROR($V844),"",OFFSET('Smelter Look-up'!$F$4,$V844-4,0)))</f>
        <v/>
      </c>
      <c r="H844" s="215" t="str">
        <f aca="true">IF(ISERROR($V844),"",OFFSET('Smelter Look-up'!$G$4,$V844-4,0))</f>
        <v/>
      </c>
      <c r="I844" s="216" t="str">
        <f aca="true">IF(ISERROR($V844),"",OFFSET('Smelter Look-up'!$H$4,$V844-4,0))</f>
        <v/>
      </c>
      <c r="J844" s="216" t="str">
        <f aca="true">IF(ISERROR($V844),"",OFFSET('Smelter Look-up'!$I$4,$V844-4,0))</f>
        <v/>
      </c>
      <c r="K844" s="217"/>
      <c r="L844" s="217"/>
      <c r="M844" s="217"/>
      <c r="N844" s="217"/>
      <c r="O844" s="217"/>
      <c r="P844" s="218"/>
      <c r="Q844" s="219"/>
      <c r="R844" s="220" t="str">
        <f aca="true">IF(ISERROR($V844),"",OFFSET('Smelter Look-up'!$C$4,$V844-4,0)&amp;"")</f>
        <v/>
      </c>
      <c r="S844" s="221" t="str">
        <f aca="true">IF(B844="","",IF(ISERROR(MATCH($E844,CL,0)),"Unknown",INDIRECT("'C'!$A$"&amp;MATCH($E844,CL,0)+1)))</f>
        <v/>
      </c>
      <c r="T844" s="221" t="str">
        <f aca="true">IF(B844="","",IF(ISERROR(MATCH($J844,SorP!$B$1:$B$6279,0)),"",INDIRECT("'SorP'!$A$"&amp;MATCH($S844&amp;$J844,SorP!C:C,0))))</f>
        <v/>
      </c>
      <c r="U844" s="222"/>
      <c r="V844" s="223" t="e">
        <f aca="false">IF(C844="",NA(),IF(OR(C844="Smelter not listed",C844="Smelter not yet identified"),MATCH($B844&amp;$D844,'Smelter Look-up'!$J:$J,0),MATCH($B844&amp;$C844,'Smelter Look-up'!$J:$J,0)))</f>
        <v>#N/A</v>
      </c>
      <c r="X844" s="179" t="n">
        <f aca="false">IF(AND(C844="Smelter not listed",OR(LEN(D844)=0,LEN(E844)=0)),1,0)</f>
        <v>0</v>
      </c>
      <c r="AB844" s="224" t="str">
        <f aca="false">B844&amp;C844</f>
        <v/>
      </c>
    </row>
    <row r="845" s="179" customFormat="true" ht="20.25" hidden="false" customHeight="false" outlineLevel="0" collapsed="false">
      <c r="A845" s="221"/>
      <c r="B845" s="211" t="str">
        <f aca="false">IF(LEN(A845)=0,"",INDEX('Smelter Look-up'!$A:$A,MATCH($A845,'Smelter Look-up'!$E:$E,0)))</f>
        <v/>
      </c>
      <c r="C845" s="212" t="str">
        <f aca="false">IF(LEN(A845)=0,"",INDEX('Smelter Look-up'!$C:$C,MATCH($A845,'Smelter Look-up'!$E:$E,0)))</f>
        <v/>
      </c>
      <c r="D845" s="213"/>
      <c r="E845" s="211" t="str">
        <f aca="true">IF(ISERROR($V845),"",OFFSET('Smelter Look-up'!$D$4,$V845-4,0)&amp;"")</f>
        <v/>
      </c>
      <c r="F845" s="214" t="str">
        <f aca="true">IF(ISERROR($V845),"",OFFSET('Smelter Look-up'!$E$4,$V845-4,0))</f>
        <v/>
      </c>
      <c r="G845" s="214" t="str">
        <f aca="true">IF(C845=$X$4,IF(ISERROR($V845),"Enter smelter details","RMI"),IF(ISERROR($V845),"",OFFSET('Smelter Look-up'!$F$4,$V845-4,0)))</f>
        <v/>
      </c>
      <c r="H845" s="215" t="str">
        <f aca="true">IF(ISERROR($V845),"",OFFSET('Smelter Look-up'!$G$4,$V845-4,0))</f>
        <v/>
      </c>
      <c r="I845" s="216" t="str">
        <f aca="true">IF(ISERROR($V845),"",OFFSET('Smelter Look-up'!$H$4,$V845-4,0))</f>
        <v/>
      </c>
      <c r="J845" s="216" t="str">
        <f aca="true">IF(ISERROR($V845),"",OFFSET('Smelter Look-up'!$I$4,$V845-4,0))</f>
        <v/>
      </c>
      <c r="K845" s="217"/>
      <c r="L845" s="217"/>
      <c r="M845" s="217"/>
      <c r="N845" s="217"/>
      <c r="O845" s="217"/>
      <c r="P845" s="218"/>
      <c r="Q845" s="219"/>
      <c r="R845" s="220" t="str">
        <f aca="true">IF(ISERROR($V845),"",OFFSET('Smelter Look-up'!$C$4,$V845-4,0)&amp;"")</f>
        <v/>
      </c>
      <c r="S845" s="221" t="str">
        <f aca="true">IF(B845="","",IF(ISERROR(MATCH($E845,CL,0)),"Unknown",INDIRECT("'C'!$A$"&amp;MATCH($E845,CL,0)+1)))</f>
        <v/>
      </c>
      <c r="T845" s="221" t="str">
        <f aca="true">IF(B845="","",IF(ISERROR(MATCH($J845,SorP!$B$1:$B$6279,0)),"",INDIRECT("'SorP'!$A$"&amp;MATCH($S845&amp;$J845,SorP!C:C,0))))</f>
        <v/>
      </c>
      <c r="U845" s="222"/>
      <c r="V845" s="223" t="e">
        <f aca="false">IF(C845="",NA(),IF(OR(C845="Smelter not listed",C845="Smelter not yet identified"),MATCH($B845&amp;$D845,'Smelter Look-up'!$J:$J,0),MATCH($B845&amp;$C845,'Smelter Look-up'!$J:$J,0)))</f>
        <v>#N/A</v>
      </c>
      <c r="X845" s="179" t="n">
        <f aca="false">IF(AND(C845="Smelter not listed",OR(LEN(D845)=0,LEN(E845)=0)),1,0)</f>
        <v>0</v>
      </c>
      <c r="AB845" s="224" t="str">
        <f aca="false">B845&amp;C845</f>
        <v/>
      </c>
    </row>
    <row r="846" s="179" customFormat="true" ht="20.25" hidden="false" customHeight="false" outlineLevel="0" collapsed="false">
      <c r="A846" s="221"/>
      <c r="B846" s="211" t="str">
        <f aca="false">IF(LEN(A846)=0,"",INDEX('Smelter Look-up'!$A:$A,MATCH($A846,'Smelter Look-up'!$E:$E,0)))</f>
        <v/>
      </c>
      <c r="C846" s="212" t="str">
        <f aca="false">IF(LEN(A846)=0,"",INDEX('Smelter Look-up'!$C:$C,MATCH($A846,'Smelter Look-up'!$E:$E,0)))</f>
        <v/>
      </c>
      <c r="D846" s="213"/>
      <c r="E846" s="211" t="str">
        <f aca="true">IF(ISERROR($V846),"",OFFSET('Smelter Look-up'!$D$4,$V846-4,0)&amp;"")</f>
        <v/>
      </c>
      <c r="F846" s="214" t="str">
        <f aca="true">IF(ISERROR($V846),"",OFFSET('Smelter Look-up'!$E$4,$V846-4,0))</f>
        <v/>
      </c>
      <c r="G846" s="214" t="str">
        <f aca="true">IF(C846=$X$4,IF(ISERROR($V846),"Enter smelter details","RMI"),IF(ISERROR($V846),"",OFFSET('Smelter Look-up'!$F$4,$V846-4,0)))</f>
        <v/>
      </c>
      <c r="H846" s="215" t="str">
        <f aca="true">IF(ISERROR($V846),"",OFFSET('Smelter Look-up'!$G$4,$V846-4,0))</f>
        <v/>
      </c>
      <c r="I846" s="216" t="str">
        <f aca="true">IF(ISERROR($V846),"",OFFSET('Smelter Look-up'!$H$4,$V846-4,0))</f>
        <v/>
      </c>
      <c r="J846" s="216" t="str">
        <f aca="true">IF(ISERROR($V846),"",OFFSET('Smelter Look-up'!$I$4,$V846-4,0))</f>
        <v/>
      </c>
      <c r="K846" s="217"/>
      <c r="L846" s="217"/>
      <c r="M846" s="217"/>
      <c r="N846" s="217"/>
      <c r="O846" s="217"/>
      <c r="P846" s="218"/>
      <c r="Q846" s="219"/>
      <c r="R846" s="220" t="str">
        <f aca="true">IF(ISERROR($V846),"",OFFSET('Smelter Look-up'!$C$4,$V846-4,0)&amp;"")</f>
        <v/>
      </c>
      <c r="S846" s="221" t="str">
        <f aca="true">IF(B846="","",IF(ISERROR(MATCH($E846,CL,0)),"Unknown",INDIRECT("'C'!$A$"&amp;MATCH($E846,CL,0)+1)))</f>
        <v/>
      </c>
      <c r="T846" s="221" t="str">
        <f aca="true">IF(B846="","",IF(ISERROR(MATCH($J846,SorP!$B$1:$B$6279,0)),"",INDIRECT("'SorP'!$A$"&amp;MATCH($S846&amp;$J846,SorP!C:C,0))))</f>
        <v/>
      </c>
      <c r="U846" s="222"/>
      <c r="V846" s="223" t="e">
        <f aca="false">IF(C846="",NA(),IF(OR(C846="Smelter not listed",C846="Smelter not yet identified"),MATCH($B846&amp;$D846,'Smelter Look-up'!$J:$J,0),MATCH($B846&amp;$C846,'Smelter Look-up'!$J:$J,0)))</f>
        <v>#N/A</v>
      </c>
      <c r="X846" s="179" t="n">
        <f aca="false">IF(AND(C846="Smelter not listed",OR(LEN(D846)=0,LEN(E846)=0)),1,0)</f>
        <v>0</v>
      </c>
      <c r="AB846" s="224" t="str">
        <f aca="false">B846&amp;C846</f>
        <v/>
      </c>
    </row>
    <row r="847" s="179" customFormat="true" ht="20.25" hidden="false" customHeight="false" outlineLevel="0" collapsed="false">
      <c r="A847" s="221"/>
      <c r="B847" s="211" t="str">
        <f aca="false">IF(LEN(A847)=0,"",INDEX('Smelter Look-up'!$A:$A,MATCH($A847,'Smelter Look-up'!$E:$E,0)))</f>
        <v/>
      </c>
      <c r="C847" s="212" t="str">
        <f aca="false">IF(LEN(A847)=0,"",INDEX('Smelter Look-up'!$C:$C,MATCH($A847,'Smelter Look-up'!$E:$E,0)))</f>
        <v/>
      </c>
      <c r="D847" s="213"/>
      <c r="E847" s="211" t="str">
        <f aca="true">IF(ISERROR($V847),"",OFFSET('Smelter Look-up'!$D$4,$V847-4,0)&amp;"")</f>
        <v/>
      </c>
      <c r="F847" s="214" t="str">
        <f aca="true">IF(ISERROR($V847),"",OFFSET('Smelter Look-up'!$E$4,$V847-4,0))</f>
        <v/>
      </c>
      <c r="G847" s="214" t="str">
        <f aca="true">IF(C847=$X$4,IF(ISERROR($V847),"Enter smelter details","RMI"),IF(ISERROR($V847),"",OFFSET('Smelter Look-up'!$F$4,$V847-4,0)))</f>
        <v/>
      </c>
      <c r="H847" s="215" t="str">
        <f aca="true">IF(ISERROR($V847),"",OFFSET('Smelter Look-up'!$G$4,$V847-4,0))</f>
        <v/>
      </c>
      <c r="I847" s="216" t="str">
        <f aca="true">IF(ISERROR($V847),"",OFFSET('Smelter Look-up'!$H$4,$V847-4,0))</f>
        <v/>
      </c>
      <c r="J847" s="216" t="str">
        <f aca="true">IF(ISERROR($V847),"",OFFSET('Smelter Look-up'!$I$4,$V847-4,0))</f>
        <v/>
      </c>
      <c r="K847" s="217"/>
      <c r="L847" s="217"/>
      <c r="M847" s="217"/>
      <c r="N847" s="217"/>
      <c r="O847" s="217"/>
      <c r="P847" s="218"/>
      <c r="Q847" s="219"/>
      <c r="R847" s="220" t="str">
        <f aca="true">IF(ISERROR($V847),"",OFFSET('Smelter Look-up'!$C$4,$V847-4,0)&amp;"")</f>
        <v/>
      </c>
      <c r="S847" s="221" t="str">
        <f aca="true">IF(B847="","",IF(ISERROR(MATCH($E847,CL,0)),"Unknown",INDIRECT("'C'!$A$"&amp;MATCH($E847,CL,0)+1)))</f>
        <v/>
      </c>
      <c r="T847" s="221" t="str">
        <f aca="true">IF(B847="","",IF(ISERROR(MATCH($J847,SorP!$B$1:$B$6279,0)),"",INDIRECT("'SorP'!$A$"&amp;MATCH($S847&amp;$J847,SorP!C:C,0))))</f>
        <v/>
      </c>
      <c r="U847" s="222"/>
      <c r="V847" s="223" t="e">
        <f aca="false">IF(C847="",NA(),IF(OR(C847="Smelter not listed",C847="Smelter not yet identified"),MATCH($B847&amp;$D847,'Smelter Look-up'!$J:$J,0),MATCH($B847&amp;$C847,'Smelter Look-up'!$J:$J,0)))</f>
        <v>#N/A</v>
      </c>
      <c r="X847" s="179" t="n">
        <f aca="false">IF(AND(C847="Smelter not listed",OR(LEN(D847)=0,LEN(E847)=0)),1,0)</f>
        <v>0</v>
      </c>
      <c r="AB847" s="224" t="str">
        <f aca="false">B847&amp;C847</f>
        <v/>
      </c>
    </row>
    <row r="848" s="179" customFormat="true" ht="20.25" hidden="false" customHeight="false" outlineLevel="0" collapsed="false">
      <c r="A848" s="221"/>
      <c r="B848" s="211" t="str">
        <f aca="false">IF(LEN(A848)=0,"",INDEX('Smelter Look-up'!$A:$A,MATCH($A848,'Smelter Look-up'!$E:$E,0)))</f>
        <v/>
      </c>
      <c r="C848" s="212" t="str">
        <f aca="false">IF(LEN(A848)=0,"",INDEX('Smelter Look-up'!$C:$C,MATCH($A848,'Smelter Look-up'!$E:$E,0)))</f>
        <v/>
      </c>
      <c r="D848" s="213"/>
      <c r="E848" s="211" t="str">
        <f aca="true">IF(ISERROR($V848),"",OFFSET('Smelter Look-up'!$D$4,$V848-4,0)&amp;"")</f>
        <v/>
      </c>
      <c r="F848" s="214" t="str">
        <f aca="true">IF(ISERROR($V848),"",OFFSET('Smelter Look-up'!$E$4,$V848-4,0))</f>
        <v/>
      </c>
      <c r="G848" s="214" t="str">
        <f aca="true">IF(C848=$X$4,IF(ISERROR($V848),"Enter smelter details","RMI"),IF(ISERROR($V848),"",OFFSET('Smelter Look-up'!$F$4,$V848-4,0)))</f>
        <v/>
      </c>
      <c r="H848" s="215" t="str">
        <f aca="true">IF(ISERROR($V848),"",OFFSET('Smelter Look-up'!$G$4,$V848-4,0))</f>
        <v/>
      </c>
      <c r="I848" s="216" t="str">
        <f aca="true">IF(ISERROR($V848),"",OFFSET('Smelter Look-up'!$H$4,$V848-4,0))</f>
        <v/>
      </c>
      <c r="J848" s="216" t="str">
        <f aca="true">IF(ISERROR($V848),"",OFFSET('Smelter Look-up'!$I$4,$V848-4,0))</f>
        <v/>
      </c>
      <c r="K848" s="217"/>
      <c r="L848" s="217"/>
      <c r="M848" s="217"/>
      <c r="N848" s="217"/>
      <c r="O848" s="217"/>
      <c r="P848" s="218"/>
      <c r="Q848" s="219"/>
      <c r="R848" s="220" t="str">
        <f aca="true">IF(ISERROR($V848),"",OFFSET('Smelter Look-up'!$C$4,$V848-4,0)&amp;"")</f>
        <v/>
      </c>
      <c r="S848" s="221" t="str">
        <f aca="true">IF(B848="","",IF(ISERROR(MATCH($E848,CL,0)),"Unknown",INDIRECT("'C'!$A$"&amp;MATCH($E848,CL,0)+1)))</f>
        <v/>
      </c>
      <c r="T848" s="221" t="str">
        <f aca="true">IF(B848="","",IF(ISERROR(MATCH($J848,SorP!$B$1:$B$6279,0)),"",INDIRECT("'SorP'!$A$"&amp;MATCH($S848&amp;$J848,SorP!C:C,0))))</f>
        <v/>
      </c>
      <c r="U848" s="222"/>
      <c r="V848" s="223" t="e">
        <f aca="false">IF(C848="",NA(),IF(OR(C848="Smelter not listed",C848="Smelter not yet identified"),MATCH($B848&amp;$D848,'Smelter Look-up'!$J:$J,0),MATCH($B848&amp;$C848,'Smelter Look-up'!$J:$J,0)))</f>
        <v>#N/A</v>
      </c>
      <c r="X848" s="179" t="n">
        <f aca="false">IF(AND(C848="Smelter not listed",OR(LEN(D848)=0,LEN(E848)=0)),1,0)</f>
        <v>0</v>
      </c>
      <c r="AB848" s="224" t="str">
        <f aca="false">B848&amp;C848</f>
        <v/>
      </c>
    </row>
    <row r="849" s="179" customFormat="true" ht="20.25" hidden="false" customHeight="false" outlineLevel="0" collapsed="false">
      <c r="A849" s="221"/>
      <c r="B849" s="211" t="str">
        <f aca="false">IF(LEN(A849)=0,"",INDEX('Smelter Look-up'!$A:$A,MATCH($A849,'Smelter Look-up'!$E:$E,0)))</f>
        <v/>
      </c>
      <c r="C849" s="212" t="str">
        <f aca="false">IF(LEN(A849)=0,"",INDEX('Smelter Look-up'!$C:$C,MATCH($A849,'Smelter Look-up'!$E:$E,0)))</f>
        <v/>
      </c>
      <c r="D849" s="213"/>
      <c r="E849" s="211" t="str">
        <f aca="true">IF(ISERROR($V849),"",OFFSET('Smelter Look-up'!$D$4,$V849-4,0)&amp;"")</f>
        <v/>
      </c>
      <c r="F849" s="214" t="str">
        <f aca="true">IF(ISERROR($V849),"",OFFSET('Smelter Look-up'!$E$4,$V849-4,0))</f>
        <v/>
      </c>
      <c r="G849" s="214" t="str">
        <f aca="true">IF(C849=$X$4,IF(ISERROR($V849),"Enter smelter details","RMI"),IF(ISERROR($V849),"",OFFSET('Smelter Look-up'!$F$4,$V849-4,0)))</f>
        <v/>
      </c>
      <c r="H849" s="215" t="str">
        <f aca="true">IF(ISERROR($V849),"",OFFSET('Smelter Look-up'!$G$4,$V849-4,0))</f>
        <v/>
      </c>
      <c r="I849" s="216" t="str">
        <f aca="true">IF(ISERROR($V849),"",OFFSET('Smelter Look-up'!$H$4,$V849-4,0))</f>
        <v/>
      </c>
      <c r="J849" s="216" t="str">
        <f aca="true">IF(ISERROR($V849),"",OFFSET('Smelter Look-up'!$I$4,$V849-4,0))</f>
        <v/>
      </c>
      <c r="K849" s="217"/>
      <c r="L849" s="217"/>
      <c r="M849" s="217"/>
      <c r="N849" s="217"/>
      <c r="O849" s="217"/>
      <c r="P849" s="218"/>
      <c r="Q849" s="219"/>
      <c r="R849" s="220" t="str">
        <f aca="true">IF(ISERROR($V849),"",OFFSET('Smelter Look-up'!$C$4,$V849-4,0)&amp;"")</f>
        <v/>
      </c>
      <c r="S849" s="221" t="str">
        <f aca="true">IF(B849="","",IF(ISERROR(MATCH($E849,CL,0)),"Unknown",INDIRECT("'C'!$A$"&amp;MATCH($E849,CL,0)+1)))</f>
        <v/>
      </c>
      <c r="T849" s="221" t="str">
        <f aca="true">IF(B849="","",IF(ISERROR(MATCH($J849,SorP!$B$1:$B$6279,0)),"",INDIRECT("'SorP'!$A$"&amp;MATCH($S849&amp;$J849,SorP!C:C,0))))</f>
        <v/>
      </c>
      <c r="U849" s="222"/>
      <c r="V849" s="223" t="e">
        <f aca="false">IF(C849="",NA(),IF(OR(C849="Smelter not listed",C849="Smelter not yet identified"),MATCH($B849&amp;$D849,'Smelter Look-up'!$J:$J,0),MATCH($B849&amp;$C849,'Smelter Look-up'!$J:$J,0)))</f>
        <v>#N/A</v>
      </c>
      <c r="X849" s="179" t="n">
        <f aca="false">IF(AND(C849="Smelter not listed",OR(LEN(D849)=0,LEN(E849)=0)),1,0)</f>
        <v>0</v>
      </c>
      <c r="AB849" s="224" t="str">
        <f aca="false">B849&amp;C849</f>
        <v/>
      </c>
    </row>
    <row r="850" s="179" customFormat="true" ht="20.25" hidden="false" customHeight="false" outlineLevel="0" collapsed="false">
      <c r="A850" s="221"/>
      <c r="B850" s="211" t="str">
        <f aca="false">IF(LEN(A850)=0,"",INDEX('Smelter Look-up'!$A:$A,MATCH($A850,'Smelter Look-up'!$E:$E,0)))</f>
        <v/>
      </c>
      <c r="C850" s="212" t="str">
        <f aca="false">IF(LEN(A850)=0,"",INDEX('Smelter Look-up'!$C:$C,MATCH($A850,'Smelter Look-up'!$E:$E,0)))</f>
        <v/>
      </c>
      <c r="D850" s="213"/>
      <c r="E850" s="211" t="str">
        <f aca="true">IF(ISERROR($V850),"",OFFSET('Smelter Look-up'!$D$4,$V850-4,0)&amp;"")</f>
        <v/>
      </c>
      <c r="F850" s="214" t="str">
        <f aca="true">IF(ISERROR($V850),"",OFFSET('Smelter Look-up'!$E$4,$V850-4,0))</f>
        <v/>
      </c>
      <c r="G850" s="214" t="str">
        <f aca="true">IF(C850=$X$4,IF(ISERROR($V850),"Enter smelter details","RMI"),IF(ISERROR($V850),"",OFFSET('Smelter Look-up'!$F$4,$V850-4,0)))</f>
        <v/>
      </c>
      <c r="H850" s="215" t="str">
        <f aca="true">IF(ISERROR($V850),"",OFFSET('Smelter Look-up'!$G$4,$V850-4,0))</f>
        <v/>
      </c>
      <c r="I850" s="216" t="str">
        <f aca="true">IF(ISERROR($V850),"",OFFSET('Smelter Look-up'!$H$4,$V850-4,0))</f>
        <v/>
      </c>
      <c r="J850" s="216" t="str">
        <f aca="true">IF(ISERROR($V850),"",OFFSET('Smelter Look-up'!$I$4,$V850-4,0))</f>
        <v/>
      </c>
      <c r="K850" s="217"/>
      <c r="L850" s="217"/>
      <c r="M850" s="217"/>
      <c r="N850" s="217"/>
      <c r="O850" s="217"/>
      <c r="P850" s="218"/>
      <c r="Q850" s="219"/>
      <c r="R850" s="220" t="str">
        <f aca="true">IF(ISERROR($V850),"",OFFSET('Smelter Look-up'!$C$4,$V850-4,0)&amp;"")</f>
        <v/>
      </c>
      <c r="S850" s="221" t="str">
        <f aca="true">IF(B850="","",IF(ISERROR(MATCH($E850,CL,0)),"Unknown",INDIRECT("'C'!$A$"&amp;MATCH($E850,CL,0)+1)))</f>
        <v/>
      </c>
      <c r="T850" s="221" t="str">
        <f aca="true">IF(B850="","",IF(ISERROR(MATCH($J850,SorP!$B$1:$B$6279,0)),"",INDIRECT("'SorP'!$A$"&amp;MATCH($S850&amp;$J850,SorP!C:C,0))))</f>
        <v/>
      </c>
      <c r="U850" s="222"/>
      <c r="V850" s="223" t="e">
        <f aca="false">IF(C850="",NA(),IF(OR(C850="Smelter not listed",C850="Smelter not yet identified"),MATCH($B850&amp;$D850,'Smelter Look-up'!$J:$J,0),MATCH($B850&amp;$C850,'Smelter Look-up'!$J:$J,0)))</f>
        <v>#N/A</v>
      </c>
      <c r="X850" s="179" t="n">
        <f aca="false">IF(AND(C850="Smelter not listed",OR(LEN(D850)=0,LEN(E850)=0)),1,0)</f>
        <v>0</v>
      </c>
      <c r="AB850" s="224" t="str">
        <f aca="false">B850&amp;C850</f>
        <v/>
      </c>
    </row>
    <row r="851" s="179" customFormat="true" ht="20.25" hidden="false" customHeight="false" outlineLevel="0" collapsed="false">
      <c r="A851" s="221"/>
      <c r="B851" s="211" t="str">
        <f aca="false">IF(LEN(A851)=0,"",INDEX('Smelter Look-up'!$A:$A,MATCH($A851,'Smelter Look-up'!$E:$E,0)))</f>
        <v/>
      </c>
      <c r="C851" s="212" t="str">
        <f aca="false">IF(LEN(A851)=0,"",INDEX('Smelter Look-up'!$C:$C,MATCH($A851,'Smelter Look-up'!$E:$E,0)))</f>
        <v/>
      </c>
      <c r="D851" s="213"/>
      <c r="E851" s="211" t="str">
        <f aca="true">IF(ISERROR($V851),"",OFFSET('Smelter Look-up'!$D$4,$V851-4,0)&amp;"")</f>
        <v/>
      </c>
      <c r="F851" s="214" t="str">
        <f aca="true">IF(ISERROR($V851),"",OFFSET('Smelter Look-up'!$E$4,$V851-4,0))</f>
        <v/>
      </c>
      <c r="G851" s="214" t="str">
        <f aca="true">IF(C851=$X$4,IF(ISERROR($V851),"Enter smelter details","RMI"),IF(ISERROR($V851),"",OFFSET('Smelter Look-up'!$F$4,$V851-4,0)))</f>
        <v/>
      </c>
      <c r="H851" s="215" t="str">
        <f aca="true">IF(ISERROR($V851),"",OFFSET('Smelter Look-up'!$G$4,$V851-4,0))</f>
        <v/>
      </c>
      <c r="I851" s="216" t="str">
        <f aca="true">IF(ISERROR($V851),"",OFFSET('Smelter Look-up'!$H$4,$V851-4,0))</f>
        <v/>
      </c>
      <c r="J851" s="216" t="str">
        <f aca="true">IF(ISERROR($V851),"",OFFSET('Smelter Look-up'!$I$4,$V851-4,0))</f>
        <v/>
      </c>
      <c r="K851" s="217"/>
      <c r="L851" s="217"/>
      <c r="M851" s="217"/>
      <c r="N851" s="217"/>
      <c r="O851" s="217"/>
      <c r="P851" s="218"/>
      <c r="Q851" s="219"/>
      <c r="R851" s="220" t="str">
        <f aca="true">IF(ISERROR($V851),"",OFFSET('Smelter Look-up'!$C$4,$V851-4,0)&amp;"")</f>
        <v/>
      </c>
      <c r="S851" s="221" t="str">
        <f aca="true">IF(B851="","",IF(ISERROR(MATCH($E851,CL,0)),"Unknown",INDIRECT("'C'!$A$"&amp;MATCH($E851,CL,0)+1)))</f>
        <v/>
      </c>
      <c r="T851" s="221" t="str">
        <f aca="true">IF(B851="","",IF(ISERROR(MATCH($J851,SorP!$B$1:$B$6279,0)),"",INDIRECT("'SorP'!$A$"&amp;MATCH($S851&amp;$J851,SorP!C:C,0))))</f>
        <v/>
      </c>
      <c r="U851" s="222"/>
      <c r="V851" s="223" t="e">
        <f aca="false">IF(C851="",NA(),IF(OR(C851="Smelter not listed",C851="Smelter not yet identified"),MATCH($B851&amp;$D851,'Smelter Look-up'!$J:$J,0),MATCH($B851&amp;$C851,'Smelter Look-up'!$J:$J,0)))</f>
        <v>#N/A</v>
      </c>
      <c r="X851" s="179" t="n">
        <f aca="false">IF(AND(C851="Smelter not listed",OR(LEN(D851)=0,LEN(E851)=0)),1,0)</f>
        <v>0</v>
      </c>
      <c r="AB851" s="224" t="str">
        <f aca="false">B851&amp;C851</f>
        <v/>
      </c>
    </row>
    <row r="852" s="179" customFormat="true" ht="20.25" hidden="false" customHeight="false" outlineLevel="0" collapsed="false">
      <c r="A852" s="221"/>
      <c r="B852" s="211" t="str">
        <f aca="false">IF(LEN(A852)=0,"",INDEX('Smelter Look-up'!$A:$A,MATCH($A852,'Smelter Look-up'!$E:$E,0)))</f>
        <v/>
      </c>
      <c r="C852" s="212" t="str">
        <f aca="false">IF(LEN(A852)=0,"",INDEX('Smelter Look-up'!$C:$C,MATCH($A852,'Smelter Look-up'!$E:$E,0)))</f>
        <v/>
      </c>
      <c r="D852" s="213"/>
      <c r="E852" s="211" t="str">
        <f aca="true">IF(ISERROR($V852),"",OFFSET('Smelter Look-up'!$D$4,$V852-4,0)&amp;"")</f>
        <v/>
      </c>
      <c r="F852" s="214" t="str">
        <f aca="true">IF(ISERROR($V852),"",OFFSET('Smelter Look-up'!$E$4,$V852-4,0))</f>
        <v/>
      </c>
      <c r="G852" s="214" t="str">
        <f aca="true">IF(C852=$X$4,IF(ISERROR($V852),"Enter smelter details","RMI"),IF(ISERROR($V852),"",OFFSET('Smelter Look-up'!$F$4,$V852-4,0)))</f>
        <v/>
      </c>
      <c r="H852" s="215" t="str">
        <f aca="true">IF(ISERROR($V852),"",OFFSET('Smelter Look-up'!$G$4,$V852-4,0))</f>
        <v/>
      </c>
      <c r="I852" s="216" t="str">
        <f aca="true">IF(ISERROR($V852),"",OFFSET('Smelter Look-up'!$H$4,$V852-4,0))</f>
        <v/>
      </c>
      <c r="J852" s="216" t="str">
        <f aca="true">IF(ISERROR($V852),"",OFFSET('Smelter Look-up'!$I$4,$V852-4,0))</f>
        <v/>
      </c>
      <c r="K852" s="217"/>
      <c r="L852" s="217"/>
      <c r="M852" s="217"/>
      <c r="N852" s="217"/>
      <c r="O852" s="217"/>
      <c r="P852" s="218"/>
      <c r="Q852" s="219"/>
      <c r="R852" s="220" t="str">
        <f aca="true">IF(ISERROR($V852),"",OFFSET('Smelter Look-up'!$C$4,$V852-4,0)&amp;"")</f>
        <v/>
      </c>
      <c r="S852" s="221" t="str">
        <f aca="true">IF(B852="","",IF(ISERROR(MATCH($E852,CL,0)),"Unknown",INDIRECT("'C'!$A$"&amp;MATCH($E852,CL,0)+1)))</f>
        <v/>
      </c>
      <c r="T852" s="221" t="str">
        <f aca="true">IF(B852="","",IF(ISERROR(MATCH($J852,SorP!$B$1:$B$6279,0)),"",INDIRECT("'SorP'!$A$"&amp;MATCH($S852&amp;$J852,SorP!C:C,0))))</f>
        <v/>
      </c>
      <c r="U852" s="222"/>
      <c r="V852" s="223" t="e">
        <f aca="false">IF(C852="",NA(),IF(OR(C852="Smelter not listed",C852="Smelter not yet identified"),MATCH($B852&amp;$D852,'Smelter Look-up'!$J:$J,0),MATCH($B852&amp;$C852,'Smelter Look-up'!$J:$J,0)))</f>
        <v>#N/A</v>
      </c>
      <c r="X852" s="179" t="n">
        <f aca="false">IF(AND(C852="Smelter not listed",OR(LEN(D852)=0,LEN(E852)=0)),1,0)</f>
        <v>0</v>
      </c>
      <c r="AB852" s="224" t="str">
        <f aca="false">B852&amp;C852</f>
        <v/>
      </c>
    </row>
    <row r="853" s="179" customFormat="true" ht="20.25" hidden="false" customHeight="false" outlineLevel="0" collapsed="false">
      <c r="A853" s="221"/>
      <c r="B853" s="211" t="str">
        <f aca="false">IF(LEN(A853)=0,"",INDEX('Smelter Look-up'!$A:$A,MATCH($A853,'Smelter Look-up'!$E:$E,0)))</f>
        <v/>
      </c>
      <c r="C853" s="212" t="str">
        <f aca="false">IF(LEN(A853)=0,"",INDEX('Smelter Look-up'!$C:$C,MATCH($A853,'Smelter Look-up'!$E:$E,0)))</f>
        <v/>
      </c>
      <c r="D853" s="213"/>
      <c r="E853" s="211" t="str">
        <f aca="true">IF(ISERROR($V853),"",OFFSET('Smelter Look-up'!$D$4,$V853-4,0)&amp;"")</f>
        <v/>
      </c>
      <c r="F853" s="214" t="str">
        <f aca="true">IF(ISERROR($V853),"",OFFSET('Smelter Look-up'!$E$4,$V853-4,0))</f>
        <v/>
      </c>
      <c r="G853" s="214" t="str">
        <f aca="true">IF(C853=$X$4,IF(ISERROR($V853),"Enter smelter details","RMI"),IF(ISERROR($V853),"",OFFSET('Smelter Look-up'!$F$4,$V853-4,0)))</f>
        <v/>
      </c>
      <c r="H853" s="215" t="str">
        <f aca="true">IF(ISERROR($V853),"",OFFSET('Smelter Look-up'!$G$4,$V853-4,0))</f>
        <v/>
      </c>
      <c r="I853" s="216" t="str">
        <f aca="true">IF(ISERROR($V853),"",OFFSET('Smelter Look-up'!$H$4,$V853-4,0))</f>
        <v/>
      </c>
      <c r="J853" s="216" t="str">
        <f aca="true">IF(ISERROR($V853),"",OFFSET('Smelter Look-up'!$I$4,$V853-4,0))</f>
        <v/>
      </c>
      <c r="K853" s="217"/>
      <c r="L853" s="217"/>
      <c r="M853" s="217"/>
      <c r="N853" s="217"/>
      <c r="O853" s="217"/>
      <c r="P853" s="218"/>
      <c r="Q853" s="219"/>
      <c r="R853" s="220" t="str">
        <f aca="true">IF(ISERROR($V853),"",OFFSET('Smelter Look-up'!$C$4,$V853-4,0)&amp;"")</f>
        <v/>
      </c>
      <c r="S853" s="221" t="str">
        <f aca="true">IF(B853="","",IF(ISERROR(MATCH($E853,CL,0)),"Unknown",INDIRECT("'C'!$A$"&amp;MATCH($E853,CL,0)+1)))</f>
        <v/>
      </c>
      <c r="T853" s="221" t="str">
        <f aca="true">IF(B853="","",IF(ISERROR(MATCH($J853,SorP!$B$1:$B$6279,0)),"",INDIRECT("'SorP'!$A$"&amp;MATCH($S853&amp;$J853,SorP!C:C,0))))</f>
        <v/>
      </c>
      <c r="U853" s="222"/>
      <c r="V853" s="223" t="e">
        <f aca="false">IF(C853="",NA(),IF(OR(C853="Smelter not listed",C853="Smelter not yet identified"),MATCH($B853&amp;$D853,'Smelter Look-up'!$J:$J,0),MATCH($B853&amp;$C853,'Smelter Look-up'!$J:$J,0)))</f>
        <v>#N/A</v>
      </c>
      <c r="X853" s="179" t="n">
        <f aca="false">IF(AND(C853="Smelter not listed",OR(LEN(D853)=0,LEN(E853)=0)),1,0)</f>
        <v>0</v>
      </c>
      <c r="AB853" s="224" t="str">
        <f aca="false">B853&amp;C853</f>
        <v/>
      </c>
    </row>
    <row r="854" s="179" customFormat="true" ht="20.25" hidden="false" customHeight="false" outlineLevel="0" collapsed="false">
      <c r="A854" s="221"/>
      <c r="B854" s="211" t="str">
        <f aca="false">IF(LEN(A854)=0,"",INDEX('Smelter Look-up'!$A:$A,MATCH($A854,'Smelter Look-up'!$E:$E,0)))</f>
        <v/>
      </c>
      <c r="C854" s="212" t="str">
        <f aca="false">IF(LEN(A854)=0,"",INDEX('Smelter Look-up'!$C:$C,MATCH($A854,'Smelter Look-up'!$E:$E,0)))</f>
        <v/>
      </c>
      <c r="D854" s="213"/>
      <c r="E854" s="211" t="str">
        <f aca="true">IF(ISERROR($V854),"",OFFSET('Smelter Look-up'!$D$4,$V854-4,0)&amp;"")</f>
        <v/>
      </c>
      <c r="F854" s="214" t="str">
        <f aca="true">IF(ISERROR($V854),"",OFFSET('Smelter Look-up'!$E$4,$V854-4,0))</f>
        <v/>
      </c>
      <c r="G854" s="214" t="str">
        <f aca="true">IF(C854=$X$4,IF(ISERROR($V854),"Enter smelter details","RMI"),IF(ISERROR($V854),"",OFFSET('Smelter Look-up'!$F$4,$V854-4,0)))</f>
        <v/>
      </c>
      <c r="H854" s="215" t="str">
        <f aca="true">IF(ISERROR($V854),"",OFFSET('Smelter Look-up'!$G$4,$V854-4,0))</f>
        <v/>
      </c>
      <c r="I854" s="216" t="str">
        <f aca="true">IF(ISERROR($V854),"",OFFSET('Smelter Look-up'!$H$4,$V854-4,0))</f>
        <v/>
      </c>
      <c r="J854" s="216" t="str">
        <f aca="true">IF(ISERROR($V854),"",OFFSET('Smelter Look-up'!$I$4,$V854-4,0))</f>
        <v/>
      </c>
      <c r="K854" s="217"/>
      <c r="L854" s="217"/>
      <c r="M854" s="217"/>
      <c r="N854" s="217"/>
      <c r="O854" s="217"/>
      <c r="P854" s="218"/>
      <c r="Q854" s="219"/>
      <c r="R854" s="220" t="str">
        <f aca="true">IF(ISERROR($V854),"",OFFSET('Smelter Look-up'!$C$4,$V854-4,0)&amp;"")</f>
        <v/>
      </c>
      <c r="S854" s="221" t="str">
        <f aca="true">IF(B854="","",IF(ISERROR(MATCH($E854,CL,0)),"Unknown",INDIRECT("'C'!$A$"&amp;MATCH($E854,CL,0)+1)))</f>
        <v/>
      </c>
      <c r="T854" s="221" t="str">
        <f aca="true">IF(B854="","",IF(ISERROR(MATCH($J854,SorP!$B$1:$B$6279,0)),"",INDIRECT("'SorP'!$A$"&amp;MATCH($S854&amp;$J854,SorP!C:C,0))))</f>
        <v/>
      </c>
      <c r="U854" s="222"/>
      <c r="V854" s="223" t="e">
        <f aca="false">IF(C854="",NA(),IF(OR(C854="Smelter not listed",C854="Smelter not yet identified"),MATCH($B854&amp;$D854,'Smelter Look-up'!$J:$J,0),MATCH($B854&amp;$C854,'Smelter Look-up'!$J:$J,0)))</f>
        <v>#N/A</v>
      </c>
      <c r="X854" s="179" t="n">
        <f aca="false">IF(AND(C854="Smelter not listed",OR(LEN(D854)=0,LEN(E854)=0)),1,0)</f>
        <v>0</v>
      </c>
      <c r="AB854" s="224" t="str">
        <f aca="false">B854&amp;C854</f>
        <v/>
      </c>
    </row>
    <row r="855" s="179" customFormat="true" ht="20.25" hidden="false" customHeight="false" outlineLevel="0" collapsed="false">
      <c r="A855" s="221"/>
      <c r="B855" s="211" t="str">
        <f aca="false">IF(LEN(A855)=0,"",INDEX('Smelter Look-up'!$A:$A,MATCH($A855,'Smelter Look-up'!$E:$E,0)))</f>
        <v/>
      </c>
      <c r="C855" s="212" t="str">
        <f aca="false">IF(LEN(A855)=0,"",INDEX('Smelter Look-up'!$C:$C,MATCH($A855,'Smelter Look-up'!$E:$E,0)))</f>
        <v/>
      </c>
      <c r="D855" s="213"/>
      <c r="E855" s="211" t="str">
        <f aca="true">IF(ISERROR($V855),"",OFFSET('Smelter Look-up'!$D$4,$V855-4,0)&amp;"")</f>
        <v/>
      </c>
      <c r="F855" s="214" t="str">
        <f aca="true">IF(ISERROR($V855),"",OFFSET('Smelter Look-up'!$E$4,$V855-4,0))</f>
        <v/>
      </c>
      <c r="G855" s="214" t="str">
        <f aca="true">IF(C855=$X$4,IF(ISERROR($V855),"Enter smelter details","RMI"),IF(ISERROR($V855),"",OFFSET('Smelter Look-up'!$F$4,$V855-4,0)))</f>
        <v/>
      </c>
      <c r="H855" s="215" t="str">
        <f aca="true">IF(ISERROR($V855),"",OFFSET('Smelter Look-up'!$G$4,$V855-4,0))</f>
        <v/>
      </c>
      <c r="I855" s="216" t="str">
        <f aca="true">IF(ISERROR($V855),"",OFFSET('Smelter Look-up'!$H$4,$V855-4,0))</f>
        <v/>
      </c>
      <c r="J855" s="216" t="str">
        <f aca="true">IF(ISERROR($V855),"",OFFSET('Smelter Look-up'!$I$4,$V855-4,0))</f>
        <v/>
      </c>
      <c r="K855" s="217"/>
      <c r="L855" s="217"/>
      <c r="M855" s="217"/>
      <c r="N855" s="217"/>
      <c r="O855" s="217"/>
      <c r="P855" s="218"/>
      <c r="Q855" s="219"/>
      <c r="R855" s="220" t="str">
        <f aca="true">IF(ISERROR($V855),"",OFFSET('Smelter Look-up'!$C$4,$V855-4,0)&amp;"")</f>
        <v/>
      </c>
      <c r="S855" s="221" t="str">
        <f aca="true">IF(B855="","",IF(ISERROR(MATCH($E855,CL,0)),"Unknown",INDIRECT("'C'!$A$"&amp;MATCH($E855,CL,0)+1)))</f>
        <v/>
      </c>
      <c r="T855" s="221" t="str">
        <f aca="true">IF(B855="","",IF(ISERROR(MATCH($J855,SorP!$B$1:$B$6279,0)),"",INDIRECT("'SorP'!$A$"&amp;MATCH($S855&amp;$J855,SorP!C:C,0))))</f>
        <v/>
      </c>
      <c r="U855" s="222"/>
      <c r="V855" s="223" t="e">
        <f aca="false">IF(C855="",NA(),IF(OR(C855="Smelter not listed",C855="Smelter not yet identified"),MATCH($B855&amp;$D855,'Smelter Look-up'!$J:$J,0),MATCH($B855&amp;$C855,'Smelter Look-up'!$J:$J,0)))</f>
        <v>#N/A</v>
      </c>
      <c r="X855" s="179" t="n">
        <f aca="false">IF(AND(C855="Smelter not listed",OR(LEN(D855)=0,LEN(E855)=0)),1,0)</f>
        <v>0</v>
      </c>
      <c r="AB855" s="224" t="str">
        <f aca="false">B855&amp;C855</f>
        <v/>
      </c>
    </row>
    <row r="856" s="179" customFormat="true" ht="20.25" hidden="false" customHeight="false" outlineLevel="0" collapsed="false">
      <c r="A856" s="221"/>
      <c r="B856" s="211" t="str">
        <f aca="false">IF(LEN(A856)=0,"",INDEX('Smelter Look-up'!$A:$A,MATCH($A856,'Smelter Look-up'!$E:$E,0)))</f>
        <v/>
      </c>
      <c r="C856" s="212" t="str">
        <f aca="false">IF(LEN(A856)=0,"",INDEX('Smelter Look-up'!$C:$C,MATCH($A856,'Smelter Look-up'!$E:$E,0)))</f>
        <v/>
      </c>
      <c r="D856" s="213"/>
      <c r="E856" s="211" t="str">
        <f aca="true">IF(ISERROR($V856),"",OFFSET('Smelter Look-up'!$D$4,$V856-4,0)&amp;"")</f>
        <v/>
      </c>
      <c r="F856" s="214" t="str">
        <f aca="true">IF(ISERROR($V856),"",OFFSET('Smelter Look-up'!$E$4,$V856-4,0))</f>
        <v/>
      </c>
      <c r="G856" s="214" t="str">
        <f aca="true">IF(C856=$X$4,IF(ISERROR($V856),"Enter smelter details","RMI"),IF(ISERROR($V856),"",OFFSET('Smelter Look-up'!$F$4,$V856-4,0)))</f>
        <v/>
      </c>
      <c r="H856" s="215" t="str">
        <f aca="true">IF(ISERROR($V856),"",OFFSET('Smelter Look-up'!$G$4,$V856-4,0))</f>
        <v/>
      </c>
      <c r="I856" s="216" t="str">
        <f aca="true">IF(ISERROR($V856),"",OFFSET('Smelter Look-up'!$H$4,$V856-4,0))</f>
        <v/>
      </c>
      <c r="J856" s="216" t="str">
        <f aca="true">IF(ISERROR($V856),"",OFFSET('Smelter Look-up'!$I$4,$V856-4,0))</f>
        <v/>
      </c>
      <c r="K856" s="217"/>
      <c r="L856" s="217"/>
      <c r="M856" s="217"/>
      <c r="N856" s="217"/>
      <c r="O856" s="217"/>
      <c r="P856" s="218"/>
      <c r="Q856" s="219"/>
      <c r="R856" s="220" t="str">
        <f aca="true">IF(ISERROR($V856),"",OFFSET('Smelter Look-up'!$C$4,$V856-4,0)&amp;"")</f>
        <v/>
      </c>
      <c r="S856" s="221" t="str">
        <f aca="true">IF(B856="","",IF(ISERROR(MATCH($E856,CL,0)),"Unknown",INDIRECT("'C'!$A$"&amp;MATCH($E856,CL,0)+1)))</f>
        <v/>
      </c>
      <c r="T856" s="221" t="str">
        <f aca="true">IF(B856="","",IF(ISERROR(MATCH($J856,SorP!$B$1:$B$6279,0)),"",INDIRECT("'SorP'!$A$"&amp;MATCH($S856&amp;$J856,SorP!C:C,0))))</f>
        <v/>
      </c>
      <c r="U856" s="222"/>
      <c r="V856" s="223" t="e">
        <f aca="false">IF(C856="",NA(),IF(OR(C856="Smelter not listed",C856="Smelter not yet identified"),MATCH($B856&amp;$D856,'Smelter Look-up'!$J:$J,0),MATCH($B856&amp;$C856,'Smelter Look-up'!$J:$J,0)))</f>
        <v>#N/A</v>
      </c>
      <c r="X856" s="179" t="n">
        <f aca="false">IF(AND(C856="Smelter not listed",OR(LEN(D856)=0,LEN(E856)=0)),1,0)</f>
        <v>0</v>
      </c>
      <c r="AB856" s="224" t="str">
        <f aca="false">B856&amp;C856</f>
        <v/>
      </c>
    </row>
    <row r="857" s="179" customFormat="true" ht="20.25" hidden="false" customHeight="false" outlineLevel="0" collapsed="false">
      <c r="A857" s="221"/>
      <c r="B857" s="211" t="str">
        <f aca="false">IF(LEN(A857)=0,"",INDEX('Smelter Look-up'!$A:$A,MATCH($A857,'Smelter Look-up'!$E:$E,0)))</f>
        <v/>
      </c>
      <c r="C857" s="212" t="str">
        <f aca="false">IF(LEN(A857)=0,"",INDEX('Smelter Look-up'!$C:$C,MATCH($A857,'Smelter Look-up'!$E:$E,0)))</f>
        <v/>
      </c>
      <c r="D857" s="213"/>
      <c r="E857" s="211" t="str">
        <f aca="true">IF(ISERROR($V857),"",OFFSET('Smelter Look-up'!$D$4,$V857-4,0)&amp;"")</f>
        <v/>
      </c>
      <c r="F857" s="214" t="str">
        <f aca="true">IF(ISERROR($V857),"",OFFSET('Smelter Look-up'!$E$4,$V857-4,0))</f>
        <v/>
      </c>
      <c r="G857" s="214" t="str">
        <f aca="true">IF(C857=$X$4,IF(ISERROR($V857),"Enter smelter details","RMI"),IF(ISERROR($V857),"",OFFSET('Smelter Look-up'!$F$4,$V857-4,0)))</f>
        <v/>
      </c>
      <c r="H857" s="215" t="str">
        <f aca="true">IF(ISERROR($V857),"",OFFSET('Smelter Look-up'!$G$4,$V857-4,0))</f>
        <v/>
      </c>
      <c r="I857" s="216" t="str">
        <f aca="true">IF(ISERROR($V857),"",OFFSET('Smelter Look-up'!$H$4,$V857-4,0))</f>
        <v/>
      </c>
      <c r="J857" s="216" t="str">
        <f aca="true">IF(ISERROR($V857),"",OFFSET('Smelter Look-up'!$I$4,$V857-4,0))</f>
        <v/>
      </c>
      <c r="K857" s="217"/>
      <c r="L857" s="217"/>
      <c r="M857" s="217"/>
      <c r="N857" s="217"/>
      <c r="O857" s="217"/>
      <c r="P857" s="218"/>
      <c r="Q857" s="219"/>
      <c r="R857" s="220" t="str">
        <f aca="true">IF(ISERROR($V857),"",OFFSET('Smelter Look-up'!$C$4,$V857-4,0)&amp;"")</f>
        <v/>
      </c>
      <c r="S857" s="221" t="str">
        <f aca="true">IF(B857="","",IF(ISERROR(MATCH($E857,CL,0)),"Unknown",INDIRECT("'C'!$A$"&amp;MATCH($E857,CL,0)+1)))</f>
        <v/>
      </c>
      <c r="T857" s="221" t="str">
        <f aca="true">IF(B857="","",IF(ISERROR(MATCH($J857,SorP!$B$1:$B$6279,0)),"",INDIRECT("'SorP'!$A$"&amp;MATCH($S857&amp;$J857,SorP!C:C,0))))</f>
        <v/>
      </c>
      <c r="U857" s="222"/>
      <c r="V857" s="223" t="e">
        <f aca="false">IF(C857="",NA(),IF(OR(C857="Smelter not listed",C857="Smelter not yet identified"),MATCH($B857&amp;$D857,'Smelter Look-up'!$J:$J,0),MATCH($B857&amp;$C857,'Smelter Look-up'!$J:$J,0)))</f>
        <v>#N/A</v>
      </c>
      <c r="X857" s="179" t="n">
        <f aca="false">IF(AND(C857="Smelter not listed",OR(LEN(D857)=0,LEN(E857)=0)),1,0)</f>
        <v>0</v>
      </c>
      <c r="AB857" s="224" t="str">
        <f aca="false">B857&amp;C857</f>
        <v/>
      </c>
    </row>
    <row r="858" s="179" customFormat="true" ht="20.25" hidden="false" customHeight="false" outlineLevel="0" collapsed="false">
      <c r="A858" s="221"/>
      <c r="B858" s="211" t="str">
        <f aca="false">IF(LEN(A858)=0,"",INDEX('Smelter Look-up'!$A:$A,MATCH($A858,'Smelter Look-up'!$E:$E,0)))</f>
        <v/>
      </c>
      <c r="C858" s="212" t="str">
        <f aca="false">IF(LEN(A858)=0,"",INDEX('Smelter Look-up'!$C:$C,MATCH($A858,'Smelter Look-up'!$E:$E,0)))</f>
        <v/>
      </c>
      <c r="D858" s="213"/>
      <c r="E858" s="211" t="str">
        <f aca="true">IF(ISERROR($V858),"",OFFSET('Smelter Look-up'!$D$4,$V858-4,0)&amp;"")</f>
        <v/>
      </c>
      <c r="F858" s="214" t="str">
        <f aca="true">IF(ISERROR($V858),"",OFFSET('Smelter Look-up'!$E$4,$V858-4,0))</f>
        <v/>
      </c>
      <c r="G858" s="214" t="str">
        <f aca="true">IF(C858=$X$4,IF(ISERROR($V858),"Enter smelter details","RMI"),IF(ISERROR($V858),"",OFFSET('Smelter Look-up'!$F$4,$V858-4,0)))</f>
        <v/>
      </c>
      <c r="H858" s="215" t="str">
        <f aca="true">IF(ISERROR($V858),"",OFFSET('Smelter Look-up'!$G$4,$V858-4,0))</f>
        <v/>
      </c>
      <c r="I858" s="216" t="str">
        <f aca="true">IF(ISERROR($V858),"",OFFSET('Smelter Look-up'!$H$4,$V858-4,0))</f>
        <v/>
      </c>
      <c r="J858" s="216" t="str">
        <f aca="true">IF(ISERROR($V858),"",OFFSET('Smelter Look-up'!$I$4,$V858-4,0))</f>
        <v/>
      </c>
      <c r="K858" s="217"/>
      <c r="L858" s="217"/>
      <c r="M858" s="217"/>
      <c r="N858" s="217"/>
      <c r="O858" s="217"/>
      <c r="P858" s="218"/>
      <c r="Q858" s="219"/>
      <c r="R858" s="220" t="str">
        <f aca="true">IF(ISERROR($V858),"",OFFSET('Smelter Look-up'!$C$4,$V858-4,0)&amp;"")</f>
        <v/>
      </c>
      <c r="S858" s="221" t="str">
        <f aca="true">IF(B858="","",IF(ISERROR(MATCH($E858,CL,0)),"Unknown",INDIRECT("'C'!$A$"&amp;MATCH($E858,CL,0)+1)))</f>
        <v/>
      </c>
      <c r="T858" s="221" t="str">
        <f aca="true">IF(B858="","",IF(ISERROR(MATCH($J858,SorP!$B$1:$B$6279,0)),"",INDIRECT("'SorP'!$A$"&amp;MATCH($S858&amp;$J858,SorP!C:C,0))))</f>
        <v/>
      </c>
      <c r="U858" s="222"/>
      <c r="V858" s="223" t="e">
        <f aca="false">IF(C858="",NA(),IF(OR(C858="Smelter not listed",C858="Smelter not yet identified"),MATCH($B858&amp;$D858,'Smelter Look-up'!$J:$J,0),MATCH($B858&amp;$C858,'Smelter Look-up'!$J:$J,0)))</f>
        <v>#N/A</v>
      </c>
      <c r="X858" s="179" t="n">
        <f aca="false">IF(AND(C858="Smelter not listed",OR(LEN(D858)=0,LEN(E858)=0)),1,0)</f>
        <v>0</v>
      </c>
      <c r="AB858" s="224" t="str">
        <f aca="false">B858&amp;C858</f>
        <v/>
      </c>
    </row>
    <row r="859" s="179" customFormat="true" ht="20.25" hidden="false" customHeight="false" outlineLevel="0" collapsed="false">
      <c r="A859" s="221"/>
      <c r="B859" s="211" t="str">
        <f aca="false">IF(LEN(A859)=0,"",INDEX('Smelter Look-up'!$A:$A,MATCH($A859,'Smelter Look-up'!$E:$E,0)))</f>
        <v/>
      </c>
      <c r="C859" s="212" t="str">
        <f aca="false">IF(LEN(A859)=0,"",INDEX('Smelter Look-up'!$C:$C,MATCH($A859,'Smelter Look-up'!$E:$E,0)))</f>
        <v/>
      </c>
      <c r="D859" s="213"/>
      <c r="E859" s="211" t="str">
        <f aca="true">IF(ISERROR($V859),"",OFFSET('Smelter Look-up'!$D$4,$V859-4,0)&amp;"")</f>
        <v/>
      </c>
      <c r="F859" s="214" t="str">
        <f aca="true">IF(ISERROR($V859),"",OFFSET('Smelter Look-up'!$E$4,$V859-4,0))</f>
        <v/>
      </c>
      <c r="G859" s="214" t="str">
        <f aca="true">IF(C859=$X$4,IF(ISERROR($V859),"Enter smelter details","RMI"),IF(ISERROR($V859),"",OFFSET('Smelter Look-up'!$F$4,$V859-4,0)))</f>
        <v/>
      </c>
      <c r="H859" s="215" t="str">
        <f aca="true">IF(ISERROR($V859),"",OFFSET('Smelter Look-up'!$G$4,$V859-4,0))</f>
        <v/>
      </c>
      <c r="I859" s="216" t="str">
        <f aca="true">IF(ISERROR($V859),"",OFFSET('Smelter Look-up'!$H$4,$V859-4,0))</f>
        <v/>
      </c>
      <c r="J859" s="216" t="str">
        <f aca="true">IF(ISERROR($V859),"",OFFSET('Smelter Look-up'!$I$4,$V859-4,0))</f>
        <v/>
      </c>
      <c r="K859" s="217"/>
      <c r="L859" s="217"/>
      <c r="M859" s="217"/>
      <c r="N859" s="217"/>
      <c r="O859" s="217"/>
      <c r="P859" s="218"/>
      <c r="Q859" s="219"/>
      <c r="R859" s="220" t="str">
        <f aca="true">IF(ISERROR($V859),"",OFFSET('Smelter Look-up'!$C$4,$V859-4,0)&amp;"")</f>
        <v/>
      </c>
      <c r="S859" s="221" t="str">
        <f aca="true">IF(B859="","",IF(ISERROR(MATCH($E859,CL,0)),"Unknown",INDIRECT("'C'!$A$"&amp;MATCH($E859,CL,0)+1)))</f>
        <v/>
      </c>
      <c r="T859" s="221" t="str">
        <f aca="true">IF(B859="","",IF(ISERROR(MATCH($J859,SorP!$B$1:$B$6279,0)),"",INDIRECT("'SorP'!$A$"&amp;MATCH($S859&amp;$J859,SorP!C:C,0))))</f>
        <v/>
      </c>
      <c r="U859" s="222"/>
      <c r="V859" s="223" t="e">
        <f aca="false">IF(C859="",NA(),IF(OR(C859="Smelter not listed",C859="Smelter not yet identified"),MATCH($B859&amp;$D859,'Smelter Look-up'!$J:$J,0),MATCH($B859&amp;$C859,'Smelter Look-up'!$J:$J,0)))</f>
        <v>#N/A</v>
      </c>
      <c r="X859" s="179" t="n">
        <f aca="false">IF(AND(C859="Smelter not listed",OR(LEN(D859)=0,LEN(E859)=0)),1,0)</f>
        <v>0</v>
      </c>
      <c r="AB859" s="224" t="str">
        <f aca="false">B859&amp;C859</f>
        <v/>
      </c>
    </row>
    <row r="860" s="179" customFormat="true" ht="20.25" hidden="false" customHeight="false" outlineLevel="0" collapsed="false">
      <c r="A860" s="221"/>
      <c r="B860" s="211" t="str">
        <f aca="false">IF(LEN(A860)=0,"",INDEX('Smelter Look-up'!$A:$A,MATCH($A860,'Smelter Look-up'!$E:$E,0)))</f>
        <v/>
      </c>
      <c r="C860" s="212" t="str">
        <f aca="false">IF(LEN(A860)=0,"",INDEX('Smelter Look-up'!$C:$C,MATCH($A860,'Smelter Look-up'!$E:$E,0)))</f>
        <v/>
      </c>
      <c r="D860" s="213"/>
      <c r="E860" s="211" t="str">
        <f aca="true">IF(ISERROR($V860),"",OFFSET('Smelter Look-up'!$D$4,$V860-4,0)&amp;"")</f>
        <v/>
      </c>
      <c r="F860" s="214" t="str">
        <f aca="true">IF(ISERROR($V860),"",OFFSET('Smelter Look-up'!$E$4,$V860-4,0))</f>
        <v/>
      </c>
      <c r="G860" s="214" t="str">
        <f aca="true">IF(C860=$X$4,IF(ISERROR($V860),"Enter smelter details","RMI"),IF(ISERROR($V860),"",OFFSET('Smelter Look-up'!$F$4,$V860-4,0)))</f>
        <v/>
      </c>
      <c r="H860" s="215" t="str">
        <f aca="true">IF(ISERROR($V860),"",OFFSET('Smelter Look-up'!$G$4,$V860-4,0))</f>
        <v/>
      </c>
      <c r="I860" s="216" t="str">
        <f aca="true">IF(ISERROR($V860),"",OFFSET('Smelter Look-up'!$H$4,$V860-4,0))</f>
        <v/>
      </c>
      <c r="J860" s="216" t="str">
        <f aca="true">IF(ISERROR($V860),"",OFFSET('Smelter Look-up'!$I$4,$V860-4,0))</f>
        <v/>
      </c>
      <c r="K860" s="217"/>
      <c r="L860" s="217"/>
      <c r="M860" s="217"/>
      <c r="N860" s="217"/>
      <c r="O860" s="217"/>
      <c r="P860" s="218"/>
      <c r="Q860" s="219"/>
      <c r="R860" s="220" t="str">
        <f aca="true">IF(ISERROR($V860),"",OFFSET('Smelter Look-up'!$C$4,$V860-4,0)&amp;"")</f>
        <v/>
      </c>
      <c r="S860" s="221" t="str">
        <f aca="true">IF(B860="","",IF(ISERROR(MATCH($E860,CL,0)),"Unknown",INDIRECT("'C'!$A$"&amp;MATCH($E860,CL,0)+1)))</f>
        <v/>
      </c>
      <c r="T860" s="221" t="str">
        <f aca="true">IF(B860="","",IF(ISERROR(MATCH($J860,SorP!$B$1:$B$6279,0)),"",INDIRECT("'SorP'!$A$"&amp;MATCH($S860&amp;$J860,SorP!C:C,0))))</f>
        <v/>
      </c>
      <c r="U860" s="222"/>
      <c r="V860" s="223" t="e">
        <f aca="false">IF(C860="",NA(),IF(OR(C860="Smelter not listed",C860="Smelter not yet identified"),MATCH($B860&amp;$D860,'Smelter Look-up'!$J:$J,0),MATCH($B860&amp;$C860,'Smelter Look-up'!$J:$J,0)))</f>
        <v>#N/A</v>
      </c>
      <c r="X860" s="179" t="n">
        <f aca="false">IF(AND(C860="Smelter not listed",OR(LEN(D860)=0,LEN(E860)=0)),1,0)</f>
        <v>0</v>
      </c>
      <c r="AB860" s="224" t="str">
        <f aca="false">B860&amp;C860</f>
        <v/>
      </c>
    </row>
    <row r="861" s="179" customFormat="true" ht="20.25" hidden="false" customHeight="false" outlineLevel="0" collapsed="false">
      <c r="A861" s="221"/>
      <c r="B861" s="211" t="str">
        <f aca="false">IF(LEN(A861)=0,"",INDEX('Smelter Look-up'!$A:$A,MATCH($A861,'Smelter Look-up'!$E:$E,0)))</f>
        <v/>
      </c>
      <c r="C861" s="212" t="str">
        <f aca="false">IF(LEN(A861)=0,"",INDEX('Smelter Look-up'!$C:$C,MATCH($A861,'Smelter Look-up'!$E:$E,0)))</f>
        <v/>
      </c>
      <c r="D861" s="213"/>
      <c r="E861" s="211" t="str">
        <f aca="true">IF(ISERROR($V861),"",OFFSET('Smelter Look-up'!$D$4,$V861-4,0)&amp;"")</f>
        <v/>
      </c>
      <c r="F861" s="214" t="str">
        <f aca="true">IF(ISERROR($V861),"",OFFSET('Smelter Look-up'!$E$4,$V861-4,0))</f>
        <v/>
      </c>
      <c r="G861" s="214" t="str">
        <f aca="true">IF(C861=$X$4,IF(ISERROR($V861),"Enter smelter details","RMI"),IF(ISERROR($V861),"",OFFSET('Smelter Look-up'!$F$4,$V861-4,0)))</f>
        <v/>
      </c>
      <c r="H861" s="215" t="str">
        <f aca="true">IF(ISERROR($V861),"",OFFSET('Smelter Look-up'!$G$4,$V861-4,0))</f>
        <v/>
      </c>
      <c r="I861" s="216" t="str">
        <f aca="true">IF(ISERROR($V861),"",OFFSET('Smelter Look-up'!$H$4,$V861-4,0))</f>
        <v/>
      </c>
      <c r="J861" s="216" t="str">
        <f aca="true">IF(ISERROR($V861),"",OFFSET('Smelter Look-up'!$I$4,$V861-4,0))</f>
        <v/>
      </c>
      <c r="K861" s="217"/>
      <c r="L861" s="217"/>
      <c r="M861" s="217"/>
      <c r="N861" s="217"/>
      <c r="O861" s="217"/>
      <c r="P861" s="218"/>
      <c r="Q861" s="219"/>
      <c r="R861" s="220" t="str">
        <f aca="true">IF(ISERROR($V861),"",OFFSET('Smelter Look-up'!$C$4,$V861-4,0)&amp;"")</f>
        <v/>
      </c>
      <c r="S861" s="221" t="str">
        <f aca="true">IF(B861="","",IF(ISERROR(MATCH($E861,CL,0)),"Unknown",INDIRECT("'C'!$A$"&amp;MATCH($E861,CL,0)+1)))</f>
        <v/>
      </c>
      <c r="T861" s="221" t="str">
        <f aca="true">IF(B861="","",IF(ISERROR(MATCH($J861,SorP!$B$1:$B$6279,0)),"",INDIRECT("'SorP'!$A$"&amp;MATCH($S861&amp;$J861,SorP!C:C,0))))</f>
        <v/>
      </c>
      <c r="U861" s="222"/>
      <c r="V861" s="223" t="e">
        <f aca="false">IF(C861="",NA(),IF(OR(C861="Smelter not listed",C861="Smelter not yet identified"),MATCH($B861&amp;$D861,'Smelter Look-up'!$J:$J,0),MATCH($B861&amp;$C861,'Smelter Look-up'!$J:$J,0)))</f>
        <v>#N/A</v>
      </c>
      <c r="X861" s="179" t="n">
        <f aca="false">IF(AND(C861="Smelter not listed",OR(LEN(D861)=0,LEN(E861)=0)),1,0)</f>
        <v>0</v>
      </c>
      <c r="AB861" s="224" t="str">
        <f aca="false">B861&amp;C861</f>
        <v/>
      </c>
    </row>
    <row r="862" s="179" customFormat="true" ht="20.25" hidden="false" customHeight="false" outlineLevel="0" collapsed="false">
      <c r="A862" s="221"/>
      <c r="B862" s="211" t="str">
        <f aca="false">IF(LEN(A862)=0,"",INDEX('Smelter Look-up'!$A:$A,MATCH($A862,'Smelter Look-up'!$E:$E,0)))</f>
        <v/>
      </c>
      <c r="C862" s="212" t="str">
        <f aca="false">IF(LEN(A862)=0,"",INDEX('Smelter Look-up'!$C:$C,MATCH($A862,'Smelter Look-up'!$E:$E,0)))</f>
        <v/>
      </c>
      <c r="D862" s="213"/>
      <c r="E862" s="211" t="str">
        <f aca="true">IF(ISERROR($V862),"",OFFSET('Smelter Look-up'!$D$4,$V862-4,0)&amp;"")</f>
        <v/>
      </c>
      <c r="F862" s="214" t="str">
        <f aca="true">IF(ISERROR($V862),"",OFFSET('Smelter Look-up'!$E$4,$V862-4,0))</f>
        <v/>
      </c>
      <c r="G862" s="214" t="str">
        <f aca="true">IF(C862=$X$4,IF(ISERROR($V862),"Enter smelter details","RMI"),IF(ISERROR($V862),"",OFFSET('Smelter Look-up'!$F$4,$V862-4,0)))</f>
        <v/>
      </c>
      <c r="H862" s="215" t="str">
        <f aca="true">IF(ISERROR($V862),"",OFFSET('Smelter Look-up'!$G$4,$V862-4,0))</f>
        <v/>
      </c>
      <c r="I862" s="216" t="str">
        <f aca="true">IF(ISERROR($V862),"",OFFSET('Smelter Look-up'!$H$4,$V862-4,0))</f>
        <v/>
      </c>
      <c r="J862" s="216" t="str">
        <f aca="true">IF(ISERROR($V862),"",OFFSET('Smelter Look-up'!$I$4,$V862-4,0))</f>
        <v/>
      </c>
      <c r="K862" s="217"/>
      <c r="L862" s="217"/>
      <c r="M862" s="217"/>
      <c r="N862" s="217"/>
      <c r="O862" s="217"/>
      <c r="P862" s="218"/>
      <c r="Q862" s="219"/>
      <c r="R862" s="220" t="str">
        <f aca="true">IF(ISERROR($V862),"",OFFSET('Smelter Look-up'!$C$4,$V862-4,0)&amp;"")</f>
        <v/>
      </c>
      <c r="S862" s="221" t="str">
        <f aca="true">IF(B862="","",IF(ISERROR(MATCH($E862,CL,0)),"Unknown",INDIRECT("'C'!$A$"&amp;MATCH($E862,CL,0)+1)))</f>
        <v/>
      </c>
      <c r="T862" s="221" t="str">
        <f aca="true">IF(B862="","",IF(ISERROR(MATCH($J862,SorP!$B$1:$B$6279,0)),"",INDIRECT("'SorP'!$A$"&amp;MATCH($S862&amp;$J862,SorP!C:C,0))))</f>
        <v/>
      </c>
      <c r="U862" s="222"/>
      <c r="V862" s="223" t="e">
        <f aca="false">IF(C862="",NA(),IF(OR(C862="Smelter not listed",C862="Smelter not yet identified"),MATCH($B862&amp;$D862,'Smelter Look-up'!$J:$J,0),MATCH($B862&amp;$C862,'Smelter Look-up'!$J:$J,0)))</f>
        <v>#N/A</v>
      </c>
      <c r="X862" s="179" t="n">
        <f aca="false">IF(AND(C862="Smelter not listed",OR(LEN(D862)=0,LEN(E862)=0)),1,0)</f>
        <v>0</v>
      </c>
      <c r="AB862" s="224" t="str">
        <f aca="false">B862&amp;C862</f>
        <v/>
      </c>
    </row>
    <row r="863" s="179" customFormat="true" ht="20.25" hidden="false" customHeight="false" outlineLevel="0" collapsed="false">
      <c r="A863" s="221"/>
      <c r="B863" s="211" t="str">
        <f aca="false">IF(LEN(A863)=0,"",INDEX('Smelter Look-up'!$A:$A,MATCH($A863,'Smelter Look-up'!$E:$E,0)))</f>
        <v/>
      </c>
      <c r="C863" s="212" t="str">
        <f aca="false">IF(LEN(A863)=0,"",INDEX('Smelter Look-up'!$C:$C,MATCH($A863,'Smelter Look-up'!$E:$E,0)))</f>
        <v/>
      </c>
      <c r="D863" s="213"/>
      <c r="E863" s="211" t="str">
        <f aca="true">IF(ISERROR($V863),"",OFFSET('Smelter Look-up'!$D$4,$V863-4,0)&amp;"")</f>
        <v/>
      </c>
      <c r="F863" s="214" t="str">
        <f aca="true">IF(ISERROR($V863),"",OFFSET('Smelter Look-up'!$E$4,$V863-4,0))</f>
        <v/>
      </c>
      <c r="G863" s="214" t="str">
        <f aca="true">IF(C863=$X$4,IF(ISERROR($V863),"Enter smelter details","RMI"),IF(ISERROR($V863),"",OFFSET('Smelter Look-up'!$F$4,$V863-4,0)))</f>
        <v/>
      </c>
      <c r="H863" s="215" t="str">
        <f aca="true">IF(ISERROR($V863),"",OFFSET('Smelter Look-up'!$G$4,$V863-4,0))</f>
        <v/>
      </c>
      <c r="I863" s="216" t="str">
        <f aca="true">IF(ISERROR($V863),"",OFFSET('Smelter Look-up'!$H$4,$V863-4,0))</f>
        <v/>
      </c>
      <c r="J863" s="216" t="str">
        <f aca="true">IF(ISERROR($V863),"",OFFSET('Smelter Look-up'!$I$4,$V863-4,0))</f>
        <v/>
      </c>
      <c r="K863" s="217"/>
      <c r="L863" s="217"/>
      <c r="M863" s="217"/>
      <c r="N863" s="217"/>
      <c r="O863" s="217"/>
      <c r="P863" s="218"/>
      <c r="Q863" s="219"/>
      <c r="R863" s="220" t="str">
        <f aca="true">IF(ISERROR($V863),"",OFFSET('Smelter Look-up'!$C$4,$V863-4,0)&amp;"")</f>
        <v/>
      </c>
      <c r="S863" s="221" t="str">
        <f aca="true">IF(B863="","",IF(ISERROR(MATCH($E863,CL,0)),"Unknown",INDIRECT("'C'!$A$"&amp;MATCH($E863,CL,0)+1)))</f>
        <v/>
      </c>
      <c r="T863" s="221" t="str">
        <f aca="true">IF(B863="","",IF(ISERROR(MATCH($J863,SorP!$B$1:$B$6279,0)),"",INDIRECT("'SorP'!$A$"&amp;MATCH($S863&amp;$J863,SorP!C:C,0))))</f>
        <v/>
      </c>
      <c r="U863" s="222"/>
      <c r="V863" s="223" t="e">
        <f aca="false">IF(C863="",NA(),IF(OR(C863="Smelter not listed",C863="Smelter not yet identified"),MATCH($B863&amp;$D863,'Smelter Look-up'!$J:$J,0),MATCH($B863&amp;$C863,'Smelter Look-up'!$J:$J,0)))</f>
        <v>#N/A</v>
      </c>
      <c r="X863" s="179" t="n">
        <f aca="false">IF(AND(C863="Smelter not listed",OR(LEN(D863)=0,LEN(E863)=0)),1,0)</f>
        <v>0</v>
      </c>
      <c r="AB863" s="224" t="str">
        <f aca="false">B863&amp;C863</f>
        <v/>
      </c>
    </row>
    <row r="864" s="179" customFormat="true" ht="20.25" hidden="false" customHeight="false" outlineLevel="0" collapsed="false">
      <c r="A864" s="221"/>
      <c r="B864" s="211" t="str">
        <f aca="false">IF(LEN(A864)=0,"",INDEX('Smelter Look-up'!$A:$A,MATCH($A864,'Smelter Look-up'!$E:$E,0)))</f>
        <v/>
      </c>
      <c r="C864" s="212" t="str">
        <f aca="false">IF(LEN(A864)=0,"",INDEX('Smelter Look-up'!$C:$C,MATCH($A864,'Smelter Look-up'!$E:$E,0)))</f>
        <v/>
      </c>
      <c r="D864" s="213"/>
      <c r="E864" s="211" t="str">
        <f aca="true">IF(ISERROR($V864),"",OFFSET('Smelter Look-up'!$D$4,$V864-4,0)&amp;"")</f>
        <v/>
      </c>
      <c r="F864" s="214" t="str">
        <f aca="true">IF(ISERROR($V864),"",OFFSET('Smelter Look-up'!$E$4,$V864-4,0))</f>
        <v/>
      </c>
      <c r="G864" s="214" t="str">
        <f aca="true">IF(C864=$X$4,IF(ISERROR($V864),"Enter smelter details","RMI"),IF(ISERROR($V864),"",OFFSET('Smelter Look-up'!$F$4,$V864-4,0)))</f>
        <v/>
      </c>
      <c r="H864" s="215" t="str">
        <f aca="true">IF(ISERROR($V864),"",OFFSET('Smelter Look-up'!$G$4,$V864-4,0))</f>
        <v/>
      </c>
      <c r="I864" s="216" t="str">
        <f aca="true">IF(ISERROR($V864),"",OFFSET('Smelter Look-up'!$H$4,$V864-4,0))</f>
        <v/>
      </c>
      <c r="J864" s="216" t="str">
        <f aca="true">IF(ISERROR($V864),"",OFFSET('Smelter Look-up'!$I$4,$V864-4,0))</f>
        <v/>
      </c>
      <c r="K864" s="217"/>
      <c r="L864" s="217"/>
      <c r="M864" s="217"/>
      <c r="N864" s="217"/>
      <c r="O864" s="217"/>
      <c r="P864" s="218"/>
      <c r="Q864" s="219"/>
      <c r="R864" s="220" t="str">
        <f aca="true">IF(ISERROR($V864),"",OFFSET('Smelter Look-up'!$C$4,$V864-4,0)&amp;"")</f>
        <v/>
      </c>
      <c r="S864" s="221" t="str">
        <f aca="true">IF(B864="","",IF(ISERROR(MATCH($E864,CL,0)),"Unknown",INDIRECT("'C'!$A$"&amp;MATCH($E864,CL,0)+1)))</f>
        <v/>
      </c>
      <c r="T864" s="221" t="str">
        <f aca="true">IF(B864="","",IF(ISERROR(MATCH($J864,SorP!$B$1:$B$6279,0)),"",INDIRECT("'SorP'!$A$"&amp;MATCH($S864&amp;$J864,SorP!C:C,0))))</f>
        <v/>
      </c>
      <c r="U864" s="222"/>
      <c r="V864" s="223" t="e">
        <f aca="false">IF(C864="",NA(),IF(OR(C864="Smelter not listed",C864="Smelter not yet identified"),MATCH($B864&amp;$D864,'Smelter Look-up'!$J:$J,0),MATCH($B864&amp;$C864,'Smelter Look-up'!$J:$J,0)))</f>
        <v>#N/A</v>
      </c>
      <c r="X864" s="179" t="n">
        <f aca="false">IF(AND(C864="Smelter not listed",OR(LEN(D864)=0,LEN(E864)=0)),1,0)</f>
        <v>0</v>
      </c>
      <c r="AB864" s="224" t="str">
        <f aca="false">B864&amp;C864</f>
        <v/>
      </c>
    </row>
    <row r="865" s="179" customFormat="true" ht="20.25" hidden="false" customHeight="false" outlineLevel="0" collapsed="false">
      <c r="A865" s="221"/>
      <c r="B865" s="211" t="str">
        <f aca="false">IF(LEN(A865)=0,"",INDEX('Smelter Look-up'!$A:$A,MATCH($A865,'Smelter Look-up'!$E:$E,0)))</f>
        <v/>
      </c>
      <c r="C865" s="212" t="str">
        <f aca="false">IF(LEN(A865)=0,"",INDEX('Smelter Look-up'!$C:$C,MATCH($A865,'Smelter Look-up'!$E:$E,0)))</f>
        <v/>
      </c>
      <c r="D865" s="213"/>
      <c r="E865" s="211" t="str">
        <f aca="true">IF(ISERROR($V865),"",OFFSET('Smelter Look-up'!$D$4,$V865-4,0)&amp;"")</f>
        <v/>
      </c>
      <c r="F865" s="214" t="str">
        <f aca="true">IF(ISERROR($V865),"",OFFSET('Smelter Look-up'!$E$4,$V865-4,0))</f>
        <v/>
      </c>
      <c r="G865" s="214" t="str">
        <f aca="true">IF(C865=$X$4,IF(ISERROR($V865),"Enter smelter details","RMI"),IF(ISERROR($V865),"",OFFSET('Smelter Look-up'!$F$4,$V865-4,0)))</f>
        <v/>
      </c>
      <c r="H865" s="215" t="str">
        <f aca="true">IF(ISERROR($V865),"",OFFSET('Smelter Look-up'!$G$4,$V865-4,0))</f>
        <v/>
      </c>
      <c r="I865" s="216" t="str">
        <f aca="true">IF(ISERROR($V865),"",OFFSET('Smelter Look-up'!$H$4,$V865-4,0))</f>
        <v/>
      </c>
      <c r="J865" s="216" t="str">
        <f aca="true">IF(ISERROR($V865),"",OFFSET('Smelter Look-up'!$I$4,$V865-4,0))</f>
        <v/>
      </c>
      <c r="K865" s="217"/>
      <c r="L865" s="217"/>
      <c r="M865" s="217"/>
      <c r="N865" s="217"/>
      <c r="O865" s="217"/>
      <c r="P865" s="218"/>
      <c r="Q865" s="219"/>
      <c r="R865" s="220" t="str">
        <f aca="true">IF(ISERROR($V865),"",OFFSET('Smelter Look-up'!$C$4,$V865-4,0)&amp;"")</f>
        <v/>
      </c>
      <c r="S865" s="221" t="str">
        <f aca="true">IF(B865="","",IF(ISERROR(MATCH($E865,CL,0)),"Unknown",INDIRECT("'C'!$A$"&amp;MATCH($E865,CL,0)+1)))</f>
        <v/>
      </c>
      <c r="T865" s="221" t="str">
        <f aca="true">IF(B865="","",IF(ISERROR(MATCH($J865,SorP!$B$1:$B$6279,0)),"",INDIRECT("'SorP'!$A$"&amp;MATCH($S865&amp;$J865,SorP!C:C,0))))</f>
        <v/>
      </c>
      <c r="U865" s="222"/>
      <c r="V865" s="223" t="e">
        <f aca="false">IF(C865="",NA(),IF(OR(C865="Smelter not listed",C865="Smelter not yet identified"),MATCH($B865&amp;$D865,'Smelter Look-up'!$J:$J,0),MATCH($B865&amp;$C865,'Smelter Look-up'!$J:$J,0)))</f>
        <v>#N/A</v>
      </c>
      <c r="X865" s="179" t="n">
        <f aca="false">IF(AND(C865="Smelter not listed",OR(LEN(D865)=0,LEN(E865)=0)),1,0)</f>
        <v>0</v>
      </c>
      <c r="AB865" s="224" t="str">
        <f aca="false">B865&amp;C865</f>
        <v/>
      </c>
    </row>
    <row r="866" s="179" customFormat="true" ht="20.25" hidden="false" customHeight="false" outlineLevel="0" collapsed="false">
      <c r="A866" s="221"/>
      <c r="B866" s="211" t="str">
        <f aca="false">IF(LEN(A866)=0,"",INDEX('Smelter Look-up'!$A:$A,MATCH($A866,'Smelter Look-up'!$E:$E,0)))</f>
        <v/>
      </c>
      <c r="C866" s="212" t="str">
        <f aca="false">IF(LEN(A866)=0,"",INDEX('Smelter Look-up'!$C:$C,MATCH($A866,'Smelter Look-up'!$E:$E,0)))</f>
        <v/>
      </c>
      <c r="D866" s="213"/>
      <c r="E866" s="211" t="str">
        <f aca="true">IF(ISERROR($V866),"",OFFSET('Smelter Look-up'!$D$4,$V866-4,0)&amp;"")</f>
        <v/>
      </c>
      <c r="F866" s="214" t="str">
        <f aca="true">IF(ISERROR($V866),"",OFFSET('Smelter Look-up'!$E$4,$V866-4,0))</f>
        <v/>
      </c>
      <c r="G866" s="214" t="str">
        <f aca="true">IF(C866=$X$4,IF(ISERROR($V866),"Enter smelter details","RMI"),IF(ISERROR($V866),"",OFFSET('Smelter Look-up'!$F$4,$V866-4,0)))</f>
        <v/>
      </c>
      <c r="H866" s="215" t="str">
        <f aca="true">IF(ISERROR($V866),"",OFFSET('Smelter Look-up'!$G$4,$V866-4,0))</f>
        <v/>
      </c>
      <c r="I866" s="216" t="str">
        <f aca="true">IF(ISERROR($V866),"",OFFSET('Smelter Look-up'!$H$4,$V866-4,0))</f>
        <v/>
      </c>
      <c r="J866" s="216" t="str">
        <f aca="true">IF(ISERROR($V866),"",OFFSET('Smelter Look-up'!$I$4,$V866-4,0))</f>
        <v/>
      </c>
      <c r="K866" s="217"/>
      <c r="L866" s="217"/>
      <c r="M866" s="217"/>
      <c r="N866" s="217"/>
      <c r="O866" s="217"/>
      <c r="P866" s="218"/>
      <c r="Q866" s="219"/>
      <c r="R866" s="220" t="str">
        <f aca="true">IF(ISERROR($V866),"",OFFSET('Smelter Look-up'!$C$4,$V866-4,0)&amp;"")</f>
        <v/>
      </c>
      <c r="S866" s="221" t="str">
        <f aca="true">IF(B866="","",IF(ISERROR(MATCH($E866,CL,0)),"Unknown",INDIRECT("'C'!$A$"&amp;MATCH($E866,CL,0)+1)))</f>
        <v/>
      </c>
      <c r="T866" s="221" t="str">
        <f aca="true">IF(B866="","",IF(ISERROR(MATCH($J866,SorP!$B$1:$B$6279,0)),"",INDIRECT("'SorP'!$A$"&amp;MATCH($S866&amp;$J866,SorP!C:C,0))))</f>
        <v/>
      </c>
      <c r="U866" s="222"/>
      <c r="V866" s="223" t="e">
        <f aca="false">IF(C866="",NA(),IF(OR(C866="Smelter not listed",C866="Smelter not yet identified"),MATCH($B866&amp;$D866,'Smelter Look-up'!$J:$J,0),MATCH($B866&amp;$C866,'Smelter Look-up'!$J:$J,0)))</f>
        <v>#N/A</v>
      </c>
      <c r="X866" s="179" t="n">
        <f aca="false">IF(AND(C866="Smelter not listed",OR(LEN(D866)=0,LEN(E866)=0)),1,0)</f>
        <v>0</v>
      </c>
      <c r="AB866" s="224" t="str">
        <f aca="false">B866&amp;C866</f>
        <v/>
      </c>
    </row>
    <row r="867" s="179" customFormat="true" ht="20.25" hidden="false" customHeight="false" outlineLevel="0" collapsed="false">
      <c r="A867" s="221"/>
      <c r="B867" s="211" t="str">
        <f aca="false">IF(LEN(A867)=0,"",INDEX('Smelter Look-up'!$A:$A,MATCH($A867,'Smelter Look-up'!$E:$E,0)))</f>
        <v/>
      </c>
      <c r="C867" s="212" t="str">
        <f aca="false">IF(LEN(A867)=0,"",INDEX('Smelter Look-up'!$C:$C,MATCH($A867,'Smelter Look-up'!$E:$E,0)))</f>
        <v/>
      </c>
      <c r="D867" s="213"/>
      <c r="E867" s="211" t="str">
        <f aca="true">IF(ISERROR($V867),"",OFFSET('Smelter Look-up'!$D$4,$V867-4,0)&amp;"")</f>
        <v/>
      </c>
      <c r="F867" s="214" t="str">
        <f aca="true">IF(ISERROR($V867),"",OFFSET('Smelter Look-up'!$E$4,$V867-4,0))</f>
        <v/>
      </c>
      <c r="G867" s="214" t="str">
        <f aca="true">IF(C867=$X$4,IF(ISERROR($V867),"Enter smelter details","RMI"),IF(ISERROR($V867),"",OFFSET('Smelter Look-up'!$F$4,$V867-4,0)))</f>
        <v/>
      </c>
      <c r="H867" s="215" t="str">
        <f aca="true">IF(ISERROR($V867),"",OFFSET('Smelter Look-up'!$G$4,$V867-4,0))</f>
        <v/>
      </c>
      <c r="I867" s="216" t="str">
        <f aca="true">IF(ISERROR($V867),"",OFFSET('Smelter Look-up'!$H$4,$V867-4,0))</f>
        <v/>
      </c>
      <c r="J867" s="216" t="str">
        <f aca="true">IF(ISERROR($V867),"",OFFSET('Smelter Look-up'!$I$4,$V867-4,0))</f>
        <v/>
      </c>
      <c r="K867" s="217"/>
      <c r="L867" s="217"/>
      <c r="M867" s="217"/>
      <c r="N867" s="217"/>
      <c r="O867" s="217"/>
      <c r="P867" s="218"/>
      <c r="Q867" s="219"/>
      <c r="R867" s="220" t="str">
        <f aca="true">IF(ISERROR($V867),"",OFFSET('Smelter Look-up'!$C$4,$V867-4,0)&amp;"")</f>
        <v/>
      </c>
      <c r="S867" s="221" t="str">
        <f aca="true">IF(B867="","",IF(ISERROR(MATCH($E867,CL,0)),"Unknown",INDIRECT("'C'!$A$"&amp;MATCH($E867,CL,0)+1)))</f>
        <v/>
      </c>
      <c r="T867" s="221" t="str">
        <f aca="true">IF(B867="","",IF(ISERROR(MATCH($J867,SorP!$B$1:$B$6279,0)),"",INDIRECT("'SorP'!$A$"&amp;MATCH($S867&amp;$J867,SorP!C:C,0))))</f>
        <v/>
      </c>
      <c r="U867" s="222"/>
      <c r="V867" s="223" t="e">
        <f aca="false">IF(C867="",NA(),IF(OR(C867="Smelter not listed",C867="Smelter not yet identified"),MATCH($B867&amp;$D867,'Smelter Look-up'!$J:$J,0),MATCH($B867&amp;$C867,'Smelter Look-up'!$J:$J,0)))</f>
        <v>#N/A</v>
      </c>
      <c r="X867" s="179" t="n">
        <f aca="false">IF(AND(C867="Smelter not listed",OR(LEN(D867)=0,LEN(E867)=0)),1,0)</f>
        <v>0</v>
      </c>
      <c r="AB867" s="224" t="str">
        <f aca="false">B867&amp;C867</f>
        <v/>
      </c>
    </row>
    <row r="868" s="179" customFormat="true" ht="20.25" hidden="false" customHeight="false" outlineLevel="0" collapsed="false">
      <c r="A868" s="221"/>
      <c r="B868" s="211" t="str">
        <f aca="false">IF(LEN(A868)=0,"",INDEX('Smelter Look-up'!$A:$A,MATCH($A868,'Smelter Look-up'!$E:$E,0)))</f>
        <v/>
      </c>
      <c r="C868" s="212" t="str">
        <f aca="false">IF(LEN(A868)=0,"",INDEX('Smelter Look-up'!$C:$C,MATCH($A868,'Smelter Look-up'!$E:$E,0)))</f>
        <v/>
      </c>
      <c r="D868" s="213"/>
      <c r="E868" s="211" t="str">
        <f aca="true">IF(ISERROR($V868),"",OFFSET('Smelter Look-up'!$D$4,$V868-4,0)&amp;"")</f>
        <v/>
      </c>
      <c r="F868" s="214" t="str">
        <f aca="true">IF(ISERROR($V868),"",OFFSET('Smelter Look-up'!$E$4,$V868-4,0))</f>
        <v/>
      </c>
      <c r="G868" s="214" t="str">
        <f aca="true">IF(C868=$X$4,IF(ISERROR($V868),"Enter smelter details","RMI"),IF(ISERROR($V868),"",OFFSET('Smelter Look-up'!$F$4,$V868-4,0)))</f>
        <v/>
      </c>
      <c r="H868" s="215" t="str">
        <f aca="true">IF(ISERROR($V868),"",OFFSET('Smelter Look-up'!$G$4,$V868-4,0))</f>
        <v/>
      </c>
      <c r="I868" s="216" t="str">
        <f aca="true">IF(ISERROR($V868),"",OFFSET('Smelter Look-up'!$H$4,$V868-4,0))</f>
        <v/>
      </c>
      <c r="J868" s="216" t="str">
        <f aca="true">IF(ISERROR($V868),"",OFFSET('Smelter Look-up'!$I$4,$V868-4,0))</f>
        <v/>
      </c>
      <c r="K868" s="217"/>
      <c r="L868" s="217"/>
      <c r="M868" s="217"/>
      <c r="N868" s="217"/>
      <c r="O868" s="217"/>
      <c r="P868" s="218"/>
      <c r="Q868" s="219"/>
      <c r="R868" s="220" t="str">
        <f aca="true">IF(ISERROR($V868),"",OFFSET('Smelter Look-up'!$C$4,$V868-4,0)&amp;"")</f>
        <v/>
      </c>
      <c r="S868" s="221" t="str">
        <f aca="true">IF(B868="","",IF(ISERROR(MATCH($E868,CL,0)),"Unknown",INDIRECT("'C'!$A$"&amp;MATCH($E868,CL,0)+1)))</f>
        <v/>
      </c>
      <c r="T868" s="221" t="str">
        <f aca="true">IF(B868="","",IF(ISERROR(MATCH($J868,SorP!$B$1:$B$6279,0)),"",INDIRECT("'SorP'!$A$"&amp;MATCH($S868&amp;$J868,SorP!C:C,0))))</f>
        <v/>
      </c>
      <c r="U868" s="222"/>
      <c r="V868" s="223" t="e">
        <f aca="false">IF(C868="",NA(),IF(OR(C868="Smelter not listed",C868="Smelter not yet identified"),MATCH($B868&amp;$D868,'Smelter Look-up'!$J:$J,0),MATCH($B868&amp;$C868,'Smelter Look-up'!$J:$J,0)))</f>
        <v>#N/A</v>
      </c>
      <c r="X868" s="179" t="n">
        <f aca="false">IF(AND(C868="Smelter not listed",OR(LEN(D868)=0,LEN(E868)=0)),1,0)</f>
        <v>0</v>
      </c>
      <c r="AB868" s="224" t="str">
        <f aca="false">B868&amp;C868</f>
        <v/>
      </c>
    </row>
    <row r="869" s="179" customFormat="true" ht="20.25" hidden="false" customHeight="false" outlineLevel="0" collapsed="false">
      <c r="A869" s="221"/>
      <c r="B869" s="211" t="str">
        <f aca="false">IF(LEN(A869)=0,"",INDEX('Smelter Look-up'!$A:$A,MATCH($A869,'Smelter Look-up'!$E:$E,0)))</f>
        <v/>
      </c>
      <c r="C869" s="212" t="str">
        <f aca="false">IF(LEN(A869)=0,"",INDEX('Smelter Look-up'!$C:$C,MATCH($A869,'Smelter Look-up'!$E:$E,0)))</f>
        <v/>
      </c>
      <c r="D869" s="213"/>
      <c r="E869" s="211" t="str">
        <f aca="true">IF(ISERROR($V869),"",OFFSET('Smelter Look-up'!$D$4,$V869-4,0)&amp;"")</f>
        <v/>
      </c>
      <c r="F869" s="214" t="str">
        <f aca="true">IF(ISERROR($V869),"",OFFSET('Smelter Look-up'!$E$4,$V869-4,0))</f>
        <v/>
      </c>
      <c r="G869" s="214" t="str">
        <f aca="true">IF(C869=$X$4,IF(ISERROR($V869),"Enter smelter details","RMI"),IF(ISERROR($V869),"",OFFSET('Smelter Look-up'!$F$4,$V869-4,0)))</f>
        <v/>
      </c>
      <c r="H869" s="215" t="str">
        <f aca="true">IF(ISERROR($V869),"",OFFSET('Smelter Look-up'!$G$4,$V869-4,0))</f>
        <v/>
      </c>
      <c r="I869" s="216" t="str">
        <f aca="true">IF(ISERROR($V869),"",OFFSET('Smelter Look-up'!$H$4,$V869-4,0))</f>
        <v/>
      </c>
      <c r="J869" s="216" t="str">
        <f aca="true">IF(ISERROR($V869),"",OFFSET('Smelter Look-up'!$I$4,$V869-4,0))</f>
        <v/>
      </c>
      <c r="K869" s="217"/>
      <c r="L869" s="217"/>
      <c r="M869" s="217"/>
      <c r="N869" s="217"/>
      <c r="O869" s="217"/>
      <c r="P869" s="218"/>
      <c r="Q869" s="219"/>
      <c r="R869" s="220" t="str">
        <f aca="true">IF(ISERROR($V869),"",OFFSET('Smelter Look-up'!$C$4,$V869-4,0)&amp;"")</f>
        <v/>
      </c>
      <c r="S869" s="221" t="str">
        <f aca="true">IF(B869="","",IF(ISERROR(MATCH($E869,CL,0)),"Unknown",INDIRECT("'C'!$A$"&amp;MATCH($E869,CL,0)+1)))</f>
        <v/>
      </c>
      <c r="T869" s="221" t="str">
        <f aca="true">IF(B869="","",IF(ISERROR(MATCH($J869,SorP!$B$1:$B$6279,0)),"",INDIRECT("'SorP'!$A$"&amp;MATCH($S869&amp;$J869,SorP!C:C,0))))</f>
        <v/>
      </c>
      <c r="U869" s="222"/>
      <c r="V869" s="223" t="e">
        <f aca="false">IF(C869="",NA(),IF(OR(C869="Smelter not listed",C869="Smelter not yet identified"),MATCH($B869&amp;$D869,'Smelter Look-up'!$J:$J,0),MATCH($B869&amp;$C869,'Smelter Look-up'!$J:$J,0)))</f>
        <v>#N/A</v>
      </c>
      <c r="X869" s="179" t="n">
        <f aca="false">IF(AND(C869="Smelter not listed",OR(LEN(D869)=0,LEN(E869)=0)),1,0)</f>
        <v>0</v>
      </c>
      <c r="AB869" s="224" t="str">
        <f aca="false">B869&amp;C869</f>
        <v/>
      </c>
    </row>
    <row r="870" s="179" customFormat="true" ht="20.25" hidden="false" customHeight="false" outlineLevel="0" collapsed="false">
      <c r="A870" s="221"/>
      <c r="B870" s="211" t="str">
        <f aca="false">IF(LEN(A870)=0,"",INDEX('Smelter Look-up'!$A:$A,MATCH($A870,'Smelter Look-up'!$E:$E,0)))</f>
        <v/>
      </c>
      <c r="C870" s="212" t="str">
        <f aca="false">IF(LEN(A870)=0,"",INDEX('Smelter Look-up'!$C:$C,MATCH($A870,'Smelter Look-up'!$E:$E,0)))</f>
        <v/>
      </c>
      <c r="D870" s="213"/>
      <c r="E870" s="211" t="str">
        <f aca="true">IF(ISERROR($V870),"",OFFSET('Smelter Look-up'!$D$4,$V870-4,0)&amp;"")</f>
        <v/>
      </c>
      <c r="F870" s="214" t="str">
        <f aca="true">IF(ISERROR($V870),"",OFFSET('Smelter Look-up'!$E$4,$V870-4,0))</f>
        <v/>
      </c>
      <c r="G870" s="214" t="str">
        <f aca="true">IF(C870=$X$4,IF(ISERROR($V870),"Enter smelter details","RMI"),IF(ISERROR($V870),"",OFFSET('Smelter Look-up'!$F$4,$V870-4,0)))</f>
        <v/>
      </c>
      <c r="H870" s="215" t="str">
        <f aca="true">IF(ISERROR($V870),"",OFFSET('Smelter Look-up'!$G$4,$V870-4,0))</f>
        <v/>
      </c>
      <c r="I870" s="216" t="str">
        <f aca="true">IF(ISERROR($V870),"",OFFSET('Smelter Look-up'!$H$4,$V870-4,0))</f>
        <v/>
      </c>
      <c r="J870" s="216" t="str">
        <f aca="true">IF(ISERROR($V870),"",OFFSET('Smelter Look-up'!$I$4,$V870-4,0))</f>
        <v/>
      </c>
      <c r="K870" s="217"/>
      <c r="L870" s="217"/>
      <c r="M870" s="217"/>
      <c r="N870" s="217"/>
      <c r="O870" s="217"/>
      <c r="P870" s="218"/>
      <c r="Q870" s="219"/>
      <c r="R870" s="220" t="str">
        <f aca="true">IF(ISERROR($V870),"",OFFSET('Smelter Look-up'!$C$4,$V870-4,0)&amp;"")</f>
        <v/>
      </c>
      <c r="S870" s="221" t="str">
        <f aca="true">IF(B870="","",IF(ISERROR(MATCH($E870,CL,0)),"Unknown",INDIRECT("'C'!$A$"&amp;MATCH($E870,CL,0)+1)))</f>
        <v/>
      </c>
      <c r="T870" s="221" t="str">
        <f aca="true">IF(B870="","",IF(ISERROR(MATCH($J870,SorP!$B$1:$B$6279,0)),"",INDIRECT("'SorP'!$A$"&amp;MATCH($S870&amp;$J870,SorP!C:C,0))))</f>
        <v/>
      </c>
      <c r="U870" s="222"/>
      <c r="V870" s="223" t="e">
        <f aca="false">IF(C870="",NA(),IF(OR(C870="Smelter not listed",C870="Smelter not yet identified"),MATCH($B870&amp;$D870,'Smelter Look-up'!$J:$J,0),MATCH($B870&amp;$C870,'Smelter Look-up'!$J:$J,0)))</f>
        <v>#N/A</v>
      </c>
      <c r="X870" s="179" t="n">
        <f aca="false">IF(AND(C870="Smelter not listed",OR(LEN(D870)=0,LEN(E870)=0)),1,0)</f>
        <v>0</v>
      </c>
      <c r="AB870" s="224" t="str">
        <f aca="false">B870&amp;C870</f>
        <v/>
      </c>
    </row>
    <row r="871" s="179" customFormat="true" ht="20.25" hidden="false" customHeight="false" outlineLevel="0" collapsed="false">
      <c r="A871" s="221"/>
      <c r="B871" s="211" t="str">
        <f aca="false">IF(LEN(A871)=0,"",INDEX('Smelter Look-up'!$A:$A,MATCH($A871,'Smelter Look-up'!$E:$E,0)))</f>
        <v/>
      </c>
      <c r="C871" s="212" t="str">
        <f aca="false">IF(LEN(A871)=0,"",INDEX('Smelter Look-up'!$C:$C,MATCH($A871,'Smelter Look-up'!$E:$E,0)))</f>
        <v/>
      </c>
      <c r="D871" s="213"/>
      <c r="E871" s="211" t="str">
        <f aca="true">IF(ISERROR($V871),"",OFFSET('Smelter Look-up'!$D$4,$V871-4,0)&amp;"")</f>
        <v/>
      </c>
      <c r="F871" s="214" t="str">
        <f aca="true">IF(ISERROR($V871),"",OFFSET('Smelter Look-up'!$E$4,$V871-4,0))</f>
        <v/>
      </c>
      <c r="G871" s="214" t="str">
        <f aca="true">IF(C871=$X$4,IF(ISERROR($V871),"Enter smelter details","RMI"),IF(ISERROR($V871),"",OFFSET('Smelter Look-up'!$F$4,$V871-4,0)))</f>
        <v/>
      </c>
      <c r="H871" s="215" t="str">
        <f aca="true">IF(ISERROR($V871),"",OFFSET('Smelter Look-up'!$G$4,$V871-4,0))</f>
        <v/>
      </c>
      <c r="I871" s="216" t="str">
        <f aca="true">IF(ISERROR($V871),"",OFFSET('Smelter Look-up'!$H$4,$V871-4,0))</f>
        <v/>
      </c>
      <c r="J871" s="216" t="str">
        <f aca="true">IF(ISERROR($V871),"",OFFSET('Smelter Look-up'!$I$4,$V871-4,0))</f>
        <v/>
      </c>
      <c r="K871" s="217"/>
      <c r="L871" s="217"/>
      <c r="M871" s="217"/>
      <c r="N871" s="217"/>
      <c r="O871" s="217"/>
      <c r="P871" s="218"/>
      <c r="Q871" s="219"/>
      <c r="R871" s="220" t="str">
        <f aca="true">IF(ISERROR($V871),"",OFFSET('Smelter Look-up'!$C$4,$V871-4,0)&amp;"")</f>
        <v/>
      </c>
      <c r="S871" s="221" t="str">
        <f aca="true">IF(B871="","",IF(ISERROR(MATCH($E871,CL,0)),"Unknown",INDIRECT("'C'!$A$"&amp;MATCH($E871,CL,0)+1)))</f>
        <v/>
      </c>
      <c r="T871" s="221" t="str">
        <f aca="true">IF(B871="","",IF(ISERROR(MATCH($J871,SorP!$B$1:$B$6279,0)),"",INDIRECT("'SorP'!$A$"&amp;MATCH($S871&amp;$J871,SorP!C:C,0))))</f>
        <v/>
      </c>
      <c r="U871" s="222"/>
      <c r="V871" s="223" t="e">
        <f aca="false">IF(C871="",NA(),IF(OR(C871="Smelter not listed",C871="Smelter not yet identified"),MATCH($B871&amp;$D871,'Smelter Look-up'!$J:$J,0),MATCH($B871&amp;$C871,'Smelter Look-up'!$J:$J,0)))</f>
        <v>#N/A</v>
      </c>
      <c r="X871" s="179" t="n">
        <f aca="false">IF(AND(C871="Smelter not listed",OR(LEN(D871)=0,LEN(E871)=0)),1,0)</f>
        <v>0</v>
      </c>
      <c r="AB871" s="224" t="str">
        <f aca="false">B871&amp;C871</f>
        <v/>
      </c>
    </row>
    <row r="872" s="179" customFormat="true" ht="20.25" hidden="false" customHeight="false" outlineLevel="0" collapsed="false">
      <c r="A872" s="221"/>
      <c r="B872" s="211" t="str">
        <f aca="false">IF(LEN(A872)=0,"",INDEX('Smelter Look-up'!$A:$A,MATCH($A872,'Smelter Look-up'!$E:$E,0)))</f>
        <v/>
      </c>
      <c r="C872" s="212" t="str">
        <f aca="false">IF(LEN(A872)=0,"",INDEX('Smelter Look-up'!$C:$C,MATCH($A872,'Smelter Look-up'!$E:$E,0)))</f>
        <v/>
      </c>
      <c r="D872" s="213"/>
      <c r="E872" s="211" t="str">
        <f aca="true">IF(ISERROR($V872),"",OFFSET('Smelter Look-up'!$D$4,$V872-4,0)&amp;"")</f>
        <v/>
      </c>
      <c r="F872" s="214" t="str">
        <f aca="true">IF(ISERROR($V872),"",OFFSET('Smelter Look-up'!$E$4,$V872-4,0))</f>
        <v/>
      </c>
      <c r="G872" s="214" t="str">
        <f aca="true">IF(C872=$X$4,IF(ISERROR($V872),"Enter smelter details","RMI"),IF(ISERROR($V872),"",OFFSET('Smelter Look-up'!$F$4,$V872-4,0)))</f>
        <v/>
      </c>
      <c r="H872" s="215" t="str">
        <f aca="true">IF(ISERROR($V872),"",OFFSET('Smelter Look-up'!$G$4,$V872-4,0))</f>
        <v/>
      </c>
      <c r="I872" s="216" t="str">
        <f aca="true">IF(ISERROR($V872),"",OFFSET('Smelter Look-up'!$H$4,$V872-4,0))</f>
        <v/>
      </c>
      <c r="J872" s="216" t="str">
        <f aca="true">IF(ISERROR($V872),"",OFFSET('Smelter Look-up'!$I$4,$V872-4,0))</f>
        <v/>
      </c>
      <c r="K872" s="217"/>
      <c r="L872" s="217"/>
      <c r="M872" s="217"/>
      <c r="N872" s="217"/>
      <c r="O872" s="217"/>
      <c r="P872" s="218"/>
      <c r="Q872" s="219"/>
      <c r="R872" s="220" t="str">
        <f aca="true">IF(ISERROR($V872),"",OFFSET('Smelter Look-up'!$C$4,$V872-4,0)&amp;"")</f>
        <v/>
      </c>
      <c r="S872" s="221" t="str">
        <f aca="true">IF(B872="","",IF(ISERROR(MATCH($E872,CL,0)),"Unknown",INDIRECT("'C'!$A$"&amp;MATCH($E872,CL,0)+1)))</f>
        <v/>
      </c>
      <c r="T872" s="221" t="str">
        <f aca="true">IF(B872="","",IF(ISERROR(MATCH($J872,SorP!$B$1:$B$6279,0)),"",INDIRECT("'SorP'!$A$"&amp;MATCH($S872&amp;$J872,SorP!C:C,0))))</f>
        <v/>
      </c>
      <c r="U872" s="222"/>
      <c r="V872" s="223" t="e">
        <f aca="false">IF(C872="",NA(),IF(OR(C872="Smelter not listed",C872="Smelter not yet identified"),MATCH($B872&amp;$D872,'Smelter Look-up'!$J:$J,0),MATCH($B872&amp;$C872,'Smelter Look-up'!$J:$J,0)))</f>
        <v>#N/A</v>
      </c>
      <c r="X872" s="179" t="n">
        <f aca="false">IF(AND(C872="Smelter not listed",OR(LEN(D872)=0,LEN(E872)=0)),1,0)</f>
        <v>0</v>
      </c>
      <c r="AB872" s="224" t="str">
        <f aca="false">B872&amp;C872</f>
        <v/>
      </c>
    </row>
    <row r="873" s="179" customFormat="true" ht="20.25" hidden="false" customHeight="false" outlineLevel="0" collapsed="false">
      <c r="A873" s="221"/>
      <c r="B873" s="211" t="str">
        <f aca="false">IF(LEN(A873)=0,"",INDEX('Smelter Look-up'!$A:$A,MATCH($A873,'Smelter Look-up'!$E:$E,0)))</f>
        <v/>
      </c>
      <c r="C873" s="212" t="str">
        <f aca="false">IF(LEN(A873)=0,"",INDEX('Smelter Look-up'!$C:$C,MATCH($A873,'Smelter Look-up'!$E:$E,0)))</f>
        <v/>
      </c>
      <c r="D873" s="213"/>
      <c r="E873" s="211" t="str">
        <f aca="true">IF(ISERROR($V873),"",OFFSET('Smelter Look-up'!$D$4,$V873-4,0)&amp;"")</f>
        <v/>
      </c>
      <c r="F873" s="214" t="str">
        <f aca="true">IF(ISERROR($V873),"",OFFSET('Smelter Look-up'!$E$4,$V873-4,0))</f>
        <v/>
      </c>
      <c r="G873" s="214" t="str">
        <f aca="true">IF(C873=$X$4,IF(ISERROR($V873),"Enter smelter details","RMI"),IF(ISERROR($V873),"",OFFSET('Smelter Look-up'!$F$4,$V873-4,0)))</f>
        <v/>
      </c>
      <c r="H873" s="215" t="str">
        <f aca="true">IF(ISERROR($V873),"",OFFSET('Smelter Look-up'!$G$4,$V873-4,0))</f>
        <v/>
      </c>
      <c r="I873" s="216" t="str">
        <f aca="true">IF(ISERROR($V873),"",OFFSET('Smelter Look-up'!$H$4,$V873-4,0))</f>
        <v/>
      </c>
      <c r="J873" s="216" t="str">
        <f aca="true">IF(ISERROR($V873),"",OFFSET('Smelter Look-up'!$I$4,$V873-4,0))</f>
        <v/>
      </c>
      <c r="K873" s="217"/>
      <c r="L873" s="217"/>
      <c r="M873" s="217"/>
      <c r="N873" s="217"/>
      <c r="O873" s="217"/>
      <c r="P873" s="218"/>
      <c r="Q873" s="219"/>
      <c r="R873" s="220" t="str">
        <f aca="true">IF(ISERROR($V873),"",OFFSET('Smelter Look-up'!$C$4,$V873-4,0)&amp;"")</f>
        <v/>
      </c>
      <c r="S873" s="221" t="str">
        <f aca="true">IF(B873="","",IF(ISERROR(MATCH($E873,CL,0)),"Unknown",INDIRECT("'C'!$A$"&amp;MATCH($E873,CL,0)+1)))</f>
        <v/>
      </c>
      <c r="T873" s="221" t="str">
        <f aca="true">IF(B873="","",IF(ISERROR(MATCH($J873,SorP!$B$1:$B$6279,0)),"",INDIRECT("'SorP'!$A$"&amp;MATCH($S873&amp;$J873,SorP!C:C,0))))</f>
        <v/>
      </c>
      <c r="U873" s="222"/>
      <c r="V873" s="223" t="e">
        <f aca="false">IF(C873="",NA(),IF(OR(C873="Smelter not listed",C873="Smelter not yet identified"),MATCH($B873&amp;$D873,'Smelter Look-up'!$J:$J,0),MATCH($B873&amp;$C873,'Smelter Look-up'!$J:$J,0)))</f>
        <v>#N/A</v>
      </c>
      <c r="X873" s="179" t="n">
        <f aca="false">IF(AND(C873="Smelter not listed",OR(LEN(D873)=0,LEN(E873)=0)),1,0)</f>
        <v>0</v>
      </c>
      <c r="AB873" s="224" t="str">
        <f aca="false">B873&amp;C873</f>
        <v/>
      </c>
    </row>
    <row r="874" s="179" customFormat="true" ht="20.25" hidden="false" customHeight="false" outlineLevel="0" collapsed="false">
      <c r="A874" s="221"/>
      <c r="B874" s="211" t="str">
        <f aca="false">IF(LEN(A874)=0,"",INDEX('Smelter Look-up'!$A:$A,MATCH($A874,'Smelter Look-up'!$E:$E,0)))</f>
        <v/>
      </c>
      <c r="C874" s="212" t="str">
        <f aca="false">IF(LEN(A874)=0,"",INDEX('Smelter Look-up'!$C:$C,MATCH($A874,'Smelter Look-up'!$E:$E,0)))</f>
        <v/>
      </c>
      <c r="D874" s="213"/>
      <c r="E874" s="211" t="str">
        <f aca="true">IF(ISERROR($V874),"",OFFSET('Smelter Look-up'!$D$4,$V874-4,0)&amp;"")</f>
        <v/>
      </c>
      <c r="F874" s="214" t="str">
        <f aca="true">IF(ISERROR($V874),"",OFFSET('Smelter Look-up'!$E$4,$V874-4,0))</f>
        <v/>
      </c>
      <c r="G874" s="214" t="str">
        <f aca="true">IF(C874=$X$4,IF(ISERROR($V874),"Enter smelter details","RMI"),IF(ISERROR($V874),"",OFFSET('Smelter Look-up'!$F$4,$V874-4,0)))</f>
        <v/>
      </c>
      <c r="H874" s="215" t="str">
        <f aca="true">IF(ISERROR($V874),"",OFFSET('Smelter Look-up'!$G$4,$V874-4,0))</f>
        <v/>
      </c>
      <c r="I874" s="216" t="str">
        <f aca="true">IF(ISERROR($V874),"",OFFSET('Smelter Look-up'!$H$4,$V874-4,0))</f>
        <v/>
      </c>
      <c r="J874" s="216" t="str">
        <f aca="true">IF(ISERROR($V874),"",OFFSET('Smelter Look-up'!$I$4,$V874-4,0))</f>
        <v/>
      </c>
      <c r="K874" s="217"/>
      <c r="L874" s="217"/>
      <c r="M874" s="217"/>
      <c r="N874" s="217"/>
      <c r="O874" s="217"/>
      <c r="P874" s="218"/>
      <c r="Q874" s="219"/>
      <c r="R874" s="220" t="str">
        <f aca="true">IF(ISERROR($V874),"",OFFSET('Smelter Look-up'!$C$4,$V874-4,0)&amp;"")</f>
        <v/>
      </c>
      <c r="S874" s="221" t="str">
        <f aca="true">IF(B874="","",IF(ISERROR(MATCH($E874,CL,0)),"Unknown",INDIRECT("'C'!$A$"&amp;MATCH($E874,CL,0)+1)))</f>
        <v/>
      </c>
      <c r="T874" s="221" t="str">
        <f aca="true">IF(B874="","",IF(ISERROR(MATCH($J874,SorP!$B$1:$B$6279,0)),"",INDIRECT("'SorP'!$A$"&amp;MATCH($S874&amp;$J874,SorP!C:C,0))))</f>
        <v/>
      </c>
      <c r="U874" s="222"/>
      <c r="V874" s="223" t="e">
        <f aca="false">IF(C874="",NA(),IF(OR(C874="Smelter not listed",C874="Smelter not yet identified"),MATCH($B874&amp;$D874,'Smelter Look-up'!$J:$J,0),MATCH($B874&amp;$C874,'Smelter Look-up'!$J:$J,0)))</f>
        <v>#N/A</v>
      </c>
      <c r="X874" s="179" t="n">
        <f aca="false">IF(AND(C874="Smelter not listed",OR(LEN(D874)=0,LEN(E874)=0)),1,0)</f>
        <v>0</v>
      </c>
      <c r="AB874" s="224" t="str">
        <f aca="false">B874&amp;C874</f>
        <v/>
      </c>
    </row>
    <row r="875" s="179" customFormat="true" ht="20.25" hidden="false" customHeight="false" outlineLevel="0" collapsed="false">
      <c r="A875" s="221"/>
      <c r="B875" s="211" t="str">
        <f aca="false">IF(LEN(A875)=0,"",INDEX('Smelter Look-up'!$A:$A,MATCH($A875,'Smelter Look-up'!$E:$E,0)))</f>
        <v/>
      </c>
      <c r="C875" s="212" t="str">
        <f aca="false">IF(LEN(A875)=0,"",INDEX('Smelter Look-up'!$C:$C,MATCH($A875,'Smelter Look-up'!$E:$E,0)))</f>
        <v/>
      </c>
      <c r="D875" s="213"/>
      <c r="E875" s="211" t="str">
        <f aca="true">IF(ISERROR($V875),"",OFFSET('Smelter Look-up'!$D$4,$V875-4,0)&amp;"")</f>
        <v/>
      </c>
      <c r="F875" s="214" t="str">
        <f aca="true">IF(ISERROR($V875),"",OFFSET('Smelter Look-up'!$E$4,$V875-4,0))</f>
        <v/>
      </c>
      <c r="G875" s="214" t="str">
        <f aca="true">IF(C875=$X$4,IF(ISERROR($V875),"Enter smelter details","RMI"),IF(ISERROR($V875),"",OFFSET('Smelter Look-up'!$F$4,$V875-4,0)))</f>
        <v/>
      </c>
      <c r="H875" s="215" t="str">
        <f aca="true">IF(ISERROR($V875),"",OFFSET('Smelter Look-up'!$G$4,$V875-4,0))</f>
        <v/>
      </c>
      <c r="I875" s="216" t="str">
        <f aca="true">IF(ISERROR($V875),"",OFFSET('Smelter Look-up'!$H$4,$V875-4,0))</f>
        <v/>
      </c>
      <c r="J875" s="216" t="str">
        <f aca="true">IF(ISERROR($V875),"",OFFSET('Smelter Look-up'!$I$4,$V875-4,0))</f>
        <v/>
      </c>
      <c r="K875" s="217"/>
      <c r="L875" s="217"/>
      <c r="M875" s="217"/>
      <c r="N875" s="217"/>
      <c r="O875" s="217"/>
      <c r="P875" s="218"/>
      <c r="Q875" s="219"/>
      <c r="R875" s="220" t="str">
        <f aca="true">IF(ISERROR($V875),"",OFFSET('Smelter Look-up'!$C$4,$V875-4,0)&amp;"")</f>
        <v/>
      </c>
      <c r="S875" s="221" t="str">
        <f aca="true">IF(B875="","",IF(ISERROR(MATCH($E875,CL,0)),"Unknown",INDIRECT("'C'!$A$"&amp;MATCH($E875,CL,0)+1)))</f>
        <v/>
      </c>
      <c r="T875" s="221" t="str">
        <f aca="true">IF(B875="","",IF(ISERROR(MATCH($J875,SorP!$B$1:$B$6279,0)),"",INDIRECT("'SorP'!$A$"&amp;MATCH($S875&amp;$J875,SorP!C:C,0))))</f>
        <v/>
      </c>
      <c r="U875" s="222"/>
      <c r="V875" s="223" t="e">
        <f aca="false">IF(C875="",NA(),IF(OR(C875="Smelter not listed",C875="Smelter not yet identified"),MATCH($B875&amp;$D875,'Smelter Look-up'!$J:$J,0),MATCH($B875&amp;$C875,'Smelter Look-up'!$J:$J,0)))</f>
        <v>#N/A</v>
      </c>
      <c r="X875" s="179" t="n">
        <f aca="false">IF(AND(C875="Smelter not listed",OR(LEN(D875)=0,LEN(E875)=0)),1,0)</f>
        <v>0</v>
      </c>
      <c r="AB875" s="224" t="str">
        <f aca="false">B875&amp;C875</f>
        <v/>
      </c>
    </row>
    <row r="876" s="179" customFormat="true" ht="20.25" hidden="false" customHeight="false" outlineLevel="0" collapsed="false">
      <c r="A876" s="221"/>
      <c r="B876" s="211" t="str">
        <f aca="false">IF(LEN(A876)=0,"",INDEX('Smelter Look-up'!$A:$A,MATCH($A876,'Smelter Look-up'!$E:$E,0)))</f>
        <v/>
      </c>
      <c r="C876" s="212" t="str">
        <f aca="false">IF(LEN(A876)=0,"",INDEX('Smelter Look-up'!$C:$C,MATCH($A876,'Smelter Look-up'!$E:$E,0)))</f>
        <v/>
      </c>
      <c r="D876" s="213"/>
      <c r="E876" s="211" t="str">
        <f aca="true">IF(ISERROR($V876),"",OFFSET('Smelter Look-up'!$D$4,$V876-4,0)&amp;"")</f>
        <v/>
      </c>
      <c r="F876" s="214" t="str">
        <f aca="true">IF(ISERROR($V876),"",OFFSET('Smelter Look-up'!$E$4,$V876-4,0))</f>
        <v/>
      </c>
      <c r="G876" s="214" t="str">
        <f aca="true">IF(C876=$X$4,IF(ISERROR($V876),"Enter smelter details","RMI"),IF(ISERROR($V876),"",OFFSET('Smelter Look-up'!$F$4,$V876-4,0)))</f>
        <v/>
      </c>
      <c r="H876" s="215" t="str">
        <f aca="true">IF(ISERROR($V876),"",OFFSET('Smelter Look-up'!$G$4,$V876-4,0))</f>
        <v/>
      </c>
      <c r="I876" s="216" t="str">
        <f aca="true">IF(ISERROR($V876),"",OFFSET('Smelter Look-up'!$H$4,$V876-4,0))</f>
        <v/>
      </c>
      <c r="J876" s="216" t="str">
        <f aca="true">IF(ISERROR($V876),"",OFFSET('Smelter Look-up'!$I$4,$V876-4,0))</f>
        <v/>
      </c>
      <c r="K876" s="217"/>
      <c r="L876" s="217"/>
      <c r="M876" s="217"/>
      <c r="N876" s="217"/>
      <c r="O876" s="217"/>
      <c r="P876" s="218"/>
      <c r="Q876" s="219"/>
      <c r="R876" s="220" t="str">
        <f aca="true">IF(ISERROR($V876),"",OFFSET('Smelter Look-up'!$C$4,$V876-4,0)&amp;"")</f>
        <v/>
      </c>
      <c r="S876" s="221" t="str">
        <f aca="true">IF(B876="","",IF(ISERROR(MATCH($E876,CL,0)),"Unknown",INDIRECT("'C'!$A$"&amp;MATCH($E876,CL,0)+1)))</f>
        <v/>
      </c>
      <c r="T876" s="221" t="str">
        <f aca="true">IF(B876="","",IF(ISERROR(MATCH($J876,SorP!$B$1:$B$6279,0)),"",INDIRECT("'SorP'!$A$"&amp;MATCH($S876&amp;$J876,SorP!C:C,0))))</f>
        <v/>
      </c>
      <c r="U876" s="222"/>
      <c r="V876" s="223" t="e">
        <f aca="false">IF(C876="",NA(),IF(OR(C876="Smelter not listed",C876="Smelter not yet identified"),MATCH($B876&amp;$D876,'Smelter Look-up'!$J:$J,0),MATCH($B876&amp;$C876,'Smelter Look-up'!$J:$J,0)))</f>
        <v>#N/A</v>
      </c>
      <c r="X876" s="179" t="n">
        <f aca="false">IF(AND(C876="Smelter not listed",OR(LEN(D876)=0,LEN(E876)=0)),1,0)</f>
        <v>0</v>
      </c>
      <c r="AB876" s="224" t="str">
        <f aca="false">B876&amp;C876</f>
        <v/>
      </c>
    </row>
    <row r="877" s="179" customFormat="true" ht="20.25" hidden="false" customHeight="false" outlineLevel="0" collapsed="false">
      <c r="A877" s="221"/>
      <c r="B877" s="211" t="str">
        <f aca="false">IF(LEN(A877)=0,"",INDEX('Smelter Look-up'!$A:$A,MATCH($A877,'Smelter Look-up'!$E:$E,0)))</f>
        <v/>
      </c>
      <c r="C877" s="212" t="str">
        <f aca="false">IF(LEN(A877)=0,"",INDEX('Smelter Look-up'!$C:$C,MATCH($A877,'Smelter Look-up'!$E:$E,0)))</f>
        <v/>
      </c>
      <c r="D877" s="213"/>
      <c r="E877" s="211" t="str">
        <f aca="true">IF(ISERROR($V877),"",OFFSET('Smelter Look-up'!$D$4,$V877-4,0)&amp;"")</f>
        <v/>
      </c>
      <c r="F877" s="214" t="str">
        <f aca="true">IF(ISERROR($V877),"",OFFSET('Smelter Look-up'!$E$4,$V877-4,0))</f>
        <v/>
      </c>
      <c r="G877" s="214" t="str">
        <f aca="true">IF(C877=$X$4,IF(ISERROR($V877),"Enter smelter details","RMI"),IF(ISERROR($V877),"",OFFSET('Smelter Look-up'!$F$4,$V877-4,0)))</f>
        <v/>
      </c>
      <c r="H877" s="215" t="str">
        <f aca="true">IF(ISERROR($V877),"",OFFSET('Smelter Look-up'!$G$4,$V877-4,0))</f>
        <v/>
      </c>
      <c r="I877" s="216" t="str">
        <f aca="true">IF(ISERROR($V877),"",OFFSET('Smelter Look-up'!$H$4,$V877-4,0))</f>
        <v/>
      </c>
      <c r="J877" s="216" t="str">
        <f aca="true">IF(ISERROR($V877),"",OFFSET('Smelter Look-up'!$I$4,$V877-4,0))</f>
        <v/>
      </c>
      <c r="K877" s="217"/>
      <c r="L877" s="217"/>
      <c r="M877" s="217"/>
      <c r="N877" s="217"/>
      <c r="O877" s="217"/>
      <c r="P877" s="218"/>
      <c r="Q877" s="219"/>
      <c r="R877" s="220" t="str">
        <f aca="true">IF(ISERROR($V877),"",OFFSET('Smelter Look-up'!$C$4,$V877-4,0)&amp;"")</f>
        <v/>
      </c>
      <c r="S877" s="221" t="str">
        <f aca="true">IF(B877="","",IF(ISERROR(MATCH($E877,CL,0)),"Unknown",INDIRECT("'C'!$A$"&amp;MATCH($E877,CL,0)+1)))</f>
        <v/>
      </c>
      <c r="T877" s="221" t="str">
        <f aca="true">IF(B877="","",IF(ISERROR(MATCH($J877,SorP!$B$1:$B$6279,0)),"",INDIRECT("'SorP'!$A$"&amp;MATCH($S877&amp;$J877,SorP!C:C,0))))</f>
        <v/>
      </c>
      <c r="U877" s="222"/>
      <c r="V877" s="223" t="e">
        <f aca="false">IF(C877="",NA(),IF(OR(C877="Smelter not listed",C877="Smelter not yet identified"),MATCH($B877&amp;$D877,'Smelter Look-up'!$J:$J,0),MATCH($B877&amp;$C877,'Smelter Look-up'!$J:$J,0)))</f>
        <v>#N/A</v>
      </c>
      <c r="X877" s="179" t="n">
        <f aca="false">IF(AND(C877="Smelter not listed",OR(LEN(D877)=0,LEN(E877)=0)),1,0)</f>
        <v>0</v>
      </c>
      <c r="AB877" s="224" t="str">
        <f aca="false">B877&amp;C877</f>
        <v/>
      </c>
    </row>
    <row r="878" s="179" customFormat="true" ht="20.25" hidden="false" customHeight="false" outlineLevel="0" collapsed="false">
      <c r="A878" s="221"/>
      <c r="B878" s="211" t="str">
        <f aca="false">IF(LEN(A878)=0,"",INDEX('Smelter Look-up'!$A:$A,MATCH($A878,'Smelter Look-up'!$E:$E,0)))</f>
        <v/>
      </c>
      <c r="C878" s="212" t="str">
        <f aca="false">IF(LEN(A878)=0,"",INDEX('Smelter Look-up'!$C:$C,MATCH($A878,'Smelter Look-up'!$E:$E,0)))</f>
        <v/>
      </c>
      <c r="D878" s="213"/>
      <c r="E878" s="211" t="str">
        <f aca="true">IF(ISERROR($V878),"",OFFSET('Smelter Look-up'!$D$4,$V878-4,0)&amp;"")</f>
        <v/>
      </c>
      <c r="F878" s="214" t="str">
        <f aca="true">IF(ISERROR($V878),"",OFFSET('Smelter Look-up'!$E$4,$V878-4,0))</f>
        <v/>
      </c>
      <c r="G878" s="214" t="str">
        <f aca="true">IF(C878=$X$4,IF(ISERROR($V878),"Enter smelter details","RMI"),IF(ISERROR($V878),"",OFFSET('Smelter Look-up'!$F$4,$V878-4,0)))</f>
        <v/>
      </c>
      <c r="H878" s="215" t="str">
        <f aca="true">IF(ISERROR($V878),"",OFFSET('Smelter Look-up'!$G$4,$V878-4,0))</f>
        <v/>
      </c>
      <c r="I878" s="216" t="str">
        <f aca="true">IF(ISERROR($V878),"",OFFSET('Smelter Look-up'!$H$4,$V878-4,0))</f>
        <v/>
      </c>
      <c r="J878" s="216" t="str">
        <f aca="true">IF(ISERROR($V878),"",OFFSET('Smelter Look-up'!$I$4,$V878-4,0))</f>
        <v/>
      </c>
      <c r="K878" s="217"/>
      <c r="L878" s="217"/>
      <c r="M878" s="217"/>
      <c r="N878" s="217"/>
      <c r="O878" s="217"/>
      <c r="P878" s="218"/>
      <c r="Q878" s="219"/>
      <c r="R878" s="220" t="str">
        <f aca="true">IF(ISERROR($V878),"",OFFSET('Smelter Look-up'!$C$4,$V878-4,0)&amp;"")</f>
        <v/>
      </c>
      <c r="S878" s="221" t="str">
        <f aca="true">IF(B878="","",IF(ISERROR(MATCH($E878,CL,0)),"Unknown",INDIRECT("'C'!$A$"&amp;MATCH($E878,CL,0)+1)))</f>
        <v/>
      </c>
      <c r="T878" s="221" t="str">
        <f aca="true">IF(B878="","",IF(ISERROR(MATCH($J878,SorP!$B$1:$B$6279,0)),"",INDIRECT("'SorP'!$A$"&amp;MATCH($S878&amp;$J878,SorP!C:C,0))))</f>
        <v/>
      </c>
      <c r="U878" s="222"/>
      <c r="V878" s="223" t="e">
        <f aca="false">IF(C878="",NA(),IF(OR(C878="Smelter not listed",C878="Smelter not yet identified"),MATCH($B878&amp;$D878,'Smelter Look-up'!$J:$J,0),MATCH($B878&amp;$C878,'Smelter Look-up'!$J:$J,0)))</f>
        <v>#N/A</v>
      </c>
      <c r="X878" s="179" t="n">
        <f aca="false">IF(AND(C878="Smelter not listed",OR(LEN(D878)=0,LEN(E878)=0)),1,0)</f>
        <v>0</v>
      </c>
      <c r="AB878" s="224" t="str">
        <f aca="false">B878&amp;C878</f>
        <v/>
      </c>
    </row>
    <row r="879" s="179" customFormat="true" ht="20.25" hidden="false" customHeight="false" outlineLevel="0" collapsed="false">
      <c r="A879" s="221"/>
      <c r="B879" s="211" t="str">
        <f aca="false">IF(LEN(A879)=0,"",INDEX('Smelter Look-up'!$A:$A,MATCH($A879,'Smelter Look-up'!$E:$E,0)))</f>
        <v/>
      </c>
      <c r="C879" s="212" t="str">
        <f aca="false">IF(LEN(A879)=0,"",INDEX('Smelter Look-up'!$C:$C,MATCH($A879,'Smelter Look-up'!$E:$E,0)))</f>
        <v/>
      </c>
      <c r="D879" s="213"/>
      <c r="E879" s="211" t="str">
        <f aca="true">IF(ISERROR($V879),"",OFFSET('Smelter Look-up'!$D$4,$V879-4,0)&amp;"")</f>
        <v/>
      </c>
      <c r="F879" s="214" t="str">
        <f aca="true">IF(ISERROR($V879),"",OFFSET('Smelter Look-up'!$E$4,$V879-4,0))</f>
        <v/>
      </c>
      <c r="G879" s="214" t="str">
        <f aca="true">IF(C879=$X$4,IF(ISERROR($V879),"Enter smelter details","RMI"),IF(ISERROR($V879),"",OFFSET('Smelter Look-up'!$F$4,$V879-4,0)))</f>
        <v/>
      </c>
      <c r="H879" s="215" t="str">
        <f aca="true">IF(ISERROR($V879),"",OFFSET('Smelter Look-up'!$G$4,$V879-4,0))</f>
        <v/>
      </c>
      <c r="I879" s="216" t="str">
        <f aca="true">IF(ISERROR($V879),"",OFFSET('Smelter Look-up'!$H$4,$V879-4,0))</f>
        <v/>
      </c>
      <c r="J879" s="216" t="str">
        <f aca="true">IF(ISERROR($V879),"",OFFSET('Smelter Look-up'!$I$4,$V879-4,0))</f>
        <v/>
      </c>
      <c r="K879" s="217"/>
      <c r="L879" s="217"/>
      <c r="M879" s="217"/>
      <c r="N879" s="217"/>
      <c r="O879" s="217"/>
      <c r="P879" s="218"/>
      <c r="Q879" s="219"/>
      <c r="R879" s="220" t="str">
        <f aca="true">IF(ISERROR($V879),"",OFFSET('Smelter Look-up'!$C$4,$V879-4,0)&amp;"")</f>
        <v/>
      </c>
      <c r="S879" s="221" t="str">
        <f aca="true">IF(B879="","",IF(ISERROR(MATCH($E879,CL,0)),"Unknown",INDIRECT("'C'!$A$"&amp;MATCH($E879,CL,0)+1)))</f>
        <v/>
      </c>
      <c r="T879" s="221" t="str">
        <f aca="true">IF(B879="","",IF(ISERROR(MATCH($J879,SorP!$B$1:$B$6279,0)),"",INDIRECT("'SorP'!$A$"&amp;MATCH($S879&amp;$J879,SorP!C:C,0))))</f>
        <v/>
      </c>
      <c r="U879" s="222"/>
      <c r="V879" s="223" t="e">
        <f aca="false">IF(C879="",NA(),IF(OR(C879="Smelter not listed",C879="Smelter not yet identified"),MATCH($B879&amp;$D879,'Smelter Look-up'!$J:$J,0),MATCH($B879&amp;$C879,'Smelter Look-up'!$J:$J,0)))</f>
        <v>#N/A</v>
      </c>
      <c r="X879" s="179" t="n">
        <f aca="false">IF(AND(C879="Smelter not listed",OR(LEN(D879)=0,LEN(E879)=0)),1,0)</f>
        <v>0</v>
      </c>
      <c r="AB879" s="224" t="str">
        <f aca="false">B879&amp;C879</f>
        <v/>
      </c>
    </row>
    <row r="880" s="179" customFormat="true" ht="20.25" hidden="false" customHeight="false" outlineLevel="0" collapsed="false">
      <c r="A880" s="221"/>
      <c r="B880" s="211" t="str">
        <f aca="false">IF(LEN(A880)=0,"",INDEX('Smelter Look-up'!$A:$A,MATCH($A880,'Smelter Look-up'!$E:$E,0)))</f>
        <v/>
      </c>
      <c r="C880" s="212" t="str">
        <f aca="false">IF(LEN(A880)=0,"",INDEX('Smelter Look-up'!$C:$C,MATCH($A880,'Smelter Look-up'!$E:$E,0)))</f>
        <v/>
      </c>
      <c r="D880" s="213"/>
      <c r="E880" s="211" t="str">
        <f aca="true">IF(ISERROR($V880),"",OFFSET('Smelter Look-up'!$D$4,$V880-4,0)&amp;"")</f>
        <v/>
      </c>
      <c r="F880" s="214" t="str">
        <f aca="true">IF(ISERROR($V880),"",OFFSET('Smelter Look-up'!$E$4,$V880-4,0))</f>
        <v/>
      </c>
      <c r="G880" s="214" t="str">
        <f aca="true">IF(C880=$X$4,IF(ISERROR($V880),"Enter smelter details","RMI"),IF(ISERROR($V880),"",OFFSET('Smelter Look-up'!$F$4,$V880-4,0)))</f>
        <v/>
      </c>
      <c r="H880" s="215" t="str">
        <f aca="true">IF(ISERROR($V880),"",OFFSET('Smelter Look-up'!$G$4,$V880-4,0))</f>
        <v/>
      </c>
      <c r="I880" s="216" t="str">
        <f aca="true">IF(ISERROR($V880),"",OFFSET('Smelter Look-up'!$H$4,$V880-4,0))</f>
        <v/>
      </c>
      <c r="J880" s="216" t="str">
        <f aca="true">IF(ISERROR($V880),"",OFFSET('Smelter Look-up'!$I$4,$V880-4,0))</f>
        <v/>
      </c>
      <c r="K880" s="217"/>
      <c r="L880" s="217"/>
      <c r="M880" s="217"/>
      <c r="N880" s="217"/>
      <c r="O880" s="217"/>
      <c r="P880" s="218"/>
      <c r="Q880" s="219"/>
      <c r="R880" s="220" t="str">
        <f aca="true">IF(ISERROR($V880),"",OFFSET('Smelter Look-up'!$C$4,$V880-4,0)&amp;"")</f>
        <v/>
      </c>
      <c r="S880" s="221" t="str">
        <f aca="true">IF(B880="","",IF(ISERROR(MATCH($E880,CL,0)),"Unknown",INDIRECT("'C'!$A$"&amp;MATCH($E880,CL,0)+1)))</f>
        <v/>
      </c>
      <c r="T880" s="221" t="str">
        <f aca="true">IF(B880="","",IF(ISERROR(MATCH($J880,SorP!$B$1:$B$6279,0)),"",INDIRECT("'SorP'!$A$"&amp;MATCH($S880&amp;$J880,SorP!C:C,0))))</f>
        <v/>
      </c>
      <c r="U880" s="222"/>
      <c r="V880" s="223" t="e">
        <f aca="false">IF(C880="",NA(),IF(OR(C880="Smelter not listed",C880="Smelter not yet identified"),MATCH($B880&amp;$D880,'Smelter Look-up'!$J:$J,0),MATCH($B880&amp;$C880,'Smelter Look-up'!$J:$J,0)))</f>
        <v>#N/A</v>
      </c>
      <c r="X880" s="179" t="n">
        <f aca="false">IF(AND(C880="Smelter not listed",OR(LEN(D880)=0,LEN(E880)=0)),1,0)</f>
        <v>0</v>
      </c>
      <c r="AB880" s="224" t="str">
        <f aca="false">B880&amp;C880</f>
        <v/>
      </c>
    </row>
    <row r="881" s="179" customFormat="true" ht="20.25" hidden="false" customHeight="false" outlineLevel="0" collapsed="false">
      <c r="A881" s="221"/>
      <c r="B881" s="211" t="str">
        <f aca="false">IF(LEN(A881)=0,"",INDEX('Smelter Look-up'!$A:$A,MATCH($A881,'Smelter Look-up'!$E:$E,0)))</f>
        <v/>
      </c>
      <c r="C881" s="212" t="str">
        <f aca="false">IF(LEN(A881)=0,"",INDEX('Smelter Look-up'!$C:$C,MATCH($A881,'Smelter Look-up'!$E:$E,0)))</f>
        <v/>
      </c>
      <c r="D881" s="213"/>
      <c r="E881" s="211" t="str">
        <f aca="true">IF(ISERROR($V881),"",OFFSET('Smelter Look-up'!$D$4,$V881-4,0)&amp;"")</f>
        <v/>
      </c>
      <c r="F881" s="214" t="str">
        <f aca="true">IF(ISERROR($V881),"",OFFSET('Smelter Look-up'!$E$4,$V881-4,0))</f>
        <v/>
      </c>
      <c r="G881" s="214" t="str">
        <f aca="true">IF(C881=$X$4,IF(ISERROR($V881),"Enter smelter details","RMI"),IF(ISERROR($V881),"",OFFSET('Smelter Look-up'!$F$4,$V881-4,0)))</f>
        <v/>
      </c>
      <c r="H881" s="215" t="str">
        <f aca="true">IF(ISERROR($V881),"",OFFSET('Smelter Look-up'!$G$4,$V881-4,0))</f>
        <v/>
      </c>
      <c r="I881" s="216" t="str">
        <f aca="true">IF(ISERROR($V881),"",OFFSET('Smelter Look-up'!$H$4,$V881-4,0))</f>
        <v/>
      </c>
      <c r="J881" s="216" t="str">
        <f aca="true">IF(ISERROR($V881),"",OFFSET('Smelter Look-up'!$I$4,$V881-4,0))</f>
        <v/>
      </c>
      <c r="K881" s="217"/>
      <c r="L881" s="217"/>
      <c r="M881" s="217"/>
      <c r="N881" s="217"/>
      <c r="O881" s="217"/>
      <c r="P881" s="218"/>
      <c r="Q881" s="219"/>
      <c r="R881" s="220" t="str">
        <f aca="true">IF(ISERROR($V881),"",OFFSET('Smelter Look-up'!$C$4,$V881-4,0)&amp;"")</f>
        <v/>
      </c>
      <c r="S881" s="221" t="str">
        <f aca="true">IF(B881="","",IF(ISERROR(MATCH($E881,CL,0)),"Unknown",INDIRECT("'C'!$A$"&amp;MATCH($E881,CL,0)+1)))</f>
        <v/>
      </c>
      <c r="T881" s="221" t="str">
        <f aca="true">IF(B881="","",IF(ISERROR(MATCH($J881,SorP!$B$1:$B$6279,0)),"",INDIRECT("'SorP'!$A$"&amp;MATCH($S881&amp;$J881,SorP!C:C,0))))</f>
        <v/>
      </c>
      <c r="U881" s="222"/>
      <c r="V881" s="223" t="e">
        <f aca="false">IF(C881="",NA(),IF(OR(C881="Smelter not listed",C881="Smelter not yet identified"),MATCH($B881&amp;$D881,'Smelter Look-up'!$J:$J,0),MATCH($B881&amp;$C881,'Smelter Look-up'!$J:$J,0)))</f>
        <v>#N/A</v>
      </c>
      <c r="X881" s="179" t="n">
        <f aca="false">IF(AND(C881="Smelter not listed",OR(LEN(D881)=0,LEN(E881)=0)),1,0)</f>
        <v>0</v>
      </c>
      <c r="AB881" s="224" t="str">
        <f aca="false">B881&amp;C881</f>
        <v/>
      </c>
    </row>
    <row r="882" s="179" customFormat="true" ht="20.25" hidden="false" customHeight="false" outlineLevel="0" collapsed="false">
      <c r="A882" s="221"/>
      <c r="B882" s="211" t="str">
        <f aca="false">IF(LEN(A882)=0,"",INDEX('Smelter Look-up'!$A:$A,MATCH($A882,'Smelter Look-up'!$E:$E,0)))</f>
        <v/>
      </c>
      <c r="C882" s="212" t="str">
        <f aca="false">IF(LEN(A882)=0,"",INDEX('Smelter Look-up'!$C:$C,MATCH($A882,'Smelter Look-up'!$E:$E,0)))</f>
        <v/>
      </c>
      <c r="D882" s="213"/>
      <c r="E882" s="211" t="str">
        <f aca="true">IF(ISERROR($V882),"",OFFSET('Smelter Look-up'!$D$4,$V882-4,0)&amp;"")</f>
        <v/>
      </c>
      <c r="F882" s="214" t="str">
        <f aca="true">IF(ISERROR($V882),"",OFFSET('Smelter Look-up'!$E$4,$V882-4,0))</f>
        <v/>
      </c>
      <c r="G882" s="214" t="str">
        <f aca="true">IF(C882=$X$4,IF(ISERROR($V882),"Enter smelter details","RMI"),IF(ISERROR($V882),"",OFFSET('Smelter Look-up'!$F$4,$V882-4,0)))</f>
        <v/>
      </c>
      <c r="H882" s="215" t="str">
        <f aca="true">IF(ISERROR($V882),"",OFFSET('Smelter Look-up'!$G$4,$V882-4,0))</f>
        <v/>
      </c>
      <c r="I882" s="216" t="str">
        <f aca="true">IF(ISERROR($V882),"",OFFSET('Smelter Look-up'!$H$4,$V882-4,0))</f>
        <v/>
      </c>
      <c r="J882" s="216" t="str">
        <f aca="true">IF(ISERROR($V882),"",OFFSET('Smelter Look-up'!$I$4,$V882-4,0))</f>
        <v/>
      </c>
      <c r="K882" s="217"/>
      <c r="L882" s="217"/>
      <c r="M882" s="217"/>
      <c r="N882" s="217"/>
      <c r="O882" s="217"/>
      <c r="P882" s="218"/>
      <c r="Q882" s="219"/>
      <c r="R882" s="220" t="str">
        <f aca="true">IF(ISERROR($V882),"",OFFSET('Smelter Look-up'!$C$4,$V882-4,0)&amp;"")</f>
        <v/>
      </c>
      <c r="S882" s="221" t="str">
        <f aca="true">IF(B882="","",IF(ISERROR(MATCH($E882,CL,0)),"Unknown",INDIRECT("'C'!$A$"&amp;MATCH($E882,CL,0)+1)))</f>
        <v/>
      </c>
      <c r="T882" s="221" t="str">
        <f aca="true">IF(B882="","",IF(ISERROR(MATCH($J882,SorP!$B$1:$B$6279,0)),"",INDIRECT("'SorP'!$A$"&amp;MATCH($S882&amp;$J882,SorP!C:C,0))))</f>
        <v/>
      </c>
      <c r="U882" s="222"/>
      <c r="V882" s="223" t="e">
        <f aca="false">IF(C882="",NA(),IF(OR(C882="Smelter not listed",C882="Smelter not yet identified"),MATCH($B882&amp;$D882,'Smelter Look-up'!$J:$J,0),MATCH($B882&amp;$C882,'Smelter Look-up'!$J:$J,0)))</f>
        <v>#N/A</v>
      </c>
      <c r="X882" s="179" t="n">
        <f aca="false">IF(AND(C882="Smelter not listed",OR(LEN(D882)=0,LEN(E882)=0)),1,0)</f>
        <v>0</v>
      </c>
      <c r="AB882" s="224" t="str">
        <f aca="false">B882&amp;C882</f>
        <v/>
      </c>
    </row>
    <row r="883" s="179" customFormat="true" ht="20.25" hidden="false" customHeight="false" outlineLevel="0" collapsed="false">
      <c r="A883" s="221"/>
      <c r="B883" s="211" t="str">
        <f aca="false">IF(LEN(A883)=0,"",INDEX('Smelter Look-up'!$A:$A,MATCH($A883,'Smelter Look-up'!$E:$E,0)))</f>
        <v/>
      </c>
      <c r="C883" s="212" t="str">
        <f aca="false">IF(LEN(A883)=0,"",INDEX('Smelter Look-up'!$C:$C,MATCH($A883,'Smelter Look-up'!$E:$E,0)))</f>
        <v/>
      </c>
      <c r="D883" s="213"/>
      <c r="E883" s="211" t="str">
        <f aca="true">IF(ISERROR($V883),"",OFFSET('Smelter Look-up'!$D$4,$V883-4,0)&amp;"")</f>
        <v/>
      </c>
      <c r="F883" s="214" t="str">
        <f aca="true">IF(ISERROR($V883),"",OFFSET('Smelter Look-up'!$E$4,$V883-4,0))</f>
        <v/>
      </c>
      <c r="G883" s="214" t="str">
        <f aca="true">IF(C883=$X$4,IF(ISERROR($V883),"Enter smelter details","RMI"),IF(ISERROR($V883),"",OFFSET('Smelter Look-up'!$F$4,$V883-4,0)))</f>
        <v/>
      </c>
      <c r="H883" s="215" t="str">
        <f aca="true">IF(ISERROR($V883),"",OFFSET('Smelter Look-up'!$G$4,$V883-4,0))</f>
        <v/>
      </c>
      <c r="I883" s="216" t="str">
        <f aca="true">IF(ISERROR($V883),"",OFFSET('Smelter Look-up'!$H$4,$V883-4,0))</f>
        <v/>
      </c>
      <c r="J883" s="216" t="str">
        <f aca="true">IF(ISERROR($V883),"",OFFSET('Smelter Look-up'!$I$4,$V883-4,0))</f>
        <v/>
      </c>
      <c r="K883" s="217"/>
      <c r="L883" s="217"/>
      <c r="M883" s="217"/>
      <c r="N883" s="217"/>
      <c r="O883" s="217"/>
      <c r="P883" s="218"/>
      <c r="Q883" s="219"/>
      <c r="R883" s="220" t="str">
        <f aca="true">IF(ISERROR($V883),"",OFFSET('Smelter Look-up'!$C$4,$V883-4,0)&amp;"")</f>
        <v/>
      </c>
      <c r="S883" s="221" t="str">
        <f aca="true">IF(B883="","",IF(ISERROR(MATCH($E883,CL,0)),"Unknown",INDIRECT("'C'!$A$"&amp;MATCH($E883,CL,0)+1)))</f>
        <v/>
      </c>
      <c r="T883" s="221" t="str">
        <f aca="true">IF(B883="","",IF(ISERROR(MATCH($J883,SorP!$B$1:$B$6279,0)),"",INDIRECT("'SorP'!$A$"&amp;MATCH($S883&amp;$J883,SorP!C:C,0))))</f>
        <v/>
      </c>
      <c r="U883" s="222"/>
      <c r="V883" s="223" t="e">
        <f aca="false">IF(C883="",NA(),IF(OR(C883="Smelter not listed",C883="Smelter not yet identified"),MATCH($B883&amp;$D883,'Smelter Look-up'!$J:$J,0),MATCH($B883&amp;$C883,'Smelter Look-up'!$J:$J,0)))</f>
        <v>#N/A</v>
      </c>
      <c r="X883" s="179" t="n">
        <f aca="false">IF(AND(C883="Smelter not listed",OR(LEN(D883)=0,LEN(E883)=0)),1,0)</f>
        <v>0</v>
      </c>
      <c r="AB883" s="224" t="str">
        <f aca="false">B883&amp;C883</f>
        <v/>
      </c>
    </row>
    <row r="884" s="179" customFormat="true" ht="20.25" hidden="false" customHeight="false" outlineLevel="0" collapsed="false">
      <c r="A884" s="221"/>
      <c r="B884" s="211" t="str">
        <f aca="false">IF(LEN(A884)=0,"",INDEX('Smelter Look-up'!$A:$A,MATCH($A884,'Smelter Look-up'!$E:$E,0)))</f>
        <v/>
      </c>
      <c r="C884" s="212" t="str">
        <f aca="false">IF(LEN(A884)=0,"",INDEX('Smelter Look-up'!$C:$C,MATCH($A884,'Smelter Look-up'!$E:$E,0)))</f>
        <v/>
      </c>
      <c r="D884" s="213"/>
      <c r="E884" s="211" t="str">
        <f aca="true">IF(ISERROR($V884),"",OFFSET('Smelter Look-up'!$D$4,$V884-4,0)&amp;"")</f>
        <v/>
      </c>
      <c r="F884" s="214" t="str">
        <f aca="true">IF(ISERROR($V884),"",OFFSET('Smelter Look-up'!$E$4,$V884-4,0))</f>
        <v/>
      </c>
      <c r="G884" s="214" t="str">
        <f aca="true">IF(C884=$X$4,IF(ISERROR($V884),"Enter smelter details","RMI"),IF(ISERROR($V884),"",OFFSET('Smelter Look-up'!$F$4,$V884-4,0)))</f>
        <v/>
      </c>
      <c r="H884" s="215" t="str">
        <f aca="true">IF(ISERROR($V884),"",OFFSET('Smelter Look-up'!$G$4,$V884-4,0))</f>
        <v/>
      </c>
      <c r="I884" s="216" t="str">
        <f aca="true">IF(ISERROR($V884),"",OFFSET('Smelter Look-up'!$H$4,$V884-4,0))</f>
        <v/>
      </c>
      <c r="J884" s="216" t="str">
        <f aca="true">IF(ISERROR($V884),"",OFFSET('Smelter Look-up'!$I$4,$V884-4,0))</f>
        <v/>
      </c>
      <c r="K884" s="217"/>
      <c r="L884" s="217"/>
      <c r="M884" s="217"/>
      <c r="N884" s="217"/>
      <c r="O884" s="217"/>
      <c r="P884" s="218"/>
      <c r="Q884" s="219"/>
      <c r="R884" s="220" t="str">
        <f aca="true">IF(ISERROR($V884),"",OFFSET('Smelter Look-up'!$C$4,$V884-4,0)&amp;"")</f>
        <v/>
      </c>
      <c r="S884" s="221" t="str">
        <f aca="true">IF(B884="","",IF(ISERROR(MATCH($E884,CL,0)),"Unknown",INDIRECT("'C'!$A$"&amp;MATCH($E884,CL,0)+1)))</f>
        <v/>
      </c>
      <c r="T884" s="221" t="str">
        <f aca="true">IF(B884="","",IF(ISERROR(MATCH($J884,SorP!$B$1:$B$6279,0)),"",INDIRECT("'SorP'!$A$"&amp;MATCH($S884&amp;$J884,SorP!C:C,0))))</f>
        <v/>
      </c>
      <c r="U884" s="222"/>
      <c r="V884" s="223" t="e">
        <f aca="false">IF(C884="",NA(),IF(OR(C884="Smelter not listed",C884="Smelter not yet identified"),MATCH($B884&amp;$D884,'Smelter Look-up'!$J:$J,0),MATCH($B884&amp;$C884,'Smelter Look-up'!$J:$J,0)))</f>
        <v>#N/A</v>
      </c>
      <c r="X884" s="179" t="n">
        <f aca="false">IF(AND(C884="Smelter not listed",OR(LEN(D884)=0,LEN(E884)=0)),1,0)</f>
        <v>0</v>
      </c>
      <c r="AB884" s="224" t="str">
        <f aca="false">B884&amp;C884</f>
        <v/>
      </c>
    </row>
    <row r="885" s="179" customFormat="true" ht="20.25" hidden="false" customHeight="false" outlineLevel="0" collapsed="false">
      <c r="A885" s="221"/>
      <c r="B885" s="211" t="str">
        <f aca="false">IF(LEN(A885)=0,"",INDEX('Smelter Look-up'!$A:$A,MATCH($A885,'Smelter Look-up'!$E:$E,0)))</f>
        <v/>
      </c>
      <c r="C885" s="212" t="str">
        <f aca="false">IF(LEN(A885)=0,"",INDEX('Smelter Look-up'!$C:$C,MATCH($A885,'Smelter Look-up'!$E:$E,0)))</f>
        <v/>
      </c>
      <c r="D885" s="213"/>
      <c r="E885" s="211" t="str">
        <f aca="true">IF(ISERROR($V885),"",OFFSET('Smelter Look-up'!$D$4,$V885-4,0)&amp;"")</f>
        <v/>
      </c>
      <c r="F885" s="214" t="str">
        <f aca="true">IF(ISERROR($V885),"",OFFSET('Smelter Look-up'!$E$4,$V885-4,0))</f>
        <v/>
      </c>
      <c r="G885" s="214" t="str">
        <f aca="true">IF(C885=$X$4,IF(ISERROR($V885),"Enter smelter details","RMI"),IF(ISERROR($V885),"",OFFSET('Smelter Look-up'!$F$4,$V885-4,0)))</f>
        <v/>
      </c>
      <c r="H885" s="215" t="str">
        <f aca="true">IF(ISERROR($V885),"",OFFSET('Smelter Look-up'!$G$4,$V885-4,0))</f>
        <v/>
      </c>
      <c r="I885" s="216" t="str">
        <f aca="true">IF(ISERROR($V885),"",OFFSET('Smelter Look-up'!$H$4,$V885-4,0))</f>
        <v/>
      </c>
      <c r="J885" s="216" t="str">
        <f aca="true">IF(ISERROR($V885),"",OFFSET('Smelter Look-up'!$I$4,$V885-4,0))</f>
        <v/>
      </c>
      <c r="K885" s="217"/>
      <c r="L885" s="217"/>
      <c r="M885" s="217"/>
      <c r="N885" s="217"/>
      <c r="O885" s="217"/>
      <c r="P885" s="218"/>
      <c r="Q885" s="219"/>
      <c r="R885" s="220" t="str">
        <f aca="true">IF(ISERROR($V885),"",OFFSET('Smelter Look-up'!$C$4,$V885-4,0)&amp;"")</f>
        <v/>
      </c>
      <c r="S885" s="221" t="str">
        <f aca="true">IF(B885="","",IF(ISERROR(MATCH($E885,CL,0)),"Unknown",INDIRECT("'C'!$A$"&amp;MATCH($E885,CL,0)+1)))</f>
        <v/>
      </c>
      <c r="T885" s="221" t="str">
        <f aca="true">IF(B885="","",IF(ISERROR(MATCH($J885,SorP!$B$1:$B$6279,0)),"",INDIRECT("'SorP'!$A$"&amp;MATCH($S885&amp;$J885,SorP!C:C,0))))</f>
        <v/>
      </c>
      <c r="U885" s="222"/>
      <c r="V885" s="223" t="e">
        <f aca="false">IF(C885="",NA(),IF(OR(C885="Smelter not listed",C885="Smelter not yet identified"),MATCH($B885&amp;$D885,'Smelter Look-up'!$J:$J,0),MATCH($B885&amp;$C885,'Smelter Look-up'!$J:$J,0)))</f>
        <v>#N/A</v>
      </c>
      <c r="X885" s="179" t="n">
        <f aca="false">IF(AND(C885="Smelter not listed",OR(LEN(D885)=0,LEN(E885)=0)),1,0)</f>
        <v>0</v>
      </c>
      <c r="AB885" s="224" t="str">
        <f aca="false">B885&amp;C885</f>
        <v/>
      </c>
    </row>
    <row r="886" s="179" customFormat="true" ht="20.25" hidden="false" customHeight="false" outlineLevel="0" collapsed="false">
      <c r="A886" s="221"/>
      <c r="B886" s="211" t="str">
        <f aca="false">IF(LEN(A886)=0,"",INDEX('Smelter Look-up'!$A:$A,MATCH($A886,'Smelter Look-up'!$E:$E,0)))</f>
        <v/>
      </c>
      <c r="C886" s="212" t="str">
        <f aca="false">IF(LEN(A886)=0,"",INDEX('Smelter Look-up'!$C:$C,MATCH($A886,'Smelter Look-up'!$E:$E,0)))</f>
        <v/>
      </c>
      <c r="D886" s="213"/>
      <c r="E886" s="211" t="str">
        <f aca="true">IF(ISERROR($V886),"",OFFSET('Smelter Look-up'!$D$4,$V886-4,0)&amp;"")</f>
        <v/>
      </c>
      <c r="F886" s="214" t="str">
        <f aca="true">IF(ISERROR($V886),"",OFFSET('Smelter Look-up'!$E$4,$V886-4,0))</f>
        <v/>
      </c>
      <c r="G886" s="214" t="str">
        <f aca="true">IF(C886=$X$4,IF(ISERROR($V886),"Enter smelter details","RMI"),IF(ISERROR($V886),"",OFFSET('Smelter Look-up'!$F$4,$V886-4,0)))</f>
        <v/>
      </c>
      <c r="H886" s="215" t="str">
        <f aca="true">IF(ISERROR($V886),"",OFFSET('Smelter Look-up'!$G$4,$V886-4,0))</f>
        <v/>
      </c>
      <c r="I886" s="216" t="str">
        <f aca="true">IF(ISERROR($V886),"",OFFSET('Smelter Look-up'!$H$4,$V886-4,0))</f>
        <v/>
      </c>
      <c r="J886" s="216" t="str">
        <f aca="true">IF(ISERROR($V886),"",OFFSET('Smelter Look-up'!$I$4,$V886-4,0))</f>
        <v/>
      </c>
      <c r="K886" s="217"/>
      <c r="L886" s="217"/>
      <c r="M886" s="217"/>
      <c r="N886" s="217"/>
      <c r="O886" s="217"/>
      <c r="P886" s="218"/>
      <c r="Q886" s="219"/>
      <c r="R886" s="220" t="str">
        <f aca="true">IF(ISERROR($V886),"",OFFSET('Smelter Look-up'!$C$4,$V886-4,0)&amp;"")</f>
        <v/>
      </c>
      <c r="S886" s="221" t="str">
        <f aca="true">IF(B886="","",IF(ISERROR(MATCH($E886,CL,0)),"Unknown",INDIRECT("'C'!$A$"&amp;MATCH($E886,CL,0)+1)))</f>
        <v/>
      </c>
      <c r="T886" s="221" t="str">
        <f aca="true">IF(B886="","",IF(ISERROR(MATCH($J886,SorP!$B$1:$B$6279,0)),"",INDIRECT("'SorP'!$A$"&amp;MATCH($S886&amp;$J886,SorP!C:C,0))))</f>
        <v/>
      </c>
      <c r="U886" s="222"/>
      <c r="V886" s="223" t="e">
        <f aca="false">IF(C886="",NA(),IF(OR(C886="Smelter not listed",C886="Smelter not yet identified"),MATCH($B886&amp;$D886,'Smelter Look-up'!$J:$J,0),MATCH($B886&amp;$C886,'Smelter Look-up'!$J:$J,0)))</f>
        <v>#N/A</v>
      </c>
      <c r="X886" s="179" t="n">
        <f aca="false">IF(AND(C886="Smelter not listed",OR(LEN(D886)=0,LEN(E886)=0)),1,0)</f>
        <v>0</v>
      </c>
      <c r="AB886" s="224" t="str">
        <f aca="false">B886&amp;C886</f>
        <v/>
      </c>
    </row>
    <row r="887" s="179" customFormat="true" ht="20.25" hidden="false" customHeight="false" outlineLevel="0" collapsed="false">
      <c r="A887" s="221"/>
      <c r="B887" s="211" t="str">
        <f aca="false">IF(LEN(A887)=0,"",INDEX('Smelter Look-up'!$A:$A,MATCH($A887,'Smelter Look-up'!$E:$E,0)))</f>
        <v/>
      </c>
      <c r="C887" s="212" t="str">
        <f aca="false">IF(LEN(A887)=0,"",INDEX('Smelter Look-up'!$C:$C,MATCH($A887,'Smelter Look-up'!$E:$E,0)))</f>
        <v/>
      </c>
      <c r="D887" s="213"/>
      <c r="E887" s="211" t="str">
        <f aca="true">IF(ISERROR($V887),"",OFFSET('Smelter Look-up'!$D$4,$V887-4,0)&amp;"")</f>
        <v/>
      </c>
      <c r="F887" s="214" t="str">
        <f aca="true">IF(ISERROR($V887),"",OFFSET('Smelter Look-up'!$E$4,$V887-4,0))</f>
        <v/>
      </c>
      <c r="G887" s="214" t="str">
        <f aca="true">IF(C887=$X$4,IF(ISERROR($V887),"Enter smelter details","RMI"),IF(ISERROR($V887),"",OFFSET('Smelter Look-up'!$F$4,$V887-4,0)))</f>
        <v/>
      </c>
      <c r="H887" s="215" t="str">
        <f aca="true">IF(ISERROR($V887),"",OFFSET('Smelter Look-up'!$G$4,$V887-4,0))</f>
        <v/>
      </c>
      <c r="I887" s="216" t="str">
        <f aca="true">IF(ISERROR($V887),"",OFFSET('Smelter Look-up'!$H$4,$V887-4,0))</f>
        <v/>
      </c>
      <c r="J887" s="216" t="str">
        <f aca="true">IF(ISERROR($V887),"",OFFSET('Smelter Look-up'!$I$4,$V887-4,0))</f>
        <v/>
      </c>
      <c r="K887" s="217"/>
      <c r="L887" s="217"/>
      <c r="M887" s="217"/>
      <c r="N887" s="217"/>
      <c r="O887" s="217"/>
      <c r="P887" s="218"/>
      <c r="Q887" s="219"/>
      <c r="R887" s="220" t="str">
        <f aca="true">IF(ISERROR($V887),"",OFFSET('Smelter Look-up'!$C$4,$V887-4,0)&amp;"")</f>
        <v/>
      </c>
      <c r="S887" s="221" t="str">
        <f aca="true">IF(B887="","",IF(ISERROR(MATCH($E887,CL,0)),"Unknown",INDIRECT("'C'!$A$"&amp;MATCH($E887,CL,0)+1)))</f>
        <v/>
      </c>
      <c r="T887" s="221" t="str">
        <f aca="true">IF(B887="","",IF(ISERROR(MATCH($J887,SorP!$B$1:$B$6279,0)),"",INDIRECT("'SorP'!$A$"&amp;MATCH($S887&amp;$J887,SorP!C:C,0))))</f>
        <v/>
      </c>
      <c r="U887" s="222"/>
      <c r="V887" s="223" t="e">
        <f aca="false">IF(C887="",NA(),IF(OR(C887="Smelter not listed",C887="Smelter not yet identified"),MATCH($B887&amp;$D887,'Smelter Look-up'!$J:$J,0),MATCH($B887&amp;$C887,'Smelter Look-up'!$J:$J,0)))</f>
        <v>#N/A</v>
      </c>
      <c r="X887" s="179" t="n">
        <f aca="false">IF(AND(C887="Smelter not listed",OR(LEN(D887)=0,LEN(E887)=0)),1,0)</f>
        <v>0</v>
      </c>
      <c r="AB887" s="224" t="str">
        <f aca="false">B887&amp;C887</f>
        <v/>
      </c>
    </row>
    <row r="888" s="179" customFormat="true" ht="20.25" hidden="false" customHeight="false" outlineLevel="0" collapsed="false">
      <c r="A888" s="221"/>
      <c r="B888" s="211" t="str">
        <f aca="false">IF(LEN(A888)=0,"",INDEX('Smelter Look-up'!$A:$A,MATCH($A888,'Smelter Look-up'!$E:$E,0)))</f>
        <v/>
      </c>
      <c r="C888" s="212" t="str">
        <f aca="false">IF(LEN(A888)=0,"",INDEX('Smelter Look-up'!$C:$C,MATCH($A888,'Smelter Look-up'!$E:$E,0)))</f>
        <v/>
      </c>
      <c r="D888" s="213"/>
      <c r="E888" s="211" t="str">
        <f aca="true">IF(ISERROR($V888),"",OFFSET('Smelter Look-up'!$D$4,$V888-4,0)&amp;"")</f>
        <v/>
      </c>
      <c r="F888" s="214" t="str">
        <f aca="true">IF(ISERROR($V888),"",OFFSET('Smelter Look-up'!$E$4,$V888-4,0))</f>
        <v/>
      </c>
      <c r="G888" s="214" t="str">
        <f aca="true">IF(C888=$X$4,IF(ISERROR($V888),"Enter smelter details","RMI"),IF(ISERROR($V888),"",OFFSET('Smelter Look-up'!$F$4,$V888-4,0)))</f>
        <v/>
      </c>
      <c r="H888" s="215" t="str">
        <f aca="true">IF(ISERROR($V888),"",OFFSET('Smelter Look-up'!$G$4,$V888-4,0))</f>
        <v/>
      </c>
      <c r="I888" s="216" t="str">
        <f aca="true">IF(ISERROR($V888),"",OFFSET('Smelter Look-up'!$H$4,$V888-4,0))</f>
        <v/>
      </c>
      <c r="J888" s="216" t="str">
        <f aca="true">IF(ISERROR($V888),"",OFFSET('Smelter Look-up'!$I$4,$V888-4,0))</f>
        <v/>
      </c>
      <c r="K888" s="217"/>
      <c r="L888" s="217"/>
      <c r="M888" s="217"/>
      <c r="N888" s="217"/>
      <c r="O888" s="217"/>
      <c r="P888" s="218"/>
      <c r="Q888" s="219"/>
      <c r="R888" s="220" t="str">
        <f aca="true">IF(ISERROR($V888),"",OFFSET('Smelter Look-up'!$C$4,$V888-4,0)&amp;"")</f>
        <v/>
      </c>
      <c r="S888" s="221" t="str">
        <f aca="true">IF(B888="","",IF(ISERROR(MATCH($E888,CL,0)),"Unknown",INDIRECT("'C'!$A$"&amp;MATCH($E888,CL,0)+1)))</f>
        <v/>
      </c>
      <c r="T888" s="221" t="str">
        <f aca="true">IF(B888="","",IF(ISERROR(MATCH($J888,SorP!$B$1:$B$6279,0)),"",INDIRECT("'SorP'!$A$"&amp;MATCH($S888&amp;$J888,SorP!C:C,0))))</f>
        <v/>
      </c>
      <c r="U888" s="222"/>
      <c r="V888" s="223" t="e">
        <f aca="false">IF(C888="",NA(),IF(OR(C888="Smelter not listed",C888="Smelter not yet identified"),MATCH($B888&amp;$D888,'Smelter Look-up'!$J:$J,0),MATCH($B888&amp;$C888,'Smelter Look-up'!$J:$J,0)))</f>
        <v>#N/A</v>
      </c>
      <c r="X888" s="179" t="n">
        <f aca="false">IF(AND(C888="Smelter not listed",OR(LEN(D888)=0,LEN(E888)=0)),1,0)</f>
        <v>0</v>
      </c>
      <c r="AB888" s="224" t="str">
        <f aca="false">B888&amp;C888</f>
        <v/>
      </c>
    </row>
    <row r="889" s="179" customFormat="true" ht="20.25" hidden="false" customHeight="false" outlineLevel="0" collapsed="false">
      <c r="A889" s="221"/>
      <c r="B889" s="211" t="str">
        <f aca="false">IF(LEN(A889)=0,"",INDEX('Smelter Look-up'!$A:$A,MATCH($A889,'Smelter Look-up'!$E:$E,0)))</f>
        <v/>
      </c>
      <c r="C889" s="212" t="str">
        <f aca="false">IF(LEN(A889)=0,"",INDEX('Smelter Look-up'!$C:$C,MATCH($A889,'Smelter Look-up'!$E:$E,0)))</f>
        <v/>
      </c>
      <c r="D889" s="213"/>
      <c r="E889" s="211" t="str">
        <f aca="true">IF(ISERROR($V889),"",OFFSET('Smelter Look-up'!$D$4,$V889-4,0)&amp;"")</f>
        <v/>
      </c>
      <c r="F889" s="214" t="str">
        <f aca="true">IF(ISERROR($V889),"",OFFSET('Smelter Look-up'!$E$4,$V889-4,0))</f>
        <v/>
      </c>
      <c r="G889" s="214" t="str">
        <f aca="true">IF(C889=$X$4,IF(ISERROR($V889),"Enter smelter details","RMI"),IF(ISERROR($V889),"",OFFSET('Smelter Look-up'!$F$4,$V889-4,0)))</f>
        <v/>
      </c>
      <c r="H889" s="215" t="str">
        <f aca="true">IF(ISERROR($V889),"",OFFSET('Smelter Look-up'!$G$4,$V889-4,0))</f>
        <v/>
      </c>
      <c r="I889" s="216" t="str">
        <f aca="true">IF(ISERROR($V889),"",OFFSET('Smelter Look-up'!$H$4,$V889-4,0))</f>
        <v/>
      </c>
      <c r="J889" s="216" t="str">
        <f aca="true">IF(ISERROR($V889),"",OFFSET('Smelter Look-up'!$I$4,$V889-4,0))</f>
        <v/>
      </c>
      <c r="K889" s="217"/>
      <c r="L889" s="217"/>
      <c r="M889" s="217"/>
      <c r="N889" s="217"/>
      <c r="O889" s="217"/>
      <c r="P889" s="218"/>
      <c r="Q889" s="219"/>
      <c r="R889" s="220" t="str">
        <f aca="true">IF(ISERROR($V889),"",OFFSET('Smelter Look-up'!$C$4,$V889-4,0)&amp;"")</f>
        <v/>
      </c>
      <c r="S889" s="221" t="str">
        <f aca="true">IF(B889="","",IF(ISERROR(MATCH($E889,CL,0)),"Unknown",INDIRECT("'C'!$A$"&amp;MATCH($E889,CL,0)+1)))</f>
        <v/>
      </c>
      <c r="T889" s="221" t="str">
        <f aca="true">IF(B889="","",IF(ISERROR(MATCH($J889,SorP!$B$1:$B$6279,0)),"",INDIRECT("'SorP'!$A$"&amp;MATCH($S889&amp;$J889,SorP!C:C,0))))</f>
        <v/>
      </c>
      <c r="U889" s="222"/>
      <c r="V889" s="223" t="e">
        <f aca="false">IF(C889="",NA(),IF(OR(C889="Smelter not listed",C889="Smelter not yet identified"),MATCH($B889&amp;$D889,'Smelter Look-up'!$J:$J,0),MATCH($B889&amp;$C889,'Smelter Look-up'!$J:$J,0)))</f>
        <v>#N/A</v>
      </c>
      <c r="X889" s="179" t="n">
        <f aca="false">IF(AND(C889="Smelter not listed",OR(LEN(D889)=0,LEN(E889)=0)),1,0)</f>
        <v>0</v>
      </c>
      <c r="AB889" s="224" t="str">
        <f aca="false">B889&amp;C889</f>
        <v/>
      </c>
    </row>
    <row r="890" s="179" customFormat="true" ht="20.25" hidden="false" customHeight="false" outlineLevel="0" collapsed="false">
      <c r="A890" s="221"/>
      <c r="B890" s="211" t="str">
        <f aca="false">IF(LEN(A890)=0,"",INDEX('Smelter Look-up'!$A:$A,MATCH($A890,'Smelter Look-up'!$E:$E,0)))</f>
        <v/>
      </c>
      <c r="C890" s="212" t="str">
        <f aca="false">IF(LEN(A890)=0,"",INDEX('Smelter Look-up'!$C:$C,MATCH($A890,'Smelter Look-up'!$E:$E,0)))</f>
        <v/>
      </c>
      <c r="D890" s="213"/>
      <c r="E890" s="211" t="str">
        <f aca="true">IF(ISERROR($V890),"",OFFSET('Smelter Look-up'!$D$4,$V890-4,0)&amp;"")</f>
        <v/>
      </c>
      <c r="F890" s="214" t="str">
        <f aca="true">IF(ISERROR($V890),"",OFFSET('Smelter Look-up'!$E$4,$V890-4,0))</f>
        <v/>
      </c>
      <c r="G890" s="214" t="str">
        <f aca="true">IF(C890=$X$4,IF(ISERROR($V890),"Enter smelter details","RMI"),IF(ISERROR($V890),"",OFFSET('Smelter Look-up'!$F$4,$V890-4,0)))</f>
        <v/>
      </c>
      <c r="H890" s="215" t="str">
        <f aca="true">IF(ISERROR($V890),"",OFFSET('Smelter Look-up'!$G$4,$V890-4,0))</f>
        <v/>
      </c>
      <c r="I890" s="216" t="str">
        <f aca="true">IF(ISERROR($V890),"",OFFSET('Smelter Look-up'!$H$4,$V890-4,0))</f>
        <v/>
      </c>
      <c r="J890" s="216" t="str">
        <f aca="true">IF(ISERROR($V890),"",OFFSET('Smelter Look-up'!$I$4,$V890-4,0))</f>
        <v/>
      </c>
      <c r="K890" s="217"/>
      <c r="L890" s="217"/>
      <c r="M890" s="217"/>
      <c r="N890" s="217"/>
      <c r="O890" s="217"/>
      <c r="P890" s="218"/>
      <c r="Q890" s="219"/>
      <c r="R890" s="220" t="str">
        <f aca="true">IF(ISERROR($V890),"",OFFSET('Smelter Look-up'!$C$4,$V890-4,0)&amp;"")</f>
        <v/>
      </c>
      <c r="S890" s="221" t="str">
        <f aca="true">IF(B890="","",IF(ISERROR(MATCH($E890,CL,0)),"Unknown",INDIRECT("'C'!$A$"&amp;MATCH($E890,CL,0)+1)))</f>
        <v/>
      </c>
      <c r="T890" s="221" t="str">
        <f aca="true">IF(B890="","",IF(ISERROR(MATCH($J890,SorP!$B$1:$B$6279,0)),"",INDIRECT("'SorP'!$A$"&amp;MATCH($S890&amp;$J890,SorP!C:C,0))))</f>
        <v/>
      </c>
      <c r="U890" s="222"/>
      <c r="V890" s="223" t="e">
        <f aca="false">IF(C890="",NA(),IF(OR(C890="Smelter not listed",C890="Smelter not yet identified"),MATCH($B890&amp;$D890,'Smelter Look-up'!$J:$J,0),MATCH($B890&amp;$C890,'Smelter Look-up'!$J:$J,0)))</f>
        <v>#N/A</v>
      </c>
      <c r="X890" s="179" t="n">
        <f aca="false">IF(AND(C890="Smelter not listed",OR(LEN(D890)=0,LEN(E890)=0)),1,0)</f>
        <v>0</v>
      </c>
      <c r="AB890" s="224" t="str">
        <f aca="false">B890&amp;C890</f>
        <v/>
      </c>
    </row>
    <row r="891" s="179" customFormat="true" ht="20.25" hidden="false" customHeight="false" outlineLevel="0" collapsed="false">
      <c r="A891" s="221"/>
      <c r="B891" s="211" t="str">
        <f aca="false">IF(LEN(A891)=0,"",INDEX('Smelter Look-up'!$A:$A,MATCH($A891,'Smelter Look-up'!$E:$E,0)))</f>
        <v/>
      </c>
      <c r="C891" s="212" t="str">
        <f aca="false">IF(LEN(A891)=0,"",INDEX('Smelter Look-up'!$C:$C,MATCH($A891,'Smelter Look-up'!$E:$E,0)))</f>
        <v/>
      </c>
      <c r="D891" s="213"/>
      <c r="E891" s="211" t="str">
        <f aca="true">IF(ISERROR($V891),"",OFFSET('Smelter Look-up'!$D$4,$V891-4,0)&amp;"")</f>
        <v/>
      </c>
      <c r="F891" s="214" t="str">
        <f aca="true">IF(ISERROR($V891),"",OFFSET('Smelter Look-up'!$E$4,$V891-4,0))</f>
        <v/>
      </c>
      <c r="G891" s="214" t="str">
        <f aca="true">IF(C891=$X$4,IF(ISERROR($V891),"Enter smelter details","RMI"),IF(ISERROR($V891),"",OFFSET('Smelter Look-up'!$F$4,$V891-4,0)))</f>
        <v/>
      </c>
      <c r="H891" s="215" t="str">
        <f aca="true">IF(ISERROR($V891),"",OFFSET('Smelter Look-up'!$G$4,$V891-4,0))</f>
        <v/>
      </c>
      <c r="I891" s="216" t="str">
        <f aca="true">IF(ISERROR($V891),"",OFFSET('Smelter Look-up'!$H$4,$V891-4,0))</f>
        <v/>
      </c>
      <c r="J891" s="216" t="str">
        <f aca="true">IF(ISERROR($V891),"",OFFSET('Smelter Look-up'!$I$4,$V891-4,0))</f>
        <v/>
      </c>
      <c r="K891" s="217"/>
      <c r="L891" s="217"/>
      <c r="M891" s="217"/>
      <c r="N891" s="217"/>
      <c r="O891" s="217"/>
      <c r="P891" s="218"/>
      <c r="Q891" s="219"/>
      <c r="R891" s="220" t="str">
        <f aca="true">IF(ISERROR($V891),"",OFFSET('Smelter Look-up'!$C$4,$V891-4,0)&amp;"")</f>
        <v/>
      </c>
      <c r="S891" s="221" t="str">
        <f aca="true">IF(B891="","",IF(ISERROR(MATCH($E891,CL,0)),"Unknown",INDIRECT("'C'!$A$"&amp;MATCH($E891,CL,0)+1)))</f>
        <v/>
      </c>
      <c r="T891" s="221" t="str">
        <f aca="true">IF(B891="","",IF(ISERROR(MATCH($J891,SorP!$B$1:$B$6279,0)),"",INDIRECT("'SorP'!$A$"&amp;MATCH($S891&amp;$J891,SorP!C:C,0))))</f>
        <v/>
      </c>
      <c r="U891" s="222"/>
      <c r="V891" s="223" t="e">
        <f aca="false">IF(C891="",NA(),IF(OR(C891="Smelter not listed",C891="Smelter not yet identified"),MATCH($B891&amp;$D891,'Smelter Look-up'!$J:$J,0),MATCH($B891&amp;$C891,'Smelter Look-up'!$J:$J,0)))</f>
        <v>#N/A</v>
      </c>
      <c r="X891" s="179" t="n">
        <f aca="false">IF(AND(C891="Smelter not listed",OR(LEN(D891)=0,LEN(E891)=0)),1,0)</f>
        <v>0</v>
      </c>
      <c r="AB891" s="224" t="str">
        <f aca="false">B891&amp;C891</f>
        <v/>
      </c>
    </row>
    <row r="892" s="179" customFormat="true" ht="20.25" hidden="false" customHeight="false" outlineLevel="0" collapsed="false">
      <c r="A892" s="221"/>
      <c r="B892" s="211" t="str">
        <f aca="false">IF(LEN(A892)=0,"",INDEX('Smelter Look-up'!$A:$A,MATCH($A892,'Smelter Look-up'!$E:$E,0)))</f>
        <v/>
      </c>
      <c r="C892" s="212" t="str">
        <f aca="false">IF(LEN(A892)=0,"",INDEX('Smelter Look-up'!$C:$C,MATCH($A892,'Smelter Look-up'!$E:$E,0)))</f>
        <v/>
      </c>
      <c r="D892" s="213"/>
      <c r="E892" s="211" t="str">
        <f aca="true">IF(ISERROR($V892),"",OFFSET('Smelter Look-up'!$D$4,$V892-4,0)&amp;"")</f>
        <v/>
      </c>
      <c r="F892" s="214" t="str">
        <f aca="true">IF(ISERROR($V892),"",OFFSET('Smelter Look-up'!$E$4,$V892-4,0))</f>
        <v/>
      </c>
      <c r="G892" s="214" t="str">
        <f aca="true">IF(C892=$X$4,IF(ISERROR($V892),"Enter smelter details","RMI"),IF(ISERROR($V892),"",OFFSET('Smelter Look-up'!$F$4,$V892-4,0)))</f>
        <v/>
      </c>
      <c r="H892" s="215" t="str">
        <f aca="true">IF(ISERROR($V892),"",OFFSET('Smelter Look-up'!$G$4,$V892-4,0))</f>
        <v/>
      </c>
      <c r="I892" s="216" t="str">
        <f aca="true">IF(ISERROR($V892),"",OFFSET('Smelter Look-up'!$H$4,$V892-4,0))</f>
        <v/>
      </c>
      <c r="J892" s="216" t="str">
        <f aca="true">IF(ISERROR($V892),"",OFFSET('Smelter Look-up'!$I$4,$V892-4,0))</f>
        <v/>
      </c>
      <c r="K892" s="217"/>
      <c r="L892" s="217"/>
      <c r="M892" s="217"/>
      <c r="N892" s="217"/>
      <c r="O892" s="217"/>
      <c r="P892" s="218"/>
      <c r="Q892" s="219"/>
      <c r="R892" s="220" t="str">
        <f aca="true">IF(ISERROR($V892),"",OFFSET('Smelter Look-up'!$C$4,$V892-4,0)&amp;"")</f>
        <v/>
      </c>
      <c r="S892" s="221" t="str">
        <f aca="true">IF(B892="","",IF(ISERROR(MATCH($E892,CL,0)),"Unknown",INDIRECT("'C'!$A$"&amp;MATCH($E892,CL,0)+1)))</f>
        <v/>
      </c>
      <c r="T892" s="221" t="str">
        <f aca="true">IF(B892="","",IF(ISERROR(MATCH($J892,SorP!$B$1:$B$6279,0)),"",INDIRECT("'SorP'!$A$"&amp;MATCH($S892&amp;$J892,SorP!C:C,0))))</f>
        <v/>
      </c>
      <c r="U892" s="222"/>
      <c r="V892" s="223" t="e">
        <f aca="false">IF(C892="",NA(),IF(OR(C892="Smelter not listed",C892="Smelter not yet identified"),MATCH($B892&amp;$D892,'Smelter Look-up'!$J:$J,0),MATCH($B892&amp;$C892,'Smelter Look-up'!$J:$J,0)))</f>
        <v>#N/A</v>
      </c>
      <c r="X892" s="179" t="n">
        <f aca="false">IF(AND(C892="Smelter not listed",OR(LEN(D892)=0,LEN(E892)=0)),1,0)</f>
        <v>0</v>
      </c>
      <c r="AB892" s="224" t="str">
        <f aca="false">B892&amp;C892</f>
        <v/>
      </c>
    </row>
    <row r="893" s="179" customFormat="true" ht="20.25" hidden="false" customHeight="false" outlineLevel="0" collapsed="false">
      <c r="A893" s="221"/>
      <c r="B893" s="211" t="str">
        <f aca="false">IF(LEN(A893)=0,"",INDEX('Smelter Look-up'!$A:$A,MATCH($A893,'Smelter Look-up'!$E:$E,0)))</f>
        <v/>
      </c>
      <c r="C893" s="212" t="str">
        <f aca="false">IF(LEN(A893)=0,"",INDEX('Smelter Look-up'!$C:$C,MATCH($A893,'Smelter Look-up'!$E:$E,0)))</f>
        <v/>
      </c>
      <c r="D893" s="213"/>
      <c r="E893" s="211" t="str">
        <f aca="true">IF(ISERROR($V893),"",OFFSET('Smelter Look-up'!$D$4,$V893-4,0)&amp;"")</f>
        <v/>
      </c>
      <c r="F893" s="214" t="str">
        <f aca="true">IF(ISERROR($V893),"",OFFSET('Smelter Look-up'!$E$4,$V893-4,0))</f>
        <v/>
      </c>
      <c r="G893" s="214" t="str">
        <f aca="true">IF(C893=$X$4,IF(ISERROR($V893),"Enter smelter details","RMI"),IF(ISERROR($V893),"",OFFSET('Smelter Look-up'!$F$4,$V893-4,0)))</f>
        <v/>
      </c>
      <c r="H893" s="215" t="str">
        <f aca="true">IF(ISERROR($V893),"",OFFSET('Smelter Look-up'!$G$4,$V893-4,0))</f>
        <v/>
      </c>
      <c r="I893" s="216" t="str">
        <f aca="true">IF(ISERROR($V893),"",OFFSET('Smelter Look-up'!$H$4,$V893-4,0))</f>
        <v/>
      </c>
      <c r="J893" s="216" t="str">
        <f aca="true">IF(ISERROR($V893),"",OFFSET('Smelter Look-up'!$I$4,$V893-4,0))</f>
        <v/>
      </c>
      <c r="K893" s="217"/>
      <c r="L893" s="217"/>
      <c r="M893" s="217"/>
      <c r="N893" s="217"/>
      <c r="O893" s="217"/>
      <c r="P893" s="218"/>
      <c r="Q893" s="219"/>
      <c r="R893" s="220" t="str">
        <f aca="true">IF(ISERROR($V893),"",OFFSET('Smelter Look-up'!$C$4,$V893-4,0)&amp;"")</f>
        <v/>
      </c>
      <c r="S893" s="221" t="str">
        <f aca="true">IF(B893="","",IF(ISERROR(MATCH($E893,CL,0)),"Unknown",INDIRECT("'C'!$A$"&amp;MATCH($E893,CL,0)+1)))</f>
        <v/>
      </c>
      <c r="T893" s="221" t="str">
        <f aca="true">IF(B893="","",IF(ISERROR(MATCH($J893,SorP!$B$1:$B$6279,0)),"",INDIRECT("'SorP'!$A$"&amp;MATCH($S893&amp;$J893,SorP!C:C,0))))</f>
        <v/>
      </c>
      <c r="U893" s="222"/>
      <c r="V893" s="223" t="e">
        <f aca="false">IF(C893="",NA(),IF(OR(C893="Smelter not listed",C893="Smelter not yet identified"),MATCH($B893&amp;$D893,'Smelter Look-up'!$J:$J,0),MATCH($B893&amp;$C893,'Smelter Look-up'!$J:$J,0)))</f>
        <v>#N/A</v>
      </c>
      <c r="X893" s="179" t="n">
        <f aca="false">IF(AND(C893="Smelter not listed",OR(LEN(D893)=0,LEN(E893)=0)),1,0)</f>
        <v>0</v>
      </c>
      <c r="AB893" s="224" t="str">
        <f aca="false">B893&amp;C893</f>
        <v/>
      </c>
    </row>
    <row r="894" s="179" customFormat="true" ht="20.25" hidden="false" customHeight="false" outlineLevel="0" collapsed="false">
      <c r="A894" s="221"/>
      <c r="B894" s="211" t="str">
        <f aca="false">IF(LEN(A894)=0,"",INDEX('Smelter Look-up'!$A:$A,MATCH($A894,'Smelter Look-up'!$E:$E,0)))</f>
        <v/>
      </c>
      <c r="C894" s="212" t="str">
        <f aca="false">IF(LEN(A894)=0,"",INDEX('Smelter Look-up'!$C:$C,MATCH($A894,'Smelter Look-up'!$E:$E,0)))</f>
        <v/>
      </c>
      <c r="D894" s="213"/>
      <c r="E894" s="211" t="str">
        <f aca="true">IF(ISERROR($V894),"",OFFSET('Smelter Look-up'!$D$4,$V894-4,0)&amp;"")</f>
        <v/>
      </c>
      <c r="F894" s="214" t="str">
        <f aca="true">IF(ISERROR($V894),"",OFFSET('Smelter Look-up'!$E$4,$V894-4,0))</f>
        <v/>
      </c>
      <c r="G894" s="214" t="str">
        <f aca="true">IF(C894=$X$4,IF(ISERROR($V894),"Enter smelter details","RMI"),IF(ISERROR($V894),"",OFFSET('Smelter Look-up'!$F$4,$V894-4,0)))</f>
        <v/>
      </c>
      <c r="H894" s="215" t="str">
        <f aca="true">IF(ISERROR($V894),"",OFFSET('Smelter Look-up'!$G$4,$V894-4,0))</f>
        <v/>
      </c>
      <c r="I894" s="216" t="str">
        <f aca="true">IF(ISERROR($V894),"",OFFSET('Smelter Look-up'!$H$4,$V894-4,0))</f>
        <v/>
      </c>
      <c r="J894" s="216" t="str">
        <f aca="true">IF(ISERROR($V894),"",OFFSET('Smelter Look-up'!$I$4,$V894-4,0))</f>
        <v/>
      </c>
      <c r="K894" s="217"/>
      <c r="L894" s="217"/>
      <c r="M894" s="217"/>
      <c r="N894" s="217"/>
      <c r="O894" s="217"/>
      <c r="P894" s="218"/>
      <c r="Q894" s="219"/>
      <c r="R894" s="220" t="str">
        <f aca="true">IF(ISERROR($V894),"",OFFSET('Smelter Look-up'!$C$4,$V894-4,0)&amp;"")</f>
        <v/>
      </c>
      <c r="S894" s="221" t="str">
        <f aca="true">IF(B894="","",IF(ISERROR(MATCH($E894,CL,0)),"Unknown",INDIRECT("'C'!$A$"&amp;MATCH($E894,CL,0)+1)))</f>
        <v/>
      </c>
      <c r="T894" s="221" t="str">
        <f aca="true">IF(B894="","",IF(ISERROR(MATCH($J894,SorP!$B$1:$B$6279,0)),"",INDIRECT("'SorP'!$A$"&amp;MATCH($S894&amp;$J894,SorP!C:C,0))))</f>
        <v/>
      </c>
      <c r="U894" s="222"/>
      <c r="V894" s="223" t="e">
        <f aca="false">IF(C894="",NA(),IF(OR(C894="Smelter not listed",C894="Smelter not yet identified"),MATCH($B894&amp;$D894,'Smelter Look-up'!$J:$J,0),MATCH($B894&amp;$C894,'Smelter Look-up'!$J:$J,0)))</f>
        <v>#N/A</v>
      </c>
      <c r="X894" s="179" t="n">
        <f aca="false">IF(AND(C894="Smelter not listed",OR(LEN(D894)=0,LEN(E894)=0)),1,0)</f>
        <v>0</v>
      </c>
      <c r="AB894" s="224" t="str">
        <f aca="false">B894&amp;C894</f>
        <v/>
      </c>
    </row>
    <row r="895" s="179" customFormat="true" ht="20.25" hidden="false" customHeight="false" outlineLevel="0" collapsed="false">
      <c r="A895" s="221"/>
      <c r="B895" s="211" t="str">
        <f aca="false">IF(LEN(A895)=0,"",INDEX('Smelter Look-up'!$A:$A,MATCH($A895,'Smelter Look-up'!$E:$E,0)))</f>
        <v/>
      </c>
      <c r="C895" s="212" t="str">
        <f aca="false">IF(LEN(A895)=0,"",INDEX('Smelter Look-up'!$C:$C,MATCH($A895,'Smelter Look-up'!$E:$E,0)))</f>
        <v/>
      </c>
      <c r="D895" s="213"/>
      <c r="E895" s="211" t="str">
        <f aca="true">IF(ISERROR($V895),"",OFFSET('Smelter Look-up'!$D$4,$V895-4,0)&amp;"")</f>
        <v/>
      </c>
      <c r="F895" s="214" t="str">
        <f aca="true">IF(ISERROR($V895),"",OFFSET('Smelter Look-up'!$E$4,$V895-4,0))</f>
        <v/>
      </c>
      <c r="G895" s="214" t="str">
        <f aca="true">IF(C895=$X$4,IF(ISERROR($V895),"Enter smelter details","RMI"),IF(ISERROR($V895),"",OFFSET('Smelter Look-up'!$F$4,$V895-4,0)))</f>
        <v/>
      </c>
      <c r="H895" s="215" t="str">
        <f aca="true">IF(ISERROR($V895),"",OFFSET('Smelter Look-up'!$G$4,$V895-4,0))</f>
        <v/>
      </c>
      <c r="I895" s="216" t="str">
        <f aca="true">IF(ISERROR($V895),"",OFFSET('Smelter Look-up'!$H$4,$V895-4,0))</f>
        <v/>
      </c>
      <c r="J895" s="216" t="str">
        <f aca="true">IF(ISERROR($V895),"",OFFSET('Smelter Look-up'!$I$4,$V895-4,0))</f>
        <v/>
      </c>
      <c r="K895" s="217"/>
      <c r="L895" s="217"/>
      <c r="M895" s="217"/>
      <c r="N895" s="217"/>
      <c r="O895" s="217"/>
      <c r="P895" s="218"/>
      <c r="Q895" s="219"/>
      <c r="R895" s="220" t="str">
        <f aca="true">IF(ISERROR($V895),"",OFFSET('Smelter Look-up'!$C$4,$V895-4,0)&amp;"")</f>
        <v/>
      </c>
      <c r="S895" s="221" t="str">
        <f aca="true">IF(B895="","",IF(ISERROR(MATCH($E895,CL,0)),"Unknown",INDIRECT("'C'!$A$"&amp;MATCH($E895,CL,0)+1)))</f>
        <v/>
      </c>
      <c r="T895" s="221" t="str">
        <f aca="true">IF(B895="","",IF(ISERROR(MATCH($J895,SorP!$B$1:$B$6279,0)),"",INDIRECT("'SorP'!$A$"&amp;MATCH($S895&amp;$J895,SorP!C:C,0))))</f>
        <v/>
      </c>
      <c r="U895" s="222"/>
      <c r="V895" s="223" t="e">
        <f aca="false">IF(C895="",NA(),IF(OR(C895="Smelter not listed",C895="Smelter not yet identified"),MATCH($B895&amp;$D895,'Smelter Look-up'!$J:$J,0),MATCH($B895&amp;$C895,'Smelter Look-up'!$J:$J,0)))</f>
        <v>#N/A</v>
      </c>
      <c r="X895" s="179" t="n">
        <f aca="false">IF(AND(C895="Smelter not listed",OR(LEN(D895)=0,LEN(E895)=0)),1,0)</f>
        <v>0</v>
      </c>
      <c r="AB895" s="224" t="str">
        <f aca="false">B895&amp;C895</f>
        <v/>
      </c>
    </row>
    <row r="896" s="179" customFormat="true" ht="20.25" hidden="false" customHeight="false" outlineLevel="0" collapsed="false">
      <c r="A896" s="221"/>
      <c r="B896" s="211" t="str">
        <f aca="false">IF(LEN(A896)=0,"",INDEX('Smelter Look-up'!$A:$A,MATCH($A896,'Smelter Look-up'!$E:$E,0)))</f>
        <v/>
      </c>
      <c r="C896" s="212" t="str">
        <f aca="false">IF(LEN(A896)=0,"",INDEX('Smelter Look-up'!$C:$C,MATCH($A896,'Smelter Look-up'!$E:$E,0)))</f>
        <v/>
      </c>
      <c r="D896" s="213"/>
      <c r="E896" s="211" t="str">
        <f aca="true">IF(ISERROR($V896),"",OFFSET('Smelter Look-up'!$D$4,$V896-4,0)&amp;"")</f>
        <v/>
      </c>
      <c r="F896" s="214" t="str">
        <f aca="true">IF(ISERROR($V896),"",OFFSET('Smelter Look-up'!$E$4,$V896-4,0))</f>
        <v/>
      </c>
      <c r="G896" s="214" t="str">
        <f aca="true">IF(C896=$X$4,IF(ISERROR($V896),"Enter smelter details","RMI"),IF(ISERROR($V896),"",OFFSET('Smelter Look-up'!$F$4,$V896-4,0)))</f>
        <v/>
      </c>
      <c r="H896" s="215" t="str">
        <f aca="true">IF(ISERROR($V896),"",OFFSET('Smelter Look-up'!$G$4,$V896-4,0))</f>
        <v/>
      </c>
      <c r="I896" s="216" t="str">
        <f aca="true">IF(ISERROR($V896),"",OFFSET('Smelter Look-up'!$H$4,$V896-4,0))</f>
        <v/>
      </c>
      <c r="J896" s="216" t="str">
        <f aca="true">IF(ISERROR($V896),"",OFFSET('Smelter Look-up'!$I$4,$V896-4,0))</f>
        <v/>
      </c>
      <c r="K896" s="217"/>
      <c r="L896" s="217"/>
      <c r="M896" s="217"/>
      <c r="N896" s="217"/>
      <c r="O896" s="217"/>
      <c r="P896" s="218"/>
      <c r="Q896" s="219"/>
      <c r="R896" s="220" t="str">
        <f aca="true">IF(ISERROR($V896),"",OFFSET('Smelter Look-up'!$C$4,$V896-4,0)&amp;"")</f>
        <v/>
      </c>
      <c r="S896" s="221" t="str">
        <f aca="true">IF(B896="","",IF(ISERROR(MATCH($E896,CL,0)),"Unknown",INDIRECT("'C'!$A$"&amp;MATCH($E896,CL,0)+1)))</f>
        <v/>
      </c>
      <c r="T896" s="221" t="str">
        <f aca="true">IF(B896="","",IF(ISERROR(MATCH($J896,SorP!$B$1:$B$6279,0)),"",INDIRECT("'SorP'!$A$"&amp;MATCH($S896&amp;$J896,SorP!C:C,0))))</f>
        <v/>
      </c>
      <c r="U896" s="222"/>
      <c r="V896" s="223" t="e">
        <f aca="false">IF(C896="",NA(),IF(OR(C896="Smelter not listed",C896="Smelter not yet identified"),MATCH($B896&amp;$D896,'Smelter Look-up'!$J:$J,0),MATCH($B896&amp;$C896,'Smelter Look-up'!$J:$J,0)))</f>
        <v>#N/A</v>
      </c>
      <c r="X896" s="179" t="n">
        <f aca="false">IF(AND(C896="Smelter not listed",OR(LEN(D896)=0,LEN(E896)=0)),1,0)</f>
        <v>0</v>
      </c>
      <c r="AB896" s="224" t="str">
        <f aca="false">B896&amp;C896</f>
        <v/>
      </c>
    </row>
    <row r="897" s="179" customFormat="true" ht="20.25" hidden="false" customHeight="false" outlineLevel="0" collapsed="false">
      <c r="A897" s="221"/>
      <c r="B897" s="211" t="str">
        <f aca="false">IF(LEN(A897)=0,"",INDEX('Smelter Look-up'!$A:$A,MATCH($A897,'Smelter Look-up'!$E:$E,0)))</f>
        <v/>
      </c>
      <c r="C897" s="212" t="str">
        <f aca="false">IF(LEN(A897)=0,"",INDEX('Smelter Look-up'!$C:$C,MATCH($A897,'Smelter Look-up'!$E:$E,0)))</f>
        <v/>
      </c>
      <c r="D897" s="213"/>
      <c r="E897" s="211" t="str">
        <f aca="true">IF(ISERROR($V897),"",OFFSET('Smelter Look-up'!$D$4,$V897-4,0)&amp;"")</f>
        <v/>
      </c>
      <c r="F897" s="214" t="str">
        <f aca="true">IF(ISERROR($V897),"",OFFSET('Smelter Look-up'!$E$4,$V897-4,0))</f>
        <v/>
      </c>
      <c r="G897" s="214" t="str">
        <f aca="true">IF(C897=$X$4,IF(ISERROR($V897),"Enter smelter details","RMI"),IF(ISERROR($V897),"",OFFSET('Smelter Look-up'!$F$4,$V897-4,0)))</f>
        <v/>
      </c>
      <c r="H897" s="215" t="str">
        <f aca="true">IF(ISERROR($V897),"",OFFSET('Smelter Look-up'!$G$4,$V897-4,0))</f>
        <v/>
      </c>
      <c r="I897" s="216" t="str">
        <f aca="true">IF(ISERROR($V897),"",OFFSET('Smelter Look-up'!$H$4,$V897-4,0))</f>
        <v/>
      </c>
      <c r="J897" s="216" t="str">
        <f aca="true">IF(ISERROR($V897),"",OFFSET('Smelter Look-up'!$I$4,$V897-4,0))</f>
        <v/>
      </c>
      <c r="K897" s="217"/>
      <c r="L897" s="217"/>
      <c r="M897" s="217"/>
      <c r="N897" s="217"/>
      <c r="O897" s="217"/>
      <c r="P897" s="218"/>
      <c r="Q897" s="219"/>
      <c r="R897" s="220" t="str">
        <f aca="true">IF(ISERROR($V897),"",OFFSET('Smelter Look-up'!$C$4,$V897-4,0)&amp;"")</f>
        <v/>
      </c>
      <c r="S897" s="221" t="str">
        <f aca="true">IF(B897="","",IF(ISERROR(MATCH($E897,CL,0)),"Unknown",INDIRECT("'C'!$A$"&amp;MATCH($E897,CL,0)+1)))</f>
        <v/>
      </c>
      <c r="T897" s="221" t="str">
        <f aca="true">IF(B897="","",IF(ISERROR(MATCH($J897,SorP!$B$1:$B$6279,0)),"",INDIRECT("'SorP'!$A$"&amp;MATCH($S897&amp;$J897,SorP!C:C,0))))</f>
        <v/>
      </c>
      <c r="U897" s="222"/>
      <c r="V897" s="223" t="e">
        <f aca="false">IF(C897="",NA(),IF(OR(C897="Smelter not listed",C897="Smelter not yet identified"),MATCH($B897&amp;$D897,'Smelter Look-up'!$J:$J,0),MATCH($B897&amp;$C897,'Smelter Look-up'!$J:$J,0)))</f>
        <v>#N/A</v>
      </c>
      <c r="X897" s="179" t="n">
        <f aca="false">IF(AND(C897="Smelter not listed",OR(LEN(D897)=0,LEN(E897)=0)),1,0)</f>
        <v>0</v>
      </c>
      <c r="AB897" s="224" t="str">
        <f aca="false">B897&amp;C897</f>
        <v/>
      </c>
    </row>
    <row r="898" s="179" customFormat="true" ht="20.25" hidden="false" customHeight="false" outlineLevel="0" collapsed="false">
      <c r="A898" s="221"/>
      <c r="B898" s="211" t="str">
        <f aca="false">IF(LEN(A898)=0,"",INDEX('Smelter Look-up'!$A:$A,MATCH($A898,'Smelter Look-up'!$E:$E,0)))</f>
        <v/>
      </c>
      <c r="C898" s="212" t="str">
        <f aca="false">IF(LEN(A898)=0,"",INDEX('Smelter Look-up'!$C:$C,MATCH($A898,'Smelter Look-up'!$E:$E,0)))</f>
        <v/>
      </c>
      <c r="D898" s="213"/>
      <c r="E898" s="211" t="str">
        <f aca="true">IF(ISERROR($V898),"",OFFSET('Smelter Look-up'!$D$4,$V898-4,0)&amp;"")</f>
        <v/>
      </c>
      <c r="F898" s="214" t="str">
        <f aca="true">IF(ISERROR($V898),"",OFFSET('Smelter Look-up'!$E$4,$V898-4,0))</f>
        <v/>
      </c>
      <c r="G898" s="214" t="str">
        <f aca="true">IF(C898=$X$4,IF(ISERROR($V898),"Enter smelter details","RMI"),IF(ISERROR($V898),"",OFFSET('Smelter Look-up'!$F$4,$V898-4,0)))</f>
        <v/>
      </c>
      <c r="H898" s="215" t="str">
        <f aca="true">IF(ISERROR($V898),"",OFFSET('Smelter Look-up'!$G$4,$V898-4,0))</f>
        <v/>
      </c>
      <c r="I898" s="216" t="str">
        <f aca="true">IF(ISERROR($V898),"",OFFSET('Smelter Look-up'!$H$4,$V898-4,0))</f>
        <v/>
      </c>
      <c r="J898" s="216" t="str">
        <f aca="true">IF(ISERROR($V898),"",OFFSET('Smelter Look-up'!$I$4,$V898-4,0))</f>
        <v/>
      </c>
      <c r="K898" s="217"/>
      <c r="L898" s="217"/>
      <c r="M898" s="217"/>
      <c r="N898" s="217"/>
      <c r="O898" s="217"/>
      <c r="P898" s="218"/>
      <c r="Q898" s="219"/>
      <c r="R898" s="220" t="str">
        <f aca="true">IF(ISERROR($V898),"",OFFSET('Smelter Look-up'!$C$4,$V898-4,0)&amp;"")</f>
        <v/>
      </c>
      <c r="S898" s="221" t="str">
        <f aca="true">IF(B898="","",IF(ISERROR(MATCH($E898,CL,0)),"Unknown",INDIRECT("'C'!$A$"&amp;MATCH($E898,CL,0)+1)))</f>
        <v/>
      </c>
      <c r="T898" s="221" t="str">
        <f aca="true">IF(B898="","",IF(ISERROR(MATCH($J898,SorP!$B$1:$B$6279,0)),"",INDIRECT("'SorP'!$A$"&amp;MATCH($S898&amp;$J898,SorP!C:C,0))))</f>
        <v/>
      </c>
      <c r="U898" s="222"/>
      <c r="V898" s="223" t="e">
        <f aca="false">IF(C898="",NA(),IF(OR(C898="Smelter not listed",C898="Smelter not yet identified"),MATCH($B898&amp;$D898,'Smelter Look-up'!$J:$J,0),MATCH($B898&amp;$C898,'Smelter Look-up'!$J:$J,0)))</f>
        <v>#N/A</v>
      </c>
      <c r="X898" s="179" t="n">
        <f aca="false">IF(AND(C898="Smelter not listed",OR(LEN(D898)=0,LEN(E898)=0)),1,0)</f>
        <v>0</v>
      </c>
      <c r="AB898" s="224" t="str">
        <f aca="false">B898&amp;C898</f>
        <v/>
      </c>
    </row>
    <row r="899" s="179" customFormat="true" ht="20.25" hidden="false" customHeight="false" outlineLevel="0" collapsed="false">
      <c r="A899" s="221"/>
      <c r="B899" s="211" t="str">
        <f aca="false">IF(LEN(A899)=0,"",INDEX('Smelter Look-up'!$A:$A,MATCH($A899,'Smelter Look-up'!$E:$E,0)))</f>
        <v/>
      </c>
      <c r="C899" s="212" t="str">
        <f aca="false">IF(LEN(A899)=0,"",INDEX('Smelter Look-up'!$C:$C,MATCH($A899,'Smelter Look-up'!$E:$E,0)))</f>
        <v/>
      </c>
      <c r="D899" s="213"/>
      <c r="E899" s="211" t="str">
        <f aca="true">IF(ISERROR($V899),"",OFFSET('Smelter Look-up'!$D$4,$V899-4,0)&amp;"")</f>
        <v/>
      </c>
      <c r="F899" s="214" t="str">
        <f aca="true">IF(ISERROR($V899),"",OFFSET('Smelter Look-up'!$E$4,$V899-4,0))</f>
        <v/>
      </c>
      <c r="G899" s="214" t="str">
        <f aca="true">IF(C899=$X$4,IF(ISERROR($V899),"Enter smelter details","RMI"),IF(ISERROR($V899),"",OFFSET('Smelter Look-up'!$F$4,$V899-4,0)))</f>
        <v/>
      </c>
      <c r="H899" s="215" t="str">
        <f aca="true">IF(ISERROR($V899),"",OFFSET('Smelter Look-up'!$G$4,$V899-4,0))</f>
        <v/>
      </c>
      <c r="I899" s="216" t="str">
        <f aca="true">IF(ISERROR($V899),"",OFFSET('Smelter Look-up'!$H$4,$V899-4,0))</f>
        <v/>
      </c>
      <c r="J899" s="216" t="str">
        <f aca="true">IF(ISERROR($V899),"",OFFSET('Smelter Look-up'!$I$4,$V899-4,0))</f>
        <v/>
      </c>
      <c r="K899" s="217"/>
      <c r="L899" s="217"/>
      <c r="M899" s="217"/>
      <c r="N899" s="217"/>
      <c r="O899" s="217"/>
      <c r="P899" s="218"/>
      <c r="Q899" s="219"/>
      <c r="R899" s="220" t="str">
        <f aca="true">IF(ISERROR($V899),"",OFFSET('Smelter Look-up'!$C$4,$V899-4,0)&amp;"")</f>
        <v/>
      </c>
      <c r="S899" s="221" t="str">
        <f aca="true">IF(B899="","",IF(ISERROR(MATCH($E899,CL,0)),"Unknown",INDIRECT("'C'!$A$"&amp;MATCH($E899,CL,0)+1)))</f>
        <v/>
      </c>
      <c r="T899" s="221" t="str">
        <f aca="true">IF(B899="","",IF(ISERROR(MATCH($J899,SorP!$B$1:$B$6279,0)),"",INDIRECT("'SorP'!$A$"&amp;MATCH($S899&amp;$J899,SorP!C:C,0))))</f>
        <v/>
      </c>
      <c r="U899" s="222"/>
      <c r="V899" s="223" t="e">
        <f aca="false">IF(C899="",NA(),IF(OR(C899="Smelter not listed",C899="Smelter not yet identified"),MATCH($B899&amp;$D899,'Smelter Look-up'!$J:$J,0),MATCH($B899&amp;$C899,'Smelter Look-up'!$J:$J,0)))</f>
        <v>#N/A</v>
      </c>
      <c r="X899" s="179" t="n">
        <f aca="false">IF(AND(C899="Smelter not listed",OR(LEN(D899)=0,LEN(E899)=0)),1,0)</f>
        <v>0</v>
      </c>
      <c r="AB899" s="224" t="str">
        <f aca="false">B899&amp;C899</f>
        <v/>
      </c>
    </row>
    <row r="900" s="179" customFormat="true" ht="20.25" hidden="false" customHeight="false" outlineLevel="0" collapsed="false">
      <c r="A900" s="221"/>
      <c r="B900" s="211" t="str">
        <f aca="false">IF(LEN(A900)=0,"",INDEX('Smelter Look-up'!$A:$A,MATCH($A900,'Smelter Look-up'!$E:$E,0)))</f>
        <v/>
      </c>
      <c r="C900" s="212" t="str">
        <f aca="false">IF(LEN(A900)=0,"",INDEX('Smelter Look-up'!$C:$C,MATCH($A900,'Smelter Look-up'!$E:$E,0)))</f>
        <v/>
      </c>
      <c r="D900" s="213"/>
      <c r="E900" s="211" t="str">
        <f aca="true">IF(ISERROR($V900),"",OFFSET('Smelter Look-up'!$D$4,$V900-4,0)&amp;"")</f>
        <v/>
      </c>
      <c r="F900" s="214" t="str">
        <f aca="true">IF(ISERROR($V900),"",OFFSET('Smelter Look-up'!$E$4,$V900-4,0))</f>
        <v/>
      </c>
      <c r="G900" s="214" t="str">
        <f aca="true">IF(C900=$X$4,IF(ISERROR($V900),"Enter smelter details","RMI"),IF(ISERROR($V900),"",OFFSET('Smelter Look-up'!$F$4,$V900-4,0)))</f>
        <v/>
      </c>
      <c r="H900" s="215" t="str">
        <f aca="true">IF(ISERROR($V900),"",OFFSET('Smelter Look-up'!$G$4,$V900-4,0))</f>
        <v/>
      </c>
      <c r="I900" s="216" t="str">
        <f aca="true">IF(ISERROR($V900),"",OFFSET('Smelter Look-up'!$H$4,$V900-4,0))</f>
        <v/>
      </c>
      <c r="J900" s="216" t="str">
        <f aca="true">IF(ISERROR($V900),"",OFFSET('Smelter Look-up'!$I$4,$V900-4,0))</f>
        <v/>
      </c>
      <c r="K900" s="217"/>
      <c r="L900" s="217"/>
      <c r="M900" s="217"/>
      <c r="N900" s="217"/>
      <c r="O900" s="217"/>
      <c r="P900" s="218"/>
      <c r="Q900" s="219"/>
      <c r="R900" s="220" t="str">
        <f aca="true">IF(ISERROR($V900),"",OFFSET('Smelter Look-up'!$C$4,$V900-4,0)&amp;"")</f>
        <v/>
      </c>
      <c r="S900" s="221" t="str">
        <f aca="true">IF(B900="","",IF(ISERROR(MATCH($E900,CL,0)),"Unknown",INDIRECT("'C'!$A$"&amp;MATCH($E900,CL,0)+1)))</f>
        <v/>
      </c>
      <c r="T900" s="221" t="str">
        <f aca="true">IF(B900="","",IF(ISERROR(MATCH($J900,SorP!$B$1:$B$6279,0)),"",INDIRECT("'SorP'!$A$"&amp;MATCH($S900&amp;$J900,SorP!C:C,0))))</f>
        <v/>
      </c>
      <c r="U900" s="222"/>
      <c r="V900" s="223" t="e">
        <f aca="false">IF(C900="",NA(),IF(OR(C900="Smelter not listed",C900="Smelter not yet identified"),MATCH($B900&amp;$D900,'Smelter Look-up'!$J:$J,0),MATCH($B900&amp;$C900,'Smelter Look-up'!$J:$J,0)))</f>
        <v>#N/A</v>
      </c>
      <c r="X900" s="179" t="n">
        <f aca="false">IF(AND(C900="Smelter not listed",OR(LEN(D900)=0,LEN(E900)=0)),1,0)</f>
        <v>0</v>
      </c>
      <c r="AB900" s="224" t="str">
        <f aca="false">B900&amp;C900</f>
        <v/>
      </c>
    </row>
    <row r="901" s="179" customFormat="true" ht="20.25" hidden="false" customHeight="false" outlineLevel="0" collapsed="false">
      <c r="A901" s="221"/>
      <c r="B901" s="211" t="str">
        <f aca="false">IF(LEN(A901)=0,"",INDEX('Smelter Look-up'!$A:$A,MATCH($A901,'Smelter Look-up'!$E:$E,0)))</f>
        <v/>
      </c>
      <c r="C901" s="212" t="str">
        <f aca="false">IF(LEN(A901)=0,"",INDEX('Smelter Look-up'!$C:$C,MATCH($A901,'Smelter Look-up'!$E:$E,0)))</f>
        <v/>
      </c>
      <c r="D901" s="213"/>
      <c r="E901" s="211" t="str">
        <f aca="true">IF(ISERROR($V901),"",OFFSET('Smelter Look-up'!$D$4,$V901-4,0)&amp;"")</f>
        <v/>
      </c>
      <c r="F901" s="214" t="str">
        <f aca="true">IF(ISERROR($V901),"",OFFSET('Smelter Look-up'!$E$4,$V901-4,0))</f>
        <v/>
      </c>
      <c r="G901" s="214" t="str">
        <f aca="true">IF(C901=$X$4,IF(ISERROR($V901),"Enter smelter details","RMI"),IF(ISERROR($V901),"",OFFSET('Smelter Look-up'!$F$4,$V901-4,0)))</f>
        <v/>
      </c>
      <c r="H901" s="215" t="str">
        <f aca="true">IF(ISERROR($V901),"",OFFSET('Smelter Look-up'!$G$4,$V901-4,0))</f>
        <v/>
      </c>
      <c r="I901" s="216" t="str">
        <f aca="true">IF(ISERROR($V901),"",OFFSET('Smelter Look-up'!$H$4,$V901-4,0))</f>
        <v/>
      </c>
      <c r="J901" s="216" t="str">
        <f aca="true">IF(ISERROR($V901),"",OFFSET('Smelter Look-up'!$I$4,$V901-4,0))</f>
        <v/>
      </c>
      <c r="K901" s="217"/>
      <c r="L901" s="217"/>
      <c r="M901" s="217"/>
      <c r="N901" s="217"/>
      <c r="O901" s="217"/>
      <c r="P901" s="218"/>
      <c r="Q901" s="219"/>
      <c r="R901" s="220" t="str">
        <f aca="true">IF(ISERROR($V901),"",OFFSET('Smelter Look-up'!$C$4,$V901-4,0)&amp;"")</f>
        <v/>
      </c>
      <c r="S901" s="221" t="str">
        <f aca="true">IF(B901="","",IF(ISERROR(MATCH($E901,CL,0)),"Unknown",INDIRECT("'C'!$A$"&amp;MATCH($E901,CL,0)+1)))</f>
        <v/>
      </c>
      <c r="T901" s="221" t="str">
        <f aca="true">IF(B901="","",IF(ISERROR(MATCH($J901,SorP!$B$1:$B$6279,0)),"",INDIRECT("'SorP'!$A$"&amp;MATCH($S901&amp;$J901,SorP!C:C,0))))</f>
        <v/>
      </c>
      <c r="U901" s="222"/>
      <c r="V901" s="223" t="e">
        <f aca="false">IF(C901="",NA(),IF(OR(C901="Smelter not listed",C901="Smelter not yet identified"),MATCH($B901&amp;$D901,'Smelter Look-up'!$J:$J,0),MATCH($B901&amp;$C901,'Smelter Look-up'!$J:$J,0)))</f>
        <v>#N/A</v>
      </c>
      <c r="X901" s="179" t="n">
        <f aca="false">IF(AND(C901="Smelter not listed",OR(LEN(D901)=0,LEN(E901)=0)),1,0)</f>
        <v>0</v>
      </c>
      <c r="AB901" s="224" t="str">
        <f aca="false">B901&amp;C901</f>
        <v/>
      </c>
    </row>
    <row r="902" s="179" customFormat="true" ht="20.25" hidden="false" customHeight="false" outlineLevel="0" collapsed="false">
      <c r="A902" s="221"/>
      <c r="B902" s="211" t="str">
        <f aca="false">IF(LEN(A902)=0,"",INDEX('Smelter Look-up'!$A:$A,MATCH($A902,'Smelter Look-up'!$E:$E,0)))</f>
        <v/>
      </c>
      <c r="C902" s="212" t="str">
        <f aca="false">IF(LEN(A902)=0,"",INDEX('Smelter Look-up'!$C:$C,MATCH($A902,'Smelter Look-up'!$E:$E,0)))</f>
        <v/>
      </c>
      <c r="D902" s="213"/>
      <c r="E902" s="211" t="str">
        <f aca="true">IF(ISERROR($V902),"",OFFSET('Smelter Look-up'!$D$4,$V902-4,0)&amp;"")</f>
        <v/>
      </c>
      <c r="F902" s="214" t="str">
        <f aca="true">IF(ISERROR($V902),"",OFFSET('Smelter Look-up'!$E$4,$V902-4,0))</f>
        <v/>
      </c>
      <c r="G902" s="214" t="str">
        <f aca="true">IF(C902=$X$4,IF(ISERROR($V902),"Enter smelter details","RMI"),IF(ISERROR($V902),"",OFFSET('Smelter Look-up'!$F$4,$V902-4,0)))</f>
        <v/>
      </c>
      <c r="H902" s="215" t="str">
        <f aca="true">IF(ISERROR($V902),"",OFFSET('Smelter Look-up'!$G$4,$V902-4,0))</f>
        <v/>
      </c>
      <c r="I902" s="216" t="str">
        <f aca="true">IF(ISERROR($V902),"",OFFSET('Smelter Look-up'!$H$4,$V902-4,0))</f>
        <v/>
      </c>
      <c r="J902" s="216" t="str">
        <f aca="true">IF(ISERROR($V902),"",OFFSET('Smelter Look-up'!$I$4,$V902-4,0))</f>
        <v/>
      </c>
      <c r="K902" s="217"/>
      <c r="L902" s="217"/>
      <c r="M902" s="217"/>
      <c r="N902" s="217"/>
      <c r="O902" s="217"/>
      <c r="P902" s="218"/>
      <c r="Q902" s="219"/>
      <c r="R902" s="220" t="str">
        <f aca="true">IF(ISERROR($V902),"",OFFSET('Smelter Look-up'!$C$4,$V902-4,0)&amp;"")</f>
        <v/>
      </c>
      <c r="S902" s="221" t="str">
        <f aca="true">IF(B902="","",IF(ISERROR(MATCH($E902,CL,0)),"Unknown",INDIRECT("'C'!$A$"&amp;MATCH($E902,CL,0)+1)))</f>
        <v/>
      </c>
      <c r="T902" s="221" t="str">
        <f aca="true">IF(B902="","",IF(ISERROR(MATCH($J902,SorP!$B$1:$B$6279,0)),"",INDIRECT("'SorP'!$A$"&amp;MATCH($S902&amp;$J902,SorP!C:C,0))))</f>
        <v/>
      </c>
      <c r="U902" s="222"/>
      <c r="V902" s="223" t="e">
        <f aca="false">IF(C902="",NA(),IF(OR(C902="Smelter not listed",C902="Smelter not yet identified"),MATCH($B902&amp;$D902,'Smelter Look-up'!$J:$J,0),MATCH($B902&amp;$C902,'Smelter Look-up'!$J:$J,0)))</f>
        <v>#N/A</v>
      </c>
      <c r="X902" s="179" t="n">
        <f aca="false">IF(AND(C902="Smelter not listed",OR(LEN(D902)=0,LEN(E902)=0)),1,0)</f>
        <v>0</v>
      </c>
      <c r="AB902" s="224" t="str">
        <f aca="false">B902&amp;C902</f>
        <v/>
      </c>
    </row>
    <row r="903" s="179" customFormat="true" ht="20.25" hidden="false" customHeight="false" outlineLevel="0" collapsed="false">
      <c r="A903" s="221"/>
      <c r="B903" s="211" t="str">
        <f aca="false">IF(LEN(A903)=0,"",INDEX('Smelter Look-up'!$A:$A,MATCH($A903,'Smelter Look-up'!$E:$E,0)))</f>
        <v/>
      </c>
      <c r="C903" s="212" t="str">
        <f aca="false">IF(LEN(A903)=0,"",INDEX('Smelter Look-up'!$C:$C,MATCH($A903,'Smelter Look-up'!$E:$E,0)))</f>
        <v/>
      </c>
      <c r="D903" s="213"/>
      <c r="E903" s="211" t="str">
        <f aca="true">IF(ISERROR($V903),"",OFFSET('Smelter Look-up'!$D$4,$V903-4,0)&amp;"")</f>
        <v/>
      </c>
      <c r="F903" s="214" t="str">
        <f aca="true">IF(ISERROR($V903),"",OFFSET('Smelter Look-up'!$E$4,$V903-4,0))</f>
        <v/>
      </c>
      <c r="G903" s="214" t="str">
        <f aca="true">IF(C903=$X$4,IF(ISERROR($V903),"Enter smelter details","RMI"),IF(ISERROR($V903),"",OFFSET('Smelter Look-up'!$F$4,$V903-4,0)))</f>
        <v/>
      </c>
      <c r="H903" s="215" t="str">
        <f aca="true">IF(ISERROR($V903),"",OFFSET('Smelter Look-up'!$G$4,$V903-4,0))</f>
        <v/>
      </c>
      <c r="I903" s="216" t="str">
        <f aca="true">IF(ISERROR($V903),"",OFFSET('Smelter Look-up'!$H$4,$V903-4,0))</f>
        <v/>
      </c>
      <c r="J903" s="216" t="str">
        <f aca="true">IF(ISERROR($V903),"",OFFSET('Smelter Look-up'!$I$4,$V903-4,0))</f>
        <v/>
      </c>
      <c r="K903" s="217"/>
      <c r="L903" s="217"/>
      <c r="M903" s="217"/>
      <c r="N903" s="217"/>
      <c r="O903" s="217"/>
      <c r="P903" s="218"/>
      <c r="Q903" s="219"/>
      <c r="R903" s="220" t="str">
        <f aca="true">IF(ISERROR($V903),"",OFFSET('Smelter Look-up'!$C$4,$V903-4,0)&amp;"")</f>
        <v/>
      </c>
      <c r="S903" s="221" t="str">
        <f aca="true">IF(B903="","",IF(ISERROR(MATCH($E903,CL,0)),"Unknown",INDIRECT("'C'!$A$"&amp;MATCH($E903,CL,0)+1)))</f>
        <v/>
      </c>
      <c r="T903" s="221" t="str">
        <f aca="true">IF(B903="","",IF(ISERROR(MATCH($J903,SorP!$B$1:$B$6279,0)),"",INDIRECT("'SorP'!$A$"&amp;MATCH($S903&amp;$J903,SorP!C:C,0))))</f>
        <v/>
      </c>
      <c r="U903" s="222"/>
      <c r="V903" s="223" t="e">
        <f aca="false">IF(C903="",NA(),IF(OR(C903="Smelter not listed",C903="Smelter not yet identified"),MATCH($B903&amp;$D903,'Smelter Look-up'!$J:$J,0),MATCH($B903&amp;$C903,'Smelter Look-up'!$J:$J,0)))</f>
        <v>#N/A</v>
      </c>
      <c r="X903" s="179" t="n">
        <f aca="false">IF(AND(C903="Smelter not listed",OR(LEN(D903)=0,LEN(E903)=0)),1,0)</f>
        <v>0</v>
      </c>
      <c r="AB903" s="224" t="str">
        <f aca="false">B903&amp;C903</f>
        <v/>
      </c>
    </row>
    <row r="904" s="179" customFormat="true" ht="20.25" hidden="false" customHeight="false" outlineLevel="0" collapsed="false">
      <c r="A904" s="221"/>
      <c r="B904" s="211" t="str">
        <f aca="false">IF(LEN(A904)=0,"",INDEX('Smelter Look-up'!$A:$A,MATCH($A904,'Smelter Look-up'!$E:$E,0)))</f>
        <v/>
      </c>
      <c r="C904" s="212" t="str">
        <f aca="false">IF(LEN(A904)=0,"",INDEX('Smelter Look-up'!$C:$C,MATCH($A904,'Smelter Look-up'!$E:$E,0)))</f>
        <v/>
      </c>
      <c r="D904" s="213"/>
      <c r="E904" s="211" t="str">
        <f aca="true">IF(ISERROR($V904),"",OFFSET('Smelter Look-up'!$D$4,$V904-4,0)&amp;"")</f>
        <v/>
      </c>
      <c r="F904" s="214" t="str">
        <f aca="true">IF(ISERROR($V904),"",OFFSET('Smelter Look-up'!$E$4,$V904-4,0))</f>
        <v/>
      </c>
      <c r="G904" s="214" t="str">
        <f aca="true">IF(C904=$X$4,IF(ISERROR($V904),"Enter smelter details","RMI"),IF(ISERROR($V904),"",OFFSET('Smelter Look-up'!$F$4,$V904-4,0)))</f>
        <v/>
      </c>
      <c r="H904" s="215" t="str">
        <f aca="true">IF(ISERROR($V904),"",OFFSET('Smelter Look-up'!$G$4,$V904-4,0))</f>
        <v/>
      </c>
      <c r="I904" s="216" t="str">
        <f aca="true">IF(ISERROR($V904),"",OFFSET('Smelter Look-up'!$H$4,$V904-4,0))</f>
        <v/>
      </c>
      <c r="J904" s="216" t="str">
        <f aca="true">IF(ISERROR($V904),"",OFFSET('Smelter Look-up'!$I$4,$V904-4,0))</f>
        <v/>
      </c>
      <c r="K904" s="217"/>
      <c r="L904" s="217"/>
      <c r="M904" s="217"/>
      <c r="N904" s="217"/>
      <c r="O904" s="217"/>
      <c r="P904" s="218"/>
      <c r="Q904" s="219"/>
      <c r="R904" s="220" t="str">
        <f aca="true">IF(ISERROR($V904),"",OFFSET('Smelter Look-up'!$C$4,$V904-4,0)&amp;"")</f>
        <v/>
      </c>
      <c r="S904" s="221" t="str">
        <f aca="true">IF(B904="","",IF(ISERROR(MATCH($E904,CL,0)),"Unknown",INDIRECT("'C'!$A$"&amp;MATCH($E904,CL,0)+1)))</f>
        <v/>
      </c>
      <c r="T904" s="221" t="str">
        <f aca="true">IF(B904="","",IF(ISERROR(MATCH($J904,SorP!$B$1:$B$6279,0)),"",INDIRECT("'SorP'!$A$"&amp;MATCH($S904&amp;$J904,SorP!C:C,0))))</f>
        <v/>
      </c>
      <c r="U904" s="222"/>
      <c r="V904" s="223" t="e">
        <f aca="false">IF(C904="",NA(),IF(OR(C904="Smelter not listed",C904="Smelter not yet identified"),MATCH($B904&amp;$D904,'Smelter Look-up'!$J:$J,0),MATCH($B904&amp;$C904,'Smelter Look-up'!$J:$J,0)))</f>
        <v>#N/A</v>
      </c>
      <c r="X904" s="179" t="n">
        <f aca="false">IF(AND(C904="Smelter not listed",OR(LEN(D904)=0,LEN(E904)=0)),1,0)</f>
        <v>0</v>
      </c>
      <c r="AB904" s="224" t="str">
        <f aca="false">B904&amp;C904</f>
        <v/>
      </c>
    </row>
    <row r="905" s="179" customFormat="true" ht="20.25" hidden="false" customHeight="false" outlineLevel="0" collapsed="false">
      <c r="A905" s="221"/>
      <c r="B905" s="211" t="str">
        <f aca="false">IF(LEN(A905)=0,"",INDEX('Smelter Look-up'!$A:$A,MATCH($A905,'Smelter Look-up'!$E:$E,0)))</f>
        <v/>
      </c>
      <c r="C905" s="212" t="str">
        <f aca="false">IF(LEN(A905)=0,"",INDEX('Smelter Look-up'!$C:$C,MATCH($A905,'Smelter Look-up'!$E:$E,0)))</f>
        <v/>
      </c>
      <c r="D905" s="213"/>
      <c r="E905" s="211" t="str">
        <f aca="true">IF(ISERROR($V905),"",OFFSET('Smelter Look-up'!$D$4,$V905-4,0)&amp;"")</f>
        <v/>
      </c>
      <c r="F905" s="214" t="str">
        <f aca="true">IF(ISERROR($V905),"",OFFSET('Smelter Look-up'!$E$4,$V905-4,0))</f>
        <v/>
      </c>
      <c r="G905" s="214" t="str">
        <f aca="true">IF(C905=$X$4,IF(ISERROR($V905),"Enter smelter details","RMI"),IF(ISERROR($V905),"",OFFSET('Smelter Look-up'!$F$4,$V905-4,0)))</f>
        <v/>
      </c>
      <c r="H905" s="215" t="str">
        <f aca="true">IF(ISERROR($V905),"",OFFSET('Smelter Look-up'!$G$4,$V905-4,0))</f>
        <v/>
      </c>
      <c r="I905" s="216" t="str">
        <f aca="true">IF(ISERROR($V905),"",OFFSET('Smelter Look-up'!$H$4,$V905-4,0))</f>
        <v/>
      </c>
      <c r="J905" s="216" t="str">
        <f aca="true">IF(ISERROR($V905),"",OFFSET('Smelter Look-up'!$I$4,$V905-4,0))</f>
        <v/>
      </c>
      <c r="K905" s="217"/>
      <c r="L905" s="217"/>
      <c r="M905" s="217"/>
      <c r="N905" s="217"/>
      <c r="O905" s="217"/>
      <c r="P905" s="218"/>
      <c r="Q905" s="219"/>
      <c r="R905" s="220" t="str">
        <f aca="true">IF(ISERROR($V905),"",OFFSET('Smelter Look-up'!$C$4,$V905-4,0)&amp;"")</f>
        <v/>
      </c>
      <c r="S905" s="221" t="str">
        <f aca="true">IF(B905="","",IF(ISERROR(MATCH($E905,CL,0)),"Unknown",INDIRECT("'C'!$A$"&amp;MATCH($E905,CL,0)+1)))</f>
        <v/>
      </c>
      <c r="T905" s="221" t="str">
        <f aca="true">IF(B905="","",IF(ISERROR(MATCH($J905,SorP!$B$1:$B$6279,0)),"",INDIRECT("'SorP'!$A$"&amp;MATCH($S905&amp;$J905,SorP!C:C,0))))</f>
        <v/>
      </c>
      <c r="U905" s="222"/>
      <c r="V905" s="223" t="e">
        <f aca="false">IF(C905="",NA(),IF(OR(C905="Smelter not listed",C905="Smelter not yet identified"),MATCH($B905&amp;$D905,'Smelter Look-up'!$J:$J,0),MATCH($B905&amp;$C905,'Smelter Look-up'!$J:$J,0)))</f>
        <v>#N/A</v>
      </c>
      <c r="X905" s="179" t="n">
        <f aca="false">IF(AND(C905="Smelter not listed",OR(LEN(D905)=0,LEN(E905)=0)),1,0)</f>
        <v>0</v>
      </c>
      <c r="AB905" s="224" t="str">
        <f aca="false">B905&amp;C905</f>
        <v/>
      </c>
    </row>
    <row r="906" s="179" customFormat="true" ht="20.25" hidden="false" customHeight="false" outlineLevel="0" collapsed="false">
      <c r="A906" s="221"/>
      <c r="B906" s="211" t="str">
        <f aca="false">IF(LEN(A906)=0,"",INDEX('Smelter Look-up'!$A:$A,MATCH($A906,'Smelter Look-up'!$E:$E,0)))</f>
        <v/>
      </c>
      <c r="C906" s="212" t="str">
        <f aca="false">IF(LEN(A906)=0,"",INDEX('Smelter Look-up'!$C:$C,MATCH($A906,'Smelter Look-up'!$E:$E,0)))</f>
        <v/>
      </c>
      <c r="D906" s="213"/>
      <c r="E906" s="211" t="str">
        <f aca="true">IF(ISERROR($V906),"",OFFSET('Smelter Look-up'!$D$4,$V906-4,0)&amp;"")</f>
        <v/>
      </c>
      <c r="F906" s="214" t="str">
        <f aca="true">IF(ISERROR($V906),"",OFFSET('Smelter Look-up'!$E$4,$V906-4,0))</f>
        <v/>
      </c>
      <c r="G906" s="214" t="str">
        <f aca="true">IF(C906=$X$4,IF(ISERROR($V906),"Enter smelter details","RMI"),IF(ISERROR($V906),"",OFFSET('Smelter Look-up'!$F$4,$V906-4,0)))</f>
        <v/>
      </c>
      <c r="H906" s="215" t="str">
        <f aca="true">IF(ISERROR($V906),"",OFFSET('Smelter Look-up'!$G$4,$V906-4,0))</f>
        <v/>
      </c>
      <c r="I906" s="216" t="str">
        <f aca="true">IF(ISERROR($V906),"",OFFSET('Smelter Look-up'!$H$4,$V906-4,0))</f>
        <v/>
      </c>
      <c r="J906" s="216" t="str">
        <f aca="true">IF(ISERROR($V906),"",OFFSET('Smelter Look-up'!$I$4,$V906-4,0))</f>
        <v/>
      </c>
      <c r="K906" s="217"/>
      <c r="L906" s="217"/>
      <c r="M906" s="217"/>
      <c r="N906" s="217"/>
      <c r="O906" s="217"/>
      <c r="P906" s="218"/>
      <c r="Q906" s="219"/>
      <c r="R906" s="220" t="str">
        <f aca="true">IF(ISERROR($V906),"",OFFSET('Smelter Look-up'!$C$4,$V906-4,0)&amp;"")</f>
        <v/>
      </c>
      <c r="S906" s="221" t="str">
        <f aca="true">IF(B906="","",IF(ISERROR(MATCH($E906,CL,0)),"Unknown",INDIRECT("'C'!$A$"&amp;MATCH($E906,CL,0)+1)))</f>
        <v/>
      </c>
      <c r="T906" s="221" t="str">
        <f aca="true">IF(B906="","",IF(ISERROR(MATCH($J906,SorP!$B$1:$B$6279,0)),"",INDIRECT("'SorP'!$A$"&amp;MATCH($S906&amp;$J906,SorP!C:C,0))))</f>
        <v/>
      </c>
      <c r="U906" s="222"/>
      <c r="V906" s="223" t="e">
        <f aca="false">IF(C906="",NA(),IF(OR(C906="Smelter not listed",C906="Smelter not yet identified"),MATCH($B906&amp;$D906,'Smelter Look-up'!$J:$J,0),MATCH($B906&amp;$C906,'Smelter Look-up'!$J:$J,0)))</f>
        <v>#N/A</v>
      </c>
      <c r="X906" s="179" t="n">
        <f aca="false">IF(AND(C906="Smelter not listed",OR(LEN(D906)=0,LEN(E906)=0)),1,0)</f>
        <v>0</v>
      </c>
      <c r="AB906" s="224" t="str">
        <f aca="false">B906&amp;C906</f>
        <v/>
      </c>
    </row>
    <row r="907" s="179" customFormat="true" ht="20.25" hidden="false" customHeight="false" outlineLevel="0" collapsed="false">
      <c r="A907" s="221"/>
      <c r="B907" s="211" t="str">
        <f aca="false">IF(LEN(A907)=0,"",INDEX('Smelter Look-up'!$A:$A,MATCH($A907,'Smelter Look-up'!$E:$E,0)))</f>
        <v/>
      </c>
      <c r="C907" s="212" t="str">
        <f aca="false">IF(LEN(A907)=0,"",INDEX('Smelter Look-up'!$C:$C,MATCH($A907,'Smelter Look-up'!$E:$E,0)))</f>
        <v/>
      </c>
      <c r="D907" s="213"/>
      <c r="E907" s="211" t="str">
        <f aca="true">IF(ISERROR($V907),"",OFFSET('Smelter Look-up'!$D$4,$V907-4,0)&amp;"")</f>
        <v/>
      </c>
      <c r="F907" s="214" t="str">
        <f aca="true">IF(ISERROR($V907),"",OFFSET('Smelter Look-up'!$E$4,$V907-4,0))</f>
        <v/>
      </c>
      <c r="G907" s="214" t="str">
        <f aca="true">IF(C907=$X$4,IF(ISERROR($V907),"Enter smelter details","RMI"),IF(ISERROR($V907),"",OFFSET('Smelter Look-up'!$F$4,$V907-4,0)))</f>
        <v/>
      </c>
      <c r="H907" s="215" t="str">
        <f aca="true">IF(ISERROR($V907),"",OFFSET('Smelter Look-up'!$G$4,$V907-4,0))</f>
        <v/>
      </c>
      <c r="I907" s="216" t="str">
        <f aca="true">IF(ISERROR($V907),"",OFFSET('Smelter Look-up'!$H$4,$V907-4,0))</f>
        <v/>
      </c>
      <c r="J907" s="216" t="str">
        <f aca="true">IF(ISERROR($V907),"",OFFSET('Smelter Look-up'!$I$4,$V907-4,0))</f>
        <v/>
      </c>
      <c r="K907" s="217"/>
      <c r="L907" s="217"/>
      <c r="M907" s="217"/>
      <c r="N907" s="217"/>
      <c r="O907" s="217"/>
      <c r="P907" s="218"/>
      <c r="Q907" s="219"/>
      <c r="R907" s="220" t="str">
        <f aca="true">IF(ISERROR($V907),"",OFFSET('Smelter Look-up'!$C$4,$V907-4,0)&amp;"")</f>
        <v/>
      </c>
      <c r="S907" s="221" t="str">
        <f aca="true">IF(B907="","",IF(ISERROR(MATCH($E907,CL,0)),"Unknown",INDIRECT("'C'!$A$"&amp;MATCH($E907,CL,0)+1)))</f>
        <v/>
      </c>
      <c r="T907" s="221" t="str">
        <f aca="true">IF(B907="","",IF(ISERROR(MATCH($J907,SorP!$B$1:$B$6279,0)),"",INDIRECT("'SorP'!$A$"&amp;MATCH($S907&amp;$J907,SorP!C:C,0))))</f>
        <v/>
      </c>
      <c r="U907" s="222"/>
      <c r="V907" s="223" t="e">
        <f aca="false">IF(C907="",NA(),IF(OR(C907="Smelter not listed",C907="Smelter not yet identified"),MATCH($B907&amp;$D907,'Smelter Look-up'!$J:$J,0),MATCH($B907&amp;$C907,'Smelter Look-up'!$J:$J,0)))</f>
        <v>#N/A</v>
      </c>
      <c r="X907" s="179" t="n">
        <f aca="false">IF(AND(C907="Smelter not listed",OR(LEN(D907)=0,LEN(E907)=0)),1,0)</f>
        <v>0</v>
      </c>
      <c r="AB907" s="224" t="str">
        <f aca="false">B907&amp;C907</f>
        <v/>
      </c>
    </row>
    <row r="908" s="179" customFormat="true" ht="20.25" hidden="false" customHeight="false" outlineLevel="0" collapsed="false">
      <c r="A908" s="221"/>
      <c r="B908" s="211" t="str">
        <f aca="false">IF(LEN(A908)=0,"",INDEX('Smelter Look-up'!$A:$A,MATCH($A908,'Smelter Look-up'!$E:$E,0)))</f>
        <v/>
      </c>
      <c r="C908" s="212" t="str">
        <f aca="false">IF(LEN(A908)=0,"",INDEX('Smelter Look-up'!$C:$C,MATCH($A908,'Smelter Look-up'!$E:$E,0)))</f>
        <v/>
      </c>
      <c r="D908" s="213"/>
      <c r="E908" s="211" t="str">
        <f aca="true">IF(ISERROR($V908),"",OFFSET('Smelter Look-up'!$D$4,$V908-4,0)&amp;"")</f>
        <v/>
      </c>
      <c r="F908" s="214" t="str">
        <f aca="true">IF(ISERROR($V908),"",OFFSET('Smelter Look-up'!$E$4,$V908-4,0))</f>
        <v/>
      </c>
      <c r="G908" s="214" t="str">
        <f aca="true">IF(C908=$X$4,IF(ISERROR($V908),"Enter smelter details","RMI"),IF(ISERROR($V908),"",OFFSET('Smelter Look-up'!$F$4,$V908-4,0)))</f>
        <v/>
      </c>
      <c r="H908" s="215" t="str">
        <f aca="true">IF(ISERROR($V908),"",OFFSET('Smelter Look-up'!$G$4,$V908-4,0))</f>
        <v/>
      </c>
      <c r="I908" s="216" t="str">
        <f aca="true">IF(ISERROR($V908),"",OFFSET('Smelter Look-up'!$H$4,$V908-4,0))</f>
        <v/>
      </c>
      <c r="J908" s="216" t="str">
        <f aca="true">IF(ISERROR($V908),"",OFFSET('Smelter Look-up'!$I$4,$V908-4,0))</f>
        <v/>
      </c>
      <c r="K908" s="217"/>
      <c r="L908" s="217"/>
      <c r="M908" s="217"/>
      <c r="N908" s="217"/>
      <c r="O908" s="217"/>
      <c r="P908" s="218"/>
      <c r="Q908" s="219"/>
      <c r="R908" s="220" t="str">
        <f aca="true">IF(ISERROR($V908),"",OFFSET('Smelter Look-up'!$C$4,$V908-4,0)&amp;"")</f>
        <v/>
      </c>
      <c r="S908" s="221" t="str">
        <f aca="true">IF(B908="","",IF(ISERROR(MATCH($E908,CL,0)),"Unknown",INDIRECT("'C'!$A$"&amp;MATCH($E908,CL,0)+1)))</f>
        <v/>
      </c>
      <c r="T908" s="221" t="str">
        <f aca="true">IF(B908="","",IF(ISERROR(MATCH($J908,SorP!$B$1:$B$6279,0)),"",INDIRECT("'SorP'!$A$"&amp;MATCH($S908&amp;$J908,SorP!C:C,0))))</f>
        <v/>
      </c>
      <c r="U908" s="222"/>
      <c r="V908" s="223" t="e">
        <f aca="false">IF(C908="",NA(),IF(OR(C908="Smelter not listed",C908="Smelter not yet identified"),MATCH($B908&amp;$D908,'Smelter Look-up'!$J:$J,0),MATCH($B908&amp;$C908,'Smelter Look-up'!$J:$J,0)))</f>
        <v>#N/A</v>
      </c>
      <c r="X908" s="179" t="n">
        <f aca="false">IF(AND(C908="Smelter not listed",OR(LEN(D908)=0,LEN(E908)=0)),1,0)</f>
        <v>0</v>
      </c>
      <c r="AB908" s="224" t="str">
        <f aca="false">B908&amp;C908</f>
        <v/>
      </c>
    </row>
    <row r="909" s="179" customFormat="true" ht="20.25" hidden="false" customHeight="false" outlineLevel="0" collapsed="false">
      <c r="A909" s="221"/>
      <c r="B909" s="211" t="str">
        <f aca="false">IF(LEN(A909)=0,"",INDEX('Smelter Look-up'!$A:$A,MATCH($A909,'Smelter Look-up'!$E:$E,0)))</f>
        <v/>
      </c>
      <c r="C909" s="212" t="str">
        <f aca="false">IF(LEN(A909)=0,"",INDEX('Smelter Look-up'!$C:$C,MATCH($A909,'Smelter Look-up'!$E:$E,0)))</f>
        <v/>
      </c>
      <c r="D909" s="213"/>
      <c r="E909" s="211" t="str">
        <f aca="true">IF(ISERROR($V909),"",OFFSET('Smelter Look-up'!$D$4,$V909-4,0)&amp;"")</f>
        <v/>
      </c>
      <c r="F909" s="214" t="str">
        <f aca="true">IF(ISERROR($V909),"",OFFSET('Smelter Look-up'!$E$4,$V909-4,0))</f>
        <v/>
      </c>
      <c r="G909" s="214" t="str">
        <f aca="true">IF(C909=$X$4,IF(ISERROR($V909),"Enter smelter details","RMI"),IF(ISERROR($V909),"",OFFSET('Smelter Look-up'!$F$4,$V909-4,0)))</f>
        <v/>
      </c>
      <c r="H909" s="215" t="str">
        <f aca="true">IF(ISERROR($V909),"",OFFSET('Smelter Look-up'!$G$4,$V909-4,0))</f>
        <v/>
      </c>
      <c r="I909" s="216" t="str">
        <f aca="true">IF(ISERROR($V909),"",OFFSET('Smelter Look-up'!$H$4,$V909-4,0))</f>
        <v/>
      </c>
      <c r="J909" s="216" t="str">
        <f aca="true">IF(ISERROR($V909),"",OFFSET('Smelter Look-up'!$I$4,$V909-4,0))</f>
        <v/>
      </c>
      <c r="K909" s="217"/>
      <c r="L909" s="217"/>
      <c r="M909" s="217"/>
      <c r="N909" s="217"/>
      <c r="O909" s="217"/>
      <c r="P909" s="218"/>
      <c r="Q909" s="219"/>
      <c r="R909" s="220" t="str">
        <f aca="true">IF(ISERROR($V909),"",OFFSET('Smelter Look-up'!$C$4,$V909-4,0)&amp;"")</f>
        <v/>
      </c>
      <c r="S909" s="221" t="str">
        <f aca="true">IF(B909="","",IF(ISERROR(MATCH($E909,CL,0)),"Unknown",INDIRECT("'C'!$A$"&amp;MATCH($E909,CL,0)+1)))</f>
        <v/>
      </c>
      <c r="T909" s="221" t="str">
        <f aca="true">IF(B909="","",IF(ISERROR(MATCH($J909,SorP!$B$1:$B$6279,0)),"",INDIRECT("'SorP'!$A$"&amp;MATCH($S909&amp;$J909,SorP!C:C,0))))</f>
        <v/>
      </c>
      <c r="U909" s="222"/>
      <c r="V909" s="223" t="e">
        <f aca="false">IF(C909="",NA(),IF(OR(C909="Smelter not listed",C909="Smelter not yet identified"),MATCH($B909&amp;$D909,'Smelter Look-up'!$J:$J,0),MATCH($B909&amp;$C909,'Smelter Look-up'!$J:$J,0)))</f>
        <v>#N/A</v>
      </c>
      <c r="X909" s="179" t="n">
        <f aca="false">IF(AND(C909="Smelter not listed",OR(LEN(D909)=0,LEN(E909)=0)),1,0)</f>
        <v>0</v>
      </c>
      <c r="AB909" s="224" t="str">
        <f aca="false">B909&amp;C909</f>
        <v/>
      </c>
    </row>
    <row r="910" s="179" customFormat="true" ht="20.25" hidden="false" customHeight="false" outlineLevel="0" collapsed="false">
      <c r="A910" s="221"/>
      <c r="B910" s="211" t="str">
        <f aca="false">IF(LEN(A910)=0,"",INDEX('Smelter Look-up'!$A:$A,MATCH($A910,'Smelter Look-up'!$E:$E,0)))</f>
        <v/>
      </c>
      <c r="C910" s="212" t="str">
        <f aca="false">IF(LEN(A910)=0,"",INDEX('Smelter Look-up'!$C:$C,MATCH($A910,'Smelter Look-up'!$E:$E,0)))</f>
        <v/>
      </c>
      <c r="D910" s="213"/>
      <c r="E910" s="211" t="str">
        <f aca="true">IF(ISERROR($V910),"",OFFSET('Smelter Look-up'!$D$4,$V910-4,0)&amp;"")</f>
        <v/>
      </c>
      <c r="F910" s="214" t="str">
        <f aca="true">IF(ISERROR($V910),"",OFFSET('Smelter Look-up'!$E$4,$V910-4,0))</f>
        <v/>
      </c>
      <c r="G910" s="214" t="str">
        <f aca="true">IF(C910=$X$4,IF(ISERROR($V910),"Enter smelter details","RMI"),IF(ISERROR($V910),"",OFFSET('Smelter Look-up'!$F$4,$V910-4,0)))</f>
        <v/>
      </c>
      <c r="H910" s="215" t="str">
        <f aca="true">IF(ISERROR($V910),"",OFFSET('Smelter Look-up'!$G$4,$V910-4,0))</f>
        <v/>
      </c>
      <c r="I910" s="216" t="str">
        <f aca="true">IF(ISERROR($V910),"",OFFSET('Smelter Look-up'!$H$4,$V910-4,0))</f>
        <v/>
      </c>
      <c r="J910" s="216" t="str">
        <f aca="true">IF(ISERROR($V910),"",OFFSET('Smelter Look-up'!$I$4,$V910-4,0))</f>
        <v/>
      </c>
      <c r="K910" s="217"/>
      <c r="L910" s="217"/>
      <c r="M910" s="217"/>
      <c r="N910" s="217"/>
      <c r="O910" s="217"/>
      <c r="P910" s="218"/>
      <c r="Q910" s="219"/>
      <c r="R910" s="220" t="str">
        <f aca="true">IF(ISERROR($V910),"",OFFSET('Smelter Look-up'!$C$4,$V910-4,0)&amp;"")</f>
        <v/>
      </c>
      <c r="S910" s="221" t="str">
        <f aca="true">IF(B910="","",IF(ISERROR(MATCH($E910,CL,0)),"Unknown",INDIRECT("'C'!$A$"&amp;MATCH($E910,CL,0)+1)))</f>
        <v/>
      </c>
      <c r="T910" s="221" t="str">
        <f aca="true">IF(B910="","",IF(ISERROR(MATCH($J910,SorP!$B$1:$B$6279,0)),"",INDIRECT("'SorP'!$A$"&amp;MATCH($S910&amp;$J910,SorP!C:C,0))))</f>
        <v/>
      </c>
      <c r="U910" s="222"/>
      <c r="V910" s="223" t="e">
        <f aca="false">IF(C910="",NA(),IF(OR(C910="Smelter not listed",C910="Smelter not yet identified"),MATCH($B910&amp;$D910,'Smelter Look-up'!$J:$J,0),MATCH($B910&amp;$C910,'Smelter Look-up'!$J:$J,0)))</f>
        <v>#N/A</v>
      </c>
      <c r="X910" s="179" t="n">
        <f aca="false">IF(AND(C910="Smelter not listed",OR(LEN(D910)=0,LEN(E910)=0)),1,0)</f>
        <v>0</v>
      </c>
      <c r="AB910" s="224" t="str">
        <f aca="false">B910&amp;C910</f>
        <v/>
      </c>
    </row>
    <row r="911" s="179" customFormat="true" ht="20.25" hidden="false" customHeight="false" outlineLevel="0" collapsed="false">
      <c r="A911" s="221"/>
      <c r="B911" s="211" t="str">
        <f aca="false">IF(LEN(A911)=0,"",INDEX('Smelter Look-up'!$A:$A,MATCH($A911,'Smelter Look-up'!$E:$E,0)))</f>
        <v/>
      </c>
      <c r="C911" s="212" t="str">
        <f aca="false">IF(LEN(A911)=0,"",INDEX('Smelter Look-up'!$C:$C,MATCH($A911,'Smelter Look-up'!$E:$E,0)))</f>
        <v/>
      </c>
      <c r="D911" s="213"/>
      <c r="E911" s="211" t="str">
        <f aca="true">IF(ISERROR($V911),"",OFFSET('Smelter Look-up'!$D$4,$V911-4,0)&amp;"")</f>
        <v/>
      </c>
      <c r="F911" s="214" t="str">
        <f aca="true">IF(ISERROR($V911),"",OFFSET('Smelter Look-up'!$E$4,$V911-4,0))</f>
        <v/>
      </c>
      <c r="G911" s="214" t="str">
        <f aca="true">IF(C911=$X$4,IF(ISERROR($V911),"Enter smelter details","RMI"),IF(ISERROR($V911),"",OFFSET('Smelter Look-up'!$F$4,$V911-4,0)))</f>
        <v/>
      </c>
      <c r="H911" s="215" t="str">
        <f aca="true">IF(ISERROR($V911),"",OFFSET('Smelter Look-up'!$G$4,$V911-4,0))</f>
        <v/>
      </c>
      <c r="I911" s="216" t="str">
        <f aca="true">IF(ISERROR($V911),"",OFFSET('Smelter Look-up'!$H$4,$V911-4,0))</f>
        <v/>
      </c>
      <c r="J911" s="216" t="str">
        <f aca="true">IF(ISERROR($V911),"",OFFSET('Smelter Look-up'!$I$4,$V911-4,0))</f>
        <v/>
      </c>
      <c r="K911" s="217"/>
      <c r="L911" s="217"/>
      <c r="M911" s="217"/>
      <c r="N911" s="217"/>
      <c r="O911" s="217"/>
      <c r="P911" s="218"/>
      <c r="Q911" s="219"/>
      <c r="R911" s="220" t="str">
        <f aca="true">IF(ISERROR($V911),"",OFFSET('Smelter Look-up'!$C$4,$V911-4,0)&amp;"")</f>
        <v/>
      </c>
      <c r="S911" s="221" t="str">
        <f aca="true">IF(B911="","",IF(ISERROR(MATCH($E911,CL,0)),"Unknown",INDIRECT("'C'!$A$"&amp;MATCH($E911,CL,0)+1)))</f>
        <v/>
      </c>
      <c r="T911" s="221" t="str">
        <f aca="true">IF(B911="","",IF(ISERROR(MATCH($J911,SorP!$B$1:$B$6279,0)),"",INDIRECT("'SorP'!$A$"&amp;MATCH($S911&amp;$J911,SorP!C:C,0))))</f>
        <v/>
      </c>
      <c r="U911" s="222"/>
      <c r="V911" s="223" t="e">
        <f aca="false">IF(C911="",NA(),IF(OR(C911="Smelter not listed",C911="Smelter not yet identified"),MATCH($B911&amp;$D911,'Smelter Look-up'!$J:$J,0),MATCH($B911&amp;$C911,'Smelter Look-up'!$J:$J,0)))</f>
        <v>#N/A</v>
      </c>
      <c r="X911" s="179" t="n">
        <f aca="false">IF(AND(C911="Smelter not listed",OR(LEN(D911)=0,LEN(E911)=0)),1,0)</f>
        <v>0</v>
      </c>
      <c r="AB911" s="224" t="str">
        <f aca="false">B911&amp;C911</f>
        <v/>
      </c>
    </row>
    <row r="912" s="179" customFormat="true" ht="20.25" hidden="false" customHeight="false" outlineLevel="0" collapsed="false">
      <c r="A912" s="221"/>
      <c r="B912" s="211" t="str">
        <f aca="false">IF(LEN(A912)=0,"",INDEX('Smelter Look-up'!$A:$A,MATCH($A912,'Smelter Look-up'!$E:$E,0)))</f>
        <v/>
      </c>
      <c r="C912" s="212" t="str">
        <f aca="false">IF(LEN(A912)=0,"",INDEX('Smelter Look-up'!$C:$C,MATCH($A912,'Smelter Look-up'!$E:$E,0)))</f>
        <v/>
      </c>
      <c r="D912" s="213"/>
      <c r="E912" s="211" t="str">
        <f aca="true">IF(ISERROR($V912),"",OFFSET('Smelter Look-up'!$D$4,$V912-4,0)&amp;"")</f>
        <v/>
      </c>
      <c r="F912" s="214" t="str">
        <f aca="true">IF(ISERROR($V912),"",OFFSET('Smelter Look-up'!$E$4,$V912-4,0))</f>
        <v/>
      </c>
      <c r="G912" s="214" t="str">
        <f aca="true">IF(C912=$X$4,IF(ISERROR($V912),"Enter smelter details","RMI"),IF(ISERROR($V912),"",OFFSET('Smelter Look-up'!$F$4,$V912-4,0)))</f>
        <v/>
      </c>
      <c r="H912" s="215" t="str">
        <f aca="true">IF(ISERROR($V912),"",OFFSET('Smelter Look-up'!$G$4,$V912-4,0))</f>
        <v/>
      </c>
      <c r="I912" s="216" t="str">
        <f aca="true">IF(ISERROR($V912),"",OFFSET('Smelter Look-up'!$H$4,$V912-4,0))</f>
        <v/>
      </c>
      <c r="J912" s="216" t="str">
        <f aca="true">IF(ISERROR($V912),"",OFFSET('Smelter Look-up'!$I$4,$V912-4,0))</f>
        <v/>
      </c>
      <c r="K912" s="217"/>
      <c r="L912" s="217"/>
      <c r="M912" s="217"/>
      <c r="N912" s="217"/>
      <c r="O912" s="217"/>
      <c r="P912" s="218"/>
      <c r="Q912" s="219"/>
      <c r="R912" s="220" t="str">
        <f aca="true">IF(ISERROR($V912),"",OFFSET('Smelter Look-up'!$C$4,$V912-4,0)&amp;"")</f>
        <v/>
      </c>
      <c r="S912" s="221" t="str">
        <f aca="true">IF(B912="","",IF(ISERROR(MATCH($E912,CL,0)),"Unknown",INDIRECT("'C'!$A$"&amp;MATCH($E912,CL,0)+1)))</f>
        <v/>
      </c>
      <c r="T912" s="221" t="str">
        <f aca="true">IF(B912="","",IF(ISERROR(MATCH($J912,SorP!$B$1:$B$6279,0)),"",INDIRECT("'SorP'!$A$"&amp;MATCH($S912&amp;$J912,SorP!C:C,0))))</f>
        <v/>
      </c>
      <c r="U912" s="222"/>
      <c r="V912" s="223" t="e">
        <f aca="false">IF(C912="",NA(),IF(OR(C912="Smelter not listed",C912="Smelter not yet identified"),MATCH($B912&amp;$D912,'Smelter Look-up'!$J:$J,0),MATCH($B912&amp;$C912,'Smelter Look-up'!$J:$J,0)))</f>
        <v>#N/A</v>
      </c>
      <c r="X912" s="179" t="n">
        <f aca="false">IF(AND(C912="Smelter not listed",OR(LEN(D912)=0,LEN(E912)=0)),1,0)</f>
        <v>0</v>
      </c>
      <c r="AB912" s="224" t="str">
        <f aca="false">B912&amp;C912</f>
        <v/>
      </c>
    </row>
    <row r="913" s="179" customFormat="true" ht="20.25" hidden="false" customHeight="false" outlineLevel="0" collapsed="false">
      <c r="A913" s="221"/>
      <c r="B913" s="211" t="str">
        <f aca="false">IF(LEN(A913)=0,"",INDEX('Smelter Look-up'!$A:$A,MATCH($A913,'Smelter Look-up'!$E:$E,0)))</f>
        <v/>
      </c>
      <c r="C913" s="212" t="str">
        <f aca="false">IF(LEN(A913)=0,"",INDEX('Smelter Look-up'!$C:$C,MATCH($A913,'Smelter Look-up'!$E:$E,0)))</f>
        <v/>
      </c>
      <c r="D913" s="213"/>
      <c r="E913" s="211" t="str">
        <f aca="true">IF(ISERROR($V913),"",OFFSET('Smelter Look-up'!$D$4,$V913-4,0)&amp;"")</f>
        <v/>
      </c>
      <c r="F913" s="214" t="str">
        <f aca="true">IF(ISERROR($V913),"",OFFSET('Smelter Look-up'!$E$4,$V913-4,0))</f>
        <v/>
      </c>
      <c r="G913" s="214" t="str">
        <f aca="true">IF(C913=$X$4,IF(ISERROR($V913),"Enter smelter details","RMI"),IF(ISERROR($V913),"",OFFSET('Smelter Look-up'!$F$4,$V913-4,0)))</f>
        <v/>
      </c>
      <c r="H913" s="215" t="str">
        <f aca="true">IF(ISERROR($V913),"",OFFSET('Smelter Look-up'!$G$4,$V913-4,0))</f>
        <v/>
      </c>
      <c r="I913" s="216" t="str">
        <f aca="true">IF(ISERROR($V913),"",OFFSET('Smelter Look-up'!$H$4,$V913-4,0))</f>
        <v/>
      </c>
      <c r="J913" s="216" t="str">
        <f aca="true">IF(ISERROR($V913),"",OFFSET('Smelter Look-up'!$I$4,$V913-4,0))</f>
        <v/>
      </c>
      <c r="K913" s="217"/>
      <c r="L913" s="217"/>
      <c r="M913" s="217"/>
      <c r="N913" s="217"/>
      <c r="O913" s="217"/>
      <c r="P913" s="218"/>
      <c r="Q913" s="219"/>
      <c r="R913" s="220" t="str">
        <f aca="true">IF(ISERROR($V913),"",OFFSET('Smelter Look-up'!$C$4,$V913-4,0)&amp;"")</f>
        <v/>
      </c>
      <c r="S913" s="221" t="str">
        <f aca="true">IF(B913="","",IF(ISERROR(MATCH($E913,CL,0)),"Unknown",INDIRECT("'C'!$A$"&amp;MATCH($E913,CL,0)+1)))</f>
        <v/>
      </c>
      <c r="T913" s="221" t="str">
        <f aca="true">IF(B913="","",IF(ISERROR(MATCH($J913,SorP!$B$1:$B$6279,0)),"",INDIRECT("'SorP'!$A$"&amp;MATCH($S913&amp;$J913,SorP!C:C,0))))</f>
        <v/>
      </c>
      <c r="U913" s="222"/>
      <c r="V913" s="223" t="e">
        <f aca="false">IF(C913="",NA(),IF(OR(C913="Smelter not listed",C913="Smelter not yet identified"),MATCH($B913&amp;$D913,'Smelter Look-up'!$J:$J,0),MATCH($B913&amp;$C913,'Smelter Look-up'!$J:$J,0)))</f>
        <v>#N/A</v>
      </c>
      <c r="X913" s="179" t="n">
        <f aca="false">IF(AND(C913="Smelter not listed",OR(LEN(D913)=0,LEN(E913)=0)),1,0)</f>
        <v>0</v>
      </c>
      <c r="AB913" s="224" t="str">
        <f aca="false">B913&amp;C913</f>
        <v/>
      </c>
    </row>
    <row r="914" s="179" customFormat="true" ht="20.25" hidden="false" customHeight="false" outlineLevel="0" collapsed="false">
      <c r="A914" s="221"/>
      <c r="B914" s="211" t="str">
        <f aca="false">IF(LEN(A914)=0,"",INDEX('Smelter Look-up'!$A:$A,MATCH($A914,'Smelter Look-up'!$E:$E,0)))</f>
        <v/>
      </c>
      <c r="C914" s="212" t="str">
        <f aca="false">IF(LEN(A914)=0,"",INDEX('Smelter Look-up'!$C:$C,MATCH($A914,'Smelter Look-up'!$E:$E,0)))</f>
        <v/>
      </c>
      <c r="D914" s="213"/>
      <c r="E914" s="211" t="str">
        <f aca="true">IF(ISERROR($V914),"",OFFSET('Smelter Look-up'!$D$4,$V914-4,0)&amp;"")</f>
        <v/>
      </c>
      <c r="F914" s="214" t="str">
        <f aca="true">IF(ISERROR($V914),"",OFFSET('Smelter Look-up'!$E$4,$V914-4,0))</f>
        <v/>
      </c>
      <c r="G914" s="214" t="str">
        <f aca="true">IF(C914=$X$4,IF(ISERROR($V914),"Enter smelter details","RMI"),IF(ISERROR($V914),"",OFFSET('Smelter Look-up'!$F$4,$V914-4,0)))</f>
        <v/>
      </c>
      <c r="H914" s="215" t="str">
        <f aca="true">IF(ISERROR($V914),"",OFFSET('Smelter Look-up'!$G$4,$V914-4,0))</f>
        <v/>
      </c>
      <c r="I914" s="216" t="str">
        <f aca="true">IF(ISERROR($V914),"",OFFSET('Smelter Look-up'!$H$4,$V914-4,0))</f>
        <v/>
      </c>
      <c r="J914" s="216" t="str">
        <f aca="true">IF(ISERROR($V914),"",OFFSET('Smelter Look-up'!$I$4,$V914-4,0))</f>
        <v/>
      </c>
      <c r="K914" s="217"/>
      <c r="L914" s="217"/>
      <c r="M914" s="217"/>
      <c r="N914" s="217"/>
      <c r="O914" s="217"/>
      <c r="P914" s="218"/>
      <c r="Q914" s="219"/>
      <c r="R914" s="220" t="str">
        <f aca="true">IF(ISERROR($V914),"",OFFSET('Smelter Look-up'!$C$4,$V914-4,0)&amp;"")</f>
        <v/>
      </c>
      <c r="S914" s="221" t="str">
        <f aca="true">IF(B914="","",IF(ISERROR(MATCH($E914,CL,0)),"Unknown",INDIRECT("'C'!$A$"&amp;MATCH($E914,CL,0)+1)))</f>
        <v/>
      </c>
      <c r="T914" s="221" t="str">
        <f aca="true">IF(B914="","",IF(ISERROR(MATCH($J914,SorP!$B$1:$B$6279,0)),"",INDIRECT("'SorP'!$A$"&amp;MATCH($S914&amp;$J914,SorP!C:C,0))))</f>
        <v/>
      </c>
      <c r="U914" s="222"/>
      <c r="V914" s="223" t="e">
        <f aca="false">IF(C914="",NA(),IF(OR(C914="Smelter not listed",C914="Smelter not yet identified"),MATCH($B914&amp;$D914,'Smelter Look-up'!$J:$J,0),MATCH($B914&amp;$C914,'Smelter Look-up'!$J:$J,0)))</f>
        <v>#N/A</v>
      </c>
      <c r="X914" s="179" t="n">
        <f aca="false">IF(AND(C914="Smelter not listed",OR(LEN(D914)=0,LEN(E914)=0)),1,0)</f>
        <v>0</v>
      </c>
      <c r="AB914" s="224" t="str">
        <f aca="false">B914&amp;C914</f>
        <v/>
      </c>
    </row>
    <row r="915" s="179" customFormat="true" ht="20.25" hidden="false" customHeight="false" outlineLevel="0" collapsed="false">
      <c r="A915" s="221"/>
      <c r="B915" s="211" t="str">
        <f aca="false">IF(LEN(A915)=0,"",INDEX('Smelter Look-up'!$A:$A,MATCH($A915,'Smelter Look-up'!$E:$E,0)))</f>
        <v/>
      </c>
      <c r="C915" s="212" t="str">
        <f aca="false">IF(LEN(A915)=0,"",INDEX('Smelter Look-up'!$C:$C,MATCH($A915,'Smelter Look-up'!$E:$E,0)))</f>
        <v/>
      </c>
      <c r="D915" s="213"/>
      <c r="E915" s="211" t="str">
        <f aca="true">IF(ISERROR($V915),"",OFFSET('Smelter Look-up'!$D$4,$V915-4,0)&amp;"")</f>
        <v/>
      </c>
      <c r="F915" s="214" t="str">
        <f aca="true">IF(ISERROR($V915),"",OFFSET('Smelter Look-up'!$E$4,$V915-4,0))</f>
        <v/>
      </c>
      <c r="G915" s="214" t="str">
        <f aca="true">IF(C915=$X$4,IF(ISERROR($V915),"Enter smelter details","RMI"),IF(ISERROR($V915),"",OFFSET('Smelter Look-up'!$F$4,$V915-4,0)))</f>
        <v/>
      </c>
      <c r="H915" s="215" t="str">
        <f aca="true">IF(ISERROR($V915),"",OFFSET('Smelter Look-up'!$G$4,$V915-4,0))</f>
        <v/>
      </c>
      <c r="I915" s="216" t="str">
        <f aca="true">IF(ISERROR($V915),"",OFFSET('Smelter Look-up'!$H$4,$V915-4,0))</f>
        <v/>
      </c>
      <c r="J915" s="216" t="str">
        <f aca="true">IF(ISERROR($V915),"",OFFSET('Smelter Look-up'!$I$4,$V915-4,0))</f>
        <v/>
      </c>
      <c r="K915" s="217"/>
      <c r="L915" s="217"/>
      <c r="M915" s="217"/>
      <c r="N915" s="217"/>
      <c r="O915" s="217"/>
      <c r="P915" s="218"/>
      <c r="Q915" s="219"/>
      <c r="R915" s="220" t="str">
        <f aca="true">IF(ISERROR($V915),"",OFFSET('Smelter Look-up'!$C$4,$V915-4,0)&amp;"")</f>
        <v/>
      </c>
      <c r="S915" s="221" t="str">
        <f aca="true">IF(B915="","",IF(ISERROR(MATCH($E915,CL,0)),"Unknown",INDIRECT("'C'!$A$"&amp;MATCH($E915,CL,0)+1)))</f>
        <v/>
      </c>
      <c r="T915" s="221" t="str">
        <f aca="true">IF(B915="","",IF(ISERROR(MATCH($J915,SorP!$B$1:$B$6279,0)),"",INDIRECT("'SorP'!$A$"&amp;MATCH($S915&amp;$J915,SorP!C:C,0))))</f>
        <v/>
      </c>
      <c r="U915" s="222"/>
      <c r="V915" s="223" t="e">
        <f aca="false">IF(C915="",NA(),IF(OR(C915="Smelter not listed",C915="Smelter not yet identified"),MATCH($B915&amp;$D915,'Smelter Look-up'!$J:$J,0),MATCH($B915&amp;$C915,'Smelter Look-up'!$J:$J,0)))</f>
        <v>#N/A</v>
      </c>
      <c r="X915" s="179" t="n">
        <f aca="false">IF(AND(C915="Smelter not listed",OR(LEN(D915)=0,LEN(E915)=0)),1,0)</f>
        <v>0</v>
      </c>
      <c r="AB915" s="224" t="str">
        <f aca="false">B915&amp;C915</f>
        <v/>
      </c>
    </row>
    <row r="916" s="179" customFormat="true" ht="20.25" hidden="false" customHeight="false" outlineLevel="0" collapsed="false">
      <c r="A916" s="221"/>
      <c r="B916" s="211" t="str">
        <f aca="false">IF(LEN(A916)=0,"",INDEX('Smelter Look-up'!$A:$A,MATCH($A916,'Smelter Look-up'!$E:$E,0)))</f>
        <v/>
      </c>
      <c r="C916" s="212" t="str">
        <f aca="false">IF(LEN(A916)=0,"",INDEX('Smelter Look-up'!$C:$C,MATCH($A916,'Smelter Look-up'!$E:$E,0)))</f>
        <v/>
      </c>
      <c r="D916" s="213"/>
      <c r="E916" s="211" t="str">
        <f aca="true">IF(ISERROR($V916),"",OFFSET('Smelter Look-up'!$D$4,$V916-4,0)&amp;"")</f>
        <v/>
      </c>
      <c r="F916" s="214" t="str">
        <f aca="true">IF(ISERROR($V916),"",OFFSET('Smelter Look-up'!$E$4,$V916-4,0))</f>
        <v/>
      </c>
      <c r="G916" s="214" t="str">
        <f aca="true">IF(C916=$X$4,IF(ISERROR($V916),"Enter smelter details","RMI"),IF(ISERROR($V916),"",OFFSET('Smelter Look-up'!$F$4,$V916-4,0)))</f>
        <v/>
      </c>
      <c r="H916" s="215" t="str">
        <f aca="true">IF(ISERROR($V916),"",OFFSET('Smelter Look-up'!$G$4,$V916-4,0))</f>
        <v/>
      </c>
      <c r="I916" s="216" t="str">
        <f aca="true">IF(ISERROR($V916),"",OFFSET('Smelter Look-up'!$H$4,$V916-4,0))</f>
        <v/>
      </c>
      <c r="J916" s="216" t="str">
        <f aca="true">IF(ISERROR($V916),"",OFFSET('Smelter Look-up'!$I$4,$V916-4,0))</f>
        <v/>
      </c>
      <c r="K916" s="217"/>
      <c r="L916" s="217"/>
      <c r="M916" s="217"/>
      <c r="N916" s="217"/>
      <c r="O916" s="217"/>
      <c r="P916" s="218"/>
      <c r="Q916" s="219"/>
      <c r="R916" s="220" t="str">
        <f aca="true">IF(ISERROR($V916),"",OFFSET('Smelter Look-up'!$C$4,$V916-4,0)&amp;"")</f>
        <v/>
      </c>
      <c r="S916" s="221" t="str">
        <f aca="true">IF(B916="","",IF(ISERROR(MATCH($E916,CL,0)),"Unknown",INDIRECT("'C'!$A$"&amp;MATCH($E916,CL,0)+1)))</f>
        <v/>
      </c>
      <c r="T916" s="221" t="str">
        <f aca="true">IF(B916="","",IF(ISERROR(MATCH($J916,SorP!$B$1:$B$6279,0)),"",INDIRECT("'SorP'!$A$"&amp;MATCH($S916&amp;$J916,SorP!C:C,0))))</f>
        <v/>
      </c>
      <c r="U916" s="222"/>
      <c r="V916" s="223" t="e">
        <f aca="false">IF(C916="",NA(),IF(OR(C916="Smelter not listed",C916="Smelter not yet identified"),MATCH($B916&amp;$D916,'Smelter Look-up'!$J:$J,0),MATCH($B916&amp;$C916,'Smelter Look-up'!$J:$J,0)))</f>
        <v>#N/A</v>
      </c>
      <c r="X916" s="179" t="n">
        <f aca="false">IF(AND(C916="Smelter not listed",OR(LEN(D916)=0,LEN(E916)=0)),1,0)</f>
        <v>0</v>
      </c>
      <c r="AB916" s="224" t="str">
        <f aca="false">B916&amp;C916</f>
        <v/>
      </c>
    </row>
    <row r="917" s="179" customFormat="true" ht="20.25" hidden="false" customHeight="false" outlineLevel="0" collapsed="false">
      <c r="A917" s="221"/>
      <c r="B917" s="211" t="str">
        <f aca="false">IF(LEN(A917)=0,"",INDEX('Smelter Look-up'!$A:$A,MATCH($A917,'Smelter Look-up'!$E:$E,0)))</f>
        <v/>
      </c>
      <c r="C917" s="212" t="str">
        <f aca="false">IF(LEN(A917)=0,"",INDEX('Smelter Look-up'!$C:$C,MATCH($A917,'Smelter Look-up'!$E:$E,0)))</f>
        <v/>
      </c>
      <c r="D917" s="213"/>
      <c r="E917" s="211" t="str">
        <f aca="true">IF(ISERROR($V917),"",OFFSET('Smelter Look-up'!$D$4,$V917-4,0)&amp;"")</f>
        <v/>
      </c>
      <c r="F917" s="214" t="str">
        <f aca="true">IF(ISERROR($V917),"",OFFSET('Smelter Look-up'!$E$4,$V917-4,0))</f>
        <v/>
      </c>
      <c r="G917" s="214" t="str">
        <f aca="true">IF(C917=$X$4,IF(ISERROR($V917),"Enter smelter details","RMI"),IF(ISERROR($V917),"",OFFSET('Smelter Look-up'!$F$4,$V917-4,0)))</f>
        <v/>
      </c>
      <c r="H917" s="215" t="str">
        <f aca="true">IF(ISERROR($V917),"",OFFSET('Smelter Look-up'!$G$4,$V917-4,0))</f>
        <v/>
      </c>
      <c r="I917" s="216" t="str">
        <f aca="true">IF(ISERROR($V917),"",OFFSET('Smelter Look-up'!$H$4,$V917-4,0))</f>
        <v/>
      </c>
      <c r="J917" s="216" t="str">
        <f aca="true">IF(ISERROR($V917),"",OFFSET('Smelter Look-up'!$I$4,$V917-4,0))</f>
        <v/>
      </c>
      <c r="K917" s="217"/>
      <c r="L917" s="217"/>
      <c r="M917" s="217"/>
      <c r="N917" s="217"/>
      <c r="O917" s="217"/>
      <c r="P917" s="218"/>
      <c r="Q917" s="219"/>
      <c r="R917" s="220" t="str">
        <f aca="true">IF(ISERROR($V917),"",OFFSET('Smelter Look-up'!$C$4,$V917-4,0)&amp;"")</f>
        <v/>
      </c>
      <c r="S917" s="221" t="str">
        <f aca="true">IF(B917="","",IF(ISERROR(MATCH($E917,CL,0)),"Unknown",INDIRECT("'C'!$A$"&amp;MATCH($E917,CL,0)+1)))</f>
        <v/>
      </c>
      <c r="T917" s="221" t="str">
        <f aca="true">IF(B917="","",IF(ISERROR(MATCH($J917,SorP!$B$1:$B$6279,0)),"",INDIRECT("'SorP'!$A$"&amp;MATCH($S917&amp;$J917,SorP!C:C,0))))</f>
        <v/>
      </c>
      <c r="U917" s="222"/>
      <c r="V917" s="223" t="e">
        <f aca="false">IF(C917="",NA(),IF(OR(C917="Smelter not listed",C917="Smelter not yet identified"),MATCH($B917&amp;$D917,'Smelter Look-up'!$J:$J,0),MATCH($B917&amp;$C917,'Smelter Look-up'!$J:$J,0)))</f>
        <v>#N/A</v>
      </c>
      <c r="X917" s="179" t="n">
        <f aca="false">IF(AND(C917="Smelter not listed",OR(LEN(D917)=0,LEN(E917)=0)),1,0)</f>
        <v>0</v>
      </c>
      <c r="AB917" s="224" t="str">
        <f aca="false">B917&amp;C917</f>
        <v/>
      </c>
    </row>
    <row r="918" s="179" customFormat="true" ht="20.25" hidden="false" customHeight="false" outlineLevel="0" collapsed="false">
      <c r="A918" s="221"/>
      <c r="B918" s="211" t="str">
        <f aca="false">IF(LEN(A918)=0,"",INDEX('Smelter Look-up'!$A:$A,MATCH($A918,'Smelter Look-up'!$E:$E,0)))</f>
        <v/>
      </c>
      <c r="C918" s="212" t="str">
        <f aca="false">IF(LEN(A918)=0,"",INDEX('Smelter Look-up'!$C:$C,MATCH($A918,'Smelter Look-up'!$E:$E,0)))</f>
        <v/>
      </c>
      <c r="D918" s="213"/>
      <c r="E918" s="211" t="str">
        <f aca="true">IF(ISERROR($V918),"",OFFSET('Smelter Look-up'!$D$4,$V918-4,0)&amp;"")</f>
        <v/>
      </c>
      <c r="F918" s="214" t="str">
        <f aca="true">IF(ISERROR($V918),"",OFFSET('Smelter Look-up'!$E$4,$V918-4,0))</f>
        <v/>
      </c>
      <c r="G918" s="214" t="str">
        <f aca="true">IF(C918=$X$4,IF(ISERROR($V918),"Enter smelter details","RMI"),IF(ISERROR($V918),"",OFFSET('Smelter Look-up'!$F$4,$V918-4,0)))</f>
        <v/>
      </c>
      <c r="H918" s="215" t="str">
        <f aca="true">IF(ISERROR($V918),"",OFFSET('Smelter Look-up'!$G$4,$V918-4,0))</f>
        <v/>
      </c>
      <c r="I918" s="216" t="str">
        <f aca="true">IF(ISERROR($V918),"",OFFSET('Smelter Look-up'!$H$4,$V918-4,0))</f>
        <v/>
      </c>
      <c r="J918" s="216" t="str">
        <f aca="true">IF(ISERROR($V918),"",OFFSET('Smelter Look-up'!$I$4,$V918-4,0))</f>
        <v/>
      </c>
      <c r="K918" s="217"/>
      <c r="L918" s="217"/>
      <c r="M918" s="217"/>
      <c r="N918" s="217"/>
      <c r="O918" s="217"/>
      <c r="P918" s="218"/>
      <c r="Q918" s="219"/>
      <c r="R918" s="220" t="str">
        <f aca="true">IF(ISERROR($V918),"",OFFSET('Smelter Look-up'!$C$4,$V918-4,0)&amp;"")</f>
        <v/>
      </c>
      <c r="S918" s="221" t="str">
        <f aca="true">IF(B918="","",IF(ISERROR(MATCH($E918,CL,0)),"Unknown",INDIRECT("'C'!$A$"&amp;MATCH($E918,CL,0)+1)))</f>
        <v/>
      </c>
      <c r="T918" s="221" t="str">
        <f aca="true">IF(B918="","",IF(ISERROR(MATCH($J918,SorP!$B$1:$B$6279,0)),"",INDIRECT("'SorP'!$A$"&amp;MATCH($S918&amp;$J918,SorP!C:C,0))))</f>
        <v/>
      </c>
      <c r="U918" s="222"/>
      <c r="V918" s="223" t="e">
        <f aca="false">IF(C918="",NA(),IF(OR(C918="Smelter not listed",C918="Smelter not yet identified"),MATCH($B918&amp;$D918,'Smelter Look-up'!$J:$J,0),MATCH($B918&amp;$C918,'Smelter Look-up'!$J:$J,0)))</f>
        <v>#N/A</v>
      </c>
      <c r="X918" s="179" t="n">
        <f aca="false">IF(AND(C918="Smelter not listed",OR(LEN(D918)=0,LEN(E918)=0)),1,0)</f>
        <v>0</v>
      </c>
      <c r="AB918" s="224" t="str">
        <f aca="false">B918&amp;C918</f>
        <v/>
      </c>
    </row>
    <row r="919" s="179" customFormat="true" ht="20.25" hidden="false" customHeight="false" outlineLevel="0" collapsed="false">
      <c r="A919" s="221"/>
      <c r="B919" s="211" t="str">
        <f aca="false">IF(LEN(A919)=0,"",INDEX('Smelter Look-up'!$A:$A,MATCH($A919,'Smelter Look-up'!$E:$E,0)))</f>
        <v/>
      </c>
      <c r="C919" s="212" t="str">
        <f aca="false">IF(LEN(A919)=0,"",INDEX('Smelter Look-up'!$C:$C,MATCH($A919,'Smelter Look-up'!$E:$E,0)))</f>
        <v/>
      </c>
      <c r="D919" s="213"/>
      <c r="E919" s="211" t="str">
        <f aca="true">IF(ISERROR($V919),"",OFFSET('Smelter Look-up'!$D$4,$V919-4,0)&amp;"")</f>
        <v/>
      </c>
      <c r="F919" s="214" t="str">
        <f aca="true">IF(ISERROR($V919),"",OFFSET('Smelter Look-up'!$E$4,$V919-4,0))</f>
        <v/>
      </c>
      <c r="G919" s="214" t="str">
        <f aca="true">IF(C919=$X$4,IF(ISERROR($V919),"Enter smelter details","RMI"),IF(ISERROR($V919),"",OFFSET('Smelter Look-up'!$F$4,$V919-4,0)))</f>
        <v/>
      </c>
      <c r="H919" s="215" t="str">
        <f aca="true">IF(ISERROR($V919),"",OFFSET('Smelter Look-up'!$G$4,$V919-4,0))</f>
        <v/>
      </c>
      <c r="I919" s="216" t="str">
        <f aca="true">IF(ISERROR($V919),"",OFFSET('Smelter Look-up'!$H$4,$V919-4,0))</f>
        <v/>
      </c>
      <c r="J919" s="216" t="str">
        <f aca="true">IF(ISERROR($V919),"",OFFSET('Smelter Look-up'!$I$4,$V919-4,0))</f>
        <v/>
      </c>
      <c r="K919" s="217"/>
      <c r="L919" s="217"/>
      <c r="M919" s="217"/>
      <c r="N919" s="217"/>
      <c r="O919" s="217"/>
      <c r="P919" s="218"/>
      <c r="Q919" s="219"/>
      <c r="R919" s="220" t="str">
        <f aca="true">IF(ISERROR($V919),"",OFFSET('Smelter Look-up'!$C$4,$V919-4,0)&amp;"")</f>
        <v/>
      </c>
      <c r="S919" s="221" t="str">
        <f aca="true">IF(B919="","",IF(ISERROR(MATCH($E919,CL,0)),"Unknown",INDIRECT("'C'!$A$"&amp;MATCH($E919,CL,0)+1)))</f>
        <v/>
      </c>
      <c r="T919" s="221" t="str">
        <f aca="true">IF(B919="","",IF(ISERROR(MATCH($J919,SorP!$B$1:$B$6279,0)),"",INDIRECT("'SorP'!$A$"&amp;MATCH($S919&amp;$J919,SorP!C:C,0))))</f>
        <v/>
      </c>
      <c r="U919" s="222"/>
      <c r="V919" s="223" t="e">
        <f aca="false">IF(C919="",NA(),IF(OR(C919="Smelter not listed",C919="Smelter not yet identified"),MATCH($B919&amp;$D919,'Smelter Look-up'!$J:$J,0),MATCH($B919&amp;$C919,'Smelter Look-up'!$J:$J,0)))</f>
        <v>#N/A</v>
      </c>
      <c r="X919" s="179" t="n">
        <f aca="false">IF(AND(C919="Smelter not listed",OR(LEN(D919)=0,LEN(E919)=0)),1,0)</f>
        <v>0</v>
      </c>
      <c r="AB919" s="224" t="str">
        <f aca="false">B919&amp;C919</f>
        <v/>
      </c>
    </row>
    <row r="920" s="179" customFormat="true" ht="20.25" hidden="false" customHeight="false" outlineLevel="0" collapsed="false">
      <c r="A920" s="221"/>
      <c r="B920" s="211" t="str">
        <f aca="false">IF(LEN(A920)=0,"",INDEX('Smelter Look-up'!$A:$A,MATCH($A920,'Smelter Look-up'!$E:$E,0)))</f>
        <v/>
      </c>
      <c r="C920" s="212" t="str">
        <f aca="false">IF(LEN(A920)=0,"",INDEX('Smelter Look-up'!$C:$C,MATCH($A920,'Smelter Look-up'!$E:$E,0)))</f>
        <v/>
      </c>
      <c r="D920" s="213"/>
      <c r="E920" s="211" t="str">
        <f aca="true">IF(ISERROR($V920),"",OFFSET('Smelter Look-up'!$D$4,$V920-4,0)&amp;"")</f>
        <v/>
      </c>
      <c r="F920" s="214" t="str">
        <f aca="true">IF(ISERROR($V920),"",OFFSET('Smelter Look-up'!$E$4,$V920-4,0))</f>
        <v/>
      </c>
      <c r="G920" s="214" t="str">
        <f aca="true">IF(C920=$X$4,IF(ISERROR($V920),"Enter smelter details","RMI"),IF(ISERROR($V920),"",OFFSET('Smelter Look-up'!$F$4,$V920-4,0)))</f>
        <v/>
      </c>
      <c r="H920" s="215" t="str">
        <f aca="true">IF(ISERROR($V920),"",OFFSET('Smelter Look-up'!$G$4,$V920-4,0))</f>
        <v/>
      </c>
      <c r="I920" s="216" t="str">
        <f aca="true">IF(ISERROR($V920),"",OFFSET('Smelter Look-up'!$H$4,$V920-4,0))</f>
        <v/>
      </c>
      <c r="J920" s="216" t="str">
        <f aca="true">IF(ISERROR($V920),"",OFFSET('Smelter Look-up'!$I$4,$V920-4,0))</f>
        <v/>
      </c>
      <c r="K920" s="217"/>
      <c r="L920" s="217"/>
      <c r="M920" s="217"/>
      <c r="N920" s="217"/>
      <c r="O920" s="217"/>
      <c r="P920" s="218"/>
      <c r="Q920" s="219"/>
      <c r="R920" s="220" t="str">
        <f aca="true">IF(ISERROR($V920),"",OFFSET('Smelter Look-up'!$C$4,$V920-4,0)&amp;"")</f>
        <v/>
      </c>
      <c r="S920" s="221" t="str">
        <f aca="true">IF(B920="","",IF(ISERROR(MATCH($E920,CL,0)),"Unknown",INDIRECT("'C'!$A$"&amp;MATCH($E920,CL,0)+1)))</f>
        <v/>
      </c>
      <c r="T920" s="221" t="str">
        <f aca="true">IF(B920="","",IF(ISERROR(MATCH($J920,SorP!$B$1:$B$6279,0)),"",INDIRECT("'SorP'!$A$"&amp;MATCH($S920&amp;$J920,SorP!C:C,0))))</f>
        <v/>
      </c>
      <c r="U920" s="222"/>
      <c r="V920" s="223" t="e">
        <f aca="false">IF(C920="",NA(),IF(OR(C920="Smelter not listed",C920="Smelter not yet identified"),MATCH($B920&amp;$D920,'Smelter Look-up'!$J:$J,0),MATCH($B920&amp;$C920,'Smelter Look-up'!$J:$J,0)))</f>
        <v>#N/A</v>
      </c>
      <c r="X920" s="179" t="n">
        <f aca="false">IF(AND(C920="Smelter not listed",OR(LEN(D920)=0,LEN(E920)=0)),1,0)</f>
        <v>0</v>
      </c>
      <c r="AB920" s="224" t="str">
        <f aca="false">B920&amp;C920</f>
        <v/>
      </c>
    </row>
    <row r="921" s="179" customFormat="true" ht="20.25" hidden="false" customHeight="false" outlineLevel="0" collapsed="false">
      <c r="A921" s="221"/>
      <c r="B921" s="211" t="str">
        <f aca="false">IF(LEN(A921)=0,"",INDEX('Smelter Look-up'!$A:$A,MATCH($A921,'Smelter Look-up'!$E:$E,0)))</f>
        <v/>
      </c>
      <c r="C921" s="212" t="str">
        <f aca="false">IF(LEN(A921)=0,"",INDEX('Smelter Look-up'!$C:$C,MATCH($A921,'Smelter Look-up'!$E:$E,0)))</f>
        <v/>
      </c>
      <c r="D921" s="213"/>
      <c r="E921" s="211" t="str">
        <f aca="true">IF(ISERROR($V921),"",OFFSET('Smelter Look-up'!$D$4,$V921-4,0)&amp;"")</f>
        <v/>
      </c>
      <c r="F921" s="214" t="str">
        <f aca="true">IF(ISERROR($V921),"",OFFSET('Smelter Look-up'!$E$4,$V921-4,0))</f>
        <v/>
      </c>
      <c r="G921" s="214" t="str">
        <f aca="true">IF(C921=$X$4,IF(ISERROR($V921),"Enter smelter details","RMI"),IF(ISERROR($V921),"",OFFSET('Smelter Look-up'!$F$4,$V921-4,0)))</f>
        <v/>
      </c>
      <c r="H921" s="215" t="str">
        <f aca="true">IF(ISERROR($V921),"",OFFSET('Smelter Look-up'!$G$4,$V921-4,0))</f>
        <v/>
      </c>
      <c r="I921" s="216" t="str">
        <f aca="true">IF(ISERROR($V921),"",OFFSET('Smelter Look-up'!$H$4,$V921-4,0))</f>
        <v/>
      </c>
      <c r="J921" s="216" t="str">
        <f aca="true">IF(ISERROR($V921),"",OFFSET('Smelter Look-up'!$I$4,$V921-4,0))</f>
        <v/>
      </c>
      <c r="K921" s="217"/>
      <c r="L921" s="217"/>
      <c r="M921" s="217"/>
      <c r="N921" s="217"/>
      <c r="O921" s="217"/>
      <c r="P921" s="218"/>
      <c r="Q921" s="219"/>
      <c r="R921" s="220" t="str">
        <f aca="true">IF(ISERROR($V921),"",OFFSET('Smelter Look-up'!$C$4,$V921-4,0)&amp;"")</f>
        <v/>
      </c>
      <c r="S921" s="221" t="str">
        <f aca="true">IF(B921="","",IF(ISERROR(MATCH($E921,CL,0)),"Unknown",INDIRECT("'C'!$A$"&amp;MATCH($E921,CL,0)+1)))</f>
        <v/>
      </c>
      <c r="T921" s="221" t="str">
        <f aca="true">IF(B921="","",IF(ISERROR(MATCH($J921,SorP!$B$1:$B$6279,0)),"",INDIRECT("'SorP'!$A$"&amp;MATCH($S921&amp;$J921,SorP!C:C,0))))</f>
        <v/>
      </c>
      <c r="U921" s="222"/>
      <c r="V921" s="223" t="e">
        <f aca="false">IF(C921="",NA(),IF(OR(C921="Smelter not listed",C921="Smelter not yet identified"),MATCH($B921&amp;$D921,'Smelter Look-up'!$J:$J,0),MATCH($B921&amp;$C921,'Smelter Look-up'!$J:$J,0)))</f>
        <v>#N/A</v>
      </c>
      <c r="X921" s="179" t="n">
        <f aca="false">IF(AND(C921="Smelter not listed",OR(LEN(D921)=0,LEN(E921)=0)),1,0)</f>
        <v>0</v>
      </c>
      <c r="AB921" s="224" t="str">
        <f aca="false">B921&amp;C921</f>
        <v/>
      </c>
    </row>
    <row r="922" s="179" customFormat="true" ht="20.25" hidden="false" customHeight="false" outlineLevel="0" collapsed="false">
      <c r="A922" s="221"/>
      <c r="B922" s="211" t="str">
        <f aca="false">IF(LEN(A922)=0,"",INDEX('Smelter Look-up'!$A:$A,MATCH($A922,'Smelter Look-up'!$E:$E,0)))</f>
        <v/>
      </c>
      <c r="C922" s="212" t="str">
        <f aca="false">IF(LEN(A922)=0,"",INDEX('Smelter Look-up'!$C:$C,MATCH($A922,'Smelter Look-up'!$E:$E,0)))</f>
        <v/>
      </c>
      <c r="D922" s="213"/>
      <c r="E922" s="211" t="str">
        <f aca="true">IF(ISERROR($V922),"",OFFSET('Smelter Look-up'!$D$4,$V922-4,0)&amp;"")</f>
        <v/>
      </c>
      <c r="F922" s="214" t="str">
        <f aca="true">IF(ISERROR($V922),"",OFFSET('Smelter Look-up'!$E$4,$V922-4,0))</f>
        <v/>
      </c>
      <c r="G922" s="214" t="str">
        <f aca="true">IF(C922=$X$4,IF(ISERROR($V922),"Enter smelter details","RMI"),IF(ISERROR($V922),"",OFFSET('Smelter Look-up'!$F$4,$V922-4,0)))</f>
        <v/>
      </c>
      <c r="H922" s="215" t="str">
        <f aca="true">IF(ISERROR($V922),"",OFFSET('Smelter Look-up'!$G$4,$V922-4,0))</f>
        <v/>
      </c>
      <c r="I922" s="216" t="str">
        <f aca="true">IF(ISERROR($V922),"",OFFSET('Smelter Look-up'!$H$4,$V922-4,0))</f>
        <v/>
      </c>
      <c r="J922" s="216" t="str">
        <f aca="true">IF(ISERROR($V922),"",OFFSET('Smelter Look-up'!$I$4,$V922-4,0))</f>
        <v/>
      </c>
      <c r="K922" s="217"/>
      <c r="L922" s="217"/>
      <c r="M922" s="217"/>
      <c r="N922" s="217"/>
      <c r="O922" s="217"/>
      <c r="P922" s="218"/>
      <c r="Q922" s="219"/>
      <c r="R922" s="220" t="str">
        <f aca="true">IF(ISERROR($V922),"",OFFSET('Smelter Look-up'!$C$4,$V922-4,0)&amp;"")</f>
        <v/>
      </c>
      <c r="S922" s="221" t="str">
        <f aca="true">IF(B922="","",IF(ISERROR(MATCH($E922,CL,0)),"Unknown",INDIRECT("'C'!$A$"&amp;MATCH($E922,CL,0)+1)))</f>
        <v/>
      </c>
      <c r="T922" s="221" t="str">
        <f aca="true">IF(B922="","",IF(ISERROR(MATCH($J922,SorP!$B$1:$B$6279,0)),"",INDIRECT("'SorP'!$A$"&amp;MATCH($S922&amp;$J922,SorP!C:C,0))))</f>
        <v/>
      </c>
      <c r="U922" s="222"/>
      <c r="V922" s="223" t="e">
        <f aca="false">IF(C922="",NA(),IF(OR(C922="Smelter not listed",C922="Smelter not yet identified"),MATCH($B922&amp;$D922,'Smelter Look-up'!$J:$J,0),MATCH($B922&amp;$C922,'Smelter Look-up'!$J:$J,0)))</f>
        <v>#N/A</v>
      </c>
      <c r="X922" s="179" t="n">
        <f aca="false">IF(AND(C922="Smelter not listed",OR(LEN(D922)=0,LEN(E922)=0)),1,0)</f>
        <v>0</v>
      </c>
      <c r="AB922" s="224" t="str">
        <f aca="false">B922&amp;C922</f>
        <v/>
      </c>
    </row>
    <row r="923" s="179" customFormat="true" ht="20.25" hidden="false" customHeight="false" outlineLevel="0" collapsed="false">
      <c r="A923" s="221"/>
      <c r="B923" s="211" t="str">
        <f aca="false">IF(LEN(A923)=0,"",INDEX('Smelter Look-up'!$A:$A,MATCH($A923,'Smelter Look-up'!$E:$E,0)))</f>
        <v/>
      </c>
      <c r="C923" s="212" t="str">
        <f aca="false">IF(LEN(A923)=0,"",INDEX('Smelter Look-up'!$C:$C,MATCH($A923,'Smelter Look-up'!$E:$E,0)))</f>
        <v/>
      </c>
      <c r="D923" s="213"/>
      <c r="E923" s="211" t="str">
        <f aca="true">IF(ISERROR($V923),"",OFFSET('Smelter Look-up'!$D$4,$V923-4,0)&amp;"")</f>
        <v/>
      </c>
      <c r="F923" s="214" t="str">
        <f aca="true">IF(ISERROR($V923),"",OFFSET('Smelter Look-up'!$E$4,$V923-4,0))</f>
        <v/>
      </c>
      <c r="G923" s="214" t="str">
        <f aca="true">IF(C923=$X$4,IF(ISERROR($V923),"Enter smelter details","RMI"),IF(ISERROR($V923),"",OFFSET('Smelter Look-up'!$F$4,$V923-4,0)))</f>
        <v/>
      </c>
      <c r="H923" s="215" t="str">
        <f aca="true">IF(ISERROR($V923),"",OFFSET('Smelter Look-up'!$G$4,$V923-4,0))</f>
        <v/>
      </c>
      <c r="I923" s="216" t="str">
        <f aca="true">IF(ISERROR($V923),"",OFFSET('Smelter Look-up'!$H$4,$V923-4,0))</f>
        <v/>
      </c>
      <c r="J923" s="216" t="str">
        <f aca="true">IF(ISERROR($V923),"",OFFSET('Smelter Look-up'!$I$4,$V923-4,0))</f>
        <v/>
      </c>
      <c r="K923" s="217"/>
      <c r="L923" s="217"/>
      <c r="M923" s="217"/>
      <c r="N923" s="217"/>
      <c r="O923" s="217"/>
      <c r="P923" s="218"/>
      <c r="Q923" s="219"/>
      <c r="R923" s="220" t="str">
        <f aca="true">IF(ISERROR($V923),"",OFFSET('Smelter Look-up'!$C$4,$V923-4,0)&amp;"")</f>
        <v/>
      </c>
      <c r="S923" s="221" t="str">
        <f aca="true">IF(B923="","",IF(ISERROR(MATCH($E923,CL,0)),"Unknown",INDIRECT("'C'!$A$"&amp;MATCH($E923,CL,0)+1)))</f>
        <v/>
      </c>
      <c r="T923" s="221" t="str">
        <f aca="true">IF(B923="","",IF(ISERROR(MATCH($J923,SorP!$B$1:$B$6279,0)),"",INDIRECT("'SorP'!$A$"&amp;MATCH($S923&amp;$J923,SorP!C:C,0))))</f>
        <v/>
      </c>
      <c r="U923" s="222"/>
      <c r="V923" s="223" t="e">
        <f aca="false">IF(C923="",NA(),IF(OR(C923="Smelter not listed",C923="Smelter not yet identified"),MATCH($B923&amp;$D923,'Smelter Look-up'!$J:$J,0),MATCH($B923&amp;$C923,'Smelter Look-up'!$J:$J,0)))</f>
        <v>#N/A</v>
      </c>
      <c r="X923" s="179" t="n">
        <f aca="false">IF(AND(C923="Smelter not listed",OR(LEN(D923)=0,LEN(E923)=0)),1,0)</f>
        <v>0</v>
      </c>
      <c r="AB923" s="224" t="str">
        <f aca="false">B923&amp;C923</f>
        <v/>
      </c>
    </row>
    <row r="924" s="179" customFormat="true" ht="20.25" hidden="false" customHeight="false" outlineLevel="0" collapsed="false">
      <c r="A924" s="221"/>
      <c r="B924" s="211" t="str">
        <f aca="false">IF(LEN(A924)=0,"",INDEX('Smelter Look-up'!$A:$A,MATCH($A924,'Smelter Look-up'!$E:$E,0)))</f>
        <v/>
      </c>
      <c r="C924" s="212" t="str">
        <f aca="false">IF(LEN(A924)=0,"",INDEX('Smelter Look-up'!$C:$C,MATCH($A924,'Smelter Look-up'!$E:$E,0)))</f>
        <v/>
      </c>
      <c r="D924" s="213"/>
      <c r="E924" s="211" t="str">
        <f aca="true">IF(ISERROR($V924),"",OFFSET('Smelter Look-up'!$D$4,$V924-4,0)&amp;"")</f>
        <v/>
      </c>
      <c r="F924" s="214" t="str">
        <f aca="true">IF(ISERROR($V924),"",OFFSET('Smelter Look-up'!$E$4,$V924-4,0))</f>
        <v/>
      </c>
      <c r="G924" s="214" t="str">
        <f aca="true">IF(C924=$X$4,IF(ISERROR($V924),"Enter smelter details","RMI"),IF(ISERROR($V924),"",OFFSET('Smelter Look-up'!$F$4,$V924-4,0)))</f>
        <v/>
      </c>
      <c r="H924" s="215" t="str">
        <f aca="true">IF(ISERROR($V924),"",OFFSET('Smelter Look-up'!$G$4,$V924-4,0))</f>
        <v/>
      </c>
      <c r="I924" s="216" t="str">
        <f aca="true">IF(ISERROR($V924),"",OFFSET('Smelter Look-up'!$H$4,$V924-4,0))</f>
        <v/>
      </c>
      <c r="J924" s="216" t="str">
        <f aca="true">IF(ISERROR($V924),"",OFFSET('Smelter Look-up'!$I$4,$V924-4,0))</f>
        <v/>
      </c>
      <c r="K924" s="217"/>
      <c r="L924" s="217"/>
      <c r="M924" s="217"/>
      <c r="N924" s="217"/>
      <c r="O924" s="217"/>
      <c r="P924" s="218"/>
      <c r="Q924" s="219"/>
      <c r="R924" s="220" t="str">
        <f aca="true">IF(ISERROR($V924),"",OFFSET('Smelter Look-up'!$C$4,$V924-4,0)&amp;"")</f>
        <v/>
      </c>
      <c r="S924" s="221" t="str">
        <f aca="true">IF(B924="","",IF(ISERROR(MATCH($E924,CL,0)),"Unknown",INDIRECT("'C'!$A$"&amp;MATCH($E924,CL,0)+1)))</f>
        <v/>
      </c>
      <c r="T924" s="221" t="str">
        <f aca="true">IF(B924="","",IF(ISERROR(MATCH($J924,SorP!$B$1:$B$6279,0)),"",INDIRECT("'SorP'!$A$"&amp;MATCH($S924&amp;$J924,SorP!C:C,0))))</f>
        <v/>
      </c>
      <c r="U924" s="222"/>
      <c r="V924" s="223" t="e">
        <f aca="false">IF(C924="",NA(),IF(OR(C924="Smelter not listed",C924="Smelter not yet identified"),MATCH($B924&amp;$D924,'Smelter Look-up'!$J:$J,0),MATCH($B924&amp;$C924,'Smelter Look-up'!$J:$J,0)))</f>
        <v>#N/A</v>
      </c>
      <c r="X924" s="179" t="n">
        <f aca="false">IF(AND(C924="Smelter not listed",OR(LEN(D924)=0,LEN(E924)=0)),1,0)</f>
        <v>0</v>
      </c>
      <c r="AB924" s="224" t="str">
        <f aca="false">B924&amp;C924</f>
        <v/>
      </c>
    </row>
    <row r="925" s="179" customFormat="true" ht="20.25" hidden="false" customHeight="false" outlineLevel="0" collapsed="false">
      <c r="A925" s="221"/>
      <c r="B925" s="211" t="str">
        <f aca="false">IF(LEN(A925)=0,"",INDEX('Smelter Look-up'!$A:$A,MATCH($A925,'Smelter Look-up'!$E:$E,0)))</f>
        <v/>
      </c>
      <c r="C925" s="212" t="str">
        <f aca="false">IF(LEN(A925)=0,"",INDEX('Smelter Look-up'!$C:$C,MATCH($A925,'Smelter Look-up'!$E:$E,0)))</f>
        <v/>
      </c>
      <c r="D925" s="213"/>
      <c r="E925" s="211" t="str">
        <f aca="true">IF(ISERROR($V925),"",OFFSET('Smelter Look-up'!$D$4,$V925-4,0)&amp;"")</f>
        <v/>
      </c>
      <c r="F925" s="214" t="str">
        <f aca="true">IF(ISERROR($V925),"",OFFSET('Smelter Look-up'!$E$4,$V925-4,0))</f>
        <v/>
      </c>
      <c r="G925" s="214" t="str">
        <f aca="true">IF(C925=$X$4,IF(ISERROR($V925),"Enter smelter details","RMI"),IF(ISERROR($V925),"",OFFSET('Smelter Look-up'!$F$4,$V925-4,0)))</f>
        <v/>
      </c>
      <c r="H925" s="215" t="str">
        <f aca="true">IF(ISERROR($V925),"",OFFSET('Smelter Look-up'!$G$4,$V925-4,0))</f>
        <v/>
      </c>
      <c r="I925" s="216" t="str">
        <f aca="true">IF(ISERROR($V925),"",OFFSET('Smelter Look-up'!$H$4,$V925-4,0))</f>
        <v/>
      </c>
      <c r="J925" s="216" t="str">
        <f aca="true">IF(ISERROR($V925),"",OFFSET('Smelter Look-up'!$I$4,$V925-4,0))</f>
        <v/>
      </c>
      <c r="K925" s="217"/>
      <c r="L925" s="217"/>
      <c r="M925" s="217"/>
      <c r="N925" s="217"/>
      <c r="O925" s="217"/>
      <c r="P925" s="218"/>
      <c r="Q925" s="219"/>
      <c r="R925" s="220" t="str">
        <f aca="true">IF(ISERROR($V925),"",OFFSET('Smelter Look-up'!$C$4,$V925-4,0)&amp;"")</f>
        <v/>
      </c>
      <c r="S925" s="221" t="str">
        <f aca="true">IF(B925="","",IF(ISERROR(MATCH($E925,CL,0)),"Unknown",INDIRECT("'C'!$A$"&amp;MATCH($E925,CL,0)+1)))</f>
        <v/>
      </c>
      <c r="T925" s="221" t="str">
        <f aca="true">IF(B925="","",IF(ISERROR(MATCH($J925,SorP!$B$1:$B$6279,0)),"",INDIRECT("'SorP'!$A$"&amp;MATCH($S925&amp;$J925,SorP!C:C,0))))</f>
        <v/>
      </c>
      <c r="U925" s="222"/>
      <c r="V925" s="223" t="e">
        <f aca="false">IF(C925="",NA(),IF(OR(C925="Smelter not listed",C925="Smelter not yet identified"),MATCH($B925&amp;$D925,'Smelter Look-up'!$J:$J,0),MATCH($B925&amp;$C925,'Smelter Look-up'!$J:$J,0)))</f>
        <v>#N/A</v>
      </c>
      <c r="X925" s="179" t="n">
        <f aca="false">IF(AND(C925="Smelter not listed",OR(LEN(D925)=0,LEN(E925)=0)),1,0)</f>
        <v>0</v>
      </c>
      <c r="AB925" s="224" t="str">
        <f aca="false">B925&amp;C925</f>
        <v/>
      </c>
    </row>
    <row r="926" s="179" customFormat="true" ht="20.25" hidden="false" customHeight="false" outlineLevel="0" collapsed="false">
      <c r="A926" s="221"/>
      <c r="B926" s="211" t="str">
        <f aca="false">IF(LEN(A926)=0,"",INDEX('Smelter Look-up'!$A:$A,MATCH($A926,'Smelter Look-up'!$E:$E,0)))</f>
        <v/>
      </c>
      <c r="C926" s="212" t="str">
        <f aca="false">IF(LEN(A926)=0,"",INDEX('Smelter Look-up'!$C:$C,MATCH($A926,'Smelter Look-up'!$E:$E,0)))</f>
        <v/>
      </c>
      <c r="D926" s="213"/>
      <c r="E926" s="211" t="str">
        <f aca="true">IF(ISERROR($V926),"",OFFSET('Smelter Look-up'!$D$4,$V926-4,0)&amp;"")</f>
        <v/>
      </c>
      <c r="F926" s="214" t="str">
        <f aca="true">IF(ISERROR($V926),"",OFFSET('Smelter Look-up'!$E$4,$V926-4,0))</f>
        <v/>
      </c>
      <c r="G926" s="214" t="str">
        <f aca="true">IF(C926=$X$4,IF(ISERROR($V926),"Enter smelter details","RMI"),IF(ISERROR($V926),"",OFFSET('Smelter Look-up'!$F$4,$V926-4,0)))</f>
        <v/>
      </c>
      <c r="H926" s="215" t="str">
        <f aca="true">IF(ISERROR($V926),"",OFFSET('Smelter Look-up'!$G$4,$V926-4,0))</f>
        <v/>
      </c>
      <c r="I926" s="216" t="str">
        <f aca="true">IF(ISERROR($V926),"",OFFSET('Smelter Look-up'!$H$4,$V926-4,0))</f>
        <v/>
      </c>
      <c r="J926" s="216" t="str">
        <f aca="true">IF(ISERROR($V926),"",OFFSET('Smelter Look-up'!$I$4,$V926-4,0))</f>
        <v/>
      </c>
      <c r="K926" s="217"/>
      <c r="L926" s="217"/>
      <c r="M926" s="217"/>
      <c r="N926" s="217"/>
      <c r="O926" s="217"/>
      <c r="P926" s="218"/>
      <c r="Q926" s="219"/>
      <c r="R926" s="220" t="str">
        <f aca="true">IF(ISERROR($V926),"",OFFSET('Smelter Look-up'!$C$4,$V926-4,0)&amp;"")</f>
        <v/>
      </c>
      <c r="S926" s="221" t="str">
        <f aca="true">IF(B926="","",IF(ISERROR(MATCH($E926,CL,0)),"Unknown",INDIRECT("'C'!$A$"&amp;MATCH($E926,CL,0)+1)))</f>
        <v/>
      </c>
      <c r="T926" s="221" t="str">
        <f aca="true">IF(B926="","",IF(ISERROR(MATCH($J926,SorP!$B$1:$B$6279,0)),"",INDIRECT("'SorP'!$A$"&amp;MATCH($S926&amp;$J926,SorP!C:C,0))))</f>
        <v/>
      </c>
      <c r="U926" s="222"/>
      <c r="V926" s="223" t="e">
        <f aca="false">IF(C926="",NA(),IF(OR(C926="Smelter not listed",C926="Smelter not yet identified"),MATCH($B926&amp;$D926,'Smelter Look-up'!$J:$J,0),MATCH($B926&amp;$C926,'Smelter Look-up'!$J:$J,0)))</f>
        <v>#N/A</v>
      </c>
      <c r="X926" s="179" t="n">
        <f aca="false">IF(AND(C926="Smelter not listed",OR(LEN(D926)=0,LEN(E926)=0)),1,0)</f>
        <v>0</v>
      </c>
      <c r="AB926" s="224" t="str">
        <f aca="false">B926&amp;C926</f>
        <v/>
      </c>
    </row>
    <row r="927" s="179" customFormat="true" ht="20.25" hidden="false" customHeight="false" outlineLevel="0" collapsed="false">
      <c r="A927" s="221"/>
      <c r="B927" s="211" t="str">
        <f aca="false">IF(LEN(A927)=0,"",INDEX('Smelter Look-up'!$A:$A,MATCH($A927,'Smelter Look-up'!$E:$E,0)))</f>
        <v/>
      </c>
      <c r="C927" s="212" t="str">
        <f aca="false">IF(LEN(A927)=0,"",INDEX('Smelter Look-up'!$C:$C,MATCH($A927,'Smelter Look-up'!$E:$E,0)))</f>
        <v/>
      </c>
      <c r="D927" s="213"/>
      <c r="E927" s="211" t="str">
        <f aca="true">IF(ISERROR($V927),"",OFFSET('Smelter Look-up'!$D$4,$V927-4,0)&amp;"")</f>
        <v/>
      </c>
      <c r="F927" s="214" t="str">
        <f aca="true">IF(ISERROR($V927),"",OFFSET('Smelter Look-up'!$E$4,$V927-4,0))</f>
        <v/>
      </c>
      <c r="G927" s="214" t="str">
        <f aca="true">IF(C927=$X$4,IF(ISERROR($V927),"Enter smelter details","RMI"),IF(ISERROR($V927),"",OFFSET('Smelter Look-up'!$F$4,$V927-4,0)))</f>
        <v/>
      </c>
      <c r="H927" s="215" t="str">
        <f aca="true">IF(ISERROR($V927),"",OFFSET('Smelter Look-up'!$G$4,$V927-4,0))</f>
        <v/>
      </c>
      <c r="I927" s="216" t="str">
        <f aca="true">IF(ISERROR($V927),"",OFFSET('Smelter Look-up'!$H$4,$V927-4,0))</f>
        <v/>
      </c>
      <c r="J927" s="216" t="str">
        <f aca="true">IF(ISERROR($V927),"",OFFSET('Smelter Look-up'!$I$4,$V927-4,0))</f>
        <v/>
      </c>
      <c r="K927" s="217"/>
      <c r="L927" s="217"/>
      <c r="M927" s="217"/>
      <c r="N927" s="217"/>
      <c r="O927" s="217"/>
      <c r="P927" s="218"/>
      <c r="Q927" s="219"/>
      <c r="R927" s="220" t="str">
        <f aca="true">IF(ISERROR($V927),"",OFFSET('Smelter Look-up'!$C$4,$V927-4,0)&amp;"")</f>
        <v/>
      </c>
      <c r="S927" s="221" t="str">
        <f aca="true">IF(B927="","",IF(ISERROR(MATCH($E927,CL,0)),"Unknown",INDIRECT("'C'!$A$"&amp;MATCH($E927,CL,0)+1)))</f>
        <v/>
      </c>
      <c r="T927" s="221" t="str">
        <f aca="true">IF(B927="","",IF(ISERROR(MATCH($J927,SorP!$B$1:$B$6279,0)),"",INDIRECT("'SorP'!$A$"&amp;MATCH($S927&amp;$J927,SorP!C:C,0))))</f>
        <v/>
      </c>
      <c r="U927" s="222"/>
      <c r="V927" s="223" t="e">
        <f aca="false">IF(C927="",NA(),IF(OR(C927="Smelter not listed",C927="Smelter not yet identified"),MATCH($B927&amp;$D927,'Smelter Look-up'!$J:$J,0),MATCH($B927&amp;$C927,'Smelter Look-up'!$J:$J,0)))</f>
        <v>#N/A</v>
      </c>
      <c r="X927" s="179" t="n">
        <f aca="false">IF(AND(C927="Smelter not listed",OR(LEN(D927)=0,LEN(E927)=0)),1,0)</f>
        <v>0</v>
      </c>
      <c r="AB927" s="224" t="str">
        <f aca="false">B927&amp;C927</f>
        <v/>
      </c>
    </row>
    <row r="928" s="179" customFormat="true" ht="20.25" hidden="false" customHeight="false" outlineLevel="0" collapsed="false">
      <c r="A928" s="221"/>
      <c r="B928" s="211" t="str">
        <f aca="false">IF(LEN(A928)=0,"",INDEX('Smelter Look-up'!$A:$A,MATCH($A928,'Smelter Look-up'!$E:$E,0)))</f>
        <v/>
      </c>
      <c r="C928" s="212" t="str">
        <f aca="false">IF(LEN(A928)=0,"",INDEX('Smelter Look-up'!$C:$C,MATCH($A928,'Smelter Look-up'!$E:$E,0)))</f>
        <v/>
      </c>
      <c r="D928" s="213"/>
      <c r="E928" s="211" t="str">
        <f aca="true">IF(ISERROR($V928),"",OFFSET('Smelter Look-up'!$D$4,$V928-4,0)&amp;"")</f>
        <v/>
      </c>
      <c r="F928" s="214" t="str">
        <f aca="true">IF(ISERROR($V928),"",OFFSET('Smelter Look-up'!$E$4,$V928-4,0))</f>
        <v/>
      </c>
      <c r="G928" s="214" t="str">
        <f aca="true">IF(C928=$X$4,IF(ISERROR($V928),"Enter smelter details","RMI"),IF(ISERROR($V928),"",OFFSET('Smelter Look-up'!$F$4,$V928-4,0)))</f>
        <v/>
      </c>
      <c r="H928" s="215" t="str">
        <f aca="true">IF(ISERROR($V928),"",OFFSET('Smelter Look-up'!$G$4,$V928-4,0))</f>
        <v/>
      </c>
      <c r="I928" s="216" t="str">
        <f aca="true">IF(ISERROR($V928),"",OFFSET('Smelter Look-up'!$H$4,$V928-4,0))</f>
        <v/>
      </c>
      <c r="J928" s="216" t="str">
        <f aca="true">IF(ISERROR($V928),"",OFFSET('Smelter Look-up'!$I$4,$V928-4,0))</f>
        <v/>
      </c>
      <c r="K928" s="217"/>
      <c r="L928" s="217"/>
      <c r="M928" s="217"/>
      <c r="N928" s="217"/>
      <c r="O928" s="217"/>
      <c r="P928" s="218"/>
      <c r="Q928" s="219"/>
      <c r="R928" s="220" t="str">
        <f aca="true">IF(ISERROR($V928),"",OFFSET('Smelter Look-up'!$C$4,$V928-4,0)&amp;"")</f>
        <v/>
      </c>
      <c r="S928" s="221" t="str">
        <f aca="true">IF(B928="","",IF(ISERROR(MATCH($E928,CL,0)),"Unknown",INDIRECT("'C'!$A$"&amp;MATCH($E928,CL,0)+1)))</f>
        <v/>
      </c>
      <c r="T928" s="221" t="str">
        <f aca="true">IF(B928="","",IF(ISERROR(MATCH($J928,SorP!$B$1:$B$6279,0)),"",INDIRECT("'SorP'!$A$"&amp;MATCH($S928&amp;$J928,SorP!C:C,0))))</f>
        <v/>
      </c>
      <c r="U928" s="222"/>
      <c r="V928" s="223" t="e">
        <f aca="false">IF(C928="",NA(),IF(OR(C928="Smelter not listed",C928="Smelter not yet identified"),MATCH($B928&amp;$D928,'Smelter Look-up'!$J:$J,0),MATCH($B928&amp;$C928,'Smelter Look-up'!$J:$J,0)))</f>
        <v>#N/A</v>
      </c>
      <c r="X928" s="179" t="n">
        <f aca="false">IF(AND(C928="Smelter not listed",OR(LEN(D928)=0,LEN(E928)=0)),1,0)</f>
        <v>0</v>
      </c>
      <c r="AB928" s="224" t="str">
        <f aca="false">B928&amp;C928</f>
        <v/>
      </c>
    </row>
    <row r="929" s="179" customFormat="true" ht="20.25" hidden="false" customHeight="false" outlineLevel="0" collapsed="false">
      <c r="A929" s="221"/>
      <c r="B929" s="211" t="str">
        <f aca="false">IF(LEN(A929)=0,"",INDEX('Smelter Look-up'!$A:$A,MATCH($A929,'Smelter Look-up'!$E:$E,0)))</f>
        <v/>
      </c>
      <c r="C929" s="212" t="str">
        <f aca="false">IF(LEN(A929)=0,"",INDEX('Smelter Look-up'!$C:$C,MATCH($A929,'Smelter Look-up'!$E:$E,0)))</f>
        <v/>
      </c>
      <c r="D929" s="213"/>
      <c r="E929" s="211" t="str">
        <f aca="true">IF(ISERROR($V929),"",OFFSET('Smelter Look-up'!$D$4,$V929-4,0)&amp;"")</f>
        <v/>
      </c>
      <c r="F929" s="214" t="str">
        <f aca="true">IF(ISERROR($V929),"",OFFSET('Smelter Look-up'!$E$4,$V929-4,0))</f>
        <v/>
      </c>
      <c r="G929" s="214" t="str">
        <f aca="true">IF(C929=$X$4,IF(ISERROR($V929),"Enter smelter details","RMI"),IF(ISERROR($V929),"",OFFSET('Smelter Look-up'!$F$4,$V929-4,0)))</f>
        <v/>
      </c>
      <c r="H929" s="215" t="str">
        <f aca="true">IF(ISERROR($V929),"",OFFSET('Smelter Look-up'!$G$4,$V929-4,0))</f>
        <v/>
      </c>
      <c r="I929" s="216" t="str">
        <f aca="true">IF(ISERROR($V929),"",OFFSET('Smelter Look-up'!$H$4,$V929-4,0))</f>
        <v/>
      </c>
      <c r="J929" s="216" t="str">
        <f aca="true">IF(ISERROR($V929),"",OFFSET('Smelter Look-up'!$I$4,$V929-4,0))</f>
        <v/>
      </c>
      <c r="K929" s="217"/>
      <c r="L929" s="217"/>
      <c r="M929" s="217"/>
      <c r="N929" s="217"/>
      <c r="O929" s="217"/>
      <c r="P929" s="218"/>
      <c r="Q929" s="219"/>
      <c r="R929" s="220" t="str">
        <f aca="true">IF(ISERROR($V929),"",OFFSET('Smelter Look-up'!$C$4,$V929-4,0)&amp;"")</f>
        <v/>
      </c>
      <c r="S929" s="221" t="str">
        <f aca="true">IF(B929="","",IF(ISERROR(MATCH($E929,CL,0)),"Unknown",INDIRECT("'C'!$A$"&amp;MATCH($E929,CL,0)+1)))</f>
        <v/>
      </c>
      <c r="T929" s="221" t="str">
        <f aca="true">IF(B929="","",IF(ISERROR(MATCH($J929,SorP!$B$1:$B$6279,0)),"",INDIRECT("'SorP'!$A$"&amp;MATCH($S929&amp;$J929,SorP!C:C,0))))</f>
        <v/>
      </c>
      <c r="U929" s="222"/>
      <c r="V929" s="223" t="e">
        <f aca="false">IF(C929="",NA(),IF(OR(C929="Smelter not listed",C929="Smelter not yet identified"),MATCH($B929&amp;$D929,'Smelter Look-up'!$J:$J,0),MATCH($B929&amp;$C929,'Smelter Look-up'!$J:$J,0)))</f>
        <v>#N/A</v>
      </c>
      <c r="X929" s="179" t="n">
        <f aca="false">IF(AND(C929="Smelter not listed",OR(LEN(D929)=0,LEN(E929)=0)),1,0)</f>
        <v>0</v>
      </c>
      <c r="AB929" s="224" t="str">
        <f aca="false">B929&amp;C929</f>
        <v/>
      </c>
    </row>
    <row r="930" s="179" customFormat="true" ht="20.25" hidden="false" customHeight="false" outlineLevel="0" collapsed="false">
      <c r="A930" s="221"/>
      <c r="B930" s="211" t="str">
        <f aca="false">IF(LEN(A930)=0,"",INDEX('Smelter Look-up'!$A:$A,MATCH($A930,'Smelter Look-up'!$E:$E,0)))</f>
        <v/>
      </c>
      <c r="C930" s="212" t="str">
        <f aca="false">IF(LEN(A930)=0,"",INDEX('Smelter Look-up'!$C:$C,MATCH($A930,'Smelter Look-up'!$E:$E,0)))</f>
        <v/>
      </c>
      <c r="D930" s="213"/>
      <c r="E930" s="211" t="str">
        <f aca="true">IF(ISERROR($V930),"",OFFSET('Smelter Look-up'!$D$4,$V930-4,0)&amp;"")</f>
        <v/>
      </c>
      <c r="F930" s="214" t="str">
        <f aca="true">IF(ISERROR($V930),"",OFFSET('Smelter Look-up'!$E$4,$V930-4,0))</f>
        <v/>
      </c>
      <c r="G930" s="214" t="str">
        <f aca="true">IF(C930=$X$4,IF(ISERROR($V930),"Enter smelter details","RMI"),IF(ISERROR($V930),"",OFFSET('Smelter Look-up'!$F$4,$V930-4,0)))</f>
        <v/>
      </c>
      <c r="H930" s="215" t="str">
        <f aca="true">IF(ISERROR($V930),"",OFFSET('Smelter Look-up'!$G$4,$V930-4,0))</f>
        <v/>
      </c>
      <c r="I930" s="216" t="str">
        <f aca="true">IF(ISERROR($V930),"",OFFSET('Smelter Look-up'!$H$4,$V930-4,0))</f>
        <v/>
      </c>
      <c r="J930" s="216" t="str">
        <f aca="true">IF(ISERROR($V930),"",OFFSET('Smelter Look-up'!$I$4,$V930-4,0))</f>
        <v/>
      </c>
      <c r="K930" s="217"/>
      <c r="L930" s="217"/>
      <c r="M930" s="217"/>
      <c r="N930" s="217"/>
      <c r="O930" s="217"/>
      <c r="P930" s="218"/>
      <c r="Q930" s="219"/>
      <c r="R930" s="220" t="str">
        <f aca="true">IF(ISERROR($V930),"",OFFSET('Smelter Look-up'!$C$4,$V930-4,0)&amp;"")</f>
        <v/>
      </c>
      <c r="S930" s="221" t="str">
        <f aca="true">IF(B930="","",IF(ISERROR(MATCH($E930,CL,0)),"Unknown",INDIRECT("'C'!$A$"&amp;MATCH($E930,CL,0)+1)))</f>
        <v/>
      </c>
      <c r="T930" s="221" t="str">
        <f aca="true">IF(B930="","",IF(ISERROR(MATCH($J930,SorP!$B$1:$B$6279,0)),"",INDIRECT("'SorP'!$A$"&amp;MATCH($S930&amp;$J930,SorP!C:C,0))))</f>
        <v/>
      </c>
      <c r="U930" s="222"/>
      <c r="V930" s="223" t="e">
        <f aca="false">IF(C930="",NA(),IF(OR(C930="Smelter not listed",C930="Smelter not yet identified"),MATCH($B930&amp;$D930,'Smelter Look-up'!$J:$J,0),MATCH($B930&amp;$C930,'Smelter Look-up'!$J:$J,0)))</f>
        <v>#N/A</v>
      </c>
      <c r="X930" s="179" t="n">
        <f aca="false">IF(AND(C930="Smelter not listed",OR(LEN(D930)=0,LEN(E930)=0)),1,0)</f>
        <v>0</v>
      </c>
      <c r="AB930" s="224" t="str">
        <f aca="false">B930&amp;C930</f>
        <v/>
      </c>
    </row>
    <row r="931" s="179" customFormat="true" ht="20.25" hidden="false" customHeight="false" outlineLevel="0" collapsed="false">
      <c r="A931" s="221"/>
      <c r="B931" s="211" t="str">
        <f aca="false">IF(LEN(A931)=0,"",INDEX('Smelter Look-up'!$A:$A,MATCH($A931,'Smelter Look-up'!$E:$E,0)))</f>
        <v/>
      </c>
      <c r="C931" s="212" t="str">
        <f aca="false">IF(LEN(A931)=0,"",INDEX('Smelter Look-up'!$C:$C,MATCH($A931,'Smelter Look-up'!$E:$E,0)))</f>
        <v/>
      </c>
      <c r="D931" s="213"/>
      <c r="E931" s="211" t="str">
        <f aca="true">IF(ISERROR($V931),"",OFFSET('Smelter Look-up'!$D$4,$V931-4,0)&amp;"")</f>
        <v/>
      </c>
      <c r="F931" s="214" t="str">
        <f aca="true">IF(ISERROR($V931),"",OFFSET('Smelter Look-up'!$E$4,$V931-4,0))</f>
        <v/>
      </c>
      <c r="G931" s="214" t="str">
        <f aca="true">IF(C931=$X$4,IF(ISERROR($V931),"Enter smelter details","RMI"),IF(ISERROR($V931),"",OFFSET('Smelter Look-up'!$F$4,$V931-4,0)))</f>
        <v/>
      </c>
      <c r="H931" s="215" t="str">
        <f aca="true">IF(ISERROR($V931),"",OFFSET('Smelter Look-up'!$G$4,$V931-4,0))</f>
        <v/>
      </c>
      <c r="I931" s="216" t="str">
        <f aca="true">IF(ISERROR($V931),"",OFFSET('Smelter Look-up'!$H$4,$V931-4,0))</f>
        <v/>
      </c>
      <c r="J931" s="216" t="str">
        <f aca="true">IF(ISERROR($V931),"",OFFSET('Smelter Look-up'!$I$4,$V931-4,0))</f>
        <v/>
      </c>
      <c r="K931" s="217"/>
      <c r="L931" s="217"/>
      <c r="M931" s="217"/>
      <c r="N931" s="217"/>
      <c r="O931" s="217"/>
      <c r="P931" s="218"/>
      <c r="Q931" s="219"/>
      <c r="R931" s="220" t="str">
        <f aca="true">IF(ISERROR($V931),"",OFFSET('Smelter Look-up'!$C$4,$V931-4,0)&amp;"")</f>
        <v/>
      </c>
      <c r="S931" s="221" t="str">
        <f aca="true">IF(B931="","",IF(ISERROR(MATCH($E931,CL,0)),"Unknown",INDIRECT("'C'!$A$"&amp;MATCH($E931,CL,0)+1)))</f>
        <v/>
      </c>
      <c r="T931" s="221" t="str">
        <f aca="true">IF(B931="","",IF(ISERROR(MATCH($J931,SorP!$B$1:$B$6279,0)),"",INDIRECT("'SorP'!$A$"&amp;MATCH($S931&amp;$J931,SorP!C:C,0))))</f>
        <v/>
      </c>
      <c r="U931" s="222"/>
      <c r="V931" s="223" t="e">
        <f aca="false">IF(C931="",NA(),IF(OR(C931="Smelter not listed",C931="Smelter not yet identified"),MATCH($B931&amp;$D931,'Smelter Look-up'!$J:$J,0),MATCH($B931&amp;$C931,'Smelter Look-up'!$J:$J,0)))</f>
        <v>#N/A</v>
      </c>
      <c r="X931" s="179" t="n">
        <f aca="false">IF(AND(C931="Smelter not listed",OR(LEN(D931)=0,LEN(E931)=0)),1,0)</f>
        <v>0</v>
      </c>
      <c r="AB931" s="224" t="str">
        <f aca="false">B931&amp;C931</f>
        <v/>
      </c>
    </row>
    <row r="932" s="179" customFormat="true" ht="20.25" hidden="false" customHeight="false" outlineLevel="0" collapsed="false">
      <c r="A932" s="221"/>
      <c r="B932" s="211" t="str">
        <f aca="false">IF(LEN(A932)=0,"",INDEX('Smelter Look-up'!$A:$A,MATCH($A932,'Smelter Look-up'!$E:$E,0)))</f>
        <v/>
      </c>
      <c r="C932" s="212" t="str">
        <f aca="false">IF(LEN(A932)=0,"",INDEX('Smelter Look-up'!$C:$C,MATCH($A932,'Smelter Look-up'!$E:$E,0)))</f>
        <v/>
      </c>
      <c r="D932" s="213"/>
      <c r="E932" s="211" t="str">
        <f aca="true">IF(ISERROR($V932),"",OFFSET('Smelter Look-up'!$D$4,$V932-4,0)&amp;"")</f>
        <v/>
      </c>
      <c r="F932" s="214" t="str">
        <f aca="true">IF(ISERROR($V932),"",OFFSET('Smelter Look-up'!$E$4,$V932-4,0))</f>
        <v/>
      </c>
      <c r="G932" s="214" t="str">
        <f aca="true">IF(C932=$X$4,IF(ISERROR($V932),"Enter smelter details","RMI"),IF(ISERROR($V932),"",OFFSET('Smelter Look-up'!$F$4,$V932-4,0)))</f>
        <v/>
      </c>
      <c r="H932" s="215" t="str">
        <f aca="true">IF(ISERROR($V932),"",OFFSET('Smelter Look-up'!$G$4,$V932-4,0))</f>
        <v/>
      </c>
      <c r="I932" s="216" t="str">
        <f aca="true">IF(ISERROR($V932),"",OFFSET('Smelter Look-up'!$H$4,$V932-4,0))</f>
        <v/>
      </c>
      <c r="J932" s="216" t="str">
        <f aca="true">IF(ISERROR($V932),"",OFFSET('Smelter Look-up'!$I$4,$V932-4,0))</f>
        <v/>
      </c>
      <c r="K932" s="217"/>
      <c r="L932" s="217"/>
      <c r="M932" s="217"/>
      <c r="N932" s="217"/>
      <c r="O932" s="217"/>
      <c r="P932" s="218"/>
      <c r="Q932" s="219"/>
      <c r="R932" s="220" t="str">
        <f aca="true">IF(ISERROR($V932),"",OFFSET('Smelter Look-up'!$C$4,$V932-4,0)&amp;"")</f>
        <v/>
      </c>
      <c r="S932" s="221" t="str">
        <f aca="true">IF(B932="","",IF(ISERROR(MATCH($E932,CL,0)),"Unknown",INDIRECT("'C'!$A$"&amp;MATCH($E932,CL,0)+1)))</f>
        <v/>
      </c>
      <c r="T932" s="221" t="str">
        <f aca="true">IF(B932="","",IF(ISERROR(MATCH($J932,SorP!$B$1:$B$6279,0)),"",INDIRECT("'SorP'!$A$"&amp;MATCH($S932&amp;$J932,SorP!C:C,0))))</f>
        <v/>
      </c>
      <c r="U932" s="222"/>
      <c r="V932" s="223" t="e">
        <f aca="false">IF(C932="",NA(),IF(OR(C932="Smelter not listed",C932="Smelter not yet identified"),MATCH($B932&amp;$D932,'Smelter Look-up'!$J:$J,0),MATCH($B932&amp;$C932,'Smelter Look-up'!$J:$J,0)))</f>
        <v>#N/A</v>
      </c>
      <c r="X932" s="179" t="n">
        <f aca="false">IF(AND(C932="Smelter not listed",OR(LEN(D932)=0,LEN(E932)=0)),1,0)</f>
        <v>0</v>
      </c>
      <c r="AB932" s="224" t="str">
        <f aca="false">B932&amp;C932</f>
        <v/>
      </c>
    </row>
    <row r="933" s="179" customFormat="true" ht="20.25" hidden="false" customHeight="false" outlineLevel="0" collapsed="false">
      <c r="A933" s="221"/>
      <c r="B933" s="211" t="str">
        <f aca="false">IF(LEN(A933)=0,"",INDEX('Smelter Look-up'!$A:$A,MATCH($A933,'Smelter Look-up'!$E:$E,0)))</f>
        <v/>
      </c>
      <c r="C933" s="212" t="str">
        <f aca="false">IF(LEN(A933)=0,"",INDEX('Smelter Look-up'!$C:$C,MATCH($A933,'Smelter Look-up'!$E:$E,0)))</f>
        <v/>
      </c>
      <c r="D933" s="213"/>
      <c r="E933" s="211" t="str">
        <f aca="true">IF(ISERROR($V933),"",OFFSET('Smelter Look-up'!$D$4,$V933-4,0)&amp;"")</f>
        <v/>
      </c>
      <c r="F933" s="214" t="str">
        <f aca="true">IF(ISERROR($V933),"",OFFSET('Smelter Look-up'!$E$4,$V933-4,0))</f>
        <v/>
      </c>
      <c r="G933" s="214" t="str">
        <f aca="true">IF(C933=$X$4,IF(ISERROR($V933),"Enter smelter details","RMI"),IF(ISERROR($V933),"",OFFSET('Smelter Look-up'!$F$4,$V933-4,0)))</f>
        <v/>
      </c>
      <c r="H933" s="215" t="str">
        <f aca="true">IF(ISERROR($V933),"",OFFSET('Smelter Look-up'!$G$4,$V933-4,0))</f>
        <v/>
      </c>
      <c r="I933" s="216" t="str">
        <f aca="true">IF(ISERROR($V933),"",OFFSET('Smelter Look-up'!$H$4,$V933-4,0))</f>
        <v/>
      </c>
      <c r="J933" s="216" t="str">
        <f aca="true">IF(ISERROR($V933),"",OFFSET('Smelter Look-up'!$I$4,$V933-4,0))</f>
        <v/>
      </c>
      <c r="K933" s="217"/>
      <c r="L933" s="217"/>
      <c r="M933" s="217"/>
      <c r="N933" s="217"/>
      <c r="O933" s="217"/>
      <c r="P933" s="218"/>
      <c r="Q933" s="219"/>
      <c r="R933" s="220" t="str">
        <f aca="true">IF(ISERROR($V933),"",OFFSET('Smelter Look-up'!$C$4,$V933-4,0)&amp;"")</f>
        <v/>
      </c>
      <c r="S933" s="221" t="str">
        <f aca="true">IF(B933="","",IF(ISERROR(MATCH($E933,CL,0)),"Unknown",INDIRECT("'C'!$A$"&amp;MATCH($E933,CL,0)+1)))</f>
        <v/>
      </c>
      <c r="T933" s="221" t="str">
        <f aca="true">IF(B933="","",IF(ISERROR(MATCH($J933,SorP!$B$1:$B$6279,0)),"",INDIRECT("'SorP'!$A$"&amp;MATCH($S933&amp;$J933,SorP!C:C,0))))</f>
        <v/>
      </c>
      <c r="U933" s="222"/>
      <c r="V933" s="223" t="e">
        <f aca="false">IF(C933="",NA(),IF(OR(C933="Smelter not listed",C933="Smelter not yet identified"),MATCH($B933&amp;$D933,'Smelter Look-up'!$J:$J,0),MATCH($B933&amp;$C933,'Smelter Look-up'!$J:$J,0)))</f>
        <v>#N/A</v>
      </c>
      <c r="X933" s="179" t="n">
        <f aca="false">IF(AND(C933="Smelter not listed",OR(LEN(D933)=0,LEN(E933)=0)),1,0)</f>
        <v>0</v>
      </c>
      <c r="AB933" s="224" t="str">
        <f aca="false">B933&amp;C933</f>
        <v/>
      </c>
    </row>
    <row r="934" s="179" customFormat="true" ht="20.25" hidden="false" customHeight="false" outlineLevel="0" collapsed="false">
      <c r="A934" s="221"/>
      <c r="B934" s="211" t="str">
        <f aca="false">IF(LEN(A934)=0,"",INDEX('Smelter Look-up'!$A:$A,MATCH($A934,'Smelter Look-up'!$E:$E,0)))</f>
        <v/>
      </c>
      <c r="C934" s="212" t="str">
        <f aca="false">IF(LEN(A934)=0,"",INDEX('Smelter Look-up'!$C:$C,MATCH($A934,'Smelter Look-up'!$E:$E,0)))</f>
        <v/>
      </c>
      <c r="D934" s="213"/>
      <c r="E934" s="211" t="str">
        <f aca="true">IF(ISERROR($V934),"",OFFSET('Smelter Look-up'!$D$4,$V934-4,0)&amp;"")</f>
        <v/>
      </c>
      <c r="F934" s="214" t="str">
        <f aca="true">IF(ISERROR($V934),"",OFFSET('Smelter Look-up'!$E$4,$V934-4,0))</f>
        <v/>
      </c>
      <c r="G934" s="214" t="str">
        <f aca="true">IF(C934=$X$4,IF(ISERROR($V934),"Enter smelter details","RMI"),IF(ISERROR($V934),"",OFFSET('Smelter Look-up'!$F$4,$V934-4,0)))</f>
        <v/>
      </c>
      <c r="H934" s="215" t="str">
        <f aca="true">IF(ISERROR($V934),"",OFFSET('Smelter Look-up'!$G$4,$V934-4,0))</f>
        <v/>
      </c>
      <c r="I934" s="216" t="str">
        <f aca="true">IF(ISERROR($V934),"",OFFSET('Smelter Look-up'!$H$4,$V934-4,0))</f>
        <v/>
      </c>
      <c r="J934" s="216" t="str">
        <f aca="true">IF(ISERROR($V934),"",OFFSET('Smelter Look-up'!$I$4,$V934-4,0))</f>
        <v/>
      </c>
      <c r="K934" s="217"/>
      <c r="L934" s="217"/>
      <c r="M934" s="217"/>
      <c r="N934" s="217"/>
      <c r="O934" s="217"/>
      <c r="P934" s="218"/>
      <c r="Q934" s="219"/>
      <c r="R934" s="220" t="str">
        <f aca="true">IF(ISERROR($V934),"",OFFSET('Smelter Look-up'!$C$4,$V934-4,0)&amp;"")</f>
        <v/>
      </c>
      <c r="S934" s="221" t="str">
        <f aca="true">IF(B934="","",IF(ISERROR(MATCH($E934,CL,0)),"Unknown",INDIRECT("'C'!$A$"&amp;MATCH($E934,CL,0)+1)))</f>
        <v/>
      </c>
      <c r="T934" s="221" t="str">
        <f aca="true">IF(B934="","",IF(ISERROR(MATCH($J934,SorP!$B$1:$B$6279,0)),"",INDIRECT("'SorP'!$A$"&amp;MATCH($S934&amp;$J934,SorP!C:C,0))))</f>
        <v/>
      </c>
      <c r="U934" s="222"/>
      <c r="V934" s="223" t="e">
        <f aca="false">IF(C934="",NA(),IF(OR(C934="Smelter not listed",C934="Smelter not yet identified"),MATCH($B934&amp;$D934,'Smelter Look-up'!$J:$J,0),MATCH($B934&amp;$C934,'Smelter Look-up'!$J:$J,0)))</f>
        <v>#N/A</v>
      </c>
      <c r="X934" s="179" t="n">
        <f aca="false">IF(AND(C934="Smelter not listed",OR(LEN(D934)=0,LEN(E934)=0)),1,0)</f>
        <v>0</v>
      </c>
      <c r="AB934" s="224" t="str">
        <f aca="false">B934&amp;C934</f>
        <v/>
      </c>
    </row>
    <row r="935" s="179" customFormat="true" ht="20.25" hidden="false" customHeight="false" outlineLevel="0" collapsed="false">
      <c r="A935" s="221"/>
      <c r="B935" s="211" t="str">
        <f aca="false">IF(LEN(A935)=0,"",INDEX('Smelter Look-up'!$A:$A,MATCH($A935,'Smelter Look-up'!$E:$E,0)))</f>
        <v/>
      </c>
      <c r="C935" s="212" t="str">
        <f aca="false">IF(LEN(A935)=0,"",INDEX('Smelter Look-up'!$C:$C,MATCH($A935,'Smelter Look-up'!$E:$E,0)))</f>
        <v/>
      </c>
      <c r="D935" s="213"/>
      <c r="E935" s="211" t="str">
        <f aca="true">IF(ISERROR($V935),"",OFFSET('Smelter Look-up'!$D$4,$V935-4,0)&amp;"")</f>
        <v/>
      </c>
      <c r="F935" s="214" t="str">
        <f aca="true">IF(ISERROR($V935),"",OFFSET('Smelter Look-up'!$E$4,$V935-4,0))</f>
        <v/>
      </c>
      <c r="G935" s="214" t="str">
        <f aca="true">IF(C935=$X$4,IF(ISERROR($V935),"Enter smelter details","RMI"),IF(ISERROR($V935),"",OFFSET('Smelter Look-up'!$F$4,$V935-4,0)))</f>
        <v/>
      </c>
      <c r="H935" s="215" t="str">
        <f aca="true">IF(ISERROR($V935),"",OFFSET('Smelter Look-up'!$G$4,$V935-4,0))</f>
        <v/>
      </c>
      <c r="I935" s="216" t="str">
        <f aca="true">IF(ISERROR($V935),"",OFFSET('Smelter Look-up'!$H$4,$V935-4,0))</f>
        <v/>
      </c>
      <c r="J935" s="216" t="str">
        <f aca="true">IF(ISERROR($V935),"",OFFSET('Smelter Look-up'!$I$4,$V935-4,0))</f>
        <v/>
      </c>
      <c r="K935" s="217"/>
      <c r="L935" s="217"/>
      <c r="M935" s="217"/>
      <c r="N935" s="217"/>
      <c r="O935" s="217"/>
      <c r="P935" s="218"/>
      <c r="Q935" s="219"/>
      <c r="R935" s="220" t="str">
        <f aca="true">IF(ISERROR($V935),"",OFFSET('Smelter Look-up'!$C$4,$V935-4,0)&amp;"")</f>
        <v/>
      </c>
      <c r="S935" s="221" t="str">
        <f aca="true">IF(B935="","",IF(ISERROR(MATCH($E935,CL,0)),"Unknown",INDIRECT("'C'!$A$"&amp;MATCH($E935,CL,0)+1)))</f>
        <v/>
      </c>
      <c r="T935" s="221" t="str">
        <f aca="true">IF(B935="","",IF(ISERROR(MATCH($J935,SorP!$B$1:$B$6279,0)),"",INDIRECT("'SorP'!$A$"&amp;MATCH($S935&amp;$J935,SorP!C:C,0))))</f>
        <v/>
      </c>
      <c r="U935" s="222"/>
      <c r="V935" s="223" t="e">
        <f aca="false">IF(C935="",NA(),IF(OR(C935="Smelter not listed",C935="Smelter not yet identified"),MATCH($B935&amp;$D935,'Smelter Look-up'!$J:$J,0),MATCH($B935&amp;$C935,'Smelter Look-up'!$J:$J,0)))</f>
        <v>#N/A</v>
      </c>
      <c r="X935" s="179" t="n">
        <f aca="false">IF(AND(C935="Smelter not listed",OR(LEN(D935)=0,LEN(E935)=0)),1,0)</f>
        <v>0</v>
      </c>
      <c r="AB935" s="224" t="str">
        <f aca="false">B935&amp;C935</f>
        <v/>
      </c>
    </row>
    <row r="936" s="179" customFormat="true" ht="20.25" hidden="false" customHeight="false" outlineLevel="0" collapsed="false">
      <c r="A936" s="221"/>
      <c r="B936" s="211" t="str">
        <f aca="false">IF(LEN(A936)=0,"",INDEX('Smelter Look-up'!$A:$A,MATCH($A936,'Smelter Look-up'!$E:$E,0)))</f>
        <v/>
      </c>
      <c r="C936" s="212" t="str">
        <f aca="false">IF(LEN(A936)=0,"",INDEX('Smelter Look-up'!$C:$C,MATCH($A936,'Smelter Look-up'!$E:$E,0)))</f>
        <v/>
      </c>
      <c r="D936" s="213"/>
      <c r="E936" s="211" t="str">
        <f aca="true">IF(ISERROR($V936),"",OFFSET('Smelter Look-up'!$D$4,$V936-4,0)&amp;"")</f>
        <v/>
      </c>
      <c r="F936" s="214" t="str">
        <f aca="true">IF(ISERROR($V936),"",OFFSET('Smelter Look-up'!$E$4,$V936-4,0))</f>
        <v/>
      </c>
      <c r="G936" s="214" t="str">
        <f aca="true">IF(C936=$X$4,IF(ISERROR($V936),"Enter smelter details","RMI"),IF(ISERROR($V936),"",OFFSET('Smelter Look-up'!$F$4,$V936-4,0)))</f>
        <v/>
      </c>
      <c r="H936" s="215" t="str">
        <f aca="true">IF(ISERROR($V936),"",OFFSET('Smelter Look-up'!$G$4,$V936-4,0))</f>
        <v/>
      </c>
      <c r="I936" s="216" t="str">
        <f aca="true">IF(ISERROR($V936),"",OFFSET('Smelter Look-up'!$H$4,$V936-4,0))</f>
        <v/>
      </c>
      <c r="J936" s="216" t="str">
        <f aca="true">IF(ISERROR($V936),"",OFFSET('Smelter Look-up'!$I$4,$V936-4,0))</f>
        <v/>
      </c>
      <c r="K936" s="217"/>
      <c r="L936" s="217"/>
      <c r="M936" s="217"/>
      <c r="N936" s="217"/>
      <c r="O936" s="217"/>
      <c r="P936" s="218"/>
      <c r="Q936" s="219"/>
      <c r="R936" s="220" t="str">
        <f aca="true">IF(ISERROR($V936),"",OFFSET('Smelter Look-up'!$C$4,$V936-4,0)&amp;"")</f>
        <v/>
      </c>
      <c r="S936" s="221" t="str">
        <f aca="true">IF(B936="","",IF(ISERROR(MATCH($E936,CL,0)),"Unknown",INDIRECT("'C'!$A$"&amp;MATCH($E936,CL,0)+1)))</f>
        <v/>
      </c>
      <c r="T936" s="221" t="str">
        <f aca="true">IF(B936="","",IF(ISERROR(MATCH($J936,SorP!$B$1:$B$6279,0)),"",INDIRECT("'SorP'!$A$"&amp;MATCH($S936&amp;$J936,SorP!C:C,0))))</f>
        <v/>
      </c>
      <c r="U936" s="222"/>
      <c r="V936" s="223" t="e">
        <f aca="false">IF(C936="",NA(),IF(OR(C936="Smelter not listed",C936="Smelter not yet identified"),MATCH($B936&amp;$D936,'Smelter Look-up'!$J:$J,0),MATCH($B936&amp;$C936,'Smelter Look-up'!$J:$J,0)))</f>
        <v>#N/A</v>
      </c>
      <c r="X936" s="179" t="n">
        <f aca="false">IF(AND(C936="Smelter not listed",OR(LEN(D936)=0,LEN(E936)=0)),1,0)</f>
        <v>0</v>
      </c>
      <c r="AB936" s="224" t="str">
        <f aca="false">B936&amp;C936</f>
        <v/>
      </c>
    </row>
    <row r="937" s="179" customFormat="true" ht="20.25" hidden="false" customHeight="false" outlineLevel="0" collapsed="false">
      <c r="A937" s="221"/>
      <c r="B937" s="211" t="str">
        <f aca="false">IF(LEN(A937)=0,"",INDEX('Smelter Look-up'!$A:$A,MATCH($A937,'Smelter Look-up'!$E:$E,0)))</f>
        <v/>
      </c>
      <c r="C937" s="212" t="str">
        <f aca="false">IF(LEN(A937)=0,"",INDEX('Smelter Look-up'!$C:$C,MATCH($A937,'Smelter Look-up'!$E:$E,0)))</f>
        <v/>
      </c>
      <c r="D937" s="213"/>
      <c r="E937" s="211" t="str">
        <f aca="true">IF(ISERROR($V937),"",OFFSET('Smelter Look-up'!$D$4,$V937-4,0)&amp;"")</f>
        <v/>
      </c>
      <c r="F937" s="214" t="str">
        <f aca="true">IF(ISERROR($V937),"",OFFSET('Smelter Look-up'!$E$4,$V937-4,0))</f>
        <v/>
      </c>
      <c r="G937" s="214" t="str">
        <f aca="true">IF(C937=$X$4,IF(ISERROR($V937),"Enter smelter details","RMI"),IF(ISERROR($V937),"",OFFSET('Smelter Look-up'!$F$4,$V937-4,0)))</f>
        <v/>
      </c>
      <c r="H937" s="215" t="str">
        <f aca="true">IF(ISERROR($V937),"",OFFSET('Smelter Look-up'!$G$4,$V937-4,0))</f>
        <v/>
      </c>
      <c r="I937" s="216" t="str">
        <f aca="true">IF(ISERROR($V937),"",OFFSET('Smelter Look-up'!$H$4,$V937-4,0))</f>
        <v/>
      </c>
      <c r="J937" s="216" t="str">
        <f aca="true">IF(ISERROR($V937),"",OFFSET('Smelter Look-up'!$I$4,$V937-4,0))</f>
        <v/>
      </c>
      <c r="K937" s="217"/>
      <c r="L937" s="217"/>
      <c r="M937" s="217"/>
      <c r="N937" s="217"/>
      <c r="O937" s="217"/>
      <c r="P937" s="218"/>
      <c r="Q937" s="219"/>
      <c r="R937" s="220" t="str">
        <f aca="true">IF(ISERROR($V937),"",OFFSET('Smelter Look-up'!$C$4,$V937-4,0)&amp;"")</f>
        <v/>
      </c>
      <c r="S937" s="221" t="str">
        <f aca="true">IF(B937="","",IF(ISERROR(MATCH($E937,CL,0)),"Unknown",INDIRECT("'C'!$A$"&amp;MATCH($E937,CL,0)+1)))</f>
        <v/>
      </c>
      <c r="T937" s="221" t="str">
        <f aca="true">IF(B937="","",IF(ISERROR(MATCH($J937,SorP!$B$1:$B$6279,0)),"",INDIRECT("'SorP'!$A$"&amp;MATCH($S937&amp;$J937,SorP!C:C,0))))</f>
        <v/>
      </c>
      <c r="U937" s="222"/>
      <c r="V937" s="223" t="e">
        <f aca="false">IF(C937="",NA(),IF(OR(C937="Smelter not listed",C937="Smelter not yet identified"),MATCH($B937&amp;$D937,'Smelter Look-up'!$J:$J,0),MATCH($B937&amp;$C937,'Smelter Look-up'!$J:$J,0)))</f>
        <v>#N/A</v>
      </c>
      <c r="X937" s="179" t="n">
        <f aca="false">IF(AND(C937="Smelter not listed",OR(LEN(D937)=0,LEN(E937)=0)),1,0)</f>
        <v>0</v>
      </c>
      <c r="AB937" s="224" t="str">
        <f aca="false">B937&amp;C937</f>
        <v/>
      </c>
    </row>
    <row r="938" s="179" customFormat="true" ht="20.25" hidden="false" customHeight="false" outlineLevel="0" collapsed="false">
      <c r="A938" s="221"/>
      <c r="B938" s="211" t="str">
        <f aca="false">IF(LEN(A938)=0,"",INDEX('Smelter Look-up'!$A:$A,MATCH($A938,'Smelter Look-up'!$E:$E,0)))</f>
        <v/>
      </c>
      <c r="C938" s="212" t="str">
        <f aca="false">IF(LEN(A938)=0,"",INDEX('Smelter Look-up'!$C:$C,MATCH($A938,'Smelter Look-up'!$E:$E,0)))</f>
        <v/>
      </c>
      <c r="D938" s="213"/>
      <c r="E938" s="211" t="str">
        <f aca="true">IF(ISERROR($V938),"",OFFSET('Smelter Look-up'!$D$4,$V938-4,0)&amp;"")</f>
        <v/>
      </c>
      <c r="F938" s="214" t="str">
        <f aca="true">IF(ISERROR($V938),"",OFFSET('Smelter Look-up'!$E$4,$V938-4,0))</f>
        <v/>
      </c>
      <c r="G938" s="214" t="str">
        <f aca="true">IF(C938=$X$4,IF(ISERROR($V938),"Enter smelter details","RMI"),IF(ISERROR($V938),"",OFFSET('Smelter Look-up'!$F$4,$V938-4,0)))</f>
        <v/>
      </c>
      <c r="H938" s="215" t="str">
        <f aca="true">IF(ISERROR($V938),"",OFFSET('Smelter Look-up'!$G$4,$V938-4,0))</f>
        <v/>
      </c>
      <c r="I938" s="216" t="str">
        <f aca="true">IF(ISERROR($V938),"",OFFSET('Smelter Look-up'!$H$4,$V938-4,0))</f>
        <v/>
      </c>
      <c r="J938" s="216" t="str">
        <f aca="true">IF(ISERROR($V938),"",OFFSET('Smelter Look-up'!$I$4,$V938-4,0))</f>
        <v/>
      </c>
      <c r="K938" s="217"/>
      <c r="L938" s="217"/>
      <c r="M938" s="217"/>
      <c r="N938" s="217"/>
      <c r="O938" s="217"/>
      <c r="P938" s="218"/>
      <c r="Q938" s="219"/>
      <c r="R938" s="220" t="str">
        <f aca="true">IF(ISERROR($V938),"",OFFSET('Smelter Look-up'!$C$4,$V938-4,0)&amp;"")</f>
        <v/>
      </c>
      <c r="S938" s="221" t="str">
        <f aca="true">IF(B938="","",IF(ISERROR(MATCH($E938,CL,0)),"Unknown",INDIRECT("'C'!$A$"&amp;MATCH($E938,CL,0)+1)))</f>
        <v/>
      </c>
      <c r="T938" s="221" t="str">
        <f aca="true">IF(B938="","",IF(ISERROR(MATCH($J938,SorP!$B$1:$B$6279,0)),"",INDIRECT("'SorP'!$A$"&amp;MATCH($S938&amp;$J938,SorP!C:C,0))))</f>
        <v/>
      </c>
      <c r="U938" s="222"/>
      <c r="V938" s="223" t="e">
        <f aca="false">IF(C938="",NA(),IF(OR(C938="Smelter not listed",C938="Smelter not yet identified"),MATCH($B938&amp;$D938,'Smelter Look-up'!$J:$J,0),MATCH($B938&amp;$C938,'Smelter Look-up'!$J:$J,0)))</f>
        <v>#N/A</v>
      </c>
      <c r="X938" s="179" t="n">
        <f aca="false">IF(AND(C938="Smelter not listed",OR(LEN(D938)=0,LEN(E938)=0)),1,0)</f>
        <v>0</v>
      </c>
      <c r="AB938" s="224" t="str">
        <f aca="false">B938&amp;C938</f>
        <v/>
      </c>
    </row>
    <row r="939" s="179" customFormat="true" ht="20.25" hidden="false" customHeight="false" outlineLevel="0" collapsed="false">
      <c r="A939" s="221"/>
      <c r="B939" s="211" t="str">
        <f aca="false">IF(LEN(A939)=0,"",INDEX('Smelter Look-up'!$A:$A,MATCH($A939,'Smelter Look-up'!$E:$E,0)))</f>
        <v/>
      </c>
      <c r="C939" s="212" t="str">
        <f aca="false">IF(LEN(A939)=0,"",INDEX('Smelter Look-up'!$C:$C,MATCH($A939,'Smelter Look-up'!$E:$E,0)))</f>
        <v/>
      </c>
      <c r="D939" s="213"/>
      <c r="E939" s="211" t="str">
        <f aca="true">IF(ISERROR($V939),"",OFFSET('Smelter Look-up'!$D$4,$V939-4,0)&amp;"")</f>
        <v/>
      </c>
      <c r="F939" s="214" t="str">
        <f aca="true">IF(ISERROR($V939),"",OFFSET('Smelter Look-up'!$E$4,$V939-4,0))</f>
        <v/>
      </c>
      <c r="G939" s="214" t="str">
        <f aca="true">IF(C939=$X$4,IF(ISERROR($V939),"Enter smelter details","RMI"),IF(ISERROR($V939),"",OFFSET('Smelter Look-up'!$F$4,$V939-4,0)))</f>
        <v/>
      </c>
      <c r="H939" s="215" t="str">
        <f aca="true">IF(ISERROR($V939),"",OFFSET('Smelter Look-up'!$G$4,$V939-4,0))</f>
        <v/>
      </c>
      <c r="I939" s="216" t="str">
        <f aca="true">IF(ISERROR($V939),"",OFFSET('Smelter Look-up'!$H$4,$V939-4,0))</f>
        <v/>
      </c>
      <c r="J939" s="216" t="str">
        <f aca="true">IF(ISERROR($V939),"",OFFSET('Smelter Look-up'!$I$4,$V939-4,0))</f>
        <v/>
      </c>
      <c r="K939" s="217"/>
      <c r="L939" s="217"/>
      <c r="M939" s="217"/>
      <c r="N939" s="217"/>
      <c r="O939" s="217"/>
      <c r="P939" s="218"/>
      <c r="Q939" s="219"/>
      <c r="R939" s="220" t="str">
        <f aca="true">IF(ISERROR($V939),"",OFFSET('Smelter Look-up'!$C$4,$V939-4,0)&amp;"")</f>
        <v/>
      </c>
      <c r="S939" s="221" t="str">
        <f aca="true">IF(B939="","",IF(ISERROR(MATCH($E939,CL,0)),"Unknown",INDIRECT("'C'!$A$"&amp;MATCH($E939,CL,0)+1)))</f>
        <v/>
      </c>
      <c r="T939" s="221" t="str">
        <f aca="true">IF(B939="","",IF(ISERROR(MATCH($J939,SorP!$B$1:$B$6279,0)),"",INDIRECT("'SorP'!$A$"&amp;MATCH($S939&amp;$J939,SorP!C:C,0))))</f>
        <v/>
      </c>
      <c r="U939" s="222"/>
      <c r="V939" s="223" t="e">
        <f aca="false">IF(C939="",NA(),IF(OR(C939="Smelter not listed",C939="Smelter not yet identified"),MATCH($B939&amp;$D939,'Smelter Look-up'!$J:$J,0),MATCH($B939&amp;$C939,'Smelter Look-up'!$J:$J,0)))</f>
        <v>#N/A</v>
      </c>
      <c r="X939" s="179" t="n">
        <f aca="false">IF(AND(C939="Smelter not listed",OR(LEN(D939)=0,LEN(E939)=0)),1,0)</f>
        <v>0</v>
      </c>
      <c r="AB939" s="224" t="str">
        <f aca="false">B939&amp;C939</f>
        <v/>
      </c>
    </row>
    <row r="940" s="179" customFormat="true" ht="20.25" hidden="false" customHeight="false" outlineLevel="0" collapsed="false">
      <c r="A940" s="221"/>
      <c r="B940" s="211" t="str">
        <f aca="false">IF(LEN(A940)=0,"",INDEX('Smelter Look-up'!$A:$A,MATCH($A940,'Smelter Look-up'!$E:$E,0)))</f>
        <v/>
      </c>
      <c r="C940" s="212" t="str">
        <f aca="false">IF(LEN(A940)=0,"",INDEX('Smelter Look-up'!$C:$C,MATCH($A940,'Smelter Look-up'!$E:$E,0)))</f>
        <v/>
      </c>
      <c r="D940" s="213"/>
      <c r="E940" s="211" t="str">
        <f aca="true">IF(ISERROR($V940),"",OFFSET('Smelter Look-up'!$D$4,$V940-4,0)&amp;"")</f>
        <v/>
      </c>
      <c r="F940" s="214" t="str">
        <f aca="true">IF(ISERROR($V940),"",OFFSET('Smelter Look-up'!$E$4,$V940-4,0))</f>
        <v/>
      </c>
      <c r="G940" s="214" t="str">
        <f aca="true">IF(C940=$X$4,IF(ISERROR($V940),"Enter smelter details","RMI"),IF(ISERROR($V940),"",OFFSET('Smelter Look-up'!$F$4,$V940-4,0)))</f>
        <v/>
      </c>
      <c r="H940" s="215" t="str">
        <f aca="true">IF(ISERROR($V940),"",OFFSET('Smelter Look-up'!$G$4,$V940-4,0))</f>
        <v/>
      </c>
      <c r="I940" s="216" t="str">
        <f aca="true">IF(ISERROR($V940),"",OFFSET('Smelter Look-up'!$H$4,$V940-4,0))</f>
        <v/>
      </c>
      <c r="J940" s="216" t="str">
        <f aca="true">IF(ISERROR($V940),"",OFFSET('Smelter Look-up'!$I$4,$V940-4,0))</f>
        <v/>
      </c>
      <c r="K940" s="217"/>
      <c r="L940" s="217"/>
      <c r="M940" s="217"/>
      <c r="N940" s="217"/>
      <c r="O940" s="217"/>
      <c r="P940" s="218"/>
      <c r="Q940" s="219"/>
      <c r="R940" s="220" t="str">
        <f aca="true">IF(ISERROR($V940),"",OFFSET('Smelter Look-up'!$C$4,$V940-4,0)&amp;"")</f>
        <v/>
      </c>
      <c r="S940" s="221" t="str">
        <f aca="true">IF(B940="","",IF(ISERROR(MATCH($E940,CL,0)),"Unknown",INDIRECT("'C'!$A$"&amp;MATCH($E940,CL,0)+1)))</f>
        <v/>
      </c>
      <c r="T940" s="221" t="str">
        <f aca="true">IF(B940="","",IF(ISERROR(MATCH($J940,SorP!$B$1:$B$6279,0)),"",INDIRECT("'SorP'!$A$"&amp;MATCH($S940&amp;$J940,SorP!C:C,0))))</f>
        <v/>
      </c>
      <c r="U940" s="222"/>
      <c r="V940" s="223" t="e">
        <f aca="false">IF(C940="",NA(),IF(OR(C940="Smelter not listed",C940="Smelter not yet identified"),MATCH($B940&amp;$D940,'Smelter Look-up'!$J:$J,0),MATCH($B940&amp;$C940,'Smelter Look-up'!$J:$J,0)))</f>
        <v>#N/A</v>
      </c>
      <c r="X940" s="179" t="n">
        <f aca="false">IF(AND(C940="Smelter not listed",OR(LEN(D940)=0,LEN(E940)=0)),1,0)</f>
        <v>0</v>
      </c>
      <c r="AB940" s="224" t="str">
        <f aca="false">B940&amp;C940</f>
        <v/>
      </c>
    </row>
    <row r="941" s="179" customFormat="true" ht="20.25" hidden="false" customHeight="false" outlineLevel="0" collapsed="false">
      <c r="A941" s="221"/>
      <c r="B941" s="211" t="str">
        <f aca="false">IF(LEN(A941)=0,"",INDEX('Smelter Look-up'!$A:$A,MATCH($A941,'Smelter Look-up'!$E:$E,0)))</f>
        <v/>
      </c>
      <c r="C941" s="212" t="str">
        <f aca="false">IF(LEN(A941)=0,"",INDEX('Smelter Look-up'!$C:$C,MATCH($A941,'Smelter Look-up'!$E:$E,0)))</f>
        <v/>
      </c>
      <c r="D941" s="213"/>
      <c r="E941" s="211" t="str">
        <f aca="true">IF(ISERROR($V941),"",OFFSET('Smelter Look-up'!$D$4,$V941-4,0)&amp;"")</f>
        <v/>
      </c>
      <c r="F941" s="214" t="str">
        <f aca="true">IF(ISERROR($V941),"",OFFSET('Smelter Look-up'!$E$4,$V941-4,0))</f>
        <v/>
      </c>
      <c r="G941" s="214" t="str">
        <f aca="true">IF(C941=$X$4,IF(ISERROR($V941),"Enter smelter details","RMI"),IF(ISERROR($V941),"",OFFSET('Smelter Look-up'!$F$4,$V941-4,0)))</f>
        <v/>
      </c>
      <c r="H941" s="215" t="str">
        <f aca="true">IF(ISERROR($V941),"",OFFSET('Smelter Look-up'!$G$4,$V941-4,0))</f>
        <v/>
      </c>
      <c r="I941" s="216" t="str">
        <f aca="true">IF(ISERROR($V941),"",OFFSET('Smelter Look-up'!$H$4,$V941-4,0))</f>
        <v/>
      </c>
      <c r="J941" s="216" t="str">
        <f aca="true">IF(ISERROR($V941),"",OFFSET('Smelter Look-up'!$I$4,$V941-4,0))</f>
        <v/>
      </c>
      <c r="K941" s="217"/>
      <c r="L941" s="217"/>
      <c r="M941" s="217"/>
      <c r="N941" s="217"/>
      <c r="O941" s="217"/>
      <c r="P941" s="218"/>
      <c r="Q941" s="219"/>
      <c r="R941" s="220" t="str">
        <f aca="true">IF(ISERROR($V941),"",OFFSET('Smelter Look-up'!$C$4,$V941-4,0)&amp;"")</f>
        <v/>
      </c>
      <c r="S941" s="221" t="str">
        <f aca="true">IF(B941="","",IF(ISERROR(MATCH($E941,CL,0)),"Unknown",INDIRECT("'C'!$A$"&amp;MATCH($E941,CL,0)+1)))</f>
        <v/>
      </c>
      <c r="T941" s="221" t="str">
        <f aca="true">IF(B941="","",IF(ISERROR(MATCH($J941,SorP!$B$1:$B$6279,0)),"",INDIRECT("'SorP'!$A$"&amp;MATCH($S941&amp;$J941,SorP!C:C,0))))</f>
        <v/>
      </c>
      <c r="U941" s="222"/>
      <c r="V941" s="223" t="e">
        <f aca="false">IF(C941="",NA(),IF(OR(C941="Smelter not listed",C941="Smelter not yet identified"),MATCH($B941&amp;$D941,'Smelter Look-up'!$J:$J,0),MATCH($B941&amp;$C941,'Smelter Look-up'!$J:$J,0)))</f>
        <v>#N/A</v>
      </c>
      <c r="X941" s="179" t="n">
        <f aca="false">IF(AND(C941="Smelter not listed",OR(LEN(D941)=0,LEN(E941)=0)),1,0)</f>
        <v>0</v>
      </c>
      <c r="AB941" s="224" t="str">
        <f aca="false">B941&amp;C941</f>
        <v/>
      </c>
    </row>
    <row r="942" s="179" customFormat="true" ht="20.25" hidden="false" customHeight="false" outlineLevel="0" collapsed="false">
      <c r="A942" s="221"/>
      <c r="B942" s="211" t="str">
        <f aca="false">IF(LEN(A942)=0,"",INDEX('Smelter Look-up'!$A:$A,MATCH($A942,'Smelter Look-up'!$E:$E,0)))</f>
        <v/>
      </c>
      <c r="C942" s="212" t="str">
        <f aca="false">IF(LEN(A942)=0,"",INDEX('Smelter Look-up'!$C:$C,MATCH($A942,'Smelter Look-up'!$E:$E,0)))</f>
        <v/>
      </c>
      <c r="D942" s="213"/>
      <c r="E942" s="211" t="str">
        <f aca="true">IF(ISERROR($V942),"",OFFSET('Smelter Look-up'!$D$4,$V942-4,0)&amp;"")</f>
        <v/>
      </c>
      <c r="F942" s="214" t="str">
        <f aca="true">IF(ISERROR($V942),"",OFFSET('Smelter Look-up'!$E$4,$V942-4,0))</f>
        <v/>
      </c>
      <c r="G942" s="214" t="str">
        <f aca="true">IF(C942=$X$4,IF(ISERROR($V942),"Enter smelter details","RMI"),IF(ISERROR($V942),"",OFFSET('Smelter Look-up'!$F$4,$V942-4,0)))</f>
        <v/>
      </c>
      <c r="H942" s="215" t="str">
        <f aca="true">IF(ISERROR($V942),"",OFFSET('Smelter Look-up'!$G$4,$V942-4,0))</f>
        <v/>
      </c>
      <c r="I942" s="216" t="str">
        <f aca="true">IF(ISERROR($V942),"",OFFSET('Smelter Look-up'!$H$4,$V942-4,0))</f>
        <v/>
      </c>
      <c r="J942" s="216" t="str">
        <f aca="true">IF(ISERROR($V942),"",OFFSET('Smelter Look-up'!$I$4,$V942-4,0))</f>
        <v/>
      </c>
      <c r="K942" s="217"/>
      <c r="L942" s="217"/>
      <c r="M942" s="217"/>
      <c r="N942" s="217"/>
      <c r="O942" s="217"/>
      <c r="P942" s="218"/>
      <c r="Q942" s="219"/>
      <c r="R942" s="220" t="str">
        <f aca="true">IF(ISERROR($V942),"",OFFSET('Smelter Look-up'!$C$4,$V942-4,0)&amp;"")</f>
        <v/>
      </c>
      <c r="S942" s="221" t="str">
        <f aca="true">IF(B942="","",IF(ISERROR(MATCH($E942,CL,0)),"Unknown",INDIRECT("'C'!$A$"&amp;MATCH($E942,CL,0)+1)))</f>
        <v/>
      </c>
      <c r="T942" s="221" t="str">
        <f aca="true">IF(B942="","",IF(ISERROR(MATCH($J942,SorP!$B$1:$B$6279,0)),"",INDIRECT("'SorP'!$A$"&amp;MATCH($S942&amp;$J942,SorP!C:C,0))))</f>
        <v/>
      </c>
      <c r="U942" s="222"/>
      <c r="V942" s="223" t="e">
        <f aca="false">IF(C942="",NA(),IF(OR(C942="Smelter not listed",C942="Smelter not yet identified"),MATCH($B942&amp;$D942,'Smelter Look-up'!$J:$J,0),MATCH($B942&amp;$C942,'Smelter Look-up'!$J:$J,0)))</f>
        <v>#N/A</v>
      </c>
      <c r="X942" s="179" t="n">
        <f aca="false">IF(AND(C942="Smelter not listed",OR(LEN(D942)=0,LEN(E942)=0)),1,0)</f>
        <v>0</v>
      </c>
      <c r="AB942" s="224" t="str">
        <f aca="false">B942&amp;C942</f>
        <v/>
      </c>
    </row>
    <row r="943" s="179" customFormat="true" ht="20.25" hidden="false" customHeight="false" outlineLevel="0" collapsed="false">
      <c r="A943" s="221"/>
      <c r="B943" s="211" t="str">
        <f aca="false">IF(LEN(A943)=0,"",INDEX('Smelter Look-up'!$A:$A,MATCH($A943,'Smelter Look-up'!$E:$E,0)))</f>
        <v/>
      </c>
      <c r="C943" s="212" t="str">
        <f aca="false">IF(LEN(A943)=0,"",INDEX('Smelter Look-up'!$C:$C,MATCH($A943,'Smelter Look-up'!$E:$E,0)))</f>
        <v/>
      </c>
      <c r="D943" s="213"/>
      <c r="E943" s="211" t="str">
        <f aca="true">IF(ISERROR($V943),"",OFFSET('Smelter Look-up'!$D$4,$V943-4,0)&amp;"")</f>
        <v/>
      </c>
      <c r="F943" s="214" t="str">
        <f aca="true">IF(ISERROR($V943),"",OFFSET('Smelter Look-up'!$E$4,$V943-4,0))</f>
        <v/>
      </c>
      <c r="G943" s="214" t="str">
        <f aca="true">IF(C943=$X$4,IF(ISERROR($V943),"Enter smelter details","RMI"),IF(ISERROR($V943),"",OFFSET('Smelter Look-up'!$F$4,$V943-4,0)))</f>
        <v/>
      </c>
      <c r="H943" s="215" t="str">
        <f aca="true">IF(ISERROR($V943),"",OFFSET('Smelter Look-up'!$G$4,$V943-4,0))</f>
        <v/>
      </c>
      <c r="I943" s="216" t="str">
        <f aca="true">IF(ISERROR($V943),"",OFFSET('Smelter Look-up'!$H$4,$V943-4,0))</f>
        <v/>
      </c>
      <c r="J943" s="216" t="str">
        <f aca="true">IF(ISERROR($V943),"",OFFSET('Smelter Look-up'!$I$4,$V943-4,0))</f>
        <v/>
      </c>
      <c r="K943" s="217"/>
      <c r="L943" s="217"/>
      <c r="M943" s="217"/>
      <c r="N943" s="217"/>
      <c r="O943" s="217"/>
      <c r="P943" s="218"/>
      <c r="Q943" s="219"/>
      <c r="R943" s="220" t="str">
        <f aca="true">IF(ISERROR($V943),"",OFFSET('Smelter Look-up'!$C$4,$V943-4,0)&amp;"")</f>
        <v/>
      </c>
      <c r="S943" s="221" t="str">
        <f aca="true">IF(B943="","",IF(ISERROR(MATCH($E943,CL,0)),"Unknown",INDIRECT("'C'!$A$"&amp;MATCH($E943,CL,0)+1)))</f>
        <v/>
      </c>
      <c r="T943" s="221" t="str">
        <f aca="true">IF(B943="","",IF(ISERROR(MATCH($J943,SorP!$B$1:$B$6279,0)),"",INDIRECT("'SorP'!$A$"&amp;MATCH($S943&amp;$J943,SorP!C:C,0))))</f>
        <v/>
      </c>
      <c r="U943" s="222"/>
      <c r="V943" s="223" t="e">
        <f aca="false">IF(C943="",NA(),IF(OR(C943="Smelter not listed",C943="Smelter not yet identified"),MATCH($B943&amp;$D943,'Smelter Look-up'!$J:$J,0),MATCH($B943&amp;$C943,'Smelter Look-up'!$J:$J,0)))</f>
        <v>#N/A</v>
      </c>
      <c r="X943" s="179" t="n">
        <f aca="false">IF(AND(C943="Smelter not listed",OR(LEN(D943)=0,LEN(E943)=0)),1,0)</f>
        <v>0</v>
      </c>
      <c r="AB943" s="224" t="str">
        <f aca="false">B943&amp;C943</f>
        <v/>
      </c>
    </row>
    <row r="944" s="179" customFormat="true" ht="20.25" hidden="false" customHeight="false" outlineLevel="0" collapsed="false">
      <c r="A944" s="221"/>
      <c r="B944" s="211" t="str">
        <f aca="false">IF(LEN(A944)=0,"",INDEX('Smelter Look-up'!$A:$A,MATCH($A944,'Smelter Look-up'!$E:$E,0)))</f>
        <v/>
      </c>
      <c r="C944" s="212" t="str">
        <f aca="false">IF(LEN(A944)=0,"",INDEX('Smelter Look-up'!$C:$C,MATCH($A944,'Smelter Look-up'!$E:$E,0)))</f>
        <v/>
      </c>
      <c r="D944" s="213"/>
      <c r="E944" s="211" t="str">
        <f aca="true">IF(ISERROR($V944),"",OFFSET('Smelter Look-up'!$D$4,$V944-4,0)&amp;"")</f>
        <v/>
      </c>
      <c r="F944" s="214" t="str">
        <f aca="true">IF(ISERROR($V944),"",OFFSET('Smelter Look-up'!$E$4,$V944-4,0))</f>
        <v/>
      </c>
      <c r="G944" s="214" t="str">
        <f aca="true">IF(C944=$X$4,IF(ISERROR($V944),"Enter smelter details","RMI"),IF(ISERROR($V944),"",OFFSET('Smelter Look-up'!$F$4,$V944-4,0)))</f>
        <v/>
      </c>
      <c r="H944" s="215" t="str">
        <f aca="true">IF(ISERROR($V944),"",OFFSET('Smelter Look-up'!$G$4,$V944-4,0))</f>
        <v/>
      </c>
      <c r="I944" s="216" t="str">
        <f aca="true">IF(ISERROR($V944),"",OFFSET('Smelter Look-up'!$H$4,$V944-4,0))</f>
        <v/>
      </c>
      <c r="J944" s="216" t="str">
        <f aca="true">IF(ISERROR($V944),"",OFFSET('Smelter Look-up'!$I$4,$V944-4,0))</f>
        <v/>
      </c>
      <c r="K944" s="217"/>
      <c r="L944" s="217"/>
      <c r="M944" s="217"/>
      <c r="N944" s="217"/>
      <c r="O944" s="217"/>
      <c r="P944" s="218"/>
      <c r="Q944" s="219"/>
      <c r="R944" s="220" t="str">
        <f aca="true">IF(ISERROR($V944),"",OFFSET('Smelter Look-up'!$C$4,$V944-4,0)&amp;"")</f>
        <v/>
      </c>
      <c r="S944" s="221" t="str">
        <f aca="true">IF(B944="","",IF(ISERROR(MATCH($E944,CL,0)),"Unknown",INDIRECT("'C'!$A$"&amp;MATCH($E944,CL,0)+1)))</f>
        <v/>
      </c>
      <c r="T944" s="221" t="str">
        <f aca="true">IF(B944="","",IF(ISERROR(MATCH($J944,SorP!$B$1:$B$6279,0)),"",INDIRECT("'SorP'!$A$"&amp;MATCH($S944&amp;$J944,SorP!C:C,0))))</f>
        <v/>
      </c>
      <c r="U944" s="222"/>
      <c r="V944" s="223" t="e">
        <f aca="false">IF(C944="",NA(),IF(OR(C944="Smelter not listed",C944="Smelter not yet identified"),MATCH($B944&amp;$D944,'Smelter Look-up'!$J:$J,0),MATCH($B944&amp;$C944,'Smelter Look-up'!$J:$J,0)))</f>
        <v>#N/A</v>
      </c>
      <c r="X944" s="179" t="n">
        <f aca="false">IF(AND(C944="Smelter not listed",OR(LEN(D944)=0,LEN(E944)=0)),1,0)</f>
        <v>0</v>
      </c>
      <c r="AB944" s="224" t="str">
        <f aca="false">B944&amp;C944</f>
        <v/>
      </c>
    </row>
    <row r="945" s="179" customFormat="true" ht="20.25" hidden="false" customHeight="false" outlineLevel="0" collapsed="false">
      <c r="A945" s="221"/>
      <c r="B945" s="211" t="str">
        <f aca="false">IF(LEN(A945)=0,"",INDEX('Smelter Look-up'!$A:$A,MATCH($A945,'Smelter Look-up'!$E:$E,0)))</f>
        <v/>
      </c>
      <c r="C945" s="212" t="str">
        <f aca="false">IF(LEN(A945)=0,"",INDEX('Smelter Look-up'!$C:$C,MATCH($A945,'Smelter Look-up'!$E:$E,0)))</f>
        <v/>
      </c>
      <c r="D945" s="213"/>
      <c r="E945" s="211" t="str">
        <f aca="true">IF(ISERROR($V945),"",OFFSET('Smelter Look-up'!$D$4,$V945-4,0)&amp;"")</f>
        <v/>
      </c>
      <c r="F945" s="214" t="str">
        <f aca="true">IF(ISERROR($V945),"",OFFSET('Smelter Look-up'!$E$4,$V945-4,0))</f>
        <v/>
      </c>
      <c r="G945" s="214" t="str">
        <f aca="true">IF(C945=$X$4,IF(ISERROR($V945),"Enter smelter details","RMI"),IF(ISERROR($V945),"",OFFSET('Smelter Look-up'!$F$4,$V945-4,0)))</f>
        <v/>
      </c>
      <c r="H945" s="215" t="str">
        <f aca="true">IF(ISERROR($V945),"",OFFSET('Smelter Look-up'!$G$4,$V945-4,0))</f>
        <v/>
      </c>
      <c r="I945" s="216" t="str">
        <f aca="true">IF(ISERROR($V945),"",OFFSET('Smelter Look-up'!$H$4,$V945-4,0))</f>
        <v/>
      </c>
      <c r="J945" s="216" t="str">
        <f aca="true">IF(ISERROR($V945),"",OFFSET('Smelter Look-up'!$I$4,$V945-4,0))</f>
        <v/>
      </c>
      <c r="K945" s="217"/>
      <c r="L945" s="217"/>
      <c r="M945" s="217"/>
      <c r="N945" s="217"/>
      <c r="O945" s="217"/>
      <c r="P945" s="218"/>
      <c r="Q945" s="219"/>
      <c r="R945" s="220" t="str">
        <f aca="true">IF(ISERROR($V945),"",OFFSET('Smelter Look-up'!$C$4,$V945-4,0)&amp;"")</f>
        <v/>
      </c>
      <c r="S945" s="221" t="str">
        <f aca="true">IF(B945="","",IF(ISERROR(MATCH($E945,CL,0)),"Unknown",INDIRECT("'C'!$A$"&amp;MATCH($E945,CL,0)+1)))</f>
        <v/>
      </c>
      <c r="T945" s="221" t="str">
        <f aca="true">IF(B945="","",IF(ISERROR(MATCH($J945,SorP!$B$1:$B$6279,0)),"",INDIRECT("'SorP'!$A$"&amp;MATCH($S945&amp;$J945,SorP!C:C,0))))</f>
        <v/>
      </c>
      <c r="U945" s="222"/>
      <c r="V945" s="223" t="e">
        <f aca="false">IF(C945="",NA(),IF(OR(C945="Smelter not listed",C945="Smelter not yet identified"),MATCH($B945&amp;$D945,'Smelter Look-up'!$J:$J,0),MATCH($B945&amp;$C945,'Smelter Look-up'!$J:$J,0)))</f>
        <v>#N/A</v>
      </c>
      <c r="X945" s="179" t="n">
        <f aca="false">IF(AND(C945="Smelter not listed",OR(LEN(D945)=0,LEN(E945)=0)),1,0)</f>
        <v>0</v>
      </c>
      <c r="AB945" s="224" t="str">
        <f aca="false">B945&amp;C945</f>
        <v/>
      </c>
    </row>
    <row r="946" s="179" customFormat="true" ht="20.25" hidden="false" customHeight="false" outlineLevel="0" collapsed="false">
      <c r="A946" s="221"/>
      <c r="B946" s="211" t="str">
        <f aca="false">IF(LEN(A946)=0,"",INDEX('Smelter Look-up'!$A:$A,MATCH($A946,'Smelter Look-up'!$E:$E,0)))</f>
        <v/>
      </c>
      <c r="C946" s="212" t="str">
        <f aca="false">IF(LEN(A946)=0,"",INDEX('Smelter Look-up'!$C:$C,MATCH($A946,'Smelter Look-up'!$E:$E,0)))</f>
        <v/>
      </c>
      <c r="D946" s="213"/>
      <c r="E946" s="211" t="str">
        <f aca="true">IF(ISERROR($V946),"",OFFSET('Smelter Look-up'!$D$4,$V946-4,0)&amp;"")</f>
        <v/>
      </c>
      <c r="F946" s="214" t="str">
        <f aca="true">IF(ISERROR($V946),"",OFFSET('Smelter Look-up'!$E$4,$V946-4,0))</f>
        <v/>
      </c>
      <c r="G946" s="214" t="str">
        <f aca="true">IF(C946=$X$4,IF(ISERROR($V946),"Enter smelter details","RMI"),IF(ISERROR($V946),"",OFFSET('Smelter Look-up'!$F$4,$V946-4,0)))</f>
        <v/>
      </c>
      <c r="H946" s="215" t="str">
        <f aca="true">IF(ISERROR($V946),"",OFFSET('Smelter Look-up'!$G$4,$V946-4,0))</f>
        <v/>
      </c>
      <c r="I946" s="216" t="str">
        <f aca="true">IF(ISERROR($V946),"",OFFSET('Smelter Look-up'!$H$4,$V946-4,0))</f>
        <v/>
      </c>
      <c r="J946" s="216" t="str">
        <f aca="true">IF(ISERROR($V946),"",OFFSET('Smelter Look-up'!$I$4,$V946-4,0))</f>
        <v/>
      </c>
      <c r="K946" s="217"/>
      <c r="L946" s="217"/>
      <c r="M946" s="217"/>
      <c r="N946" s="217"/>
      <c r="O946" s="217"/>
      <c r="P946" s="218"/>
      <c r="Q946" s="219"/>
      <c r="R946" s="220" t="str">
        <f aca="true">IF(ISERROR($V946),"",OFFSET('Smelter Look-up'!$C$4,$V946-4,0)&amp;"")</f>
        <v/>
      </c>
      <c r="S946" s="221" t="str">
        <f aca="true">IF(B946="","",IF(ISERROR(MATCH($E946,CL,0)),"Unknown",INDIRECT("'C'!$A$"&amp;MATCH($E946,CL,0)+1)))</f>
        <v/>
      </c>
      <c r="T946" s="221" t="str">
        <f aca="true">IF(B946="","",IF(ISERROR(MATCH($J946,SorP!$B$1:$B$6279,0)),"",INDIRECT("'SorP'!$A$"&amp;MATCH($S946&amp;$J946,SorP!C:C,0))))</f>
        <v/>
      </c>
      <c r="U946" s="222"/>
      <c r="V946" s="223" t="e">
        <f aca="false">IF(C946="",NA(),IF(OR(C946="Smelter not listed",C946="Smelter not yet identified"),MATCH($B946&amp;$D946,'Smelter Look-up'!$J:$J,0),MATCH($B946&amp;$C946,'Smelter Look-up'!$J:$J,0)))</f>
        <v>#N/A</v>
      </c>
      <c r="X946" s="179" t="n">
        <f aca="false">IF(AND(C946="Smelter not listed",OR(LEN(D946)=0,LEN(E946)=0)),1,0)</f>
        <v>0</v>
      </c>
      <c r="AB946" s="224" t="str">
        <f aca="false">B946&amp;C946</f>
        <v/>
      </c>
    </row>
    <row r="947" s="179" customFormat="true" ht="20.25" hidden="false" customHeight="false" outlineLevel="0" collapsed="false">
      <c r="A947" s="221"/>
      <c r="B947" s="211" t="str">
        <f aca="false">IF(LEN(A947)=0,"",INDEX('Smelter Look-up'!$A:$A,MATCH($A947,'Smelter Look-up'!$E:$E,0)))</f>
        <v/>
      </c>
      <c r="C947" s="212" t="str">
        <f aca="false">IF(LEN(A947)=0,"",INDEX('Smelter Look-up'!$C:$C,MATCH($A947,'Smelter Look-up'!$E:$E,0)))</f>
        <v/>
      </c>
      <c r="D947" s="213"/>
      <c r="E947" s="211" t="str">
        <f aca="true">IF(ISERROR($V947),"",OFFSET('Smelter Look-up'!$D$4,$V947-4,0)&amp;"")</f>
        <v/>
      </c>
      <c r="F947" s="214" t="str">
        <f aca="true">IF(ISERROR($V947),"",OFFSET('Smelter Look-up'!$E$4,$V947-4,0))</f>
        <v/>
      </c>
      <c r="G947" s="214" t="str">
        <f aca="true">IF(C947=$X$4,IF(ISERROR($V947),"Enter smelter details","RMI"),IF(ISERROR($V947),"",OFFSET('Smelter Look-up'!$F$4,$V947-4,0)))</f>
        <v/>
      </c>
      <c r="H947" s="215" t="str">
        <f aca="true">IF(ISERROR($V947),"",OFFSET('Smelter Look-up'!$G$4,$V947-4,0))</f>
        <v/>
      </c>
      <c r="I947" s="216" t="str">
        <f aca="true">IF(ISERROR($V947),"",OFFSET('Smelter Look-up'!$H$4,$V947-4,0))</f>
        <v/>
      </c>
      <c r="J947" s="216" t="str">
        <f aca="true">IF(ISERROR($V947),"",OFFSET('Smelter Look-up'!$I$4,$V947-4,0))</f>
        <v/>
      </c>
      <c r="K947" s="217"/>
      <c r="L947" s="217"/>
      <c r="M947" s="217"/>
      <c r="N947" s="217"/>
      <c r="O947" s="217"/>
      <c r="P947" s="218"/>
      <c r="Q947" s="219"/>
      <c r="R947" s="220" t="str">
        <f aca="true">IF(ISERROR($V947),"",OFFSET('Smelter Look-up'!$C$4,$V947-4,0)&amp;"")</f>
        <v/>
      </c>
      <c r="S947" s="221" t="str">
        <f aca="true">IF(B947="","",IF(ISERROR(MATCH($E947,CL,0)),"Unknown",INDIRECT("'C'!$A$"&amp;MATCH($E947,CL,0)+1)))</f>
        <v/>
      </c>
      <c r="T947" s="221" t="str">
        <f aca="true">IF(B947="","",IF(ISERROR(MATCH($J947,SorP!$B$1:$B$6279,0)),"",INDIRECT("'SorP'!$A$"&amp;MATCH($S947&amp;$J947,SorP!C:C,0))))</f>
        <v/>
      </c>
      <c r="U947" s="222"/>
      <c r="V947" s="223" t="e">
        <f aca="false">IF(C947="",NA(),IF(OR(C947="Smelter not listed",C947="Smelter not yet identified"),MATCH($B947&amp;$D947,'Smelter Look-up'!$J:$J,0),MATCH($B947&amp;$C947,'Smelter Look-up'!$J:$J,0)))</f>
        <v>#N/A</v>
      </c>
      <c r="X947" s="179" t="n">
        <f aca="false">IF(AND(C947="Smelter not listed",OR(LEN(D947)=0,LEN(E947)=0)),1,0)</f>
        <v>0</v>
      </c>
      <c r="AB947" s="224" t="str">
        <f aca="false">B947&amp;C947</f>
        <v/>
      </c>
    </row>
    <row r="948" s="179" customFormat="true" ht="20.25" hidden="false" customHeight="false" outlineLevel="0" collapsed="false">
      <c r="A948" s="221"/>
      <c r="B948" s="211" t="str">
        <f aca="false">IF(LEN(A948)=0,"",INDEX('Smelter Look-up'!$A:$A,MATCH($A948,'Smelter Look-up'!$E:$E,0)))</f>
        <v/>
      </c>
      <c r="C948" s="212" t="str">
        <f aca="false">IF(LEN(A948)=0,"",INDEX('Smelter Look-up'!$C:$C,MATCH($A948,'Smelter Look-up'!$E:$E,0)))</f>
        <v/>
      </c>
      <c r="D948" s="213"/>
      <c r="E948" s="211" t="str">
        <f aca="true">IF(ISERROR($V948),"",OFFSET('Smelter Look-up'!$D$4,$V948-4,0)&amp;"")</f>
        <v/>
      </c>
      <c r="F948" s="214" t="str">
        <f aca="true">IF(ISERROR($V948),"",OFFSET('Smelter Look-up'!$E$4,$V948-4,0))</f>
        <v/>
      </c>
      <c r="G948" s="214" t="str">
        <f aca="true">IF(C948=$X$4,IF(ISERROR($V948),"Enter smelter details","RMI"),IF(ISERROR($V948),"",OFFSET('Smelter Look-up'!$F$4,$V948-4,0)))</f>
        <v/>
      </c>
      <c r="H948" s="215" t="str">
        <f aca="true">IF(ISERROR($V948),"",OFFSET('Smelter Look-up'!$G$4,$V948-4,0))</f>
        <v/>
      </c>
      <c r="I948" s="216" t="str">
        <f aca="true">IF(ISERROR($V948),"",OFFSET('Smelter Look-up'!$H$4,$V948-4,0))</f>
        <v/>
      </c>
      <c r="J948" s="216" t="str">
        <f aca="true">IF(ISERROR($V948),"",OFFSET('Smelter Look-up'!$I$4,$V948-4,0))</f>
        <v/>
      </c>
      <c r="K948" s="217"/>
      <c r="L948" s="217"/>
      <c r="M948" s="217"/>
      <c r="N948" s="217"/>
      <c r="O948" s="217"/>
      <c r="P948" s="218"/>
      <c r="Q948" s="219"/>
      <c r="R948" s="220" t="str">
        <f aca="true">IF(ISERROR($V948),"",OFFSET('Smelter Look-up'!$C$4,$V948-4,0)&amp;"")</f>
        <v/>
      </c>
      <c r="S948" s="221" t="str">
        <f aca="true">IF(B948="","",IF(ISERROR(MATCH($E948,CL,0)),"Unknown",INDIRECT("'C'!$A$"&amp;MATCH($E948,CL,0)+1)))</f>
        <v/>
      </c>
      <c r="T948" s="221" t="str">
        <f aca="true">IF(B948="","",IF(ISERROR(MATCH($J948,SorP!$B$1:$B$6279,0)),"",INDIRECT("'SorP'!$A$"&amp;MATCH($S948&amp;$J948,SorP!C:C,0))))</f>
        <v/>
      </c>
      <c r="U948" s="222"/>
      <c r="V948" s="223" t="e">
        <f aca="false">IF(C948="",NA(),IF(OR(C948="Smelter not listed",C948="Smelter not yet identified"),MATCH($B948&amp;$D948,'Smelter Look-up'!$J:$J,0),MATCH($B948&amp;$C948,'Smelter Look-up'!$J:$J,0)))</f>
        <v>#N/A</v>
      </c>
      <c r="X948" s="179" t="n">
        <f aca="false">IF(AND(C948="Smelter not listed",OR(LEN(D948)=0,LEN(E948)=0)),1,0)</f>
        <v>0</v>
      </c>
      <c r="AB948" s="224" t="str">
        <f aca="false">B948&amp;C948</f>
        <v/>
      </c>
    </row>
    <row r="949" s="179" customFormat="true" ht="20.25" hidden="false" customHeight="false" outlineLevel="0" collapsed="false">
      <c r="A949" s="221"/>
      <c r="B949" s="211" t="str">
        <f aca="false">IF(LEN(A949)=0,"",INDEX('Smelter Look-up'!$A:$A,MATCH($A949,'Smelter Look-up'!$E:$E,0)))</f>
        <v/>
      </c>
      <c r="C949" s="212" t="str">
        <f aca="false">IF(LEN(A949)=0,"",INDEX('Smelter Look-up'!$C:$C,MATCH($A949,'Smelter Look-up'!$E:$E,0)))</f>
        <v/>
      </c>
      <c r="D949" s="213"/>
      <c r="E949" s="211" t="str">
        <f aca="true">IF(ISERROR($V949),"",OFFSET('Smelter Look-up'!$D$4,$V949-4,0)&amp;"")</f>
        <v/>
      </c>
      <c r="F949" s="214" t="str">
        <f aca="true">IF(ISERROR($V949),"",OFFSET('Smelter Look-up'!$E$4,$V949-4,0))</f>
        <v/>
      </c>
      <c r="G949" s="214" t="str">
        <f aca="true">IF(C949=$X$4,IF(ISERROR($V949),"Enter smelter details","RMI"),IF(ISERROR($V949),"",OFFSET('Smelter Look-up'!$F$4,$V949-4,0)))</f>
        <v/>
      </c>
      <c r="H949" s="215" t="str">
        <f aca="true">IF(ISERROR($V949),"",OFFSET('Smelter Look-up'!$G$4,$V949-4,0))</f>
        <v/>
      </c>
      <c r="I949" s="216" t="str">
        <f aca="true">IF(ISERROR($V949),"",OFFSET('Smelter Look-up'!$H$4,$V949-4,0))</f>
        <v/>
      </c>
      <c r="J949" s="216" t="str">
        <f aca="true">IF(ISERROR($V949),"",OFFSET('Smelter Look-up'!$I$4,$V949-4,0))</f>
        <v/>
      </c>
      <c r="K949" s="217"/>
      <c r="L949" s="217"/>
      <c r="M949" s="217"/>
      <c r="N949" s="217"/>
      <c r="O949" s="217"/>
      <c r="P949" s="218"/>
      <c r="Q949" s="219"/>
      <c r="R949" s="220" t="str">
        <f aca="true">IF(ISERROR($V949),"",OFFSET('Smelter Look-up'!$C$4,$V949-4,0)&amp;"")</f>
        <v/>
      </c>
      <c r="S949" s="221" t="str">
        <f aca="true">IF(B949="","",IF(ISERROR(MATCH($E949,CL,0)),"Unknown",INDIRECT("'C'!$A$"&amp;MATCH($E949,CL,0)+1)))</f>
        <v/>
      </c>
      <c r="T949" s="221" t="str">
        <f aca="true">IF(B949="","",IF(ISERROR(MATCH($J949,SorP!$B$1:$B$6279,0)),"",INDIRECT("'SorP'!$A$"&amp;MATCH($S949&amp;$J949,SorP!C:C,0))))</f>
        <v/>
      </c>
      <c r="U949" s="222"/>
      <c r="V949" s="223" t="e">
        <f aca="false">IF(C949="",NA(),IF(OR(C949="Smelter not listed",C949="Smelter not yet identified"),MATCH($B949&amp;$D949,'Smelter Look-up'!$J:$J,0),MATCH($B949&amp;$C949,'Smelter Look-up'!$J:$J,0)))</f>
        <v>#N/A</v>
      </c>
      <c r="X949" s="179" t="n">
        <f aca="false">IF(AND(C949="Smelter not listed",OR(LEN(D949)=0,LEN(E949)=0)),1,0)</f>
        <v>0</v>
      </c>
      <c r="AB949" s="224" t="str">
        <f aca="false">B949&amp;C949</f>
        <v/>
      </c>
    </row>
    <row r="950" s="179" customFormat="true" ht="20.25" hidden="false" customHeight="false" outlineLevel="0" collapsed="false">
      <c r="A950" s="221"/>
      <c r="B950" s="211" t="str">
        <f aca="false">IF(LEN(A950)=0,"",INDEX('Smelter Look-up'!$A:$A,MATCH($A950,'Smelter Look-up'!$E:$E,0)))</f>
        <v/>
      </c>
      <c r="C950" s="212" t="str">
        <f aca="false">IF(LEN(A950)=0,"",INDEX('Smelter Look-up'!$C:$C,MATCH($A950,'Smelter Look-up'!$E:$E,0)))</f>
        <v/>
      </c>
      <c r="D950" s="213"/>
      <c r="E950" s="211" t="str">
        <f aca="true">IF(ISERROR($V950),"",OFFSET('Smelter Look-up'!$D$4,$V950-4,0)&amp;"")</f>
        <v/>
      </c>
      <c r="F950" s="214" t="str">
        <f aca="true">IF(ISERROR($V950),"",OFFSET('Smelter Look-up'!$E$4,$V950-4,0))</f>
        <v/>
      </c>
      <c r="G950" s="214" t="str">
        <f aca="true">IF(C950=$X$4,IF(ISERROR($V950),"Enter smelter details","RMI"),IF(ISERROR($V950),"",OFFSET('Smelter Look-up'!$F$4,$V950-4,0)))</f>
        <v/>
      </c>
      <c r="H950" s="215" t="str">
        <f aca="true">IF(ISERROR($V950),"",OFFSET('Smelter Look-up'!$G$4,$V950-4,0))</f>
        <v/>
      </c>
      <c r="I950" s="216" t="str">
        <f aca="true">IF(ISERROR($V950),"",OFFSET('Smelter Look-up'!$H$4,$V950-4,0))</f>
        <v/>
      </c>
      <c r="J950" s="216" t="str">
        <f aca="true">IF(ISERROR($V950),"",OFFSET('Smelter Look-up'!$I$4,$V950-4,0))</f>
        <v/>
      </c>
      <c r="K950" s="217"/>
      <c r="L950" s="217"/>
      <c r="M950" s="217"/>
      <c r="N950" s="217"/>
      <c r="O950" s="217"/>
      <c r="P950" s="218"/>
      <c r="Q950" s="219"/>
      <c r="R950" s="220" t="str">
        <f aca="true">IF(ISERROR($V950),"",OFFSET('Smelter Look-up'!$C$4,$V950-4,0)&amp;"")</f>
        <v/>
      </c>
      <c r="S950" s="221" t="str">
        <f aca="true">IF(B950="","",IF(ISERROR(MATCH($E950,CL,0)),"Unknown",INDIRECT("'C'!$A$"&amp;MATCH($E950,CL,0)+1)))</f>
        <v/>
      </c>
      <c r="T950" s="221" t="str">
        <f aca="true">IF(B950="","",IF(ISERROR(MATCH($J950,SorP!$B$1:$B$6279,0)),"",INDIRECT("'SorP'!$A$"&amp;MATCH($S950&amp;$J950,SorP!C:C,0))))</f>
        <v/>
      </c>
      <c r="U950" s="222"/>
      <c r="V950" s="223" t="e">
        <f aca="false">IF(C950="",NA(),IF(OR(C950="Smelter not listed",C950="Smelter not yet identified"),MATCH($B950&amp;$D950,'Smelter Look-up'!$J:$J,0),MATCH($B950&amp;$C950,'Smelter Look-up'!$J:$J,0)))</f>
        <v>#N/A</v>
      </c>
      <c r="X950" s="179" t="n">
        <f aca="false">IF(AND(C950="Smelter not listed",OR(LEN(D950)=0,LEN(E950)=0)),1,0)</f>
        <v>0</v>
      </c>
      <c r="AB950" s="224" t="str">
        <f aca="false">B950&amp;C950</f>
        <v/>
      </c>
    </row>
    <row r="951" s="179" customFormat="true" ht="20.25" hidden="false" customHeight="false" outlineLevel="0" collapsed="false">
      <c r="A951" s="221"/>
      <c r="B951" s="211" t="str">
        <f aca="false">IF(LEN(A951)=0,"",INDEX('Smelter Look-up'!$A:$A,MATCH($A951,'Smelter Look-up'!$E:$E,0)))</f>
        <v/>
      </c>
      <c r="C951" s="212" t="str">
        <f aca="false">IF(LEN(A951)=0,"",INDEX('Smelter Look-up'!$C:$C,MATCH($A951,'Smelter Look-up'!$E:$E,0)))</f>
        <v/>
      </c>
      <c r="D951" s="213"/>
      <c r="E951" s="211" t="str">
        <f aca="true">IF(ISERROR($V951),"",OFFSET('Smelter Look-up'!$D$4,$V951-4,0)&amp;"")</f>
        <v/>
      </c>
      <c r="F951" s="214" t="str">
        <f aca="true">IF(ISERROR($V951),"",OFFSET('Smelter Look-up'!$E$4,$V951-4,0))</f>
        <v/>
      </c>
      <c r="G951" s="214" t="str">
        <f aca="true">IF(C951=$X$4,IF(ISERROR($V951),"Enter smelter details","RMI"),IF(ISERROR($V951),"",OFFSET('Smelter Look-up'!$F$4,$V951-4,0)))</f>
        <v/>
      </c>
      <c r="H951" s="215" t="str">
        <f aca="true">IF(ISERROR($V951),"",OFFSET('Smelter Look-up'!$G$4,$V951-4,0))</f>
        <v/>
      </c>
      <c r="I951" s="216" t="str">
        <f aca="true">IF(ISERROR($V951),"",OFFSET('Smelter Look-up'!$H$4,$V951-4,0))</f>
        <v/>
      </c>
      <c r="J951" s="216" t="str">
        <f aca="true">IF(ISERROR($V951),"",OFFSET('Smelter Look-up'!$I$4,$V951-4,0))</f>
        <v/>
      </c>
      <c r="K951" s="217"/>
      <c r="L951" s="217"/>
      <c r="M951" s="217"/>
      <c r="N951" s="217"/>
      <c r="O951" s="217"/>
      <c r="P951" s="218"/>
      <c r="Q951" s="219"/>
      <c r="R951" s="220" t="str">
        <f aca="true">IF(ISERROR($V951),"",OFFSET('Smelter Look-up'!$C$4,$V951-4,0)&amp;"")</f>
        <v/>
      </c>
      <c r="S951" s="221" t="str">
        <f aca="true">IF(B951="","",IF(ISERROR(MATCH($E951,CL,0)),"Unknown",INDIRECT("'C'!$A$"&amp;MATCH($E951,CL,0)+1)))</f>
        <v/>
      </c>
      <c r="T951" s="221" t="str">
        <f aca="true">IF(B951="","",IF(ISERROR(MATCH($J951,SorP!$B$1:$B$6279,0)),"",INDIRECT("'SorP'!$A$"&amp;MATCH($S951&amp;$J951,SorP!C:C,0))))</f>
        <v/>
      </c>
      <c r="U951" s="222"/>
      <c r="V951" s="223" t="e">
        <f aca="false">IF(C951="",NA(),IF(OR(C951="Smelter not listed",C951="Smelter not yet identified"),MATCH($B951&amp;$D951,'Smelter Look-up'!$J:$J,0),MATCH($B951&amp;$C951,'Smelter Look-up'!$J:$J,0)))</f>
        <v>#N/A</v>
      </c>
      <c r="X951" s="179" t="n">
        <f aca="false">IF(AND(C951="Smelter not listed",OR(LEN(D951)=0,LEN(E951)=0)),1,0)</f>
        <v>0</v>
      </c>
      <c r="AB951" s="224" t="str">
        <f aca="false">B951&amp;C951</f>
        <v/>
      </c>
    </row>
    <row r="952" s="179" customFormat="true" ht="20.25" hidden="false" customHeight="false" outlineLevel="0" collapsed="false">
      <c r="A952" s="221"/>
      <c r="B952" s="211" t="str">
        <f aca="false">IF(LEN(A952)=0,"",INDEX('Smelter Look-up'!$A:$A,MATCH($A952,'Smelter Look-up'!$E:$E,0)))</f>
        <v/>
      </c>
      <c r="C952" s="212" t="str">
        <f aca="false">IF(LEN(A952)=0,"",INDEX('Smelter Look-up'!$C:$C,MATCH($A952,'Smelter Look-up'!$E:$E,0)))</f>
        <v/>
      </c>
      <c r="D952" s="213"/>
      <c r="E952" s="211" t="str">
        <f aca="true">IF(ISERROR($V952),"",OFFSET('Smelter Look-up'!$D$4,$V952-4,0)&amp;"")</f>
        <v/>
      </c>
      <c r="F952" s="214" t="str">
        <f aca="true">IF(ISERROR($V952),"",OFFSET('Smelter Look-up'!$E$4,$V952-4,0))</f>
        <v/>
      </c>
      <c r="G952" s="214" t="str">
        <f aca="true">IF(C952=$X$4,IF(ISERROR($V952),"Enter smelter details","RMI"),IF(ISERROR($V952),"",OFFSET('Smelter Look-up'!$F$4,$V952-4,0)))</f>
        <v/>
      </c>
      <c r="H952" s="215" t="str">
        <f aca="true">IF(ISERROR($V952),"",OFFSET('Smelter Look-up'!$G$4,$V952-4,0))</f>
        <v/>
      </c>
      <c r="I952" s="216" t="str">
        <f aca="true">IF(ISERROR($V952),"",OFFSET('Smelter Look-up'!$H$4,$V952-4,0))</f>
        <v/>
      </c>
      <c r="J952" s="216" t="str">
        <f aca="true">IF(ISERROR($V952),"",OFFSET('Smelter Look-up'!$I$4,$V952-4,0))</f>
        <v/>
      </c>
      <c r="K952" s="217"/>
      <c r="L952" s="217"/>
      <c r="M952" s="217"/>
      <c r="N952" s="217"/>
      <c r="O952" s="217"/>
      <c r="P952" s="218"/>
      <c r="Q952" s="219"/>
      <c r="R952" s="220" t="str">
        <f aca="true">IF(ISERROR($V952),"",OFFSET('Smelter Look-up'!$C$4,$V952-4,0)&amp;"")</f>
        <v/>
      </c>
      <c r="S952" s="221" t="str">
        <f aca="true">IF(B952="","",IF(ISERROR(MATCH($E952,CL,0)),"Unknown",INDIRECT("'C'!$A$"&amp;MATCH($E952,CL,0)+1)))</f>
        <v/>
      </c>
      <c r="T952" s="221" t="str">
        <f aca="true">IF(B952="","",IF(ISERROR(MATCH($J952,SorP!$B$1:$B$6279,0)),"",INDIRECT("'SorP'!$A$"&amp;MATCH($S952&amp;$J952,SorP!C:C,0))))</f>
        <v/>
      </c>
      <c r="U952" s="222"/>
      <c r="V952" s="223" t="e">
        <f aca="false">IF(C952="",NA(),IF(OR(C952="Smelter not listed",C952="Smelter not yet identified"),MATCH($B952&amp;$D952,'Smelter Look-up'!$J:$J,0),MATCH($B952&amp;$C952,'Smelter Look-up'!$J:$J,0)))</f>
        <v>#N/A</v>
      </c>
      <c r="X952" s="179" t="n">
        <f aca="false">IF(AND(C952="Smelter not listed",OR(LEN(D952)=0,LEN(E952)=0)),1,0)</f>
        <v>0</v>
      </c>
      <c r="AB952" s="224" t="str">
        <f aca="false">B952&amp;C952</f>
        <v/>
      </c>
    </row>
    <row r="953" s="179" customFormat="true" ht="20.25" hidden="false" customHeight="false" outlineLevel="0" collapsed="false">
      <c r="A953" s="221"/>
      <c r="B953" s="211" t="str">
        <f aca="false">IF(LEN(A953)=0,"",INDEX('Smelter Look-up'!$A:$A,MATCH($A953,'Smelter Look-up'!$E:$E,0)))</f>
        <v/>
      </c>
      <c r="C953" s="212" t="str">
        <f aca="false">IF(LEN(A953)=0,"",INDEX('Smelter Look-up'!$C:$C,MATCH($A953,'Smelter Look-up'!$E:$E,0)))</f>
        <v/>
      </c>
      <c r="D953" s="213"/>
      <c r="E953" s="211" t="str">
        <f aca="true">IF(ISERROR($V953),"",OFFSET('Smelter Look-up'!$D$4,$V953-4,0)&amp;"")</f>
        <v/>
      </c>
      <c r="F953" s="214" t="str">
        <f aca="true">IF(ISERROR($V953),"",OFFSET('Smelter Look-up'!$E$4,$V953-4,0))</f>
        <v/>
      </c>
      <c r="G953" s="214" t="str">
        <f aca="true">IF(C953=$X$4,IF(ISERROR($V953),"Enter smelter details","RMI"),IF(ISERROR($V953),"",OFFSET('Smelter Look-up'!$F$4,$V953-4,0)))</f>
        <v/>
      </c>
      <c r="H953" s="215" t="str">
        <f aca="true">IF(ISERROR($V953),"",OFFSET('Smelter Look-up'!$G$4,$V953-4,0))</f>
        <v/>
      </c>
      <c r="I953" s="216" t="str">
        <f aca="true">IF(ISERROR($V953),"",OFFSET('Smelter Look-up'!$H$4,$V953-4,0))</f>
        <v/>
      </c>
      <c r="J953" s="216" t="str">
        <f aca="true">IF(ISERROR($V953),"",OFFSET('Smelter Look-up'!$I$4,$V953-4,0))</f>
        <v/>
      </c>
      <c r="K953" s="217"/>
      <c r="L953" s="217"/>
      <c r="M953" s="217"/>
      <c r="N953" s="217"/>
      <c r="O953" s="217"/>
      <c r="P953" s="218"/>
      <c r="Q953" s="219"/>
      <c r="R953" s="220" t="str">
        <f aca="true">IF(ISERROR($V953),"",OFFSET('Smelter Look-up'!$C$4,$V953-4,0)&amp;"")</f>
        <v/>
      </c>
      <c r="S953" s="221" t="str">
        <f aca="true">IF(B953="","",IF(ISERROR(MATCH($E953,CL,0)),"Unknown",INDIRECT("'C'!$A$"&amp;MATCH($E953,CL,0)+1)))</f>
        <v/>
      </c>
      <c r="T953" s="221" t="str">
        <f aca="true">IF(B953="","",IF(ISERROR(MATCH($J953,SorP!$B$1:$B$6279,0)),"",INDIRECT("'SorP'!$A$"&amp;MATCH($S953&amp;$J953,SorP!C:C,0))))</f>
        <v/>
      </c>
      <c r="U953" s="222"/>
      <c r="V953" s="223" t="e">
        <f aca="false">IF(C953="",NA(),IF(OR(C953="Smelter not listed",C953="Smelter not yet identified"),MATCH($B953&amp;$D953,'Smelter Look-up'!$J:$J,0),MATCH($B953&amp;$C953,'Smelter Look-up'!$J:$J,0)))</f>
        <v>#N/A</v>
      </c>
      <c r="X953" s="179" t="n">
        <f aca="false">IF(AND(C953="Smelter not listed",OR(LEN(D953)=0,LEN(E953)=0)),1,0)</f>
        <v>0</v>
      </c>
      <c r="AB953" s="224" t="str">
        <f aca="false">B953&amp;C953</f>
        <v/>
      </c>
    </row>
    <row r="954" s="179" customFormat="true" ht="20.25" hidden="false" customHeight="false" outlineLevel="0" collapsed="false">
      <c r="A954" s="221"/>
      <c r="B954" s="211" t="str">
        <f aca="false">IF(LEN(A954)=0,"",INDEX('Smelter Look-up'!$A:$A,MATCH($A954,'Smelter Look-up'!$E:$E,0)))</f>
        <v/>
      </c>
      <c r="C954" s="212" t="str">
        <f aca="false">IF(LEN(A954)=0,"",INDEX('Smelter Look-up'!$C:$C,MATCH($A954,'Smelter Look-up'!$E:$E,0)))</f>
        <v/>
      </c>
      <c r="D954" s="213"/>
      <c r="E954" s="211" t="str">
        <f aca="true">IF(ISERROR($V954),"",OFFSET('Smelter Look-up'!$D$4,$V954-4,0)&amp;"")</f>
        <v/>
      </c>
      <c r="F954" s="214" t="str">
        <f aca="true">IF(ISERROR($V954),"",OFFSET('Smelter Look-up'!$E$4,$V954-4,0))</f>
        <v/>
      </c>
      <c r="G954" s="214" t="str">
        <f aca="true">IF(C954=$X$4,IF(ISERROR($V954),"Enter smelter details","RMI"),IF(ISERROR($V954),"",OFFSET('Smelter Look-up'!$F$4,$V954-4,0)))</f>
        <v/>
      </c>
      <c r="H954" s="215" t="str">
        <f aca="true">IF(ISERROR($V954),"",OFFSET('Smelter Look-up'!$G$4,$V954-4,0))</f>
        <v/>
      </c>
      <c r="I954" s="216" t="str">
        <f aca="true">IF(ISERROR($V954),"",OFFSET('Smelter Look-up'!$H$4,$V954-4,0))</f>
        <v/>
      </c>
      <c r="J954" s="216" t="str">
        <f aca="true">IF(ISERROR($V954),"",OFFSET('Smelter Look-up'!$I$4,$V954-4,0))</f>
        <v/>
      </c>
      <c r="K954" s="217"/>
      <c r="L954" s="217"/>
      <c r="M954" s="217"/>
      <c r="N954" s="217"/>
      <c r="O954" s="217"/>
      <c r="P954" s="218"/>
      <c r="Q954" s="219"/>
      <c r="R954" s="220" t="str">
        <f aca="true">IF(ISERROR($V954),"",OFFSET('Smelter Look-up'!$C$4,$V954-4,0)&amp;"")</f>
        <v/>
      </c>
      <c r="S954" s="221" t="str">
        <f aca="true">IF(B954="","",IF(ISERROR(MATCH($E954,CL,0)),"Unknown",INDIRECT("'C'!$A$"&amp;MATCH($E954,CL,0)+1)))</f>
        <v/>
      </c>
      <c r="T954" s="221" t="str">
        <f aca="true">IF(B954="","",IF(ISERROR(MATCH($J954,SorP!$B$1:$B$6279,0)),"",INDIRECT("'SorP'!$A$"&amp;MATCH($S954&amp;$J954,SorP!C:C,0))))</f>
        <v/>
      </c>
      <c r="U954" s="222"/>
      <c r="V954" s="223" t="e">
        <f aca="false">IF(C954="",NA(),IF(OR(C954="Smelter not listed",C954="Smelter not yet identified"),MATCH($B954&amp;$D954,'Smelter Look-up'!$J:$J,0),MATCH($B954&amp;$C954,'Smelter Look-up'!$J:$J,0)))</f>
        <v>#N/A</v>
      </c>
      <c r="X954" s="179" t="n">
        <f aca="false">IF(AND(C954="Smelter not listed",OR(LEN(D954)=0,LEN(E954)=0)),1,0)</f>
        <v>0</v>
      </c>
      <c r="AB954" s="224" t="str">
        <f aca="false">B954&amp;C954</f>
        <v/>
      </c>
    </row>
    <row r="955" s="179" customFormat="true" ht="20.25" hidden="false" customHeight="false" outlineLevel="0" collapsed="false">
      <c r="A955" s="221"/>
      <c r="B955" s="211" t="str">
        <f aca="false">IF(LEN(A955)=0,"",INDEX('Smelter Look-up'!$A:$A,MATCH($A955,'Smelter Look-up'!$E:$E,0)))</f>
        <v/>
      </c>
      <c r="C955" s="212" t="str">
        <f aca="false">IF(LEN(A955)=0,"",INDEX('Smelter Look-up'!$C:$C,MATCH($A955,'Smelter Look-up'!$E:$E,0)))</f>
        <v/>
      </c>
      <c r="D955" s="213"/>
      <c r="E955" s="211" t="str">
        <f aca="true">IF(ISERROR($V955),"",OFFSET('Smelter Look-up'!$D$4,$V955-4,0)&amp;"")</f>
        <v/>
      </c>
      <c r="F955" s="214" t="str">
        <f aca="true">IF(ISERROR($V955),"",OFFSET('Smelter Look-up'!$E$4,$V955-4,0))</f>
        <v/>
      </c>
      <c r="G955" s="214" t="str">
        <f aca="true">IF(C955=$X$4,IF(ISERROR($V955),"Enter smelter details","RMI"),IF(ISERROR($V955),"",OFFSET('Smelter Look-up'!$F$4,$V955-4,0)))</f>
        <v/>
      </c>
      <c r="H955" s="215" t="str">
        <f aca="true">IF(ISERROR($V955),"",OFFSET('Smelter Look-up'!$G$4,$V955-4,0))</f>
        <v/>
      </c>
      <c r="I955" s="216" t="str">
        <f aca="true">IF(ISERROR($V955),"",OFFSET('Smelter Look-up'!$H$4,$V955-4,0))</f>
        <v/>
      </c>
      <c r="J955" s="216" t="str">
        <f aca="true">IF(ISERROR($V955),"",OFFSET('Smelter Look-up'!$I$4,$V955-4,0))</f>
        <v/>
      </c>
      <c r="K955" s="217"/>
      <c r="L955" s="217"/>
      <c r="M955" s="217"/>
      <c r="N955" s="217"/>
      <c r="O955" s="217"/>
      <c r="P955" s="218"/>
      <c r="Q955" s="219"/>
      <c r="R955" s="220" t="str">
        <f aca="true">IF(ISERROR($V955),"",OFFSET('Smelter Look-up'!$C$4,$V955-4,0)&amp;"")</f>
        <v/>
      </c>
      <c r="S955" s="221" t="str">
        <f aca="true">IF(B955="","",IF(ISERROR(MATCH($E955,CL,0)),"Unknown",INDIRECT("'C'!$A$"&amp;MATCH($E955,CL,0)+1)))</f>
        <v/>
      </c>
      <c r="T955" s="221" t="str">
        <f aca="true">IF(B955="","",IF(ISERROR(MATCH($J955,SorP!$B$1:$B$6279,0)),"",INDIRECT("'SorP'!$A$"&amp;MATCH($S955&amp;$J955,SorP!C:C,0))))</f>
        <v/>
      </c>
      <c r="U955" s="222"/>
      <c r="V955" s="223" t="e">
        <f aca="false">IF(C955="",NA(),IF(OR(C955="Smelter not listed",C955="Smelter not yet identified"),MATCH($B955&amp;$D955,'Smelter Look-up'!$J:$J,0),MATCH($B955&amp;$C955,'Smelter Look-up'!$J:$J,0)))</f>
        <v>#N/A</v>
      </c>
      <c r="X955" s="179" t="n">
        <f aca="false">IF(AND(C955="Smelter not listed",OR(LEN(D955)=0,LEN(E955)=0)),1,0)</f>
        <v>0</v>
      </c>
      <c r="AB955" s="224" t="str">
        <f aca="false">B955&amp;C955</f>
        <v/>
      </c>
    </row>
    <row r="956" s="179" customFormat="true" ht="20.25" hidden="false" customHeight="false" outlineLevel="0" collapsed="false">
      <c r="A956" s="221"/>
      <c r="B956" s="211" t="str">
        <f aca="false">IF(LEN(A956)=0,"",INDEX('Smelter Look-up'!$A:$A,MATCH($A956,'Smelter Look-up'!$E:$E,0)))</f>
        <v/>
      </c>
      <c r="C956" s="212" t="str">
        <f aca="false">IF(LEN(A956)=0,"",INDEX('Smelter Look-up'!$C:$C,MATCH($A956,'Smelter Look-up'!$E:$E,0)))</f>
        <v/>
      </c>
      <c r="D956" s="213"/>
      <c r="E956" s="211" t="str">
        <f aca="true">IF(ISERROR($V956),"",OFFSET('Smelter Look-up'!$D$4,$V956-4,0)&amp;"")</f>
        <v/>
      </c>
      <c r="F956" s="214" t="str">
        <f aca="true">IF(ISERROR($V956),"",OFFSET('Smelter Look-up'!$E$4,$V956-4,0))</f>
        <v/>
      </c>
      <c r="G956" s="214" t="str">
        <f aca="true">IF(C956=$X$4,IF(ISERROR($V956),"Enter smelter details","RMI"),IF(ISERROR($V956),"",OFFSET('Smelter Look-up'!$F$4,$V956-4,0)))</f>
        <v/>
      </c>
      <c r="H956" s="215" t="str">
        <f aca="true">IF(ISERROR($V956),"",OFFSET('Smelter Look-up'!$G$4,$V956-4,0))</f>
        <v/>
      </c>
      <c r="I956" s="216" t="str">
        <f aca="true">IF(ISERROR($V956),"",OFFSET('Smelter Look-up'!$H$4,$V956-4,0))</f>
        <v/>
      </c>
      <c r="J956" s="216" t="str">
        <f aca="true">IF(ISERROR($V956),"",OFFSET('Smelter Look-up'!$I$4,$V956-4,0))</f>
        <v/>
      </c>
      <c r="K956" s="217"/>
      <c r="L956" s="217"/>
      <c r="M956" s="217"/>
      <c r="N956" s="217"/>
      <c r="O956" s="217"/>
      <c r="P956" s="218"/>
      <c r="Q956" s="219"/>
      <c r="R956" s="220" t="str">
        <f aca="true">IF(ISERROR($V956),"",OFFSET('Smelter Look-up'!$C$4,$V956-4,0)&amp;"")</f>
        <v/>
      </c>
      <c r="S956" s="221" t="str">
        <f aca="true">IF(B956="","",IF(ISERROR(MATCH($E956,CL,0)),"Unknown",INDIRECT("'C'!$A$"&amp;MATCH($E956,CL,0)+1)))</f>
        <v/>
      </c>
      <c r="T956" s="221" t="str">
        <f aca="true">IF(B956="","",IF(ISERROR(MATCH($J956,SorP!$B$1:$B$6279,0)),"",INDIRECT("'SorP'!$A$"&amp;MATCH($S956&amp;$J956,SorP!C:C,0))))</f>
        <v/>
      </c>
      <c r="U956" s="222"/>
      <c r="V956" s="223" t="e">
        <f aca="false">IF(C956="",NA(),IF(OR(C956="Smelter not listed",C956="Smelter not yet identified"),MATCH($B956&amp;$D956,'Smelter Look-up'!$J:$J,0),MATCH($B956&amp;$C956,'Smelter Look-up'!$J:$J,0)))</f>
        <v>#N/A</v>
      </c>
      <c r="X956" s="179" t="n">
        <f aca="false">IF(AND(C956="Smelter not listed",OR(LEN(D956)=0,LEN(E956)=0)),1,0)</f>
        <v>0</v>
      </c>
      <c r="AB956" s="224" t="str">
        <f aca="false">B956&amp;C956</f>
        <v/>
      </c>
    </row>
    <row r="957" s="179" customFormat="true" ht="20.25" hidden="false" customHeight="false" outlineLevel="0" collapsed="false">
      <c r="A957" s="221"/>
      <c r="B957" s="211" t="str">
        <f aca="false">IF(LEN(A957)=0,"",INDEX('Smelter Look-up'!$A:$A,MATCH($A957,'Smelter Look-up'!$E:$E,0)))</f>
        <v/>
      </c>
      <c r="C957" s="212" t="str">
        <f aca="false">IF(LEN(A957)=0,"",INDEX('Smelter Look-up'!$C:$C,MATCH($A957,'Smelter Look-up'!$E:$E,0)))</f>
        <v/>
      </c>
      <c r="D957" s="213"/>
      <c r="E957" s="211" t="str">
        <f aca="true">IF(ISERROR($V957),"",OFFSET('Smelter Look-up'!$D$4,$V957-4,0)&amp;"")</f>
        <v/>
      </c>
      <c r="F957" s="214" t="str">
        <f aca="true">IF(ISERROR($V957),"",OFFSET('Smelter Look-up'!$E$4,$V957-4,0))</f>
        <v/>
      </c>
      <c r="G957" s="214" t="str">
        <f aca="true">IF(C957=$X$4,IF(ISERROR($V957),"Enter smelter details","RMI"),IF(ISERROR($V957),"",OFFSET('Smelter Look-up'!$F$4,$V957-4,0)))</f>
        <v/>
      </c>
      <c r="H957" s="215" t="str">
        <f aca="true">IF(ISERROR($V957),"",OFFSET('Smelter Look-up'!$G$4,$V957-4,0))</f>
        <v/>
      </c>
      <c r="I957" s="216" t="str">
        <f aca="true">IF(ISERROR($V957),"",OFFSET('Smelter Look-up'!$H$4,$V957-4,0))</f>
        <v/>
      </c>
      <c r="J957" s="216" t="str">
        <f aca="true">IF(ISERROR($V957),"",OFFSET('Smelter Look-up'!$I$4,$V957-4,0))</f>
        <v/>
      </c>
      <c r="K957" s="217"/>
      <c r="L957" s="217"/>
      <c r="M957" s="217"/>
      <c r="N957" s="217"/>
      <c r="O957" s="217"/>
      <c r="P957" s="218"/>
      <c r="Q957" s="219"/>
      <c r="R957" s="220" t="str">
        <f aca="true">IF(ISERROR($V957),"",OFFSET('Smelter Look-up'!$C$4,$V957-4,0)&amp;"")</f>
        <v/>
      </c>
      <c r="S957" s="221" t="str">
        <f aca="true">IF(B957="","",IF(ISERROR(MATCH($E957,CL,0)),"Unknown",INDIRECT("'C'!$A$"&amp;MATCH($E957,CL,0)+1)))</f>
        <v/>
      </c>
      <c r="T957" s="221" t="str">
        <f aca="true">IF(B957="","",IF(ISERROR(MATCH($J957,SorP!$B$1:$B$6279,0)),"",INDIRECT("'SorP'!$A$"&amp;MATCH($S957&amp;$J957,SorP!C:C,0))))</f>
        <v/>
      </c>
      <c r="U957" s="222"/>
      <c r="V957" s="223" t="e">
        <f aca="false">IF(C957="",NA(),IF(OR(C957="Smelter not listed",C957="Smelter not yet identified"),MATCH($B957&amp;$D957,'Smelter Look-up'!$J:$J,0),MATCH($B957&amp;$C957,'Smelter Look-up'!$J:$J,0)))</f>
        <v>#N/A</v>
      </c>
      <c r="X957" s="179" t="n">
        <f aca="false">IF(AND(C957="Smelter not listed",OR(LEN(D957)=0,LEN(E957)=0)),1,0)</f>
        <v>0</v>
      </c>
      <c r="AB957" s="224" t="str">
        <f aca="false">B957&amp;C957</f>
        <v/>
      </c>
    </row>
    <row r="958" s="179" customFormat="true" ht="20.25" hidden="false" customHeight="false" outlineLevel="0" collapsed="false">
      <c r="A958" s="221"/>
      <c r="B958" s="211" t="str">
        <f aca="false">IF(LEN(A958)=0,"",INDEX('Smelter Look-up'!$A:$A,MATCH($A958,'Smelter Look-up'!$E:$E,0)))</f>
        <v/>
      </c>
      <c r="C958" s="212" t="str">
        <f aca="false">IF(LEN(A958)=0,"",INDEX('Smelter Look-up'!$C:$C,MATCH($A958,'Smelter Look-up'!$E:$E,0)))</f>
        <v/>
      </c>
      <c r="D958" s="213"/>
      <c r="E958" s="211" t="str">
        <f aca="true">IF(ISERROR($V958),"",OFFSET('Smelter Look-up'!$D$4,$V958-4,0)&amp;"")</f>
        <v/>
      </c>
      <c r="F958" s="214" t="str">
        <f aca="true">IF(ISERROR($V958),"",OFFSET('Smelter Look-up'!$E$4,$V958-4,0))</f>
        <v/>
      </c>
      <c r="G958" s="214" t="str">
        <f aca="true">IF(C958=$X$4,IF(ISERROR($V958),"Enter smelter details","RMI"),IF(ISERROR($V958),"",OFFSET('Smelter Look-up'!$F$4,$V958-4,0)))</f>
        <v/>
      </c>
      <c r="H958" s="215" t="str">
        <f aca="true">IF(ISERROR($V958),"",OFFSET('Smelter Look-up'!$G$4,$V958-4,0))</f>
        <v/>
      </c>
      <c r="I958" s="216" t="str">
        <f aca="true">IF(ISERROR($V958),"",OFFSET('Smelter Look-up'!$H$4,$V958-4,0))</f>
        <v/>
      </c>
      <c r="J958" s="216" t="str">
        <f aca="true">IF(ISERROR($V958),"",OFFSET('Smelter Look-up'!$I$4,$V958-4,0))</f>
        <v/>
      </c>
      <c r="K958" s="217"/>
      <c r="L958" s="217"/>
      <c r="M958" s="217"/>
      <c r="N958" s="217"/>
      <c r="O958" s="217"/>
      <c r="P958" s="218"/>
      <c r="Q958" s="219"/>
      <c r="R958" s="220" t="str">
        <f aca="true">IF(ISERROR($V958),"",OFFSET('Smelter Look-up'!$C$4,$V958-4,0)&amp;"")</f>
        <v/>
      </c>
      <c r="S958" s="221" t="str">
        <f aca="true">IF(B958="","",IF(ISERROR(MATCH($E958,CL,0)),"Unknown",INDIRECT("'C'!$A$"&amp;MATCH($E958,CL,0)+1)))</f>
        <v/>
      </c>
      <c r="T958" s="221" t="str">
        <f aca="true">IF(B958="","",IF(ISERROR(MATCH($J958,SorP!$B$1:$B$6279,0)),"",INDIRECT("'SorP'!$A$"&amp;MATCH($S958&amp;$J958,SorP!C:C,0))))</f>
        <v/>
      </c>
      <c r="U958" s="222"/>
      <c r="V958" s="223" t="e">
        <f aca="false">IF(C958="",NA(),IF(OR(C958="Smelter not listed",C958="Smelter not yet identified"),MATCH($B958&amp;$D958,'Smelter Look-up'!$J:$J,0),MATCH($B958&amp;$C958,'Smelter Look-up'!$J:$J,0)))</f>
        <v>#N/A</v>
      </c>
      <c r="X958" s="179" t="n">
        <f aca="false">IF(AND(C958="Smelter not listed",OR(LEN(D958)=0,LEN(E958)=0)),1,0)</f>
        <v>0</v>
      </c>
      <c r="AB958" s="224" t="str">
        <f aca="false">B958&amp;C958</f>
        <v/>
      </c>
    </row>
    <row r="959" s="179" customFormat="true" ht="20.25" hidden="false" customHeight="false" outlineLevel="0" collapsed="false">
      <c r="A959" s="221"/>
      <c r="B959" s="211" t="str">
        <f aca="false">IF(LEN(A959)=0,"",INDEX('Smelter Look-up'!$A:$A,MATCH($A959,'Smelter Look-up'!$E:$E,0)))</f>
        <v/>
      </c>
      <c r="C959" s="212" t="str">
        <f aca="false">IF(LEN(A959)=0,"",INDEX('Smelter Look-up'!$C:$C,MATCH($A959,'Smelter Look-up'!$E:$E,0)))</f>
        <v/>
      </c>
      <c r="D959" s="213"/>
      <c r="E959" s="211" t="str">
        <f aca="true">IF(ISERROR($V959),"",OFFSET('Smelter Look-up'!$D$4,$V959-4,0)&amp;"")</f>
        <v/>
      </c>
      <c r="F959" s="214" t="str">
        <f aca="true">IF(ISERROR($V959),"",OFFSET('Smelter Look-up'!$E$4,$V959-4,0))</f>
        <v/>
      </c>
      <c r="G959" s="214" t="str">
        <f aca="true">IF(C959=$X$4,IF(ISERROR($V959),"Enter smelter details","RMI"),IF(ISERROR($V959),"",OFFSET('Smelter Look-up'!$F$4,$V959-4,0)))</f>
        <v/>
      </c>
      <c r="H959" s="215" t="str">
        <f aca="true">IF(ISERROR($V959),"",OFFSET('Smelter Look-up'!$G$4,$V959-4,0))</f>
        <v/>
      </c>
      <c r="I959" s="216" t="str">
        <f aca="true">IF(ISERROR($V959),"",OFFSET('Smelter Look-up'!$H$4,$V959-4,0))</f>
        <v/>
      </c>
      <c r="J959" s="216" t="str">
        <f aca="true">IF(ISERROR($V959),"",OFFSET('Smelter Look-up'!$I$4,$V959-4,0))</f>
        <v/>
      </c>
      <c r="K959" s="217"/>
      <c r="L959" s="217"/>
      <c r="M959" s="217"/>
      <c r="N959" s="217"/>
      <c r="O959" s="217"/>
      <c r="P959" s="218"/>
      <c r="Q959" s="219"/>
      <c r="R959" s="220" t="str">
        <f aca="true">IF(ISERROR($V959),"",OFFSET('Smelter Look-up'!$C$4,$V959-4,0)&amp;"")</f>
        <v/>
      </c>
      <c r="S959" s="221" t="str">
        <f aca="true">IF(B959="","",IF(ISERROR(MATCH($E959,CL,0)),"Unknown",INDIRECT("'C'!$A$"&amp;MATCH($E959,CL,0)+1)))</f>
        <v/>
      </c>
      <c r="T959" s="221" t="str">
        <f aca="true">IF(B959="","",IF(ISERROR(MATCH($J959,SorP!$B$1:$B$6279,0)),"",INDIRECT("'SorP'!$A$"&amp;MATCH($S959&amp;$J959,SorP!C:C,0))))</f>
        <v/>
      </c>
      <c r="U959" s="222"/>
      <c r="V959" s="223" t="e">
        <f aca="false">IF(C959="",NA(),IF(OR(C959="Smelter not listed",C959="Smelter not yet identified"),MATCH($B959&amp;$D959,'Smelter Look-up'!$J:$J,0),MATCH($B959&amp;$C959,'Smelter Look-up'!$J:$J,0)))</f>
        <v>#N/A</v>
      </c>
      <c r="X959" s="179" t="n">
        <f aca="false">IF(AND(C959="Smelter not listed",OR(LEN(D959)=0,LEN(E959)=0)),1,0)</f>
        <v>0</v>
      </c>
      <c r="AB959" s="224" t="str">
        <f aca="false">B959&amp;C959</f>
        <v/>
      </c>
    </row>
    <row r="960" s="179" customFormat="true" ht="20.25" hidden="false" customHeight="false" outlineLevel="0" collapsed="false">
      <c r="A960" s="221"/>
      <c r="B960" s="211" t="str">
        <f aca="false">IF(LEN(A960)=0,"",INDEX('Smelter Look-up'!$A:$A,MATCH($A960,'Smelter Look-up'!$E:$E,0)))</f>
        <v/>
      </c>
      <c r="C960" s="212" t="str">
        <f aca="false">IF(LEN(A960)=0,"",INDEX('Smelter Look-up'!$C:$C,MATCH($A960,'Smelter Look-up'!$E:$E,0)))</f>
        <v/>
      </c>
      <c r="D960" s="213"/>
      <c r="E960" s="211" t="str">
        <f aca="true">IF(ISERROR($V960),"",OFFSET('Smelter Look-up'!$D$4,$V960-4,0)&amp;"")</f>
        <v/>
      </c>
      <c r="F960" s="214" t="str">
        <f aca="true">IF(ISERROR($V960),"",OFFSET('Smelter Look-up'!$E$4,$V960-4,0))</f>
        <v/>
      </c>
      <c r="G960" s="214" t="str">
        <f aca="true">IF(C960=$X$4,IF(ISERROR($V960),"Enter smelter details","RMI"),IF(ISERROR($V960),"",OFFSET('Smelter Look-up'!$F$4,$V960-4,0)))</f>
        <v/>
      </c>
      <c r="H960" s="215" t="str">
        <f aca="true">IF(ISERROR($V960),"",OFFSET('Smelter Look-up'!$G$4,$V960-4,0))</f>
        <v/>
      </c>
      <c r="I960" s="216" t="str">
        <f aca="true">IF(ISERROR($V960),"",OFFSET('Smelter Look-up'!$H$4,$V960-4,0))</f>
        <v/>
      </c>
      <c r="J960" s="216" t="str">
        <f aca="true">IF(ISERROR($V960),"",OFFSET('Smelter Look-up'!$I$4,$V960-4,0))</f>
        <v/>
      </c>
      <c r="K960" s="217"/>
      <c r="L960" s="217"/>
      <c r="M960" s="217"/>
      <c r="N960" s="217"/>
      <c r="O960" s="217"/>
      <c r="P960" s="218"/>
      <c r="Q960" s="219"/>
      <c r="R960" s="220" t="str">
        <f aca="true">IF(ISERROR($V960),"",OFFSET('Smelter Look-up'!$C$4,$V960-4,0)&amp;"")</f>
        <v/>
      </c>
      <c r="S960" s="221" t="str">
        <f aca="true">IF(B960="","",IF(ISERROR(MATCH($E960,CL,0)),"Unknown",INDIRECT("'C'!$A$"&amp;MATCH($E960,CL,0)+1)))</f>
        <v/>
      </c>
      <c r="T960" s="221" t="str">
        <f aca="true">IF(B960="","",IF(ISERROR(MATCH($J960,SorP!$B$1:$B$6279,0)),"",INDIRECT("'SorP'!$A$"&amp;MATCH($S960&amp;$J960,SorP!C:C,0))))</f>
        <v/>
      </c>
      <c r="U960" s="222"/>
      <c r="V960" s="223" t="e">
        <f aca="false">IF(C960="",NA(),IF(OR(C960="Smelter not listed",C960="Smelter not yet identified"),MATCH($B960&amp;$D960,'Smelter Look-up'!$J:$J,0),MATCH($B960&amp;$C960,'Smelter Look-up'!$J:$J,0)))</f>
        <v>#N/A</v>
      </c>
      <c r="X960" s="179" t="n">
        <f aca="false">IF(AND(C960="Smelter not listed",OR(LEN(D960)=0,LEN(E960)=0)),1,0)</f>
        <v>0</v>
      </c>
      <c r="AB960" s="224" t="str">
        <f aca="false">B960&amp;C960</f>
        <v/>
      </c>
    </row>
    <row r="961" s="179" customFormat="true" ht="20.25" hidden="false" customHeight="false" outlineLevel="0" collapsed="false">
      <c r="A961" s="221"/>
      <c r="B961" s="211" t="str">
        <f aca="false">IF(LEN(A961)=0,"",INDEX('Smelter Look-up'!$A:$A,MATCH($A961,'Smelter Look-up'!$E:$E,0)))</f>
        <v/>
      </c>
      <c r="C961" s="212" t="str">
        <f aca="false">IF(LEN(A961)=0,"",INDEX('Smelter Look-up'!$C:$C,MATCH($A961,'Smelter Look-up'!$E:$E,0)))</f>
        <v/>
      </c>
      <c r="D961" s="213"/>
      <c r="E961" s="211" t="str">
        <f aca="true">IF(ISERROR($V961),"",OFFSET('Smelter Look-up'!$D$4,$V961-4,0)&amp;"")</f>
        <v/>
      </c>
      <c r="F961" s="214" t="str">
        <f aca="true">IF(ISERROR($V961),"",OFFSET('Smelter Look-up'!$E$4,$V961-4,0))</f>
        <v/>
      </c>
      <c r="G961" s="214" t="str">
        <f aca="true">IF(C961=$X$4,IF(ISERROR($V961),"Enter smelter details","RMI"),IF(ISERROR($V961),"",OFFSET('Smelter Look-up'!$F$4,$V961-4,0)))</f>
        <v/>
      </c>
      <c r="H961" s="215" t="str">
        <f aca="true">IF(ISERROR($V961),"",OFFSET('Smelter Look-up'!$G$4,$V961-4,0))</f>
        <v/>
      </c>
      <c r="I961" s="216" t="str">
        <f aca="true">IF(ISERROR($V961),"",OFFSET('Smelter Look-up'!$H$4,$V961-4,0))</f>
        <v/>
      </c>
      <c r="J961" s="216" t="str">
        <f aca="true">IF(ISERROR($V961),"",OFFSET('Smelter Look-up'!$I$4,$V961-4,0))</f>
        <v/>
      </c>
      <c r="K961" s="217"/>
      <c r="L961" s="217"/>
      <c r="M961" s="217"/>
      <c r="N961" s="217"/>
      <c r="O961" s="217"/>
      <c r="P961" s="218"/>
      <c r="Q961" s="219"/>
      <c r="R961" s="220" t="str">
        <f aca="true">IF(ISERROR($V961),"",OFFSET('Smelter Look-up'!$C$4,$V961-4,0)&amp;"")</f>
        <v/>
      </c>
      <c r="S961" s="221" t="str">
        <f aca="true">IF(B961="","",IF(ISERROR(MATCH($E961,CL,0)),"Unknown",INDIRECT("'C'!$A$"&amp;MATCH($E961,CL,0)+1)))</f>
        <v/>
      </c>
      <c r="T961" s="221" t="str">
        <f aca="true">IF(B961="","",IF(ISERROR(MATCH($J961,SorP!$B$1:$B$6279,0)),"",INDIRECT("'SorP'!$A$"&amp;MATCH($S961&amp;$J961,SorP!C:C,0))))</f>
        <v/>
      </c>
      <c r="U961" s="222"/>
      <c r="V961" s="223" t="e">
        <f aca="false">IF(C961="",NA(),IF(OR(C961="Smelter not listed",C961="Smelter not yet identified"),MATCH($B961&amp;$D961,'Smelter Look-up'!$J:$J,0),MATCH($B961&amp;$C961,'Smelter Look-up'!$J:$J,0)))</f>
        <v>#N/A</v>
      </c>
      <c r="X961" s="179" t="n">
        <f aca="false">IF(AND(C961="Smelter not listed",OR(LEN(D961)=0,LEN(E961)=0)),1,0)</f>
        <v>0</v>
      </c>
      <c r="AB961" s="224" t="str">
        <f aca="false">B961&amp;C961</f>
        <v/>
      </c>
    </row>
    <row r="962" s="179" customFormat="true" ht="20.25" hidden="false" customHeight="false" outlineLevel="0" collapsed="false">
      <c r="A962" s="221"/>
      <c r="B962" s="211" t="str">
        <f aca="false">IF(LEN(A962)=0,"",INDEX('Smelter Look-up'!$A:$A,MATCH($A962,'Smelter Look-up'!$E:$E,0)))</f>
        <v/>
      </c>
      <c r="C962" s="212" t="str">
        <f aca="false">IF(LEN(A962)=0,"",INDEX('Smelter Look-up'!$C:$C,MATCH($A962,'Smelter Look-up'!$E:$E,0)))</f>
        <v/>
      </c>
      <c r="D962" s="213"/>
      <c r="E962" s="211" t="str">
        <f aca="true">IF(ISERROR($V962),"",OFFSET('Smelter Look-up'!$D$4,$V962-4,0)&amp;"")</f>
        <v/>
      </c>
      <c r="F962" s="214" t="str">
        <f aca="true">IF(ISERROR($V962),"",OFFSET('Smelter Look-up'!$E$4,$V962-4,0))</f>
        <v/>
      </c>
      <c r="G962" s="214" t="str">
        <f aca="true">IF(C962=$X$4,IF(ISERROR($V962),"Enter smelter details","RMI"),IF(ISERROR($V962),"",OFFSET('Smelter Look-up'!$F$4,$V962-4,0)))</f>
        <v/>
      </c>
      <c r="H962" s="215" t="str">
        <f aca="true">IF(ISERROR($V962),"",OFFSET('Smelter Look-up'!$G$4,$V962-4,0))</f>
        <v/>
      </c>
      <c r="I962" s="216" t="str">
        <f aca="true">IF(ISERROR($V962),"",OFFSET('Smelter Look-up'!$H$4,$V962-4,0))</f>
        <v/>
      </c>
      <c r="J962" s="216" t="str">
        <f aca="true">IF(ISERROR($V962),"",OFFSET('Smelter Look-up'!$I$4,$V962-4,0))</f>
        <v/>
      </c>
      <c r="K962" s="217"/>
      <c r="L962" s="217"/>
      <c r="M962" s="217"/>
      <c r="N962" s="217"/>
      <c r="O962" s="217"/>
      <c r="P962" s="218"/>
      <c r="Q962" s="219"/>
      <c r="R962" s="220" t="str">
        <f aca="true">IF(ISERROR($V962),"",OFFSET('Smelter Look-up'!$C$4,$V962-4,0)&amp;"")</f>
        <v/>
      </c>
      <c r="S962" s="221" t="str">
        <f aca="true">IF(B962="","",IF(ISERROR(MATCH($E962,CL,0)),"Unknown",INDIRECT("'C'!$A$"&amp;MATCH($E962,CL,0)+1)))</f>
        <v/>
      </c>
      <c r="T962" s="221" t="str">
        <f aca="true">IF(B962="","",IF(ISERROR(MATCH($J962,SorP!$B$1:$B$6279,0)),"",INDIRECT("'SorP'!$A$"&amp;MATCH($S962&amp;$J962,SorP!C:C,0))))</f>
        <v/>
      </c>
      <c r="U962" s="222"/>
      <c r="V962" s="223" t="e">
        <f aca="false">IF(C962="",NA(),IF(OR(C962="Smelter not listed",C962="Smelter not yet identified"),MATCH($B962&amp;$D962,'Smelter Look-up'!$J:$J,0),MATCH($B962&amp;$C962,'Smelter Look-up'!$J:$J,0)))</f>
        <v>#N/A</v>
      </c>
      <c r="X962" s="179" t="n">
        <f aca="false">IF(AND(C962="Smelter not listed",OR(LEN(D962)=0,LEN(E962)=0)),1,0)</f>
        <v>0</v>
      </c>
      <c r="AB962" s="224" t="str">
        <f aca="false">B962&amp;C962</f>
        <v/>
      </c>
    </row>
    <row r="963" s="179" customFormat="true" ht="20.25" hidden="false" customHeight="false" outlineLevel="0" collapsed="false">
      <c r="A963" s="221"/>
      <c r="B963" s="211" t="str">
        <f aca="false">IF(LEN(A963)=0,"",INDEX('Smelter Look-up'!$A:$A,MATCH($A963,'Smelter Look-up'!$E:$E,0)))</f>
        <v/>
      </c>
      <c r="C963" s="212" t="str">
        <f aca="false">IF(LEN(A963)=0,"",INDEX('Smelter Look-up'!$C:$C,MATCH($A963,'Smelter Look-up'!$E:$E,0)))</f>
        <v/>
      </c>
      <c r="D963" s="213"/>
      <c r="E963" s="211" t="str">
        <f aca="true">IF(ISERROR($V963),"",OFFSET('Smelter Look-up'!$D$4,$V963-4,0)&amp;"")</f>
        <v/>
      </c>
      <c r="F963" s="214" t="str">
        <f aca="true">IF(ISERROR($V963),"",OFFSET('Smelter Look-up'!$E$4,$V963-4,0))</f>
        <v/>
      </c>
      <c r="G963" s="214" t="str">
        <f aca="true">IF(C963=$X$4,IF(ISERROR($V963),"Enter smelter details","RMI"),IF(ISERROR($V963),"",OFFSET('Smelter Look-up'!$F$4,$V963-4,0)))</f>
        <v/>
      </c>
      <c r="H963" s="215" t="str">
        <f aca="true">IF(ISERROR($V963),"",OFFSET('Smelter Look-up'!$G$4,$V963-4,0))</f>
        <v/>
      </c>
      <c r="I963" s="216" t="str">
        <f aca="true">IF(ISERROR($V963),"",OFFSET('Smelter Look-up'!$H$4,$V963-4,0))</f>
        <v/>
      </c>
      <c r="J963" s="216" t="str">
        <f aca="true">IF(ISERROR($V963),"",OFFSET('Smelter Look-up'!$I$4,$V963-4,0))</f>
        <v/>
      </c>
      <c r="K963" s="217"/>
      <c r="L963" s="217"/>
      <c r="M963" s="217"/>
      <c r="N963" s="217"/>
      <c r="O963" s="217"/>
      <c r="P963" s="218"/>
      <c r="Q963" s="219"/>
      <c r="R963" s="220" t="str">
        <f aca="true">IF(ISERROR($V963),"",OFFSET('Smelter Look-up'!$C$4,$V963-4,0)&amp;"")</f>
        <v/>
      </c>
      <c r="S963" s="221" t="str">
        <f aca="true">IF(B963="","",IF(ISERROR(MATCH($E963,CL,0)),"Unknown",INDIRECT("'C'!$A$"&amp;MATCH($E963,CL,0)+1)))</f>
        <v/>
      </c>
      <c r="T963" s="221" t="str">
        <f aca="true">IF(B963="","",IF(ISERROR(MATCH($J963,SorP!$B$1:$B$6279,0)),"",INDIRECT("'SorP'!$A$"&amp;MATCH($S963&amp;$J963,SorP!C:C,0))))</f>
        <v/>
      </c>
      <c r="U963" s="222"/>
      <c r="V963" s="223" t="e">
        <f aca="false">IF(C963="",NA(),IF(OR(C963="Smelter not listed",C963="Smelter not yet identified"),MATCH($B963&amp;$D963,'Smelter Look-up'!$J:$J,0),MATCH($B963&amp;$C963,'Smelter Look-up'!$J:$J,0)))</f>
        <v>#N/A</v>
      </c>
      <c r="X963" s="179" t="n">
        <f aca="false">IF(AND(C963="Smelter not listed",OR(LEN(D963)=0,LEN(E963)=0)),1,0)</f>
        <v>0</v>
      </c>
      <c r="AB963" s="224" t="str">
        <f aca="false">B963&amp;C963</f>
        <v/>
      </c>
    </row>
    <row r="964" s="179" customFormat="true" ht="20.25" hidden="false" customHeight="false" outlineLevel="0" collapsed="false">
      <c r="A964" s="221"/>
      <c r="B964" s="211" t="str">
        <f aca="false">IF(LEN(A964)=0,"",INDEX('Smelter Look-up'!$A:$A,MATCH($A964,'Smelter Look-up'!$E:$E,0)))</f>
        <v/>
      </c>
      <c r="C964" s="212" t="str">
        <f aca="false">IF(LEN(A964)=0,"",INDEX('Smelter Look-up'!$C:$C,MATCH($A964,'Smelter Look-up'!$E:$E,0)))</f>
        <v/>
      </c>
      <c r="D964" s="213"/>
      <c r="E964" s="211" t="str">
        <f aca="true">IF(ISERROR($V964),"",OFFSET('Smelter Look-up'!$D$4,$V964-4,0)&amp;"")</f>
        <v/>
      </c>
      <c r="F964" s="214" t="str">
        <f aca="true">IF(ISERROR($V964),"",OFFSET('Smelter Look-up'!$E$4,$V964-4,0))</f>
        <v/>
      </c>
      <c r="G964" s="214" t="str">
        <f aca="true">IF(C964=$X$4,IF(ISERROR($V964),"Enter smelter details","RMI"),IF(ISERROR($V964),"",OFFSET('Smelter Look-up'!$F$4,$V964-4,0)))</f>
        <v/>
      </c>
      <c r="H964" s="215" t="str">
        <f aca="true">IF(ISERROR($V964),"",OFFSET('Smelter Look-up'!$G$4,$V964-4,0))</f>
        <v/>
      </c>
      <c r="I964" s="216" t="str">
        <f aca="true">IF(ISERROR($V964),"",OFFSET('Smelter Look-up'!$H$4,$V964-4,0))</f>
        <v/>
      </c>
      <c r="J964" s="216" t="str">
        <f aca="true">IF(ISERROR($V964),"",OFFSET('Smelter Look-up'!$I$4,$V964-4,0))</f>
        <v/>
      </c>
      <c r="K964" s="217"/>
      <c r="L964" s="217"/>
      <c r="M964" s="217"/>
      <c r="N964" s="217"/>
      <c r="O964" s="217"/>
      <c r="P964" s="218"/>
      <c r="Q964" s="219"/>
      <c r="R964" s="220" t="str">
        <f aca="true">IF(ISERROR($V964),"",OFFSET('Smelter Look-up'!$C$4,$V964-4,0)&amp;"")</f>
        <v/>
      </c>
      <c r="S964" s="221" t="str">
        <f aca="true">IF(B964="","",IF(ISERROR(MATCH($E964,CL,0)),"Unknown",INDIRECT("'C'!$A$"&amp;MATCH($E964,CL,0)+1)))</f>
        <v/>
      </c>
      <c r="T964" s="221" t="str">
        <f aca="true">IF(B964="","",IF(ISERROR(MATCH($J964,SorP!$B$1:$B$6279,0)),"",INDIRECT("'SorP'!$A$"&amp;MATCH($S964&amp;$J964,SorP!C:C,0))))</f>
        <v/>
      </c>
      <c r="U964" s="222"/>
      <c r="V964" s="223" t="e">
        <f aca="false">IF(C964="",NA(),IF(OR(C964="Smelter not listed",C964="Smelter not yet identified"),MATCH($B964&amp;$D964,'Smelter Look-up'!$J:$J,0),MATCH($B964&amp;$C964,'Smelter Look-up'!$J:$J,0)))</f>
        <v>#N/A</v>
      </c>
      <c r="X964" s="179" t="n">
        <f aca="false">IF(AND(C964="Smelter not listed",OR(LEN(D964)=0,LEN(E964)=0)),1,0)</f>
        <v>0</v>
      </c>
      <c r="AB964" s="224" t="str">
        <f aca="false">B964&amp;C964</f>
        <v/>
      </c>
    </row>
    <row r="965" s="179" customFormat="true" ht="20.25" hidden="false" customHeight="false" outlineLevel="0" collapsed="false">
      <c r="A965" s="221"/>
      <c r="B965" s="211" t="str">
        <f aca="false">IF(LEN(A965)=0,"",INDEX('Smelter Look-up'!$A:$A,MATCH($A965,'Smelter Look-up'!$E:$E,0)))</f>
        <v/>
      </c>
      <c r="C965" s="212" t="str">
        <f aca="false">IF(LEN(A965)=0,"",INDEX('Smelter Look-up'!$C:$C,MATCH($A965,'Smelter Look-up'!$E:$E,0)))</f>
        <v/>
      </c>
      <c r="D965" s="213"/>
      <c r="E965" s="211" t="str">
        <f aca="true">IF(ISERROR($V965),"",OFFSET('Smelter Look-up'!$D$4,$V965-4,0)&amp;"")</f>
        <v/>
      </c>
      <c r="F965" s="214" t="str">
        <f aca="true">IF(ISERROR($V965),"",OFFSET('Smelter Look-up'!$E$4,$V965-4,0))</f>
        <v/>
      </c>
      <c r="G965" s="214" t="str">
        <f aca="true">IF(C965=$X$4,IF(ISERROR($V965),"Enter smelter details","RMI"),IF(ISERROR($V965),"",OFFSET('Smelter Look-up'!$F$4,$V965-4,0)))</f>
        <v/>
      </c>
      <c r="H965" s="215" t="str">
        <f aca="true">IF(ISERROR($V965),"",OFFSET('Smelter Look-up'!$G$4,$V965-4,0))</f>
        <v/>
      </c>
      <c r="I965" s="216" t="str">
        <f aca="true">IF(ISERROR($V965),"",OFFSET('Smelter Look-up'!$H$4,$V965-4,0))</f>
        <v/>
      </c>
      <c r="J965" s="216" t="str">
        <f aca="true">IF(ISERROR($V965),"",OFFSET('Smelter Look-up'!$I$4,$V965-4,0))</f>
        <v/>
      </c>
      <c r="K965" s="217"/>
      <c r="L965" s="217"/>
      <c r="M965" s="217"/>
      <c r="N965" s="217"/>
      <c r="O965" s="217"/>
      <c r="P965" s="218"/>
      <c r="Q965" s="219"/>
      <c r="R965" s="220" t="str">
        <f aca="true">IF(ISERROR($V965),"",OFFSET('Smelter Look-up'!$C$4,$V965-4,0)&amp;"")</f>
        <v/>
      </c>
      <c r="S965" s="221" t="str">
        <f aca="true">IF(B965="","",IF(ISERROR(MATCH($E965,CL,0)),"Unknown",INDIRECT("'C'!$A$"&amp;MATCH($E965,CL,0)+1)))</f>
        <v/>
      </c>
      <c r="T965" s="221" t="str">
        <f aca="true">IF(B965="","",IF(ISERROR(MATCH($J965,SorP!$B$1:$B$6279,0)),"",INDIRECT("'SorP'!$A$"&amp;MATCH($S965&amp;$J965,SorP!C:C,0))))</f>
        <v/>
      </c>
      <c r="U965" s="222"/>
      <c r="V965" s="223" t="e">
        <f aca="false">IF(C965="",NA(),IF(OR(C965="Smelter not listed",C965="Smelter not yet identified"),MATCH($B965&amp;$D965,'Smelter Look-up'!$J:$J,0),MATCH($B965&amp;$C965,'Smelter Look-up'!$J:$J,0)))</f>
        <v>#N/A</v>
      </c>
      <c r="X965" s="179" t="n">
        <f aca="false">IF(AND(C965="Smelter not listed",OR(LEN(D965)=0,LEN(E965)=0)),1,0)</f>
        <v>0</v>
      </c>
      <c r="AB965" s="224" t="str">
        <f aca="false">B965&amp;C965</f>
        <v/>
      </c>
    </row>
    <row r="966" s="179" customFormat="true" ht="20.25" hidden="false" customHeight="false" outlineLevel="0" collapsed="false">
      <c r="A966" s="221"/>
      <c r="B966" s="211" t="str">
        <f aca="false">IF(LEN(A966)=0,"",INDEX('Smelter Look-up'!$A:$A,MATCH($A966,'Smelter Look-up'!$E:$E,0)))</f>
        <v/>
      </c>
      <c r="C966" s="212" t="str">
        <f aca="false">IF(LEN(A966)=0,"",INDEX('Smelter Look-up'!$C:$C,MATCH($A966,'Smelter Look-up'!$E:$E,0)))</f>
        <v/>
      </c>
      <c r="D966" s="213"/>
      <c r="E966" s="211" t="str">
        <f aca="true">IF(ISERROR($V966),"",OFFSET('Smelter Look-up'!$D$4,$V966-4,0)&amp;"")</f>
        <v/>
      </c>
      <c r="F966" s="214" t="str">
        <f aca="true">IF(ISERROR($V966),"",OFFSET('Smelter Look-up'!$E$4,$V966-4,0))</f>
        <v/>
      </c>
      <c r="G966" s="214" t="str">
        <f aca="true">IF(C966=$X$4,IF(ISERROR($V966),"Enter smelter details","RMI"),IF(ISERROR($V966),"",OFFSET('Smelter Look-up'!$F$4,$V966-4,0)))</f>
        <v/>
      </c>
      <c r="H966" s="215" t="str">
        <f aca="true">IF(ISERROR($V966),"",OFFSET('Smelter Look-up'!$G$4,$V966-4,0))</f>
        <v/>
      </c>
      <c r="I966" s="216" t="str">
        <f aca="true">IF(ISERROR($V966),"",OFFSET('Smelter Look-up'!$H$4,$V966-4,0))</f>
        <v/>
      </c>
      <c r="J966" s="216" t="str">
        <f aca="true">IF(ISERROR($V966),"",OFFSET('Smelter Look-up'!$I$4,$V966-4,0))</f>
        <v/>
      </c>
      <c r="K966" s="217"/>
      <c r="L966" s="217"/>
      <c r="M966" s="217"/>
      <c r="N966" s="217"/>
      <c r="O966" s="217"/>
      <c r="P966" s="218"/>
      <c r="Q966" s="219"/>
      <c r="R966" s="220" t="str">
        <f aca="true">IF(ISERROR($V966),"",OFFSET('Smelter Look-up'!$C$4,$V966-4,0)&amp;"")</f>
        <v/>
      </c>
      <c r="S966" s="221" t="str">
        <f aca="true">IF(B966="","",IF(ISERROR(MATCH($E966,CL,0)),"Unknown",INDIRECT("'C'!$A$"&amp;MATCH($E966,CL,0)+1)))</f>
        <v/>
      </c>
      <c r="T966" s="221" t="str">
        <f aca="true">IF(B966="","",IF(ISERROR(MATCH($J966,SorP!$B$1:$B$6279,0)),"",INDIRECT("'SorP'!$A$"&amp;MATCH($S966&amp;$J966,SorP!C:C,0))))</f>
        <v/>
      </c>
      <c r="U966" s="222"/>
      <c r="V966" s="223" t="e">
        <f aca="false">IF(C966="",NA(),IF(OR(C966="Smelter not listed",C966="Smelter not yet identified"),MATCH($B966&amp;$D966,'Smelter Look-up'!$J:$J,0),MATCH($B966&amp;$C966,'Smelter Look-up'!$J:$J,0)))</f>
        <v>#N/A</v>
      </c>
      <c r="X966" s="179" t="n">
        <f aca="false">IF(AND(C966="Smelter not listed",OR(LEN(D966)=0,LEN(E966)=0)),1,0)</f>
        <v>0</v>
      </c>
      <c r="AB966" s="224" t="str">
        <f aca="false">B966&amp;C966</f>
        <v/>
      </c>
    </row>
    <row r="967" s="179" customFormat="true" ht="20.25" hidden="false" customHeight="false" outlineLevel="0" collapsed="false">
      <c r="A967" s="221"/>
      <c r="B967" s="211" t="str">
        <f aca="false">IF(LEN(A967)=0,"",INDEX('Smelter Look-up'!$A:$A,MATCH($A967,'Smelter Look-up'!$E:$E,0)))</f>
        <v/>
      </c>
      <c r="C967" s="212" t="str">
        <f aca="false">IF(LEN(A967)=0,"",INDEX('Smelter Look-up'!$C:$C,MATCH($A967,'Smelter Look-up'!$E:$E,0)))</f>
        <v/>
      </c>
      <c r="D967" s="213"/>
      <c r="E967" s="211" t="str">
        <f aca="true">IF(ISERROR($V967),"",OFFSET('Smelter Look-up'!$D$4,$V967-4,0)&amp;"")</f>
        <v/>
      </c>
      <c r="F967" s="214" t="str">
        <f aca="true">IF(ISERROR($V967),"",OFFSET('Smelter Look-up'!$E$4,$V967-4,0))</f>
        <v/>
      </c>
      <c r="G967" s="214" t="str">
        <f aca="true">IF(C967=$X$4,IF(ISERROR($V967),"Enter smelter details","RMI"),IF(ISERROR($V967),"",OFFSET('Smelter Look-up'!$F$4,$V967-4,0)))</f>
        <v/>
      </c>
      <c r="H967" s="215" t="str">
        <f aca="true">IF(ISERROR($V967),"",OFFSET('Smelter Look-up'!$G$4,$V967-4,0))</f>
        <v/>
      </c>
      <c r="I967" s="216" t="str">
        <f aca="true">IF(ISERROR($V967),"",OFFSET('Smelter Look-up'!$H$4,$V967-4,0))</f>
        <v/>
      </c>
      <c r="J967" s="216" t="str">
        <f aca="true">IF(ISERROR($V967),"",OFFSET('Smelter Look-up'!$I$4,$V967-4,0))</f>
        <v/>
      </c>
      <c r="K967" s="217"/>
      <c r="L967" s="217"/>
      <c r="M967" s="217"/>
      <c r="N967" s="217"/>
      <c r="O967" s="217"/>
      <c r="P967" s="218"/>
      <c r="Q967" s="219"/>
      <c r="R967" s="220" t="str">
        <f aca="true">IF(ISERROR($V967),"",OFFSET('Smelter Look-up'!$C$4,$V967-4,0)&amp;"")</f>
        <v/>
      </c>
      <c r="S967" s="221" t="str">
        <f aca="true">IF(B967="","",IF(ISERROR(MATCH($E967,CL,0)),"Unknown",INDIRECT("'C'!$A$"&amp;MATCH($E967,CL,0)+1)))</f>
        <v/>
      </c>
      <c r="T967" s="221" t="str">
        <f aca="true">IF(B967="","",IF(ISERROR(MATCH($J967,SorP!$B$1:$B$6279,0)),"",INDIRECT("'SorP'!$A$"&amp;MATCH($S967&amp;$J967,SorP!C:C,0))))</f>
        <v/>
      </c>
      <c r="U967" s="222"/>
      <c r="V967" s="223" t="e">
        <f aca="false">IF(C967="",NA(),IF(OR(C967="Smelter not listed",C967="Smelter not yet identified"),MATCH($B967&amp;$D967,'Smelter Look-up'!$J:$J,0),MATCH($B967&amp;$C967,'Smelter Look-up'!$J:$J,0)))</f>
        <v>#N/A</v>
      </c>
      <c r="X967" s="179" t="n">
        <f aca="false">IF(AND(C967="Smelter not listed",OR(LEN(D967)=0,LEN(E967)=0)),1,0)</f>
        <v>0</v>
      </c>
      <c r="AB967" s="224" t="str">
        <f aca="false">B967&amp;C967</f>
        <v/>
      </c>
    </row>
    <row r="968" s="179" customFormat="true" ht="20.25" hidden="false" customHeight="false" outlineLevel="0" collapsed="false">
      <c r="A968" s="221"/>
      <c r="B968" s="211" t="str">
        <f aca="false">IF(LEN(A968)=0,"",INDEX('Smelter Look-up'!$A:$A,MATCH($A968,'Smelter Look-up'!$E:$E,0)))</f>
        <v/>
      </c>
      <c r="C968" s="212" t="str">
        <f aca="false">IF(LEN(A968)=0,"",INDEX('Smelter Look-up'!$C:$C,MATCH($A968,'Smelter Look-up'!$E:$E,0)))</f>
        <v/>
      </c>
      <c r="D968" s="213"/>
      <c r="E968" s="211" t="str">
        <f aca="true">IF(ISERROR($V968),"",OFFSET('Smelter Look-up'!$D$4,$V968-4,0)&amp;"")</f>
        <v/>
      </c>
      <c r="F968" s="214" t="str">
        <f aca="true">IF(ISERROR($V968),"",OFFSET('Smelter Look-up'!$E$4,$V968-4,0))</f>
        <v/>
      </c>
      <c r="G968" s="214" t="str">
        <f aca="true">IF(C968=$X$4,IF(ISERROR($V968),"Enter smelter details","RMI"),IF(ISERROR($V968),"",OFFSET('Smelter Look-up'!$F$4,$V968-4,0)))</f>
        <v/>
      </c>
      <c r="H968" s="215" t="str">
        <f aca="true">IF(ISERROR($V968),"",OFFSET('Smelter Look-up'!$G$4,$V968-4,0))</f>
        <v/>
      </c>
      <c r="I968" s="216" t="str">
        <f aca="true">IF(ISERROR($V968),"",OFFSET('Smelter Look-up'!$H$4,$V968-4,0))</f>
        <v/>
      </c>
      <c r="J968" s="216" t="str">
        <f aca="true">IF(ISERROR($V968),"",OFFSET('Smelter Look-up'!$I$4,$V968-4,0))</f>
        <v/>
      </c>
      <c r="K968" s="217"/>
      <c r="L968" s="217"/>
      <c r="M968" s="217"/>
      <c r="N968" s="217"/>
      <c r="O968" s="217"/>
      <c r="P968" s="218"/>
      <c r="Q968" s="219"/>
      <c r="R968" s="220" t="str">
        <f aca="true">IF(ISERROR($V968),"",OFFSET('Smelter Look-up'!$C$4,$V968-4,0)&amp;"")</f>
        <v/>
      </c>
      <c r="S968" s="221" t="str">
        <f aca="true">IF(B968="","",IF(ISERROR(MATCH($E968,CL,0)),"Unknown",INDIRECT("'C'!$A$"&amp;MATCH($E968,CL,0)+1)))</f>
        <v/>
      </c>
      <c r="T968" s="221" t="str">
        <f aca="true">IF(B968="","",IF(ISERROR(MATCH($J968,SorP!$B$1:$B$6279,0)),"",INDIRECT("'SorP'!$A$"&amp;MATCH($S968&amp;$J968,SorP!C:C,0))))</f>
        <v/>
      </c>
      <c r="U968" s="222"/>
      <c r="V968" s="223" t="e">
        <f aca="false">IF(C968="",NA(),IF(OR(C968="Smelter not listed",C968="Smelter not yet identified"),MATCH($B968&amp;$D968,'Smelter Look-up'!$J:$J,0),MATCH($B968&amp;$C968,'Smelter Look-up'!$J:$J,0)))</f>
        <v>#N/A</v>
      </c>
      <c r="X968" s="179" t="n">
        <f aca="false">IF(AND(C968="Smelter not listed",OR(LEN(D968)=0,LEN(E968)=0)),1,0)</f>
        <v>0</v>
      </c>
      <c r="AB968" s="224" t="str">
        <f aca="false">B968&amp;C968</f>
        <v/>
      </c>
    </row>
    <row r="969" s="179" customFormat="true" ht="20.25" hidden="false" customHeight="false" outlineLevel="0" collapsed="false">
      <c r="A969" s="221"/>
      <c r="B969" s="211" t="str">
        <f aca="false">IF(LEN(A969)=0,"",INDEX('Smelter Look-up'!$A:$A,MATCH($A969,'Smelter Look-up'!$E:$E,0)))</f>
        <v/>
      </c>
      <c r="C969" s="212" t="str">
        <f aca="false">IF(LEN(A969)=0,"",INDEX('Smelter Look-up'!$C:$C,MATCH($A969,'Smelter Look-up'!$E:$E,0)))</f>
        <v/>
      </c>
      <c r="D969" s="213"/>
      <c r="E969" s="211" t="str">
        <f aca="true">IF(ISERROR($V969),"",OFFSET('Smelter Look-up'!$D$4,$V969-4,0)&amp;"")</f>
        <v/>
      </c>
      <c r="F969" s="214" t="str">
        <f aca="true">IF(ISERROR($V969),"",OFFSET('Smelter Look-up'!$E$4,$V969-4,0))</f>
        <v/>
      </c>
      <c r="G969" s="214" t="str">
        <f aca="true">IF(C969=$X$4,IF(ISERROR($V969),"Enter smelter details","RMI"),IF(ISERROR($V969),"",OFFSET('Smelter Look-up'!$F$4,$V969-4,0)))</f>
        <v/>
      </c>
      <c r="H969" s="215" t="str">
        <f aca="true">IF(ISERROR($V969),"",OFFSET('Smelter Look-up'!$G$4,$V969-4,0))</f>
        <v/>
      </c>
      <c r="I969" s="216" t="str">
        <f aca="true">IF(ISERROR($V969),"",OFFSET('Smelter Look-up'!$H$4,$V969-4,0))</f>
        <v/>
      </c>
      <c r="J969" s="216" t="str">
        <f aca="true">IF(ISERROR($V969),"",OFFSET('Smelter Look-up'!$I$4,$V969-4,0))</f>
        <v/>
      </c>
      <c r="K969" s="217"/>
      <c r="L969" s="217"/>
      <c r="M969" s="217"/>
      <c r="N969" s="217"/>
      <c r="O969" s="217"/>
      <c r="P969" s="218"/>
      <c r="Q969" s="219"/>
      <c r="R969" s="220" t="str">
        <f aca="true">IF(ISERROR($V969),"",OFFSET('Smelter Look-up'!$C$4,$V969-4,0)&amp;"")</f>
        <v/>
      </c>
      <c r="S969" s="221" t="str">
        <f aca="true">IF(B969="","",IF(ISERROR(MATCH($E969,CL,0)),"Unknown",INDIRECT("'C'!$A$"&amp;MATCH($E969,CL,0)+1)))</f>
        <v/>
      </c>
      <c r="T969" s="221" t="str">
        <f aca="true">IF(B969="","",IF(ISERROR(MATCH($J969,SorP!$B$1:$B$6279,0)),"",INDIRECT("'SorP'!$A$"&amp;MATCH($S969&amp;$J969,SorP!C:C,0))))</f>
        <v/>
      </c>
      <c r="U969" s="222"/>
      <c r="V969" s="223" t="e">
        <f aca="false">IF(C969="",NA(),IF(OR(C969="Smelter not listed",C969="Smelter not yet identified"),MATCH($B969&amp;$D969,'Smelter Look-up'!$J:$J,0),MATCH($B969&amp;$C969,'Smelter Look-up'!$J:$J,0)))</f>
        <v>#N/A</v>
      </c>
      <c r="X969" s="179" t="n">
        <f aca="false">IF(AND(C969="Smelter not listed",OR(LEN(D969)=0,LEN(E969)=0)),1,0)</f>
        <v>0</v>
      </c>
      <c r="AB969" s="224" t="str">
        <f aca="false">B969&amp;C969</f>
        <v/>
      </c>
    </row>
    <row r="970" s="179" customFormat="true" ht="20.25" hidden="false" customHeight="false" outlineLevel="0" collapsed="false">
      <c r="A970" s="221"/>
      <c r="B970" s="211" t="str">
        <f aca="false">IF(LEN(A970)=0,"",INDEX('Smelter Look-up'!$A:$A,MATCH($A970,'Smelter Look-up'!$E:$E,0)))</f>
        <v/>
      </c>
      <c r="C970" s="212" t="str">
        <f aca="false">IF(LEN(A970)=0,"",INDEX('Smelter Look-up'!$C:$C,MATCH($A970,'Smelter Look-up'!$E:$E,0)))</f>
        <v/>
      </c>
      <c r="D970" s="213"/>
      <c r="E970" s="211" t="str">
        <f aca="true">IF(ISERROR($V970),"",OFFSET('Smelter Look-up'!$D$4,$V970-4,0)&amp;"")</f>
        <v/>
      </c>
      <c r="F970" s="214" t="str">
        <f aca="true">IF(ISERROR($V970),"",OFFSET('Smelter Look-up'!$E$4,$V970-4,0))</f>
        <v/>
      </c>
      <c r="G970" s="214" t="str">
        <f aca="true">IF(C970=$X$4,IF(ISERROR($V970),"Enter smelter details","RMI"),IF(ISERROR($V970),"",OFFSET('Smelter Look-up'!$F$4,$V970-4,0)))</f>
        <v/>
      </c>
      <c r="H970" s="215" t="str">
        <f aca="true">IF(ISERROR($V970),"",OFFSET('Smelter Look-up'!$G$4,$V970-4,0))</f>
        <v/>
      </c>
      <c r="I970" s="216" t="str">
        <f aca="true">IF(ISERROR($V970),"",OFFSET('Smelter Look-up'!$H$4,$V970-4,0))</f>
        <v/>
      </c>
      <c r="J970" s="216" t="str">
        <f aca="true">IF(ISERROR($V970),"",OFFSET('Smelter Look-up'!$I$4,$V970-4,0))</f>
        <v/>
      </c>
      <c r="K970" s="217"/>
      <c r="L970" s="217"/>
      <c r="M970" s="217"/>
      <c r="N970" s="217"/>
      <c r="O970" s="217"/>
      <c r="P970" s="218"/>
      <c r="Q970" s="219"/>
      <c r="R970" s="220" t="str">
        <f aca="true">IF(ISERROR($V970),"",OFFSET('Smelter Look-up'!$C$4,$V970-4,0)&amp;"")</f>
        <v/>
      </c>
      <c r="S970" s="221" t="str">
        <f aca="true">IF(B970="","",IF(ISERROR(MATCH($E970,CL,0)),"Unknown",INDIRECT("'C'!$A$"&amp;MATCH($E970,CL,0)+1)))</f>
        <v/>
      </c>
      <c r="T970" s="221" t="str">
        <f aca="true">IF(B970="","",IF(ISERROR(MATCH($J970,SorP!$B$1:$B$6279,0)),"",INDIRECT("'SorP'!$A$"&amp;MATCH($S970&amp;$J970,SorP!C:C,0))))</f>
        <v/>
      </c>
      <c r="U970" s="222"/>
      <c r="V970" s="223" t="e">
        <f aca="false">IF(C970="",NA(),IF(OR(C970="Smelter not listed",C970="Smelter not yet identified"),MATCH($B970&amp;$D970,'Smelter Look-up'!$J:$J,0),MATCH($B970&amp;$C970,'Smelter Look-up'!$J:$J,0)))</f>
        <v>#N/A</v>
      </c>
      <c r="X970" s="179" t="n">
        <f aca="false">IF(AND(C970="Smelter not listed",OR(LEN(D970)=0,LEN(E970)=0)),1,0)</f>
        <v>0</v>
      </c>
      <c r="AB970" s="224" t="str">
        <f aca="false">B970&amp;C970</f>
        <v/>
      </c>
    </row>
    <row r="971" s="179" customFormat="true" ht="20.25" hidden="false" customHeight="false" outlineLevel="0" collapsed="false">
      <c r="A971" s="221"/>
      <c r="B971" s="211" t="str">
        <f aca="false">IF(LEN(A971)=0,"",INDEX('Smelter Look-up'!$A:$A,MATCH($A971,'Smelter Look-up'!$E:$E,0)))</f>
        <v/>
      </c>
      <c r="C971" s="212" t="str">
        <f aca="false">IF(LEN(A971)=0,"",INDEX('Smelter Look-up'!$C:$C,MATCH($A971,'Smelter Look-up'!$E:$E,0)))</f>
        <v/>
      </c>
      <c r="D971" s="213"/>
      <c r="E971" s="211" t="str">
        <f aca="true">IF(ISERROR($V971),"",OFFSET('Smelter Look-up'!$D$4,$V971-4,0)&amp;"")</f>
        <v/>
      </c>
      <c r="F971" s="214" t="str">
        <f aca="true">IF(ISERROR($V971),"",OFFSET('Smelter Look-up'!$E$4,$V971-4,0))</f>
        <v/>
      </c>
      <c r="G971" s="214" t="str">
        <f aca="true">IF(C971=$X$4,IF(ISERROR($V971),"Enter smelter details","RMI"),IF(ISERROR($V971),"",OFFSET('Smelter Look-up'!$F$4,$V971-4,0)))</f>
        <v/>
      </c>
      <c r="H971" s="215" t="str">
        <f aca="true">IF(ISERROR($V971),"",OFFSET('Smelter Look-up'!$G$4,$V971-4,0))</f>
        <v/>
      </c>
      <c r="I971" s="216" t="str">
        <f aca="true">IF(ISERROR($V971),"",OFFSET('Smelter Look-up'!$H$4,$V971-4,0))</f>
        <v/>
      </c>
      <c r="J971" s="216" t="str">
        <f aca="true">IF(ISERROR($V971),"",OFFSET('Smelter Look-up'!$I$4,$V971-4,0))</f>
        <v/>
      </c>
      <c r="K971" s="217"/>
      <c r="L971" s="217"/>
      <c r="M971" s="217"/>
      <c r="N971" s="217"/>
      <c r="O971" s="217"/>
      <c r="P971" s="218"/>
      <c r="Q971" s="219"/>
      <c r="R971" s="220" t="str">
        <f aca="true">IF(ISERROR($V971),"",OFFSET('Smelter Look-up'!$C$4,$V971-4,0)&amp;"")</f>
        <v/>
      </c>
      <c r="S971" s="221" t="str">
        <f aca="true">IF(B971="","",IF(ISERROR(MATCH($E971,CL,0)),"Unknown",INDIRECT("'C'!$A$"&amp;MATCH($E971,CL,0)+1)))</f>
        <v/>
      </c>
      <c r="T971" s="221" t="str">
        <f aca="true">IF(B971="","",IF(ISERROR(MATCH($J971,SorP!$B$1:$B$6279,0)),"",INDIRECT("'SorP'!$A$"&amp;MATCH($S971&amp;$J971,SorP!C:C,0))))</f>
        <v/>
      </c>
      <c r="U971" s="222"/>
      <c r="V971" s="223" t="e">
        <f aca="false">IF(C971="",NA(),IF(OR(C971="Smelter not listed",C971="Smelter not yet identified"),MATCH($B971&amp;$D971,'Smelter Look-up'!$J:$J,0),MATCH($B971&amp;$C971,'Smelter Look-up'!$J:$J,0)))</f>
        <v>#N/A</v>
      </c>
      <c r="X971" s="179" t="n">
        <f aca="false">IF(AND(C971="Smelter not listed",OR(LEN(D971)=0,LEN(E971)=0)),1,0)</f>
        <v>0</v>
      </c>
      <c r="AB971" s="224" t="str">
        <f aca="false">B971&amp;C971</f>
        <v/>
      </c>
    </row>
    <row r="972" s="179" customFormat="true" ht="20.25" hidden="false" customHeight="false" outlineLevel="0" collapsed="false">
      <c r="A972" s="221"/>
      <c r="B972" s="211" t="str">
        <f aca="false">IF(LEN(A972)=0,"",INDEX('Smelter Look-up'!$A:$A,MATCH($A972,'Smelter Look-up'!$E:$E,0)))</f>
        <v/>
      </c>
      <c r="C972" s="212" t="str">
        <f aca="false">IF(LEN(A972)=0,"",INDEX('Smelter Look-up'!$C:$C,MATCH($A972,'Smelter Look-up'!$E:$E,0)))</f>
        <v/>
      </c>
      <c r="D972" s="213"/>
      <c r="E972" s="211" t="str">
        <f aca="true">IF(ISERROR($V972),"",OFFSET('Smelter Look-up'!$D$4,$V972-4,0)&amp;"")</f>
        <v/>
      </c>
      <c r="F972" s="214" t="str">
        <f aca="true">IF(ISERROR($V972),"",OFFSET('Smelter Look-up'!$E$4,$V972-4,0))</f>
        <v/>
      </c>
      <c r="G972" s="214" t="str">
        <f aca="true">IF(C972=$X$4,IF(ISERROR($V972),"Enter smelter details","RMI"),IF(ISERROR($V972),"",OFFSET('Smelter Look-up'!$F$4,$V972-4,0)))</f>
        <v/>
      </c>
      <c r="H972" s="215" t="str">
        <f aca="true">IF(ISERROR($V972),"",OFFSET('Smelter Look-up'!$G$4,$V972-4,0))</f>
        <v/>
      </c>
      <c r="I972" s="216" t="str">
        <f aca="true">IF(ISERROR($V972),"",OFFSET('Smelter Look-up'!$H$4,$V972-4,0))</f>
        <v/>
      </c>
      <c r="J972" s="216" t="str">
        <f aca="true">IF(ISERROR($V972),"",OFFSET('Smelter Look-up'!$I$4,$V972-4,0))</f>
        <v/>
      </c>
      <c r="K972" s="217"/>
      <c r="L972" s="217"/>
      <c r="M972" s="217"/>
      <c r="N972" s="217"/>
      <c r="O972" s="217"/>
      <c r="P972" s="218"/>
      <c r="Q972" s="219"/>
      <c r="R972" s="220" t="str">
        <f aca="true">IF(ISERROR($V972),"",OFFSET('Smelter Look-up'!$C$4,$V972-4,0)&amp;"")</f>
        <v/>
      </c>
      <c r="S972" s="221" t="str">
        <f aca="true">IF(B972="","",IF(ISERROR(MATCH($E972,CL,0)),"Unknown",INDIRECT("'C'!$A$"&amp;MATCH($E972,CL,0)+1)))</f>
        <v/>
      </c>
      <c r="T972" s="221" t="str">
        <f aca="true">IF(B972="","",IF(ISERROR(MATCH($J972,SorP!$B$1:$B$6279,0)),"",INDIRECT("'SorP'!$A$"&amp;MATCH($S972&amp;$J972,SorP!C:C,0))))</f>
        <v/>
      </c>
      <c r="U972" s="222"/>
      <c r="V972" s="223" t="e">
        <f aca="false">IF(C972="",NA(),IF(OR(C972="Smelter not listed",C972="Smelter not yet identified"),MATCH($B972&amp;$D972,'Smelter Look-up'!$J:$J,0),MATCH($B972&amp;$C972,'Smelter Look-up'!$J:$J,0)))</f>
        <v>#N/A</v>
      </c>
      <c r="X972" s="179" t="n">
        <f aca="false">IF(AND(C972="Smelter not listed",OR(LEN(D972)=0,LEN(E972)=0)),1,0)</f>
        <v>0</v>
      </c>
      <c r="AB972" s="224" t="str">
        <f aca="false">B972&amp;C972</f>
        <v/>
      </c>
    </row>
    <row r="973" s="179" customFormat="true" ht="20.25" hidden="false" customHeight="false" outlineLevel="0" collapsed="false">
      <c r="A973" s="221"/>
      <c r="B973" s="211" t="str">
        <f aca="false">IF(LEN(A973)=0,"",INDEX('Smelter Look-up'!$A:$A,MATCH($A973,'Smelter Look-up'!$E:$E,0)))</f>
        <v/>
      </c>
      <c r="C973" s="212" t="str">
        <f aca="false">IF(LEN(A973)=0,"",INDEX('Smelter Look-up'!$C:$C,MATCH($A973,'Smelter Look-up'!$E:$E,0)))</f>
        <v/>
      </c>
      <c r="D973" s="213"/>
      <c r="E973" s="211" t="str">
        <f aca="true">IF(ISERROR($V973),"",OFFSET('Smelter Look-up'!$D$4,$V973-4,0)&amp;"")</f>
        <v/>
      </c>
      <c r="F973" s="214" t="str">
        <f aca="true">IF(ISERROR($V973),"",OFFSET('Smelter Look-up'!$E$4,$V973-4,0))</f>
        <v/>
      </c>
      <c r="G973" s="214" t="str">
        <f aca="true">IF(C973=$X$4,IF(ISERROR($V973),"Enter smelter details","RMI"),IF(ISERROR($V973),"",OFFSET('Smelter Look-up'!$F$4,$V973-4,0)))</f>
        <v/>
      </c>
      <c r="H973" s="215" t="str">
        <f aca="true">IF(ISERROR($V973),"",OFFSET('Smelter Look-up'!$G$4,$V973-4,0))</f>
        <v/>
      </c>
      <c r="I973" s="216" t="str">
        <f aca="true">IF(ISERROR($V973),"",OFFSET('Smelter Look-up'!$H$4,$V973-4,0))</f>
        <v/>
      </c>
      <c r="J973" s="216" t="str">
        <f aca="true">IF(ISERROR($V973),"",OFFSET('Smelter Look-up'!$I$4,$V973-4,0))</f>
        <v/>
      </c>
      <c r="K973" s="217"/>
      <c r="L973" s="217"/>
      <c r="M973" s="217"/>
      <c r="N973" s="217"/>
      <c r="O973" s="217"/>
      <c r="P973" s="218"/>
      <c r="Q973" s="219"/>
      <c r="R973" s="220" t="str">
        <f aca="true">IF(ISERROR($V973),"",OFFSET('Smelter Look-up'!$C$4,$V973-4,0)&amp;"")</f>
        <v/>
      </c>
      <c r="S973" s="221" t="str">
        <f aca="true">IF(B973="","",IF(ISERROR(MATCH($E973,CL,0)),"Unknown",INDIRECT("'C'!$A$"&amp;MATCH($E973,CL,0)+1)))</f>
        <v/>
      </c>
      <c r="T973" s="221" t="str">
        <f aca="true">IF(B973="","",IF(ISERROR(MATCH($J973,SorP!$B$1:$B$6279,0)),"",INDIRECT("'SorP'!$A$"&amp;MATCH($S973&amp;$J973,SorP!C:C,0))))</f>
        <v/>
      </c>
      <c r="U973" s="222"/>
      <c r="V973" s="223" t="e">
        <f aca="false">IF(C973="",NA(),IF(OR(C973="Smelter not listed",C973="Smelter not yet identified"),MATCH($B973&amp;$D973,'Smelter Look-up'!$J:$J,0),MATCH($B973&amp;$C973,'Smelter Look-up'!$J:$J,0)))</f>
        <v>#N/A</v>
      </c>
      <c r="X973" s="179" t="n">
        <f aca="false">IF(AND(C973="Smelter not listed",OR(LEN(D973)=0,LEN(E973)=0)),1,0)</f>
        <v>0</v>
      </c>
      <c r="AB973" s="224" t="str">
        <f aca="false">B973&amp;C973</f>
        <v/>
      </c>
    </row>
    <row r="974" s="179" customFormat="true" ht="20.25" hidden="false" customHeight="false" outlineLevel="0" collapsed="false">
      <c r="A974" s="221"/>
      <c r="B974" s="211" t="str">
        <f aca="false">IF(LEN(A974)=0,"",INDEX('Smelter Look-up'!$A:$A,MATCH($A974,'Smelter Look-up'!$E:$E,0)))</f>
        <v/>
      </c>
      <c r="C974" s="212" t="str">
        <f aca="false">IF(LEN(A974)=0,"",INDEX('Smelter Look-up'!$C:$C,MATCH($A974,'Smelter Look-up'!$E:$E,0)))</f>
        <v/>
      </c>
      <c r="D974" s="213"/>
      <c r="E974" s="211" t="str">
        <f aca="true">IF(ISERROR($V974),"",OFFSET('Smelter Look-up'!$D$4,$V974-4,0)&amp;"")</f>
        <v/>
      </c>
      <c r="F974" s="214" t="str">
        <f aca="true">IF(ISERROR($V974),"",OFFSET('Smelter Look-up'!$E$4,$V974-4,0))</f>
        <v/>
      </c>
      <c r="G974" s="214" t="str">
        <f aca="true">IF(C974=$X$4,IF(ISERROR($V974),"Enter smelter details","RMI"),IF(ISERROR($V974),"",OFFSET('Smelter Look-up'!$F$4,$V974-4,0)))</f>
        <v/>
      </c>
      <c r="H974" s="215" t="str">
        <f aca="true">IF(ISERROR($V974),"",OFFSET('Smelter Look-up'!$G$4,$V974-4,0))</f>
        <v/>
      </c>
      <c r="I974" s="216" t="str">
        <f aca="true">IF(ISERROR($V974),"",OFFSET('Smelter Look-up'!$H$4,$V974-4,0))</f>
        <v/>
      </c>
      <c r="J974" s="216" t="str">
        <f aca="true">IF(ISERROR($V974),"",OFFSET('Smelter Look-up'!$I$4,$V974-4,0))</f>
        <v/>
      </c>
      <c r="K974" s="217"/>
      <c r="L974" s="217"/>
      <c r="M974" s="217"/>
      <c r="N974" s="217"/>
      <c r="O974" s="217"/>
      <c r="P974" s="218"/>
      <c r="Q974" s="219"/>
      <c r="R974" s="220" t="str">
        <f aca="true">IF(ISERROR($V974),"",OFFSET('Smelter Look-up'!$C$4,$V974-4,0)&amp;"")</f>
        <v/>
      </c>
      <c r="S974" s="221" t="str">
        <f aca="true">IF(B974="","",IF(ISERROR(MATCH($E974,CL,0)),"Unknown",INDIRECT("'C'!$A$"&amp;MATCH($E974,CL,0)+1)))</f>
        <v/>
      </c>
      <c r="T974" s="221" t="str">
        <f aca="true">IF(B974="","",IF(ISERROR(MATCH($J974,SorP!$B$1:$B$6279,0)),"",INDIRECT("'SorP'!$A$"&amp;MATCH($S974&amp;$J974,SorP!C:C,0))))</f>
        <v/>
      </c>
      <c r="U974" s="222"/>
      <c r="V974" s="223" t="e">
        <f aca="false">IF(C974="",NA(),IF(OR(C974="Smelter not listed",C974="Smelter not yet identified"),MATCH($B974&amp;$D974,'Smelter Look-up'!$J:$J,0),MATCH($B974&amp;$C974,'Smelter Look-up'!$J:$J,0)))</f>
        <v>#N/A</v>
      </c>
      <c r="X974" s="179" t="n">
        <f aca="false">IF(AND(C974="Smelter not listed",OR(LEN(D974)=0,LEN(E974)=0)),1,0)</f>
        <v>0</v>
      </c>
      <c r="AB974" s="224" t="str">
        <f aca="false">B974&amp;C974</f>
        <v/>
      </c>
    </row>
    <row r="975" s="179" customFormat="true" ht="20.25" hidden="false" customHeight="false" outlineLevel="0" collapsed="false">
      <c r="A975" s="221"/>
      <c r="B975" s="211" t="str">
        <f aca="false">IF(LEN(A975)=0,"",INDEX('Smelter Look-up'!$A:$A,MATCH($A975,'Smelter Look-up'!$E:$E,0)))</f>
        <v/>
      </c>
      <c r="C975" s="212" t="str">
        <f aca="false">IF(LEN(A975)=0,"",INDEX('Smelter Look-up'!$C:$C,MATCH($A975,'Smelter Look-up'!$E:$E,0)))</f>
        <v/>
      </c>
      <c r="D975" s="213"/>
      <c r="E975" s="211" t="str">
        <f aca="true">IF(ISERROR($V975),"",OFFSET('Smelter Look-up'!$D$4,$V975-4,0)&amp;"")</f>
        <v/>
      </c>
      <c r="F975" s="214" t="str">
        <f aca="true">IF(ISERROR($V975),"",OFFSET('Smelter Look-up'!$E$4,$V975-4,0))</f>
        <v/>
      </c>
      <c r="G975" s="214" t="str">
        <f aca="true">IF(C975=$X$4,IF(ISERROR($V975),"Enter smelter details","RMI"),IF(ISERROR($V975),"",OFFSET('Smelter Look-up'!$F$4,$V975-4,0)))</f>
        <v/>
      </c>
      <c r="H975" s="215" t="str">
        <f aca="true">IF(ISERROR($V975),"",OFFSET('Smelter Look-up'!$G$4,$V975-4,0))</f>
        <v/>
      </c>
      <c r="I975" s="216" t="str">
        <f aca="true">IF(ISERROR($V975),"",OFFSET('Smelter Look-up'!$H$4,$V975-4,0))</f>
        <v/>
      </c>
      <c r="J975" s="216" t="str">
        <f aca="true">IF(ISERROR($V975),"",OFFSET('Smelter Look-up'!$I$4,$V975-4,0))</f>
        <v/>
      </c>
      <c r="K975" s="217"/>
      <c r="L975" s="217"/>
      <c r="M975" s="217"/>
      <c r="N975" s="217"/>
      <c r="O975" s="217"/>
      <c r="P975" s="218"/>
      <c r="Q975" s="219"/>
      <c r="R975" s="220" t="str">
        <f aca="true">IF(ISERROR($V975),"",OFFSET('Smelter Look-up'!$C$4,$V975-4,0)&amp;"")</f>
        <v/>
      </c>
      <c r="S975" s="221" t="str">
        <f aca="true">IF(B975="","",IF(ISERROR(MATCH($E975,CL,0)),"Unknown",INDIRECT("'C'!$A$"&amp;MATCH($E975,CL,0)+1)))</f>
        <v/>
      </c>
      <c r="T975" s="221" t="str">
        <f aca="true">IF(B975="","",IF(ISERROR(MATCH($J975,SorP!$B$1:$B$6279,0)),"",INDIRECT("'SorP'!$A$"&amp;MATCH($S975&amp;$J975,SorP!C:C,0))))</f>
        <v/>
      </c>
      <c r="U975" s="222"/>
      <c r="V975" s="223" t="e">
        <f aca="false">IF(C975="",NA(),IF(OR(C975="Smelter not listed",C975="Smelter not yet identified"),MATCH($B975&amp;$D975,'Smelter Look-up'!$J:$J,0),MATCH($B975&amp;$C975,'Smelter Look-up'!$J:$J,0)))</f>
        <v>#N/A</v>
      </c>
      <c r="X975" s="179" t="n">
        <f aca="false">IF(AND(C975="Smelter not listed",OR(LEN(D975)=0,LEN(E975)=0)),1,0)</f>
        <v>0</v>
      </c>
      <c r="AB975" s="224" t="str">
        <f aca="false">B975&amp;C975</f>
        <v/>
      </c>
    </row>
    <row r="976" s="179" customFormat="true" ht="20.25" hidden="false" customHeight="false" outlineLevel="0" collapsed="false">
      <c r="A976" s="221"/>
      <c r="B976" s="211" t="str">
        <f aca="false">IF(LEN(A976)=0,"",INDEX('Smelter Look-up'!$A:$A,MATCH($A976,'Smelter Look-up'!$E:$E,0)))</f>
        <v/>
      </c>
      <c r="C976" s="212" t="str">
        <f aca="false">IF(LEN(A976)=0,"",INDEX('Smelter Look-up'!$C:$C,MATCH($A976,'Smelter Look-up'!$E:$E,0)))</f>
        <v/>
      </c>
      <c r="D976" s="213"/>
      <c r="E976" s="211" t="str">
        <f aca="true">IF(ISERROR($V976),"",OFFSET('Smelter Look-up'!$D$4,$V976-4,0)&amp;"")</f>
        <v/>
      </c>
      <c r="F976" s="214" t="str">
        <f aca="true">IF(ISERROR($V976),"",OFFSET('Smelter Look-up'!$E$4,$V976-4,0))</f>
        <v/>
      </c>
      <c r="G976" s="214" t="str">
        <f aca="true">IF(C976=$X$4,IF(ISERROR($V976),"Enter smelter details","RMI"),IF(ISERROR($V976),"",OFFSET('Smelter Look-up'!$F$4,$V976-4,0)))</f>
        <v/>
      </c>
      <c r="H976" s="215" t="str">
        <f aca="true">IF(ISERROR($V976),"",OFFSET('Smelter Look-up'!$G$4,$V976-4,0))</f>
        <v/>
      </c>
      <c r="I976" s="216" t="str">
        <f aca="true">IF(ISERROR($V976),"",OFFSET('Smelter Look-up'!$H$4,$V976-4,0))</f>
        <v/>
      </c>
      <c r="J976" s="216" t="str">
        <f aca="true">IF(ISERROR($V976),"",OFFSET('Smelter Look-up'!$I$4,$V976-4,0))</f>
        <v/>
      </c>
      <c r="K976" s="217"/>
      <c r="L976" s="217"/>
      <c r="M976" s="217"/>
      <c r="N976" s="217"/>
      <c r="O976" s="217"/>
      <c r="P976" s="218"/>
      <c r="Q976" s="219"/>
      <c r="R976" s="220" t="str">
        <f aca="true">IF(ISERROR($V976),"",OFFSET('Smelter Look-up'!$C$4,$V976-4,0)&amp;"")</f>
        <v/>
      </c>
      <c r="S976" s="221" t="str">
        <f aca="true">IF(B976="","",IF(ISERROR(MATCH($E976,CL,0)),"Unknown",INDIRECT("'C'!$A$"&amp;MATCH($E976,CL,0)+1)))</f>
        <v/>
      </c>
      <c r="T976" s="221" t="str">
        <f aca="true">IF(B976="","",IF(ISERROR(MATCH($J976,SorP!$B$1:$B$6279,0)),"",INDIRECT("'SorP'!$A$"&amp;MATCH($S976&amp;$J976,SorP!C:C,0))))</f>
        <v/>
      </c>
      <c r="U976" s="222"/>
      <c r="V976" s="223" t="e">
        <f aca="false">IF(C976="",NA(),IF(OR(C976="Smelter not listed",C976="Smelter not yet identified"),MATCH($B976&amp;$D976,'Smelter Look-up'!$J:$J,0),MATCH($B976&amp;$C976,'Smelter Look-up'!$J:$J,0)))</f>
        <v>#N/A</v>
      </c>
      <c r="X976" s="179" t="n">
        <f aca="false">IF(AND(C976="Smelter not listed",OR(LEN(D976)=0,LEN(E976)=0)),1,0)</f>
        <v>0</v>
      </c>
      <c r="AB976" s="224" t="str">
        <f aca="false">B976&amp;C976</f>
        <v/>
      </c>
    </row>
    <row r="977" s="179" customFormat="true" ht="20.25" hidden="false" customHeight="false" outlineLevel="0" collapsed="false">
      <c r="A977" s="221"/>
      <c r="B977" s="211" t="str">
        <f aca="false">IF(LEN(A977)=0,"",INDEX('Smelter Look-up'!$A:$A,MATCH($A977,'Smelter Look-up'!$E:$E,0)))</f>
        <v/>
      </c>
      <c r="C977" s="212" t="str">
        <f aca="false">IF(LEN(A977)=0,"",INDEX('Smelter Look-up'!$C:$C,MATCH($A977,'Smelter Look-up'!$E:$E,0)))</f>
        <v/>
      </c>
      <c r="D977" s="213"/>
      <c r="E977" s="211" t="str">
        <f aca="true">IF(ISERROR($V977),"",OFFSET('Smelter Look-up'!$D$4,$V977-4,0)&amp;"")</f>
        <v/>
      </c>
      <c r="F977" s="214" t="str">
        <f aca="true">IF(ISERROR($V977),"",OFFSET('Smelter Look-up'!$E$4,$V977-4,0))</f>
        <v/>
      </c>
      <c r="G977" s="214" t="str">
        <f aca="true">IF(C977=$X$4,IF(ISERROR($V977),"Enter smelter details","RMI"),IF(ISERROR($V977),"",OFFSET('Smelter Look-up'!$F$4,$V977-4,0)))</f>
        <v/>
      </c>
      <c r="H977" s="215" t="str">
        <f aca="true">IF(ISERROR($V977),"",OFFSET('Smelter Look-up'!$G$4,$V977-4,0))</f>
        <v/>
      </c>
      <c r="I977" s="216" t="str">
        <f aca="true">IF(ISERROR($V977),"",OFFSET('Smelter Look-up'!$H$4,$V977-4,0))</f>
        <v/>
      </c>
      <c r="J977" s="216" t="str">
        <f aca="true">IF(ISERROR($V977),"",OFFSET('Smelter Look-up'!$I$4,$V977-4,0))</f>
        <v/>
      </c>
      <c r="K977" s="217"/>
      <c r="L977" s="217"/>
      <c r="M977" s="217"/>
      <c r="N977" s="217"/>
      <c r="O977" s="217"/>
      <c r="P977" s="218"/>
      <c r="Q977" s="219"/>
      <c r="R977" s="220" t="str">
        <f aca="true">IF(ISERROR($V977),"",OFFSET('Smelter Look-up'!$C$4,$V977-4,0)&amp;"")</f>
        <v/>
      </c>
      <c r="S977" s="221" t="str">
        <f aca="true">IF(B977="","",IF(ISERROR(MATCH($E977,CL,0)),"Unknown",INDIRECT("'C'!$A$"&amp;MATCH($E977,CL,0)+1)))</f>
        <v/>
      </c>
      <c r="T977" s="221" t="str">
        <f aca="true">IF(B977="","",IF(ISERROR(MATCH($J977,SorP!$B$1:$B$6279,0)),"",INDIRECT("'SorP'!$A$"&amp;MATCH($S977&amp;$J977,SorP!C:C,0))))</f>
        <v/>
      </c>
      <c r="U977" s="222"/>
      <c r="V977" s="223" t="e">
        <f aca="false">IF(C977="",NA(),IF(OR(C977="Smelter not listed",C977="Smelter not yet identified"),MATCH($B977&amp;$D977,'Smelter Look-up'!$J:$J,0),MATCH($B977&amp;$C977,'Smelter Look-up'!$J:$J,0)))</f>
        <v>#N/A</v>
      </c>
      <c r="X977" s="179" t="n">
        <f aca="false">IF(AND(C977="Smelter not listed",OR(LEN(D977)=0,LEN(E977)=0)),1,0)</f>
        <v>0</v>
      </c>
      <c r="AB977" s="224" t="str">
        <f aca="false">B977&amp;C977</f>
        <v/>
      </c>
    </row>
    <row r="978" s="179" customFormat="true" ht="20.25" hidden="false" customHeight="false" outlineLevel="0" collapsed="false">
      <c r="A978" s="221"/>
      <c r="B978" s="211" t="str">
        <f aca="false">IF(LEN(A978)=0,"",INDEX('Smelter Look-up'!$A:$A,MATCH($A978,'Smelter Look-up'!$E:$E,0)))</f>
        <v/>
      </c>
      <c r="C978" s="212" t="str">
        <f aca="false">IF(LEN(A978)=0,"",INDEX('Smelter Look-up'!$C:$C,MATCH($A978,'Smelter Look-up'!$E:$E,0)))</f>
        <v/>
      </c>
      <c r="D978" s="213"/>
      <c r="E978" s="211" t="str">
        <f aca="true">IF(ISERROR($V978),"",OFFSET('Smelter Look-up'!$D$4,$V978-4,0)&amp;"")</f>
        <v/>
      </c>
      <c r="F978" s="214" t="str">
        <f aca="true">IF(ISERROR($V978),"",OFFSET('Smelter Look-up'!$E$4,$V978-4,0))</f>
        <v/>
      </c>
      <c r="G978" s="214" t="str">
        <f aca="true">IF(C978=$X$4,IF(ISERROR($V978),"Enter smelter details","RMI"),IF(ISERROR($V978),"",OFFSET('Smelter Look-up'!$F$4,$V978-4,0)))</f>
        <v/>
      </c>
      <c r="H978" s="215" t="str">
        <f aca="true">IF(ISERROR($V978),"",OFFSET('Smelter Look-up'!$G$4,$V978-4,0))</f>
        <v/>
      </c>
      <c r="I978" s="216" t="str">
        <f aca="true">IF(ISERROR($V978),"",OFFSET('Smelter Look-up'!$H$4,$V978-4,0))</f>
        <v/>
      </c>
      <c r="J978" s="216" t="str">
        <f aca="true">IF(ISERROR($V978),"",OFFSET('Smelter Look-up'!$I$4,$V978-4,0))</f>
        <v/>
      </c>
      <c r="K978" s="217"/>
      <c r="L978" s="217"/>
      <c r="M978" s="217"/>
      <c r="N978" s="217"/>
      <c r="O978" s="217"/>
      <c r="P978" s="218"/>
      <c r="Q978" s="219"/>
      <c r="R978" s="220" t="str">
        <f aca="true">IF(ISERROR($V978),"",OFFSET('Smelter Look-up'!$C$4,$V978-4,0)&amp;"")</f>
        <v/>
      </c>
      <c r="S978" s="221" t="str">
        <f aca="true">IF(B978="","",IF(ISERROR(MATCH($E978,CL,0)),"Unknown",INDIRECT("'C'!$A$"&amp;MATCH($E978,CL,0)+1)))</f>
        <v/>
      </c>
      <c r="T978" s="221" t="str">
        <f aca="true">IF(B978="","",IF(ISERROR(MATCH($J978,SorP!$B$1:$B$6279,0)),"",INDIRECT("'SorP'!$A$"&amp;MATCH($S978&amp;$J978,SorP!C:C,0))))</f>
        <v/>
      </c>
      <c r="U978" s="222"/>
      <c r="V978" s="223" t="e">
        <f aca="false">IF(C978="",NA(),IF(OR(C978="Smelter not listed",C978="Smelter not yet identified"),MATCH($B978&amp;$D978,'Smelter Look-up'!$J:$J,0),MATCH($B978&amp;$C978,'Smelter Look-up'!$J:$J,0)))</f>
        <v>#N/A</v>
      </c>
      <c r="X978" s="179" t="n">
        <f aca="false">IF(AND(C978="Smelter not listed",OR(LEN(D978)=0,LEN(E978)=0)),1,0)</f>
        <v>0</v>
      </c>
      <c r="AB978" s="224" t="str">
        <f aca="false">B978&amp;C978</f>
        <v/>
      </c>
    </row>
    <row r="979" s="179" customFormat="true" ht="20.25" hidden="false" customHeight="false" outlineLevel="0" collapsed="false">
      <c r="A979" s="221"/>
      <c r="B979" s="211" t="str">
        <f aca="false">IF(LEN(A979)=0,"",INDEX('Smelter Look-up'!$A:$A,MATCH($A979,'Smelter Look-up'!$E:$E,0)))</f>
        <v/>
      </c>
      <c r="C979" s="212" t="str">
        <f aca="false">IF(LEN(A979)=0,"",INDEX('Smelter Look-up'!$C:$C,MATCH($A979,'Smelter Look-up'!$E:$E,0)))</f>
        <v/>
      </c>
      <c r="D979" s="213"/>
      <c r="E979" s="211" t="str">
        <f aca="true">IF(ISERROR($V979),"",OFFSET('Smelter Look-up'!$D$4,$V979-4,0)&amp;"")</f>
        <v/>
      </c>
      <c r="F979" s="214" t="str">
        <f aca="true">IF(ISERROR($V979),"",OFFSET('Smelter Look-up'!$E$4,$V979-4,0))</f>
        <v/>
      </c>
      <c r="G979" s="214" t="str">
        <f aca="true">IF(C979=$X$4,IF(ISERROR($V979),"Enter smelter details","RMI"),IF(ISERROR($V979),"",OFFSET('Smelter Look-up'!$F$4,$V979-4,0)))</f>
        <v/>
      </c>
      <c r="H979" s="215" t="str">
        <f aca="true">IF(ISERROR($V979),"",OFFSET('Smelter Look-up'!$G$4,$V979-4,0))</f>
        <v/>
      </c>
      <c r="I979" s="216" t="str">
        <f aca="true">IF(ISERROR($V979),"",OFFSET('Smelter Look-up'!$H$4,$V979-4,0))</f>
        <v/>
      </c>
      <c r="J979" s="216" t="str">
        <f aca="true">IF(ISERROR($V979),"",OFFSET('Smelter Look-up'!$I$4,$V979-4,0))</f>
        <v/>
      </c>
      <c r="K979" s="217"/>
      <c r="L979" s="217"/>
      <c r="M979" s="217"/>
      <c r="N979" s="217"/>
      <c r="O979" s="217"/>
      <c r="P979" s="218"/>
      <c r="Q979" s="219"/>
      <c r="R979" s="220" t="str">
        <f aca="true">IF(ISERROR($V979),"",OFFSET('Smelter Look-up'!$C$4,$V979-4,0)&amp;"")</f>
        <v/>
      </c>
      <c r="S979" s="221" t="str">
        <f aca="true">IF(B979="","",IF(ISERROR(MATCH($E979,CL,0)),"Unknown",INDIRECT("'C'!$A$"&amp;MATCH($E979,CL,0)+1)))</f>
        <v/>
      </c>
      <c r="T979" s="221" t="str">
        <f aca="true">IF(B979="","",IF(ISERROR(MATCH($J979,SorP!$B$1:$B$6279,0)),"",INDIRECT("'SorP'!$A$"&amp;MATCH($S979&amp;$J979,SorP!C:C,0))))</f>
        <v/>
      </c>
      <c r="U979" s="222"/>
      <c r="V979" s="223" t="e">
        <f aca="false">IF(C979="",NA(),IF(OR(C979="Smelter not listed",C979="Smelter not yet identified"),MATCH($B979&amp;$D979,'Smelter Look-up'!$J:$J,0),MATCH($B979&amp;$C979,'Smelter Look-up'!$J:$J,0)))</f>
        <v>#N/A</v>
      </c>
      <c r="X979" s="179" t="n">
        <f aca="false">IF(AND(C979="Smelter not listed",OR(LEN(D979)=0,LEN(E979)=0)),1,0)</f>
        <v>0</v>
      </c>
      <c r="AB979" s="224" t="str">
        <f aca="false">B979&amp;C979</f>
        <v/>
      </c>
    </row>
    <row r="980" s="179" customFormat="true" ht="20.25" hidden="false" customHeight="false" outlineLevel="0" collapsed="false">
      <c r="A980" s="221"/>
      <c r="B980" s="211" t="str">
        <f aca="false">IF(LEN(A980)=0,"",INDEX('Smelter Look-up'!$A:$A,MATCH($A980,'Smelter Look-up'!$E:$E,0)))</f>
        <v/>
      </c>
      <c r="C980" s="212" t="str">
        <f aca="false">IF(LEN(A980)=0,"",INDEX('Smelter Look-up'!$C:$C,MATCH($A980,'Smelter Look-up'!$E:$E,0)))</f>
        <v/>
      </c>
      <c r="D980" s="213"/>
      <c r="E980" s="211" t="str">
        <f aca="true">IF(ISERROR($V980),"",OFFSET('Smelter Look-up'!$D$4,$V980-4,0)&amp;"")</f>
        <v/>
      </c>
      <c r="F980" s="214" t="str">
        <f aca="true">IF(ISERROR($V980),"",OFFSET('Smelter Look-up'!$E$4,$V980-4,0))</f>
        <v/>
      </c>
      <c r="G980" s="214" t="str">
        <f aca="true">IF(C980=$X$4,IF(ISERROR($V980),"Enter smelter details","RMI"),IF(ISERROR($V980),"",OFFSET('Smelter Look-up'!$F$4,$V980-4,0)))</f>
        <v/>
      </c>
      <c r="H980" s="215" t="str">
        <f aca="true">IF(ISERROR($V980),"",OFFSET('Smelter Look-up'!$G$4,$V980-4,0))</f>
        <v/>
      </c>
      <c r="I980" s="216" t="str">
        <f aca="true">IF(ISERROR($V980),"",OFFSET('Smelter Look-up'!$H$4,$V980-4,0))</f>
        <v/>
      </c>
      <c r="J980" s="216" t="str">
        <f aca="true">IF(ISERROR($V980),"",OFFSET('Smelter Look-up'!$I$4,$V980-4,0))</f>
        <v/>
      </c>
      <c r="K980" s="217"/>
      <c r="L980" s="217"/>
      <c r="M980" s="217"/>
      <c r="N980" s="217"/>
      <c r="O980" s="217"/>
      <c r="P980" s="218"/>
      <c r="Q980" s="219"/>
      <c r="R980" s="220" t="str">
        <f aca="true">IF(ISERROR($V980),"",OFFSET('Smelter Look-up'!$C$4,$V980-4,0)&amp;"")</f>
        <v/>
      </c>
      <c r="S980" s="221" t="str">
        <f aca="true">IF(B980="","",IF(ISERROR(MATCH($E980,CL,0)),"Unknown",INDIRECT("'C'!$A$"&amp;MATCH($E980,CL,0)+1)))</f>
        <v/>
      </c>
      <c r="T980" s="221" t="str">
        <f aca="true">IF(B980="","",IF(ISERROR(MATCH($J980,SorP!$B$1:$B$6279,0)),"",INDIRECT("'SorP'!$A$"&amp;MATCH($S980&amp;$J980,SorP!C:C,0))))</f>
        <v/>
      </c>
      <c r="U980" s="222"/>
      <c r="V980" s="223" t="e">
        <f aca="false">IF(C980="",NA(),IF(OR(C980="Smelter not listed",C980="Smelter not yet identified"),MATCH($B980&amp;$D980,'Smelter Look-up'!$J:$J,0),MATCH($B980&amp;$C980,'Smelter Look-up'!$J:$J,0)))</f>
        <v>#N/A</v>
      </c>
      <c r="X980" s="179" t="n">
        <f aca="false">IF(AND(C980="Smelter not listed",OR(LEN(D980)=0,LEN(E980)=0)),1,0)</f>
        <v>0</v>
      </c>
      <c r="AB980" s="224" t="str">
        <f aca="false">B980&amp;C980</f>
        <v/>
      </c>
    </row>
    <row r="981" s="179" customFormat="true" ht="20.25" hidden="false" customHeight="false" outlineLevel="0" collapsed="false">
      <c r="A981" s="221"/>
      <c r="B981" s="211" t="str">
        <f aca="false">IF(LEN(A981)=0,"",INDEX('Smelter Look-up'!$A:$A,MATCH($A981,'Smelter Look-up'!$E:$E,0)))</f>
        <v/>
      </c>
      <c r="C981" s="212" t="str">
        <f aca="false">IF(LEN(A981)=0,"",INDEX('Smelter Look-up'!$C:$C,MATCH($A981,'Smelter Look-up'!$E:$E,0)))</f>
        <v/>
      </c>
      <c r="D981" s="213"/>
      <c r="E981" s="211" t="str">
        <f aca="true">IF(ISERROR($V981),"",OFFSET('Smelter Look-up'!$D$4,$V981-4,0)&amp;"")</f>
        <v/>
      </c>
      <c r="F981" s="214" t="str">
        <f aca="true">IF(ISERROR($V981),"",OFFSET('Smelter Look-up'!$E$4,$V981-4,0))</f>
        <v/>
      </c>
      <c r="G981" s="214" t="str">
        <f aca="true">IF(C981=$X$4,IF(ISERROR($V981),"Enter smelter details","RMI"),IF(ISERROR($V981),"",OFFSET('Smelter Look-up'!$F$4,$V981-4,0)))</f>
        <v/>
      </c>
      <c r="H981" s="215" t="str">
        <f aca="true">IF(ISERROR($V981),"",OFFSET('Smelter Look-up'!$G$4,$V981-4,0))</f>
        <v/>
      </c>
      <c r="I981" s="216" t="str">
        <f aca="true">IF(ISERROR($V981),"",OFFSET('Smelter Look-up'!$H$4,$V981-4,0))</f>
        <v/>
      </c>
      <c r="J981" s="216" t="str">
        <f aca="true">IF(ISERROR($V981),"",OFFSET('Smelter Look-up'!$I$4,$V981-4,0))</f>
        <v/>
      </c>
      <c r="K981" s="217"/>
      <c r="L981" s="217"/>
      <c r="M981" s="217"/>
      <c r="N981" s="217"/>
      <c r="O981" s="217"/>
      <c r="P981" s="218"/>
      <c r="Q981" s="219"/>
      <c r="R981" s="220" t="str">
        <f aca="true">IF(ISERROR($V981),"",OFFSET('Smelter Look-up'!$C$4,$V981-4,0)&amp;"")</f>
        <v/>
      </c>
      <c r="S981" s="221" t="str">
        <f aca="true">IF(B981="","",IF(ISERROR(MATCH($E981,CL,0)),"Unknown",INDIRECT("'C'!$A$"&amp;MATCH($E981,CL,0)+1)))</f>
        <v/>
      </c>
      <c r="T981" s="221" t="str">
        <f aca="true">IF(B981="","",IF(ISERROR(MATCH($J981,SorP!$B$1:$B$6279,0)),"",INDIRECT("'SorP'!$A$"&amp;MATCH($S981&amp;$J981,SorP!C:C,0))))</f>
        <v/>
      </c>
      <c r="U981" s="222"/>
      <c r="V981" s="223" t="e">
        <f aca="false">IF(C981="",NA(),IF(OR(C981="Smelter not listed",C981="Smelter not yet identified"),MATCH($B981&amp;$D981,'Smelter Look-up'!$J:$J,0),MATCH($B981&amp;$C981,'Smelter Look-up'!$J:$J,0)))</f>
        <v>#N/A</v>
      </c>
      <c r="X981" s="179" t="n">
        <f aca="false">IF(AND(C981="Smelter not listed",OR(LEN(D981)=0,LEN(E981)=0)),1,0)</f>
        <v>0</v>
      </c>
      <c r="AB981" s="224" t="str">
        <f aca="false">B981&amp;C981</f>
        <v/>
      </c>
    </row>
    <row r="982" s="179" customFormat="true" ht="20.25" hidden="false" customHeight="false" outlineLevel="0" collapsed="false">
      <c r="A982" s="221"/>
      <c r="B982" s="211" t="str">
        <f aca="false">IF(LEN(A982)=0,"",INDEX('Smelter Look-up'!$A:$A,MATCH($A982,'Smelter Look-up'!$E:$E,0)))</f>
        <v/>
      </c>
      <c r="C982" s="212" t="str">
        <f aca="false">IF(LEN(A982)=0,"",INDEX('Smelter Look-up'!$C:$C,MATCH($A982,'Smelter Look-up'!$E:$E,0)))</f>
        <v/>
      </c>
      <c r="D982" s="213"/>
      <c r="E982" s="211" t="str">
        <f aca="true">IF(ISERROR($V982),"",OFFSET('Smelter Look-up'!$D$4,$V982-4,0)&amp;"")</f>
        <v/>
      </c>
      <c r="F982" s="214" t="str">
        <f aca="true">IF(ISERROR($V982),"",OFFSET('Smelter Look-up'!$E$4,$V982-4,0))</f>
        <v/>
      </c>
      <c r="G982" s="214" t="str">
        <f aca="true">IF(C982=$X$4,IF(ISERROR($V982),"Enter smelter details","RMI"),IF(ISERROR($V982),"",OFFSET('Smelter Look-up'!$F$4,$V982-4,0)))</f>
        <v/>
      </c>
      <c r="H982" s="215" t="str">
        <f aca="true">IF(ISERROR($V982),"",OFFSET('Smelter Look-up'!$G$4,$V982-4,0))</f>
        <v/>
      </c>
      <c r="I982" s="216" t="str">
        <f aca="true">IF(ISERROR($V982),"",OFFSET('Smelter Look-up'!$H$4,$V982-4,0))</f>
        <v/>
      </c>
      <c r="J982" s="216" t="str">
        <f aca="true">IF(ISERROR($V982),"",OFFSET('Smelter Look-up'!$I$4,$V982-4,0))</f>
        <v/>
      </c>
      <c r="K982" s="217"/>
      <c r="L982" s="217"/>
      <c r="M982" s="217"/>
      <c r="N982" s="217"/>
      <c r="O982" s="217"/>
      <c r="P982" s="218"/>
      <c r="Q982" s="219"/>
      <c r="R982" s="220" t="str">
        <f aca="true">IF(ISERROR($V982),"",OFFSET('Smelter Look-up'!$C$4,$V982-4,0)&amp;"")</f>
        <v/>
      </c>
      <c r="S982" s="221" t="str">
        <f aca="true">IF(B982="","",IF(ISERROR(MATCH($E982,CL,0)),"Unknown",INDIRECT("'C'!$A$"&amp;MATCH($E982,CL,0)+1)))</f>
        <v/>
      </c>
      <c r="T982" s="221" t="str">
        <f aca="true">IF(B982="","",IF(ISERROR(MATCH($J982,SorP!$B$1:$B$6279,0)),"",INDIRECT("'SorP'!$A$"&amp;MATCH($S982&amp;$J982,SorP!C:C,0))))</f>
        <v/>
      </c>
      <c r="U982" s="222"/>
      <c r="V982" s="223" t="e">
        <f aca="false">IF(C982="",NA(),IF(OR(C982="Smelter not listed",C982="Smelter not yet identified"),MATCH($B982&amp;$D982,'Smelter Look-up'!$J:$J,0),MATCH($B982&amp;$C982,'Smelter Look-up'!$J:$J,0)))</f>
        <v>#N/A</v>
      </c>
      <c r="X982" s="179" t="n">
        <f aca="false">IF(AND(C982="Smelter not listed",OR(LEN(D982)=0,LEN(E982)=0)),1,0)</f>
        <v>0</v>
      </c>
      <c r="AB982" s="224" t="str">
        <f aca="false">B982&amp;C982</f>
        <v/>
      </c>
    </row>
    <row r="983" s="179" customFormat="true" ht="20.25" hidden="false" customHeight="false" outlineLevel="0" collapsed="false">
      <c r="A983" s="221"/>
      <c r="B983" s="211" t="str">
        <f aca="false">IF(LEN(A983)=0,"",INDEX('Smelter Look-up'!$A:$A,MATCH($A983,'Smelter Look-up'!$E:$E,0)))</f>
        <v/>
      </c>
      <c r="C983" s="212" t="str">
        <f aca="false">IF(LEN(A983)=0,"",INDEX('Smelter Look-up'!$C:$C,MATCH($A983,'Smelter Look-up'!$E:$E,0)))</f>
        <v/>
      </c>
      <c r="D983" s="213"/>
      <c r="E983" s="211" t="str">
        <f aca="true">IF(ISERROR($V983),"",OFFSET('Smelter Look-up'!$D$4,$V983-4,0)&amp;"")</f>
        <v/>
      </c>
      <c r="F983" s="214" t="str">
        <f aca="true">IF(ISERROR($V983),"",OFFSET('Smelter Look-up'!$E$4,$V983-4,0))</f>
        <v/>
      </c>
      <c r="G983" s="214" t="str">
        <f aca="true">IF(C983=$X$4,IF(ISERROR($V983),"Enter smelter details","RMI"),IF(ISERROR($V983),"",OFFSET('Smelter Look-up'!$F$4,$V983-4,0)))</f>
        <v/>
      </c>
      <c r="H983" s="215" t="str">
        <f aca="true">IF(ISERROR($V983),"",OFFSET('Smelter Look-up'!$G$4,$V983-4,0))</f>
        <v/>
      </c>
      <c r="I983" s="216" t="str">
        <f aca="true">IF(ISERROR($V983),"",OFFSET('Smelter Look-up'!$H$4,$V983-4,0))</f>
        <v/>
      </c>
      <c r="J983" s="216" t="str">
        <f aca="true">IF(ISERROR($V983),"",OFFSET('Smelter Look-up'!$I$4,$V983-4,0))</f>
        <v/>
      </c>
      <c r="K983" s="217"/>
      <c r="L983" s="217"/>
      <c r="M983" s="217"/>
      <c r="N983" s="217"/>
      <c r="O983" s="217"/>
      <c r="P983" s="218"/>
      <c r="Q983" s="219"/>
      <c r="R983" s="220" t="str">
        <f aca="true">IF(ISERROR($V983),"",OFFSET('Smelter Look-up'!$C$4,$V983-4,0)&amp;"")</f>
        <v/>
      </c>
      <c r="S983" s="221" t="str">
        <f aca="true">IF(B983="","",IF(ISERROR(MATCH($E983,CL,0)),"Unknown",INDIRECT("'C'!$A$"&amp;MATCH($E983,CL,0)+1)))</f>
        <v/>
      </c>
      <c r="T983" s="221" t="str">
        <f aca="true">IF(B983="","",IF(ISERROR(MATCH($J983,SorP!$B$1:$B$6279,0)),"",INDIRECT("'SorP'!$A$"&amp;MATCH($S983&amp;$J983,SorP!C:C,0))))</f>
        <v/>
      </c>
      <c r="U983" s="222"/>
      <c r="V983" s="223" t="e">
        <f aca="false">IF(C983="",NA(),IF(OR(C983="Smelter not listed",C983="Smelter not yet identified"),MATCH($B983&amp;$D983,'Smelter Look-up'!$J:$J,0),MATCH($B983&amp;$C983,'Smelter Look-up'!$J:$J,0)))</f>
        <v>#N/A</v>
      </c>
      <c r="X983" s="179" t="n">
        <f aca="false">IF(AND(C983="Smelter not listed",OR(LEN(D983)=0,LEN(E983)=0)),1,0)</f>
        <v>0</v>
      </c>
      <c r="AB983" s="224" t="str">
        <f aca="false">B983&amp;C983</f>
        <v/>
      </c>
    </row>
    <row r="984" s="179" customFormat="true" ht="20.25" hidden="false" customHeight="false" outlineLevel="0" collapsed="false">
      <c r="A984" s="221"/>
      <c r="B984" s="211" t="str">
        <f aca="false">IF(LEN(A984)=0,"",INDEX('Smelter Look-up'!$A:$A,MATCH($A984,'Smelter Look-up'!$E:$E,0)))</f>
        <v/>
      </c>
      <c r="C984" s="212" t="str">
        <f aca="false">IF(LEN(A984)=0,"",INDEX('Smelter Look-up'!$C:$C,MATCH($A984,'Smelter Look-up'!$E:$E,0)))</f>
        <v/>
      </c>
      <c r="D984" s="213"/>
      <c r="E984" s="211" t="str">
        <f aca="true">IF(ISERROR($V984),"",OFFSET('Smelter Look-up'!$D$4,$V984-4,0)&amp;"")</f>
        <v/>
      </c>
      <c r="F984" s="214" t="str">
        <f aca="true">IF(ISERROR($V984),"",OFFSET('Smelter Look-up'!$E$4,$V984-4,0))</f>
        <v/>
      </c>
      <c r="G984" s="214" t="str">
        <f aca="true">IF(C984=$X$4,IF(ISERROR($V984),"Enter smelter details","RMI"),IF(ISERROR($V984),"",OFFSET('Smelter Look-up'!$F$4,$V984-4,0)))</f>
        <v/>
      </c>
      <c r="H984" s="215" t="str">
        <f aca="true">IF(ISERROR($V984),"",OFFSET('Smelter Look-up'!$G$4,$V984-4,0))</f>
        <v/>
      </c>
      <c r="I984" s="216" t="str">
        <f aca="true">IF(ISERROR($V984),"",OFFSET('Smelter Look-up'!$H$4,$V984-4,0))</f>
        <v/>
      </c>
      <c r="J984" s="216" t="str">
        <f aca="true">IF(ISERROR($V984),"",OFFSET('Smelter Look-up'!$I$4,$V984-4,0))</f>
        <v/>
      </c>
      <c r="K984" s="217"/>
      <c r="L984" s="217"/>
      <c r="M984" s="217"/>
      <c r="N984" s="217"/>
      <c r="O984" s="217"/>
      <c r="P984" s="218"/>
      <c r="Q984" s="219"/>
      <c r="R984" s="220" t="str">
        <f aca="true">IF(ISERROR($V984),"",OFFSET('Smelter Look-up'!$C$4,$V984-4,0)&amp;"")</f>
        <v/>
      </c>
      <c r="S984" s="221" t="str">
        <f aca="true">IF(B984="","",IF(ISERROR(MATCH($E984,CL,0)),"Unknown",INDIRECT("'C'!$A$"&amp;MATCH($E984,CL,0)+1)))</f>
        <v/>
      </c>
      <c r="T984" s="221" t="str">
        <f aca="true">IF(B984="","",IF(ISERROR(MATCH($J984,SorP!$B$1:$B$6279,0)),"",INDIRECT("'SorP'!$A$"&amp;MATCH($S984&amp;$J984,SorP!C:C,0))))</f>
        <v/>
      </c>
      <c r="U984" s="222"/>
      <c r="V984" s="223" t="e">
        <f aca="false">IF(C984="",NA(),IF(OR(C984="Smelter not listed",C984="Smelter not yet identified"),MATCH($B984&amp;$D984,'Smelter Look-up'!$J:$J,0),MATCH($B984&amp;$C984,'Smelter Look-up'!$J:$J,0)))</f>
        <v>#N/A</v>
      </c>
      <c r="X984" s="179" t="n">
        <f aca="false">IF(AND(C984="Smelter not listed",OR(LEN(D984)=0,LEN(E984)=0)),1,0)</f>
        <v>0</v>
      </c>
      <c r="AB984" s="224" t="str">
        <f aca="false">B984&amp;C984</f>
        <v/>
      </c>
    </row>
    <row r="985" s="179" customFormat="true" ht="20.25" hidden="false" customHeight="false" outlineLevel="0" collapsed="false">
      <c r="A985" s="221"/>
      <c r="B985" s="211" t="str">
        <f aca="false">IF(LEN(A985)=0,"",INDEX('Smelter Look-up'!$A:$A,MATCH($A985,'Smelter Look-up'!$E:$E,0)))</f>
        <v/>
      </c>
      <c r="C985" s="212" t="str">
        <f aca="false">IF(LEN(A985)=0,"",INDEX('Smelter Look-up'!$C:$C,MATCH($A985,'Smelter Look-up'!$E:$E,0)))</f>
        <v/>
      </c>
      <c r="D985" s="213"/>
      <c r="E985" s="211" t="str">
        <f aca="true">IF(ISERROR($V985),"",OFFSET('Smelter Look-up'!$D$4,$V985-4,0)&amp;"")</f>
        <v/>
      </c>
      <c r="F985" s="214" t="str">
        <f aca="true">IF(ISERROR($V985),"",OFFSET('Smelter Look-up'!$E$4,$V985-4,0))</f>
        <v/>
      </c>
      <c r="G985" s="214" t="str">
        <f aca="true">IF(C985=$X$4,IF(ISERROR($V985),"Enter smelter details","RMI"),IF(ISERROR($V985),"",OFFSET('Smelter Look-up'!$F$4,$V985-4,0)))</f>
        <v/>
      </c>
      <c r="H985" s="215" t="str">
        <f aca="true">IF(ISERROR($V985),"",OFFSET('Smelter Look-up'!$G$4,$V985-4,0))</f>
        <v/>
      </c>
      <c r="I985" s="216" t="str">
        <f aca="true">IF(ISERROR($V985),"",OFFSET('Smelter Look-up'!$H$4,$V985-4,0))</f>
        <v/>
      </c>
      <c r="J985" s="216" t="str">
        <f aca="true">IF(ISERROR($V985),"",OFFSET('Smelter Look-up'!$I$4,$V985-4,0))</f>
        <v/>
      </c>
      <c r="K985" s="217"/>
      <c r="L985" s="217"/>
      <c r="M985" s="217"/>
      <c r="N985" s="217"/>
      <c r="O985" s="217"/>
      <c r="P985" s="218"/>
      <c r="Q985" s="219"/>
      <c r="R985" s="220" t="str">
        <f aca="true">IF(ISERROR($V985),"",OFFSET('Smelter Look-up'!$C$4,$V985-4,0)&amp;"")</f>
        <v/>
      </c>
      <c r="S985" s="221" t="str">
        <f aca="true">IF(B985="","",IF(ISERROR(MATCH($E985,CL,0)),"Unknown",INDIRECT("'C'!$A$"&amp;MATCH($E985,CL,0)+1)))</f>
        <v/>
      </c>
      <c r="T985" s="221" t="str">
        <f aca="true">IF(B985="","",IF(ISERROR(MATCH($J985,SorP!$B$1:$B$6279,0)),"",INDIRECT("'SorP'!$A$"&amp;MATCH($S985&amp;$J985,SorP!C:C,0))))</f>
        <v/>
      </c>
      <c r="U985" s="222"/>
      <c r="V985" s="223" t="e">
        <f aca="false">IF(C985="",NA(),IF(OR(C985="Smelter not listed",C985="Smelter not yet identified"),MATCH($B985&amp;$D985,'Smelter Look-up'!$J:$J,0),MATCH($B985&amp;$C985,'Smelter Look-up'!$J:$J,0)))</f>
        <v>#N/A</v>
      </c>
      <c r="X985" s="179" t="n">
        <f aca="false">IF(AND(C985="Smelter not listed",OR(LEN(D985)=0,LEN(E985)=0)),1,0)</f>
        <v>0</v>
      </c>
      <c r="AB985" s="224" t="str">
        <f aca="false">B985&amp;C985</f>
        <v/>
      </c>
    </row>
    <row r="986" s="179" customFormat="true" ht="20.25" hidden="false" customHeight="false" outlineLevel="0" collapsed="false">
      <c r="A986" s="221"/>
      <c r="B986" s="211" t="str">
        <f aca="false">IF(LEN(A986)=0,"",INDEX('Smelter Look-up'!$A:$A,MATCH($A986,'Smelter Look-up'!$E:$E,0)))</f>
        <v/>
      </c>
      <c r="C986" s="212" t="str">
        <f aca="false">IF(LEN(A986)=0,"",INDEX('Smelter Look-up'!$C:$C,MATCH($A986,'Smelter Look-up'!$E:$E,0)))</f>
        <v/>
      </c>
      <c r="D986" s="213"/>
      <c r="E986" s="211" t="str">
        <f aca="true">IF(ISERROR($V986),"",OFFSET('Smelter Look-up'!$D$4,$V986-4,0)&amp;"")</f>
        <v/>
      </c>
      <c r="F986" s="214" t="str">
        <f aca="true">IF(ISERROR($V986),"",OFFSET('Smelter Look-up'!$E$4,$V986-4,0))</f>
        <v/>
      </c>
      <c r="G986" s="214" t="str">
        <f aca="true">IF(C986=$X$4,IF(ISERROR($V986),"Enter smelter details","RMI"),IF(ISERROR($V986),"",OFFSET('Smelter Look-up'!$F$4,$V986-4,0)))</f>
        <v/>
      </c>
      <c r="H986" s="215" t="str">
        <f aca="true">IF(ISERROR($V986),"",OFFSET('Smelter Look-up'!$G$4,$V986-4,0))</f>
        <v/>
      </c>
      <c r="I986" s="216" t="str">
        <f aca="true">IF(ISERROR($V986),"",OFFSET('Smelter Look-up'!$H$4,$V986-4,0))</f>
        <v/>
      </c>
      <c r="J986" s="216" t="str">
        <f aca="true">IF(ISERROR($V986),"",OFFSET('Smelter Look-up'!$I$4,$V986-4,0))</f>
        <v/>
      </c>
      <c r="K986" s="217"/>
      <c r="L986" s="217"/>
      <c r="M986" s="217"/>
      <c r="N986" s="217"/>
      <c r="O986" s="217"/>
      <c r="P986" s="218"/>
      <c r="Q986" s="219"/>
      <c r="R986" s="220" t="str">
        <f aca="true">IF(ISERROR($V986),"",OFFSET('Smelter Look-up'!$C$4,$V986-4,0)&amp;"")</f>
        <v/>
      </c>
      <c r="S986" s="221" t="str">
        <f aca="true">IF(B986="","",IF(ISERROR(MATCH($E986,CL,0)),"Unknown",INDIRECT("'C'!$A$"&amp;MATCH($E986,CL,0)+1)))</f>
        <v/>
      </c>
      <c r="T986" s="221" t="str">
        <f aca="true">IF(B986="","",IF(ISERROR(MATCH($J986,SorP!$B$1:$B$6279,0)),"",INDIRECT("'SorP'!$A$"&amp;MATCH($S986&amp;$J986,SorP!C:C,0))))</f>
        <v/>
      </c>
      <c r="U986" s="222"/>
      <c r="V986" s="223" t="e">
        <f aca="false">IF(C986="",NA(),IF(OR(C986="Smelter not listed",C986="Smelter not yet identified"),MATCH($B986&amp;$D986,'Smelter Look-up'!$J:$J,0),MATCH($B986&amp;$C986,'Smelter Look-up'!$J:$J,0)))</f>
        <v>#N/A</v>
      </c>
      <c r="X986" s="179" t="n">
        <f aca="false">IF(AND(C986="Smelter not listed",OR(LEN(D986)=0,LEN(E986)=0)),1,0)</f>
        <v>0</v>
      </c>
      <c r="AB986" s="224" t="str">
        <f aca="false">B986&amp;C986</f>
        <v/>
      </c>
    </row>
    <row r="987" s="179" customFormat="true" ht="20.25" hidden="false" customHeight="false" outlineLevel="0" collapsed="false">
      <c r="A987" s="221"/>
      <c r="B987" s="211" t="str">
        <f aca="false">IF(LEN(A987)=0,"",INDEX('Smelter Look-up'!$A:$A,MATCH($A987,'Smelter Look-up'!$E:$E,0)))</f>
        <v/>
      </c>
      <c r="C987" s="212" t="str">
        <f aca="false">IF(LEN(A987)=0,"",INDEX('Smelter Look-up'!$C:$C,MATCH($A987,'Smelter Look-up'!$E:$E,0)))</f>
        <v/>
      </c>
      <c r="D987" s="213"/>
      <c r="E987" s="211" t="str">
        <f aca="true">IF(ISERROR($V987),"",OFFSET('Smelter Look-up'!$D$4,$V987-4,0)&amp;"")</f>
        <v/>
      </c>
      <c r="F987" s="214" t="str">
        <f aca="true">IF(ISERROR($V987),"",OFFSET('Smelter Look-up'!$E$4,$V987-4,0))</f>
        <v/>
      </c>
      <c r="G987" s="214" t="str">
        <f aca="true">IF(C987=$X$4,IF(ISERROR($V987),"Enter smelter details","RMI"),IF(ISERROR($V987),"",OFFSET('Smelter Look-up'!$F$4,$V987-4,0)))</f>
        <v/>
      </c>
      <c r="H987" s="215" t="str">
        <f aca="true">IF(ISERROR($V987),"",OFFSET('Smelter Look-up'!$G$4,$V987-4,0))</f>
        <v/>
      </c>
      <c r="I987" s="216" t="str">
        <f aca="true">IF(ISERROR($V987),"",OFFSET('Smelter Look-up'!$H$4,$V987-4,0))</f>
        <v/>
      </c>
      <c r="J987" s="216" t="str">
        <f aca="true">IF(ISERROR($V987),"",OFFSET('Smelter Look-up'!$I$4,$V987-4,0))</f>
        <v/>
      </c>
      <c r="K987" s="217"/>
      <c r="L987" s="217"/>
      <c r="M987" s="217"/>
      <c r="N987" s="217"/>
      <c r="O987" s="217"/>
      <c r="P987" s="218"/>
      <c r="Q987" s="219"/>
      <c r="R987" s="220" t="str">
        <f aca="true">IF(ISERROR($V987),"",OFFSET('Smelter Look-up'!$C$4,$V987-4,0)&amp;"")</f>
        <v/>
      </c>
      <c r="S987" s="221" t="str">
        <f aca="true">IF(B987="","",IF(ISERROR(MATCH($E987,CL,0)),"Unknown",INDIRECT("'C'!$A$"&amp;MATCH($E987,CL,0)+1)))</f>
        <v/>
      </c>
      <c r="T987" s="221" t="str">
        <f aca="true">IF(B987="","",IF(ISERROR(MATCH($J987,SorP!$B$1:$B$6279,0)),"",INDIRECT("'SorP'!$A$"&amp;MATCH($S987&amp;$J987,SorP!C:C,0))))</f>
        <v/>
      </c>
      <c r="U987" s="222"/>
      <c r="V987" s="223" t="e">
        <f aca="false">IF(C987="",NA(),IF(OR(C987="Smelter not listed",C987="Smelter not yet identified"),MATCH($B987&amp;$D987,'Smelter Look-up'!$J:$J,0),MATCH($B987&amp;$C987,'Smelter Look-up'!$J:$J,0)))</f>
        <v>#N/A</v>
      </c>
      <c r="X987" s="179" t="n">
        <f aca="false">IF(AND(C987="Smelter not listed",OR(LEN(D987)=0,LEN(E987)=0)),1,0)</f>
        <v>0</v>
      </c>
      <c r="AB987" s="224" t="str">
        <f aca="false">B987&amp;C987</f>
        <v/>
      </c>
    </row>
    <row r="988" s="179" customFormat="true" ht="20.25" hidden="false" customHeight="false" outlineLevel="0" collapsed="false">
      <c r="A988" s="221"/>
      <c r="B988" s="211" t="str">
        <f aca="false">IF(LEN(A988)=0,"",INDEX('Smelter Look-up'!$A:$A,MATCH($A988,'Smelter Look-up'!$E:$E,0)))</f>
        <v/>
      </c>
      <c r="C988" s="212" t="str">
        <f aca="false">IF(LEN(A988)=0,"",INDEX('Smelter Look-up'!$C:$C,MATCH($A988,'Smelter Look-up'!$E:$E,0)))</f>
        <v/>
      </c>
      <c r="D988" s="213"/>
      <c r="E988" s="211" t="str">
        <f aca="true">IF(ISERROR($V988),"",OFFSET('Smelter Look-up'!$D$4,$V988-4,0)&amp;"")</f>
        <v/>
      </c>
      <c r="F988" s="214" t="str">
        <f aca="true">IF(ISERROR($V988),"",OFFSET('Smelter Look-up'!$E$4,$V988-4,0))</f>
        <v/>
      </c>
      <c r="G988" s="214" t="str">
        <f aca="true">IF(C988=$X$4,IF(ISERROR($V988),"Enter smelter details","RMI"),IF(ISERROR($V988),"",OFFSET('Smelter Look-up'!$F$4,$V988-4,0)))</f>
        <v/>
      </c>
      <c r="H988" s="215" t="str">
        <f aca="true">IF(ISERROR($V988),"",OFFSET('Smelter Look-up'!$G$4,$V988-4,0))</f>
        <v/>
      </c>
      <c r="I988" s="216" t="str">
        <f aca="true">IF(ISERROR($V988),"",OFFSET('Smelter Look-up'!$H$4,$V988-4,0))</f>
        <v/>
      </c>
      <c r="J988" s="216" t="str">
        <f aca="true">IF(ISERROR($V988),"",OFFSET('Smelter Look-up'!$I$4,$V988-4,0))</f>
        <v/>
      </c>
      <c r="K988" s="217"/>
      <c r="L988" s="217"/>
      <c r="M988" s="217"/>
      <c r="N988" s="217"/>
      <c r="O988" s="217"/>
      <c r="P988" s="218"/>
      <c r="Q988" s="219"/>
      <c r="R988" s="220" t="str">
        <f aca="true">IF(ISERROR($V988),"",OFFSET('Smelter Look-up'!$C$4,$V988-4,0)&amp;"")</f>
        <v/>
      </c>
      <c r="S988" s="221" t="str">
        <f aca="true">IF(B988="","",IF(ISERROR(MATCH($E988,CL,0)),"Unknown",INDIRECT("'C'!$A$"&amp;MATCH($E988,CL,0)+1)))</f>
        <v/>
      </c>
      <c r="T988" s="221" t="str">
        <f aca="true">IF(B988="","",IF(ISERROR(MATCH($J988,SorP!$B$1:$B$6279,0)),"",INDIRECT("'SorP'!$A$"&amp;MATCH($S988&amp;$J988,SorP!C:C,0))))</f>
        <v/>
      </c>
      <c r="U988" s="222"/>
      <c r="V988" s="223" t="e">
        <f aca="false">IF(C988="",NA(),IF(OR(C988="Smelter not listed",C988="Smelter not yet identified"),MATCH($B988&amp;$D988,'Smelter Look-up'!$J:$J,0),MATCH($B988&amp;$C988,'Smelter Look-up'!$J:$J,0)))</f>
        <v>#N/A</v>
      </c>
      <c r="X988" s="179" t="n">
        <f aca="false">IF(AND(C988="Smelter not listed",OR(LEN(D988)=0,LEN(E988)=0)),1,0)</f>
        <v>0</v>
      </c>
      <c r="AB988" s="224" t="str">
        <f aca="false">B988&amp;C988</f>
        <v/>
      </c>
    </row>
    <row r="989" s="179" customFormat="true" ht="20.25" hidden="false" customHeight="false" outlineLevel="0" collapsed="false">
      <c r="A989" s="221"/>
      <c r="B989" s="211" t="str">
        <f aca="false">IF(LEN(A989)=0,"",INDEX('Smelter Look-up'!$A:$A,MATCH($A989,'Smelter Look-up'!$E:$E,0)))</f>
        <v/>
      </c>
      <c r="C989" s="212" t="str">
        <f aca="false">IF(LEN(A989)=0,"",INDEX('Smelter Look-up'!$C:$C,MATCH($A989,'Smelter Look-up'!$E:$E,0)))</f>
        <v/>
      </c>
      <c r="D989" s="213"/>
      <c r="E989" s="211" t="str">
        <f aca="true">IF(ISERROR($V989),"",OFFSET('Smelter Look-up'!$D$4,$V989-4,0)&amp;"")</f>
        <v/>
      </c>
      <c r="F989" s="214" t="str">
        <f aca="true">IF(ISERROR($V989),"",OFFSET('Smelter Look-up'!$E$4,$V989-4,0))</f>
        <v/>
      </c>
      <c r="G989" s="214" t="str">
        <f aca="true">IF(C989=$X$4,IF(ISERROR($V989),"Enter smelter details","RMI"),IF(ISERROR($V989),"",OFFSET('Smelter Look-up'!$F$4,$V989-4,0)))</f>
        <v/>
      </c>
      <c r="H989" s="215" t="str">
        <f aca="true">IF(ISERROR($V989),"",OFFSET('Smelter Look-up'!$G$4,$V989-4,0))</f>
        <v/>
      </c>
      <c r="I989" s="216" t="str">
        <f aca="true">IF(ISERROR($V989),"",OFFSET('Smelter Look-up'!$H$4,$V989-4,0))</f>
        <v/>
      </c>
      <c r="J989" s="216" t="str">
        <f aca="true">IF(ISERROR($V989),"",OFFSET('Smelter Look-up'!$I$4,$V989-4,0))</f>
        <v/>
      </c>
      <c r="K989" s="217"/>
      <c r="L989" s="217"/>
      <c r="M989" s="217"/>
      <c r="N989" s="217"/>
      <c r="O989" s="217"/>
      <c r="P989" s="218"/>
      <c r="Q989" s="219"/>
      <c r="R989" s="220" t="str">
        <f aca="true">IF(ISERROR($V989),"",OFFSET('Smelter Look-up'!$C$4,$V989-4,0)&amp;"")</f>
        <v/>
      </c>
      <c r="S989" s="221" t="str">
        <f aca="true">IF(B989="","",IF(ISERROR(MATCH($E989,CL,0)),"Unknown",INDIRECT("'C'!$A$"&amp;MATCH($E989,CL,0)+1)))</f>
        <v/>
      </c>
      <c r="T989" s="221" t="str">
        <f aca="true">IF(B989="","",IF(ISERROR(MATCH($J989,SorP!$B$1:$B$6279,0)),"",INDIRECT("'SorP'!$A$"&amp;MATCH($S989&amp;$J989,SorP!C:C,0))))</f>
        <v/>
      </c>
      <c r="U989" s="222"/>
      <c r="V989" s="223" t="e">
        <f aca="false">IF(C989="",NA(),IF(OR(C989="Smelter not listed",C989="Smelter not yet identified"),MATCH($B989&amp;$D989,'Smelter Look-up'!$J:$J,0),MATCH($B989&amp;$C989,'Smelter Look-up'!$J:$J,0)))</f>
        <v>#N/A</v>
      </c>
      <c r="X989" s="179" t="n">
        <f aca="false">IF(AND(C989="Smelter not listed",OR(LEN(D989)=0,LEN(E989)=0)),1,0)</f>
        <v>0</v>
      </c>
      <c r="AB989" s="224" t="str">
        <f aca="false">B989&amp;C989</f>
        <v/>
      </c>
    </row>
    <row r="990" s="179" customFormat="true" ht="20.25" hidden="false" customHeight="false" outlineLevel="0" collapsed="false">
      <c r="A990" s="221"/>
      <c r="B990" s="211" t="str">
        <f aca="false">IF(LEN(A990)=0,"",INDEX('Smelter Look-up'!$A:$A,MATCH($A990,'Smelter Look-up'!$E:$E,0)))</f>
        <v/>
      </c>
      <c r="C990" s="212" t="str">
        <f aca="false">IF(LEN(A990)=0,"",INDEX('Smelter Look-up'!$C:$C,MATCH($A990,'Smelter Look-up'!$E:$E,0)))</f>
        <v/>
      </c>
      <c r="D990" s="213"/>
      <c r="E990" s="211" t="str">
        <f aca="true">IF(ISERROR($V990),"",OFFSET('Smelter Look-up'!$D$4,$V990-4,0)&amp;"")</f>
        <v/>
      </c>
      <c r="F990" s="214" t="str">
        <f aca="true">IF(ISERROR($V990),"",OFFSET('Smelter Look-up'!$E$4,$V990-4,0))</f>
        <v/>
      </c>
      <c r="G990" s="214" t="str">
        <f aca="true">IF(C990=$X$4,IF(ISERROR($V990),"Enter smelter details","RMI"),IF(ISERROR($V990),"",OFFSET('Smelter Look-up'!$F$4,$V990-4,0)))</f>
        <v/>
      </c>
      <c r="H990" s="215" t="str">
        <f aca="true">IF(ISERROR($V990),"",OFFSET('Smelter Look-up'!$G$4,$V990-4,0))</f>
        <v/>
      </c>
      <c r="I990" s="216" t="str">
        <f aca="true">IF(ISERROR($V990),"",OFFSET('Smelter Look-up'!$H$4,$V990-4,0))</f>
        <v/>
      </c>
      <c r="J990" s="216" t="str">
        <f aca="true">IF(ISERROR($V990),"",OFFSET('Smelter Look-up'!$I$4,$V990-4,0))</f>
        <v/>
      </c>
      <c r="K990" s="217"/>
      <c r="L990" s="217"/>
      <c r="M990" s="217"/>
      <c r="N990" s="217"/>
      <c r="O990" s="217"/>
      <c r="P990" s="218"/>
      <c r="Q990" s="219"/>
      <c r="R990" s="220" t="str">
        <f aca="true">IF(ISERROR($V990),"",OFFSET('Smelter Look-up'!$C$4,$V990-4,0)&amp;"")</f>
        <v/>
      </c>
      <c r="S990" s="221" t="str">
        <f aca="true">IF(B990="","",IF(ISERROR(MATCH($E990,CL,0)),"Unknown",INDIRECT("'C'!$A$"&amp;MATCH($E990,CL,0)+1)))</f>
        <v/>
      </c>
      <c r="T990" s="221" t="str">
        <f aca="true">IF(B990="","",IF(ISERROR(MATCH($J990,SorP!$B$1:$B$6279,0)),"",INDIRECT("'SorP'!$A$"&amp;MATCH($S990&amp;$J990,SorP!C:C,0))))</f>
        <v/>
      </c>
      <c r="U990" s="222"/>
      <c r="V990" s="223" t="e">
        <f aca="false">IF(C990="",NA(),IF(OR(C990="Smelter not listed",C990="Smelter not yet identified"),MATCH($B990&amp;$D990,'Smelter Look-up'!$J:$J,0),MATCH($B990&amp;$C990,'Smelter Look-up'!$J:$J,0)))</f>
        <v>#N/A</v>
      </c>
      <c r="X990" s="179" t="n">
        <f aca="false">IF(AND(C990="Smelter not listed",OR(LEN(D990)=0,LEN(E990)=0)),1,0)</f>
        <v>0</v>
      </c>
      <c r="AB990" s="224" t="str">
        <f aca="false">B990&amp;C990</f>
        <v/>
      </c>
    </row>
    <row r="991" s="179" customFormat="true" ht="20.25" hidden="false" customHeight="false" outlineLevel="0" collapsed="false">
      <c r="A991" s="221"/>
      <c r="B991" s="211" t="str">
        <f aca="false">IF(LEN(A991)=0,"",INDEX('Smelter Look-up'!$A:$A,MATCH($A991,'Smelter Look-up'!$E:$E,0)))</f>
        <v/>
      </c>
      <c r="C991" s="212" t="str">
        <f aca="false">IF(LEN(A991)=0,"",INDEX('Smelter Look-up'!$C:$C,MATCH($A991,'Smelter Look-up'!$E:$E,0)))</f>
        <v/>
      </c>
      <c r="D991" s="213"/>
      <c r="E991" s="211" t="str">
        <f aca="true">IF(ISERROR($V991),"",OFFSET('Smelter Look-up'!$D$4,$V991-4,0)&amp;"")</f>
        <v/>
      </c>
      <c r="F991" s="214" t="str">
        <f aca="true">IF(ISERROR($V991),"",OFFSET('Smelter Look-up'!$E$4,$V991-4,0))</f>
        <v/>
      </c>
      <c r="G991" s="214" t="str">
        <f aca="true">IF(C991=$X$4,IF(ISERROR($V991),"Enter smelter details","RMI"),IF(ISERROR($V991),"",OFFSET('Smelter Look-up'!$F$4,$V991-4,0)))</f>
        <v/>
      </c>
      <c r="H991" s="215" t="str">
        <f aca="true">IF(ISERROR($V991),"",OFFSET('Smelter Look-up'!$G$4,$V991-4,0))</f>
        <v/>
      </c>
      <c r="I991" s="216" t="str">
        <f aca="true">IF(ISERROR($V991),"",OFFSET('Smelter Look-up'!$H$4,$V991-4,0))</f>
        <v/>
      </c>
      <c r="J991" s="216" t="str">
        <f aca="true">IF(ISERROR($V991),"",OFFSET('Smelter Look-up'!$I$4,$V991-4,0))</f>
        <v/>
      </c>
      <c r="K991" s="217"/>
      <c r="L991" s="217"/>
      <c r="M991" s="217"/>
      <c r="N991" s="217"/>
      <c r="O991" s="217"/>
      <c r="P991" s="218"/>
      <c r="Q991" s="219"/>
      <c r="R991" s="220" t="str">
        <f aca="true">IF(ISERROR($V991),"",OFFSET('Smelter Look-up'!$C$4,$V991-4,0)&amp;"")</f>
        <v/>
      </c>
      <c r="S991" s="221" t="str">
        <f aca="true">IF(B991="","",IF(ISERROR(MATCH($E991,CL,0)),"Unknown",INDIRECT("'C'!$A$"&amp;MATCH($E991,CL,0)+1)))</f>
        <v/>
      </c>
      <c r="T991" s="221" t="str">
        <f aca="true">IF(B991="","",IF(ISERROR(MATCH($J991,SorP!$B$1:$B$6279,0)),"",INDIRECT("'SorP'!$A$"&amp;MATCH($S991&amp;$J991,SorP!C:C,0))))</f>
        <v/>
      </c>
      <c r="U991" s="222"/>
      <c r="V991" s="223" t="e">
        <f aca="false">IF(C991="",NA(),IF(OR(C991="Smelter not listed",C991="Smelter not yet identified"),MATCH($B991&amp;$D991,'Smelter Look-up'!$J:$J,0),MATCH($B991&amp;$C991,'Smelter Look-up'!$J:$J,0)))</f>
        <v>#N/A</v>
      </c>
      <c r="X991" s="179" t="n">
        <f aca="false">IF(AND(C991="Smelter not listed",OR(LEN(D991)=0,LEN(E991)=0)),1,0)</f>
        <v>0</v>
      </c>
      <c r="AB991" s="224" t="str">
        <f aca="false">B991&amp;C991</f>
        <v/>
      </c>
    </row>
    <row r="992" s="179" customFormat="true" ht="20.25" hidden="false" customHeight="false" outlineLevel="0" collapsed="false">
      <c r="A992" s="221"/>
      <c r="B992" s="211" t="str">
        <f aca="false">IF(LEN(A992)=0,"",INDEX('Smelter Look-up'!$A:$A,MATCH($A992,'Smelter Look-up'!$E:$E,0)))</f>
        <v/>
      </c>
      <c r="C992" s="212" t="str">
        <f aca="false">IF(LEN(A992)=0,"",INDEX('Smelter Look-up'!$C:$C,MATCH($A992,'Smelter Look-up'!$E:$E,0)))</f>
        <v/>
      </c>
      <c r="D992" s="213"/>
      <c r="E992" s="211" t="str">
        <f aca="true">IF(ISERROR($V992),"",OFFSET('Smelter Look-up'!$D$4,$V992-4,0)&amp;"")</f>
        <v/>
      </c>
      <c r="F992" s="214" t="str">
        <f aca="true">IF(ISERROR($V992),"",OFFSET('Smelter Look-up'!$E$4,$V992-4,0))</f>
        <v/>
      </c>
      <c r="G992" s="214" t="str">
        <f aca="true">IF(C992=$X$4,IF(ISERROR($V992),"Enter smelter details","RMI"),IF(ISERROR($V992),"",OFFSET('Smelter Look-up'!$F$4,$V992-4,0)))</f>
        <v/>
      </c>
      <c r="H992" s="215" t="str">
        <f aca="true">IF(ISERROR($V992),"",OFFSET('Smelter Look-up'!$G$4,$V992-4,0))</f>
        <v/>
      </c>
      <c r="I992" s="216" t="str">
        <f aca="true">IF(ISERROR($V992),"",OFFSET('Smelter Look-up'!$H$4,$V992-4,0))</f>
        <v/>
      </c>
      <c r="J992" s="216" t="str">
        <f aca="true">IF(ISERROR($V992),"",OFFSET('Smelter Look-up'!$I$4,$V992-4,0))</f>
        <v/>
      </c>
      <c r="K992" s="217"/>
      <c r="L992" s="217"/>
      <c r="M992" s="217"/>
      <c r="N992" s="217"/>
      <c r="O992" s="217"/>
      <c r="P992" s="218"/>
      <c r="Q992" s="219"/>
      <c r="R992" s="220" t="str">
        <f aca="true">IF(ISERROR($V992),"",OFFSET('Smelter Look-up'!$C$4,$V992-4,0)&amp;"")</f>
        <v/>
      </c>
      <c r="S992" s="221" t="str">
        <f aca="true">IF(B992="","",IF(ISERROR(MATCH($E992,CL,0)),"Unknown",INDIRECT("'C'!$A$"&amp;MATCH($E992,CL,0)+1)))</f>
        <v/>
      </c>
      <c r="T992" s="221" t="str">
        <f aca="true">IF(B992="","",IF(ISERROR(MATCH($J992,SorP!$B$1:$B$6279,0)),"",INDIRECT("'SorP'!$A$"&amp;MATCH($S992&amp;$J992,SorP!C:C,0))))</f>
        <v/>
      </c>
      <c r="U992" s="222"/>
      <c r="V992" s="223" t="e">
        <f aca="false">IF(C992="",NA(),IF(OR(C992="Smelter not listed",C992="Smelter not yet identified"),MATCH($B992&amp;$D992,'Smelter Look-up'!$J:$J,0),MATCH($B992&amp;$C992,'Smelter Look-up'!$J:$J,0)))</f>
        <v>#N/A</v>
      </c>
      <c r="X992" s="179" t="n">
        <f aca="false">IF(AND(C992="Smelter not listed",OR(LEN(D992)=0,LEN(E992)=0)),1,0)</f>
        <v>0</v>
      </c>
      <c r="AB992" s="224" t="str">
        <f aca="false">B992&amp;C992</f>
        <v/>
      </c>
    </row>
    <row r="993" s="179" customFormat="true" ht="20.25" hidden="false" customHeight="false" outlineLevel="0" collapsed="false">
      <c r="A993" s="221"/>
      <c r="B993" s="211" t="str">
        <f aca="false">IF(LEN(A993)=0,"",INDEX('Smelter Look-up'!$A:$A,MATCH($A993,'Smelter Look-up'!$E:$E,0)))</f>
        <v/>
      </c>
      <c r="C993" s="212" t="str">
        <f aca="false">IF(LEN(A993)=0,"",INDEX('Smelter Look-up'!$C:$C,MATCH($A993,'Smelter Look-up'!$E:$E,0)))</f>
        <v/>
      </c>
      <c r="D993" s="213"/>
      <c r="E993" s="211" t="str">
        <f aca="true">IF(ISERROR($V993),"",OFFSET('Smelter Look-up'!$D$4,$V993-4,0)&amp;"")</f>
        <v/>
      </c>
      <c r="F993" s="214" t="str">
        <f aca="true">IF(ISERROR($V993),"",OFFSET('Smelter Look-up'!$E$4,$V993-4,0))</f>
        <v/>
      </c>
      <c r="G993" s="214" t="str">
        <f aca="true">IF(C993=$X$4,IF(ISERROR($V993),"Enter smelter details","RMI"),IF(ISERROR($V993),"",OFFSET('Smelter Look-up'!$F$4,$V993-4,0)))</f>
        <v/>
      </c>
      <c r="H993" s="215" t="str">
        <f aca="true">IF(ISERROR($V993),"",OFFSET('Smelter Look-up'!$G$4,$V993-4,0))</f>
        <v/>
      </c>
      <c r="I993" s="216" t="str">
        <f aca="true">IF(ISERROR($V993),"",OFFSET('Smelter Look-up'!$H$4,$V993-4,0))</f>
        <v/>
      </c>
      <c r="J993" s="216" t="str">
        <f aca="true">IF(ISERROR($V993),"",OFFSET('Smelter Look-up'!$I$4,$V993-4,0))</f>
        <v/>
      </c>
      <c r="K993" s="217"/>
      <c r="L993" s="217"/>
      <c r="M993" s="217"/>
      <c r="N993" s="217"/>
      <c r="O993" s="217"/>
      <c r="P993" s="218"/>
      <c r="Q993" s="219"/>
      <c r="R993" s="220" t="str">
        <f aca="true">IF(ISERROR($V993),"",OFFSET('Smelter Look-up'!$C$4,$V993-4,0)&amp;"")</f>
        <v/>
      </c>
      <c r="S993" s="221" t="str">
        <f aca="true">IF(B993="","",IF(ISERROR(MATCH($E993,CL,0)),"Unknown",INDIRECT("'C'!$A$"&amp;MATCH($E993,CL,0)+1)))</f>
        <v/>
      </c>
      <c r="T993" s="221" t="str">
        <f aca="true">IF(B993="","",IF(ISERROR(MATCH($J993,SorP!$B$1:$B$6279,0)),"",INDIRECT("'SorP'!$A$"&amp;MATCH($S993&amp;$J993,SorP!C:C,0))))</f>
        <v/>
      </c>
      <c r="U993" s="222"/>
      <c r="V993" s="223" t="e">
        <f aca="false">IF(C993="",NA(),IF(OR(C993="Smelter not listed",C993="Smelter not yet identified"),MATCH($B993&amp;$D993,'Smelter Look-up'!$J:$J,0),MATCH($B993&amp;$C993,'Smelter Look-up'!$J:$J,0)))</f>
        <v>#N/A</v>
      </c>
      <c r="X993" s="179" t="n">
        <f aca="false">IF(AND(C993="Smelter not listed",OR(LEN(D993)=0,LEN(E993)=0)),1,0)</f>
        <v>0</v>
      </c>
      <c r="AB993" s="224" t="str">
        <f aca="false">B993&amp;C993</f>
        <v/>
      </c>
    </row>
    <row r="994" s="179" customFormat="true" ht="20.25" hidden="false" customHeight="false" outlineLevel="0" collapsed="false">
      <c r="A994" s="221"/>
      <c r="B994" s="211" t="str">
        <f aca="false">IF(LEN(A994)=0,"",INDEX('Smelter Look-up'!$A:$A,MATCH($A994,'Smelter Look-up'!$E:$E,0)))</f>
        <v/>
      </c>
      <c r="C994" s="212" t="str">
        <f aca="false">IF(LEN(A994)=0,"",INDEX('Smelter Look-up'!$C:$C,MATCH($A994,'Smelter Look-up'!$E:$E,0)))</f>
        <v/>
      </c>
      <c r="D994" s="213"/>
      <c r="E994" s="211" t="str">
        <f aca="true">IF(ISERROR($V994),"",OFFSET('Smelter Look-up'!$D$4,$V994-4,0)&amp;"")</f>
        <v/>
      </c>
      <c r="F994" s="214" t="str">
        <f aca="true">IF(ISERROR($V994),"",OFFSET('Smelter Look-up'!$E$4,$V994-4,0))</f>
        <v/>
      </c>
      <c r="G994" s="214" t="str">
        <f aca="true">IF(C994=$X$4,IF(ISERROR($V994),"Enter smelter details","RMI"),IF(ISERROR($V994),"",OFFSET('Smelter Look-up'!$F$4,$V994-4,0)))</f>
        <v/>
      </c>
      <c r="H994" s="215" t="str">
        <f aca="true">IF(ISERROR($V994),"",OFFSET('Smelter Look-up'!$G$4,$V994-4,0))</f>
        <v/>
      </c>
      <c r="I994" s="216" t="str">
        <f aca="true">IF(ISERROR($V994),"",OFFSET('Smelter Look-up'!$H$4,$V994-4,0))</f>
        <v/>
      </c>
      <c r="J994" s="216" t="str">
        <f aca="true">IF(ISERROR($V994),"",OFFSET('Smelter Look-up'!$I$4,$V994-4,0))</f>
        <v/>
      </c>
      <c r="K994" s="217"/>
      <c r="L994" s="217"/>
      <c r="M994" s="217"/>
      <c r="N994" s="217"/>
      <c r="O994" s="217"/>
      <c r="P994" s="218"/>
      <c r="Q994" s="219"/>
      <c r="R994" s="220" t="str">
        <f aca="true">IF(ISERROR($V994),"",OFFSET('Smelter Look-up'!$C$4,$V994-4,0)&amp;"")</f>
        <v/>
      </c>
      <c r="S994" s="221" t="str">
        <f aca="true">IF(B994="","",IF(ISERROR(MATCH($E994,CL,0)),"Unknown",INDIRECT("'C'!$A$"&amp;MATCH($E994,CL,0)+1)))</f>
        <v/>
      </c>
      <c r="T994" s="221" t="str">
        <f aca="true">IF(B994="","",IF(ISERROR(MATCH($J994,SorP!$B$1:$B$6279,0)),"",INDIRECT("'SorP'!$A$"&amp;MATCH($S994&amp;$J994,SorP!C:C,0))))</f>
        <v/>
      </c>
      <c r="U994" s="222"/>
      <c r="V994" s="223" t="e">
        <f aca="false">IF(C994="",NA(),IF(OR(C994="Smelter not listed",C994="Smelter not yet identified"),MATCH($B994&amp;$D994,'Smelter Look-up'!$J:$J,0),MATCH($B994&amp;$C994,'Smelter Look-up'!$J:$J,0)))</f>
        <v>#N/A</v>
      </c>
      <c r="X994" s="179" t="n">
        <f aca="false">IF(AND(C994="Smelter not listed",OR(LEN(D994)=0,LEN(E994)=0)),1,0)</f>
        <v>0</v>
      </c>
      <c r="AB994" s="224" t="str">
        <f aca="false">B994&amp;C994</f>
        <v/>
      </c>
    </row>
    <row r="995" s="179" customFormat="true" ht="20.25" hidden="false" customHeight="false" outlineLevel="0" collapsed="false">
      <c r="A995" s="221"/>
      <c r="B995" s="211" t="str">
        <f aca="false">IF(LEN(A995)=0,"",INDEX('Smelter Look-up'!$A:$A,MATCH($A995,'Smelter Look-up'!$E:$E,0)))</f>
        <v/>
      </c>
      <c r="C995" s="212" t="str">
        <f aca="false">IF(LEN(A995)=0,"",INDEX('Smelter Look-up'!$C:$C,MATCH($A995,'Smelter Look-up'!$E:$E,0)))</f>
        <v/>
      </c>
      <c r="D995" s="213"/>
      <c r="E995" s="211" t="str">
        <f aca="true">IF(ISERROR($V995),"",OFFSET('Smelter Look-up'!$D$4,$V995-4,0)&amp;"")</f>
        <v/>
      </c>
      <c r="F995" s="214" t="str">
        <f aca="true">IF(ISERROR($V995),"",OFFSET('Smelter Look-up'!$E$4,$V995-4,0))</f>
        <v/>
      </c>
      <c r="G995" s="214" t="str">
        <f aca="true">IF(C995=$X$4,IF(ISERROR($V995),"Enter smelter details","RMI"),IF(ISERROR($V995),"",OFFSET('Smelter Look-up'!$F$4,$V995-4,0)))</f>
        <v/>
      </c>
      <c r="H995" s="215" t="str">
        <f aca="true">IF(ISERROR($V995),"",OFFSET('Smelter Look-up'!$G$4,$V995-4,0))</f>
        <v/>
      </c>
      <c r="I995" s="216" t="str">
        <f aca="true">IF(ISERROR($V995),"",OFFSET('Smelter Look-up'!$H$4,$V995-4,0))</f>
        <v/>
      </c>
      <c r="J995" s="216" t="str">
        <f aca="true">IF(ISERROR($V995),"",OFFSET('Smelter Look-up'!$I$4,$V995-4,0))</f>
        <v/>
      </c>
      <c r="K995" s="217"/>
      <c r="L995" s="217"/>
      <c r="M995" s="217"/>
      <c r="N995" s="217"/>
      <c r="O995" s="217"/>
      <c r="P995" s="218"/>
      <c r="Q995" s="219"/>
      <c r="R995" s="220" t="str">
        <f aca="true">IF(ISERROR($V995),"",OFFSET('Smelter Look-up'!$C$4,$V995-4,0)&amp;"")</f>
        <v/>
      </c>
      <c r="S995" s="221" t="str">
        <f aca="true">IF(B995="","",IF(ISERROR(MATCH($E995,CL,0)),"Unknown",INDIRECT("'C'!$A$"&amp;MATCH($E995,CL,0)+1)))</f>
        <v/>
      </c>
      <c r="T995" s="221" t="str">
        <f aca="true">IF(B995="","",IF(ISERROR(MATCH($J995,SorP!$B$1:$B$6279,0)),"",INDIRECT("'SorP'!$A$"&amp;MATCH($S995&amp;$J995,SorP!C:C,0))))</f>
        <v/>
      </c>
      <c r="U995" s="222"/>
      <c r="V995" s="223" t="e">
        <f aca="false">IF(C995="",NA(),IF(OR(C995="Smelter not listed",C995="Smelter not yet identified"),MATCH($B995&amp;$D995,'Smelter Look-up'!$J:$J,0),MATCH($B995&amp;$C995,'Smelter Look-up'!$J:$J,0)))</f>
        <v>#N/A</v>
      </c>
      <c r="X995" s="179" t="n">
        <f aca="false">IF(AND(C995="Smelter not listed",OR(LEN(D995)=0,LEN(E995)=0)),1,0)</f>
        <v>0</v>
      </c>
      <c r="AB995" s="224" t="str">
        <f aca="false">B995&amp;C995</f>
        <v/>
      </c>
    </row>
    <row r="996" s="179" customFormat="true" ht="20.25" hidden="false" customHeight="false" outlineLevel="0" collapsed="false">
      <c r="A996" s="221"/>
      <c r="B996" s="211" t="str">
        <f aca="false">IF(LEN(A996)=0,"",INDEX('Smelter Look-up'!$A:$A,MATCH($A996,'Smelter Look-up'!$E:$E,0)))</f>
        <v/>
      </c>
      <c r="C996" s="212" t="str">
        <f aca="false">IF(LEN(A996)=0,"",INDEX('Smelter Look-up'!$C:$C,MATCH($A996,'Smelter Look-up'!$E:$E,0)))</f>
        <v/>
      </c>
      <c r="D996" s="213"/>
      <c r="E996" s="211" t="str">
        <f aca="true">IF(ISERROR($V996),"",OFFSET('Smelter Look-up'!$D$4,$V996-4,0)&amp;"")</f>
        <v/>
      </c>
      <c r="F996" s="214" t="str">
        <f aca="true">IF(ISERROR($V996),"",OFFSET('Smelter Look-up'!$E$4,$V996-4,0))</f>
        <v/>
      </c>
      <c r="G996" s="214" t="str">
        <f aca="true">IF(C996=$X$4,IF(ISERROR($V996),"Enter smelter details","RMI"),IF(ISERROR($V996),"",OFFSET('Smelter Look-up'!$F$4,$V996-4,0)))</f>
        <v/>
      </c>
      <c r="H996" s="215" t="str">
        <f aca="true">IF(ISERROR($V996),"",OFFSET('Smelter Look-up'!$G$4,$V996-4,0))</f>
        <v/>
      </c>
      <c r="I996" s="216" t="str">
        <f aca="true">IF(ISERROR($V996),"",OFFSET('Smelter Look-up'!$H$4,$V996-4,0))</f>
        <v/>
      </c>
      <c r="J996" s="216" t="str">
        <f aca="true">IF(ISERROR($V996),"",OFFSET('Smelter Look-up'!$I$4,$V996-4,0))</f>
        <v/>
      </c>
      <c r="K996" s="217"/>
      <c r="L996" s="217"/>
      <c r="M996" s="217"/>
      <c r="N996" s="217"/>
      <c r="O996" s="217"/>
      <c r="P996" s="218"/>
      <c r="Q996" s="219"/>
      <c r="R996" s="220" t="str">
        <f aca="true">IF(ISERROR($V996),"",OFFSET('Smelter Look-up'!$C$4,$V996-4,0)&amp;"")</f>
        <v/>
      </c>
      <c r="S996" s="221" t="str">
        <f aca="true">IF(B996="","",IF(ISERROR(MATCH($E996,CL,0)),"Unknown",INDIRECT("'C'!$A$"&amp;MATCH($E996,CL,0)+1)))</f>
        <v/>
      </c>
      <c r="T996" s="221" t="str">
        <f aca="true">IF(B996="","",IF(ISERROR(MATCH($J996,SorP!$B$1:$B$6279,0)),"",INDIRECT("'SorP'!$A$"&amp;MATCH($S996&amp;$J996,SorP!C:C,0))))</f>
        <v/>
      </c>
      <c r="U996" s="222"/>
      <c r="V996" s="223" t="e">
        <f aca="false">IF(C996="",NA(),IF(OR(C996="Smelter not listed",C996="Smelter not yet identified"),MATCH($B996&amp;$D996,'Smelter Look-up'!$J:$J,0),MATCH($B996&amp;$C996,'Smelter Look-up'!$J:$J,0)))</f>
        <v>#N/A</v>
      </c>
      <c r="X996" s="179" t="n">
        <f aca="false">IF(AND(C996="Smelter not listed",OR(LEN(D996)=0,LEN(E996)=0)),1,0)</f>
        <v>0</v>
      </c>
      <c r="AB996" s="224" t="str">
        <f aca="false">B996&amp;C996</f>
        <v/>
      </c>
    </row>
    <row r="997" s="179" customFormat="true" ht="20.25" hidden="false" customHeight="false" outlineLevel="0" collapsed="false">
      <c r="A997" s="221"/>
      <c r="B997" s="211" t="str">
        <f aca="false">IF(LEN(A997)=0,"",INDEX('Smelter Look-up'!$A:$A,MATCH($A997,'Smelter Look-up'!$E:$E,0)))</f>
        <v/>
      </c>
      <c r="C997" s="212" t="str">
        <f aca="false">IF(LEN(A997)=0,"",INDEX('Smelter Look-up'!$C:$C,MATCH($A997,'Smelter Look-up'!$E:$E,0)))</f>
        <v/>
      </c>
      <c r="D997" s="213"/>
      <c r="E997" s="211" t="str">
        <f aca="true">IF(ISERROR($V997),"",OFFSET('Smelter Look-up'!$D$4,$V997-4,0)&amp;"")</f>
        <v/>
      </c>
      <c r="F997" s="214" t="str">
        <f aca="true">IF(ISERROR($V997),"",OFFSET('Smelter Look-up'!$E$4,$V997-4,0))</f>
        <v/>
      </c>
      <c r="G997" s="214" t="str">
        <f aca="true">IF(C997=$X$4,IF(ISERROR($V997),"Enter smelter details","RMI"),IF(ISERROR($V997),"",OFFSET('Smelter Look-up'!$F$4,$V997-4,0)))</f>
        <v/>
      </c>
      <c r="H997" s="215" t="str">
        <f aca="true">IF(ISERROR($V997),"",OFFSET('Smelter Look-up'!$G$4,$V997-4,0))</f>
        <v/>
      </c>
      <c r="I997" s="216" t="str">
        <f aca="true">IF(ISERROR($V997),"",OFFSET('Smelter Look-up'!$H$4,$V997-4,0))</f>
        <v/>
      </c>
      <c r="J997" s="216" t="str">
        <f aca="true">IF(ISERROR($V997),"",OFFSET('Smelter Look-up'!$I$4,$V997-4,0))</f>
        <v/>
      </c>
      <c r="K997" s="217"/>
      <c r="L997" s="217"/>
      <c r="M997" s="217"/>
      <c r="N997" s="217"/>
      <c r="O997" s="217"/>
      <c r="P997" s="218"/>
      <c r="Q997" s="219"/>
      <c r="R997" s="220" t="str">
        <f aca="true">IF(ISERROR($V997),"",OFFSET('Smelter Look-up'!$C$4,$V997-4,0)&amp;"")</f>
        <v/>
      </c>
      <c r="S997" s="221" t="str">
        <f aca="true">IF(B997="","",IF(ISERROR(MATCH($E997,CL,0)),"Unknown",INDIRECT("'C'!$A$"&amp;MATCH($E997,CL,0)+1)))</f>
        <v/>
      </c>
      <c r="T997" s="221" t="str">
        <f aca="true">IF(B997="","",IF(ISERROR(MATCH($J997,SorP!$B$1:$B$6279,0)),"",INDIRECT("'SorP'!$A$"&amp;MATCH($S997&amp;$J997,SorP!C:C,0))))</f>
        <v/>
      </c>
      <c r="U997" s="222"/>
      <c r="V997" s="223" t="e">
        <f aca="false">IF(C997="",NA(),IF(OR(C997="Smelter not listed",C997="Smelter not yet identified"),MATCH($B997&amp;$D997,'Smelter Look-up'!$J:$J,0),MATCH($B997&amp;$C997,'Smelter Look-up'!$J:$J,0)))</f>
        <v>#N/A</v>
      </c>
      <c r="X997" s="179" t="n">
        <f aca="false">IF(AND(C997="Smelter not listed",OR(LEN(D997)=0,LEN(E997)=0)),1,0)</f>
        <v>0</v>
      </c>
      <c r="AB997" s="224" t="str">
        <f aca="false">B997&amp;C997</f>
        <v/>
      </c>
    </row>
    <row r="998" s="179" customFormat="true" ht="20.25" hidden="false" customHeight="false" outlineLevel="0" collapsed="false">
      <c r="A998" s="221"/>
      <c r="B998" s="211" t="str">
        <f aca="false">IF(LEN(A998)=0,"",INDEX('Smelter Look-up'!$A:$A,MATCH($A998,'Smelter Look-up'!$E:$E,0)))</f>
        <v/>
      </c>
      <c r="C998" s="212" t="str">
        <f aca="false">IF(LEN(A998)=0,"",INDEX('Smelter Look-up'!$C:$C,MATCH($A998,'Smelter Look-up'!$E:$E,0)))</f>
        <v/>
      </c>
      <c r="D998" s="213"/>
      <c r="E998" s="211" t="str">
        <f aca="true">IF(ISERROR($V998),"",OFFSET('Smelter Look-up'!$D$4,$V998-4,0)&amp;"")</f>
        <v/>
      </c>
      <c r="F998" s="214" t="str">
        <f aca="true">IF(ISERROR($V998),"",OFFSET('Smelter Look-up'!$E$4,$V998-4,0))</f>
        <v/>
      </c>
      <c r="G998" s="214" t="str">
        <f aca="true">IF(C998=$X$4,IF(ISERROR($V998),"Enter smelter details","RMI"),IF(ISERROR($V998),"",OFFSET('Smelter Look-up'!$F$4,$V998-4,0)))</f>
        <v/>
      </c>
      <c r="H998" s="215" t="str">
        <f aca="true">IF(ISERROR($V998),"",OFFSET('Smelter Look-up'!$G$4,$V998-4,0))</f>
        <v/>
      </c>
      <c r="I998" s="216" t="str">
        <f aca="true">IF(ISERROR($V998),"",OFFSET('Smelter Look-up'!$H$4,$V998-4,0))</f>
        <v/>
      </c>
      <c r="J998" s="216" t="str">
        <f aca="true">IF(ISERROR($V998),"",OFFSET('Smelter Look-up'!$I$4,$V998-4,0))</f>
        <v/>
      </c>
      <c r="K998" s="217"/>
      <c r="L998" s="217"/>
      <c r="M998" s="217"/>
      <c r="N998" s="217"/>
      <c r="O998" s="217"/>
      <c r="P998" s="218"/>
      <c r="Q998" s="219"/>
      <c r="R998" s="220" t="str">
        <f aca="true">IF(ISERROR($V998),"",OFFSET('Smelter Look-up'!$C$4,$V998-4,0)&amp;"")</f>
        <v/>
      </c>
      <c r="S998" s="221" t="str">
        <f aca="true">IF(B998="","",IF(ISERROR(MATCH($E998,CL,0)),"Unknown",INDIRECT("'C'!$A$"&amp;MATCH($E998,CL,0)+1)))</f>
        <v/>
      </c>
      <c r="T998" s="221" t="str">
        <f aca="true">IF(B998="","",IF(ISERROR(MATCH($J998,SorP!$B$1:$B$6279,0)),"",INDIRECT("'SorP'!$A$"&amp;MATCH($S998&amp;$J998,SorP!C:C,0))))</f>
        <v/>
      </c>
      <c r="U998" s="222"/>
      <c r="V998" s="223" t="e">
        <f aca="false">IF(C998="",NA(),IF(OR(C998="Smelter not listed",C998="Smelter not yet identified"),MATCH($B998&amp;$D998,'Smelter Look-up'!$J:$J,0),MATCH($B998&amp;$C998,'Smelter Look-up'!$J:$J,0)))</f>
        <v>#N/A</v>
      </c>
      <c r="X998" s="179" t="n">
        <f aca="false">IF(AND(C998="Smelter not listed",OR(LEN(D998)=0,LEN(E998)=0)),1,0)</f>
        <v>0</v>
      </c>
      <c r="AB998" s="224" t="str">
        <f aca="false">B998&amp;C998</f>
        <v/>
      </c>
    </row>
    <row r="999" s="179" customFormat="true" ht="20.25" hidden="false" customHeight="false" outlineLevel="0" collapsed="false">
      <c r="A999" s="221"/>
      <c r="B999" s="211" t="str">
        <f aca="false">IF(LEN(A999)=0,"",INDEX('Smelter Look-up'!$A:$A,MATCH($A999,'Smelter Look-up'!$E:$E,0)))</f>
        <v/>
      </c>
      <c r="C999" s="212" t="str">
        <f aca="false">IF(LEN(A999)=0,"",INDEX('Smelter Look-up'!$C:$C,MATCH($A999,'Smelter Look-up'!$E:$E,0)))</f>
        <v/>
      </c>
      <c r="D999" s="213"/>
      <c r="E999" s="211" t="str">
        <f aca="true">IF(ISERROR($V999),"",OFFSET('Smelter Look-up'!$D$4,$V999-4,0)&amp;"")</f>
        <v/>
      </c>
      <c r="F999" s="214" t="str">
        <f aca="true">IF(ISERROR($V999),"",OFFSET('Smelter Look-up'!$E$4,$V999-4,0))</f>
        <v/>
      </c>
      <c r="G999" s="214" t="str">
        <f aca="true">IF(C999=$X$4,IF(ISERROR($V999),"Enter smelter details","RMI"),IF(ISERROR($V999),"",OFFSET('Smelter Look-up'!$F$4,$V999-4,0)))</f>
        <v/>
      </c>
      <c r="H999" s="215" t="str">
        <f aca="true">IF(ISERROR($V999),"",OFFSET('Smelter Look-up'!$G$4,$V999-4,0))</f>
        <v/>
      </c>
      <c r="I999" s="216" t="str">
        <f aca="true">IF(ISERROR($V999),"",OFFSET('Smelter Look-up'!$H$4,$V999-4,0))</f>
        <v/>
      </c>
      <c r="J999" s="216" t="str">
        <f aca="true">IF(ISERROR($V999),"",OFFSET('Smelter Look-up'!$I$4,$V999-4,0))</f>
        <v/>
      </c>
      <c r="K999" s="217"/>
      <c r="L999" s="217"/>
      <c r="M999" s="217"/>
      <c r="N999" s="217"/>
      <c r="O999" s="217"/>
      <c r="P999" s="218"/>
      <c r="Q999" s="219"/>
      <c r="R999" s="220" t="str">
        <f aca="true">IF(ISERROR($V999),"",OFFSET('Smelter Look-up'!$C$4,$V999-4,0)&amp;"")</f>
        <v/>
      </c>
      <c r="S999" s="221" t="str">
        <f aca="true">IF(B999="","",IF(ISERROR(MATCH($E999,CL,0)),"Unknown",INDIRECT("'C'!$A$"&amp;MATCH($E999,CL,0)+1)))</f>
        <v/>
      </c>
      <c r="T999" s="221" t="str">
        <f aca="true">IF(B999="","",IF(ISERROR(MATCH($J999,SorP!$B$1:$B$6279,0)),"",INDIRECT("'SorP'!$A$"&amp;MATCH($S999&amp;$J999,SorP!C:C,0))))</f>
        <v/>
      </c>
      <c r="U999" s="222"/>
      <c r="V999" s="223" t="e">
        <f aca="false">IF(C999="",NA(),IF(OR(C999="Smelter not listed",C999="Smelter not yet identified"),MATCH($B999&amp;$D999,'Smelter Look-up'!$J:$J,0),MATCH($B999&amp;$C999,'Smelter Look-up'!$J:$J,0)))</f>
        <v>#N/A</v>
      </c>
      <c r="X999" s="179" t="n">
        <f aca="false">IF(AND(C999="Smelter not listed",OR(LEN(D999)=0,LEN(E999)=0)),1,0)</f>
        <v>0</v>
      </c>
      <c r="AB999" s="224" t="str">
        <f aca="false">B999&amp;C999</f>
        <v/>
      </c>
    </row>
    <row r="1000" s="179" customFormat="true" ht="20.25" hidden="false" customHeight="false" outlineLevel="0" collapsed="false">
      <c r="A1000" s="221"/>
      <c r="B1000" s="211" t="str">
        <f aca="false">IF(LEN(A1000)=0,"",INDEX('Smelter Look-up'!$A:$A,MATCH($A1000,'Smelter Look-up'!$E:$E,0)))</f>
        <v/>
      </c>
      <c r="C1000" s="212" t="str">
        <f aca="false">IF(LEN(A1000)=0,"",INDEX('Smelter Look-up'!$C:$C,MATCH($A1000,'Smelter Look-up'!$E:$E,0)))</f>
        <v/>
      </c>
      <c r="D1000" s="213"/>
      <c r="E1000" s="211" t="str">
        <f aca="true">IF(ISERROR($V1000),"",OFFSET('Smelter Look-up'!$D$4,$V1000-4,0)&amp;"")</f>
        <v/>
      </c>
      <c r="F1000" s="214" t="str">
        <f aca="true">IF(ISERROR($V1000),"",OFFSET('Smelter Look-up'!$E$4,$V1000-4,0))</f>
        <v/>
      </c>
      <c r="G1000" s="214" t="str">
        <f aca="true">IF(C1000=$X$4,IF(ISERROR($V1000),"Enter smelter details","RMI"),IF(ISERROR($V1000),"",OFFSET('Smelter Look-up'!$F$4,$V1000-4,0)))</f>
        <v/>
      </c>
      <c r="H1000" s="215" t="str">
        <f aca="true">IF(ISERROR($V1000),"",OFFSET('Smelter Look-up'!$G$4,$V1000-4,0))</f>
        <v/>
      </c>
      <c r="I1000" s="216" t="str">
        <f aca="true">IF(ISERROR($V1000),"",OFFSET('Smelter Look-up'!$H$4,$V1000-4,0))</f>
        <v/>
      </c>
      <c r="J1000" s="216" t="str">
        <f aca="true">IF(ISERROR($V1000),"",OFFSET('Smelter Look-up'!$I$4,$V1000-4,0))</f>
        <v/>
      </c>
      <c r="K1000" s="217"/>
      <c r="L1000" s="217"/>
      <c r="M1000" s="217"/>
      <c r="N1000" s="217"/>
      <c r="O1000" s="217"/>
      <c r="P1000" s="218"/>
      <c r="Q1000" s="219"/>
      <c r="R1000" s="220" t="str">
        <f aca="true">IF(ISERROR($V1000),"",OFFSET('Smelter Look-up'!$C$4,$V1000-4,0)&amp;"")</f>
        <v/>
      </c>
      <c r="S1000" s="221" t="str">
        <f aca="true">IF(B1000="","",IF(ISERROR(MATCH($E1000,CL,0)),"Unknown",INDIRECT("'C'!$A$"&amp;MATCH($E1000,CL,0)+1)))</f>
        <v/>
      </c>
      <c r="T1000" s="221" t="str">
        <f aca="true">IF(B1000="","",IF(ISERROR(MATCH($J1000,SorP!$B$1:$B$6279,0)),"",INDIRECT("'SorP'!$A$"&amp;MATCH($S1000&amp;$J1000,SorP!C:C,0))))</f>
        <v/>
      </c>
      <c r="U1000" s="222"/>
      <c r="V1000" s="223" t="e">
        <f aca="false">IF(C1000="",NA(),IF(OR(C1000="Smelter not listed",C1000="Smelter not yet identified"),MATCH($B1000&amp;$D1000,'Smelter Look-up'!$J:$J,0),MATCH($B1000&amp;$C1000,'Smelter Look-up'!$J:$J,0)))</f>
        <v>#N/A</v>
      </c>
      <c r="X1000" s="179" t="n">
        <f aca="false">IF(AND(C1000="Smelter not listed",OR(LEN(D1000)=0,LEN(E1000)=0)),1,0)</f>
        <v>0</v>
      </c>
      <c r="AB1000" s="224" t="str">
        <f aca="false">B1000&amp;C1000</f>
        <v/>
      </c>
    </row>
    <row r="1001" s="179" customFormat="true" ht="20.25" hidden="false" customHeight="false" outlineLevel="0" collapsed="false">
      <c r="A1001" s="221"/>
      <c r="B1001" s="211" t="str">
        <f aca="false">IF(LEN(A1001)=0,"",INDEX('Smelter Look-up'!$A:$A,MATCH($A1001,'Smelter Look-up'!$E:$E,0)))</f>
        <v/>
      </c>
      <c r="C1001" s="212" t="str">
        <f aca="false">IF(LEN(A1001)=0,"",INDEX('Smelter Look-up'!$C:$C,MATCH($A1001,'Smelter Look-up'!$E:$E,0)))</f>
        <v/>
      </c>
      <c r="D1001" s="213"/>
      <c r="E1001" s="211" t="str">
        <f aca="true">IF(ISERROR($V1001),"",OFFSET('Smelter Look-up'!$D$4,$V1001-4,0)&amp;"")</f>
        <v/>
      </c>
      <c r="F1001" s="214" t="str">
        <f aca="true">IF(ISERROR($V1001),"",OFFSET('Smelter Look-up'!$E$4,$V1001-4,0))</f>
        <v/>
      </c>
      <c r="G1001" s="214" t="str">
        <f aca="true">IF(C1001=$X$4,IF(ISERROR($V1001),"Enter smelter details","RMI"),IF(ISERROR($V1001),"",OFFSET('Smelter Look-up'!$F$4,$V1001-4,0)))</f>
        <v/>
      </c>
      <c r="H1001" s="215" t="str">
        <f aca="true">IF(ISERROR($V1001),"",OFFSET('Smelter Look-up'!$G$4,$V1001-4,0))</f>
        <v/>
      </c>
      <c r="I1001" s="216" t="str">
        <f aca="true">IF(ISERROR($V1001),"",OFFSET('Smelter Look-up'!$H$4,$V1001-4,0))</f>
        <v/>
      </c>
      <c r="J1001" s="216" t="str">
        <f aca="true">IF(ISERROR($V1001),"",OFFSET('Smelter Look-up'!$I$4,$V1001-4,0))</f>
        <v/>
      </c>
      <c r="K1001" s="217"/>
      <c r="L1001" s="217"/>
      <c r="M1001" s="217"/>
      <c r="N1001" s="217"/>
      <c r="O1001" s="217"/>
      <c r="P1001" s="218"/>
      <c r="Q1001" s="219"/>
      <c r="R1001" s="220" t="str">
        <f aca="true">IF(ISERROR($V1001),"",OFFSET('Smelter Look-up'!$C$4,$V1001-4,0)&amp;"")</f>
        <v/>
      </c>
      <c r="S1001" s="221" t="str">
        <f aca="true">IF(B1001="","",IF(ISERROR(MATCH($E1001,CL,0)),"Unknown",INDIRECT("'C'!$A$"&amp;MATCH($E1001,CL,0)+1)))</f>
        <v/>
      </c>
      <c r="T1001" s="221" t="str">
        <f aca="true">IF(B1001="","",IF(ISERROR(MATCH($J1001,SorP!$B$1:$B$6279,0)),"",INDIRECT("'SorP'!$A$"&amp;MATCH($S1001&amp;$J1001,SorP!C:C,0))))</f>
        <v/>
      </c>
      <c r="U1001" s="222"/>
      <c r="V1001" s="223" t="e">
        <f aca="false">IF(C1001="",NA(),IF(OR(C1001="Smelter not listed",C1001="Smelter not yet identified"),MATCH($B1001&amp;$D1001,'Smelter Look-up'!$J:$J,0),MATCH($B1001&amp;$C1001,'Smelter Look-up'!$J:$J,0)))</f>
        <v>#N/A</v>
      </c>
      <c r="X1001" s="179" t="n">
        <f aca="false">IF(AND(C1001="Smelter not listed",OR(LEN(D1001)=0,LEN(E1001)=0)),1,0)</f>
        <v>0</v>
      </c>
      <c r="AB1001" s="224" t="str">
        <f aca="false">B1001&amp;C1001</f>
        <v/>
      </c>
    </row>
    <row r="1002" s="179" customFormat="true" ht="20.25" hidden="false" customHeight="false" outlineLevel="0" collapsed="false">
      <c r="A1002" s="221"/>
      <c r="B1002" s="211" t="str">
        <f aca="false">IF(LEN(A1002)=0,"",INDEX('Smelter Look-up'!$A:$A,MATCH($A1002,'Smelter Look-up'!$E:$E,0)))</f>
        <v/>
      </c>
      <c r="C1002" s="212" t="str">
        <f aca="false">IF(LEN(A1002)=0,"",INDEX('Smelter Look-up'!$C:$C,MATCH($A1002,'Smelter Look-up'!$E:$E,0)))</f>
        <v/>
      </c>
      <c r="D1002" s="213"/>
      <c r="E1002" s="211" t="str">
        <f aca="true">IF(ISERROR($V1002),"",OFFSET('Smelter Look-up'!$D$4,$V1002-4,0)&amp;"")</f>
        <v/>
      </c>
      <c r="F1002" s="214" t="str">
        <f aca="true">IF(ISERROR($V1002),"",OFFSET('Smelter Look-up'!$E$4,$V1002-4,0))</f>
        <v/>
      </c>
      <c r="G1002" s="214" t="str">
        <f aca="true">IF(C1002=$X$4,IF(ISERROR($V1002),"Enter smelter details","RMI"),IF(ISERROR($V1002),"",OFFSET('Smelter Look-up'!$F$4,$V1002-4,0)))</f>
        <v/>
      </c>
      <c r="H1002" s="215" t="str">
        <f aca="true">IF(ISERROR($V1002),"",OFFSET('Smelter Look-up'!$G$4,$V1002-4,0))</f>
        <v/>
      </c>
      <c r="I1002" s="216" t="str">
        <f aca="true">IF(ISERROR($V1002),"",OFFSET('Smelter Look-up'!$H$4,$V1002-4,0))</f>
        <v/>
      </c>
      <c r="J1002" s="216" t="str">
        <f aca="true">IF(ISERROR($V1002),"",OFFSET('Smelter Look-up'!$I$4,$V1002-4,0))</f>
        <v/>
      </c>
      <c r="K1002" s="217"/>
      <c r="L1002" s="217"/>
      <c r="M1002" s="217"/>
      <c r="N1002" s="217"/>
      <c r="O1002" s="217"/>
      <c r="P1002" s="218"/>
      <c r="Q1002" s="219"/>
      <c r="R1002" s="220" t="str">
        <f aca="true">IF(ISERROR($V1002),"",OFFSET('Smelter Look-up'!$C$4,$V1002-4,0)&amp;"")</f>
        <v/>
      </c>
      <c r="S1002" s="221" t="str">
        <f aca="true">IF(B1002="","",IF(ISERROR(MATCH($E1002,CL,0)),"Unknown",INDIRECT("'C'!$A$"&amp;MATCH($E1002,CL,0)+1)))</f>
        <v/>
      </c>
      <c r="T1002" s="221" t="str">
        <f aca="true">IF(B1002="","",IF(ISERROR(MATCH($J1002,SorP!$B$1:$B$6279,0)),"",INDIRECT("'SorP'!$A$"&amp;MATCH($S1002&amp;$J1002,SorP!C:C,0))))</f>
        <v/>
      </c>
      <c r="U1002" s="222"/>
      <c r="V1002" s="223" t="e">
        <f aca="false">IF(C1002="",NA(),IF(OR(C1002="Smelter not listed",C1002="Smelter not yet identified"),MATCH($B1002&amp;$D1002,'Smelter Look-up'!$J:$J,0),MATCH($B1002&amp;$C1002,'Smelter Look-up'!$J:$J,0)))</f>
        <v>#N/A</v>
      </c>
      <c r="X1002" s="179" t="n">
        <f aca="false">IF(AND(C1002="Smelter not listed",OR(LEN(D1002)=0,LEN(E1002)=0)),1,0)</f>
        <v>0</v>
      </c>
      <c r="AB1002" s="224" t="str">
        <f aca="false">B1002&amp;C1002</f>
        <v/>
      </c>
    </row>
    <row r="1003" s="179" customFormat="true" ht="20.25" hidden="false" customHeight="false" outlineLevel="0" collapsed="false">
      <c r="A1003" s="221"/>
      <c r="B1003" s="211" t="str">
        <f aca="false">IF(LEN(A1003)=0,"",INDEX('Smelter Look-up'!$A:$A,MATCH($A1003,'Smelter Look-up'!$E:$E,0)))</f>
        <v/>
      </c>
      <c r="C1003" s="212" t="str">
        <f aca="false">IF(LEN(A1003)=0,"",INDEX('Smelter Look-up'!$C:$C,MATCH($A1003,'Smelter Look-up'!$E:$E,0)))</f>
        <v/>
      </c>
      <c r="D1003" s="213"/>
      <c r="E1003" s="211" t="str">
        <f aca="true">IF(ISERROR($V1003),"",OFFSET('Smelter Look-up'!$D$4,$V1003-4,0)&amp;"")</f>
        <v/>
      </c>
      <c r="F1003" s="214" t="str">
        <f aca="true">IF(ISERROR($V1003),"",OFFSET('Smelter Look-up'!$E$4,$V1003-4,0))</f>
        <v/>
      </c>
      <c r="G1003" s="214" t="str">
        <f aca="true">IF(C1003=$X$4,IF(ISERROR($V1003),"Enter smelter details","RMI"),IF(ISERROR($V1003),"",OFFSET('Smelter Look-up'!$F$4,$V1003-4,0)))</f>
        <v/>
      </c>
      <c r="H1003" s="215" t="str">
        <f aca="true">IF(ISERROR($V1003),"",OFFSET('Smelter Look-up'!$G$4,$V1003-4,0))</f>
        <v/>
      </c>
      <c r="I1003" s="216" t="str">
        <f aca="true">IF(ISERROR($V1003),"",OFFSET('Smelter Look-up'!$H$4,$V1003-4,0))</f>
        <v/>
      </c>
      <c r="J1003" s="216" t="str">
        <f aca="true">IF(ISERROR($V1003),"",OFFSET('Smelter Look-up'!$I$4,$V1003-4,0))</f>
        <v/>
      </c>
      <c r="K1003" s="217"/>
      <c r="L1003" s="217"/>
      <c r="M1003" s="217"/>
      <c r="N1003" s="217"/>
      <c r="O1003" s="217"/>
      <c r="P1003" s="218"/>
      <c r="Q1003" s="219"/>
      <c r="R1003" s="220" t="str">
        <f aca="true">IF(ISERROR($V1003),"",OFFSET('Smelter Look-up'!$C$4,$V1003-4,0)&amp;"")</f>
        <v/>
      </c>
      <c r="S1003" s="221" t="str">
        <f aca="true">IF(B1003="","",IF(ISERROR(MATCH($E1003,CL,0)),"Unknown",INDIRECT("'C'!$A$"&amp;MATCH($E1003,CL,0)+1)))</f>
        <v/>
      </c>
      <c r="T1003" s="221" t="str">
        <f aca="true">IF(B1003="","",IF(ISERROR(MATCH($J1003,SorP!$B$1:$B$6279,0)),"",INDIRECT("'SorP'!$A$"&amp;MATCH($S1003&amp;$J1003,SorP!C:C,0))))</f>
        <v/>
      </c>
      <c r="U1003" s="222"/>
      <c r="V1003" s="223" t="e">
        <f aca="false">IF(C1003="",NA(),IF(OR(C1003="Smelter not listed",C1003="Smelter not yet identified"),MATCH($B1003&amp;$D1003,'Smelter Look-up'!$J:$J,0),MATCH($B1003&amp;$C1003,'Smelter Look-up'!$J:$J,0)))</f>
        <v>#N/A</v>
      </c>
      <c r="X1003" s="179" t="n">
        <f aca="false">IF(AND(C1003="Smelter not listed",OR(LEN(D1003)=0,LEN(E1003)=0)),1,0)</f>
        <v>0</v>
      </c>
      <c r="AB1003" s="224" t="str">
        <f aca="false">B1003&amp;C1003</f>
        <v/>
      </c>
    </row>
    <row r="1004" s="179" customFormat="true" ht="20.25" hidden="false" customHeight="false" outlineLevel="0" collapsed="false">
      <c r="A1004" s="221"/>
      <c r="B1004" s="211" t="str">
        <f aca="false">IF(LEN(A1004)=0,"",INDEX('Smelter Look-up'!$A:$A,MATCH($A1004,'Smelter Look-up'!$E:$E,0)))</f>
        <v/>
      </c>
      <c r="C1004" s="212" t="str">
        <f aca="false">IF(LEN(A1004)=0,"",INDEX('Smelter Look-up'!$C:$C,MATCH($A1004,'Smelter Look-up'!$E:$E,0)))</f>
        <v/>
      </c>
      <c r="D1004" s="213"/>
      <c r="E1004" s="211" t="str">
        <f aca="true">IF(ISERROR($V1004),"",OFFSET('Smelter Look-up'!$D$4,$V1004-4,0)&amp;"")</f>
        <v/>
      </c>
      <c r="F1004" s="214" t="str">
        <f aca="true">IF(ISERROR($V1004),"",OFFSET('Smelter Look-up'!$E$4,$V1004-4,0))</f>
        <v/>
      </c>
      <c r="G1004" s="214" t="str">
        <f aca="true">IF(C1004=$X$4,IF(ISERROR($V1004),"Enter smelter details","RMI"),IF(ISERROR($V1004),"",OFFSET('Smelter Look-up'!$F$4,$V1004-4,0)))</f>
        <v/>
      </c>
      <c r="H1004" s="215" t="str">
        <f aca="true">IF(ISERROR($V1004),"",OFFSET('Smelter Look-up'!$G$4,$V1004-4,0))</f>
        <v/>
      </c>
      <c r="I1004" s="216" t="str">
        <f aca="true">IF(ISERROR($V1004),"",OFFSET('Smelter Look-up'!$H$4,$V1004-4,0))</f>
        <v/>
      </c>
      <c r="J1004" s="216" t="str">
        <f aca="true">IF(ISERROR($V1004),"",OFFSET('Smelter Look-up'!$I$4,$V1004-4,0))</f>
        <v/>
      </c>
      <c r="K1004" s="217"/>
      <c r="L1004" s="217"/>
      <c r="M1004" s="217"/>
      <c r="N1004" s="217"/>
      <c r="O1004" s="217"/>
      <c r="P1004" s="218"/>
      <c r="Q1004" s="219"/>
      <c r="R1004" s="220" t="str">
        <f aca="true">IF(ISERROR($V1004),"",OFFSET('Smelter Look-up'!$C$4,$V1004-4,0)&amp;"")</f>
        <v/>
      </c>
      <c r="S1004" s="221" t="str">
        <f aca="true">IF(B1004="","",IF(ISERROR(MATCH($E1004,CL,0)),"Unknown",INDIRECT("'C'!$A$"&amp;MATCH($E1004,CL,0)+1)))</f>
        <v/>
      </c>
      <c r="T1004" s="221" t="str">
        <f aca="true">IF(B1004="","",IF(ISERROR(MATCH($J1004,SorP!$B$1:$B$6279,0)),"",INDIRECT("'SorP'!$A$"&amp;MATCH($S1004&amp;$J1004,SorP!C:C,0))))</f>
        <v/>
      </c>
      <c r="U1004" s="222"/>
      <c r="V1004" s="223" t="e">
        <f aca="false">IF(C1004="",NA(),IF(OR(C1004="Smelter not listed",C1004="Smelter not yet identified"),MATCH($B1004&amp;$D1004,'Smelter Look-up'!$J:$J,0),MATCH($B1004&amp;$C1004,'Smelter Look-up'!$J:$J,0)))</f>
        <v>#N/A</v>
      </c>
      <c r="X1004" s="179" t="n">
        <f aca="false">IF(AND(C1004="Smelter not listed",OR(LEN(D1004)=0,LEN(E1004)=0)),1,0)</f>
        <v>0</v>
      </c>
      <c r="AB1004" s="224" t="str">
        <f aca="false">B1004&amp;C1004</f>
        <v/>
      </c>
    </row>
    <row r="1005" s="179" customFormat="true" ht="20.25" hidden="false" customHeight="false" outlineLevel="0" collapsed="false">
      <c r="A1005" s="221"/>
      <c r="B1005" s="211" t="str">
        <f aca="false">IF(LEN(A1005)=0,"",INDEX('Smelter Look-up'!$A:$A,MATCH($A1005,'Smelter Look-up'!$E:$E,0)))</f>
        <v/>
      </c>
      <c r="C1005" s="212" t="str">
        <f aca="false">IF(LEN(A1005)=0,"",INDEX('Smelter Look-up'!$C:$C,MATCH($A1005,'Smelter Look-up'!$E:$E,0)))</f>
        <v/>
      </c>
      <c r="D1005" s="213"/>
      <c r="E1005" s="211" t="str">
        <f aca="true">IF(ISERROR($V1005),"",OFFSET('Smelter Look-up'!$D$4,$V1005-4,0)&amp;"")</f>
        <v/>
      </c>
      <c r="F1005" s="214" t="str">
        <f aca="true">IF(ISERROR($V1005),"",OFFSET('Smelter Look-up'!$E$4,$V1005-4,0))</f>
        <v/>
      </c>
      <c r="G1005" s="214" t="str">
        <f aca="true">IF(C1005=$X$4,IF(ISERROR($V1005),"Enter smelter details","RMI"),IF(ISERROR($V1005),"",OFFSET('Smelter Look-up'!$F$4,$V1005-4,0)))</f>
        <v/>
      </c>
      <c r="H1005" s="215" t="str">
        <f aca="true">IF(ISERROR($V1005),"",OFFSET('Smelter Look-up'!$G$4,$V1005-4,0))</f>
        <v/>
      </c>
      <c r="I1005" s="216" t="str">
        <f aca="true">IF(ISERROR($V1005),"",OFFSET('Smelter Look-up'!$H$4,$V1005-4,0))</f>
        <v/>
      </c>
      <c r="J1005" s="216" t="str">
        <f aca="true">IF(ISERROR($V1005),"",OFFSET('Smelter Look-up'!$I$4,$V1005-4,0))</f>
        <v/>
      </c>
      <c r="K1005" s="217"/>
      <c r="L1005" s="217"/>
      <c r="M1005" s="217"/>
      <c r="N1005" s="217"/>
      <c r="O1005" s="217"/>
      <c r="P1005" s="218"/>
      <c r="Q1005" s="219"/>
      <c r="R1005" s="220" t="str">
        <f aca="true">IF(ISERROR($V1005),"",OFFSET('Smelter Look-up'!$C$4,$V1005-4,0)&amp;"")</f>
        <v/>
      </c>
      <c r="S1005" s="221" t="str">
        <f aca="true">IF(B1005="","",IF(ISERROR(MATCH($E1005,CL,0)),"Unknown",INDIRECT("'C'!$A$"&amp;MATCH($E1005,CL,0)+1)))</f>
        <v/>
      </c>
      <c r="T1005" s="221" t="str">
        <f aca="true">IF(B1005="","",IF(ISERROR(MATCH($J1005,SorP!$B$1:$B$6279,0)),"",INDIRECT("'SorP'!$A$"&amp;MATCH($S1005&amp;$J1005,SorP!C:C,0))))</f>
        <v/>
      </c>
      <c r="U1005" s="222"/>
      <c r="V1005" s="223" t="e">
        <f aca="false">IF(C1005="",NA(),IF(OR(C1005="Smelter not listed",C1005="Smelter not yet identified"),MATCH($B1005&amp;$D1005,'Smelter Look-up'!$J:$J,0),MATCH($B1005&amp;$C1005,'Smelter Look-up'!$J:$J,0)))</f>
        <v>#N/A</v>
      </c>
      <c r="X1005" s="179" t="n">
        <f aca="false">IF(AND(C1005="Smelter not listed",OR(LEN(D1005)=0,LEN(E1005)=0)),1,0)</f>
        <v>0</v>
      </c>
      <c r="AB1005" s="224" t="str">
        <f aca="false">B1005&amp;C1005</f>
        <v/>
      </c>
    </row>
    <row r="1006" s="179" customFormat="true" ht="20.25" hidden="false" customHeight="false" outlineLevel="0" collapsed="false">
      <c r="A1006" s="221"/>
      <c r="B1006" s="211" t="str">
        <f aca="false">IF(LEN(A1006)=0,"",INDEX('Smelter Look-up'!$A:$A,MATCH($A1006,'Smelter Look-up'!$E:$E,0)))</f>
        <v/>
      </c>
      <c r="C1006" s="212" t="str">
        <f aca="false">IF(LEN(A1006)=0,"",INDEX('Smelter Look-up'!$C:$C,MATCH($A1006,'Smelter Look-up'!$E:$E,0)))</f>
        <v/>
      </c>
      <c r="D1006" s="213"/>
      <c r="E1006" s="211" t="str">
        <f aca="true">IF(ISERROR($V1006),"",OFFSET('Smelter Look-up'!$D$4,$V1006-4,0)&amp;"")</f>
        <v/>
      </c>
      <c r="F1006" s="214" t="str">
        <f aca="true">IF(ISERROR($V1006),"",OFFSET('Smelter Look-up'!$E$4,$V1006-4,0))</f>
        <v/>
      </c>
      <c r="G1006" s="214" t="str">
        <f aca="true">IF(C1006=$X$4,IF(ISERROR($V1006),"Enter smelter details","RMI"),IF(ISERROR($V1006),"",OFFSET('Smelter Look-up'!$F$4,$V1006-4,0)))</f>
        <v/>
      </c>
      <c r="H1006" s="215" t="str">
        <f aca="true">IF(ISERROR($V1006),"",OFFSET('Smelter Look-up'!$G$4,$V1006-4,0))</f>
        <v/>
      </c>
      <c r="I1006" s="216" t="str">
        <f aca="true">IF(ISERROR($V1006),"",OFFSET('Smelter Look-up'!$H$4,$V1006-4,0))</f>
        <v/>
      </c>
      <c r="J1006" s="216" t="str">
        <f aca="true">IF(ISERROR($V1006),"",OFFSET('Smelter Look-up'!$I$4,$V1006-4,0))</f>
        <v/>
      </c>
      <c r="K1006" s="217"/>
      <c r="L1006" s="217"/>
      <c r="M1006" s="217"/>
      <c r="N1006" s="217"/>
      <c r="O1006" s="217"/>
      <c r="P1006" s="218"/>
      <c r="Q1006" s="219"/>
      <c r="R1006" s="220" t="str">
        <f aca="true">IF(ISERROR($V1006),"",OFFSET('Smelter Look-up'!$C$4,$V1006-4,0)&amp;"")</f>
        <v/>
      </c>
      <c r="S1006" s="221" t="str">
        <f aca="true">IF(B1006="","",IF(ISERROR(MATCH($E1006,CL,0)),"Unknown",INDIRECT("'C'!$A$"&amp;MATCH($E1006,CL,0)+1)))</f>
        <v/>
      </c>
      <c r="T1006" s="221" t="str">
        <f aca="true">IF(B1006="","",IF(ISERROR(MATCH($J1006,SorP!$B$1:$B$6279,0)),"",INDIRECT("'SorP'!$A$"&amp;MATCH($S1006&amp;$J1006,SorP!C:C,0))))</f>
        <v/>
      </c>
      <c r="U1006" s="222"/>
      <c r="V1006" s="223" t="e">
        <f aca="false">IF(C1006="",NA(),IF(OR(C1006="Smelter not listed",C1006="Smelter not yet identified"),MATCH($B1006&amp;$D1006,'Smelter Look-up'!$J:$J,0),MATCH($B1006&amp;$C1006,'Smelter Look-up'!$J:$J,0)))</f>
        <v>#N/A</v>
      </c>
      <c r="X1006" s="179" t="n">
        <f aca="false">IF(AND(C1006="Smelter not listed",OR(LEN(D1006)=0,LEN(E1006)=0)),1,0)</f>
        <v>0</v>
      </c>
      <c r="AB1006" s="224" t="str">
        <f aca="false">B1006&amp;C1006</f>
        <v/>
      </c>
    </row>
    <row r="1007" s="179" customFormat="true" ht="20.25" hidden="false" customHeight="false" outlineLevel="0" collapsed="false">
      <c r="A1007" s="221"/>
      <c r="B1007" s="211" t="str">
        <f aca="false">IF(LEN(A1007)=0,"",INDEX('Smelter Look-up'!$A:$A,MATCH($A1007,'Smelter Look-up'!$E:$E,0)))</f>
        <v/>
      </c>
      <c r="C1007" s="212" t="str">
        <f aca="false">IF(LEN(A1007)=0,"",INDEX('Smelter Look-up'!$C:$C,MATCH($A1007,'Smelter Look-up'!$E:$E,0)))</f>
        <v/>
      </c>
      <c r="D1007" s="213"/>
      <c r="E1007" s="211" t="str">
        <f aca="true">IF(ISERROR($V1007),"",OFFSET('Smelter Look-up'!$D$4,$V1007-4,0)&amp;"")</f>
        <v/>
      </c>
      <c r="F1007" s="214" t="str">
        <f aca="true">IF(ISERROR($V1007),"",OFFSET('Smelter Look-up'!$E$4,$V1007-4,0))</f>
        <v/>
      </c>
      <c r="G1007" s="214" t="str">
        <f aca="true">IF(C1007=$X$4,IF(ISERROR($V1007),"Enter smelter details","RMI"),IF(ISERROR($V1007),"",OFFSET('Smelter Look-up'!$F$4,$V1007-4,0)))</f>
        <v/>
      </c>
      <c r="H1007" s="215" t="str">
        <f aca="true">IF(ISERROR($V1007),"",OFFSET('Smelter Look-up'!$G$4,$V1007-4,0))</f>
        <v/>
      </c>
      <c r="I1007" s="216" t="str">
        <f aca="true">IF(ISERROR($V1007),"",OFFSET('Smelter Look-up'!$H$4,$V1007-4,0))</f>
        <v/>
      </c>
      <c r="J1007" s="216" t="str">
        <f aca="true">IF(ISERROR($V1007),"",OFFSET('Smelter Look-up'!$I$4,$V1007-4,0))</f>
        <v/>
      </c>
      <c r="K1007" s="217"/>
      <c r="L1007" s="217"/>
      <c r="M1007" s="217"/>
      <c r="N1007" s="217"/>
      <c r="O1007" s="217"/>
      <c r="P1007" s="218"/>
      <c r="Q1007" s="219"/>
      <c r="R1007" s="220" t="str">
        <f aca="true">IF(ISERROR($V1007),"",OFFSET('Smelter Look-up'!$C$4,$V1007-4,0)&amp;"")</f>
        <v/>
      </c>
      <c r="S1007" s="221" t="str">
        <f aca="true">IF(B1007="","",IF(ISERROR(MATCH($E1007,CL,0)),"Unknown",INDIRECT("'C'!$A$"&amp;MATCH($E1007,CL,0)+1)))</f>
        <v/>
      </c>
      <c r="T1007" s="221" t="str">
        <f aca="true">IF(B1007="","",IF(ISERROR(MATCH($J1007,SorP!$B$1:$B$6279,0)),"",INDIRECT("'SorP'!$A$"&amp;MATCH($S1007&amp;$J1007,SorP!C:C,0))))</f>
        <v/>
      </c>
      <c r="U1007" s="222"/>
      <c r="V1007" s="223" t="e">
        <f aca="false">IF(C1007="",NA(),IF(OR(C1007="Smelter not listed",C1007="Smelter not yet identified"),MATCH($B1007&amp;$D1007,'Smelter Look-up'!$J:$J,0),MATCH($B1007&amp;$C1007,'Smelter Look-up'!$J:$J,0)))</f>
        <v>#N/A</v>
      </c>
      <c r="X1007" s="179" t="n">
        <f aca="false">IF(AND(C1007="Smelter not listed",OR(LEN(D1007)=0,LEN(E1007)=0)),1,0)</f>
        <v>0</v>
      </c>
      <c r="AB1007" s="224" t="str">
        <f aca="false">B1007&amp;C1007</f>
        <v/>
      </c>
    </row>
    <row r="1008" s="179" customFormat="true" ht="20.25" hidden="false" customHeight="false" outlineLevel="0" collapsed="false">
      <c r="A1008" s="221"/>
      <c r="B1008" s="211" t="str">
        <f aca="false">IF(LEN(A1008)=0,"",INDEX('Smelter Look-up'!$A:$A,MATCH($A1008,'Smelter Look-up'!$E:$E,0)))</f>
        <v/>
      </c>
      <c r="C1008" s="212" t="str">
        <f aca="false">IF(LEN(A1008)=0,"",INDEX('Smelter Look-up'!$C:$C,MATCH($A1008,'Smelter Look-up'!$E:$E,0)))</f>
        <v/>
      </c>
      <c r="D1008" s="213"/>
      <c r="E1008" s="211" t="str">
        <f aca="true">IF(ISERROR($V1008),"",OFFSET('Smelter Look-up'!$D$4,$V1008-4,0)&amp;"")</f>
        <v/>
      </c>
      <c r="F1008" s="214" t="str">
        <f aca="true">IF(ISERROR($V1008),"",OFFSET('Smelter Look-up'!$E$4,$V1008-4,0))</f>
        <v/>
      </c>
      <c r="G1008" s="214" t="str">
        <f aca="true">IF(C1008=$X$4,IF(ISERROR($V1008),"Enter smelter details","RMI"),IF(ISERROR($V1008),"",OFFSET('Smelter Look-up'!$F$4,$V1008-4,0)))</f>
        <v/>
      </c>
      <c r="H1008" s="215" t="str">
        <f aca="true">IF(ISERROR($V1008),"",OFFSET('Smelter Look-up'!$G$4,$V1008-4,0))</f>
        <v/>
      </c>
      <c r="I1008" s="216" t="str">
        <f aca="true">IF(ISERROR($V1008),"",OFFSET('Smelter Look-up'!$H$4,$V1008-4,0))</f>
        <v/>
      </c>
      <c r="J1008" s="216" t="str">
        <f aca="true">IF(ISERROR($V1008),"",OFFSET('Smelter Look-up'!$I$4,$V1008-4,0))</f>
        <v/>
      </c>
      <c r="K1008" s="217"/>
      <c r="L1008" s="217"/>
      <c r="M1008" s="217"/>
      <c r="N1008" s="217"/>
      <c r="O1008" s="217"/>
      <c r="P1008" s="218"/>
      <c r="Q1008" s="219"/>
      <c r="R1008" s="220" t="str">
        <f aca="true">IF(ISERROR($V1008),"",OFFSET('Smelter Look-up'!$C$4,$V1008-4,0)&amp;"")</f>
        <v/>
      </c>
      <c r="S1008" s="221" t="str">
        <f aca="true">IF(B1008="","",IF(ISERROR(MATCH($E1008,CL,0)),"Unknown",INDIRECT("'C'!$A$"&amp;MATCH($E1008,CL,0)+1)))</f>
        <v/>
      </c>
      <c r="T1008" s="221" t="str">
        <f aca="true">IF(B1008="","",IF(ISERROR(MATCH($J1008,SorP!$B$1:$B$6279,0)),"",INDIRECT("'SorP'!$A$"&amp;MATCH($S1008&amp;$J1008,SorP!C:C,0))))</f>
        <v/>
      </c>
      <c r="U1008" s="222"/>
      <c r="V1008" s="223" t="e">
        <f aca="false">IF(C1008="",NA(),IF(OR(C1008="Smelter not listed",C1008="Smelter not yet identified"),MATCH($B1008&amp;$D1008,'Smelter Look-up'!$J:$J,0),MATCH($B1008&amp;$C1008,'Smelter Look-up'!$J:$J,0)))</f>
        <v>#N/A</v>
      </c>
      <c r="X1008" s="179" t="n">
        <f aca="false">IF(AND(C1008="Smelter not listed",OR(LEN(D1008)=0,LEN(E1008)=0)),1,0)</f>
        <v>0</v>
      </c>
      <c r="AB1008" s="224" t="str">
        <f aca="false">B1008&amp;C1008</f>
        <v/>
      </c>
    </row>
    <row r="1009" s="179" customFormat="true" ht="20.25" hidden="false" customHeight="false" outlineLevel="0" collapsed="false">
      <c r="A1009" s="221"/>
      <c r="B1009" s="211" t="str">
        <f aca="false">IF(LEN(A1009)=0,"",INDEX('Smelter Look-up'!$A:$A,MATCH($A1009,'Smelter Look-up'!$E:$E,0)))</f>
        <v/>
      </c>
      <c r="C1009" s="212" t="str">
        <f aca="false">IF(LEN(A1009)=0,"",INDEX('Smelter Look-up'!$C:$C,MATCH($A1009,'Smelter Look-up'!$E:$E,0)))</f>
        <v/>
      </c>
      <c r="D1009" s="213"/>
      <c r="E1009" s="211" t="str">
        <f aca="true">IF(ISERROR($V1009),"",OFFSET('Smelter Look-up'!$D$4,$V1009-4,0)&amp;"")</f>
        <v/>
      </c>
      <c r="F1009" s="214" t="str">
        <f aca="true">IF(ISERROR($V1009),"",OFFSET('Smelter Look-up'!$E$4,$V1009-4,0))</f>
        <v/>
      </c>
      <c r="G1009" s="214" t="str">
        <f aca="true">IF(C1009=$X$4,IF(ISERROR($V1009),"Enter smelter details","RMI"),IF(ISERROR($V1009),"",OFFSET('Smelter Look-up'!$F$4,$V1009-4,0)))</f>
        <v/>
      </c>
      <c r="H1009" s="215" t="str">
        <f aca="true">IF(ISERROR($V1009),"",OFFSET('Smelter Look-up'!$G$4,$V1009-4,0))</f>
        <v/>
      </c>
      <c r="I1009" s="216" t="str">
        <f aca="true">IF(ISERROR($V1009),"",OFFSET('Smelter Look-up'!$H$4,$V1009-4,0))</f>
        <v/>
      </c>
      <c r="J1009" s="216" t="str">
        <f aca="true">IF(ISERROR($V1009),"",OFFSET('Smelter Look-up'!$I$4,$V1009-4,0))</f>
        <v/>
      </c>
      <c r="K1009" s="217"/>
      <c r="L1009" s="217"/>
      <c r="M1009" s="217"/>
      <c r="N1009" s="217"/>
      <c r="O1009" s="217"/>
      <c r="P1009" s="218"/>
      <c r="Q1009" s="219"/>
      <c r="R1009" s="220" t="str">
        <f aca="true">IF(ISERROR($V1009),"",OFFSET('Smelter Look-up'!$C$4,$V1009-4,0)&amp;"")</f>
        <v/>
      </c>
      <c r="S1009" s="221" t="str">
        <f aca="true">IF(B1009="","",IF(ISERROR(MATCH($E1009,CL,0)),"Unknown",INDIRECT("'C'!$A$"&amp;MATCH($E1009,CL,0)+1)))</f>
        <v/>
      </c>
      <c r="T1009" s="221" t="str">
        <f aca="true">IF(B1009="","",IF(ISERROR(MATCH($J1009,SorP!$B$1:$B$6279,0)),"",INDIRECT("'SorP'!$A$"&amp;MATCH($S1009&amp;$J1009,SorP!C:C,0))))</f>
        <v/>
      </c>
      <c r="U1009" s="222"/>
      <c r="V1009" s="223" t="e">
        <f aca="false">IF(C1009="",NA(),IF(OR(C1009="Smelter not listed",C1009="Smelter not yet identified"),MATCH($B1009&amp;$D1009,'Smelter Look-up'!$J:$J,0),MATCH($B1009&amp;$C1009,'Smelter Look-up'!$J:$J,0)))</f>
        <v>#N/A</v>
      </c>
      <c r="X1009" s="179" t="n">
        <f aca="false">IF(AND(C1009="Smelter not listed",OR(LEN(D1009)=0,LEN(E1009)=0)),1,0)</f>
        <v>0</v>
      </c>
      <c r="AB1009" s="224" t="str">
        <f aca="false">B1009&amp;C1009</f>
        <v/>
      </c>
    </row>
    <row r="1010" s="179" customFormat="true" ht="20.25" hidden="false" customHeight="false" outlineLevel="0" collapsed="false">
      <c r="A1010" s="221"/>
      <c r="B1010" s="211" t="str">
        <f aca="false">IF(LEN(A1010)=0,"",INDEX('Smelter Look-up'!$A:$A,MATCH($A1010,'Smelter Look-up'!$E:$E,0)))</f>
        <v/>
      </c>
      <c r="C1010" s="212" t="str">
        <f aca="false">IF(LEN(A1010)=0,"",INDEX('Smelter Look-up'!$C:$C,MATCH($A1010,'Smelter Look-up'!$E:$E,0)))</f>
        <v/>
      </c>
      <c r="D1010" s="213"/>
      <c r="E1010" s="211" t="str">
        <f aca="true">IF(ISERROR($V1010),"",OFFSET('Smelter Look-up'!$D$4,$V1010-4,0)&amp;"")</f>
        <v/>
      </c>
      <c r="F1010" s="214" t="str">
        <f aca="true">IF(ISERROR($V1010),"",OFFSET('Smelter Look-up'!$E$4,$V1010-4,0))</f>
        <v/>
      </c>
      <c r="G1010" s="214" t="str">
        <f aca="true">IF(C1010=$X$4,IF(ISERROR($V1010),"Enter smelter details","RMI"),IF(ISERROR($V1010),"",OFFSET('Smelter Look-up'!$F$4,$V1010-4,0)))</f>
        <v/>
      </c>
      <c r="H1010" s="215" t="str">
        <f aca="true">IF(ISERROR($V1010),"",OFFSET('Smelter Look-up'!$G$4,$V1010-4,0))</f>
        <v/>
      </c>
      <c r="I1010" s="216" t="str">
        <f aca="true">IF(ISERROR($V1010),"",OFFSET('Smelter Look-up'!$H$4,$V1010-4,0))</f>
        <v/>
      </c>
      <c r="J1010" s="216" t="str">
        <f aca="true">IF(ISERROR($V1010),"",OFFSET('Smelter Look-up'!$I$4,$V1010-4,0))</f>
        <v/>
      </c>
      <c r="K1010" s="217"/>
      <c r="L1010" s="217"/>
      <c r="M1010" s="217"/>
      <c r="N1010" s="217"/>
      <c r="O1010" s="217"/>
      <c r="P1010" s="218"/>
      <c r="Q1010" s="219"/>
      <c r="R1010" s="220" t="str">
        <f aca="true">IF(ISERROR($V1010),"",OFFSET('Smelter Look-up'!$C$4,$V1010-4,0)&amp;"")</f>
        <v/>
      </c>
      <c r="S1010" s="221" t="str">
        <f aca="true">IF(B1010="","",IF(ISERROR(MATCH($E1010,CL,0)),"Unknown",INDIRECT("'C'!$A$"&amp;MATCH($E1010,CL,0)+1)))</f>
        <v/>
      </c>
      <c r="T1010" s="221" t="str">
        <f aca="true">IF(B1010="","",IF(ISERROR(MATCH($J1010,SorP!$B$1:$B$6279,0)),"",INDIRECT("'SorP'!$A$"&amp;MATCH($S1010&amp;$J1010,SorP!C:C,0))))</f>
        <v/>
      </c>
      <c r="U1010" s="222"/>
      <c r="V1010" s="223" t="e">
        <f aca="false">IF(C1010="",NA(),IF(OR(C1010="Smelter not listed",C1010="Smelter not yet identified"),MATCH($B1010&amp;$D1010,'Smelter Look-up'!$J:$J,0),MATCH($B1010&amp;$C1010,'Smelter Look-up'!$J:$J,0)))</f>
        <v>#N/A</v>
      </c>
      <c r="X1010" s="179" t="n">
        <f aca="false">IF(AND(C1010="Smelter not listed",OR(LEN(D1010)=0,LEN(E1010)=0)),1,0)</f>
        <v>0</v>
      </c>
      <c r="AB1010" s="224" t="str">
        <f aca="false">B1010&amp;C1010</f>
        <v/>
      </c>
    </row>
    <row r="1011" s="179" customFormat="true" ht="20.25" hidden="false" customHeight="false" outlineLevel="0" collapsed="false">
      <c r="A1011" s="221"/>
      <c r="B1011" s="211" t="str">
        <f aca="false">IF(LEN(A1011)=0,"",INDEX('Smelter Look-up'!$A:$A,MATCH($A1011,'Smelter Look-up'!$E:$E,0)))</f>
        <v/>
      </c>
      <c r="C1011" s="212" t="str">
        <f aca="false">IF(LEN(A1011)=0,"",INDEX('Smelter Look-up'!$C:$C,MATCH($A1011,'Smelter Look-up'!$E:$E,0)))</f>
        <v/>
      </c>
      <c r="D1011" s="213"/>
      <c r="E1011" s="211" t="str">
        <f aca="true">IF(ISERROR($V1011),"",OFFSET('Smelter Look-up'!$D$4,$V1011-4,0)&amp;"")</f>
        <v/>
      </c>
      <c r="F1011" s="214" t="str">
        <f aca="true">IF(ISERROR($V1011),"",OFFSET('Smelter Look-up'!$E$4,$V1011-4,0))</f>
        <v/>
      </c>
      <c r="G1011" s="214" t="str">
        <f aca="true">IF(C1011=$X$4,IF(ISERROR($V1011),"Enter smelter details","RMI"),IF(ISERROR($V1011),"",OFFSET('Smelter Look-up'!$F$4,$V1011-4,0)))</f>
        <v/>
      </c>
      <c r="H1011" s="215" t="str">
        <f aca="true">IF(ISERROR($V1011),"",OFFSET('Smelter Look-up'!$G$4,$V1011-4,0))</f>
        <v/>
      </c>
      <c r="I1011" s="216" t="str">
        <f aca="true">IF(ISERROR($V1011),"",OFFSET('Smelter Look-up'!$H$4,$V1011-4,0))</f>
        <v/>
      </c>
      <c r="J1011" s="216" t="str">
        <f aca="true">IF(ISERROR($V1011),"",OFFSET('Smelter Look-up'!$I$4,$V1011-4,0))</f>
        <v/>
      </c>
      <c r="K1011" s="217"/>
      <c r="L1011" s="217"/>
      <c r="M1011" s="217"/>
      <c r="N1011" s="217"/>
      <c r="O1011" s="217"/>
      <c r="P1011" s="218"/>
      <c r="Q1011" s="219"/>
      <c r="R1011" s="220" t="str">
        <f aca="true">IF(ISERROR($V1011),"",OFFSET('Smelter Look-up'!$C$4,$V1011-4,0)&amp;"")</f>
        <v/>
      </c>
      <c r="S1011" s="221" t="str">
        <f aca="true">IF(B1011="","",IF(ISERROR(MATCH($E1011,CL,0)),"Unknown",INDIRECT("'C'!$A$"&amp;MATCH($E1011,CL,0)+1)))</f>
        <v/>
      </c>
      <c r="T1011" s="221" t="str">
        <f aca="true">IF(B1011="","",IF(ISERROR(MATCH($J1011,SorP!$B$1:$B$6279,0)),"",INDIRECT("'SorP'!$A$"&amp;MATCH($S1011&amp;$J1011,SorP!C:C,0))))</f>
        <v/>
      </c>
      <c r="U1011" s="222"/>
      <c r="V1011" s="223" t="e">
        <f aca="false">IF(C1011="",NA(),IF(OR(C1011="Smelter not listed",C1011="Smelter not yet identified"),MATCH($B1011&amp;$D1011,'Smelter Look-up'!$J:$J,0),MATCH($B1011&amp;$C1011,'Smelter Look-up'!$J:$J,0)))</f>
        <v>#N/A</v>
      </c>
      <c r="X1011" s="179" t="n">
        <f aca="false">IF(AND(C1011="Smelter not listed",OR(LEN(D1011)=0,LEN(E1011)=0)),1,0)</f>
        <v>0</v>
      </c>
      <c r="AB1011" s="224" t="str">
        <f aca="false">B1011&amp;C1011</f>
        <v/>
      </c>
    </row>
    <row r="1012" s="179" customFormat="true" ht="20.25" hidden="false" customHeight="false" outlineLevel="0" collapsed="false">
      <c r="A1012" s="221"/>
      <c r="B1012" s="211" t="str">
        <f aca="false">IF(LEN(A1012)=0,"",INDEX('Smelter Look-up'!$A:$A,MATCH($A1012,'Smelter Look-up'!$E:$E,0)))</f>
        <v/>
      </c>
      <c r="C1012" s="212" t="str">
        <f aca="false">IF(LEN(A1012)=0,"",INDEX('Smelter Look-up'!$C:$C,MATCH($A1012,'Smelter Look-up'!$E:$E,0)))</f>
        <v/>
      </c>
      <c r="D1012" s="213"/>
      <c r="E1012" s="211" t="str">
        <f aca="true">IF(ISERROR($V1012),"",OFFSET('Smelter Look-up'!$D$4,$V1012-4,0)&amp;"")</f>
        <v/>
      </c>
      <c r="F1012" s="214" t="str">
        <f aca="true">IF(ISERROR($V1012),"",OFFSET('Smelter Look-up'!$E$4,$V1012-4,0))</f>
        <v/>
      </c>
      <c r="G1012" s="214" t="str">
        <f aca="true">IF(C1012=$X$4,IF(ISERROR($V1012),"Enter smelter details","RMI"),IF(ISERROR($V1012),"",OFFSET('Smelter Look-up'!$F$4,$V1012-4,0)))</f>
        <v/>
      </c>
      <c r="H1012" s="215" t="str">
        <f aca="true">IF(ISERROR($V1012),"",OFFSET('Smelter Look-up'!$G$4,$V1012-4,0))</f>
        <v/>
      </c>
      <c r="I1012" s="216" t="str">
        <f aca="true">IF(ISERROR($V1012),"",OFFSET('Smelter Look-up'!$H$4,$V1012-4,0))</f>
        <v/>
      </c>
      <c r="J1012" s="216" t="str">
        <f aca="true">IF(ISERROR($V1012),"",OFFSET('Smelter Look-up'!$I$4,$V1012-4,0))</f>
        <v/>
      </c>
      <c r="K1012" s="217"/>
      <c r="L1012" s="217"/>
      <c r="M1012" s="217"/>
      <c r="N1012" s="217"/>
      <c r="O1012" s="217"/>
      <c r="P1012" s="218"/>
      <c r="Q1012" s="219"/>
      <c r="R1012" s="220" t="str">
        <f aca="true">IF(ISERROR($V1012),"",OFFSET('Smelter Look-up'!$C$4,$V1012-4,0)&amp;"")</f>
        <v/>
      </c>
      <c r="S1012" s="221" t="str">
        <f aca="true">IF(B1012="","",IF(ISERROR(MATCH($E1012,CL,0)),"Unknown",INDIRECT("'C'!$A$"&amp;MATCH($E1012,CL,0)+1)))</f>
        <v/>
      </c>
      <c r="T1012" s="221" t="str">
        <f aca="true">IF(B1012="","",IF(ISERROR(MATCH($J1012,SorP!$B$1:$B$6279,0)),"",INDIRECT("'SorP'!$A$"&amp;MATCH($S1012&amp;$J1012,SorP!C:C,0))))</f>
        <v/>
      </c>
      <c r="U1012" s="222"/>
      <c r="V1012" s="223" t="e">
        <f aca="false">IF(C1012="",NA(),IF(OR(C1012="Smelter not listed",C1012="Smelter not yet identified"),MATCH($B1012&amp;$D1012,'Smelter Look-up'!$J:$J,0),MATCH($B1012&amp;$C1012,'Smelter Look-up'!$J:$J,0)))</f>
        <v>#N/A</v>
      </c>
      <c r="X1012" s="179" t="n">
        <f aca="false">IF(AND(C1012="Smelter not listed",OR(LEN(D1012)=0,LEN(E1012)=0)),1,0)</f>
        <v>0</v>
      </c>
      <c r="AB1012" s="224" t="str">
        <f aca="false">B1012&amp;C1012</f>
        <v/>
      </c>
    </row>
    <row r="1013" s="179" customFormat="true" ht="20.25" hidden="false" customHeight="false" outlineLevel="0" collapsed="false">
      <c r="A1013" s="221"/>
      <c r="B1013" s="211" t="str">
        <f aca="false">IF(LEN(A1013)=0,"",INDEX('Smelter Look-up'!$A:$A,MATCH($A1013,'Smelter Look-up'!$E:$E,0)))</f>
        <v/>
      </c>
      <c r="C1013" s="212" t="str">
        <f aca="false">IF(LEN(A1013)=0,"",INDEX('Smelter Look-up'!$C:$C,MATCH($A1013,'Smelter Look-up'!$E:$E,0)))</f>
        <v/>
      </c>
      <c r="D1013" s="213"/>
      <c r="E1013" s="211" t="str">
        <f aca="true">IF(ISERROR($V1013),"",OFFSET('Smelter Look-up'!$D$4,$V1013-4,0)&amp;"")</f>
        <v/>
      </c>
      <c r="F1013" s="214" t="str">
        <f aca="true">IF(ISERROR($V1013),"",OFFSET('Smelter Look-up'!$E$4,$V1013-4,0))</f>
        <v/>
      </c>
      <c r="G1013" s="214" t="str">
        <f aca="true">IF(C1013=$X$4,IF(ISERROR($V1013),"Enter smelter details","RMI"),IF(ISERROR($V1013),"",OFFSET('Smelter Look-up'!$F$4,$V1013-4,0)))</f>
        <v/>
      </c>
      <c r="H1013" s="215" t="str">
        <f aca="true">IF(ISERROR($V1013),"",OFFSET('Smelter Look-up'!$G$4,$V1013-4,0))</f>
        <v/>
      </c>
      <c r="I1013" s="216" t="str">
        <f aca="true">IF(ISERROR($V1013),"",OFFSET('Smelter Look-up'!$H$4,$V1013-4,0))</f>
        <v/>
      </c>
      <c r="J1013" s="216" t="str">
        <f aca="true">IF(ISERROR($V1013),"",OFFSET('Smelter Look-up'!$I$4,$V1013-4,0))</f>
        <v/>
      </c>
      <c r="K1013" s="217"/>
      <c r="L1013" s="217"/>
      <c r="M1013" s="217"/>
      <c r="N1013" s="217"/>
      <c r="O1013" s="217"/>
      <c r="P1013" s="218"/>
      <c r="Q1013" s="219"/>
      <c r="R1013" s="220" t="str">
        <f aca="true">IF(ISERROR($V1013),"",OFFSET('Smelter Look-up'!$C$4,$V1013-4,0)&amp;"")</f>
        <v/>
      </c>
      <c r="S1013" s="221" t="str">
        <f aca="true">IF(B1013="","",IF(ISERROR(MATCH($E1013,CL,0)),"Unknown",INDIRECT("'C'!$A$"&amp;MATCH($E1013,CL,0)+1)))</f>
        <v/>
      </c>
      <c r="T1013" s="221" t="str">
        <f aca="true">IF(B1013="","",IF(ISERROR(MATCH($J1013,SorP!$B$1:$B$6279,0)),"",INDIRECT("'SorP'!$A$"&amp;MATCH($S1013&amp;$J1013,SorP!C:C,0))))</f>
        <v/>
      </c>
      <c r="U1013" s="222"/>
      <c r="V1013" s="223" t="e">
        <f aca="false">IF(C1013="",NA(),IF(OR(C1013="Smelter not listed",C1013="Smelter not yet identified"),MATCH($B1013&amp;$D1013,'Smelter Look-up'!$J:$J,0),MATCH($B1013&amp;$C1013,'Smelter Look-up'!$J:$J,0)))</f>
        <v>#N/A</v>
      </c>
      <c r="X1013" s="179" t="n">
        <f aca="false">IF(AND(C1013="Smelter not listed",OR(LEN(D1013)=0,LEN(E1013)=0)),1,0)</f>
        <v>0</v>
      </c>
      <c r="AB1013" s="224" t="str">
        <f aca="false">B1013&amp;C1013</f>
        <v/>
      </c>
    </row>
    <row r="1014" s="179" customFormat="true" ht="20.25" hidden="false" customHeight="false" outlineLevel="0" collapsed="false">
      <c r="A1014" s="221"/>
      <c r="B1014" s="211" t="str">
        <f aca="false">IF(LEN(A1014)=0,"",INDEX('Smelter Look-up'!$A:$A,MATCH($A1014,'Smelter Look-up'!$E:$E,0)))</f>
        <v/>
      </c>
      <c r="C1014" s="212" t="str">
        <f aca="false">IF(LEN(A1014)=0,"",INDEX('Smelter Look-up'!$C:$C,MATCH($A1014,'Smelter Look-up'!$E:$E,0)))</f>
        <v/>
      </c>
      <c r="D1014" s="213"/>
      <c r="E1014" s="211" t="str">
        <f aca="true">IF(ISERROR($V1014),"",OFFSET('Smelter Look-up'!$D$4,$V1014-4,0)&amp;"")</f>
        <v/>
      </c>
      <c r="F1014" s="214" t="str">
        <f aca="true">IF(ISERROR($V1014),"",OFFSET('Smelter Look-up'!$E$4,$V1014-4,0))</f>
        <v/>
      </c>
      <c r="G1014" s="214" t="str">
        <f aca="true">IF(C1014=$X$4,IF(ISERROR($V1014),"Enter smelter details","RMI"),IF(ISERROR($V1014),"",OFFSET('Smelter Look-up'!$F$4,$V1014-4,0)))</f>
        <v/>
      </c>
      <c r="H1014" s="215" t="str">
        <f aca="true">IF(ISERROR($V1014),"",OFFSET('Smelter Look-up'!$G$4,$V1014-4,0))</f>
        <v/>
      </c>
      <c r="I1014" s="216" t="str">
        <f aca="true">IF(ISERROR($V1014),"",OFFSET('Smelter Look-up'!$H$4,$V1014-4,0))</f>
        <v/>
      </c>
      <c r="J1014" s="216" t="str">
        <f aca="true">IF(ISERROR($V1014),"",OFFSET('Smelter Look-up'!$I$4,$V1014-4,0))</f>
        <v/>
      </c>
      <c r="K1014" s="217"/>
      <c r="L1014" s="217"/>
      <c r="M1014" s="217"/>
      <c r="N1014" s="217"/>
      <c r="O1014" s="217"/>
      <c r="P1014" s="218"/>
      <c r="Q1014" s="219"/>
      <c r="R1014" s="220" t="str">
        <f aca="true">IF(ISERROR($V1014),"",OFFSET('Smelter Look-up'!$C$4,$V1014-4,0)&amp;"")</f>
        <v/>
      </c>
      <c r="S1014" s="221" t="str">
        <f aca="true">IF(B1014="","",IF(ISERROR(MATCH($E1014,CL,0)),"Unknown",INDIRECT("'C'!$A$"&amp;MATCH($E1014,CL,0)+1)))</f>
        <v/>
      </c>
      <c r="T1014" s="221" t="str">
        <f aca="true">IF(B1014="","",IF(ISERROR(MATCH($J1014,SorP!$B$1:$B$6279,0)),"",INDIRECT("'SorP'!$A$"&amp;MATCH($S1014&amp;$J1014,SorP!C:C,0))))</f>
        <v/>
      </c>
      <c r="U1014" s="222"/>
      <c r="V1014" s="223" t="e">
        <f aca="false">IF(C1014="",NA(),IF(OR(C1014="Smelter not listed",C1014="Smelter not yet identified"),MATCH($B1014&amp;$D1014,'Smelter Look-up'!$J:$J,0),MATCH($B1014&amp;$C1014,'Smelter Look-up'!$J:$J,0)))</f>
        <v>#N/A</v>
      </c>
      <c r="X1014" s="179" t="n">
        <f aca="false">IF(AND(C1014="Smelter not listed",OR(LEN(D1014)=0,LEN(E1014)=0)),1,0)</f>
        <v>0</v>
      </c>
      <c r="AB1014" s="224" t="str">
        <f aca="false">B1014&amp;C1014</f>
        <v/>
      </c>
    </row>
    <row r="1015" s="179" customFormat="true" ht="20.25" hidden="false" customHeight="false" outlineLevel="0" collapsed="false">
      <c r="A1015" s="221"/>
      <c r="B1015" s="211" t="str">
        <f aca="false">IF(LEN(A1015)=0,"",INDEX('Smelter Look-up'!$A:$A,MATCH($A1015,'Smelter Look-up'!$E:$E,0)))</f>
        <v/>
      </c>
      <c r="C1015" s="212" t="str">
        <f aca="false">IF(LEN(A1015)=0,"",INDEX('Smelter Look-up'!$C:$C,MATCH($A1015,'Smelter Look-up'!$E:$E,0)))</f>
        <v/>
      </c>
      <c r="D1015" s="213"/>
      <c r="E1015" s="211" t="str">
        <f aca="true">IF(ISERROR($V1015),"",OFFSET('Smelter Look-up'!$D$4,$V1015-4,0)&amp;"")</f>
        <v/>
      </c>
      <c r="F1015" s="214" t="str">
        <f aca="true">IF(ISERROR($V1015),"",OFFSET('Smelter Look-up'!$E$4,$V1015-4,0))</f>
        <v/>
      </c>
      <c r="G1015" s="214" t="str">
        <f aca="true">IF(C1015=$X$4,IF(ISERROR($V1015),"Enter smelter details","RMI"),IF(ISERROR($V1015),"",OFFSET('Smelter Look-up'!$F$4,$V1015-4,0)))</f>
        <v/>
      </c>
      <c r="H1015" s="215" t="str">
        <f aca="true">IF(ISERROR($V1015),"",OFFSET('Smelter Look-up'!$G$4,$V1015-4,0))</f>
        <v/>
      </c>
      <c r="I1015" s="216" t="str">
        <f aca="true">IF(ISERROR($V1015),"",OFFSET('Smelter Look-up'!$H$4,$V1015-4,0))</f>
        <v/>
      </c>
      <c r="J1015" s="216" t="str">
        <f aca="true">IF(ISERROR($V1015),"",OFFSET('Smelter Look-up'!$I$4,$V1015-4,0))</f>
        <v/>
      </c>
      <c r="K1015" s="217"/>
      <c r="L1015" s="217"/>
      <c r="M1015" s="217"/>
      <c r="N1015" s="217"/>
      <c r="O1015" s="217"/>
      <c r="P1015" s="218"/>
      <c r="Q1015" s="219"/>
      <c r="R1015" s="220" t="str">
        <f aca="true">IF(ISERROR($V1015),"",OFFSET('Smelter Look-up'!$C$4,$V1015-4,0)&amp;"")</f>
        <v/>
      </c>
      <c r="S1015" s="221" t="str">
        <f aca="true">IF(B1015="","",IF(ISERROR(MATCH($E1015,CL,0)),"Unknown",INDIRECT("'C'!$A$"&amp;MATCH($E1015,CL,0)+1)))</f>
        <v/>
      </c>
      <c r="T1015" s="221" t="str">
        <f aca="true">IF(B1015="","",IF(ISERROR(MATCH($J1015,SorP!$B$1:$B$6279,0)),"",INDIRECT("'SorP'!$A$"&amp;MATCH($S1015&amp;$J1015,SorP!C:C,0))))</f>
        <v/>
      </c>
      <c r="U1015" s="222"/>
      <c r="V1015" s="223" t="e">
        <f aca="false">IF(C1015="",NA(),IF(OR(C1015="Smelter not listed",C1015="Smelter not yet identified"),MATCH($B1015&amp;$D1015,'Smelter Look-up'!$J:$J,0),MATCH($B1015&amp;$C1015,'Smelter Look-up'!$J:$J,0)))</f>
        <v>#N/A</v>
      </c>
      <c r="X1015" s="179" t="n">
        <f aca="false">IF(AND(C1015="Smelter not listed",OR(LEN(D1015)=0,LEN(E1015)=0)),1,0)</f>
        <v>0</v>
      </c>
      <c r="AB1015" s="224" t="str">
        <f aca="false">B1015&amp;C1015</f>
        <v/>
      </c>
    </row>
    <row r="1016" s="179" customFormat="true" ht="20.25" hidden="false" customHeight="false" outlineLevel="0" collapsed="false">
      <c r="A1016" s="221"/>
      <c r="B1016" s="211" t="str">
        <f aca="false">IF(LEN(A1016)=0,"",INDEX('Smelter Look-up'!$A:$A,MATCH($A1016,'Smelter Look-up'!$E:$E,0)))</f>
        <v/>
      </c>
      <c r="C1016" s="212" t="str">
        <f aca="false">IF(LEN(A1016)=0,"",INDEX('Smelter Look-up'!$C:$C,MATCH($A1016,'Smelter Look-up'!$E:$E,0)))</f>
        <v/>
      </c>
      <c r="D1016" s="213"/>
      <c r="E1016" s="211" t="str">
        <f aca="true">IF(ISERROR($V1016),"",OFFSET('Smelter Look-up'!$D$4,$V1016-4,0)&amp;"")</f>
        <v/>
      </c>
      <c r="F1016" s="214" t="str">
        <f aca="true">IF(ISERROR($V1016),"",OFFSET('Smelter Look-up'!$E$4,$V1016-4,0))</f>
        <v/>
      </c>
      <c r="G1016" s="214" t="str">
        <f aca="true">IF(C1016=$X$4,IF(ISERROR($V1016),"Enter smelter details","RMI"),IF(ISERROR($V1016),"",OFFSET('Smelter Look-up'!$F$4,$V1016-4,0)))</f>
        <v/>
      </c>
      <c r="H1016" s="215" t="str">
        <f aca="true">IF(ISERROR($V1016),"",OFFSET('Smelter Look-up'!$G$4,$V1016-4,0))</f>
        <v/>
      </c>
      <c r="I1016" s="216" t="str">
        <f aca="true">IF(ISERROR($V1016),"",OFFSET('Smelter Look-up'!$H$4,$V1016-4,0))</f>
        <v/>
      </c>
      <c r="J1016" s="216" t="str">
        <f aca="true">IF(ISERROR($V1016),"",OFFSET('Smelter Look-up'!$I$4,$V1016-4,0))</f>
        <v/>
      </c>
      <c r="K1016" s="217"/>
      <c r="L1016" s="217"/>
      <c r="M1016" s="217"/>
      <c r="N1016" s="217"/>
      <c r="O1016" s="217"/>
      <c r="P1016" s="218"/>
      <c r="Q1016" s="219"/>
      <c r="R1016" s="220" t="str">
        <f aca="true">IF(ISERROR($V1016),"",OFFSET('Smelter Look-up'!$C$4,$V1016-4,0)&amp;"")</f>
        <v/>
      </c>
      <c r="S1016" s="221" t="str">
        <f aca="true">IF(B1016="","",IF(ISERROR(MATCH($E1016,CL,0)),"Unknown",INDIRECT("'C'!$A$"&amp;MATCH($E1016,CL,0)+1)))</f>
        <v/>
      </c>
      <c r="T1016" s="221" t="str">
        <f aca="true">IF(B1016="","",IF(ISERROR(MATCH($J1016,SorP!$B$1:$B$6279,0)),"",INDIRECT("'SorP'!$A$"&amp;MATCH($S1016&amp;$J1016,SorP!C:C,0))))</f>
        <v/>
      </c>
      <c r="U1016" s="222"/>
      <c r="V1016" s="223" t="e">
        <f aca="false">IF(C1016="",NA(),IF(OR(C1016="Smelter not listed",C1016="Smelter not yet identified"),MATCH($B1016&amp;$D1016,'Smelter Look-up'!$J:$J,0),MATCH($B1016&amp;$C1016,'Smelter Look-up'!$J:$J,0)))</f>
        <v>#N/A</v>
      </c>
      <c r="X1016" s="179" t="n">
        <f aca="false">IF(AND(C1016="Smelter not listed",OR(LEN(D1016)=0,LEN(E1016)=0)),1,0)</f>
        <v>0</v>
      </c>
      <c r="AB1016" s="224" t="str">
        <f aca="false">B1016&amp;C1016</f>
        <v/>
      </c>
    </row>
    <row r="1017" s="179" customFormat="true" ht="20.25" hidden="false" customHeight="false" outlineLevel="0" collapsed="false">
      <c r="A1017" s="221"/>
      <c r="B1017" s="211" t="str">
        <f aca="false">IF(LEN(A1017)=0,"",INDEX('Smelter Look-up'!$A:$A,MATCH($A1017,'Smelter Look-up'!$E:$E,0)))</f>
        <v/>
      </c>
      <c r="C1017" s="212" t="str">
        <f aca="false">IF(LEN(A1017)=0,"",INDEX('Smelter Look-up'!$C:$C,MATCH($A1017,'Smelter Look-up'!$E:$E,0)))</f>
        <v/>
      </c>
      <c r="D1017" s="213"/>
      <c r="E1017" s="211" t="str">
        <f aca="true">IF(ISERROR($V1017),"",OFFSET('Smelter Look-up'!$D$4,$V1017-4,0)&amp;"")</f>
        <v/>
      </c>
      <c r="F1017" s="214" t="str">
        <f aca="true">IF(ISERROR($V1017),"",OFFSET('Smelter Look-up'!$E$4,$V1017-4,0))</f>
        <v/>
      </c>
      <c r="G1017" s="214" t="str">
        <f aca="true">IF(C1017=$X$4,IF(ISERROR($V1017),"Enter smelter details","RMI"),IF(ISERROR($V1017),"",OFFSET('Smelter Look-up'!$F$4,$V1017-4,0)))</f>
        <v/>
      </c>
      <c r="H1017" s="215" t="str">
        <f aca="true">IF(ISERROR($V1017),"",OFFSET('Smelter Look-up'!$G$4,$V1017-4,0))</f>
        <v/>
      </c>
      <c r="I1017" s="216" t="str">
        <f aca="true">IF(ISERROR($V1017),"",OFFSET('Smelter Look-up'!$H$4,$V1017-4,0))</f>
        <v/>
      </c>
      <c r="J1017" s="216" t="str">
        <f aca="true">IF(ISERROR($V1017),"",OFFSET('Smelter Look-up'!$I$4,$V1017-4,0))</f>
        <v/>
      </c>
      <c r="K1017" s="217"/>
      <c r="L1017" s="217"/>
      <c r="M1017" s="217"/>
      <c r="N1017" s="217"/>
      <c r="O1017" s="217"/>
      <c r="P1017" s="218"/>
      <c r="Q1017" s="219"/>
      <c r="R1017" s="220" t="str">
        <f aca="true">IF(ISERROR($V1017),"",OFFSET('Smelter Look-up'!$C$4,$V1017-4,0)&amp;"")</f>
        <v/>
      </c>
      <c r="S1017" s="221" t="str">
        <f aca="true">IF(B1017="","",IF(ISERROR(MATCH($E1017,CL,0)),"Unknown",INDIRECT("'C'!$A$"&amp;MATCH($E1017,CL,0)+1)))</f>
        <v/>
      </c>
      <c r="T1017" s="221" t="str">
        <f aca="true">IF(B1017="","",IF(ISERROR(MATCH($J1017,SorP!$B$1:$B$6279,0)),"",INDIRECT("'SorP'!$A$"&amp;MATCH($S1017&amp;$J1017,SorP!C:C,0))))</f>
        <v/>
      </c>
      <c r="U1017" s="222"/>
      <c r="V1017" s="223" t="e">
        <f aca="false">IF(C1017="",NA(),IF(OR(C1017="Smelter not listed",C1017="Smelter not yet identified"),MATCH($B1017&amp;$D1017,'Smelter Look-up'!$J:$J,0),MATCH($B1017&amp;$C1017,'Smelter Look-up'!$J:$J,0)))</f>
        <v>#N/A</v>
      </c>
      <c r="X1017" s="179" t="n">
        <f aca="false">IF(AND(C1017="Smelter not listed",OR(LEN(D1017)=0,LEN(E1017)=0)),1,0)</f>
        <v>0</v>
      </c>
      <c r="AB1017" s="224" t="str">
        <f aca="false">B1017&amp;C1017</f>
        <v/>
      </c>
    </row>
    <row r="1018" s="179" customFormat="true" ht="20.25" hidden="false" customHeight="false" outlineLevel="0" collapsed="false">
      <c r="A1018" s="221"/>
      <c r="B1018" s="211" t="str">
        <f aca="false">IF(LEN(A1018)=0,"",INDEX('Smelter Look-up'!$A:$A,MATCH($A1018,'Smelter Look-up'!$E:$E,0)))</f>
        <v/>
      </c>
      <c r="C1018" s="212" t="str">
        <f aca="false">IF(LEN(A1018)=0,"",INDEX('Smelter Look-up'!$C:$C,MATCH($A1018,'Smelter Look-up'!$E:$E,0)))</f>
        <v/>
      </c>
      <c r="D1018" s="213"/>
      <c r="E1018" s="211" t="str">
        <f aca="true">IF(ISERROR($V1018),"",OFFSET('Smelter Look-up'!$D$4,$V1018-4,0)&amp;"")</f>
        <v/>
      </c>
      <c r="F1018" s="214" t="str">
        <f aca="true">IF(ISERROR($V1018),"",OFFSET('Smelter Look-up'!$E$4,$V1018-4,0))</f>
        <v/>
      </c>
      <c r="G1018" s="214" t="str">
        <f aca="true">IF(C1018=$X$4,IF(ISERROR($V1018),"Enter smelter details","RMI"),IF(ISERROR($V1018),"",OFFSET('Smelter Look-up'!$F$4,$V1018-4,0)))</f>
        <v/>
      </c>
      <c r="H1018" s="215" t="str">
        <f aca="true">IF(ISERROR($V1018),"",OFFSET('Smelter Look-up'!$G$4,$V1018-4,0))</f>
        <v/>
      </c>
      <c r="I1018" s="216" t="str">
        <f aca="true">IF(ISERROR($V1018),"",OFFSET('Smelter Look-up'!$H$4,$V1018-4,0))</f>
        <v/>
      </c>
      <c r="J1018" s="216" t="str">
        <f aca="true">IF(ISERROR($V1018),"",OFFSET('Smelter Look-up'!$I$4,$V1018-4,0))</f>
        <v/>
      </c>
      <c r="K1018" s="217"/>
      <c r="L1018" s="217"/>
      <c r="M1018" s="217"/>
      <c r="N1018" s="217"/>
      <c r="O1018" s="217"/>
      <c r="P1018" s="218"/>
      <c r="Q1018" s="219"/>
      <c r="R1018" s="220" t="str">
        <f aca="true">IF(ISERROR($V1018),"",OFFSET('Smelter Look-up'!$C$4,$V1018-4,0)&amp;"")</f>
        <v/>
      </c>
      <c r="S1018" s="221" t="str">
        <f aca="true">IF(B1018="","",IF(ISERROR(MATCH($E1018,CL,0)),"Unknown",INDIRECT("'C'!$A$"&amp;MATCH($E1018,CL,0)+1)))</f>
        <v/>
      </c>
      <c r="T1018" s="221" t="str">
        <f aca="true">IF(B1018="","",IF(ISERROR(MATCH($J1018,SorP!$B$1:$B$6279,0)),"",INDIRECT("'SorP'!$A$"&amp;MATCH($S1018&amp;$J1018,SorP!C:C,0))))</f>
        <v/>
      </c>
      <c r="U1018" s="222"/>
      <c r="V1018" s="223" t="e">
        <f aca="false">IF(C1018="",NA(),IF(OR(C1018="Smelter not listed",C1018="Smelter not yet identified"),MATCH($B1018&amp;$D1018,'Smelter Look-up'!$J:$J,0),MATCH($B1018&amp;$C1018,'Smelter Look-up'!$J:$J,0)))</f>
        <v>#N/A</v>
      </c>
      <c r="X1018" s="179" t="n">
        <f aca="false">IF(AND(C1018="Smelter not listed",OR(LEN(D1018)=0,LEN(E1018)=0)),1,0)</f>
        <v>0</v>
      </c>
      <c r="AB1018" s="224" t="str">
        <f aca="false">B1018&amp;C1018</f>
        <v/>
      </c>
    </row>
    <row r="1019" s="179" customFormat="true" ht="20.25" hidden="false" customHeight="false" outlineLevel="0" collapsed="false">
      <c r="A1019" s="221"/>
      <c r="B1019" s="211" t="str">
        <f aca="false">IF(LEN(A1019)=0,"",INDEX('Smelter Look-up'!$A:$A,MATCH($A1019,'Smelter Look-up'!$E:$E,0)))</f>
        <v/>
      </c>
      <c r="C1019" s="212" t="str">
        <f aca="false">IF(LEN(A1019)=0,"",INDEX('Smelter Look-up'!$C:$C,MATCH($A1019,'Smelter Look-up'!$E:$E,0)))</f>
        <v/>
      </c>
      <c r="D1019" s="213"/>
      <c r="E1019" s="211" t="str">
        <f aca="true">IF(ISERROR($V1019),"",OFFSET('Smelter Look-up'!$D$4,$V1019-4,0)&amp;"")</f>
        <v/>
      </c>
      <c r="F1019" s="214" t="str">
        <f aca="true">IF(ISERROR($V1019),"",OFFSET('Smelter Look-up'!$E$4,$V1019-4,0))</f>
        <v/>
      </c>
      <c r="G1019" s="214" t="str">
        <f aca="true">IF(C1019=$X$4,IF(ISERROR($V1019),"Enter smelter details","RMI"),IF(ISERROR($V1019),"",OFFSET('Smelter Look-up'!$F$4,$V1019-4,0)))</f>
        <v/>
      </c>
      <c r="H1019" s="215" t="str">
        <f aca="true">IF(ISERROR($V1019),"",OFFSET('Smelter Look-up'!$G$4,$V1019-4,0))</f>
        <v/>
      </c>
      <c r="I1019" s="216" t="str">
        <f aca="true">IF(ISERROR($V1019),"",OFFSET('Smelter Look-up'!$H$4,$V1019-4,0))</f>
        <v/>
      </c>
      <c r="J1019" s="216" t="str">
        <f aca="true">IF(ISERROR($V1019),"",OFFSET('Smelter Look-up'!$I$4,$V1019-4,0))</f>
        <v/>
      </c>
      <c r="K1019" s="217"/>
      <c r="L1019" s="217"/>
      <c r="M1019" s="217"/>
      <c r="N1019" s="217"/>
      <c r="O1019" s="217"/>
      <c r="P1019" s="218"/>
      <c r="Q1019" s="219"/>
      <c r="R1019" s="220" t="str">
        <f aca="true">IF(ISERROR($V1019),"",OFFSET('Smelter Look-up'!$C$4,$V1019-4,0)&amp;"")</f>
        <v/>
      </c>
      <c r="S1019" s="221" t="str">
        <f aca="true">IF(B1019="","",IF(ISERROR(MATCH($E1019,CL,0)),"Unknown",INDIRECT("'C'!$A$"&amp;MATCH($E1019,CL,0)+1)))</f>
        <v/>
      </c>
      <c r="T1019" s="221" t="str">
        <f aca="true">IF(B1019="","",IF(ISERROR(MATCH($J1019,SorP!$B$1:$B$6279,0)),"",INDIRECT("'SorP'!$A$"&amp;MATCH($S1019&amp;$J1019,SorP!C:C,0))))</f>
        <v/>
      </c>
      <c r="U1019" s="222"/>
      <c r="V1019" s="223" t="e">
        <f aca="false">IF(C1019="",NA(),IF(OR(C1019="Smelter not listed",C1019="Smelter not yet identified"),MATCH($B1019&amp;$D1019,'Smelter Look-up'!$J:$J,0),MATCH($B1019&amp;$C1019,'Smelter Look-up'!$J:$J,0)))</f>
        <v>#N/A</v>
      </c>
      <c r="X1019" s="179" t="n">
        <f aca="false">IF(AND(C1019="Smelter not listed",OR(LEN(D1019)=0,LEN(E1019)=0)),1,0)</f>
        <v>0</v>
      </c>
      <c r="AB1019" s="224" t="str">
        <f aca="false">B1019&amp;C1019</f>
        <v/>
      </c>
    </row>
    <row r="1020" s="179" customFormat="true" ht="20.25" hidden="false" customHeight="false" outlineLevel="0" collapsed="false">
      <c r="A1020" s="221"/>
      <c r="B1020" s="211" t="str">
        <f aca="false">IF(LEN(A1020)=0,"",INDEX('Smelter Look-up'!$A:$A,MATCH($A1020,'Smelter Look-up'!$E:$E,0)))</f>
        <v/>
      </c>
      <c r="C1020" s="212" t="str">
        <f aca="false">IF(LEN(A1020)=0,"",INDEX('Smelter Look-up'!$C:$C,MATCH($A1020,'Smelter Look-up'!$E:$E,0)))</f>
        <v/>
      </c>
      <c r="D1020" s="213"/>
      <c r="E1020" s="211" t="str">
        <f aca="true">IF(ISERROR($V1020),"",OFFSET('Smelter Look-up'!$D$4,$V1020-4,0)&amp;"")</f>
        <v/>
      </c>
      <c r="F1020" s="214" t="str">
        <f aca="true">IF(ISERROR($V1020),"",OFFSET('Smelter Look-up'!$E$4,$V1020-4,0))</f>
        <v/>
      </c>
      <c r="G1020" s="214" t="str">
        <f aca="true">IF(C1020=$X$4,IF(ISERROR($V1020),"Enter smelter details","RMI"),IF(ISERROR($V1020),"",OFFSET('Smelter Look-up'!$F$4,$V1020-4,0)))</f>
        <v/>
      </c>
      <c r="H1020" s="215" t="str">
        <f aca="true">IF(ISERROR($V1020),"",OFFSET('Smelter Look-up'!$G$4,$V1020-4,0))</f>
        <v/>
      </c>
      <c r="I1020" s="216" t="str">
        <f aca="true">IF(ISERROR($V1020),"",OFFSET('Smelter Look-up'!$H$4,$V1020-4,0))</f>
        <v/>
      </c>
      <c r="J1020" s="216" t="str">
        <f aca="true">IF(ISERROR($V1020),"",OFFSET('Smelter Look-up'!$I$4,$V1020-4,0))</f>
        <v/>
      </c>
      <c r="K1020" s="217"/>
      <c r="L1020" s="217"/>
      <c r="M1020" s="217"/>
      <c r="N1020" s="217"/>
      <c r="O1020" s="217"/>
      <c r="P1020" s="218"/>
      <c r="Q1020" s="219"/>
      <c r="R1020" s="220" t="str">
        <f aca="true">IF(ISERROR($V1020),"",OFFSET('Smelter Look-up'!$C$4,$V1020-4,0)&amp;"")</f>
        <v/>
      </c>
      <c r="S1020" s="221" t="str">
        <f aca="true">IF(B1020="","",IF(ISERROR(MATCH($E1020,CL,0)),"Unknown",INDIRECT("'C'!$A$"&amp;MATCH($E1020,CL,0)+1)))</f>
        <v/>
      </c>
      <c r="T1020" s="221" t="str">
        <f aca="true">IF(B1020="","",IF(ISERROR(MATCH($J1020,SorP!$B$1:$B$6279,0)),"",INDIRECT("'SorP'!$A$"&amp;MATCH($S1020&amp;$J1020,SorP!C:C,0))))</f>
        <v/>
      </c>
      <c r="U1020" s="222"/>
      <c r="V1020" s="223" t="e">
        <f aca="false">IF(C1020="",NA(),IF(OR(C1020="Smelter not listed",C1020="Smelter not yet identified"),MATCH($B1020&amp;$D1020,'Smelter Look-up'!$J:$J,0),MATCH($B1020&amp;$C1020,'Smelter Look-up'!$J:$J,0)))</f>
        <v>#N/A</v>
      </c>
      <c r="X1020" s="179" t="n">
        <f aca="false">IF(AND(C1020="Smelter not listed",OR(LEN(D1020)=0,LEN(E1020)=0)),1,0)</f>
        <v>0</v>
      </c>
      <c r="AB1020" s="224" t="str">
        <f aca="false">B1020&amp;C1020</f>
        <v/>
      </c>
    </row>
    <row r="1021" s="179" customFormat="true" ht="20.25" hidden="false" customHeight="false" outlineLevel="0" collapsed="false">
      <c r="A1021" s="221"/>
      <c r="B1021" s="211" t="str">
        <f aca="false">IF(LEN(A1021)=0,"",INDEX('Smelter Look-up'!$A:$A,MATCH($A1021,'Smelter Look-up'!$E:$E,0)))</f>
        <v/>
      </c>
      <c r="C1021" s="212" t="str">
        <f aca="false">IF(LEN(A1021)=0,"",INDEX('Smelter Look-up'!$C:$C,MATCH($A1021,'Smelter Look-up'!$E:$E,0)))</f>
        <v/>
      </c>
      <c r="D1021" s="213"/>
      <c r="E1021" s="211" t="str">
        <f aca="true">IF(ISERROR($V1021),"",OFFSET('Smelter Look-up'!$D$4,$V1021-4,0)&amp;"")</f>
        <v/>
      </c>
      <c r="F1021" s="214" t="str">
        <f aca="true">IF(ISERROR($V1021),"",OFFSET('Smelter Look-up'!$E$4,$V1021-4,0))</f>
        <v/>
      </c>
      <c r="G1021" s="214" t="str">
        <f aca="true">IF(C1021=$X$4,IF(ISERROR($V1021),"Enter smelter details","RMI"),IF(ISERROR($V1021),"",OFFSET('Smelter Look-up'!$F$4,$V1021-4,0)))</f>
        <v/>
      </c>
      <c r="H1021" s="215" t="str">
        <f aca="true">IF(ISERROR($V1021),"",OFFSET('Smelter Look-up'!$G$4,$V1021-4,0))</f>
        <v/>
      </c>
      <c r="I1021" s="216" t="str">
        <f aca="true">IF(ISERROR($V1021),"",OFFSET('Smelter Look-up'!$H$4,$V1021-4,0))</f>
        <v/>
      </c>
      <c r="J1021" s="216" t="str">
        <f aca="true">IF(ISERROR($V1021),"",OFFSET('Smelter Look-up'!$I$4,$V1021-4,0))</f>
        <v/>
      </c>
      <c r="K1021" s="217"/>
      <c r="L1021" s="217"/>
      <c r="M1021" s="217"/>
      <c r="N1021" s="217"/>
      <c r="O1021" s="217"/>
      <c r="P1021" s="218"/>
      <c r="Q1021" s="219"/>
      <c r="R1021" s="220" t="str">
        <f aca="true">IF(ISERROR($V1021),"",OFFSET('Smelter Look-up'!$C$4,$V1021-4,0)&amp;"")</f>
        <v/>
      </c>
      <c r="S1021" s="221" t="str">
        <f aca="true">IF(B1021="","",IF(ISERROR(MATCH($E1021,CL,0)),"Unknown",INDIRECT("'C'!$A$"&amp;MATCH($E1021,CL,0)+1)))</f>
        <v/>
      </c>
      <c r="T1021" s="221" t="str">
        <f aca="true">IF(B1021="","",IF(ISERROR(MATCH($J1021,SorP!$B$1:$B$6279,0)),"",INDIRECT("'SorP'!$A$"&amp;MATCH($S1021&amp;$J1021,SorP!C:C,0))))</f>
        <v/>
      </c>
      <c r="U1021" s="222"/>
      <c r="V1021" s="223" t="e">
        <f aca="false">IF(C1021="",NA(),IF(OR(C1021="Smelter not listed",C1021="Smelter not yet identified"),MATCH($B1021&amp;$D1021,'Smelter Look-up'!$J:$J,0),MATCH($B1021&amp;$C1021,'Smelter Look-up'!$J:$J,0)))</f>
        <v>#N/A</v>
      </c>
      <c r="X1021" s="179" t="n">
        <f aca="false">IF(AND(C1021="Smelter not listed",OR(LEN(D1021)=0,LEN(E1021)=0)),1,0)</f>
        <v>0</v>
      </c>
      <c r="AB1021" s="224" t="str">
        <f aca="false">B1021&amp;C1021</f>
        <v/>
      </c>
    </row>
    <row r="1022" s="179" customFormat="true" ht="20.25" hidden="false" customHeight="false" outlineLevel="0" collapsed="false">
      <c r="A1022" s="221"/>
      <c r="B1022" s="211" t="str">
        <f aca="false">IF(LEN(A1022)=0,"",INDEX('Smelter Look-up'!$A:$A,MATCH($A1022,'Smelter Look-up'!$E:$E,0)))</f>
        <v/>
      </c>
      <c r="C1022" s="212" t="str">
        <f aca="false">IF(LEN(A1022)=0,"",INDEX('Smelter Look-up'!$C:$C,MATCH($A1022,'Smelter Look-up'!$E:$E,0)))</f>
        <v/>
      </c>
      <c r="D1022" s="213"/>
      <c r="E1022" s="211" t="str">
        <f aca="true">IF(ISERROR($V1022),"",OFFSET('Smelter Look-up'!$D$4,$V1022-4,0)&amp;"")</f>
        <v/>
      </c>
      <c r="F1022" s="214" t="str">
        <f aca="true">IF(ISERROR($V1022),"",OFFSET('Smelter Look-up'!$E$4,$V1022-4,0))</f>
        <v/>
      </c>
      <c r="G1022" s="214" t="str">
        <f aca="true">IF(C1022=$X$4,IF(ISERROR($V1022),"Enter smelter details","RMI"),IF(ISERROR($V1022),"",OFFSET('Smelter Look-up'!$F$4,$V1022-4,0)))</f>
        <v/>
      </c>
      <c r="H1022" s="215" t="str">
        <f aca="true">IF(ISERROR($V1022),"",OFFSET('Smelter Look-up'!$G$4,$V1022-4,0))</f>
        <v/>
      </c>
      <c r="I1022" s="216" t="str">
        <f aca="true">IF(ISERROR($V1022),"",OFFSET('Smelter Look-up'!$H$4,$V1022-4,0))</f>
        <v/>
      </c>
      <c r="J1022" s="216" t="str">
        <f aca="true">IF(ISERROR($V1022),"",OFFSET('Smelter Look-up'!$I$4,$V1022-4,0))</f>
        <v/>
      </c>
      <c r="K1022" s="217"/>
      <c r="L1022" s="217"/>
      <c r="M1022" s="217"/>
      <c r="N1022" s="217"/>
      <c r="O1022" s="217"/>
      <c r="P1022" s="218"/>
      <c r="Q1022" s="219"/>
      <c r="R1022" s="220" t="str">
        <f aca="true">IF(ISERROR($V1022),"",OFFSET('Smelter Look-up'!$C$4,$V1022-4,0)&amp;"")</f>
        <v/>
      </c>
      <c r="S1022" s="221" t="str">
        <f aca="true">IF(B1022="","",IF(ISERROR(MATCH($E1022,CL,0)),"Unknown",INDIRECT("'C'!$A$"&amp;MATCH($E1022,CL,0)+1)))</f>
        <v/>
      </c>
      <c r="T1022" s="221" t="str">
        <f aca="true">IF(B1022="","",IF(ISERROR(MATCH($J1022,SorP!$B$1:$B$6279,0)),"",INDIRECT("'SorP'!$A$"&amp;MATCH($S1022&amp;$J1022,SorP!C:C,0))))</f>
        <v/>
      </c>
      <c r="U1022" s="222"/>
      <c r="V1022" s="223" t="e">
        <f aca="false">IF(C1022="",NA(),IF(OR(C1022="Smelter not listed",C1022="Smelter not yet identified"),MATCH($B1022&amp;$D1022,'Smelter Look-up'!$J:$J,0),MATCH($B1022&amp;$C1022,'Smelter Look-up'!$J:$J,0)))</f>
        <v>#N/A</v>
      </c>
      <c r="X1022" s="179" t="n">
        <f aca="false">IF(AND(C1022="Smelter not listed",OR(LEN(D1022)=0,LEN(E1022)=0)),1,0)</f>
        <v>0</v>
      </c>
      <c r="AB1022" s="224" t="str">
        <f aca="false">B1022&amp;C1022</f>
        <v/>
      </c>
    </row>
    <row r="1023" s="179" customFormat="true" ht="20.25" hidden="false" customHeight="false" outlineLevel="0" collapsed="false">
      <c r="A1023" s="221"/>
      <c r="B1023" s="211" t="str">
        <f aca="false">IF(LEN(A1023)=0,"",INDEX('Smelter Look-up'!$A:$A,MATCH($A1023,'Smelter Look-up'!$E:$E,0)))</f>
        <v/>
      </c>
      <c r="C1023" s="212" t="str">
        <f aca="false">IF(LEN(A1023)=0,"",INDEX('Smelter Look-up'!$C:$C,MATCH($A1023,'Smelter Look-up'!$E:$E,0)))</f>
        <v/>
      </c>
      <c r="D1023" s="213"/>
      <c r="E1023" s="211" t="str">
        <f aca="true">IF(ISERROR($V1023),"",OFFSET('Smelter Look-up'!$D$4,$V1023-4,0)&amp;"")</f>
        <v/>
      </c>
      <c r="F1023" s="214" t="str">
        <f aca="true">IF(ISERROR($V1023),"",OFFSET('Smelter Look-up'!$E$4,$V1023-4,0))</f>
        <v/>
      </c>
      <c r="G1023" s="214" t="str">
        <f aca="true">IF(C1023=$X$4,IF(ISERROR($V1023),"Enter smelter details","RMI"),IF(ISERROR($V1023),"",OFFSET('Smelter Look-up'!$F$4,$V1023-4,0)))</f>
        <v/>
      </c>
      <c r="H1023" s="215" t="str">
        <f aca="true">IF(ISERROR($V1023),"",OFFSET('Smelter Look-up'!$G$4,$V1023-4,0))</f>
        <v/>
      </c>
      <c r="I1023" s="216" t="str">
        <f aca="true">IF(ISERROR($V1023),"",OFFSET('Smelter Look-up'!$H$4,$V1023-4,0))</f>
        <v/>
      </c>
      <c r="J1023" s="216" t="str">
        <f aca="true">IF(ISERROR($V1023),"",OFFSET('Smelter Look-up'!$I$4,$V1023-4,0))</f>
        <v/>
      </c>
      <c r="K1023" s="217"/>
      <c r="L1023" s="217"/>
      <c r="M1023" s="217"/>
      <c r="N1023" s="217"/>
      <c r="O1023" s="217"/>
      <c r="P1023" s="218"/>
      <c r="Q1023" s="219"/>
      <c r="R1023" s="220" t="str">
        <f aca="true">IF(ISERROR($V1023),"",OFFSET('Smelter Look-up'!$C$4,$V1023-4,0)&amp;"")</f>
        <v/>
      </c>
      <c r="S1023" s="221" t="str">
        <f aca="true">IF(B1023="","",IF(ISERROR(MATCH($E1023,CL,0)),"Unknown",INDIRECT("'C'!$A$"&amp;MATCH($E1023,CL,0)+1)))</f>
        <v/>
      </c>
      <c r="T1023" s="221" t="str">
        <f aca="true">IF(B1023="","",IF(ISERROR(MATCH($J1023,SorP!$B$1:$B$6279,0)),"",INDIRECT("'SorP'!$A$"&amp;MATCH($S1023&amp;$J1023,SorP!C:C,0))))</f>
        <v/>
      </c>
      <c r="U1023" s="222"/>
      <c r="V1023" s="223" t="e">
        <f aca="false">IF(C1023="",NA(),IF(OR(C1023="Smelter not listed",C1023="Smelter not yet identified"),MATCH($B1023&amp;$D1023,'Smelter Look-up'!$J:$J,0),MATCH($B1023&amp;$C1023,'Smelter Look-up'!$J:$J,0)))</f>
        <v>#N/A</v>
      </c>
      <c r="X1023" s="179" t="n">
        <f aca="false">IF(AND(C1023="Smelter not listed",OR(LEN(D1023)=0,LEN(E1023)=0)),1,0)</f>
        <v>0</v>
      </c>
      <c r="AB1023" s="224" t="str">
        <f aca="false">B1023&amp;C1023</f>
        <v/>
      </c>
    </row>
    <row r="1024" s="179" customFormat="true" ht="20.25" hidden="false" customHeight="false" outlineLevel="0" collapsed="false">
      <c r="A1024" s="221"/>
      <c r="B1024" s="211" t="str">
        <f aca="false">IF(LEN(A1024)=0,"",INDEX('Smelter Look-up'!$A:$A,MATCH($A1024,'Smelter Look-up'!$E:$E,0)))</f>
        <v/>
      </c>
      <c r="C1024" s="212" t="str">
        <f aca="false">IF(LEN(A1024)=0,"",INDEX('Smelter Look-up'!$C:$C,MATCH($A1024,'Smelter Look-up'!$E:$E,0)))</f>
        <v/>
      </c>
      <c r="D1024" s="213"/>
      <c r="E1024" s="211" t="str">
        <f aca="true">IF(ISERROR($V1024),"",OFFSET('Smelter Look-up'!$D$4,$V1024-4,0)&amp;"")</f>
        <v/>
      </c>
      <c r="F1024" s="214" t="str">
        <f aca="true">IF(ISERROR($V1024),"",OFFSET('Smelter Look-up'!$E$4,$V1024-4,0))</f>
        <v/>
      </c>
      <c r="G1024" s="214" t="str">
        <f aca="true">IF(C1024=$X$4,IF(ISERROR($V1024),"Enter smelter details","RMI"),IF(ISERROR($V1024),"",OFFSET('Smelter Look-up'!$F$4,$V1024-4,0)))</f>
        <v/>
      </c>
      <c r="H1024" s="215" t="str">
        <f aca="true">IF(ISERROR($V1024),"",OFFSET('Smelter Look-up'!$G$4,$V1024-4,0))</f>
        <v/>
      </c>
      <c r="I1024" s="216" t="str">
        <f aca="true">IF(ISERROR($V1024),"",OFFSET('Smelter Look-up'!$H$4,$V1024-4,0))</f>
        <v/>
      </c>
      <c r="J1024" s="216" t="str">
        <f aca="true">IF(ISERROR($V1024),"",OFFSET('Smelter Look-up'!$I$4,$V1024-4,0))</f>
        <v/>
      </c>
      <c r="K1024" s="217"/>
      <c r="L1024" s="217"/>
      <c r="M1024" s="217"/>
      <c r="N1024" s="217"/>
      <c r="O1024" s="217"/>
      <c r="P1024" s="218"/>
      <c r="Q1024" s="219"/>
      <c r="R1024" s="220" t="str">
        <f aca="true">IF(ISERROR($V1024),"",OFFSET('Smelter Look-up'!$C$4,$V1024-4,0)&amp;"")</f>
        <v/>
      </c>
      <c r="S1024" s="221" t="str">
        <f aca="true">IF(B1024="","",IF(ISERROR(MATCH($E1024,CL,0)),"Unknown",INDIRECT("'C'!$A$"&amp;MATCH($E1024,CL,0)+1)))</f>
        <v/>
      </c>
      <c r="T1024" s="221" t="str">
        <f aca="true">IF(B1024="","",IF(ISERROR(MATCH($J1024,SorP!$B$1:$B$6279,0)),"",INDIRECT("'SorP'!$A$"&amp;MATCH($S1024&amp;$J1024,SorP!C:C,0))))</f>
        <v/>
      </c>
      <c r="U1024" s="222"/>
      <c r="V1024" s="223" t="e">
        <f aca="false">IF(C1024="",NA(),IF(OR(C1024="Smelter not listed",C1024="Smelter not yet identified"),MATCH($B1024&amp;$D1024,'Smelter Look-up'!$J:$J,0),MATCH($B1024&amp;$C1024,'Smelter Look-up'!$J:$J,0)))</f>
        <v>#N/A</v>
      </c>
      <c r="X1024" s="179" t="n">
        <f aca="false">IF(AND(C1024="Smelter not listed",OR(LEN(D1024)=0,LEN(E1024)=0)),1,0)</f>
        <v>0</v>
      </c>
      <c r="AB1024" s="224" t="str">
        <f aca="false">B1024&amp;C1024</f>
        <v/>
      </c>
    </row>
    <row r="1025" s="179" customFormat="true" ht="20.25" hidden="false" customHeight="false" outlineLevel="0" collapsed="false">
      <c r="A1025" s="221"/>
      <c r="B1025" s="211" t="str">
        <f aca="false">IF(LEN(A1025)=0,"",INDEX('Smelter Look-up'!$A:$A,MATCH($A1025,'Smelter Look-up'!$E:$E,0)))</f>
        <v/>
      </c>
      <c r="C1025" s="212" t="str">
        <f aca="false">IF(LEN(A1025)=0,"",INDEX('Smelter Look-up'!$C:$C,MATCH($A1025,'Smelter Look-up'!$E:$E,0)))</f>
        <v/>
      </c>
      <c r="D1025" s="213"/>
      <c r="E1025" s="211" t="str">
        <f aca="true">IF(ISERROR($V1025),"",OFFSET('Smelter Look-up'!$D$4,$V1025-4,0)&amp;"")</f>
        <v/>
      </c>
      <c r="F1025" s="214" t="str">
        <f aca="true">IF(ISERROR($V1025),"",OFFSET('Smelter Look-up'!$E$4,$V1025-4,0))</f>
        <v/>
      </c>
      <c r="G1025" s="214" t="str">
        <f aca="true">IF(C1025=$X$4,IF(ISERROR($V1025),"Enter smelter details","RMI"),IF(ISERROR($V1025),"",OFFSET('Smelter Look-up'!$F$4,$V1025-4,0)))</f>
        <v/>
      </c>
      <c r="H1025" s="215" t="str">
        <f aca="true">IF(ISERROR($V1025),"",OFFSET('Smelter Look-up'!$G$4,$V1025-4,0))</f>
        <v/>
      </c>
      <c r="I1025" s="216" t="str">
        <f aca="true">IF(ISERROR($V1025),"",OFFSET('Smelter Look-up'!$H$4,$V1025-4,0))</f>
        <v/>
      </c>
      <c r="J1025" s="216" t="str">
        <f aca="true">IF(ISERROR($V1025),"",OFFSET('Smelter Look-up'!$I$4,$V1025-4,0))</f>
        <v/>
      </c>
      <c r="K1025" s="217"/>
      <c r="L1025" s="217"/>
      <c r="M1025" s="217"/>
      <c r="N1025" s="217"/>
      <c r="O1025" s="217"/>
      <c r="P1025" s="218"/>
      <c r="Q1025" s="219"/>
      <c r="R1025" s="220" t="str">
        <f aca="true">IF(ISERROR($V1025),"",OFFSET('Smelter Look-up'!$C$4,$V1025-4,0)&amp;"")</f>
        <v/>
      </c>
      <c r="S1025" s="221" t="str">
        <f aca="true">IF(B1025="","",IF(ISERROR(MATCH($E1025,CL,0)),"Unknown",INDIRECT("'C'!$A$"&amp;MATCH($E1025,CL,0)+1)))</f>
        <v/>
      </c>
      <c r="T1025" s="221" t="str">
        <f aca="true">IF(B1025="","",IF(ISERROR(MATCH($J1025,SorP!$B$1:$B$6279,0)),"",INDIRECT("'SorP'!$A$"&amp;MATCH($S1025&amp;$J1025,SorP!C:C,0))))</f>
        <v/>
      </c>
      <c r="U1025" s="222"/>
      <c r="V1025" s="223" t="e">
        <f aca="false">IF(C1025="",NA(),IF(OR(C1025="Smelter not listed",C1025="Smelter not yet identified"),MATCH($B1025&amp;$D1025,'Smelter Look-up'!$J:$J,0),MATCH($B1025&amp;$C1025,'Smelter Look-up'!$J:$J,0)))</f>
        <v>#N/A</v>
      </c>
      <c r="X1025" s="179" t="n">
        <f aca="false">IF(AND(C1025="Smelter not listed",OR(LEN(D1025)=0,LEN(E1025)=0)),1,0)</f>
        <v>0</v>
      </c>
      <c r="AB1025" s="224" t="str">
        <f aca="false">B1025&amp;C1025</f>
        <v/>
      </c>
    </row>
    <row r="1026" s="179" customFormat="true" ht="20.25" hidden="false" customHeight="false" outlineLevel="0" collapsed="false">
      <c r="A1026" s="221"/>
      <c r="B1026" s="211" t="str">
        <f aca="false">IF(LEN(A1026)=0,"",INDEX('Smelter Look-up'!$A:$A,MATCH($A1026,'Smelter Look-up'!$E:$E,0)))</f>
        <v/>
      </c>
      <c r="C1026" s="212" t="str">
        <f aca="false">IF(LEN(A1026)=0,"",INDEX('Smelter Look-up'!$C:$C,MATCH($A1026,'Smelter Look-up'!$E:$E,0)))</f>
        <v/>
      </c>
      <c r="D1026" s="213"/>
      <c r="E1026" s="211" t="str">
        <f aca="true">IF(ISERROR($V1026),"",OFFSET('Smelter Look-up'!$D$4,$V1026-4,0)&amp;"")</f>
        <v/>
      </c>
      <c r="F1026" s="214" t="str">
        <f aca="true">IF(ISERROR($V1026),"",OFFSET('Smelter Look-up'!$E$4,$V1026-4,0))</f>
        <v/>
      </c>
      <c r="G1026" s="214" t="str">
        <f aca="true">IF(C1026=$X$4,IF(ISERROR($V1026),"Enter smelter details","RMI"),IF(ISERROR($V1026),"",OFFSET('Smelter Look-up'!$F$4,$V1026-4,0)))</f>
        <v/>
      </c>
      <c r="H1026" s="215" t="str">
        <f aca="true">IF(ISERROR($V1026),"",OFFSET('Smelter Look-up'!$G$4,$V1026-4,0))</f>
        <v/>
      </c>
      <c r="I1026" s="216" t="str">
        <f aca="true">IF(ISERROR($V1026),"",OFFSET('Smelter Look-up'!$H$4,$V1026-4,0))</f>
        <v/>
      </c>
      <c r="J1026" s="216" t="str">
        <f aca="true">IF(ISERROR($V1026),"",OFFSET('Smelter Look-up'!$I$4,$V1026-4,0))</f>
        <v/>
      </c>
      <c r="K1026" s="217"/>
      <c r="L1026" s="217"/>
      <c r="M1026" s="217"/>
      <c r="N1026" s="217"/>
      <c r="O1026" s="217"/>
      <c r="P1026" s="218"/>
      <c r="Q1026" s="219"/>
      <c r="R1026" s="220" t="str">
        <f aca="true">IF(ISERROR($V1026),"",OFFSET('Smelter Look-up'!$C$4,$V1026-4,0)&amp;"")</f>
        <v/>
      </c>
      <c r="S1026" s="221" t="str">
        <f aca="true">IF(B1026="","",IF(ISERROR(MATCH($E1026,CL,0)),"Unknown",INDIRECT("'C'!$A$"&amp;MATCH($E1026,CL,0)+1)))</f>
        <v/>
      </c>
      <c r="T1026" s="221" t="str">
        <f aca="true">IF(B1026="","",IF(ISERROR(MATCH($J1026,SorP!$B$1:$B$6279,0)),"",INDIRECT("'SorP'!$A$"&amp;MATCH($S1026&amp;$J1026,SorP!C:C,0))))</f>
        <v/>
      </c>
      <c r="U1026" s="222"/>
      <c r="V1026" s="223" t="e">
        <f aca="false">IF(C1026="",NA(),IF(OR(C1026="Smelter not listed",C1026="Smelter not yet identified"),MATCH($B1026&amp;$D1026,'Smelter Look-up'!$J:$J,0),MATCH($B1026&amp;$C1026,'Smelter Look-up'!$J:$J,0)))</f>
        <v>#N/A</v>
      </c>
      <c r="X1026" s="179" t="n">
        <f aca="false">IF(AND(C1026="Smelter not listed",OR(LEN(D1026)=0,LEN(E1026)=0)),1,0)</f>
        <v>0</v>
      </c>
      <c r="AB1026" s="224" t="str">
        <f aca="false">B1026&amp;C1026</f>
        <v/>
      </c>
    </row>
    <row r="1027" s="179" customFormat="true" ht="20.25" hidden="false" customHeight="false" outlineLevel="0" collapsed="false">
      <c r="A1027" s="221"/>
      <c r="B1027" s="211" t="str">
        <f aca="false">IF(LEN(A1027)=0,"",INDEX('Smelter Look-up'!$A:$A,MATCH($A1027,'Smelter Look-up'!$E:$E,0)))</f>
        <v/>
      </c>
      <c r="C1027" s="212" t="str">
        <f aca="false">IF(LEN(A1027)=0,"",INDEX('Smelter Look-up'!$C:$C,MATCH($A1027,'Smelter Look-up'!$E:$E,0)))</f>
        <v/>
      </c>
      <c r="D1027" s="213"/>
      <c r="E1027" s="211" t="str">
        <f aca="true">IF(ISERROR($V1027),"",OFFSET('Smelter Look-up'!$D$4,$V1027-4,0)&amp;"")</f>
        <v/>
      </c>
      <c r="F1027" s="214" t="str">
        <f aca="true">IF(ISERROR($V1027),"",OFFSET('Smelter Look-up'!$E$4,$V1027-4,0))</f>
        <v/>
      </c>
      <c r="G1027" s="214" t="str">
        <f aca="true">IF(C1027=$X$4,IF(ISERROR($V1027),"Enter smelter details","RMI"),IF(ISERROR($V1027),"",OFFSET('Smelter Look-up'!$F$4,$V1027-4,0)))</f>
        <v/>
      </c>
      <c r="H1027" s="215" t="str">
        <f aca="true">IF(ISERROR($V1027),"",OFFSET('Smelter Look-up'!$G$4,$V1027-4,0))</f>
        <v/>
      </c>
      <c r="I1027" s="216" t="str">
        <f aca="true">IF(ISERROR($V1027),"",OFFSET('Smelter Look-up'!$H$4,$V1027-4,0))</f>
        <v/>
      </c>
      <c r="J1027" s="216" t="str">
        <f aca="true">IF(ISERROR($V1027),"",OFFSET('Smelter Look-up'!$I$4,$V1027-4,0))</f>
        <v/>
      </c>
      <c r="K1027" s="217"/>
      <c r="L1027" s="217"/>
      <c r="M1027" s="217"/>
      <c r="N1027" s="217"/>
      <c r="O1027" s="217"/>
      <c r="P1027" s="218"/>
      <c r="Q1027" s="219"/>
      <c r="R1027" s="220" t="str">
        <f aca="true">IF(ISERROR($V1027),"",OFFSET('Smelter Look-up'!$C$4,$V1027-4,0)&amp;"")</f>
        <v/>
      </c>
      <c r="S1027" s="221" t="str">
        <f aca="true">IF(B1027="","",IF(ISERROR(MATCH($E1027,CL,0)),"Unknown",INDIRECT("'C'!$A$"&amp;MATCH($E1027,CL,0)+1)))</f>
        <v/>
      </c>
      <c r="T1027" s="221" t="str">
        <f aca="true">IF(B1027="","",IF(ISERROR(MATCH($J1027,SorP!$B$1:$B$6279,0)),"",INDIRECT("'SorP'!$A$"&amp;MATCH($S1027&amp;$J1027,SorP!C:C,0))))</f>
        <v/>
      </c>
      <c r="U1027" s="222"/>
      <c r="V1027" s="223" t="e">
        <f aca="false">IF(C1027="",NA(),IF(OR(C1027="Smelter not listed",C1027="Smelter not yet identified"),MATCH($B1027&amp;$D1027,'Smelter Look-up'!$J:$J,0),MATCH($B1027&amp;$C1027,'Smelter Look-up'!$J:$J,0)))</f>
        <v>#N/A</v>
      </c>
      <c r="X1027" s="179" t="n">
        <f aca="false">IF(AND(C1027="Smelter not listed",OR(LEN(D1027)=0,LEN(E1027)=0)),1,0)</f>
        <v>0</v>
      </c>
      <c r="AB1027" s="224" t="str">
        <f aca="false">B1027&amp;C1027</f>
        <v/>
      </c>
    </row>
    <row r="1028" s="179" customFormat="true" ht="20.25" hidden="false" customHeight="false" outlineLevel="0" collapsed="false">
      <c r="A1028" s="221"/>
      <c r="B1028" s="211" t="str">
        <f aca="false">IF(LEN(A1028)=0,"",INDEX('Smelter Look-up'!$A:$A,MATCH($A1028,'Smelter Look-up'!$E:$E,0)))</f>
        <v/>
      </c>
      <c r="C1028" s="212" t="str">
        <f aca="false">IF(LEN(A1028)=0,"",INDEX('Smelter Look-up'!$C:$C,MATCH($A1028,'Smelter Look-up'!$E:$E,0)))</f>
        <v/>
      </c>
      <c r="D1028" s="213"/>
      <c r="E1028" s="211" t="str">
        <f aca="true">IF(ISERROR($V1028),"",OFFSET('Smelter Look-up'!$D$4,$V1028-4,0)&amp;"")</f>
        <v/>
      </c>
      <c r="F1028" s="214" t="str">
        <f aca="true">IF(ISERROR($V1028),"",OFFSET('Smelter Look-up'!$E$4,$V1028-4,0))</f>
        <v/>
      </c>
      <c r="G1028" s="214" t="str">
        <f aca="true">IF(C1028=$X$4,IF(ISERROR($V1028),"Enter smelter details","RMI"),IF(ISERROR($V1028),"",OFFSET('Smelter Look-up'!$F$4,$V1028-4,0)))</f>
        <v/>
      </c>
      <c r="H1028" s="215" t="str">
        <f aca="true">IF(ISERROR($V1028),"",OFFSET('Smelter Look-up'!$G$4,$V1028-4,0))</f>
        <v/>
      </c>
      <c r="I1028" s="216" t="str">
        <f aca="true">IF(ISERROR($V1028),"",OFFSET('Smelter Look-up'!$H$4,$V1028-4,0))</f>
        <v/>
      </c>
      <c r="J1028" s="216" t="str">
        <f aca="true">IF(ISERROR($V1028),"",OFFSET('Smelter Look-up'!$I$4,$V1028-4,0))</f>
        <v/>
      </c>
      <c r="K1028" s="217"/>
      <c r="L1028" s="217"/>
      <c r="M1028" s="217"/>
      <c r="N1028" s="217"/>
      <c r="O1028" s="217"/>
      <c r="P1028" s="218"/>
      <c r="Q1028" s="219"/>
      <c r="R1028" s="220" t="str">
        <f aca="true">IF(ISERROR($V1028),"",OFFSET('Smelter Look-up'!$C$4,$V1028-4,0)&amp;"")</f>
        <v/>
      </c>
      <c r="S1028" s="221" t="str">
        <f aca="true">IF(B1028="","",IF(ISERROR(MATCH($E1028,CL,0)),"Unknown",INDIRECT("'C'!$A$"&amp;MATCH($E1028,CL,0)+1)))</f>
        <v/>
      </c>
      <c r="T1028" s="221" t="str">
        <f aca="true">IF(B1028="","",IF(ISERROR(MATCH($J1028,SorP!$B$1:$B$6279,0)),"",INDIRECT("'SorP'!$A$"&amp;MATCH($S1028&amp;$J1028,SorP!C:C,0))))</f>
        <v/>
      </c>
      <c r="U1028" s="222"/>
      <c r="V1028" s="223" t="e">
        <f aca="false">IF(C1028="",NA(),IF(OR(C1028="Smelter not listed",C1028="Smelter not yet identified"),MATCH($B1028&amp;$D1028,'Smelter Look-up'!$J:$J,0),MATCH($B1028&amp;$C1028,'Smelter Look-up'!$J:$J,0)))</f>
        <v>#N/A</v>
      </c>
      <c r="X1028" s="179" t="n">
        <f aca="false">IF(AND(C1028="Smelter not listed",OR(LEN(D1028)=0,LEN(E1028)=0)),1,0)</f>
        <v>0</v>
      </c>
      <c r="AB1028" s="224" t="str">
        <f aca="false">B1028&amp;C1028</f>
        <v/>
      </c>
    </row>
    <row r="1029" s="179" customFormat="true" ht="20.25" hidden="false" customHeight="false" outlineLevel="0" collapsed="false">
      <c r="A1029" s="221"/>
      <c r="B1029" s="211" t="str">
        <f aca="false">IF(LEN(A1029)=0,"",INDEX('Smelter Look-up'!$A:$A,MATCH($A1029,'Smelter Look-up'!$E:$E,0)))</f>
        <v/>
      </c>
      <c r="C1029" s="212" t="str">
        <f aca="false">IF(LEN(A1029)=0,"",INDEX('Smelter Look-up'!$C:$C,MATCH($A1029,'Smelter Look-up'!$E:$E,0)))</f>
        <v/>
      </c>
      <c r="D1029" s="213"/>
      <c r="E1029" s="211" t="str">
        <f aca="true">IF(ISERROR($V1029),"",OFFSET('Smelter Look-up'!$D$4,$V1029-4,0)&amp;"")</f>
        <v/>
      </c>
      <c r="F1029" s="214" t="str">
        <f aca="true">IF(ISERROR($V1029),"",OFFSET('Smelter Look-up'!$E$4,$V1029-4,0))</f>
        <v/>
      </c>
      <c r="G1029" s="214" t="str">
        <f aca="true">IF(C1029=$X$4,IF(ISERROR($V1029),"Enter smelter details","RMI"),IF(ISERROR($V1029),"",OFFSET('Smelter Look-up'!$F$4,$V1029-4,0)))</f>
        <v/>
      </c>
      <c r="H1029" s="215" t="str">
        <f aca="true">IF(ISERROR($V1029),"",OFFSET('Smelter Look-up'!$G$4,$V1029-4,0))</f>
        <v/>
      </c>
      <c r="I1029" s="216" t="str">
        <f aca="true">IF(ISERROR($V1029),"",OFFSET('Smelter Look-up'!$H$4,$V1029-4,0))</f>
        <v/>
      </c>
      <c r="J1029" s="216" t="str">
        <f aca="true">IF(ISERROR($V1029),"",OFFSET('Smelter Look-up'!$I$4,$V1029-4,0))</f>
        <v/>
      </c>
      <c r="K1029" s="217"/>
      <c r="L1029" s="217"/>
      <c r="M1029" s="217"/>
      <c r="N1029" s="217"/>
      <c r="O1029" s="217"/>
      <c r="P1029" s="218"/>
      <c r="Q1029" s="219"/>
      <c r="R1029" s="220" t="str">
        <f aca="true">IF(ISERROR($V1029),"",OFFSET('Smelter Look-up'!$C$4,$V1029-4,0)&amp;"")</f>
        <v/>
      </c>
      <c r="S1029" s="221" t="str">
        <f aca="true">IF(B1029="","",IF(ISERROR(MATCH($E1029,CL,0)),"Unknown",INDIRECT("'C'!$A$"&amp;MATCH($E1029,CL,0)+1)))</f>
        <v/>
      </c>
      <c r="T1029" s="221" t="str">
        <f aca="true">IF(B1029="","",IF(ISERROR(MATCH($J1029,SorP!$B$1:$B$6279,0)),"",INDIRECT("'SorP'!$A$"&amp;MATCH($S1029&amp;$J1029,SorP!C:C,0))))</f>
        <v/>
      </c>
      <c r="U1029" s="222"/>
      <c r="V1029" s="223" t="e">
        <f aca="false">IF(C1029="",NA(),IF(OR(C1029="Smelter not listed",C1029="Smelter not yet identified"),MATCH($B1029&amp;$D1029,'Smelter Look-up'!$J:$J,0),MATCH($B1029&amp;$C1029,'Smelter Look-up'!$J:$J,0)))</f>
        <v>#N/A</v>
      </c>
      <c r="X1029" s="179" t="n">
        <f aca="false">IF(AND(C1029="Smelter not listed",OR(LEN(D1029)=0,LEN(E1029)=0)),1,0)</f>
        <v>0</v>
      </c>
      <c r="AB1029" s="224" t="str">
        <f aca="false">B1029&amp;C1029</f>
        <v/>
      </c>
    </row>
    <row r="1030" s="179" customFormat="true" ht="20.25" hidden="false" customHeight="false" outlineLevel="0" collapsed="false">
      <c r="A1030" s="221"/>
      <c r="B1030" s="211" t="str">
        <f aca="false">IF(LEN(A1030)=0,"",INDEX('Smelter Look-up'!$A:$A,MATCH($A1030,'Smelter Look-up'!$E:$E,0)))</f>
        <v/>
      </c>
      <c r="C1030" s="212" t="str">
        <f aca="false">IF(LEN(A1030)=0,"",INDEX('Smelter Look-up'!$C:$C,MATCH($A1030,'Smelter Look-up'!$E:$E,0)))</f>
        <v/>
      </c>
      <c r="D1030" s="213"/>
      <c r="E1030" s="211" t="str">
        <f aca="true">IF(ISERROR($V1030),"",OFFSET('Smelter Look-up'!$D$4,$V1030-4,0)&amp;"")</f>
        <v/>
      </c>
      <c r="F1030" s="214" t="str">
        <f aca="true">IF(ISERROR($V1030),"",OFFSET('Smelter Look-up'!$E$4,$V1030-4,0))</f>
        <v/>
      </c>
      <c r="G1030" s="214" t="str">
        <f aca="true">IF(C1030=$X$4,IF(ISERROR($V1030),"Enter smelter details","RMI"),IF(ISERROR($V1030),"",OFFSET('Smelter Look-up'!$F$4,$V1030-4,0)))</f>
        <v/>
      </c>
      <c r="H1030" s="215" t="str">
        <f aca="true">IF(ISERROR($V1030),"",OFFSET('Smelter Look-up'!$G$4,$V1030-4,0))</f>
        <v/>
      </c>
      <c r="I1030" s="216" t="str">
        <f aca="true">IF(ISERROR($V1030),"",OFFSET('Smelter Look-up'!$H$4,$V1030-4,0))</f>
        <v/>
      </c>
      <c r="J1030" s="216" t="str">
        <f aca="true">IF(ISERROR($V1030),"",OFFSET('Smelter Look-up'!$I$4,$V1030-4,0))</f>
        <v/>
      </c>
      <c r="K1030" s="217"/>
      <c r="L1030" s="217"/>
      <c r="M1030" s="217"/>
      <c r="N1030" s="217"/>
      <c r="O1030" s="217"/>
      <c r="P1030" s="218"/>
      <c r="Q1030" s="219"/>
      <c r="R1030" s="220" t="str">
        <f aca="true">IF(ISERROR($V1030),"",OFFSET('Smelter Look-up'!$C$4,$V1030-4,0)&amp;"")</f>
        <v/>
      </c>
      <c r="S1030" s="221" t="str">
        <f aca="true">IF(B1030="","",IF(ISERROR(MATCH($E1030,CL,0)),"Unknown",INDIRECT("'C'!$A$"&amp;MATCH($E1030,CL,0)+1)))</f>
        <v/>
      </c>
      <c r="T1030" s="221" t="str">
        <f aca="true">IF(B1030="","",IF(ISERROR(MATCH($J1030,SorP!$B$1:$B$6279,0)),"",INDIRECT("'SorP'!$A$"&amp;MATCH($S1030&amp;$J1030,SorP!C:C,0))))</f>
        <v/>
      </c>
      <c r="U1030" s="222"/>
      <c r="V1030" s="223" t="e">
        <f aca="false">IF(C1030="",NA(),IF(OR(C1030="Smelter not listed",C1030="Smelter not yet identified"),MATCH($B1030&amp;$D1030,'Smelter Look-up'!$J:$J,0),MATCH($B1030&amp;$C1030,'Smelter Look-up'!$J:$J,0)))</f>
        <v>#N/A</v>
      </c>
      <c r="X1030" s="179" t="n">
        <f aca="false">IF(AND(C1030="Smelter not listed",OR(LEN(D1030)=0,LEN(E1030)=0)),1,0)</f>
        <v>0</v>
      </c>
      <c r="AB1030" s="224" t="str">
        <f aca="false">B1030&amp;C1030</f>
        <v/>
      </c>
    </row>
    <row r="1031" s="179" customFormat="true" ht="20.25" hidden="false" customHeight="false" outlineLevel="0" collapsed="false">
      <c r="A1031" s="221"/>
      <c r="B1031" s="211" t="str">
        <f aca="false">IF(LEN(A1031)=0,"",INDEX('Smelter Look-up'!$A:$A,MATCH($A1031,'Smelter Look-up'!$E:$E,0)))</f>
        <v/>
      </c>
      <c r="C1031" s="212" t="str">
        <f aca="false">IF(LEN(A1031)=0,"",INDEX('Smelter Look-up'!$C:$C,MATCH($A1031,'Smelter Look-up'!$E:$E,0)))</f>
        <v/>
      </c>
      <c r="D1031" s="213"/>
      <c r="E1031" s="211" t="str">
        <f aca="true">IF(ISERROR($V1031),"",OFFSET('Smelter Look-up'!$D$4,$V1031-4,0)&amp;"")</f>
        <v/>
      </c>
      <c r="F1031" s="214" t="str">
        <f aca="true">IF(ISERROR($V1031),"",OFFSET('Smelter Look-up'!$E$4,$V1031-4,0))</f>
        <v/>
      </c>
      <c r="G1031" s="214" t="str">
        <f aca="true">IF(C1031=$X$4,IF(ISERROR($V1031),"Enter smelter details","RMI"),IF(ISERROR($V1031),"",OFFSET('Smelter Look-up'!$F$4,$V1031-4,0)))</f>
        <v/>
      </c>
      <c r="H1031" s="215" t="str">
        <f aca="true">IF(ISERROR($V1031),"",OFFSET('Smelter Look-up'!$G$4,$V1031-4,0))</f>
        <v/>
      </c>
      <c r="I1031" s="216" t="str">
        <f aca="true">IF(ISERROR($V1031),"",OFFSET('Smelter Look-up'!$H$4,$V1031-4,0))</f>
        <v/>
      </c>
      <c r="J1031" s="216" t="str">
        <f aca="true">IF(ISERROR($V1031),"",OFFSET('Smelter Look-up'!$I$4,$V1031-4,0))</f>
        <v/>
      </c>
      <c r="K1031" s="217"/>
      <c r="L1031" s="217"/>
      <c r="M1031" s="217"/>
      <c r="N1031" s="217"/>
      <c r="O1031" s="217"/>
      <c r="P1031" s="218"/>
      <c r="Q1031" s="219"/>
      <c r="R1031" s="220" t="str">
        <f aca="true">IF(ISERROR($V1031),"",OFFSET('Smelter Look-up'!$C$4,$V1031-4,0)&amp;"")</f>
        <v/>
      </c>
      <c r="S1031" s="221" t="str">
        <f aca="true">IF(B1031="","",IF(ISERROR(MATCH($E1031,CL,0)),"Unknown",INDIRECT("'C'!$A$"&amp;MATCH($E1031,CL,0)+1)))</f>
        <v/>
      </c>
      <c r="T1031" s="221" t="str">
        <f aca="true">IF(B1031="","",IF(ISERROR(MATCH($J1031,SorP!$B$1:$B$6279,0)),"",INDIRECT("'SorP'!$A$"&amp;MATCH($S1031&amp;$J1031,SorP!C:C,0))))</f>
        <v/>
      </c>
      <c r="U1031" s="222"/>
      <c r="V1031" s="223" t="e">
        <f aca="false">IF(C1031="",NA(),IF(OR(C1031="Smelter not listed",C1031="Smelter not yet identified"),MATCH($B1031&amp;$D1031,'Smelter Look-up'!$J:$J,0),MATCH($B1031&amp;$C1031,'Smelter Look-up'!$J:$J,0)))</f>
        <v>#N/A</v>
      </c>
      <c r="X1031" s="179" t="n">
        <f aca="false">IF(AND(C1031="Smelter not listed",OR(LEN(D1031)=0,LEN(E1031)=0)),1,0)</f>
        <v>0</v>
      </c>
      <c r="AB1031" s="224" t="str">
        <f aca="false">B1031&amp;C1031</f>
        <v/>
      </c>
    </row>
    <row r="1032" s="179" customFormat="true" ht="20.25" hidden="false" customHeight="false" outlineLevel="0" collapsed="false">
      <c r="A1032" s="221"/>
      <c r="B1032" s="211" t="str">
        <f aca="false">IF(LEN(A1032)=0,"",INDEX('Smelter Look-up'!$A:$A,MATCH($A1032,'Smelter Look-up'!$E:$E,0)))</f>
        <v/>
      </c>
      <c r="C1032" s="212" t="str">
        <f aca="false">IF(LEN(A1032)=0,"",INDEX('Smelter Look-up'!$C:$C,MATCH($A1032,'Smelter Look-up'!$E:$E,0)))</f>
        <v/>
      </c>
      <c r="D1032" s="213"/>
      <c r="E1032" s="211" t="str">
        <f aca="true">IF(ISERROR($V1032),"",OFFSET('Smelter Look-up'!$D$4,$V1032-4,0)&amp;"")</f>
        <v/>
      </c>
      <c r="F1032" s="214" t="str">
        <f aca="true">IF(ISERROR($V1032),"",OFFSET('Smelter Look-up'!$E$4,$V1032-4,0))</f>
        <v/>
      </c>
      <c r="G1032" s="214" t="str">
        <f aca="true">IF(C1032=$X$4,IF(ISERROR($V1032),"Enter smelter details","RMI"),IF(ISERROR($V1032),"",OFFSET('Smelter Look-up'!$F$4,$V1032-4,0)))</f>
        <v/>
      </c>
      <c r="H1032" s="215" t="str">
        <f aca="true">IF(ISERROR($V1032),"",OFFSET('Smelter Look-up'!$G$4,$V1032-4,0))</f>
        <v/>
      </c>
      <c r="I1032" s="216" t="str">
        <f aca="true">IF(ISERROR($V1032),"",OFFSET('Smelter Look-up'!$H$4,$V1032-4,0))</f>
        <v/>
      </c>
      <c r="J1032" s="216" t="str">
        <f aca="true">IF(ISERROR($V1032),"",OFFSET('Smelter Look-up'!$I$4,$V1032-4,0))</f>
        <v/>
      </c>
      <c r="K1032" s="217"/>
      <c r="L1032" s="217"/>
      <c r="M1032" s="217"/>
      <c r="N1032" s="217"/>
      <c r="O1032" s="217"/>
      <c r="P1032" s="218"/>
      <c r="Q1032" s="219"/>
      <c r="R1032" s="220" t="str">
        <f aca="true">IF(ISERROR($V1032),"",OFFSET('Smelter Look-up'!$C$4,$V1032-4,0)&amp;"")</f>
        <v/>
      </c>
      <c r="S1032" s="221" t="str">
        <f aca="true">IF(B1032="","",IF(ISERROR(MATCH($E1032,CL,0)),"Unknown",INDIRECT("'C'!$A$"&amp;MATCH($E1032,CL,0)+1)))</f>
        <v/>
      </c>
      <c r="T1032" s="221" t="str">
        <f aca="true">IF(B1032="","",IF(ISERROR(MATCH($J1032,SorP!$B$1:$B$6279,0)),"",INDIRECT("'SorP'!$A$"&amp;MATCH($S1032&amp;$J1032,SorP!C:C,0))))</f>
        <v/>
      </c>
      <c r="U1032" s="222"/>
      <c r="V1032" s="223" t="e">
        <f aca="false">IF(C1032="",NA(),IF(OR(C1032="Smelter not listed",C1032="Smelter not yet identified"),MATCH($B1032&amp;$D1032,'Smelter Look-up'!$J:$J,0),MATCH($B1032&amp;$C1032,'Smelter Look-up'!$J:$J,0)))</f>
        <v>#N/A</v>
      </c>
      <c r="X1032" s="179" t="n">
        <f aca="false">IF(AND(C1032="Smelter not listed",OR(LEN(D1032)=0,LEN(E1032)=0)),1,0)</f>
        <v>0</v>
      </c>
      <c r="AB1032" s="224" t="str">
        <f aca="false">B1032&amp;C1032</f>
        <v/>
      </c>
    </row>
    <row r="1033" s="179" customFormat="true" ht="20.25" hidden="false" customHeight="false" outlineLevel="0" collapsed="false">
      <c r="A1033" s="221"/>
      <c r="B1033" s="211" t="str">
        <f aca="false">IF(LEN(A1033)=0,"",INDEX('Smelter Look-up'!$A:$A,MATCH($A1033,'Smelter Look-up'!$E:$E,0)))</f>
        <v/>
      </c>
      <c r="C1033" s="212" t="str">
        <f aca="false">IF(LEN(A1033)=0,"",INDEX('Smelter Look-up'!$C:$C,MATCH($A1033,'Smelter Look-up'!$E:$E,0)))</f>
        <v/>
      </c>
      <c r="D1033" s="213"/>
      <c r="E1033" s="211" t="str">
        <f aca="true">IF(ISERROR($V1033),"",OFFSET('Smelter Look-up'!$D$4,$V1033-4,0)&amp;"")</f>
        <v/>
      </c>
      <c r="F1033" s="214" t="str">
        <f aca="true">IF(ISERROR($V1033),"",OFFSET('Smelter Look-up'!$E$4,$V1033-4,0))</f>
        <v/>
      </c>
      <c r="G1033" s="214" t="str">
        <f aca="true">IF(C1033=$X$4,IF(ISERROR($V1033),"Enter smelter details","RMI"),IF(ISERROR($V1033),"",OFFSET('Smelter Look-up'!$F$4,$V1033-4,0)))</f>
        <v/>
      </c>
      <c r="H1033" s="215" t="str">
        <f aca="true">IF(ISERROR($V1033),"",OFFSET('Smelter Look-up'!$G$4,$V1033-4,0))</f>
        <v/>
      </c>
      <c r="I1033" s="216" t="str">
        <f aca="true">IF(ISERROR($V1033),"",OFFSET('Smelter Look-up'!$H$4,$V1033-4,0))</f>
        <v/>
      </c>
      <c r="J1033" s="216" t="str">
        <f aca="true">IF(ISERROR($V1033),"",OFFSET('Smelter Look-up'!$I$4,$V1033-4,0))</f>
        <v/>
      </c>
      <c r="K1033" s="217"/>
      <c r="L1033" s="217"/>
      <c r="M1033" s="217"/>
      <c r="N1033" s="217"/>
      <c r="O1033" s="217"/>
      <c r="P1033" s="218"/>
      <c r="Q1033" s="219"/>
      <c r="R1033" s="220" t="str">
        <f aca="true">IF(ISERROR($V1033),"",OFFSET('Smelter Look-up'!$C$4,$V1033-4,0)&amp;"")</f>
        <v/>
      </c>
      <c r="S1033" s="221" t="str">
        <f aca="true">IF(B1033="","",IF(ISERROR(MATCH($E1033,CL,0)),"Unknown",INDIRECT("'C'!$A$"&amp;MATCH($E1033,CL,0)+1)))</f>
        <v/>
      </c>
      <c r="T1033" s="221" t="str">
        <f aca="true">IF(B1033="","",IF(ISERROR(MATCH($J1033,SorP!$B$1:$B$6279,0)),"",INDIRECT("'SorP'!$A$"&amp;MATCH($S1033&amp;$J1033,SorP!C:C,0))))</f>
        <v/>
      </c>
      <c r="U1033" s="222"/>
      <c r="V1033" s="223" t="e">
        <f aca="false">IF(C1033="",NA(),IF(OR(C1033="Smelter not listed",C1033="Smelter not yet identified"),MATCH($B1033&amp;$D1033,'Smelter Look-up'!$J:$J,0),MATCH($B1033&amp;$C1033,'Smelter Look-up'!$J:$J,0)))</f>
        <v>#N/A</v>
      </c>
      <c r="X1033" s="179" t="n">
        <f aca="false">IF(AND(C1033="Smelter not listed",OR(LEN(D1033)=0,LEN(E1033)=0)),1,0)</f>
        <v>0</v>
      </c>
      <c r="AB1033" s="224" t="str">
        <f aca="false">B1033&amp;C1033</f>
        <v/>
      </c>
    </row>
    <row r="1034" s="179" customFormat="true" ht="20.25" hidden="false" customHeight="false" outlineLevel="0" collapsed="false">
      <c r="A1034" s="221"/>
      <c r="B1034" s="211" t="str">
        <f aca="false">IF(LEN(A1034)=0,"",INDEX('Smelter Look-up'!$A:$A,MATCH($A1034,'Smelter Look-up'!$E:$E,0)))</f>
        <v/>
      </c>
      <c r="C1034" s="212" t="str">
        <f aca="false">IF(LEN(A1034)=0,"",INDEX('Smelter Look-up'!$C:$C,MATCH($A1034,'Smelter Look-up'!$E:$E,0)))</f>
        <v/>
      </c>
      <c r="D1034" s="213"/>
      <c r="E1034" s="211" t="str">
        <f aca="true">IF(ISERROR($V1034),"",OFFSET('Smelter Look-up'!$D$4,$V1034-4,0)&amp;"")</f>
        <v/>
      </c>
      <c r="F1034" s="214" t="str">
        <f aca="true">IF(ISERROR($V1034),"",OFFSET('Smelter Look-up'!$E$4,$V1034-4,0))</f>
        <v/>
      </c>
      <c r="G1034" s="214" t="str">
        <f aca="true">IF(C1034=$X$4,IF(ISERROR($V1034),"Enter smelter details","RMI"),IF(ISERROR($V1034),"",OFFSET('Smelter Look-up'!$F$4,$V1034-4,0)))</f>
        <v/>
      </c>
      <c r="H1034" s="215" t="str">
        <f aca="true">IF(ISERROR($V1034),"",OFFSET('Smelter Look-up'!$G$4,$V1034-4,0))</f>
        <v/>
      </c>
      <c r="I1034" s="216" t="str">
        <f aca="true">IF(ISERROR($V1034),"",OFFSET('Smelter Look-up'!$H$4,$V1034-4,0))</f>
        <v/>
      </c>
      <c r="J1034" s="216" t="str">
        <f aca="true">IF(ISERROR($V1034),"",OFFSET('Smelter Look-up'!$I$4,$V1034-4,0))</f>
        <v/>
      </c>
      <c r="K1034" s="217"/>
      <c r="L1034" s="217"/>
      <c r="M1034" s="217"/>
      <c r="N1034" s="217"/>
      <c r="O1034" s="217"/>
      <c r="P1034" s="218"/>
      <c r="Q1034" s="219"/>
      <c r="R1034" s="220" t="str">
        <f aca="true">IF(ISERROR($V1034),"",OFFSET('Smelter Look-up'!$C$4,$V1034-4,0)&amp;"")</f>
        <v/>
      </c>
      <c r="S1034" s="221" t="str">
        <f aca="true">IF(B1034="","",IF(ISERROR(MATCH($E1034,CL,0)),"Unknown",INDIRECT("'C'!$A$"&amp;MATCH($E1034,CL,0)+1)))</f>
        <v/>
      </c>
      <c r="T1034" s="221" t="str">
        <f aca="true">IF(B1034="","",IF(ISERROR(MATCH($J1034,SorP!$B$1:$B$6279,0)),"",INDIRECT("'SorP'!$A$"&amp;MATCH($S1034&amp;$J1034,SorP!C:C,0))))</f>
        <v/>
      </c>
      <c r="U1034" s="222"/>
      <c r="V1034" s="223" t="e">
        <f aca="false">IF(C1034="",NA(),IF(OR(C1034="Smelter not listed",C1034="Smelter not yet identified"),MATCH($B1034&amp;$D1034,'Smelter Look-up'!$J:$J,0),MATCH($B1034&amp;$C1034,'Smelter Look-up'!$J:$J,0)))</f>
        <v>#N/A</v>
      </c>
      <c r="X1034" s="179" t="n">
        <f aca="false">IF(AND(C1034="Smelter not listed",OR(LEN(D1034)=0,LEN(E1034)=0)),1,0)</f>
        <v>0</v>
      </c>
      <c r="AB1034" s="224" t="str">
        <f aca="false">B1034&amp;C1034</f>
        <v/>
      </c>
    </row>
    <row r="1035" s="179" customFormat="true" ht="20.25" hidden="false" customHeight="false" outlineLevel="0" collapsed="false">
      <c r="A1035" s="221"/>
      <c r="B1035" s="211" t="str">
        <f aca="false">IF(LEN(A1035)=0,"",INDEX('Smelter Look-up'!$A:$A,MATCH($A1035,'Smelter Look-up'!$E:$E,0)))</f>
        <v/>
      </c>
      <c r="C1035" s="212" t="str">
        <f aca="false">IF(LEN(A1035)=0,"",INDEX('Smelter Look-up'!$C:$C,MATCH($A1035,'Smelter Look-up'!$E:$E,0)))</f>
        <v/>
      </c>
      <c r="D1035" s="213"/>
      <c r="E1035" s="211" t="str">
        <f aca="true">IF(ISERROR($V1035),"",OFFSET('Smelter Look-up'!$D$4,$V1035-4,0)&amp;"")</f>
        <v/>
      </c>
      <c r="F1035" s="214" t="str">
        <f aca="true">IF(ISERROR($V1035),"",OFFSET('Smelter Look-up'!$E$4,$V1035-4,0))</f>
        <v/>
      </c>
      <c r="G1035" s="214" t="str">
        <f aca="true">IF(C1035=$X$4,IF(ISERROR($V1035),"Enter smelter details","RMI"),IF(ISERROR($V1035),"",OFFSET('Smelter Look-up'!$F$4,$V1035-4,0)))</f>
        <v/>
      </c>
      <c r="H1035" s="215" t="str">
        <f aca="true">IF(ISERROR($V1035),"",OFFSET('Smelter Look-up'!$G$4,$V1035-4,0))</f>
        <v/>
      </c>
      <c r="I1035" s="216" t="str">
        <f aca="true">IF(ISERROR($V1035),"",OFFSET('Smelter Look-up'!$H$4,$V1035-4,0))</f>
        <v/>
      </c>
      <c r="J1035" s="216" t="str">
        <f aca="true">IF(ISERROR($V1035),"",OFFSET('Smelter Look-up'!$I$4,$V1035-4,0))</f>
        <v/>
      </c>
      <c r="K1035" s="217"/>
      <c r="L1035" s="217"/>
      <c r="M1035" s="217"/>
      <c r="N1035" s="217"/>
      <c r="O1035" s="217"/>
      <c r="P1035" s="218"/>
      <c r="Q1035" s="219"/>
      <c r="R1035" s="220" t="str">
        <f aca="true">IF(ISERROR($V1035),"",OFFSET('Smelter Look-up'!$C$4,$V1035-4,0)&amp;"")</f>
        <v/>
      </c>
      <c r="S1035" s="221" t="str">
        <f aca="true">IF(B1035="","",IF(ISERROR(MATCH($E1035,CL,0)),"Unknown",INDIRECT("'C'!$A$"&amp;MATCH($E1035,CL,0)+1)))</f>
        <v/>
      </c>
      <c r="T1035" s="221" t="str">
        <f aca="true">IF(B1035="","",IF(ISERROR(MATCH($J1035,SorP!$B$1:$B$6279,0)),"",INDIRECT("'SorP'!$A$"&amp;MATCH($S1035&amp;$J1035,SorP!C:C,0))))</f>
        <v/>
      </c>
      <c r="U1035" s="222"/>
      <c r="V1035" s="223" t="e">
        <f aca="false">IF(C1035="",NA(),IF(OR(C1035="Smelter not listed",C1035="Smelter not yet identified"),MATCH($B1035&amp;$D1035,'Smelter Look-up'!$J:$J,0),MATCH($B1035&amp;$C1035,'Smelter Look-up'!$J:$J,0)))</f>
        <v>#N/A</v>
      </c>
      <c r="X1035" s="179" t="n">
        <f aca="false">IF(AND(C1035="Smelter not listed",OR(LEN(D1035)=0,LEN(E1035)=0)),1,0)</f>
        <v>0</v>
      </c>
      <c r="AB1035" s="224" t="str">
        <f aca="false">B1035&amp;C1035</f>
        <v/>
      </c>
    </row>
    <row r="1036" s="179" customFormat="true" ht="20.25" hidden="false" customHeight="false" outlineLevel="0" collapsed="false">
      <c r="A1036" s="221"/>
      <c r="B1036" s="211" t="str">
        <f aca="false">IF(LEN(A1036)=0,"",INDEX('Smelter Look-up'!$A:$A,MATCH($A1036,'Smelter Look-up'!$E:$E,0)))</f>
        <v/>
      </c>
      <c r="C1036" s="212" t="str">
        <f aca="false">IF(LEN(A1036)=0,"",INDEX('Smelter Look-up'!$C:$C,MATCH($A1036,'Smelter Look-up'!$E:$E,0)))</f>
        <v/>
      </c>
      <c r="D1036" s="213"/>
      <c r="E1036" s="211" t="str">
        <f aca="true">IF(ISERROR($V1036),"",OFFSET('Smelter Look-up'!$D$4,$V1036-4,0)&amp;"")</f>
        <v/>
      </c>
      <c r="F1036" s="214" t="str">
        <f aca="true">IF(ISERROR($V1036),"",OFFSET('Smelter Look-up'!$E$4,$V1036-4,0))</f>
        <v/>
      </c>
      <c r="G1036" s="214" t="str">
        <f aca="true">IF(C1036=$X$4,IF(ISERROR($V1036),"Enter smelter details","RMI"),IF(ISERROR($V1036),"",OFFSET('Smelter Look-up'!$F$4,$V1036-4,0)))</f>
        <v/>
      </c>
      <c r="H1036" s="215" t="str">
        <f aca="true">IF(ISERROR($V1036),"",OFFSET('Smelter Look-up'!$G$4,$V1036-4,0))</f>
        <v/>
      </c>
      <c r="I1036" s="216" t="str">
        <f aca="true">IF(ISERROR($V1036),"",OFFSET('Smelter Look-up'!$H$4,$V1036-4,0))</f>
        <v/>
      </c>
      <c r="J1036" s="216" t="str">
        <f aca="true">IF(ISERROR($V1036),"",OFFSET('Smelter Look-up'!$I$4,$V1036-4,0))</f>
        <v/>
      </c>
      <c r="K1036" s="217"/>
      <c r="L1036" s="217"/>
      <c r="M1036" s="217"/>
      <c r="N1036" s="217"/>
      <c r="O1036" s="217"/>
      <c r="P1036" s="218"/>
      <c r="Q1036" s="219"/>
      <c r="R1036" s="220" t="str">
        <f aca="true">IF(ISERROR($V1036),"",OFFSET('Smelter Look-up'!$C$4,$V1036-4,0)&amp;"")</f>
        <v/>
      </c>
      <c r="S1036" s="221" t="str">
        <f aca="true">IF(B1036="","",IF(ISERROR(MATCH($E1036,CL,0)),"Unknown",INDIRECT("'C'!$A$"&amp;MATCH($E1036,CL,0)+1)))</f>
        <v/>
      </c>
      <c r="T1036" s="221" t="str">
        <f aca="true">IF(B1036="","",IF(ISERROR(MATCH($J1036,SorP!$B$1:$B$6279,0)),"",INDIRECT("'SorP'!$A$"&amp;MATCH($S1036&amp;$J1036,SorP!C:C,0))))</f>
        <v/>
      </c>
      <c r="U1036" s="222"/>
      <c r="V1036" s="223" t="e">
        <f aca="false">IF(C1036="",NA(),IF(OR(C1036="Smelter not listed",C1036="Smelter not yet identified"),MATCH($B1036&amp;$D1036,'Smelter Look-up'!$J:$J,0),MATCH($B1036&amp;$C1036,'Smelter Look-up'!$J:$J,0)))</f>
        <v>#N/A</v>
      </c>
      <c r="X1036" s="179" t="n">
        <f aca="false">IF(AND(C1036="Smelter not listed",OR(LEN(D1036)=0,LEN(E1036)=0)),1,0)</f>
        <v>0</v>
      </c>
      <c r="AB1036" s="224" t="str">
        <f aca="false">B1036&amp;C1036</f>
        <v/>
      </c>
    </row>
    <row r="1037" s="179" customFormat="true" ht="20.25" hidden="false" customHeight="false" outlineLevel="0" collapsed="false">
      <c r="A1037" s="221"/>
      <c r="B1037" s="211" t="str">
        <f aca="false">IF(LEN(A1037)=0,"",INDEX('Smelter Look-up'!$A:$A,MATCH($A1037,'Smelter Look-up'!$E:$E,0)))</f>
        <v/>
      </c>
      <c r="C1037" s="212" t="str">
        <f aca="false">IF(LEN(A1037)=0,"",INDEX('Smelter Look-up'!$C:$C,MATCH($A1037,'Smelter Look-up'!$E:$E,0)))</f>
        <v/>
      </c>
      <c r="D1037" s="213"/>
      <c r="E1037" s="211" t="str">
        <f aca="true">IF(ISERROR($V1037),"",OFFSET('Smelter Look-up'!$D$4,$V1037-4,0)&amp;"")</f>
        <v/>
      </c>
      <c r="F1037" s="214" t="str">
        <f aca="true">IF(ISERROR($V1037),"",OFFSET('Smelter Look-up'!$E$4,$V1037-4,0))</f>
        <v/>
      </c>
      <c r="G1037" s="214" t="str">
        <f aca="true">IF(C1037=$X$4,IF(ISERROR($V1037),"Enter smelter details","RMI"),IF(ISERROR($V1037),"",OFFSET('Smelter Look-up'!$F$4,$V1037-4,0)))</f>
        <v/>
      </c>
      <c r="H1037" s="215" t="str">
        <f aca="true">IF(ISERROR($V1037),"",OFFSET('Smelter Look-up'!$G$4,$V1037-4,0))</f>
        <v/>
      </c>
      <c r="I1037" s="216" t="str">
        <f aca="true">IF(ISERROR($V1037),"",OFFSET('Smelter Look-up'!$H$4,$V1037-4,0))</f>
        <v/>
      </c>
      <c r="J1037" s="216" t="str">
        <f aca="true">IF(ISERROR($V1037),"",OFFSET('Smelter Look-up'!$I$4,$V1037-4,0))</f>
        <v/>
      </c>
      <c r="K1037" s="217"/>
      <c r="L1037" s="217"/>
      <c r="M1037" s="217"/>
      <c r="N1037" s="217"/>
      <c r="O1037" s="217"/>
      <c r="P1037" s="218"/>
      <c r="Q1037" s="219"/>
      <c r="R1037" s="220" t="str">
        <f aca="true">IF(ISERROR($V1037),"",OFFSET('Smelter Look-up'!$C$4,$V1037-4,0)&amp;"")</f>
        <v/>
      </c>
      <c r="S1037" s="221" t="str">
        <f aca="true">IF(B1037="","",IF(ISERROR(MATCH($E1037,CL,0)),"Unknown",INDIRECT("'C'!$A$"&amp;MATCH($E1037,CL,0)+1)))</f>
        <v/>
      </c>
      <c r="T1037" s="221" t="str">
        <f aca="true">IF(B1037="","",IF(ISERROR(MATCH($J1037,SorP!$B$1:$B$6279,0)),"",INDIRECT("'SorP'!$A$"&amp;MATCH($S1037&amp;$J1037,SorP!C:C,0))))</f>
        <v/>
      </c>
      <c r="U1037" s="222"/>
      <c r="V1037" s="223" t="e">
        <f aca="false">IF(C1037="",NA(),IF(OR(C1037="Smelter not listed",C1037="Smelter not yet identified"),MATCH($B1037&amp;$D1037,'Smelter Look-up'!$J:$J,0),MATCH($B1037&amp;$C1037,'Smelter Look-up'!$J:$J,0)))</f>
        <v>#N/A</v>
      </c>
      <c r="X1037" s="179" t="n">
        <f aca="false">IF(AND(C1037="Smelter not listed",OR(LEN(D1037)=0,LEN(E1037)=0)),1,0)</f>
        <v>0</v>
      </c>
      <c r="AB1037" s="224" t="str">
        <f aca="false">B1037&amp;C1037</f>
        <v/>
      </c>
    </row>
    <row r="1038" s="179" customFormat="true" ht="20.25" hidden="false" customHeight="false" outlineLevel="0" collapsed="false">
      <c r="A1038" s="221"/>
      <c r="B1038" s="211" t="str">
        <f aca="false">IF(LEN(A1038)=0,"",INDEX('Smelter Look-up'!$A:$A,MATCH($A1038,'Smelter Look-up'!$E:$E,0)))</f>
        <v/>
      </c>
      <c r="C1038" s="212" t="str">
        <f aca="false">IF(LEN(A1038)=0,"",INDEX('Smelter Look-up'!$C:$C,MATCH($A1038,'Smelter Look-up'!$E:$E,0)))</f>
        <v/>
      </c>
      <c r="D1038" s="213"/>
      <c r="E1038" s="211" t="str">
        <f aca="true">IF(ISERROR($V1038),"",OFFSET('Smelter Look-up'!$D$4,$V1038-4,0)&amp;"")</f>
        <v/>
      </c>
      <c r="F1038" s="214" t="str">
        <f aca="true">IF(ISERROR($V1038),"",OFFSET('Smelter Look-up'!$E$4,$V1038-4,0))</f>
        <v/>
      </c>
      <c r="G1038" s="214" t="str">
        <f aca="true">IF(C1038=$X$4,IF(ISERROR($V1038),"Enter smelter details","RMI"),IF(ISERROR($V1038),"",OFFSET('Smelter Look-up'!$F$4,$V1038-4,0)))</f>
        <v/>
      </c>
      <c r="H1038" s="215" t="str">
        <f aca="true">IF(ISERROR($V1038),"",OFFSET('Smelter Look-up'!$G$4,$V1038-4,0))</f>
        <v/>
      </c>
      <c r="I1038" s="216" t="str">
        <f aca="true">IF(ISERROR($V1038),"",OFFSET('Smelter Look-up'!$H$4,$V1038-4,0))</f>
        <v/>
      </c>
      <c r="J1038" s="216" t="str">
        <f aca="true">IF(ISERROR($V1038),"",OFFSET('Smelter Look-up'!$I$4,$V1038-4,0))</f>
        <v/>
      </c>
      <c r="K1038" s="217"/>
      <c r="L1038" s="217"/>
      <c r="M1038" s="217"/>
      <c r="N1038" s="217"/>
      <c r="O1038" s="217"/>
      <c r="P1038" s="218"/>
      <c r="Q1038" s="219"/>
      <c r="R1038" s="220" t="str">
        <f aca="true">IF(ISERROR($V1038),"",OFFSET('Smelter Look-up'!$C$4,$V1038-4,0)&amp;"")</f>
        <v/>
      </c>
      <c r="S1038" s="221" t="str">
        <f aca="true">IF(B1038="","",IF(ISERROR(MATCH($E1038,CL,0)),"Unknown",INDIRECT("'C'!$A$"&amp;MATCH($E1038,CL,0)+1)))</f>
        <v/>
      </c>
      <c r="T1038" s="221" t="str">
        <f aca="true">IF(B1038="","",IF(ISERROR(MATCH($J1038,SorP!$B$1:$B$6279,0)),"",INDIRECT("'SorP'!$A$"&amp;MATCH($S1038&amp;$J1038,SorP!C:C,0))))</f>
        <v/>
      </c>
      <c r="U1038" s="222"/>
      <c r="V1038" s="223" t="e">
        <f aca="false">IF(C1038="",NA(),IF(OR(C1038="Smelter not listed",C1038="Smelter not yet identified"),MATCH($B1038&amp;$D1038,'Smelter Look-up'!$J:$J,0),MATCH($B1038&amp;$C1038,'Smelter Look-up'!$J:$J,0)))</f>
        <v>#N/A</v>
      </c>
      <c r="X1038" s="179" t="n">
        <f aca="false">IF(AND(C1038="Smelter not listed",OR(LEN(D1038)=0,LEN(E1038)=0)),1,0)</f>
        <v>0</v>
      </c>
      <c r="AB1038" s="224" t="str">
        <f aca="false">B1038&amp;C1038</f>
        <v/>
      </c>
    </row>
    <row r="1039" s="179" customFormat="true" ht="20.25" hidden="false" customHeight="false" outlineLevel="0" collapsed="false">
      <c r="A1039" s="221"/>
      <c r="B1039" s="211" t="str">
        <f aca="false">IF(LEN(A1039)=0,"",INDEX('Smelter Look-up'!$A:$A,MATCH($A1039,'Smelter Look-up'!$E:$E,0)))</f>
        <v/>
      </c>
      <c r="C1039" s="212" t="str">
        <f aca="false">IF(LEN(A1039)=0,"",INDEX('Smelter Look-up'!$C:$C,MATCH($A1039,'Smelter Look-up'!$E:$E,0)))</f>
        <v/>
      </c>
      <c r="D1039" s="213"/>
      <c r="E1039" s="211" t="str">
        <f aca="true">IF(ISERROR($V1039),"",OFFSET('Smelter Look-up'!$D$4,$V1039-4,0)&amp;"")</f>
        <v/>
      </c>
      <c r="F1039" s="214" t="str">
        <f aca="true">IF(ISERROR($V1039),"",OFFSET('Smelter Look-up'!$E$4,$V1039-4,0))</f>
        <v/>
      </c>
      <c r="G1039" s="214" t="str">
        <f aca="true">IF(C1039=$X$4,IF(ISERROR($V1039),"Enter smelter details","RMI"),IF(ISERROR($V1039),"",OFFSET('Smelter Look-up'!$F$4,$V1039-4,0)))</f>
        <v/>
      </c>
      <c r="H1039" s="215" t="str">
        <f aca="true">IF(ISERROR($V1039),"",OFFSET('Smelter Look-up'!$G$4,$V1039-4,0))</f>
        <v/>
      </c>
      <c r="I1039" s="216" t="str">
        <f aca="true">IF(ISERROR($V1039),"",OFFSET('Smelter Look-up'!$H$4,$V1039-4,0))</f>
        <v/>
      </c>
      <c r="J1039" s="216" t="str">
        <f aca="true">IF(ISERROR($V1039),"",OFFSET('Smelter Look-up'!$I$4,$V1039-4,0))</f>
        <v/>
      </c>
      <c r="K1039" s="217"/>
      <c r="L1039" s="217"/>
      <c r="M1039" s="217"/>
      <c r="N1039" s="217"/>
      <c r="O1039" s="217"/>
      <c r="P1039" s="218"/>
      <c r="Q1039" s="219"/>
      <c r="R1039" s="220" t="str">
        <f aca="true">IF(ISERROR($V1039),"",OFFSET('Smelter Look-up'!$C$4,$V1039-4,0)&amp;"")</f>
        <v/>
      </c>
      <c r="S1039" s="221" t="str">
        <f aca="true">IF(B1039="","",IF(ISERROR(MATCH($E1039,CL,0)),"Unknown",INDIRECT("'C'!$A$"&amp;MATCH($E1039,CL,0)+1)))</f>
        <v/>
      </c>
      <c r="T1039" s="221" t="str">
        <f aca="true">IF(B1039="","",IF(ISERROR(MATCH($J1039,SorP!$B$1:$B$6279,0)),"",INDIRECT("'SorP'!$A$"&amp;MATCH($S1039&amp;$J1039,SorP!C:C,0))))</f>
        <v/>
      </c>
      <c r="U1039" s="222"/>
      <c r="V1039" s="223" t="e">
        <f aca="false">IF(C1039="",NA(),IF(OR(C1039="Smelter not listed",C1039="Smelter not yet identified"),MATCH($B1039&amp;$D1039,'Smelter Look-up'!$J:$J,0),MATCH($B1039&amp;$C1039,'Smelter Look-up'!$J:$J,0)))</f>
        <v>#N/A</v>
      </c>
      <c r="X1039" s="179" t="n">
        <f aca="false">IF(AND(C1039="Smelter not listed",OR(LEN(D1039)=0,LEN(E1039)=0)),1,0)</f>
        <v>0</v>
      </c>
      <c r="AB1039" s="224" t="str">
        <f aca="false">B1039&amp;C1039</f>
        <v/>
      </c>
    </row>
    <row r="1040" s="179" customFormat="true" ht="20.25" hidden="false" customHeight="false" outlineLevel="0" collapsed="false">
      <c r="A1040" s="221"/>
      <c r="B1040" s="211" t="str">
        <f aca="false">IF(LEN(A1040)=0,"",INDEX('Smelter Look-up'!$A:$A,MATCH($A1040,'Smelter Look-up'!$E:$E,0)))</f>
        <v/>
      </c>
      <c r="C1040" s="212" t="str">
        <f aca="false">IF(LEN(A1040)=0,"",INDEX('Smelter Look-up'!$C:$C,MATCH($A1040,'Smelter Look-up'!$E:$E,0)))</f>
        <v/>
      </c>
      <c r="D1040" s="213"/>
      <c r="E1040" s="211" t="str">
        <f aca="true">IF(ISERROR($V1040),"",OFFSET('Smelter Look-up'!$D$4,$V1040-4,0)&amp;"")</f>
        <v/>
      </c>
      <c r="F1040" s="214" t="str">
        <f aca="true">IF(ISERROR($V1040),"",OFFSET('Smelter Look-up'!$E$4,$V1040-4,0))</f>
        <v/>
      </c>
      <c r="G1040" s="214" t="str">
        <f aca="true">IF(C1040=$X$4,IF(ISERROR($V1040),"Enter smelter details","RMI"),IF(ISERROR($V1040),"",OFFSET('Smelter Look-up'!$F$4,$V1040-4,0)))</f>
        <v/>
      </c>
      <c r="H1040" s="215" t="str">
        <f aca="true">IF(ISERROR($V1040),"",OFFSET('Smelter Look-up'!$G$4,$V1040-4,0))</f>
        <v/>
      </c>
      <c r="I1040" s="216" t="str">
        <f aca="true">IF(ISERROR($V1040),"",OFFSET('Smelter Look-up'!$H$4,$V1040-4,0))</f>
        <v/>
      </c>
      <c r="J1040" s="216" t="str">
        <f aca="true">IF(ISERROR($V1040),"",OFFSET('Smelter Look-up'!$I$4,$V1040-4,0))</f>
        <v/>
      </c>
      <c r="K1040" s="217"/>
      <c r="L1040" s="217"/>
      <c r="M1040" s="217"/>
      <c r="N1040" s="217"/>
      <c r="O1040" s="217"/>
      <c r="P1040" s="218"/>
      <c r="Q1040" s="219"/>
      <c r="R1040" s="220" t="str">
        <f aca="true">IF(ISERROR($V1040),"",OFFSET('Smelter Look-up'!$C$4,$V1040-4,0)&amp;"")</f>
        <v/>
      </c>
      <c r="S1040" s="221" t="str">
        <f aca="true">IF(B1040="","",IF(ISERROR(MATCH($E1040,CL,0)),"Unknown",INDIRECT("'C'!$A$"&amp;MATCH($E1040,CL,0)+1)))</f>
        <v/>
      </c>
      <c r="T1040" s="221" t="str">
        <f aca="true">IF(B1040="","",IF(ISERROR(MATCH($J1040,SorP!$B$1:$B$6279,0)),"",INDIRECT("'SorP'!$A$"&amp;MATCH($S1040&amp;$J1040,SorP!C:C,0))))</f>
        <v/>
      </c>
      <c r="U1040" s="222"/>
      <c r="V1040" s="223" t="e">
        <f aca="false">IF(C1040="",NA(),IF(OR(C1040="Smelter not listed",C1040="Smelter not yet identified"),MATCH($B1040&amp;$D1040,'Smelter Look-up'!$J:$J,0),MATCH($B1040&amp;$C1040,'Smelter Look-up'!$J:$J,0)))</f>
        <v>#N/A</v>
      </c>
      <c r="X1040" s="179" t="n">
        <f aca="false">IF(AND(C1040="Smelter not listed",OR(LEN(D1040)=0,LEN(E1040)=0)),1,0)</f>
        <v>0</v>
      </c>
      <c r="AB1040" s="224" t="str">
        <f aca="false">B1040&amp;C1040</f>
        <v/>
      </c>
    </row>
    <row r="1041" s="179" customFormat="true" ht="20.25" hidden="false" customHeight="false" outlineLevel="0" collapsed="false">
      <c r="A1041" s="221"/>
      <c r="B1041" s="211" t="str">
        <f aca="false">IF(LEN(A1041)=0,"",INDEX('Smelter Look-up'!$A:$A,MATCH($A1041,'Smelter Look-up'!$E:$E,0)))</f>
        <v/>
      </c>
      <c r="C1041" s="212" t="str">
        <f aca="false">IF(LEN(A1041)=0,"",INDEX('Smelter Look-up'!$C:$C,MATCH($A1041,'Smelter Look-up'!$E:$E,0)))</f>
        <v/>
      </c>
      <c r="D1041" s="213"/>
      <c r="E1041" s="211" t="str">
        <f aca="true">IF(ISERROR($V1041),"",OFFSET('Smelter Look-up'!$D$4,$V1041-4,0)&amp;"")</f>
        <v/>
      </c>
      <c r="F1041" s="214" t="str">
        <f aca="true">IF(ISERROR($V1041),"",OFFSET('Smelter Look-up'!$E$4,$V1041-4,0))</f>
        <v/>
      </c>
      <c r="G1041" s="214" t="str">
        <f aca="true">IF(C1041=$X$4,IF(ISERROR($V1041),"Enter smelter details","RMI"),IF(ISERROR($V1041),"",OFFSET('Smelter Look-up'!$F$4,$V1041-4,0)))</f>
        <v/>
      </c>
      <c r="H1041" s="215" t="str">
        <f aca="true">IF(ISERROR($V1041),"",OFFSET('Smelter Look-up'!$G$4,$V1041-4,0))</f>
        <v/>
      </c>
      <c r="I1041" s="216" t="str">
        <f aca="true">IF(ISERROR($V1041),"",OFFSET('Smelter Look-up'!$H$4,$V1041-4,0))</f>
        <v/>
      </c>
      <c r="J1041" s="216" t="str">
        <f aca="true">IF(ISERROR($V1041),"",OFFSET('Smelter Look-up'!$I$4,$V1041-4,0))</f>
        <v/>
      </c>
      <c r="K1041" s="217"/>
      <c r="L1041" s="217"/>
      <c r="M1041" s="217"/>
      <c r="N1041" s="217"/>
      <c r="O1041" s="217"/>
      <c r="P1041" s="218"/>
      <c r="Q1041" s="219"/>
      <c r="R1041" s="220" t="str">
        <f aca="true">IF(ISERROR($V1041),"",OFFSET('Smelter Look-up'!$C$4,$V1041-4,0)&amp;"")</f>
        <v/>
      </c>
      <c r="S1041" s="221" t="str">
        <f aca="true">IF(B1041="","",IF(ISERROR(MATCH($E1041,CL,0)),"Unknown",INDIRECT("'C'!$A$"&amp;MATCH($E1041,CL,0)+1)))</f>
        <v/>
      </c>
      <c r="T1041" s="221" t="str">
        <f aca="true">IF(B1041="","",IF(ISERROR(MATCH($J1041,SorP!$B$1:$B$6279,0)),"",INDIRECT("'SorP'!$A$"&amp;MATCH($S1041&amp;$J1041,SorP!C:C,0))))</f>
        <v/>
      </c>
      <c r="U1041" s="222"/>
      <c r="V1041" s="223" t="e">
        <f aca="false">IF(C1041="",NA(),IF(OR(C1041="Smelter not listed",C1041="Smelter not yet identified"),MATCH($B1041&amp;$D1041,'Smelter Look-up'!$J:$J,0),MATCH($B1041&amp;$C1041,'Smelter Look-up'!$J:$J,0)))</f>
        <v>#N/A</v>
      </c>
      <c r="X1041" s="179" t="n">
        <f aca="false">IF(AND(C1041="Smelter not listed",OR(LEN(D1041)=0,LEN(E1041)=0)),1,0)</f>
        <v>0</v>
      </c>
      <c r="AB1041" s="224" t="str">
        <f aca="false">B1041&amp;C1041</f>
        <v/>
      </c>
    </row>
    <row r="1042" s="179" customFormat="true" ht="20.25" hidden="false" customHeight="false" outlineLevel="0" collapsed="false">
      <c r="A1042" s="221"/>
      <c r="B1042" s="211" t="str">
        <f aca="false">IF(LEN(A1042)=0,"",INDEX('Smelter Look-up'!$A:$A,MATCH($A1042,'Smelter Look-up'!$E:$E,0)))</f>
        <v/>
      </c>
      <c r="C1042" s="212" t="str">
        <f aca="false">IF(LEN(A1042)=0,"",INDEX('Smelter Look-up'!$C:$C,MATCH($A1042,'Smelter Look-up'!$E:$E,0)))</f>
        <v/>
      </c>
      <c r="D1042" s="213"/>
      <c r="E1042" s="211" t="str">
        <f aca="true">IF(ISERROR($V1042),"",OFFSET('Smelter Look-up'!$D$4,$V1042-4,0)&amp;"")</f>
        <v/>
      </c>
      <c r="F1042" s="214" t="str">
        <f aca="true">IF(ISERROR($V1042),"",OFFSET('Smelter Look-up'!$E$4,$V1042-4,0))</f>
        <v/>
      </c>
      <c r="G1042" s="214" t="str">
        <f aca="true">IF(C1042=$X$4,IF(ISERROR($V1042),"Enter smelter details","RMI"),IF(ISERROR($V1042),"",OFFSET('Smelter Look-up'!$F$4,$V1042-4,0)))</f>
        <v/>
      </c>
      <c r="H1042" s="215" t="str">
        <f aca="true">IF(ISERROR($V1042),"",OFFSET('Smelter Look-up'!$G$4,$V1042-4,0))</f>
        <v/>
      </c>
      <c r="I1042" s="216" t="str">
        <f aca="true">IF(ISERROR($V1042),"",OFFSET('Smelter Look-up'!$H$4,$V1042-4,0))</f>
        <v/>
      </c>
      <c r="J1042" s="216" t="str">
        <f aca="true">IF(ISERROR($V1042),"",OFFSET('Smelter Look-up'!$I$4,$V1042-4,0))</f>
        <v/>
      </c>
      <c r="K1042" s="217"/>
      <c r="L1042" s="217"/>
      <c r="M1042" s="217"/>
      <c r="N1042" s="217"/>
      <c r="O1042" s="217"/>
      <c r="P1042" s="218"/>
      <c r="Q1042" s="219"/>
      <c r="R1042" s="220" t="str">
        <f aca="true">IF(ISERROR($V1042),"",OFFSET('Smelter Look-up'!$C$4,$V1042-4,0)&amp;"")</f>
        <v/>
      </c>
      <c r="S1042" s="221" t="str">
        <f aca="true">IF(B1042="","",IF(ISERROR(MATCH($E1042,CL,0)),"Unknown",INDIRECT("'C'!$A$"&amp;MATCH($E1042,CL,0)+1)))</f>
        <v/>
      </c>
      <c r="T1042" s="221" t="str">
        <f aca="true">IF(B1042="","",IF(ISERROR(MATCH($J1042,SorP!$B$1:$B$6279,0)),"",INDIRECT("'SorP'!$A$"&amp;MATCH($S1042&amp;$J1042,SorP!C:C,0))))</f>
        <v/>
      </c>
      <c r="U1042" s="222"/>
      <c r="V1042" s="223" t="e">
        <f aca="false">IF(C1042="",NA(),IF(OR(C1042="Smelter not listed",C1042="Smelter not yet identified"),MATCH($B1042&amp;$D1042,'Smelter Look-up'!$J:$J,0),MATCH($B1042&amp;$C1042,'Smelter Look-up'!$J:$J,0)))</f>
        <v>#N/A</v>
      </c>
      <c r="X1042" s="179" t="n">
        <f aca="false">IF(AND(C1042="Smelter not listed",OR(LEN(D1042)=0,LEN(E1042)=0)),1,0)</f>
        <v>0</v>
      </c>
      <c r="AB1042" s="224" t="str">
        <f aca="false">B1042&amp;C1042</f>
        <v/>
      </c>
    </row>
    <row r="1043" s="179" customFormat="true" ht="20.25" hidden="false" customHeight="false" outlineLevel="0" collapsed="false">
      <c r="A1043" s="221"/>
      <c r="B1043" s="211" t="str">
        <f aca="false">IF(LEN(A1043)=0,"",INDEX('Smelter Look-up'!$A:$A,MATCH($A1043,'Smelter Look-up'!$E:$E,0)))</f>
        <v/>
      </c>
      <c r="C1043" s="212" t="str">
        <f aca="false">IF(LEN(A1043)=0,"",INDEX('Smelter Look-up'!$C:$C,MATCH($A1043,'Smelter Look-up'!$E:$E,0)))</f>
        <v/>
      </c>
      <c r="D1043" s="213"/>
      <c r="E1043" s="211" t="str">
        <f aca="true">IF(ISERROR($V1043),"",OFFSET('Smelter Look-up'!$D$4,$V1043-4,0)&amp;"")</f>
        <v/>
      </c>
      <c r="F1043" s="214" t="str">
        <f aca="true">IF(ISERROR($V1043),"",OFFSET('Smelter Look-up'!$E$4,$V1043-4,0))</f>
        <v/>
      </c>
      <c r="G1043" s="214" t="str">
        <f aca="true">IF(C1043=$X$4,IF(ISERROR($V1043),"Enter smelter details","RMI"),IF(ISERROR($V1043),"",OFFSET('Smelter Look-up'!$F$4,$V1043-4,0)))</f>
        <v/>
      </c>
      <c r="H1043" s="215" t="str">
        <f aca="true">IF(ISERROR($V1043),"",OFFSET('Smelter Look-up'!$G$4,$V1043-4,0))</f>
        <v/>
      </c>
      <c r="I1043" s="216" t="str">
        <f aca="true">IF(ISERROR($V1043),"",OFFSET('Smelter Look-up'!$H$4,$V1043-4,0))</f>
        <v/>
      </c>
      <c r="J1043" s="216" t="str">
        <f aca="true">IF(ISERROR($V1043),"",OFFSET('Smelter Look-up'!$I$4,$V1043-4,0))</f>
        <v/>
      </c>
      <c r="K1043" s="217"/>
      <c r="L1043" s="217"/>
      <c r="M1043" s="217"/>
      <c r="N1043" s="217"/>
      <c r="O1043" s="217"/>
      <c r="P1043" s="218"/>
      <c r="Q1043" s="219"/>
      <c r="R1043" s="220" t="str">
        <f aca="true">IF(ISERROR($V1043),"",OFFSET('Smelter Look-up'!$C$4,$V1043-4,0)&amp;"")</f>
        <v/>
      </c>
      <c r="S1043" s="221" t="str">
        <f aca="true">IF(B1043="","",IF(ISERROR(MATCH($E1043,CL,0)),"Unknown",INDIRECT("'C'!$A$"&amp;MATCH($E1043,CL,0)+1)))</f>
        <v/>
      </c>
      <c r="T1043" s="221" t="str">
        <f aca="true">IF(B1043="","",IF(ISERROR(MATCH($J1043,SorP!$B$1:$B$6279,0)),"",INDIRECT("'SorP'!$A$"&amp;MATCH($S1043&amp;$J1043,SorP!C:C,0))))</f>
        <v/>
      </c>
      <c r="U1043" s="222"/>
      <c r="V1043" s="223" t="e">
        <f aca="false">IF(C1043="",NA(),IF(OR(C1043="Smelter not listed",C1043="Smelter not yet identified"),MATCH($B1043&amp;$D1043,'Smelter Look-up'!$J:$J,0),MATCH($B1043&amp;$C1043,'Smelter Look-up'!$J:$J,0)))</f>
        <v>#N/A</v>
      </c>
      <c r="X1043" s="179" t="n">
        <f aca="false">IF(AND(C1043="Smelter not listed",OR(LEN(D1043)=0,LEN(E1043)=0)),1,0)</f>
        <v>0</v>
      </c>
      <c r="AB1043" s="224" t="str">
        <f aca="false">B1043&amp;C1043</f>
        <v/>
      </c>
    </row>
    <row r="1044" s="179" customFormat="true" ht="20.25" hidden="false" customHeight="false" outlineLevel="0" collapsed="false">
      <c r="A1044" s="221"/>
      <c r="B1044" s="211" t="str">
        <f aca="false">IF(LEN(A1044)=0,"",INDEX('Smelter Look-up'!$A:$A,MATCH($A1044,'Smelter Look-up'!$E:$E,0)))</f>
        <v/>
      </c>
      <c r="C1044" s="212" t="str">
        <f aca="false">IF(LEN(A1044)=0,"",INDEX('Smelter Look-up'!$C:$C,MATCH($A1044,'Smelter Look-up'!$E:$E,0)))</f>
        <v/>
      </c>
      <c r="D1044" s="213"/>
      <c r="E1044" s="211" t="str">
        <f aca="true">IF(ISERROR($V1044),"",OFFSET('Smelter Look-up'!$D$4,$V1044-4,0)&amp;"")</f>
        <v/>
      </c>
      <c r="F1044" s="214" t="str">
        <f aca="true">IF(ISERROR($V1044),"",OFFSET('Smelter Look-up'!$E$4,$V1044-4,0))</f>
        <v/>
      </c>
      <c r="G1044" s="214" t="str">
        <f aca="true">IF(C1044=$X$4,IF(ISERROR($V1044),"Enter smelter details","RMI"),IF(ISERROR($V1044),"",OFFSET('Smelter Look-up'!$F$4,$V1044-4,0)))</f>
        <v/>
      </c>
      <c r="H1044" s="215" t="str">
        <f aca="true">IF(ISERROR($V1044),"",OFFSET('Smelter Look-up'!$G$4,$V1044-4,0))</f>
        <v/>
      </c>
      <c r="I1044" s="216" t="str">
        <f aca="true">IF(ISERROR($V1044),"",OFFSET('Smelter Look-up'!$H$4,$V1044-4,0))</f>
        <v/>
      </c>
      <c r="J1044" s="216" t="str">
        <f aca="true">IF(ISERROR($V1044),"",OFFSET('Smelter Look-up'!$I$4,$V1044-4,0))</f>
        <v/>
      </c>
      <c r="K1044" s="217"/>
      <c r="L1044" s="217"/>
      <c r="M1044" s="217"/>
      <c r="N1044" s="217"/>
      <c r="O1044" s="217"/>
      <c r="P1044" s="218"/>
      <c r="Q1044" s="219"/>
      <c r="R1044" s="220" t="str">
        <f aca="true">IF(ISERROR($V1044),"",OFFSET('Smelter Look-up'!$C$4,$V1044-4,0)&amp;"")</f>
        <v/>
      </c>
      <c r="S1044" s="221" t="str">
        <f aca="true">IF(B1044="","",IF(ISERROR(MATCH($E1044,CL,0)),"Unknown",INDIRECT("'C'!$A$"&amp;MATCH($E1044,CL,0)+1)))</f>
        <v/>
      </c>
      <c r="T1044" s="221" t="str">
        <f aca="true">IF(B1044="","",IF(ISERROR(MATCH($J1044,SorP!$B$1:$B$6279,0)),"",INDIRECT("'SorP'!$A$"&amp;MATCH($S1044&amp;$J1044,SorP!C:C,0))))</f>
        <v/>
      </c>
      <c r="U1044" s="222"/>
      <c r="V1044" s="223" t="e">
        <f aca="false">IF(C1044="",NA(),IF(OR(C1044="Smelter not listed",C1044="Smelter not yet identified"),MATCH($B1044&amp;$D1044,'Smelter Look-up'!$J:$J,0),MATCH($B1044&amp;$C1044,'Smelter Look-up'!$J:$J,0)))</f>
        <v>#N/A</v>
      </c>
      <c r="X1044" s="179" t="n">
        <f aca="false">IF(AND(C1044="Smelter not listed",OR(LEN(D1044)=0,LEN(E1044)=0)),1,0)</f>
        <v>0</v>
      </c>
      <c r="AB1044" s="224" t="str">
        <f aca="false">B1044&amp;C1044</f>
        <v/>
      </c>
    </row>
    <row r="1045" s="179" customFormat="true" ht="20.25" hidden="false" customHeight="false" outlineLevel="0" collapsed="false">
      <c r="A1045" s="221"/>
      <c r="B1045" s="211" t="str">
        <f aca="false">IF(LEN(A1045)=0,"",INDEX('Smelter Look-up'!$A:$A,MATCH($A1045,'Smelter Look-up'!$E:$E,0)))</f>
        <v/>
      </c>
      <c r="C1045" s="212" t="str">
        <f aca="false">IF(LEN(A1045)=0,"",INDEX('Smelter Look-up'!$C:$C,MATCH($A1045,'Smelter Look-up'!$E:$E,0)))</f>
        <v/>
      </c>
      <c r="D1045" s="213"/>
      <c r="E1045" s="211" t="str">
        <f aca="true">IF(ISERROR($V1045),"",OFFSET('Smelter Look-up'!$D$4,$V1045-4,0)&amp;"")</f>
        <v/>
      </c>
      <c r="F1045" s="214" t="str">
        <f aca="true">IF(ISERROR($V1045),"",OFFSET('Smelter Look-up'!$E$4,$V1045-4,0))</f>
        <v/>
      </c>
      <c r="G1045" s="214" t="str">
        <f aca="true">IF(C1045=$X$4,IF(ISERROR($V1045),"Enter smelter details","RMI"),IF(ISERROR($V1045),"",OFFSET('Smelter Look-up'!$F$4,$V1045-4,0)))</f>
        <v/>
      </c>
      <c r="H1045" s="215" t="str">
        <f aca="true">IF(ISERROR($V1045),"",OFFSET('Smelter Look-up'!$G$4,$V1045-4,0))</f>
        <v/>
      </c>
      <c r="I1045" s="216" t="str">
        <f aca="true">IF(ISERROR($V1045),"",OFFSET('Smelter Look-up'!$H$4,$V1045-4,0))</f>
        <v/>
      </c>
      <c r="J1045" s="216" t="str">
        <f aca="true">IF(ISERROR($V1045),"",OFFSET('Smelter Look-up'!$I$4,$V1045-4,0))</f>
        <v/>
      </c>
      <c r="K1045" s="217"/>
      <c r="L1045" s="217"/>
      <c r="M1045" s="217"/>
      <c r="N1045" s="217"/>
      <c r="O1045" s="217"/>
      <c r="P1045" s="218"/>
      <c r="Q1045" s="219"/>
      <c r="R1045" s="220" t="str">
        <f aca="true">IF(ISERROR($V1045),"",OFFSET('Smelter Look-up'!$C$4,$V1045-4,0)&amp;"")</f>
        <v/>
      </c>
      <c r="S1045" s="221" t="str">
        <f aca="true">IF(B1045="","",IF(ISERROR(MATCH($E1045,CL,0)),"Unknown",INDIRECT("'C'!$A$"&amp;MATCH($E1045,CL,0)+1)))</f>
        <v/>
      </c>
      <c r="T1045" s="221" t="str">
        <f aca="true">IF(B1045="","",IF(ISERROR(MATCH($J1045,SorP!$B$1:$B$6279,0)),"",INDIRECT("'SorP'!$A$"&amp;MATCH($S1045&amp;$J1045,SorP!C:C,0))))</f>
        <v/>
      </c>
      <c r="U1045" s="222"/>
      <c r="V1045" s="223" t="e">
        <f aca="false">IF(C1045="",NA(),IF(OR(C1045="Smelter not listed",C1045="Smelter not yet identified"),MATCH($B1045&amp;$D1045,'Smelter Look-up'!$J:$J,0),MATCH($B1045&amp;$C1045,'Smelter Look-up'!$J:$J,0)))</f>
        <v>#N/A</v>
      </c>
      <c r="X1045" s="179" t="n">
        <f aca="false">IF(AND(C1045="Smelter not listed",OR(LEN(D1045)=0,LEN(E1045)=0)),1,0)</f>
        <v>0</v>
      </c>
      <c r="AB1045" s="224" t="str">
        <f aca="false">B1045&amp;C1045</f>
        <v/>
      </c>
    </row>
    <row r="1046" s="179" customFormat="true" ht="20.25" hidden="false" customHeight="false" outlineLevel="0" collapsed="false">
      <c r="A1046" s="221"/>
      <c r="B1046" s="211" t="str">
        <f aca="false">IF(LEN(A1046)=0,"",INDEX('Smelter Look-up'!$A:$A,MATCH($A1046,'Smelter Look-up'!$E:$E,0)))</f>
        <v/>
      </c>
      <c r="C1046" s="212" t="str">
        <f aca="false">IF(LEN(A1046)=0,"",INDEX('Smelter Look-up'!$C:$C,MATCH($A1046,'Smelter Look-up'!$E:$E,0)))</f>
        <v/>
      </c>
      <c r="D1046" s="213"/>
      <c r="E1046" s="211" t="str">
        <f aca="true">IF(ISERROR($V1046),"",OFFSET('Smelter Look-up'!$D$4,$V1046-4,0)&amp;"")</f>
        <v/>
      </c>
      <c r="F1046" s="214" t="str">
        <f aca="true">IF(ISERROR($V1046),"",OFFSET('Smelter Look-up'!$E$4,$V1046-4,0))</f>
        <v/>
      </c>
      <c r="G1046" s="214" t="str">
        <f aca="true">IF(C1046=$X$4,IF(ISERROR($V1046),"Enter smelter details","RMI"),IF(ISERROR($V1046),"",OFFSET('Smelter Look-up'!$F$4,$V1046-4,0)))</f>
        <v/>
      </c>
      <c r="H1046" s="215" t="str">
        <f aca="true">IF(ISERROR($V1046),"",OFFSET('Smelter Look-up'!$G$4,$V1046-4,0))</f>
        <v/>
      </c>
      <c r="I1046" s="216" t="str">
        <f aca="true">IF(ISERROR($V1046),"",OFFSET('Smelter Look-up'!$H$4,$V1046-4,0))</f>
        <v/>
      </c>
      <c r="J1046" s="216" t="str">
        <f aca="true">IF(ISERROR($V1046),"",OFFSET('Smelter Look-up'!$I$4,$V1046-4,0))</f>
        <v/>
      </c>
      <c r="K1046" s="217"/>
      <c r="L1046" s="217"/>
      <c r="M1046" s="217"/>
      <c r="N1046" s="217"/>
      <c r="O1046" s="217"/>
      <c r="P1046" s="218"/>
      <c r="Q1046" s="219"/>
      <c r="R1046" s="220" t="str">
        <f aca="true">IF(ISERROR($V1046),"",OFFSET('Smelter Look-up'!$C$4,$V1046-4,0)&amp;"")</f>
        <v/>
      </c>
      <c r="S1046" s="221" t="str">
        <f aca="true">IF(B1046="","",IF(ISERROR(MATCH($E1046,CL,0)),"Unknown",INDIRECT("'C'!$A$"&amp;MATCH($E1046,CL,0)+1)))</f>
        <v/>
      </c>
      <c r="T1046" s="221" t="str">
        <f aca="true">IF(B1046="","",IF(ISERROR(MATCH($J1046,SorP!$B$1:$B$6279,0)),"",INDIRECT("'SorP'!$A$"&amp;MATCH($S1046&amp;$J1046,SorP!C:C,0))))</f>
        <v/>
      </c>
      <c r="U1046" s="222"/>
      <c r="V1046" s="223" t="e">
        <f aca="false">IF(C1046="",NA(),IF(OR(C1046="Smelter not listed",C1046="Smelter not yet identified"),MATCH($B1046&amp;$D1046,'Smelter Look-up'!$J:$J,0),MATCH($B1046&amp;$C1046,'Smelter Look-up'!$J:$J,0)))</f>
        <v>#N/A</v>
      </c>
      <c r="X1046" s="179" t="n">
        <f aca="false">IF(AND(C1046="Smelter not listed",OR(LEN(D1046)=0,LEN(E1046)=0)),1,0)</f>
        <v>0</v>
      </c>
      <c r="AB1046" s="224" t="str">
        <f aca="false">B1046&amp;C1046</f>
        <v/>
      </c>
    </row>
    <row r="1047" s="179" customFormat="true" ht="20.25" hidden="false" customHeight="false" outlineLevel="0" collapsed="false">
      <c r="A1047" s="221"/>
      <c r="B1047" s="211" t="str">
        <f aca="false">IF(LEN(A1047)=0,"",INDEX('Smelter Look-up'!$A:$A,MATCH($A1047,'Smelter Look-up'!$E:$E,0)))</f>
        <v/>
      </c>
      <c r="C1047" s="212" t="str">
        <f aca="false">IF(LEN(A1047)=0,"",INDEX('Smelter Look-up'!$C:$C,MATCH($A1047,'Smelter Look-up'!$E:$E,0)))</f>
        <v/>
      </c>
      <c r="D1047" s="213"/>
      <c r="E1047" s="211" t="str">
        <f aca="true">IF(ISERROR($V1047),"",OFFSET('Smelter Look-up'!$D$4,$V1047-4,0)&amp;"")</f>
        <v/>
      </c>
      <c r="F1047" s="214" t="str">
        <f aca="true">IF(ISERROR($V1047),"",OFFSET('Smelter Look-up'!$E$4,$V1047-4,0))</f>
        <v/>
      </c>
      <c r="G1047" s="214" t="str">
        <f aca="true">IF(C1047=$X$4,IF(ISERROR($V1047),"Enter smelter details","RMI"),IF(ISERROR($V1047),"",OFFSET('Smelter Look-up'!$F$4,$V1047-4,0)))</f>
        <v/>
      </c>
      <c r="H1047" s="215" t="str">
        <f aca="true">IF(ISERROR($V1047),"",OFFSET('Smelter Look-up'!$G$4,$V1047-4,0))</f>
        <v/>
      </c>
      <c r="I1047" s="216" t="str">
        <f aca="true">IF(ISERROR($V1047),"",OFFSET('Smelter Look-up'!$H$4,$V1047-4,0))</f>
        <v/>
      </c>
      <c r="J1047" s="216" t="str">
        <f aca="true">IF(ISERROR($V1047),"",OFFSET('Smelter Look-up'!$I$4,$V1047-4,0))</f>
        <v/>
      </c>
      <c r="K1047" s="217"/>
      <c r="L1047" s="217"/>
      <c r="M1047" s="217"/>
      <c r="N1047" s="217"/>
      <c r="O1047" s="217"/>
      <c r="P1047" s="218"/>
      <c r="Q1047" s="219"/>
      <c r="R1047" s="220" t="str">
        <f aca="true">IF(ISERROR($V1047),"",OFFSET('Smelter Look-up'!$C$4,$V1047-4,0)&amp;"")</f>
        <v/>
      </c>
      <c r="S1047" s="221" t="str">
        <f aca="true">IF(B1047="","",IF(ISERROR(MATCH($E1047,CL,0)),"Unknown",INDIRECT("'C'!$A$"&amp;MATCH($E1047,CL,0)+1)))</f>
        <v/>
      </c>
      <c r="T1047" s="221" t="str">
        <f aca="true">IF(B1047="","",IF(ISERROR(MATCH($J1047,SorP!$B$1:$B$6279,0)),"",INDIRECT("'SorP'!$A$"&amp;MATCH($S1047&amp;$J1047,SorP!C:C,0))))</f>
        <v/>
      </c>
      <c r="U1047" s="222"/>
      <c r="V1047" s="223" t="e">
        <f aca="false">IF(C1047="",NA(),IF(OR(C1047="Smelter not listed",C1047="Smelter not yet identified"),MATCH($B1047&amp;$D1047,'Smelter Look-up'!$J:$J,0),MATCH($B1047&amp;$C1047,'Smelter Look-up'!$J:$J,0)))</f>
        <v>#N/A</v>
      </c>
      <c r="X1047" s="179" t="n">
        <f aca="false">IF(AND(C1047="Smelter not listed",OR(LEN(D1047)=0,LEN(E1047)=0)),1,0)</f>
        <v>0</v>
      </c>
      <c r="AB1047" s="224" t="str">
        <f aca="false">B1047&amp;C1047</f>
        <v/>
      </c>
    </row>
    <row r="1048" s="179" customFormat="true" ht="20.25" hidden="false" customHeight="false" outlineLevel="0" collapsed="false">
      <c r="A1048" s="221"/>
      <c r="B1048" s="211" t="str">
        <f aca="false">IF(LEN(A1048)=0,"",INDEX('Smelter Look-up'!$A:$A,MATCH($A1048,'Smelter Look-up'!$E:$E,0)))</f>
        <v/>
      </c>
      <c r="C1048" s="212" t="str">
        <f aca="false">IF(LEN(A1048)=0,"",INDEX('Smelter Look-up'!$C:$C,MATCH($A1048,'Smelter Look-up'!$E:$E,0)))</f>
        <v/>
      </c>
      <c r="D1048" s="213"/>
      <c r="E1048" s="211" t="str">
        <f aca="true">IF(ISERROR($V1048),"",OFFSET('Smelter Look-up'!$D$4,$V1048-4,0)&amp;"")</f>
        <v/>
      </c>
      <c r="F1048" s="214" t="str">
        <f aca="true">IF(ISERROR($V1048),"",OFFSET('Smelter Look-up'!$E$4,$V1048-4,0))</f>
        <v/>
      </c>
      <c r="G1048" s="214" t="str">
        <f aca="true">IF(C1048=$X$4,IF(ISERROR($V1048),"Enter smelter details","RMI"),IF(ISERROR($V1048),"",OFFSET('Smelter Look-up'!$F$4,$V1048-4,0)))</f>
        <v/>
      </c>
      <c r="H1048" s="215" t="str">
        <f aca="true">IF(ISERROR($V1048),"",OFFSET('Smelter Look-up'!$G$4,$V1048-4,0))</f>
        <v/>
      </c>
      <c r="I1048" s="216" t="str">
        <f aca="true">IF(ISERROR($V1048),"",OFFSET('Smelter Look-up'!$H$4,$V1048-4,0))</f>
        <v/>
      </c>
      <c r="J1048" s="216" t="str">
        <f aca="true">IF(ISERROR($V1048),"",OFFSET('Smelter Look-up'!$I$4,$V1048-4,0))</f>
        <v/>
      </c>
      <c r="K1048" s="217"/>
      <c r="L1048" s="217"/>
      <c r="M1048" s="217"/>
      <c r="N1048" s="217"/>
      <c r="O1048" s="217"/>
      <c r="P1048" s="218"/>
      <c r="Q1048" s="219"/>
      <c r="R1048" s="220" t="str">
        <f aca="true">IF(ISERROR($V1048),"",OFFSET('Smelter Look-up'!$C$4,$V1048-4,0)&amp;"")</f>
        <v/>
      </c>
      <c r="S1048" s="221" t="str">
        <f aca="true">IF(B1048="","",IF(ISERROR(MATCH($E1048,CL,0)),"Unknown",INDIRECT("'C'!$A$"&amp;MATCH($E1048,CL,0)+1)))</f>
        <v/>
      </c>
      <c r="T1048" s="221" t="str">
        <f aca="true">IF(B1048="","",IF(ISERROR(MATCH($J1048,SorP!$B$1:$B$6279,0)),"",INDIRECT("'SorP'!$A$"&amp;MATCH($S1048&amp;$J1048,SorP!C:C,0))))</f>
        <v/>
      </c>
      <c r="U1048" s="222"/>
      <c r="V1048" s="223" t="e">
        <f aca="false">IF(C1048="",NA(),IF(OR(C1048="Smelter not listed",C1048="Smelter not yet identified"),MATCH($B1048&amp;$D1048,'Smelter Look-up'!$J:$J,0),MATCH($B1048&amp;$C1048,'Smelter Look-up'!$J:$J,0)))</f>
        <v>#N/A</v>
      </c>
      <c r="X1048" s="179" t="n">
        <f aca="false">IF(AND(C1048="Smelter not listed",OR(LEN(D1048)=0,LEN(E1048)=0)),1,0)</f>
        <v>0</v>
      </c>
      <c r="AB1048" s="224" t="str">
        <f aca="false">B1048&amp;C1048</f>
        <v/>
      </c>
    </row>
    <row r="1049" s="179" customFormat="true" ht="20.25" hidden="false" customHeight="false" outlineLevel="0" collapsed="false">
      <c r="A1049" s="221"/>
      <c r="B1049" s="211" t="str">
        <f aca="false">IF(LEN(A1049)=0,"",INDEX('Smelter Look-up'!$A:$A,MATCH($A1049,'Smelter Look-up'!$E:$E,0)))</f>
        <v/>
      </c>
      <c r="C1049" s="212" t="str">
        <f aca="false">IF(LEN(A1049)=0,"",INDEX('Smelter Look-up'!$C:$C,MATCH($A1049,'Smelter Look-up'!$E:$E,0)))</f>
        <v/>
      </c>
      <c r="D1049" s="213"/>
      <c r="E1049" s="211" t="str">
        <f aca="true">IF(ISERROR($V1049),"",OFFSET('Smelter Look-up'!$D$4,$V1049-4,0)&amp;"")</f>
        <v/>
      </c>
      <c r="F1049" s="214" t="str">
        <f aca="true">IF(ISERROR($V1049),"",OFFSET('Smelter Look-up'!$E$4,$V1049-4,0))</f>
        <v/>
      </c>
      <c r="G1049" s="214" t="str">
        <f aca="true">IF(C1049=$X$4,IF(ISERROR($V1049),"Enter smelter details","RMI"),IF(ISERROR($V1049),"",OFFSET('Smelter Look-up'!$F$4,$V1049-4,0)))</f>
        <v/>
      </c>
      <c r="H1049" s="215" t="str">
        <f aca="true">IF(ISERROR($V1049),"",OFFSET('Smelter Look-up'!$G$4,$V1049-4,0))</f>
        <v/>
      </c>
      <c r="I1049" s="216" t="str">
        <f aca="true">IF(ISERROR($V1049),"",OFFSET('Smelter Look-up'!$H$4,$V1049-4,0))</f>
        <v/>
      </c>
      <c r="J1049" s="216" t="str">
        <f aca="true">IF(ISERROR($V1049),"",OFFSET('Smelter Look-up'!$I$4,$V1049-4,0))</f>
        <v/>
      </c>
      <c r="K1049" s="217"/>
      <c r="L1049" s="217"/>
      <c r="M1049" s="217"/>
      <c r="N1049" s="217"/>
      <c r="O1049" s="217"/>
      <c r="P1049" s="218"/>
      <c r="Q1049" s="219"/>
      <c r="R1049" s="220" t="str">
        <f aca="true">IF(ISERROR($V1049),"",OFFSET('Smelter Look-up'!$C$4,$V1049-4,0)&amp;"")</f>
        <v/>
      </c>
      <c r="S1049" s="221" t="str">
        <f aca="true">IF(B1049="","",IF(ISERROR(MATCH($E1049,CL,0)),"Unknown",INDIRECT("'C'!$A$"&amp;MATCH($E1049,CL,0)+1)))</f>
        <v/>
      </c>
      <c r="T1049" s="221" t="str">
        <f aca="true">IF(B1049="","",IF(ISERROR(MATCH($J1049,SorP!$B$1:$B$6279,0)),"",INDIRECT("'SorP'!$A$"&amp;MATCH($S1049&amp;$J1049,SorP!C:C,0))))</f>
        <v/>
      </c>
      <c r="U1049" s="222"/>
      <c r="V1049" s="223" t="e">
        <f aca="false">IF(C1049="",NA(),IF(OR(C1049="Smelter not listed",C1049="Smelter not yet identified"),MATCH($B1049&amp;$D1049,'Smelter Look-up'!$J:$J,0),MATCH($B1049&amp;$C1049,'Smelter Look-up'!$J:$J,0)))</f>
        <v>#N/A</v>
      </c>
      <c r="X1049" s="179" t="n">
        <f aca="false">IF(AND(C1049="Smelter not listed",OR(LEN(D1049)=0,LEN(E1049)=0)),1,0)</f>
        <v>0</v>
      </c>
      <c r="AB1049" s="224" t="str">
        <f aca="false">B1049&amp;C1049</f>
        <v/>
      </c>
    </row>
    <row r="1050" s="179" customFormat="true" ht="20.25" hidden="false" customHeight="false" outlineLevel="0" collapsed="false">
      <c r="A1050" s="221"/>
      <c r="B1050" s="211" t="str">
        <f aca="false">IF(LEN(A1050)=0,"",INDEX('Smelter Look-up'!$A:$A,MATCH($A1050,'Smelter Look-up'!$E:$E,0)))</f>
        <v/>
      </c>
      <c r="C1050" s="212" t="str">
        <f aca="false">IF(LEN(A1050)=0,"",INDEX('Smelter Look-up'!$C:$C,MATCH($A1050,'Smelter Look-up'!$E:$E,0)))</f>
        <v/>
      </c>
      <c r="D1050" s="213"/>
      <c r="E1050" s="211" t="str">
        <f aca="true">IF(ISERROR($V1050),"",OFFSET('Smelter Look-up'!$D$4,$V1050-4,0)&amp;"")</f>
        <v/>
      </c>
      <c r="F1050" s="214" t="str">
        <f aca="true">IF(ISERROR($V1050),"",OFFSET('Smelter Look-up'!$E$4,$V1050-4,0))</f>
        <v/>
      </c>
      <c r="G1050" s="214" t="str">
        <f aca="true">IF(C1050=$X$4,IF(ISERROR($V1050),"Enter smelter details","RMI"),IF(ISERROR($V1050),"",OFFSET('Smelter Look-up'!$F$4,$V1050-4,0)))</f>
        <v/>
      </c>
      <c r="H1050" s="215" t="str">
        <f aca="true">IF(ISERROR($V1050),"",OFFSET('Smelter Look-up'!$G$4,$V1050-4,0))</f>
        <v/>
      </c>
      <c r="I1050" s="216" t="str">
        <f aca="true">IF(ISERROR($V1050),"",OFFSET('Smelter Look-up'!$H$4,$V1050-4,0))</f>
        <v/>
      </c>
      <c r="J1050" s="216" t="str">
        <f aca="true">IF(ISERROR($V1050),"",OFFSET('Smelter Look-up'!$I$4,$V1050-4,0))</f>
        <v/>
      </c>
      <c r="K1050" s="217"/>
      <c r="L1050" s="217"/>
      <c r="M1050" s="217"/>
      <c r="N1050" s="217"/>
      <c r="O1050" s="217"/>
      <c r="P1050" s="218"/>
      <c r="Q1050" s="219"/>
      <c r="R1050" s="220" t="str">
        <f aca="true">IF(ISERROR($V1050),"",OFFSET('Smelter Look-up'!$C$4,$V1050-4,0)&amp;"")</f>
        <v/>
      </c>
      <c r="S1050" s="221" t="str">
        <f aca="true">IF(B1050="","",IF(ISERROR(MATCH($E1050,CL,0)),"Unknown",INDIRECT("'C'!$A$"&amp;MATCH($E1050,CL,0)+1)))</f>
        <v/>
      </c>
      <c r="T1050" s="221" t="str">
        <f aca="true">IF(B1050="","",IF(ISERROR(MATCH($J1050,SorP!$B$1:$B$6279,0)),"",INDIRECT("'SorP'!$A$"&amp;MATCH($S1050&amp;$J1050,SorP!C:C,0))))</f>
        <v/>
      </c>
      <c r="U1050" s="222"/>
      <c r="V1050" s="223" t="e">
        <f aca="false">IF(C1050="",NA(),IF(OR(C1050="Smelter not listed",C1050="Smelter not yet identified"),MATCH($B1050&amp;$D1050,'Smelter Look-up'!$J:$J,0),MATCH($B1050&amp;$C1050,'Smelter Look-up'!$J:$J,0)))</f>
        <v>#N/A</v>
      </c>
      <c r="X1050" s="179" t="n">
        <f aca="false">IF(AND(C1050="Smelter not listed",OR(LEN(D1050)=0,LEN(E1050)=0)),1,0)</f>
        <v>0</v>
      </c>
      <c r="AB1050" s="224" t="str">
        <f aca="false">B1050&amp;C1050</f>
        <v/>
      </c>
    </row>
    <row r="1051" s="179" customFormat="true" ht="20.25" hidden="false" customHeight="false" outlineLevel="0" collapsed="false">
      <c r="A1051" s="221"/>
      <c r="B1051" s="211" t="str">
        <f aca="false">IF(LEN(A1051)=0,"",INDEX('Smelter Look-up'!$A:$A,MATCH($A1051,'Smelter Look-up'!$E:$E,0)))</f>
        <v/>
      </c>
      <c r="C1051" s="212" t="str">
        <f aca="false">IF(LEN(A1051)=0,"",INDEX('Smelter Look-up'!$C:$C,MATCH($A1051,'Smelter Look-up'!$E:$E,0)))</f>
        <v/>
      </c>
      <c r="D1051" s="213"/>
      <c r="E1051" s="211" t="str">
        <f aca="true">IF(ISERROR($V1051),"",OFFSET('Smelter Look-up'!$D$4,$V1051-4,0)&amp;"")</f>
        <v/>
      </c>
      <c r="F1051" s="214" t="str">
        <f aca="true">IF(ISERROR($V1051),"",OFFSET('Smelter Look-up'!$E$4,$V1051-4,0))</f>
        <v/>
      </c>
      <c r="G1051" s="214" t="str">
        <f aca="true">IF(C1051=$X$4,IF(ISERROR($V1051),"Enter smelter details","RMI"),IF(ISERROR($V1051),"",OFFSET('Smelter Look-up'!$F$4,$V1051-4,0)))</f>
        <v/>
      </c>
      <c r="H1051" s="215" t="str">
        <f aca="true">IF(ISERROR($V1051),"",OFFSET('Smelter Look-up'!$G$4,$V1051-4,0))</f>
        <v/>
      </c>
      <c r="I1051" s="216" t="str">
        <f aca="true">IF(ISERROR($V1051),"",OFFSET('Smelter Look-up'!$H$4,$V1051-4,0))</f>
        <v/>
      </c>
      <c r="J1051" s="216" t="str">
        <f aca="true">IF(ISERROR($V1051),"",OFFSET('Smelter Look-up'!$I$4,$V1051-4,0))</f>
        <v/>
      </c>
      <c r="K1051" s="217"/>
      <c r="L1051" s="217"/>
      <c r="M1051" s="217"/>
      <c r="N1051" s="217"/>
      <c r="O1051" s="217"/>
      <c r="P1051" s="218"/>
      <c r="Q1051" s="219"/>
      <c r="R1051" s="220" t="str">
        <f aca="true">IF(ISERROR($V1051),"",OFFSET('Smelter Look-up'!$C$4,$V1051-4,0)&amp;"")</f>
        <v/>
      </c>
      <c r="S1051" s="221" t="str">
        <f aca="true">IF(B1051="","",IF(ISERROR(MATCH($E1051,CL,0)),"Unknown",INDIRECT("'C'!$A$"&amp;MATCH($E1051,CL,0)+1)))</f>
        <v/>
      </c>
      <c r="T1051" s="221" t="str">
        <f aca="true">IF(B1051="","",IF(ISERROR(MATCH($J1051,SorP!$B$1:$B$6279,0)),"",INDIRECT("'SorP'!$A$"&amp;MATCH($S1051&amp;$J1051,SorP!C:C,0))))</f>
        <v/>
      </c>
      <c r="U1051" s="222"/>
      <c r="V1051" s="223" t="e">
        <f aca="false">IF(C1051="",NA(),IF(OR(C1051="Smelter not listed",C1051="Smelter not yet identified"),MATCH($B1051&amp;$D1051,'Smelter Look-up'!$J:$J,0),MATCH($B1051&amp;$C1051,'Smelter Look-up'!$J:$J,0)))</f>
        <v>#N/A</v>
      </c>
      <c r="X1051" s="179" t="n">
        <f aca="false">IF(AND(C1051="Smelter not listed",OR(LEN(D1051)=0,LEN(E1051)=0)),1,0)</f>
        <v>0</v>
      </c>
      <c r="AB1051" s="224" t="str">
        <f aca="false">B1051&amp;C1051</f>
        <v/>
      </c>
    </row>
    <row r="1052" s="179" customFormat="true" ht="20.25" hidden="false" customHeight="false" outlineLevel="0" collapsed="false">
      <c r="A1052" s="221"/>
      <c r="B1052" s="211" t="str">
        <f aca="false">IF(LEN(A1052)=0,"",INDEX('Smelter Look-up'!$A:$A,MATCH($A1052,'Smelter Look-up'!$E:$E,0)))</f>
        <v/>
      </c>
      <c r="C1052" s="212" t="str">
        <f aca="false">IF(LEN(A1052)=0,"",INDEX('Smelter Look-up'!$C:$C,MATCH($A1052,'Smelter Look-up'!$E:$E,0)))</f>
        <v/>
      </c>
      <c r="D1052" s="213"/>
      <c r="E1052" s="211" t="str">
        <f aca="true">IF(ISERROR($V1052),"",OFFSET('Smelter Look-up'!$D$4,$V1052-4,0)&amp;"")</f>
        <v/>
      </c>
      <c r="F1052" s="214" t="str">
        <f aca="true">IF(ISERROR($V1052),"",OFFSET('Smelter Look-up'!$E$4,$V1052-4,0))</f>
        <v/>
      </c>
      <c r="G1052" s="214" t="str">
        <f aca="true">IF(C1052=$X$4,IF(ISERROR($V1052),"Enter smelter details","RMI"),IF(ISERROR($V1052),"",OFFSET('Smelter Look-up'!$F$4,$V1052-4,0)))</f>
        <v/>
      </c>
      <c r="H1052" s="215" t="str">
        <f aca="true">IF(ISERROR($V1052),"",OFFSET('Smelter Look-up'!$G$4,$V1052-4,0))</f>
        <v/>
      </c>
      <c r="I1052" s="216" t="str">
        <f aca="true">IF(ISERROR($V1052),"",OFFSET('Smelter Look-up'!$H$4,$V1052-4,0))</f>
        <v/>
      </c>
      <c r="J1052" s="216" t="str">
        <f aca="true">IF(ISERROR($V1052),"",OFFSET('Smelter Look-up'!$I$4,$V1052-4,0))</f>
        <v/>
      </c>
      <c r="K1052" s="217"/>
      <c r="L1052" s="217"/>
      <c r="M1052" s="217"/>
      <c r="N1052" s="217"/>
      <c r="O1052" s="217"/>
      <c r="P1052" s="218"/>
      <c r="Q1052" s="219"/>
      <c r="R1052" s="220" t="str">
        <f aca="true">IF(ISERROR($V1052),"",OFFSET('Smelter Look-up'!$C$4,$V1052-4,0)&amp;"")</f>
        <v/>
      </c>
      <c r="S1052" s="221" t="str">
        <f aca="true">IF(B1052="","",IF(ISERROR(MATCH($E1052,CL,0)),"Unknown",INDIRECT("'C'!$A$"&amp;MATCH($E1052,CL,0)+1)))</f>
        <v/>
      </c>
      <c r="T1052" s="221" t="str">
        <f aca="true">IF(B1052="","",IF(ISERROR(MATCH($J1052,SorP!$B$1:$B$6279,0)),"",INDIRECT("'SorP'!$A$"&amp;MATCH($S1052&amp;$J1052,SorP!C:C,0))))</f>
        <v/>
      </c>
      <c r="U1052" s="222"/>
      <c r="V1052" s="223" t="e">
        <f aca="false">IF(C1052="",NA(),IF(OR(C1052="Smelter not listed",C1052="Smelter not yet identified"),MATCH($B1052&amp;$D1052,'Smelter Look-up'!$J:$J,0),MATCH($B1052&amp;$C1052,'Smelter Look-up'!$J:$J,0)))</f>
        <v>#N/A</v>
      </c>
      <c r="X1052" s="179" t="n">
        <f aca="false">IF(AND(C1052="Smelter not listed",OR(LEN(D1052)=0,LEN(E1052)=0)),1,0)</f>
        <v>0</v>
      </c>
      <c r="AB1052" s="224" t="str">
        <f aca="false">B1052&amp;C1052</f>
        <v/>
      </c>
    </row>
    <row r="1053" s="179" customFormat="true" ht="20.25" hidden="false" customHeight="false" outlineLevel="0" collapsed="false">
      <c r="A1053" s="221"/>
      <c r="B1053" s="211" t="str">
        <f aca="false">IF(LEN(A1053)=0,"",INDEX('Smelter Look-up'!$A:$A,MATCH($A1053,'Smelter Look-up'!$E:$E,0)))</f>
        <v/>
      </c>
      <c r="C1053" s="212" t="str">
        <f aca="false">IF(LEN(A1053)=0,"",INDEX('Smelter Look-up'!$C:$C,MATCH($A1053,'Smelter Look-up'!$E:$E,0)))</f>
        <v/>
      </c>
      <c r="D1053" s="213"/>
      <c r="E1053" s="211" t="str">
        <f aca="true">IF(ISERROR($V1053),"",OFFSET('Smelter Look-up'!$D$4,$V1053-4,0)&amp;"")</f>
        <v/>
      </c>
      <c r="F1053" s="214" t="str">
        <f aca="true">IF(ISERROR($V1053),"",OFFSET('Smelter Look-up'!$E$4,$V1053-4,0))</f>
        <v/>
      </c>
      <c r="G1053" s="214" t="str">
        <f aca="true">IF(C1053=$X$4,IF(ISERROR($V1053),"Enter smelter details","RMI"),IF(ISERROR($V1053),"",OFFSET('Smelter Look-up'!$F$4,$V1053-4,0)))</f>
        <v/>
      </c>
      <c r="H1053" s="215" t="str">
        <f aca="true">IF(ISERROR($V1053),"",OFFSET('Smelter Look-up'!$G$4,$V1053-4,0))</f>
        <v/>
      </c>
      <c r="I1053" s="216" t="str">
        <f aca="true">IF(ISERROR($V1053),"",OFFSET('Smelter Look-up'!$H$4,$V1053-4,0))</f>
        <v/>
      </c>
      <c r="J1053" s="216" t="str">
        <f aca="true">IF(ISERROR($V1053),"",OFFSET('Smelter Look-up'!$I$4,$V1053-4,0))</f>
        <v/>
      </c>
      <c r="K1053" s="217"/>
      <c r="L1053" s="217"/>
      <c r="M1053" s="217"/>
      <c r="N1053" s="217"/>
      <c r="O1053" s="217"/>
      <c r="P1053" s="218"/>
      <c r="Q1053" s="219"/>
      <c r="R1053" s="220" t="str">
        <f aca="true">IF(ISERROR($V1053),"",OFFSET('Smelter Look-up'!$C$4,$V1053-4,0)&amp;"")</f>
        <v/>
      </c>
      <c r="S1053" s="221" t="str">
        <f aca="true">IF(B1053="","",IF(ISERROR(MATCH($E1053,CL,0)),"Unknown",INDIRECT("'C'!$A$"&amp;MATCH($E1053,CL,0)+1)))</f>
        <v/>
      </c>
      <c r="T1053" s="221" t="str">
        <f aca="true">IF(B1053="","",IF(ISERROR(MATCH($J1053,SorP!$B$1:$B$6279,0)),"",INDIRECT("'SorP'!$A$"&amp;MATCH($S1053&amp;$J1053,SorP!C:C,0))))</f>
        <v/>
      </c>
      <c r="U1053" s="222"/>
      <c r="V1053" s="223" t="e">
        <f aca="false">IF(C1053="",NA(),IF(OR(C1053="Smelter not listed",C1053="Smelter not yet identified"),MATCH($B1053&amp;$D1053,'Smelter Look-up'!$J:$J,0),MATCH($B1053&amp;$C1053,'Smelter Look-up'!$J:$J,0)))</f>
        <v>#N/A</v>
      </c>
      <c r="X1053" s="179" t="n">
        <f aca="false">IF(AND(C1053="Smelter not listed",OR(LEN(D1053)=0,LEN(E1053)=0)),1,0)</f>
        <v>0</v>
      </c>
      <c r="AB1053" s="224" t="str">
        <f aca="false">B1053&amp;C1053</f>
        <v/>
      </c>
    </row>
    <row r="1054" s="179" customFormat="true" ht="20.25" hidden="false" customHeight="false" outlineLevel="0" collapsed="false">
      <c r="A1054" s="221"/>
      <c r="B1054" s="211" t="str">
        <f aca="false">IF(LEN(A1054)=0,"",INDEX('Smelter Look-up'!$A:$A,MATCH($A1054,'Smelter Look-up'!$E:$E,0)))</f>
        <v/>
      </c>
      <c r="C1054" s="212" t="str">
        <f aca="false">IF(LEN(A1054)=0,"",INDEX('Smelter Look-up'!$C:$C,MATCH($A1054,'Smelter Look-up'!$E:$E,0)))</f>
        <v/>
      </c>
      <c r="D1054" s="213"/>
      <c r="E1054" s="211" t="str">
        <f aca="true">IF(ISERROR($V1054),"",OFFSET('Smelter Look-up'!$D$4,$V1054-4,0)&amp;"")</f>
        <v/>
      </c>
      <c r="F1054" s="214" t="str">
        <f aca="true">IF(ISERROR($V1054),"",OFFSET('Smelter Look-up'!$E$4,$V1054-4,0))</f>
        <v/>
      </c>
      <c r="G1054" s="214" t="str">
        <f aca="true">IF(C1054=$X$4,IF(ISERROR($V1054),"Enter smelter details","RMI"),IF(ISERROR($V1054),"",OFFSET('Smelter Look-up'!$F$4,$V1054-4,0)))</f>
        <v/>
      </c>
      <c r="H1054" s="215" t="str">
        <f aca="true">IF(ISERROR($V1054),"",OFFSET('Smelter Look-up'!$G$4,$V1054-4,0))</f>
        <v/>
      </c>
      <c r="I1054" s="216" t="str">
        <f aca="true">IF(ISERROR($V1054),"",OFFSET('Smelter Look-up'!$H$4,$V1054-4,0))</f>
        <v/>
      </c>
      <c r="J1054" s="216" t="str">
        <f aca="true">IF(ISERROR($V1054),"",OFFSET('Smelter Look-up'!$I$4,$V1054-4,0))</f>
        <v/>
      </c>
      <c r="K1054" s="217"/>
      <c r="L1054" s="217"/>
      <c r="M1054" s="217"/>
      <c r="N1054" s="217"/>
      <c r="O1054" s="217"/>
      <c r="P1054" s="218"/>
      <c r="Q1054" s="219"/>
      <c r="R1054" s="220" t="str">
        <f aca="true">IF(ISERROR($V1054),"",OFFSET('Smelter Look-up'!$C$4,$V1054-4,0)&amp;"")</f>
        <v/>
      </c>
      <c r="S1054" s="221" t="str">
        <f aca="true">IF(B1054="","",IF(ISERROR(MATCH($E1054,CL,0)),"Unknown",INDIRECT("'C'!$A$"&amp;MATCH($E1054,CL,0)+1)))</f>
        <v/>
      </c>
      <c r="T1054" s="221" t="str">
        <f aca="true">IF(B1054="","",IF(ISERROR(MATCH($J1054,SorP!$B$1:$B$6279,0)),"",INDIRECT("'SorP'!$A$"&amp;MATCH($S1054&amp;$J1054,SorP!C:C,0))))</f>
        <v/>
      </c>
      <c r="U1054" s="222"/>
      <c r="V1054" s="223" t="e">
        <f aca="false">IF(C1054="",NA(),IF(OR(C1054="Smelter not listed",C1054="Smelter not yet identified"),MATCH($B1054&amp;$D1054,'Smelter Look-up'!$J:$J,0),MATCH($B1054&amp;$C1054,'Smelter Look-up'!$J:$J,0)))</f>
        <v>#N/A</v>
      </c>
      <c r="X1054" s="179" t="n">
        <f aca="false">IF(AND(C1054="Smelter not listed",OR(LEN(D1054)=0,LEN(E1054)=0)),1,0)</f>
        <v>0</v>
      </c>
      <c r="AB1054" s="224" t="str">
        <f aca="false">B1054&amp;C1054</f>
        <v/>
      </c>
    </row>
    <row r="1055" s="179" customFormat="true" ht="20.25" hidden="false" customHeight="false" outlineLevel="0" collapsed="false">
      <c r="A1055" s="221"/>
      <c r="B1055" s="211" t="str">
        <f aca="false">IF(LEN(A1055)=0,"",INDEX('Smelter Look-up'!$A:$A,MATCH($A1055,'Smelter Look-up'!$E:$E,0)))</f>
        <v/>
      </c>
      <c r="C1055" s="212" t="str">
        <f aca="false">IF(LEN(A1055)=0,"",INDEX('Smelter Look-up'!$C:$C,MATCH($A1055,'Smelter Look-up'!$E:$E,0)))</f>
        <v/>
      </c>
      <c r="D1055" s="213"/>
      <c r="E1055" s="211" t="str">
        <f aca="true">IF(ISERROR($V1055),"",OFFSET('Smelter Look-up'!$D$4,$V1055-4,0)&amp;"")</f>
        <v/>
      </c>
      <c r="F1055" s="214" t="str">
        <f aca="true">IF(ISERROR($V1055),"",OFFSET('Smelter Look-up'!$E$4,$V1055-4,0))</f>
        <v/>
      </c>
      <c r="G1055" s="214" t="str">
        <f aca="true">IF(C1055=$X$4,IF(ISERROR($V1055),"Enter smelter details","RMI"),IF(ISERROR($V1055),"",OFFSET('Smelter Look-up'!$F$4,$V1055-4,0)))</f>
        <v/>
      </c>
      <c r="H1055" s="215" t="str">
        <f aca="true">IF(ISERROR($V1055),"",OFFSET('Smelter Look-up'!$G$4,$V1055-4,0))</f>
        <v/>
      </c>
      <c r="I1055" s="216" t="str">
        <f aca="true">IF(ISERROR($V1055),"",OFFSET('Smelter Look-up'!$H$4,$V1055-4,0))</f>
        <v/>
      </c>
      <c r="J1055" s="216" t="str">
        <f aca="true">IF(ISERROR($V1055),"",OFFSET('Smelter Look-up'!$I$4,$V1055-4,0))</f>
        <v/>
      </c>
      <c r="K1055" s="217"/>
      <c r="L1055" s="217"/>
      <c r="M1055" s="217"/>
      <c r="N1055" s="217"/>
      <c r="O1055" s="217"/>
      <c r="P1055" s="218"/>
      <c r="Q1055" s="219"/>
      <c r="R1055" s="220" t="str">
        <f aca="true">IF(ISERROR($V1055),"",OFFSET('Smelter Look-up'!$C$4,$V1055-4,0)&amp;"")</f>
        <v/>
      </c>
      <c r="S1055" s="221" t="str">
        <f aca="true">IF(B1055="","",IF(ISERROR(MATCH($E1055,CL,0)),"Unknown",INDIRECT("'C'!$A$"&amp;MATCH($E1055,CL,0)+1)))</f>
        <v/>
      </c>
      <c r="T1055" s="221" t="str">
        <f aca="true">IF(B1055="","",IF(ISERROR(MATCH($J1055,SorP!$B$1:$B$6279,0)),"",INDIRECT("'SorP'!$A$"&amp;MATCH($S1055&amp;$J1055,SorP!C:C,0))))</f>
        <v/>
      </c>
      <c r="U1055" s="222"/>
      <c r="V1055" s="223" t="e">
        <f aca="false">IF(C1055="",NA(),IF(OR(C1055="Smelter not listed",C1055="Smelter not yet identified"),MATCH($B1055&amp;$D1055,'Smelter Look-up'!$J:$J,0),MATCH($B1055&amp;$C1055,'Smelter Look-up'!$J:$J,0)))</f>
        <v>#N/A</v>
      </c>
      <c r="X1055" s="179" t="n">
        <f aca="false">IF(AND(C1055="Smelter not listed",OR(LEN(D1055)=0,LEN(E1055)=0)),1,0)</f>
        <v>0</v>
      </c>
      <c r="AB1055" s="224" t="str">
        <f aca="false">B1055&amp;C1055</f>
        <v/>
      </c>
    </row>
    <row r="1056" s="179" customFormat="true" ht="20.25" hidden="false" customHeight="false" outlineLevel="0" collapsed="false">
      <c r="A1056" s="221"/>
      <c r="B1056" s="211" t="str">
        <f aca="false">IF(LEN(A1056)=0,"",INDEX('Smelter Look-up'!$A:$A,MATCH($A1056,'Smelter Look-up'!$E:$E,0)))</f>
        <v/>
      </c>
      <c r="C1056" s="212" t="str">
        <f aca="false">IF(LEN(A1056)=0,"",INDEX('Smelter Look-up'!$C:$C,MATCH($A1056,'Smelter Look-up'!$E:$E,0)))</f>
        <v/>
      </c>
      <c r="D1056" s="213"/>
      <c r="E1056" s="211" t="str">
        <f aca="true">IF(ISERROR($V1056),"",OFFSET('Smelter Look-up'!$D$4,$V1056-4,0)&amp;"")</f>
        <v/>
      </c>
      <c r="F1056" s="214" t="str">
        <f aca="true">IF(ISERROR($V1056),"",OFFSET('Smelter Look-up'!$E$4,$V1056-4,0))</f>
        <v/>
      </c>
      <c r="G1056" s="214" t="str">
        <f aca="true">IF(C1056=$X$4,IF(ISERROR($V1056),"Enter smelter details","RMI"),IF(ISERROR($V1056),"",OFFSET('Smelter Look-up'!$F$4,$V1056-4,0)))</f>
        <v/>
      </c>
      <c r="H1056" s="215" t="str">
        <f aca="true">IF(ISERROR($V1056),"",OFFSET('Smelter Look-up'!$G$4,$V1056-4,0))</f>
        <v/>
      </c>
      <c r="I1056" s="216" t="str">
        <f aca="true">IF(ISERROR($V1056),"",OFFSET('Smelter Look-up'!$H$4,$V1056-4,0))</f>
        <v/>
      </c>
      <c r="J1056" s="216" t="str">
        <f aca="true">IF(ISERROR($V1056),"",OFFSET('Smelter Look-up'!$I$4,$V1056-4,0))</f>
        <v/>
      </c>
      <c r="K1056" s="217"/>
      <c r="L1056" s="217"/>
      <c r="M1056" s="217"/>
      <c r="N1056" s="217"/>
      <c r="O1056" s="217"/>
      <c r="P1056" s="218"/>
      <c r="Q1056" s="219"/>
      <c r="R1056" s="220" t="str">
        <f aca="true">IF(ISERROR($V1056),"",OFFSET('Smelter Look-up'!$C$4,$V1056-4,0)&amp;"")</f>
        <v/>
      </c>
      <c r="S1056" s="221" t="str">
        <f aca="true">IF(B1056="","",IF(ISERROR(MATCH($E1056,CL,0)),"Unknown",INDIRECT("'C'!$A$"&amp;MATCH($E1056,CL,0)+1)))</f>
        <v/>
      </c>
      <c r="T1056" s="221" t="str">
        <f aca="true">IF(B1056="","",IF(ISERROR(MATCH($J1056,SorP!$B$1:$B$6279,0)),"",INDIRECT("'SorP'!$A$"&amp;MATCH($S1056&amp;$J1056,SorP!C:C,0))))</f>
        <v/>
      </c>
      <c r="U1056" s="222"/>
      <c r="V1056" s="223" t="e">
        <f aca="false">IF(C1056="",NA(),IF(OR(C1056="Smelter not listed",C1056="Smelter not yet identified"),MATCH($B1056&amp;$D1056,'Smelter Look-up'!$J:$J,0),MATCH($B1056&amp;$C1056,'Smelter Look-up'!$J:$J,0)))</f>
        <v>#N/A</v>
      </c>
      <c r="X1056" s="179" t="n">
        <f aca="false">IF(AND(C1056="Smelter not listed",OR(LEN(D1056)=0,LEN(E1056)=0)),1,0)</f>
        <v>0</v>
      </c>
      <c r="AB1056" s="224" t="str">
        <f aca="false">B1056&amp;C1056</f>
        <v/>
      </c>
    </row>
    <row r="1057" s="179" customFormat="true" ht="20.25" hidden="false" customHeight="false" outlineLevel="0" collapsed="false">
      <c r="A1057" s="221"/>
      <c r="B1057" s="211" t="str">
        <f aca="false">IF(LEN(A1057)=0,"",INDEX('Smelter Look-up'!$A:$A,MATCH($A1057,'Smelter Look-up'!$E:$E,0)))</f>
        <v/>
      </c>
      <c r="C1057" s="212" t="str">
        <f aca="false">IF(LEN(A1057)=0,"",INDEX('Smelter Look-up'!$C:$C,MATCH($A1057,'Smelter Look-up'!$E:$E,0)))</f>
        <v/>
      </c>
      <c r="D1057" s="213"/>
      <c r="E1057" s="211" t="str">
        <f aca="true">IF(ISERROR($V1057),"",OFFSET('Smelter Look-up'!$D$4,$V1057-4,0)&amp;"")</f>
        <v/>
      </c>
      <c r="F1057" s="214" t="str">
        <f aca="true">IF(ISERROR($V1057),"",OFFSET('Smelter Look-up'!$E$4,$V1057-4,0))</f>
        <v/>
      </c>
      <c r="G1057" s="214" t="str">
        <f aca="true">IF(C1057=$X$4,IF(ISERROR($V1057),"Enter smelter details","RMI"),IF(ISERROR($V1057),"",OFFSET('Smelter Look-up'!$F$4,$V1057-4,0)))</f>
        <v/>
      </c>
      <c r="H1057" s="215" t="str">
        <f aca="true">IF(ISERROR($V1057),"",OFFSET('Smelter Look-up'!$G$4,$V1057-4,0))</f>
        <v/>
      </c>
      <c r="I1057" s="216" t="str">
        <f aca="true">IF(ISERROR($V1057),"",OFFSET('Smelter Look-up'!$H$4,$V1057-4,0))</f>
        <v/>
      </c>
      <c r="J1057" s="216" t="str">
        <f aca="true">IF(ISERROR($V1057),"",OFFSET('Smelter Look-up'!$I$4,$V1057-4,0))</f>
        <v/>
      </c>
      <c r="K1057" s="217"/>
      <c r="L1057" s="217"/>
      <c r="M1057" s="217"/>
      <c r="N1057" s="217"/>
      <c r="O1057" s="217"/>
      <c r="P1057" s="218"/>
      <c r="Q1057" s="219"/>
      <c r="R1057" s="220" t="str">
        <f aca="true">IF(ISERROR($V1057),"",OFFSET('Smelter Look-up'!$C$4,$V1057-4,0)&amp;"")</f>
        <v/>
      </c>
      <c r="S1057" s="221" t="str">
        <f aca="true">IF(B1057="","",IF(ISERROR(MATCH($E1057,CL,0)),"Unknown",INDIRECT("'C'!$A$"&amp;MATCH($E1057,CL,0)+1)))</f>
        <v/>
      </c>
      <c r="T1057" s="221" t="str">
        <f aca="true">IF(B1057="","",IF(ISERROR(MATCH($J1057,SorP!$B$1:$B$6279,0)),"",INDIRECT("'SorP'!$A$"&amp;MATCH($S1057&amp;$J1057,SorP!C:C,0))))</f>
        <v/>
      </c>
      <c r="U1057" s="222"/>
      <c r="V1057" s="223" t="e">
        <f aca="false">IF(C1057="",NA(),IF(OR(C1057="Smelter not listed",C1057="Smelter not yet identified"),MATCH($B1057&amp;$D1057,'Smelter Look-up'!$J:$J,0),MATCH($B1057&amp;$C1057,'Smelter Look-up'!$J:$J,0)))</f>
        <v>#N/A</v>
      </c>
      <c r="X1057" s="179" t="n">
        <f aca="false">IF(AND(C1057="Smelter not listed",OR(LEN(D1057)=0,LEN(E1057)=0)),1,0)</f>
        <v>0</v>
      </c>
      <c r="AB1057" s="224" t="str">
        <f aca="false">B1057&amp;C1057</f>
        <v/>
      </c>
    </row>
    <row r="1058" s="179" customFormat="true" ht="20.25" hidden="false" customHeight="false" outlineLevel="0" collapsed="false">
      <c r="A1058" s="221"/>
      <c r="B1058" s="211" t="str">
        <f aca="false">IF(LEN(A1058)=0,"",INDEX('Smelter Look-up'!$A:$A,MATCH($A1058,'Smelter Look-up'!$E:$E,0)))</f>
        <v/>
      </c>
      <c r="C1058" s="212" t="str">
        <f aca="false">IF(LEN(A1058)=0,"",INDEX('Smelter Look-up'!$C:$C,MATCH($A1058,'Smelter Look-up'!$E:$E,0)))</f>
        <v/>
      </c>
      <c r="D1058" s="213"/>
      <c r="E1058" s="211" t="str">
        <f aca="true">IF(ISERROR($V1058),"",OFFSET('Smelter Look-up'!$D$4,$V1058-4,0)&amp;"")</f>
        <v/>
      </c>
      <c r="F1058" s="214" t="str">
        <f aca="true">IF(ISERROR($V1058),"",OFFSET('Smelter Look-up'!$E$4,$V1058-4,0))</f>
        <v/>
      </c>
      <c r="G1058" s="214" t="str">
        <f aca="true">IF(C1058=$X$4,IF(ISERROR($V1058),"Enter smelter details","RMI"),IF(ISERROR($V1058),"",OFFSET('Smelter Look-up'!$F$4,$V1058-4,0)))</f>
        <v/>
      </c>
      <c r="H1058" s="215" t="str">
        <f aca="true">IF(ISERROR($V1058),"",OFFSET('Smelter Look-up'!$G$4,$V1058-4,0))</f>
        <v/>
      </c>
      <c r="I1058" s="216" t="str">
        <f aca="true">IF(ISERROR($V1058),"",OFFSET('Smelter Look-up'!$H$4,$V1058-4,0))</f>
        <v/>
      </c>
      <c r="J1058" s="216" t="str">
        <f aca="true">IF(ISERROR($V1058),"",OFFSET('Smelter Look-up'!$I$4,$V1058-4,0))</f>
        <v/>
      </c>
      <c r="K1058" s="217"/>
      <c r="L1058" s="217"/>
      <c r="M1058" s="217"/>
      <c r="N1058" s="217"/>
      <c r="O1058" s="217"/>
      <c r="P1058" s="218"/>
      <c r="Q1058" s="219"/>
      <c r="R1058" s="220" t="str">
        <f aca="true">IF(ISERROR($V1058),"",OFFSET('Smelter Look-up'!$C$4,$V1058-4,0)&amp;"")</f>
        <v/>
      </c>
      <c r="S1058" s="221" t="str">
        <f aca="true">IF(B1058="","",IF(ISERROR(MATCH($E1058,CL,0)),"Unknown",INDIRECT("'C'!$A$"&amp;MATCH($E1058,CL,0)+1)))</f>
        <v/>
      </c>
      <c r="T1058" s="221" t="str">
        <f aca="true">IF(B1058="","",IF(ISERROR(MATCH($J1058,SorP!$B$1:$B$6279,0)),"",INDIRECT("'SorP'!$A$"&amp;MATCH($S1058&amp;$J1058,SorP!C:C,0))))</f>
        <v/>
      </c>
      <c r="U1058" s="222"/>
      <c r="V1058" s="223" t="e">
        <f aca="false">IF(C1058="",NA(),IF(OR(C1058="Smelter not listed",C1058="Smelter not yet identified"),MATCH($B1058&amp;$D1058,'Smelter Look-up'!$J:$J,0),MATCH($B1058&amp;$C1058,'Smelter Look-up'!$J:$J,0)))</f>
        <v>#N/A</v>
      </c>
      <c r="X1058" s="179" t="n">
        <f aca="false">IF(AND(C1058="Smelter not listed",OR(LEN(D1058)=0,LEN(E1058)=0)),1,0)</f>
        <v>0</v>
      </c>
      <c r="AB1058" s="224" t="str">
        <f aca="false">B1058&amp;C1058</f>
        <v/>
      </c>
    </row>
    <row r="1059" s="179" customFormat="true" ht="20.25" hidden="false" customHeight="false" outlineLevel="0" collapsed="false">
      <c r="A1059" s="221"/>
      <c r="B1059" s="211" t="str">
        <f aca="false">IF(LEN(A1059)=0,"",INDEX('Smelter Look-up'!$A:$A,MATCH($A1059,'Smelter Look-up'!$E:$E,0)))</f>
        <v/>
      </c>
      <c r="C1059" s="212" t="str">
        <f aca="false">IF(LEN(A1059)=0,"",INDEX('Smelter Look-up'!$C:$C,MATCH($A1059,'Smelter Look-up'!$E:$E,0)))</f>
        <v/>
      </c>
      <c r="D1059" s="213"/>
      <c r="E1059" s="211" t="str">
        <f aca="true">IF(ISERROR($V1059),"",OFFSET('Smelter Look-up'!$D$4,$V1059-4,0)&amp;"")</f>
        <v/>
      </c>
      <c r="F1059" s="214" t="str">
        <f aca="true">IF(ISERROR($V1059),"",OFFSET('Smelter Look-up'!$E$4,$V1059-4,0))</f>
        <v/>
      </c>
      <c r="G1059" s="214" t="str">
        <f aca="true">IF(C1059=$X$4,IF(ISERROR($V1059),"Enter smelter details","RMI"),IF(ISERROR($V1059),"",OFFSET('Smelter Look-up'!$F$4,$V1059-4,0)))</f>
        <v/>
      </c>
      <c r="H1059" s="215" t="str">
        <f aca="true">IF(ISERROR($V1059),"",OFFSET('Smelter Look-up'!$G$4,$V1059-4,0))</f>
        <v/>
      </c>
      <c r="I1059" s="216" t="str">
        <f aca="true">IF(ISERROR($V1059),"",OFFSET('Smelter Look-up'!$H$4,$V1059-4,0))</f>
        <v/>
      </c>
      <c r="J1059" s="216" t="str">
        <f aca="true">IF(ISERROR($V1059),"",OFFSET('Smelter Look-up'!$I$4,$V1059-4,0))</f>
        <v/>
      </c>
      <c r="K1059" s="217"/>
      <c r="L1059" s="217"/>
      <c r="M1059" s="217"/>
      <c r="N1059" s="217"/>
      <c r="O1059" s="217"/>
      <c r="P1059" s="218"/>
      <c r="Q1059" s="219"/>
      <c r="R1059" s="220" t="str">
        <f aca="true">IF(ISERROR($V1059),"",OFFSET('Smelter Look-up'!$C$4,$V1059-4,0)&amp;"")</f>
        <v/>
      </c>
      <c r="S1059" s="221" t="str">
        <f aca="true">IF(B1059="","",IF(ISERROR(MATCH($E1059,CL,0)),"Unknown",INDIRECT("'C'!$A$"&amp;MATCH($E1059,CL,0)+1)))</f>
        <v/>
      </c>
      <c r="T1059" s="221" t="str">
        <f aca="true">IF(B1059="","",IF(ISERROR(MATCH($J1059,SorP!$B$1:$B$6279,0)),"",INDIRECT("'SorP'!$A$"&amp;MATCH($S1059&amp;$J1059,SorP!C:C,0))))</f>
        <v/>
      </c>
      <c r="U1059" s="222"/>
      <c r="V1059" s="223" t="e">
        <f aca="false">IF(C1059="",NA(),IF(OR(C1059="Smelter not listed",C1059="Smelter not yet identified"),MATCH($B1059&amp;$D1059,'Smelter Look-up'!$J:$J,0),MATCH($B1059&amp;$C1059,'Smelter Look-up'!$J:$J,0)))</f>
        <v>#N/A</v>
      </c>
      <c r="X1059" s="179" t="n">
        <f aca="false">IF(AND(C1059="Smelter not listed",OR(LEN(D1059)=0,LEN(E1059)=0)),1,0)</f>
        <v>0</v>
      </c>
      <c r="AB1059" s="224" t="str">
        <f aca="false">B1059&amp;C1059</f>
        <v/>
      </c>
    </row>
    <row r="1060" s="179" customFormat="true" ht="20.25" hidden="false" customHeight="false" outlineLevel="0" collapsed="false">
      <c r="A1060" s="221"/>
      <c r="B1060" s="211" t="str">
        <f aca="false">IF(LEN(A1060)=0,"",INDEX('Smelter Look-up'!$A:$A,MATCH($A1060,'Smelter Look-up'!$E:$E,0)))</f>
        <v/>
      </c>
      <c r="C1060" s="212" t="str">
        <f aca="false">IF(LEN(A1060)=0,"",INDEX('Smelter Look-up'!$C:$C,MATCH($A1060,'Smelter Look-up'!$E:$E,0)))</f>
        <v/>
      </c>
      <c r="D1060" s="213"/>
      <c r="E1060" s="211" t="str">
        <f aca="true">IF(ISERROR($V1060),"",OFFSET('Smelter Look-up'!$D$4,$V1060-4,0)&amp;"")</f>
        <v/>
      </c>
      <c r="F1060" s="214" t="str">
        <f aca="true">IF(ISERROR($V1060),"",OFFSET('Smelter Look-up'!$E$4,$V1060-4,0))</f>
        <v/>
      </c>
      <c r="G1060" s="214" t="str">
        <f aca="true">IF(C1060=$X$4,IF(ISERROR($V1060),"Enter smelter details","RMI"),IF(ISERROR($V1060),"",OFFSET('Smelter Look-up'!$F$4,$V1060-4,0)))</f>
        <v/>
      </c>
      <c r="H1060" s="215" t="str">
        <f aca="true">IF(ISERROR($V1060),"",OFFSET('Smelter Look-up'!$G$4,$V1060-4,0))</f>
        <v/>
      </c>
      <c r="I1060" s="216" t="str">
        <f aca="true">IF(ISERROR($V1060),"",OFFSET('Smelter Look-up'!$H$4,$V1060-4,0))</f>
        <v/>
      </c>
      <c r="J1060" s="216" t="str">
        <f aca="true">IF(ISERROR($V1060),"",OFFSET('Smelter Look-up'!$I$4,$V1060-4,0))</f>
        <v/>
      </c>
      <c r="K1060" s="217"/>
      <c r="L1060" s="217"/>
      <c r="M1060" s="217"/>
      <c r="N1060" s="217"/>
      <c r="O1060" s="217"/>
      <c r="P1060" s="218"/>
      <c r="Q1060" s="219"/>
      <c r="R1060" s="220" t="str">
        <f aca="true">IF(ISERROR($V1060),"",OFFSET('Smelter Look-up'!$C$4,$V1060-4,0)&amp;"")</f>
        <v/>
      </c>
      <c r="S1060" s="221" t="str">
        <f aca="true">IF(B1060="","",IF(ISERROR(MATCH($E1060,CL,0)),"Unknown",INDIRECT("'C'!$A$"&amp;MATCH($E1060,CL,0)+1)))</f>
        <v/>
      </c>
      <c r="T1060" s="221" t="str">
        <f aca="true">IF(B1060="","",IF(ISERROR(MATCH($J1060,SorP!$B$1:$B$6279,0)),"",INDIRECT("'SorP'!$A$"&amp;MATCH($S1060&amp;$J1060,SorP!C:C,0))))</f>
        <v/>
      </c>
      <c r="U1060" s="222"/>
      <c r="V1060" s="223" t="e">
        <f aca="false">IF(C1060="",NA(),IF(OR(C1060="Smelter not listed",C1060="Smelter not yet identified"),MATCH($B1060&amp;$D1060,'Smelter Look-up'!$J:$J,0),MATCH($B1060&amp;$C1060,'Smelter Look-up'!$J:$J,0)))</f>
        <v>#N/A</v>
      </c>
      <c r="X1060" s="179" t="n">
        <f aca="false">IF(AND(C1060="Smelter not listed",OR(LEN(D1060)=0,LEN(E1060)=0)),1,0)</f>
        <v>0</v>
      </c>
      <c r="AB1060" s="224" t="str">
        <f aca="false">B1060&amp;C1060</f>
        <v/>
      </c>
    </row>
    <row r="1061" s="179" customFormat="true" ht="20.25" hidden="false" customHeight="false" outlineLevel="0" collapsed="false">
      <c r="A1061" s="221"/>
      <c r="B1061" s="211" t="str">
        <f aca="false">IF(LEN(A1061)=0,"",INDEX('Smelter Look-up'!$A:$A,MATCH($A1061,'Smelter Look-up'!$E:$E,0)))</f>
        <v/>
      </c>
      <c r="C1061" s="212" t="str">
        <f aca="false">IF(LEN(A1061)=0,"",INDEX('Smelter Look-up'!$C:$C,MATCH($A1061,'Smelter Look-up'!$E:$E,0)))</f>
        <v/>
      </c>
      <c r="D1061" s="213"/>
      <c r="E1061" s="211" t="str">
        <f aca="true">IF(ISERROR($V1061),"",OFFSET('Smelter Look-up'!$D$4,$V1061-4,0)&amp;"")</f>
        <v/>
      </c>
      <c r="F1061" s="214" t="str">
        <f aca="true">IF(ISERROR($V1061),"",OFFSET('Smelter Look-up'!$E$4,$V1061-4,0))</f>
        <v/>
      </c>
      <c r="G1061" s="214" t="str">
        <f aca="true">IF(C1061=$X$4,IF(ISERROR($V1061),"Enter smelter details","RMI"),IF(ISERROR($V1061),"",OFFSET('Smelter Look-up'!$F$4,$V1061-4,0)))</f>
        <v/>
      </c>
      <c r="H1061" s="215" t="str">
        <f aca="true">IF(ISERROR($V1061),"",OFFSET('Smelter Look-up'!$G$4,$V1061-4,0))</f>
        <v/>
      </c>
      <c r="I1061" s="216" t="str">
        <f aca="true">IF(ISERROR($V1061),"",OFFSET('Smelter Look-up'!$H$4,$V1061-4,0))</f>
        <v/>
      </c>
      <c r="J1061" s="216" t="str">
        <f aca="true">IF(ISERROR($V1061),"",OFFSET('Smelter Look-up'!$I$4,$V1061-4,0))</f>
        <v/>
      </c>
      <c r="K1061" s="217"/>
      <c r="L1061" s="217"/>
      <c r="M1061" s="217"/>
      <c r="N1061" s="217"/>
      <c r="O1061" s="217"/>
      <c r="P1061" s="218"/>
      <c r="Q1061" s="219"/>
      <c r="R1061" s="220" t="str">
        <f aca="true">IF(ISERROR($V1061),"",OFFSET('Smelter Look-up'!$C$4,$V1061-4,0)&amp;"")</f>
        <v/>
      </c>
      <c r="S1061" s="221" t="str">
        <f aca="true">IF(B1061="","",IF(ISERROR(MATCH($E1061,CL,0)),"Unknown",INDIRECT("'C'!$A$"&amp;MATCH($E1061,CL,0)+1)))</f>
        <v/>
      </c>
      <c r="T1061" s="221" t="str">
        <f aca="true">IF(B1061="","",IF(ISERROR(MATCH($J1061,SorP!$B$1:$B$6279,0)),"",INDIRECT("'SorP'!$A$"&amp;MATCH($S1061&amp;$J1061,SorP!C:C,0))))</f>
        <v/>
      </c>
      <c r="U1061" s="222"/>
      <c r="V1061" s="223" t="e">
        <f aca="false">IF(C1061="",NA(),IF(OR(C1061="Smelter not listed",C1061="Smelter not yet identified"),MATCH($B1061&amp;$D1061,'Smelter Look-up'!$J:$J,0),MATCH($B1061&amp;$C1061,'Smelter Look-up'!$J:$J,0)))</f>
        <v>#N/A</v>
      </c>
      <c r="X1061" s="179" t="n">
        <f aca="false">IF(AND(C1061="Smelter not listed",OR(LEN(D1061)=0,LEN(E1061)=0)),1,0)</f>
        <v>0</v>
      </c>
      <c r="AB1061" s="224" t="str">
        <f aca="false">B1061&amp;C1061</f>
        <v/>
      </c>
    </row>
    <row r="1062" s="179" customFormat="true" ht="20.25" hidden="false" customHeight="false" outlineLevel="0" collapsed="false">
      <c r="A1062" s="221"/>
      <c r="B1062" s="211" t="str">
        <f aca="false">IF(LEN(A1062)=0,"",INDEX('Smelter Look-up'!$A:$A,MATCH($A1062,'Smelter Look-up'!$E:$E,0)))</f>
        <v/>
      </c>
      <c r="C1062" s="212" t="str">
        <f aca="false">IF(LEN(A1062)=0,"",INDEX('Smelter Look-up'!$C:$C,MATCH($A1062,'Smelter Look-up'!$E:$E,0)))</f>
        <v/>
      </c>
      <c r="D1062" s="213"/>
      <c r="E1062" s="211" t="str">
        <f aca="true">IF(ISERROR($V1062),"",OFFSET('Smelter Look-up'!$D$4,$V1062-4,0)&amp;"")</f>
        <v/>
      </c>
      <c r="F1062" s="214" t="str">
        <f aca="true">IF(ISERROR($V1062),"",OFFSET('Smelter Look-up'!$E$4,$V1062-4,0))</f>
        <v/>
      </c>
      <c r="G1062" s="214" t="str">
        <f aca="true">IF(C1062=$X$4,IF(ISERROR($V1062),"Enter smelter details","RMI"),IF(ISERROR($V1062),"",OFFSET('Smelter Look-up'!$F$4,$V1062-4,0)))</f>
        <v/>
      </c>
      <c r="H1062" s="215" t="str">
        <f aca="true">IF(ISERROR($V1062),"",OFFSET('Smelter Look-up'!$G$4,$V1062-4,0))</f>
        <v/>
      </c>
      <c r="I1062" s="216" t="str">
        <f aca="true">IF(ISERROR($V1062),"",OFFSET('Smelter Look-up'!$H$4,$V1062-4,0))</f>
        <v/>
      </c>
      <c r="J1062" s="216" t="str">
        <f aca="true">IF(ISERROR($V1062),"",OFFSET('Smelter Look-up'!$I$4,$V1062-4,0))</f>
        <v/>
      </c>
      <c r="K1062" s="217"/>
      <c r="L1062" s="217"/>
      <c r="M1062" s="217"/>
      <c r="N1062" s="217"/>
      <c r="O1062" s="217"/>
      <c r="P1062" s="218"/>
      <c r="Q1062" s="219"/>
      <c r="R1062" s="220" t="str">
        <f aca="true">IF(ISERROR($V1062),"",OFFSET('Smelter Look-up'!$C$4,$V1062-4,0)&amp;"")</f>
        <v/>
      </c>
      <c r="S1062" s="221" t="str">
        <f aca="true">IF(B1062="","",IF(ISERROR(MATCH($E1062,CL,0)),"Unknown",INDIRECT("'C'!$A$"&amp;MATCH($E1062,CL,0)+1)))</f>
        <v/>
      </c>
      <c r="T1062" s="221" t="str">
        <f aca="true">IF(B1062="","",IF(ISERROR(MATCH($J1062,SorP!$B$1:$B$6279,0)),"",INDIRECT("'SorP'!$A$"&amp;MATCH($S1062&amp;$J1062,SorP!C:C,0))))</f>
        <v/>
      </c>
      <c r="U1062" s="222"/>
      <c r="V1062" s="223" t="e">
        <f aca="false">IF(C1062="",NA(),IF(OR(C1062="Smelter not listed",C1062="Smelter not yet identified"),MATCH($B1062&amp;$D1062,'Smelter Look-up'!$J:$J,0),MATCH($B1062&amp;$C1062,'Smelter Look-up'!$J:$J,0)))</f>
        <v>#N/A</v>
      </c>
      <c r="X1062" s="179" t="n">
        <f aca="false">IF(AND(C1062="Smelter not listed",OR(LEN(D1062)=0,LEN(E1062)=0)),1,0)</f>
        <v>0</v>
      </c>
      <c r="AB1062" s="224" t="str">
        <f aca="false">B1062&amp;C1062</f>
        <v/>
      </c>
    </row>
    <row r="1063" s="179" customFormat="true" ht="20.25" hidden="false" customHeight="false" outlineLevel="0" collapsed="false">
      <c r="A1063" s="221"/>
      <c r="B1063" s="211" t="str">
        <f aca="false">IF(LEN(A1063)=0,"",INDEX('Smelter Look-up'!$A:$A,MATCH($A1063,'Smelter Look-up'!$E:$E,0)))</f>
        <v/>
      </c>
      <c r="C1063" s="212" t="str">
        <f aca="false">IF(LEN(A1063)=0,"",INDEX('Smelter Look-up'!$C:$C,MATCH($A1063,'Smelter Look-up'!$E:$E,0)))</f>
        <v/>
      </c>
      <c r="D1063" s="213"/>
      <c r="E1063" s="211" t="str">
        <f aca="true">IF(ISERROR($V1063),"",OFFSET('Smelter Look-up'!$D$4,$V1063-4,0)&amp;"")</f>
        <v/>
      </c>
      <c r="F1063" s="214" t="str">
        <f aca="true">IF(ISERROR($V1063),"",OFFSET('Smelter Look-up'!$E$4,$V1063-4,0))</f>
        <v/>
      </c>
      <c r="G1063" s="214" t="str">
        <f aca="true">IF(C1063=$X$4,IF(ISERROR($V1063),"Enter smelter details","RMI"),IF(ISERROR($V1063),"",OFFSET('Smelter Look-up'!$F$4,$V1063-4,0)))</f>
        <v/>
      </c>
      <c r="H1063" s="215" t="str">
        <f aca="true">IF(ISERROR($V1063),"",OFFSET('Smelter Look-up'!$G$4,$V1063-4,0))</f>
        <v/>
      </c>
      <c r="I1063" s="216" t="str">
        <f aca="true">IF(ISERROR($V1063),"",OFFSET('Smelter Look-up'!$H$4,$V1063-4,0))</f>
        <v/>
      </c>
      <c r="J1063" s="216" t="str">
        <f aca="true">IF(ISERROR($V1063),"",OFFSET('Smelter Look-up'!$I$4,$V1063-4,0))</f>
        <v/>
      </c>
      <c r="K1063" s="217"/>
      <c r="L1063" s="217"/>
      <c r="M1063" s="217"/>
      <c r="N1063" s="217"/>
      <c r="O1063" s="217"/>
      <c r="P1063" s="218"/>
      <c r="Q1063" s="219"/>
      <c r="R1063" s="220" t="str">
        <f aca="true">IF(ISERROR($V1063),"",OFFSET('Smelter Look-up'!$C$4,$V1063-4,0)&amp;"")</f>
        <v/>
      </c>
      <c r="S1063" s="221" t="str">
        <f aca="true">IF(B1063="","",IF(ISERROR(MATCH($E1063,CL,0)),"Unknown",INDIRECT("'C'!$A$"&amp;MATCH($E1063,CL,0)+1)))</f>
        <v/>
      </c>
      <c r="T1063" s="221" t="str">
        <f aca="true">IF(B1063="","",IF(ISERROR(MATCH($J1063,SorP!$B$1:$B$6279,0)),"",INDIRECT("'SorP'!$A$"&amp;MATCH($S1063&amp;$J1063,SorP!C:C,0))))</f>
        <v/>
      </c>
      <c r="U1063" s="222"/>
      <c r="V1063" s="223" t="e">
        <f aca="false">IF(C1063="",NA(),IF(OR(C1063="Smelter not listed",C1063="Smelter not yet identified"),MATCH($B1063&amp;$D1063,'Smelter Look-up'!$J:$J,0),MATCH($B1063&amp;$C1063,'Smelter Look-up'!$J:$J,0)))</f>
        <v>#N/A</v>
      </c>
      <c r="X1063" s="179" t="n">
        <f aca="false">IF(AND(C1063="Smelter not listed",OR(LEN(D1063)=0,LEN(E1063)=0)),1,0)</f>
        <v>0</v>
      </c>
      <c r="AB1063" s="224" t="str">
        <f aca="false">B1063&amp;C1063</f>
        <v/>
      </c>
    </row>
    <row r="1064" s="179" customFormat="true" ht="20.25" hidden="false" customHeight="false" outlineLevel="0" collapsed="false">
      <c r="A1064" s="221"/>
      <c r="B1064" s="211" t="str">
        <f aca="false">IF(LEN(A1064)=0,"",INDEX('Smelter Look-up'!$A:$A,MATCH($A1064,'Smelter Look-up'!$E:$E,0)))</f>
        <v/>
      </c>
      <c r="C1064" s="212" t="str">
        <f aca="false">IF(LEN(A1064)=0,"",INDEX('Smelter Look-up'!$C:$C,MATCH($A1064,'Smelter Look-up'!$E:$E,0)))</f>
        <v/>
      </c>
      <c r="D1064" s="213"/>
      <c r="E1064" s="211" t="str">
        <f aca="true">IF(ISERROR($V1064),"",OFFSET('Smelter Look-up'!$D$4,$V1064-4,0)&amp;"")</f>
        <v/>
      </c>
      <c r="F1064" s="214" t="str">
        <f aca="true">IF(ISERROR($V1064),"",OFFSET('Smelter Look-up'!$E$4,$V1064-4,0))</f>
        <v/>
      </c>
      <c r="G1064" s="214" t="str">
        <f aca="true">IF(C1064=$X$4,IF(ISERROR($V1064),"Enter smelter details","RMI"),IF(ISERROR($V1064),"",OFFSET('Smelter Look-up'!$F$4,$V1064-4,0)))</f>
        <v/>
      </c>
      <c r="H1064" s="215" t="str">
        <f aca="true">IF(ISERROR($V1064),"",OFFSET('Smelter Look-up'!$G$4,$V1064-4,0))</f>
        <v/>
      </c>
      <c r="I1064" s="216" t="str">
        <f aca="true">IF(ISERROR($V1064),"",OFFSET('Smelter Look-up'!$H$4,$V1064-4,0))</f>
        <v/>
      </c>
      <c r="J1064" s="216" t="str">
        <f aca="true">IF(ISERROR($V1064),"",OFFSET('Smelter Look-up'!$I$4,$V1064-4,0))</f>
        <v/>
      </c>
      <c r="K1064" s="217"/>
      <c r="L1064" s="217"/>
      <c r="M1064" s="217"/>
      <c r="N1064" s="217"/>
      <c r="O1064" s="217"/>
      <c r="P1064" s="218"/>
      <c r="Q1064" s="219"/>
      <c r="R1064" s="220" t="str">
        <f aca="true">IF(ISERROR($V1064),"",OFFSET('Smelter Look-up'!$C$4,$V1064-4,0)&amp;"")</f>
        <v/>
      </c>
      <c r="S1064" s="221" t="str">
        <f aca="true">IF(B1064="","",IF(ISERROR(MATCH($E1064,CL,0)),"Unknown",INDIRECT("'C'!$A$"&amp;MATCH($E1064,CL,0)+1)))</f>
        <v/>
      </c>
      <c r="T1064" s="221" t="str">
        <f aca="true">IF(B1064="","",IF(ISERROR(MATCH($J1064,SorP!$B$1:$B$6279,0)),"",INDIRECT("'SorP'!$A$"&amp;MATCH($S1064&amp;$J1064,SorP!C:C,0))))</f>
        <v/>
      </c>
      <c r="U1064" s="222"/>
      <c r="V1064" s="223" t="e">
        <f aca="false">IF(C1064="",NA(),IF(OR(C1064="Smelter not listed",C1064="Smelter not yet identified"),MATCH($B1064&amp;$D1064,'Smelter Look-up'!$J:$J,0),MATCH($B1064&amp;$C1064,'Smelter Look-up'!$J:$J,0)))</f>
        <v>#N/A</v>
      </c>
      <c r="X1064" s="179" t="n">
        <f aca="false">IF(AND(C1064="Smelter not listed",OR(LEN(D1064)=0,LEN(E1064)=0)),1,0)</f>
        <v>0</v>
      </c>
      <c r="AB1064" s="224" t="str">
        <f aca="false">B1064&amp;C1064</f>
        <v/>
      </c>
    </row>
    <row r="1065" s="179" customFormat="true" ht="20.25" hidden="false" customHeight="false" outlineLevel="0" collapsed="false">
      <c r="A1065" s="221"/>
      <c r="B1065" s="211" t="str">
        <f aca="false">IF(LEN(A1065)=0,"",INDEX('Smelter Look-up'!$A:$A,MATCH($A1065,'Smelter Look-up'!$E:$E,0)))</f>
        <v/>
      </c>
      <c r="C1065" s="212" t="str">
        <f aca="false">IF(LEN(A1065)=0,"",INDEX('Smelter Look-up'!$C:$C,MATCH($A1065,'Smelter Look-up'!$E:$E,0)))</f>
        <v/>
      </c>
      <c r="D1065" s="213"/>
      <c r="E1065" s="211" t="str">
        <f aca="true">IF(ISERROR($V1065),"",OFFSET('Smelter Look-up'!$D$4,$V1065-4,0)&amp;"")</f>
        <v/>
      </c>
      <c r="F1065" s="214" t="str">
        <f aca="true">IF(ISERROR($V1065),"",OFFSET('Smelter Look-up'!$E$4,$V1065-4,0))</f>
        <v/>
      </c>
      <c r="G1065" s="214" t="str">
        <f aca="true">IF(C1065=$X$4,IF(ISERROR($V1065),"Enter smelter details","RMI"),IF(ISERROR($V1065),"",OFFSET('Smelter Look-up'!$F$4,$V1065-4,0)))</f>
        <v/>
      </c>
      <c r="H1065" s="215" t="str">
        <f aca="true">IF(ISERROR($V1065),"",OFFSET('Smelter Look-up'!$G$4,$V1065-4,0))</f>
        <v/>
      </c>
      <c r="I1065" s="216" t="str">
        <f aca="true">IF(ISERROR($V1065),"",OFFSET('Smelter Look-up'!$H$4,$V1065-4,0))</f>
        <v/>
      </c>
      <c r="J1065" s="216" t="str">
        <f aca="true">IF(ISERROR($V1065),"",OFFSET('Smelter Look-up'!$I$4,$V1065-4,0))</f>
        <v/>
      </c>
      <c r="K1065" s="217"/>
      <c r="L1065" s="217"/>
      <c r="M1065" s="217"/>
      <c r="N1065" s="217"/>
      <c r="O1065" s="217"/>
      <c r="P1065" s="218"/>
      <c r="Q1065" s="219"/>
      <c r="R1065" s="220" t="str">
        <f aca="true">IF(ISERROR($V1065),"",OFFSET('Smelter Look-up'!$C$4,$V1065-4,0)&amp;"")</f>
        <v/>
      </c>
      <c r="S1065" s="221" t="str">
        <f aca="true">IF(B1065="","",IF(ISERROR(MATCH($E1065,CL,0)),"Unknown",INDIRECT("'C'!$A$"&amp;MATCH($E1065,CL,0)+1)))</f>
        <v/>
      </c>
      <c r="T1065" s="221" t="str">
        <f aca="true">IF(B1065="","",IF(ISERROR(MATCH($J1065,SorP!$B$1:$B$6279,0)),"",INDIRECT("'SorP'!$A$"&amp;MATCH($S1065&amp;$J1065,SorP!C:C,0))))</f>
        <v/>
      </c>
      <c r="U1065" s="222"/>
      <c r="V1065" s="223" t="e">
        <f aca="false">IF(C1065="",NA(),IF(OR(C1065="Smelter not listed",C1065="Smelter not yet identified"),MATCH($B1065&amp;$D1065,'Smelter Look-up'!$J:$J,0),MATCH($B1065&amp;$C1065,'Smelter Look-up'!$J:$J,0)))</f>
        <v>#N/A</v>
      </c>
      <c r="X1065" s="179" t="n">
        <f aca="false">IF(AND(C1065="Smelter not listed",OR(LEN(D1065)=0,LEN(E1065)=0)),1,0)</f>
        <v>0</v>
      </c>
      <c r="AB1065" s="224" t="str">
        <f aca="false">B1065&amp;C1065</f>
        <v/>
      </c>
    </row>
    <row r="1066" s="179" customFormat="true" ht="20.25" hidden="false" customHeight="false" outlineLevel="0" collapsed="false">
      <c r="A1066" s="221"/>
      <c r="B1066" s="211" t="str">
        <f aca="false">IF(LEN(A1066)=0,"",INDEX('Smelter Look-up'!$A:$A,MATCH($A1066,'Smelter Look-up'!$E:$E,0)))</f>
        <v/>
      </c>
      <c r="C1066" s="212" t="str">
        <f aca="false">IF(LEN(A1066)=0,"",INDEX('Smelter Look-up'!$C:$C,MATCH($A1066,'Smelter Look-up'!$E:$E,0)))</f>
        <v/>
      </c>
      <c r="D1066" s="213"/>
      <c r="E1066" s="211" t="str">
        <f aca="true">IF(ISERROR($V1066),"",OFFSET('Smelter Look-up'!$D$4,$V1066-4,0)&amp;"")</f>
        <v/>
      </c>
      <c r="F1066" s="214" t="str">
        <f aca="true">IF(ISERROR($V1066),"",OFFSET('Smelter Look-up'!$E$4,$V1066-4,0))</f>
        <v/>
      </c>
      <c r="G1066" s="214" t="str">
        <f aca="true">IF(C1066=$X$4,IF(ISERROR($V1066),"Enter smelter details","RMI"),IF(ISERROR($V1066),"",OFFSET('Smelter Look-up'!$F$4,$V1066-4,0)))</f>
        <v/>
      </c>
      <c r="H1066" s="215" t="str">
        <f aca="true">IF(ISERROR($V1066),"",OFFSET('Smelter Look-up'!$G$4,$V1066-4,0))</f>
        <v/>
      </c>
      <c r="I1066" s="216" t="str">
        <f aca="true">IF(ISERROR($V1066),"",OFFSET('Smelter Look-up'!$H$4,$V1066-4,0))</f>
        <v/>
      </c>
      <c r="J1066" s="216" t="str">
        <f aca="true">IF(ISERROR($V1066),"",OFFSET('Smelter Look-up'!$I$4,$V1066-4,0))</f>
        <v/>
      </c>
      <c r="K1066" s="217"/>
      <c r="L1066" s="217"/>
      <c r="M1066" s="217"/>
      <c r="N1066" s="217"/>
      <c r="O1066" s="217"/>
      <c r="P1066" s="218"/>
      <c r="Q1066" s="219"/>
      <c r="R1066" s="220" t="str">
        <f aca="true">IF(ISERROR($V1066),"",OFFSET('Smelter Look-up'!$C$4,$V1066-4,0)&amp;"")</f>
        <v/>
      </c>
      <c r="S1066" s="221" t="str">
        <f aca="true">IF(B1066="","",IF(ISERROR(MATCH($E1066,CL,0)),"Unknown",INDIRECT("'C'!$A$"&amp;MATCH($E1066,CL,0)+1)))</f>
        <v/>
      </c>
      <c r="T1066" s="221" t="str">
        <f aca="true">IF(B1066="","",IF(ISERROR(MATCH($J1066,SorP!$B$1:$B$6279,0)),"",INDIRECT("'SorP'!$A$"&amp;MATCH($S1066&amp;$J1066,SorP!C:C,0))))</f>
        <v/>
      </c>
      <c r="U1066" s="222"/>
      <c r="V1066" s="223" t="e">
        <f aca="false">IF(C1066="",NA(),IF(OR(C1066="Smelter not listed",C1066="Smelter not yet identified"),MATCH($B1066&amp;$D1066,'Smelter Look-up'!$J:$J,0),MATCH($B1066&amp;$C1066,'Smelter Look-up'!$J:$J,0)))</f>
        <v>#N/A</v>
      </c>
      <c r="X1066" s="179" t="n">
        <f aca="false">IF(AND(C1066="Smelter not listed",OR(LEN(D1066)=0,LEN(E1066)=0)),1,0)</f>
        <v>0</v>
      </c>
      <c r="AB1066" s="224" t="str">
        <f aca="false">B1066&amp;C1066</f>
        <v/>
      </c>
    </row>
    <row r="1067" s="179" customFormat="true" ht="20.25" hidden="false" customHeight="false" outlineLevel="0" collapsed="false">
      <c r="A1067" s="221"/>
      <c r="B1067" s="211" t="str">
        <f aca="false">IF(LEN(A1067)=0,"",INDEX('Smelter Look-up'!$A:$A,MATCH($A1067,'Smelter Look-up'!$E:$E,0)))</f>
        <v/>
      </c>
      <c r="C1067" s="212" t="str">
        <f aca="false">IF(LEN(A1067)=0,"",INDEX('Smelter Look-up'!$C:$C,MATCH($A1067,'Smelter Look-up'!$E:$E,0)))</f>
        <v/>
      </c>
      <c r="D1067" s="213"/>
      <c r="E1067" s="211" t="str">
        <f aca="true">IF(ISERROR($V1067),"",OFFSET('Smelter Look-up'!$D$4,$V1067-4,0)&amp;"")</f>
        <v/>
      </c>
      <c r="F1067" s="214" t="str">
        <f aca="true">IF(ISERROR($V1067),"",OFFSET('Smelter Look-up'!$E$4,$V1067-4,0))</f>
        <v/>
      </c>
      <c r="G1067" s="214" t="str">
        <f aca="true">IF(C1067=$X$4,IF(ISERROR($V1067),"Enter smelter details","RMI"),IF(ISERROR($V1067),"",OFFSET('Smelter Look-up'!$F$4,$V1067-4,0)))</f>
        <v/>
      </c>
      <c r="H1067" s="215" t="str">
        <f aca="true">IF(ISERROR($V1067),"",OFFSET('Smelter Look-up'!$G$4,$V1067-4,0))</f>
        <v/>
      </c>
      <c r="I1067" s="216" t="str">
        <f aca="true">IF(ISERROR($V1067),"",OFFSET('Smelter Look-up'!$H$4,$V1067-4,0))</f>
        <v/>
      </c>
      <c r="J1067" s="216" t="str">
        <f aca="true">IF(ISERROR($V1067),"",OFFSET('Smelter Look-up'!$I$4,$V1067-4,0))</f>
        <v/>
      </c>
      <c r="K1067" s="217"/>
      <c r="L1067" s="217"/>
      <c r="M1067" s="217"/>
      <c r="N1067" s="217"/>
      <c r="O1067" s="217"/>
      <c r="P1067" s="218"/>
      <c r="Q1067" s="219"/>
      <c r="R1067" s="220" t="str">
        <f aca="true">IF(ISERROR($V1067),"",OFFSET('Smelter Look-up'!$C$4,$V1067-4,0)&amp;"")</f>
        <v/>
      </c>
      <c r="S1067" s="221" t="str">
        <f aca="true">IF(B1067="","",IF(ISERROR(MATCH($E1067,CL,0)),"Unknown",INDIRECT("'C'!$A$"&amp;MATCH($E1067,CL,0)+1)))</f>
        <v/>
      </c>
      <c r="T1067" s="221" t="str">
        <f aca="true">IF(B1067="","",IF(ISERROR(MATCH($J1067,SorP!$B$1:$B$6279,0)),"",INDIRECT("'SorP'!$A$"&amp;MATCH($S1067&amp;$J1067,SorP!C:C,0))))</f>
        <v/>
      </c>
      <c r="U1067" s="222"/>
      <c r="V1067" s="223" t="e">
        <f aca="false">IF(C1067="",NA(),IF(OR(C1067="Smelter not listed",C1067="Smelter not yet identified"),MATCH($B1067&amp;$D1067,'Smelter Look-up'!$J:$J,0),MATCH($B1067&amp;$C1067,'Smelter Look-up'!$J:$J,0)))</f>
        <v>#N/A</v>
      </c>
      <c r="X1067" s="179" t="n">
        <f aca="false">IF(AND(C1067="Smelter not listed",OR(LEN(D1067)=0,LEN(E1067)=0)),1,0)</f>
        <v>0</v>
      </c>
      <c r="AB1067" s="224" t="str">
        <f aca="false">B1067&amp;C1067</f>
        <v/>
      </c>
    </row>
    <row r="1068" s="179" customFormat="true" ht="20.25" hidden="false" customHeight="false" outlineLevel="0" collapsed="false">
      <c r="A1068" s="221"/>
      <c r="B1068" s="211" t="str">
        <f aca="false">IF(LEN(A1068)=0,"",INDEX('Smelter Look-up'!$A:$A,MATCH($A1068,'Smelter Look-up'!$E:$E,0)))</f>
        <v/>
      </c>
      <c r="C1068" s="212" t="str">
        <f aca="false">IF(LEN(A1068)=0,"",INDEX('Smelter Look-up'!$C:$C,MATCH($A1068,'Smelter Look-up'!$E:$E,0)))</f>
        <v/>
      </c>
      <c r="D1068" s="213"/>
      <c r="E1068" s="211" t="str">
        <f aca="true">IF(ISERROR($V1068),"",OFFSET('Smelter Look-up'!$D$4,$V1068-4,0)&amp;"")</f>
        <v/>
      </c>
      <c r="F1068" s="214" t="str">
        <f aca="true">IF(ISERROR($V1068),"",OFFSET('Smelter Look-up'!$E$4,$V1068-4,0))</f>
        <v/>
      </c>
      <c r="G1068" s="214" t="str">
        <f aca="true">IF(C1068=$X$4,IF(ISERROR($V1068),"Enter smelter details","RMI"),IF(ISERROR($V1068),"",OFFSET('Smelter Look-up'!$F$4,$V1068-4,0)))</f>
        <v/>
      </c>
      <c r="H1068" s="215" t="str">
        <f aca="true">IF(ISERROR($V1068),"",OFFSET('Smelter Look-up'!$G$4,$V1068-4,0))</f>
        <v/>
      </c>
      <c r="I1068" s="216" t="str">
        <f aca="true">IF(ISERROR($V1068),"",OFFSET('Smelter Look-up'!$H$4,$V1068-4,0))</f>
        <v/>
      </c>
      <c r="J1068" s="216" t="str">
        <f aca="true">IF(ISERROR($V1068),"",OFFSET('Smelter Look-up'!$I$4,$V1068-4,0))</f>
        <v/>
      </c>
      <c r="K1068" s="217"/>
      <c r="L1068" s="217"/>
      <c r="M1068" s="217"/>
      <c r="N1068" s="217"/>
      <c r="O1068" s="217"/>
      <c r="P1068" s="218"/>
      <c r="Q1068" s="219"/>
      <c r="R1068" s="220" t="str">
        <f aca="true">IF(ISERROR($V1068),"",OFFSET('Smelter Look-up'!$C$4,$V1068-4,0)&amp;"")</f>
        <v/>
      </c>
      <c r="S1068" s="221" t="str">
        <f aca="true">IF(B1068="","",IF(ISERROR(MATCH($E1068,CL,0)),"Unknown",INDIRECT("'C'!$A$"&amp;MATCH($E1068,CL,0)+1)))</f>
        <v/>
      </c>
      <c r="T1068" s="221" t="str">
        <f aca="true">IF(B1068="","",IF(ISERROR(MATCH($J1068,SorP!$B$1:$B$6279,0)),"",INDIRECT("'SorP'!$A$"&amp;MATCH($S1068&amp;$J1068,SorP!C:C,0))))</f>
        <v/>
      </c>
      <c r="U1068" s="222"/>
      <c r="V1068" s="223" t="e">
        <f aca="false">IF(C1068="",NA(),IF(OR(C1068="Smelter not listed",C1068="Smelter not yet identified"),MATCH($B1068&amp;$D1068,'Smelter Look-up'!$J:$J,0),MATCH($B1068&amp;$C1068,'Smelter Look-up'!$J:$J,0)))</f>
        <v>#N/A</v>
      </c>
      <c r="X1068" s="179" t="n">
        <f aca="false">IF(AND(C1068="Smelter not listed",OR(LEN(D1068)=0,LEN(E1068)=0)),1,0)</f>
        <v>0</v>
      </c>
      <c r="AB1068" s="224" t="str">
        <f aca="false">B1068&amp;C1068</f>
        <v/>
      </c>
    </row>
    <row r="1069" s="179" customFormat="true" ht="20.25" hidden="false" customHeight="false" outlineLevel="0" collapsed="false">
      <c r="A1069" s="221"/>
      <c r="B1069" s="211" t="str">
        <f aca="false">IF(LEN(A1069)=0,"",INDEX('Smelter Look-up'!$A:$A,MATCH($A1069,'Smelter Look-up'!$E:$E,0)))</f>
        <v/>
      </c>
      <c r="C1069" s="212" t="str">
        <f aca="false">IF(LEN(A1069)=0,"",INDEX('Smelter Look-up'!$C:$C,MATCH($A1069,'Smelter Look-up'!$E:$E,0)))</f>
        <v/>
      </c>
      <c r="D1069" s="213"/>
      <c r="E1069" s="211" t="str">
        <f aca="true">IF(ISERROR($V1069),"",OFFSET('Smelter Look-up'!$D$4,$V1069-4,0)&amp;"")</f>
        <v/>
      </c>
      <c r="F1069" s="214" t="str">
        <f aca="true">IF(ISERROR($V1069),"",OFFSET('Smelter Look-up'!$E$4,$V1069-4,0))</f>
        <v/>
      </c>
      <c r="G1069" s="214" t="str">
        <f aca="true">IF(C1069=$X$4,IF(ISERROR($V1069),"Enter smelter details","RMI"),IF(ISERROR($V1069),"",OFFSET('Smelter Look-up'!$F$4,$V1069-4,0)))</f>
        <v/>
      </c>
      <c r="H1069" s="215" t="str">
        <f aca="true">IF(ISERROR($V1069),"",OFFSET('Smelter Look-up'!$G$4,$V1069-4,0))</f>
        <v/>
      </c>
      <c r="I1069" s="216" t="str">
        <f aca="true">IF(ISERROR($V1069),"",OFFSET('Smelter Look-up'!$H$4,$V1069-4,0))</f>
        <v/>
      </c>
      <c r="J1069" s="216" t="str">
        <f aca="true">IF(ISERROR($V1069),"",OFFSET('Smelter Look-up'!$I$4,$V1069-4,0))</f>
        <v/>
      </c>
      <c r="K1069" s="217"/>
      <c r="L1069" s="217"/>
      <c r="M1069" s="217"/>
      <c r="N1069" s="217"/>
      <c r="O1069" s="217"/>
      <c r="P1069" s="218"/>
      <c r="Q1069" s="219"/>
      <c r="R1069" s="220" t="str">
        <f aca="true">IF(ISERROR($V1069),"",OFFSET('Smelter Look-up'!$C$4,$V1069-4,0)&amp;"")</f>
        <v/>
      </c>
      <c r="S1069" s="221" t="str">
        <f aca="true">IF(B1069="","",IF(ISERROR(MATCH($E1069,CL,0)),"Unknown",INDIRECT("'C'!$A$"&amp;MATCH($E1069,CL,0)+1)))</f>
        <v/>
      </c>
      <c r="T1069" s="221" t="str">
        <f aca="true">IF(B1069="","",IF(ISERROR(MATCH($J1069,SorP!$B$1:$B$6279,0)),"",INDIRECT("'SorP'!$A$"&amp;MATCH($S1069&amp;$J1069,SorP!C:C,0))))</f>
        <v/>
      </c>
      <c r="U1069" s="222"/>
      <c r="V1069" s="223" t="e">
        <f aca="false">IF(C1069="",NA(),IF(OR(C1069="Smelter not listed",C1069="Smelter not yet identified"),MATCH($B1069&amp;$D1069,'Smelter Look-up'!$J:$J,0),MATCH($B1069&amp;$C1069,'Smelter Look-up'!$J:$J,0)))</f>
        <v>#N/A</v>
      </c>
      <c r="X1069" s="179" t="n">
        <f aca="false">IF(AND(C1069="Smelter not listed",OR(LEN(D1069)=0,LEN(E1069)=0)),1,0)</f>
        <v>0</v>
      </c>
      <c r="AB1069" s="224" t="str">
        <f aca="false">B1069&amp;C1069</f>
        <v/>
      </c>
    </row>
    <row r="1070" s="179" customFormat="true" ht="20.25" hidden="false" customHeight="false" outlineLevel="0" collapsed="false">
      <c r="A1070" s="221"/>
      <c r="B1070" s="211" t="str">
        <f aca="false">IF(LEN(A1070)=0,"",INDEX('Smelter Look-up'!$A:$A,MATCH($A1070,'Smelter Look-up'!$E:$E,0)))</f>
        <v/>
      </c>
      <c r="C1070" s="212" t="str">
        <f aca="false">IF(LEN(A1070)=0,"",INDEX('Smelter Look-up'!$C:$C,MATCH($A1070,'Smelter Look-up'!$E:$E,0)))</f>
        <v/>
      </c>
      <c r="D1070" s="213"/>
      <c r="E1070" s="211" t="str">
        <f aca="true">IF(ISERROR($V1070),"",OFFSET('Smelter Look-up'!$D$4,$V1070-4,0)&amp;"")</f>
        <v/>
      </c>
      <c r="F1070" s="214" t="str">
        <f aca="true">IF(ISERROR($V1070),"",OFFSET('Smelter Look-up'!$E$4,$V1070-4,0))</f>
        <v/>
      </c>
      <c r="G1070" s="214" t="str">
        <f aca="true">IF(C1070=$X$4,IF(ISERROR($V1070),"Enter smelter details","RMI"),IF(ISERROR($V1070),"",OFFSET('Smelter Look-up'!$F$4,$V1070-4,0)))</f>
        <v/>
      </c>
      <c r="H1070" s="215" t="str">
        <f aca="true">IF(ISERROR($V1070),"",OFFSET('Smelter Look-up'!$G$4,$V1070-4,0))</f>
        <v/>
      </c>
      <c r="I1070" s="216" t="str">
        <f aca="true">IF(ISERROR($V1070),"",OFFSET('Smelter Look-up'!$H$4,$V1070-4,0))</f>
        <v/>
      </c>
      <c r="J1070" s="216" t="str">
        <f aca="true">IF(ISERROR($V1070),"",OFFSET('Smelter Look-up'!$I$4,$V1070-4,0))</f>
        <v/>
      </c>
      <c r="K1070" s="217"/>
      <c r="L1070" s="217"/>
      <c r="M1070" s="217"/>
      <c r="N1070" s="217"/>
      <c r="O1070" s="217"/>
      <c r="P1070" s="218"/>
      <c r="Q1070" s="219"/>
      <c r="R1070" s="220" t="str">
        <f aca="true">IF(ISERROR($V1070),"",OFFSET('Smelter Look-up'!$C$4,$V1070-4,0)&amp;"")</f>
        <v/>
      </c>
      <c r="S1070" s="221" t="str">
        <f aca="true">IF(B1070="","",IF(ISERROR(MATCH($E1070,CL,0)),"Unknown",INDIRECT("'C'!$A$"&amp;MATCH($E1070,CL,0)+1)))</f>
        <v/>
      </c>
      <c r="T1070" s="221" t="str">
        <f aca="true">IF(B1070="","",IF(ISERROR(MATCH($J1070,SorP!$B$1:$B$6279,0)),"",INDIRECT("'SorP'!$A$"&amp;MATCH($S1070&amp;$J1070,SorP!C:C,0))))</f>
        <v/>
      </c>
      <c r="U1070" s="222"/>
      <c r="V1070" s="223" t="e">
        <f aca="false">IF(C1070="",NA(),IF(OR(C1070="Smelter not listed",C1070="Smelter not yet identified"),MATCH($B1070&amp;$D1070,'Smelter Look-up'!$J:$J,0),MATCH($B1070&amp;$C1070,'Smelter Look-up'!$J:$J,0)))</f>
        <v>#N/A</v>
      </c>
      <c r="X1070" s="179" t="n">
        <f aca="false">IF(AND(C1070="Smelter not listed",OR(LEN(D1070)=0,LEN(E1070)=0)),1,0)</f>
        <v>0</v>
      </c>
      <c r="AB1070" s="224" t="str">
        <f aca="false">B1070&amp;C1070</f>
        <v/>
      </c>
    </row>
    <row r="1071" s="179" customFormat="true" ht="20.25" hidden="false" customHeight="false" outlineLevel="0" collapsed="false">
      <c r="A1071" s="221"/>
      <c r="B1071" s="211" t="str">
        <f aca="false">IF(LEN(A1071)=0,"",INDEX('Smelter Look-up'!$A:$A,MATCH($A1071,'Smelter Look-up'!$E:$E,0)))</f>
        <v/>
      </c>
      <c r="C1071" s="212" t="str">
        <f aca="false">IF(LEN(A1071)=0,"",INDEX('Smelter Look-up'!$C:$C,MATCH($A1071,'Smelter Look-up'!$E:$E,0)))</f>
        <v/>
      </c>
      <c r="D1071" s="213"/>
      <c r="E1071" s="211" t="str">
        <f aca="true">IF(ISERROR($V1071),"",OFFSET('Smelter Look-up'!$D$4,$V1071-4,0)&amp;"")</f>
        <v/>
      </c>
      <c r="F1071" s="214" t="str">
        <f aca="true">IF(ISERROR($V1071),"",OFFSET('Smelter Look-up'!$E$4,$V1071-4,0))</f>
        <v/>
      </c>
      <c r="G1071" s="214" t="str">
        <f aca="true">IF(C1071=$X$4,IF(ISERROR($V1071),"Enter smelter details","RMI"),IF(ISERROR($V1071),"",OFFSET('Smelter Look-up'!$F$4,$V1071-4,0)))</f>
        <v/>
      </c>
      <c r="H1071" s="215" t="str">
        <f aca="true">IF(ISERROR($V1071),"",OFFSET('Smelter Look-up'!$G$4,$V1071-4,0))</f>
        <v/>
      </c>
      <c r="I1071" s="216" t="str">
        <f aca="true">IF(ISERROR($V1071),"",OFFSET('Smelter Look-up'!$H$4,$V1071-4,0))</f>
        <v/>
      </c>
      <c r="J1071" s="216" t="str">
        <f aca="true">IF(ISERROR($V1071),"",OFFSET('Smelter Look-up'!$I$4,$V1071-4,0))</f>
        <v/>
      </c>
      <c r="K1071" s="217"/>
      <c r="L1071" s="217"/>
      <c r="M1071" s="217"/>
      <c r="N1071" s="217"/>
      <c r="O1071" s="217"/>
      <c r="P1071" s="218"/>
      <c r="Q1071" s="219"/>
      <c r="R1071" s="220" t="str">
        <f aca="true">IF(ISERROR($V1071),"",OFFSET('Smelter Look-up'!$C$4,$V1071-4,0)&amp;"")</f>
        <v/>
      </c>
      <c r="S1071" s="221" t="str">
        <f aca="true">IF(B1071="","",IF(ISERROR(MATCH($E1071,CL,0)),"Unknown",INDIRECT("'C'!$A$"&amp;MATCH($E1071,CL,0)+1)))</f>
        <v/>
      </c>
      <c r="T1071" s="221" t="str">
        <f aca="true">IF(B1071="","",IF(ISERROR(MATCH($J1071,SorP!$B$1:$B$6279,0)),"",INDIRECT("'SorP'!$A$"&amp;MATCH($S1071&amp;$J1071,SorP!C:C,0))))</f>
        <v/>
      </c>
      <c r="U1071" s="222"/>
      <c r="V1071" s="223" t="e">
        <f aca="false">IF(C1071="",NA(),IF(OR(C1071="Smelter not listed",C1071="Smelter not yet identified"),MATCH($B1071&amp;$D1071,'Smelter Look-up'!$J:$J,0),MATCH($B1071&amp;$C1071,'Smelter Look-up'!$J:$J,0)))</f>
        <v>#N/A</v>
      </c>
      <c r="X1071" s="179" t="n">
        <f aca="false">IF(AND(C1071="Smelter not listed",OR(LEN(D1071)=0,LEN(E1071)=0)),1,0)</f>
        <v>0</v>
      </c>
      <c r="AB1071" s="224" t="str">
        <f aca="false">B1071&amp;C1071</f>
        <v/>
      </c>
    </row>
    <row r="1072" s="179" customFormat="true" ht="20.25" hidden="false" customHeight="false" outlineLevel="0" collapsed="false">
      <c r="A1072" s="221"/>
      <c r="B1072" s="211" t="str">
        <f aca="false">IF(LEN(A1072)=0,"",INDEX('Smelter Look-up'!$A:$A,MATCH($A1072,'Smelter Look-up'!$E:$E,0)))</f>
        <v/>
      </c>
      <c r="C1072" s="212" t="str">
        <f aca="false">IF(LEN(A1072)=0,"",INDEX('Smelter Look-up'!$C:$C,MATCH($A1072,'Smelter Look-up'!$E:$E,0)))</f>
        <v/>
      </c>
      <c r="D1072" s="213"/>
      <c r="E1072" s="211" t="str">
        <f aca="true">IF(ISERROR($V1072),"",OFFSET('Smelter Look-up'!$D$4,$V1072-4,0)&amp;"")</f>
        <v/>
      </c>
      <c r="F1072" s="214" t="str">
        <f aca="true">IF(ISERROR($V1072),"",OFFSET('Smelter Look-up'!$E$4,$V1072-4,0))</f>
        <v/>
      </c>
      <c r="G1072" s="214" t="str">
        <f aca="true">IF(C1072=$X$4,IF(ISERROR($V1072),"Enter smelter details","RMI"),IF(ISERROR($V1072),"",OFFSET('Smelter Look-up'!$F$4,$V1072-4,0)))</f>
        <v/>
      </c>
      <c r="H1072" s="215" t="str">
        <f aca="true">IF(ISERROR($V1072),"",OFFSET('Smelter Look-up'!$G$4,$V1072-4,0))</f>
        <v/>
      </c>
      <c r="I1072" s="216" t="str">
        <f aca="true">IF(ISERROR($V1072),"",OFFSET('Smelter Look-up'!$H$4,$V1072-4,0))</f>
        <v/>
      </c>
      <c r="J1072" s="216" t="str">
        <f aca="true">IF(ISERROR($V1072),"",OFFSET('Smelter Look-up'!$I$4,$V1072-4,0))</f>
        <v/>
      </c>
      <c r="K1072" s="217"/>
      <c r="L1072" s="217"/>
      <c r="M1072" s="217"/>
      <c r="N1072" s="217"/>
      <c r="O1072" s="217"/>
      <c r="P1072" s="218"/>
      <c r="Q1072" s="219"/>
      <c r="R1072" s="220" t="str">
        <f aca="true">IF(ISERROR($V1072),"",OFFSET('Smelter Look-up'!$C$4,$V1072-4,0)&amp;"")</f>
        <v/>
      </c>
      <c r="S1072" s="221" t="str">
        <f aca="true">IF(B1072="","",IF(ISERROR(MATCH($E1072,CL,0)),"Unknown",INDIRECT("'C'!$A$"&amp;MATCH($E1072,CL,0)+1)))</f>
        <v/>
      </c>
      <c r="T1072" s="221" t="str">
        <f aca="true">IF(B1072="","",IF(ISERROR(MATCH($J1072,SorP!$B$1:$B$6279,0)),"",INDIRECT("'SorP'!$A$"&amp;MATCH($S1072&amp;$J1072,SorP!C:C,0))))</f>
        <v/>
      </c>
      <c r="U1072" s="222"/>
      <c r="V1072" s="223" t="e">
        <f aca="false">IF(C1072="",NA(),IF(OR(C1072="Smelter not listed",C1072="Smelter not yet identified"),MATCH($B1072&amp;$D1072,'Smelter Look-up'!$J:$J,0),MATCH($B1072&amp;$C1072,'Smelter Look-up'!$J:$J,0)))</f>
        <v>#N/A</v>
      </c>
      <c r="X1072" s="179" t="n">
        <f aca="false">IF(AND(C1072="Smelter not listed",OR(LEN(D1072)=0,LEN(E1072)=0)),1,0)</f>
        <v>0</v>
      </c>
      <c r="AB1072" s="224" t="str">
        <f aca="false">B1072&amp;C1072</f>
        <v/>
      </c>
    </row>
    <row r="1073" s="179" customFormat="true" ht="20.25" hidden="false" customHeight="false" outlineLevel="0" collapsed="false">
      <c r="A1073" s="221"/>
      <c r="B1073" s="211" t="str">
        <f aca="false">IF(LEN(A1073)=0,"",INDEX('Smelter Look-up'!$A:$A,MATCH($A1073,'Smelter Look-up'!$E:$E,0)))</f>
        <v/>
      </c>
      <c r="C1073" s="212" t="str">
        <f aca="false">IF(LEN(A1073)=0,"",INDEX('Smelter Look-up'!$C:$C,MATCH($A1073,'Smelter Look-up'!$E:$E,0)))</f>
        <v/>
      </c>
      <c r="D1073" s="213"/>
      <c r="E1073" s="211" t="str">
        <f aca="true">IF(ISERROR($V1073),"",OFFSET('Smelter Look-up'!$D$4,$V1073-4,0)&amp;"")</f>
        <v/>
      </c>
      <c r="F1073" s="214" t="str">
        <f aca="true">IF(ISERROR($V1073),"",OFFSET('Smelter Look-up'!$E$4,$V1073-4,0))</f>
        <v/>
      </c>
      <c r="G1073" s="214" t="str">
        <f aca="true">IF(C1073=$X$4,IF(ISERROR($V1073),"Enter smelter details","RMI"),IF(ISERROR($V1073),"",OFFSET('Smelter Look-up'!$F$4,$V1073-4,0)))</f>
        <v/>
      </c>
      <c r="H1073" s="215" t="str">
        <f aca="true">IF(ISERROR($V1073),"",OFFSET('Smelter Look-up'!$G$4,$V1073-4,0))</f>
        <v/>
      </c>
      <c r="I1073" s="216" t="str">
        <f aca="true">IF(ISERROR($V1073),"",OFFSET('Smelter Look-up'!$H$4,$V1073-4,0))</f>
        <v/>
      </c>
      <c r="J1073" s="216" t="str">
        <f aca="true">IF(ISERROR($V1073),"",OFFSET('Smelter Look-up'!$I$4,$V1073-4,0))</f>
        <v/>
      </c>
      <c r="K1073" s="217"/>
      <c r="L1073" s="217"/>
      <c r="M1073" s="217"/>
      <c r="N1073" s="217"/>
      <c r="O1073" s="217"/>
      <c r="P1073" s="218"/>
      <c r="Q1073" s="219"/>
      <c r="R1073" s="220" t="str">
        <f aca="true">IF(ISERROR($V1073),"",OFFSET('Smelter Look-up'!$C$4,$V1073-4,0)&amp;"")</f>
        <v/>
      </c>
      <c r="S1073" s="221" t="str">
        <f aca="true">IF(B1073="","",IF(ISERROR(MATCH($E1073,CL,0)),"Unknown",INDIRECT("'C'!$A$"&amp;MATCH($E1073,CL,0)+1)))</f>
        <v/>
      </c>
      <c r="T1073" s="221" t="str">
        <f aca="true">IF(B1073="","",IF(ISERROR(MATCH($J1073,SorP!$B$1:$B$6279,0)),"",INDIRECT("'SorP'!$A$"&amp;MATCH($S1073&amp;$J1073,SorP!C:C,0))))</f>
        <v/>
      </c>
      <c r="U1073" s="222"/>
      <c r="V1073" s="223" t="e">
        <f aca="false">IF(C1073="",NA(),IF(OR(C1073="Smelter not listed",C1073="Smelter not yet identified"),MATCH($B1073&amp;$D1073,'Smelter Look-up'!$J:$J,0),MATCH($B1073&amp;$C1073,'Smelter Look-up'!$J:$J,0)))</f>
        <v>#N/A</v>
      </c>
      <c r="X1073" s="179" t="n">
        <f aca="false">IF(AND(C1073="Smelter not listed",OR(LEN(D1073)=0,LEN(E1073)=0)),1,0)</f>
        <v>0</v>
      </c>
      <c r="AB1073" s="224" t="str">
        <f aca="false">B1073&amp;C1073</f>
        <v/>
      </c>
    </row>
    <row r="1074" s="179" customFormat="true" ht="20.25" hidden="false" customHeight="false" outlineLevel="0" collapsed="false">
      <c r="A1074" s="221"/>
      <c r="B1074" s="211" t="str">
        <f aca="false">IF(LEN(A1074)=0,"",INDEX('Smelter Look-up'!$A:$A,MATCH($A1074,'Smelter Look-up'!$E:$E,0)))</f>
        <v/>
      </c>
      <c r="C1074" s="212" t="str">
        <f aca="false">IF(LEN(A1074)=0,"",INDEX('Smelter Look-up'!$C:$C,MATCH($A1074,'Smelter Look-up'!$E:$E,0)))</f>
        <v/>
      </c>
      <c r="D1074" s="213"/>
      <c r="E1074" s="211" t="str">
        <f aca="true">IF(ISERROR($V1074),"",OFFSET('Smelter Look-up'!$D$4,$V1074-4,0)&amp;"")</f>
        <v/>
      </c>
      <c r="F1074" s="214" t="str">
        <f aca="true">IF(ISERROR($V1074),"",OFFSET('Smelter Look-up'!$E$4,$V1074-4,0))</f>
        <v/>
      </c>
      <c r="G1074" s="214" t="str">
        <f aca="true">IF(C1074=$X$4,IF(ISERROR($V1074),"Enter smelter details","RMI"),IF(ISERROR($V1074),"",OFFSET('Smelter Look-up'!$F$4,$V1074-4,0)))</f>
        <v/>
      </c>
      <c r="H1074" s="215" t="str">
        <f aca="true">IF(ISERROR($V1074),"",OFFSET('Smelter Look-up'!$G$4,$V1074-4,0))</f>
        <v/>
      </c>
      <c r="I1074" s="216" t="str">
        <f aca="true">IF(ISERROR($V1074),"",OFFSET('Smelter Look-up'!$H$4,$V1074-4,0))</f>
        <v/>
      </c>
      <c r="J1074" s="216" t="str">
        <f aca="true">IF(ISERROR($V1074),"",OFFSET('Smelter Look-up'!$I$4,$V1074-4,0))</f>
        <v/>
      </c>
      <c r="K1074" s="217"/>
      <c r="L1074" s="217"/>
      <c r="M1074" s="217"/>
      <c r="N1074" s="217"/>
      <c r="O1074" s="217"/>
      <c r="P1074" s="218"/>
      <c r="Q1074" s="219"/>
      <c r="R1074" s="220" t="str">
        <f aca="true">IF(ISERROR($V1074),"",OFFSET('Smelter Look-up'!$C$4,$V1074-4,0)&amp;"")</f>
        <v/>
      </c>
      <c r="S1074" s="221" t="str">
        <f aca="true">IF(B1074="","",IF(ISERROR(MATCH($E1074,CL,0)),"Unknown",INDIRECT("'C'!$A$"&amp;MATCH($E1074,CL,0)+1)))</f>
        <v/>
      </c>
      <c r="T1074" s="221" t="str">
        <f aca="true">IF(B1074="","",IF(ISERROR(MATCH($J1074,SorP!$B$1:$B$6279,0)),"",INDIRECT("'SorP'!$A$"&amp;MATCH($S1074&amp;$J1074,SorP!C:C,0))))</f>
        <v/>
      </c>
      <c r="U1074" s="222"/>
      <c r="V1074" s="223" t="e">
        <f aca="false">IF(C1074="",NA(),IF(OR(C1074="Smelter not listed",C1074="Smelter not yet identified"),MATCH($B1074&amp;$D1074,'Smelter Look-up'!$J:$J,0),MATCH($B1074&amp;$C1074,'Smelter Look-up'!$J:$J,0)))</f>
        <v>#N/A</v>
      </c>
      <c r="X1074" s="179" t="n">
        <f aca="false">IF(AND(C1074="Smelter not listed",OR(LEN(D1074)=0,LEN(E1074)=0)),1,0)</f>
        <v>0</v>
      </c>
      <c r="AB1074" s="224" t="str">
        <f aca="false">B1074&amp;C1074</f>
        <v/>
      </c>
    </row>
    <row r="1075" s="179" customFormat="true" ht="20.25" hidden="false" customHeight="false" outlineLevel="0" collapsed="false">
      <c r="A1075" s="221"/>
      <c r="B1075" s="211" t="str">
        <f aca="false">IF(LEN(A1075)=0,"",INDEX('Smelter Look-up'!$A:$A,MATCH($A1075,'Smelter Look-up'!$E:$E,0)))</f>
        <v/>
      </c>
      <c r="C1075" s="212" t="str">
        <f aca="false">IF(LEN(A1075)=0,"",INDEX('Smelter Look-up'!$C:$C,MATCH($A1075,'Smelter Look-up'!$E:$E,0)))</f>
        <v/>
      </c>
      <c r="D1075" s="213"/>
      <c r="E1075" s="211" t="str">
        <f aca="true">IF(ISERROR($V1075),"",OFFSET('Smelter Look-up'!$D$4,$V1075-4,0)&amp;"")</f>
        <v/>
      </c>
      <c r="F1075" s="214" t="str">
        <f aca="true">IF(ISERROR($V1075),"",OFFSET('Smelter Look-up'!$E$4,$V1075-4,0))</f>
        <v/>
      </c>
      <c r="G1075" s="214" t="str">
        <f aca="true">IF(C1075=$X$4,IF(ISERROR($V1075),"Enter smelter details","RMI"),IF(ISERROR($V1075),"",OFFSET('Smelter Look-up'!$F$4,$V1075-4,0)))</f>
        <v/>
      </c>
      <c r="H1075" s="215" t="str">
        <f aca="true">IF(ISERROR($V1075),"",OFFSET('Smelter Look-up'!$G$4,$V1075-4,0))</f>
        <v/>
      </c>
      <c r="I1075" s="216" t="str">
        <f aca="true">IF(ISERROR($V1075),"",OFFSET('Smelter Look-up'!$H$4,$V1075-4,0))</f>
        <v/>
      </c>
      <c r="J1075" s="216" t="str">
        <f aca="true">IF(ISERROR($V1075),"",OFFSET('Smelter Look-up'!$I$4,$V1075-4,0))</f>
        <v/>
      </c>
      <c r="K1075" s="217"/>
      <c r="L1075" s="217"/>
      <c r="M1075" s="217"/>
      <c r="N1075" s="217"/>
      <c r="O1075" s="217"/>
      <c r="P1075" s="218"/>
      <c r="Q1075" s="219"/>
      <c r="R1075" s="220" t="str">
        <f aca="true">IF(ISERROR($V1075),"",OFFSET('Smelter Look-up'!$C$4,$V1075-4,0)&amp;"")</f>
        <v/>
      </c>
      <c r="S1075" s="221" t="str">
        <f aca="true">IF(B1075="","",IF(ISERROR(MATCH($E1075,CL,0)),"Unknown",INDIRECT("'C'!$A$"&amp;MATCH($E1075,CL,0)+1)))</f>
        <v/>
      </c>
      <c r="T1075" s="221" t="str">
        <f aca="true">IF(B1075="","",IF(ISERROR(MATCH($J1075,SorP!$B$1:$B$6279,0)),"",INDIRECT("'SorP'!$A$"&amp;MATCH($S1075&amp;$J1075,SorP!C:C,0))))</f>
        <v/>
      </c>
      <c r="U1075" s="222"/>
      <c r="V1075" s="223" t="e">
        <f aca="false">IF(C1075="",NA(),IF(OR(C1075="Smelter not listed",C1075="Smelter not yet identified"),MATCH($B1075&amp;$D1075,'Smelter Look-up'!$J:$J,0),MATCH($B1075&amp;$C1075,'Smelter Look-up'!$J:$J,0)))</f>
        <v>#N/A</v>
      </c>
      <c r="X1075" s="179" t="n">
        <f aca="false">IF(AND(C1075="Smelter not listed",OR(LEN(D1075)=0,LEN(E1075)=0)),1,0)</f>
        <v>0</v>
      </c>
      <c r="AB1075" s="224" t="str">
        <f aca="false">B1075&amp;C1075</f>
        <v/>
      </c>
    </row>
    <row r="1076" s="179" customFormat="true" ht="20.25" hidden="false" customHeight="false" outlineLevel="0" collapsed="false">
      <c r="A1076" s="221"/>
      <c r="B1076" s="211" t="str">
        <f aca="false">IF(LEN(A1076)=0,"",INDEX('Smelter Look-up'!$A:$A,MATCH($A1076,'Smelter Look-up'!$E:$E,0)))</f>
        <v/>
      </c>
      <c r="C1076" s="212" t="str">
        <f aca="false">IF(LEN(A1076)=0,"",INDEX('Smelter Look-up'!$C:$C,MATCH($A1076,'Smelter Look-up'!$E:$E,0)))</f>
        <v/>
      </c>
      <c r="D1076" s="213"/>
      <c r="E1076" s="211" t="str">
        <f aca="true">IF(ISERROR($V1076),"",OFFSET('Smelter Look-up'!$D$4,$V1076-4,0)&amp;"")</f>
        <v/>
      </c>
      <c r="F1076" s="214" t="str">
        <f aca="true">IF(ISERROR($V1076),"",OFFSET('Smelter Look-up'!$E$4,$V1076-4,0))</f>
        <v/>
      </c>
      <c r="G1076" s="214" t="str">
        <f aca="true">IF(C1076=$X$4,IF(ISERROR($V1076),"Enter smelter details","RMI"),IF(ISERROR($V1076),"",OFFSET('Smelter Look-up'!$F$4,$V1076-4,0)))</f>
        <v/>
      </c>
      <c r="H1076" s="215" t="str">
        <f aca="true">IF(ISERROR($V1076),"",OFFSET('Smelter Look-up'!$G$4,$V1076-4,0))</f>
        <v/>
      </c>
      <c r="I1076" s="216" t="str">
        <f aca="true">IF(ISERROR($V1076),"",OFFSET('Smelter Look-up'!$H$4,$V1076-4,0))</f>
        <v/>
      </c>
      <c r="J1076" s="216" t="str">
        <f aca="true">IF(ISERROR($V1076),"",OFFSET('Smelter Look-up'!$I$4,$V1076-4,0))</f>
        <v/>
      </c>
      <c r="K1076" s="217"/>
      <c r="L1076" s="217"/>
      <c r="M1076" s="217"/>
      <c r="N1076" s="217"/>
      <c r="O1076" s="217"/>
      <c r="P1076" s="218"/>
      <c r="Q1076" s="219"/>
      <c r="R1076" s="220" t="str">
        <f aca="true">IF(ISERROR($V1076),"",OFFSET('Smelter Look-up'!$C$4,$V1076-4,0)&amp;"")</f>
        <v/>
      </c>
      <c r="S1076" s="221" t="str">
        <f aca="true">IF(B1076="","",IF(ISERROR(MATCH($E1076,CL,0)),"Unknown",INDIRECT("'C'!$A$"&amp;MATCH($E1076,CL,0)+1)))</f>
        <v/>
      </c>
      <c r="T1076" s="221" t="str">
        <f aca="true">IF(B1076="","",IF(ISERROR(MATCH($J1076,SorP!$B$1:$B$6279,0)),"",INDIRECT("'SorP'!$A$"&amp;MATCH($S1076&amp;$J1076,SorP!C:C,0))))</f>
        <v/>
      </c>
      <c r="U1076" s="222"/>
      <c r="V1076" s="223" t="e">
        <f aca="false">IF(C1076="",NA(),IF(OR(C1076="Smelter not listed",C1076="Smelter not yet identified"),MATCH($B1076&amp;$D1076,'Smelter Look-up'!$J:$J,0),MATCH($B1076&amp;$C1076,'Smelter Look-up'!$J:$J,0)))</f>
        <v>#N/A</v>
      </c>
      <c r="X1076" s="179" t="n">
        <f aca="false">IF(AND(C1076="Smelter not listed",OR(LEN(D1076)=0,LEN(E1076)=0)),1,0)</f>
        <v>0</v>
      </c>
      <c r="AB1076" s="224" t="str">
        <f aca="false">B1076&amp;C1076</f>
        <v/>
      </c>
    </row>
    <row r="1077" s="179" customFormat="true" ht="20.25" hidden="false" customHeight="false" outlineLevel="0" collapsed="false">
      <c r="A1077" s="221"/>
      <c r="B1077" s="211" t="str">
        <f aca="false">IF(LEN(A1077)=0,"",INDEX('Smelter Look-up'!$A:$A,MATCH($A1077,'Smelter Look-up'!$E:$E,0)))</f>
        <v/>
      </c>
      <c r="C1077" s="212" t="str">
        <f aca="false">IF(LEN(A1077)=0,"",INDEX('Smelter Look-up'!$C:$C,MATCH($A1077,'Smelter Look-up'!$E:$E,0)))</f>
        <v/>
      </c>
      <c r="D1077" s="213"/>
      <c r="E1077" s="211" t="str">
        <f aca="true">IF(ISERROR($V1077),"",OFFSET('Smelter Look-up'!$D$4,$V1077-4,0)&amp;"")</f>
        <v/>
      </c>
      <c r="F1077" s="214" t="str">
        <f aca="true">IF(ISERROR($V1077),"",OFFSET('Smelter Look-up'!$E$4,$V1077-4,0))</f>
        <v/>
      </c>
      <c r="G1077" s="214" t="str">
        <f aca="true">IF(C1077=$X$4,IF(ISERROR($V1077),"Enter smelter details","RMI"),IF(ISERROR($V1077),"",OFFSET('Smelter Look-up'!$F$4,$V1077-4,0)))</f>
        <v/>
      </c>
      <c r="H1077" s="215" t="str">
        <f aca="true">IF(ISERROR($V1077),"",OFFSET('Smelter Look-up'!$G$4,$V1077-4,0))</f>
        <v/>
      </c>
      <c r="I1077" s="216" t="str">
        <f aca="true">IF(ISERROR($V1077),"",OFFSET('Smelter Look-up'!$H$4,$V1077-4,0))</f>
        <v/>
      </c>
      <c r="J1077" s="216" t="str">
        <f aca="true">IF(ISERROR($V1077),"",OFFSET('Smelter Look-up'!$I$4,$V1077-4,0))</f>
        <v/>
      </c>
      <c r="K1077" s="217"/>
      <c r="L1077" s="217"/>
      <c r="M1077" s="217"/>
      <c r="N1077" s="217"/>
      <c r="O1077" s="217"/>
      <c r="P1077" s="218"/>
      <c r="Q1077" s="219"/>
      <c r="R1077" s="220" t="str">
        <f aca="true">IF(ISERROR($V1077),"",OFFSET('Smelter Look-up'!$C$4,$V1077-4,0)&amp;"")</f>
        <v/>
      </c>
      <c r="S1077" s="221" t="str">
        <f aca="true">IF(B1077="","",IF(ISERROR(MATCH($E1077,CL,0)),"Unknown",INDIRECT("'C'!$A$"&amp;MATCH($E1077,CL,0)+1)))</f>
        <v/>
      </c>
      <c r="T1077" s="221" t="str">
        <f aca="true">IF(B1077="","",IF(ISERROR(MATCH($J1077,SorP!$B$1:$B$6279,0)),"",INDIRECT("'SorP'!$A$"&amp;MATCH($S1077&amp;$J1077,SorP!C:C,0))))</f>
        <v/>
      </c>
      <c r="U1077" s="222"/>
      <c r="V1077" s="223" t="e">
        <f aca="false">IF(C1077="",NA(),IF(OR(C1077="Smelter not listed",C1077="Smelter not yet identified"),MATCH($B1077&amp;$D1077,'Smelter Look-up'!$J:$J,0),MATCH($B1077&amp;$C1077,'Smelter Look-up'!$J:$J,0)))</f>
        <v>#N/A</v>
      </c>
      <c r="X1077" s="179" t="n">
        <f aca="false">IF(AND(C1077="Smelter not listed",OR(LEN(D1077)=0,LEN(E1077)=0)),1,0)</f>
        <v>0</v>
      </c>
      <c r="AB1077" s="224" t="str">
        <f aca="false">B1077&amp;C1077</f>
        <v/>
      </c>
    </row>
    <row r="1078" s="179" customFormat="true" ht="20.25" hidden="false" customHeight="false" outlineLevel="0" collapsed="false">
      <c r="A1078" s="221"/>
      <c r="B1078" s="211" t="str">
        <f aca="false">IF(LEN(A1078)=0,"",INDEX('Smelter Look-up'!$A:$A,MATCH($A1078,'Smelter Look-up'!$E:$E,0)))</f>
        <v/>
      </c>
      <c r="C1078" s="212" t="str">
        <f aca="false">IF(LEN(A1078)=0,"",INDEX('Smelter Look-up'!$C:$C,MATCH($A1078,'Smelter Look-up'!$E:$E,0)))</f>
        <v/>
      </c>
      <c r="D1078" s="213"/>
      <c r="E1078" s="211" t="str">
        <f aca="true">IF(ISERROR($V1078),"",OFFSET('Smelter Look-up'!$D$4,$V1078-4,0)&amp;"")</f>
        <v/>
      </c>
      <c r="F1078" s="214" t="str">
        <f aca="true">IF(ISERROR($V1078),"",OFFSET('Smelter Look-up'!$E$4,$V1078-4,0))</f>
        <v/>
      </c>
      <c r="G1078" s="214" t="str">
        <f aca="true">IF(C1078=$X$4,IF(ISERROR($V1078),"Enter smelter details","RMI"),IF(ISERROR($V1078),"",OFFSET('Smelter Look-up'!$F$4,$V1078-4,0)))</f>
        <v/>
      </c>
      <c r="H1078" s="215" t="str">
        <f aca="true">IF(ISERROR($V1078),"",OFFSET('Smelter Look-up'!$G$4,$V1078-4,0))</f>
        <v/>
      </c>
      <c r="I1078" s="216" t="str">
        <f aca="true">IF(ISERROR($V1078),"",OFFSET('Smelter Look-up'!$H$4,$V1078-4,0))</f>
        <v/>
      </c>
      <c r="J1078" s="216" t="str">
        <f aca="true">IF(ISERROR($V1078),"",OFFSET('Smelter Look-up'!$I$4,$V1078-4,0))</f>
        <v/>
      </c>
      <c r="K1078" s="217"/>
      <c r="L1078" s="217"/>
      <c r="M1078" s="217"/>
      <c r="N1078" s="217"/>
      <c r="O1078" s="217"/>
      <c r="P1078" s="218"/>
      <c r="Q1078" s="219"/>
      <c r="R1078" s="220" t="str">
        <f aca="true">IF(ISERROR($V1078),"",OFFSET('Smelter Look-up'!$C$4,$V1078-4,0)&amp;"")</f>
        <v/>
      </c>
      <c r="S1078" s="221" t="str">
        <f aca="true">IF(B1078="","",IF(ISERROR(MATCH($E1078,CL,0)),"Unknown",INDIRECT("'C'!$A$"&amp;MATCH($E1078,CL,0)+1)))</f>
        <v/>
      </c>
      <c r="T1078" s="221" t="str">
        <f aca="true">IF(B1078="","",IF(ISERROR(MATCH($J1078,SorP!$B$1:$B$6279,0)),"",INDIRECT("'SorP'!$A$"&amp;MATCH($S1078&amp;$J1078,SorP!C:C,0))))</f>
        <v/>
      </c>
      <c r="U1078" s="222"/>
      <c r="V1078" s="223" t="e">
        <f aca="false">IF(C1078="",NA(),IF(OR(C1078="Smelter not listed",C1078="Smelter not yet identified"),MATCH($B1078&amp;$D1078,'Smelter Look-up'!$J:$J,0),MATCH($B1078&amp;$C1078,'Smelter Look-up'!$J:$J,0)))</f>
        <v>#N/A</v>
      </c>
      <c r="X1078" s="179" t="n">
        <f aca="false">IF(AND(C1078="Smelter not listed",OR(LEN(D1078)=0,LEN(E1078)=0)),1,0)</f>
        <v>0</v>
      </c>
      <c r="AB1078" s="224" t="str">
        <f aca="false">B1078&amp;C1078</f>
        <v/>
      </c>
    </row>
    <row r="1079" s="179" customFormat="true" ht="20.25" hidden="false" customHeight="false" outlineLevel="0" collapsed="false">
      <c r="A1079" s="221"/>
      <c r="B1079" s="211" t="str">
        <f aca="false">IF(LEN(A1079)=0,"",INDEX('Smelter Look-up'!$A:$A,MATCH($A1079,'Smelter Look-up'!$E:$E,0)))</f>
        <v/>
      </c>
      <c r="C1079" s="212" t="str">
        <f aca="false">IF(LEN(A1079)=0,"",INDEX('Smelter Look-up'!$C:$C,MATCH($A1079,'Smelter Look-up'!$E:$E,0)))</f>
        <v/>
      </c>
      <c r="D1079" s="213"/>
      <c r="E1079" s="211" t="str">
        <f aca="true">IF(ISERROR($V1079),"",OFFSET('Smelter Look-up'!$D$4,$V1079-4,0)&amp;"")</f>
        <v/>
      </c>
      <c r="F1079" s="214" t="str">
        <f aca="true">IF(ISERROR($V1079),"",OFFSET('Smelter Look-up'!$E$4,$V1079-4,0))</f>
        <v/>
      </c>
      <c r="G1079" s="214" t="str">
        <f aca="true">IF(C1079=$X$4,IF(ISERROR($V1079),"Enter smelter details","RMI"),IF(ISERROR($V1079),"",OFFSET('Smelter Look-up'!$F$4,$V1079-4,0)))</f>
        <v/>
      </c>
      <c r="H1079" s="215" t="str">
        <f aca="true">IF(ISERROR($V1079),"",OFFSET('Smelter Look-up'!$G$4,$V1079-4,0))</f>
        <v/>
      </c>
      <c r="I1079" s="216" t="str">
        <f aca="true">IF(ISERROR($V1079),"",OFFSET('Smelter Look-up'!$H$4,$V1079-4,0))</f>
        <v/>
      </c>
      <c r="J1079" s="216" t="str">
        <f aca="true">IF(ISERROR($V1079),"",OFFSET('Smelter Look-up'!$I$4,$V1079-4,0))</f>
        <v/>
      </c>
      <c r="K1079" s="217"/>
      <c r="L1079" s="217"/>
      <c r="M1079" s="217"/>
      <c r="N1079" s="217"/>
      <c r="O1079" s="217"/>
      <c r="P1079" s="218"/>
      <c r="Q1079" s="219"/>
      <c r="R1079" s="220" t="str">
        <f aca="true">IF(ISERROR($V1079),"",OFFSET('Smelter Look-up'!$C$4,$V1079-4,0)&amp;"")</f>
        <v/>
      </c>
      <c r="S1079" s="221" t="str">
        <f aca="true">IF(B1079="","",IF(ISERROR(MATCH($E1079,CL,0)),"Unknown",INDIRECT("'C'!$A$"&amp;MATCH($E1079,CL,0)+1)))</f>
        <v/>
      </c>
      <c r="T1079" s="221" t="str">
        <f aca="true">IF(B1079="","",IF(ISERROR(MATCH($J1079,SorP!$B$1:$B$6279,0)),"",INDIRECT("'SorP'!$A$"&amp;MATCH($S1079&amp;$J1079,SorP!C:C,0))))</f>
        <v/>
      </c>
      <c r="U1079" s="222"/>
      <c r="V1079" s="223" t="e">
        <f aca="false">IF(C1079="",NA(),IF(OR(C1079="Smelter not listed",C1079="Smelter not yet identified"),MATCH($B1079&amp;$D1079,'Smelter Look-up'!$J:$J,0),MATCH($B1079&amp;$C1079,'Smelter Look-up'!$J:$J,0)))</f>
        <v>#N/A</v>
      </c>
      <c r="X1079" s="179" t="n">
        <f aca="false">IF(AND(C1079="Smelter not listed",OR(LEN(D1079)=0,LEN(E1079)=0)),1,0)</f>
        <v>0</v>
      </c>
      <c r="AB1079" s="224" t="str">
        <f aca="false">B1079&amp;C1079</f>
        <v/>
      </c>
    </row>
    <row r="1080" s="179" customFormat="true" ht="20.25" hidden="false" customHeight="false" outlineLevel="0" collapsed="false">
      <c r="A1080" s="221"/>
      <c r="B1080" s="211" t="str">
        <f aca="false">IF(LEN(A1080)=0,"",INDEX('Smelter Look-up'!$A:$A,MATCH($A1080,'Smelter Look-up'!$E:$E,0)))</f>
        <v/>
      </c>
      <c r="C1080" s="212" t="str">
        <f aca="false">IF(LEN(A1080)=0,"",INDEX('Smelter Look-up'!$C:$C,MATCH($A1080,'Smelter Look-up'!$E:$E,0)))</f>
        <v/>
      </c>
      <c r="D1080" s="213"/>
      <c r="E1080" s="211" t="str">
        <f aca="true">IF(ISERROR($V1080),"",OFFSET('Smelter Look-up'!$D$4,$V1080-4,0)&amp;"")</f>
        <v/>
      </c>
      <c r="F1080" s="214" t="str">
        <f aca="true">IF(ISERROR($V1080),"",OFFSET('Smelter Look-up'!$E$4,$V1080-4,0))</f>
        <v/>
      </c>
      <c r="G1080" s="214" t="str">
        <f aca="true">IF(C1080=$X$4,IF(ISERROR($V1080),"Enter smelter details","RMI"),IF(ISERROR($V1080),"",OFFSET('Smelter Look-up'!$F$4,$V1080-4,0)))</f>
        <v/>
      </c>
      <c r="H1080" s="215" t="str">
        <f aca="true">IF(ISERROR($V1080),"",OFFSET('Smelter Look-up'!$G$4,$V1080-4,0))</f>
        <v/>
      </c>
      <c r="I1080" s="216" t="str">
        <f aca="true">IF(ISERROR($V1080),"",OFFSET('Smelter Look-up'!$H$4,$V1080-4,0))</f>
        <v/>
      </c>
      <c r="J1080" s="216" t="str">
        <f aca="true">IF(ISERROR($V1080),"",OFFSET('Smelter Look-up'!$I$4,$V1080-4,0))</f>
        <v/>
      </c>
      <c r="K1080" s="217"/>
      <c r="L1080" s="217"/>
      <c r="M1080" s="217"/>
      <c r="N1080" s="217"/>
      <c r="O1080" s="217"/>
      <c r="P1080" s="218"/>
      <c r="Q1080" s="219"/>
      <c r="R1080" s="220" t="str">
        <f aca="true">IF(ISERROR($V1080),"",OFFSET('Smelter Look-up'!$C$4,$V1080-4,0)&amp;"")</f>
        <v/>
      </c>
      <c r="S1080" s="221" t="str">
        <f aca="true">IF(B1080="","",IF(ISERROR(MATCH($E1080,CL,0)),"Unknown",INDIRECT("'C'!$A$"&amp;MATCH($E1080,CL,0)+1)))</f>
        <v/>
      </c>
      <c r="T1080" s="221" t="str">
        <f aca="true">IF(B1080="","",IF(ISERROR(MATCH($J1080,SorP!$B$1:$B$6279,0)),"",INDIRECT("'SorP'!$A$"&amp;MATCH($S1080&amp;$J1080,SorP!C:C,0))))</f>
        <v/>
      </c>
      <c r="U1080" s="222"/>
      <c r="V1080" s="223" t="e">
        <f aca="false">IF(C1080="",NA(),IF(OR(C1080="Smelter not listed",C1080="Smelter not yet identified"),MATCH($B1080&amp;$D1080,'Smelter Look-up'!$J:$J,0),MATCH($B1080&amp;$C1080,'Smelter Look-up'!$J:$J,0)))</f>
        <v>#N/A</v>
      </c>
      <c r="X1080" s="179" t="n">
        <f aca="false">IF(AND(C1080="Smelter not listed",OR(LEN(D1080)=0,LEN(E1080)=0)),1,0)</f>
        <v>0</v>
      </c>
      <c r="AB1080" s="224" t="str">
        <f aca="false">B1080&amp;C1080</f>
        <v/>
      </c>
    </row>
    <row r="1081" s="179" customFormat="true" ht="20.25" hidden="false" customHeight="false" outlineLevel="0" collapsed="false">
      <c r="A1081" s="221"/>
      <c r="B1081" s="211" t="str">
        <f aca="false">IF(LEN(A1081)=0,"",INDEX('Smelter Look-up'!$A:$A,MATCH($A1081,'Smelter Look-up'!$E:$E,0)))</f>
        <v/>
      </c>
      <c r="C1081" s="212" t="str">
        <f aca="false">IF(LEN(A1081)=0,"",INDEX('Smelter Look-up'!$C:$C,MATCH($A1081,'Smelter Look-up'!$E:$E,0)))</f>
        <v/>
      </c>
      <c r="D1081" s="213"/>
      <c r="E1081" s="211" t="str">
        <f aca="true">IF(ISERROR($V1081),"",OFFSET('Smelter Look-up'!$D$4,$V1081-4,0)&amp;"")</f>
        <v/>
      </c>
      <c r="F1081" s="214" t="str">
        <f aca="true">IF(ISERROR($V1081),"",OFFSET('Smelter Look-up'!$E$4,$V1081-4,0))</f>
        <v/>
      </c>
      <c r="G1081" s="214" t="str">
        <f aca="true">IF(C1081=$X$4,IF(ISERROR($V1081),"Enter smelter details","RMI"),IF(ISERROR($V1081),"",OFFSET('Smelter Look-up'!$F$4,$V1081-4,0)))</f>
        <v/>
      </c>
      <c r="H1081" s="215" t="str">
        <f aca="true">IF(ISERROR($V1081),"",OFFSET('Smelter Look-up'!$G$4,$V1081-4,0))</f>
        <v/>
      </c>
      <c r="I1081" s="216" t="str">
        <f aca="true">IF(ISERROR($V1081),"",OFFSET('Smelter Look-up'!$H$4,$V1081-4,0))</f>
        <v/>
      </c>
      <c r="J1081" s="216" t="str">
        <f aca="true">IF(ISERROR($V1081),"",OFFSET('Smelter Look-up'!$I$4,$V1081-4,0))</f>
        <v/>
      </c>
      <c r="K1081" s="217"/>
      <c r="L1081" s="217"/>
      <c r="M1081" s="217"/>
      <c r="N1081" s="217"/>
      <c r="O1081" s="217"/>
      <c r="P1081" s="218"/>
      <c r="Q1081" s="219"/>
      <c r="R1081" s="220" t="str">
        <f aca="true">IF(ISERROR($V1081),"",OFFSET('Smelter Look-up'!$C$4,$V1081-4,0)&amp;"")</f>
        <v/>
      </c>
      <c r="S1081" s="221" t="str">
        <f aca="true">IF(B1081="","",IF(ISERROR(MATCH($E1081,CL,0)),"Unknown",INDIRECT("'C'!$A$"&amp;MATCH($E1081,CL,0)+1)))</f>
        <v/>
      </c>
      <c r="T1081" s="221" t="str">
        <f aca="true">IF(B1081="","",IF(ISERROR(MATCH($J1081,SorP!$B$1:$B$6279,0)),"",INDIRECT("'SorP'!$A$"&amp;MATCH($S1081&amp;$J1081,SorP!C:C,0))))</f>
        <v/>
      </c>
      <c r="U1081" s="222"/>
      <c r="V1081" s="223" t="e">
        <f aca="false">IF(C1081="",NA(),IF(OR(C1081="Smelter not listed",C1081="Smelter not yet identified"),MATCH($B1081&amp;$D1081,'Smelter Look-up'!$J:$J,0),MATCH($B1081&amp;$C1081,'Smelter Look-up'!$J:$J,0)))</f>
        <v>#N/A</v>
      </c>
      <c r="X1081" s="179" t="n">
        <f aca="false">IF(AND(C1081="Smelter not listed",OR(LEN(D1081)=0,LEN(E1081)=0)),1,0)</f>
        <v>0</v>
      </c>
      <c r="AB1081" s="224" t="str">
        <f aca="false">B1081&amp;C1081</f>
        <v/>
      </c>
    </row>
    <row r="1082" s="179" customFormat="true" ht="20.25" hidden="false" customHeight="false" outlineLevel="0" collapsed="false">
      <c r="A1082" s="221"/>
      <c r="B1082" s="211" t="str">
        <f aca="false">IF(LEN(A1082)=0,"",INDEX('Smelter Look-up'!$A:$A,MATCH($A1082,'Smelter Look-up'!$E:$E,0)))</f>
        <v/>
      </c>
      <c r="C1082" s="212" t="str">
        <f aca="false">IF(LEN(A1082)=0,"",INDEX('Smelter Look-up'!$C:$C,MATCH($A1082,'Smelter Look-up'!$E:$E,0)))</f>
        <v/>
      </c>
      <c r="D1082" s="213"/>
      <c r="E1082" s="211" t="str">
        <f aca="true">IF(ISERROR($V1082),"",OFFSET('Smelter Look-up'!$D$4,$V1082-4,0)&amp;"")</f>
        <v/>
      </c>
      <c r="F1082" s="214" t="str">
        <f aca="true">IF(ISERROR($V1082),"",OFFSET('Smelter Look-up'!$E$4,$V1082-4,0))</f>
        <v/>
      </c>
      <c r="G1082" s="214" t="str">
        <f aca="true">IF(C1082=$X$4,IF(ISERROR($V1082),"Enter smelter details","RMI"),IF(ISERROR($V1082),"",OFFSET('Smelter Look-up'!$F$4,$V1082-4,0)))</f>
        <v/>
      </c>
      <c r="H1082" s="215" t="str">
        <f aca="true">IF(ISERROR($V1082),"",OFFSET('Smelter Look-up'!$G$4,$V1082-4,0))</f>
        <v/>
      </c>
      <c r="I1082" s="216" t="str">
        <f aca="true">IF(ISERROR($V1082),"",OFFSET('Smelter Look-up'!$H$4,$V1082-4,0))</f>
        <v/>
      </c>
      <c r="J1082" s="216" t="str">
        <f aca="true">IF(ISERROR($V1082),"",OFFSET('Smelter Look-up'!$I$4,$V1082-4,0))</f>
        <v/>
      </c>
      <c r="K1082" s="217"/>
      <c r="L1082" s="217"/>
      <c r="M1082" s="217"/>
      <c r="N1082" s="217"/>
      <c r="O1082" s="217"/>
      <c r="P1082" s="218"/>
      <c r="Q1082" s="219"/>
      <c r="R1082" s="220" t="str">
        <f aca="true">IF(ISERROR($V1082),"",OFFSET('Smelter Look-up'!$C$4,$V1082-4,0)&amp;"")</f>
        <v/>
      </c>
      <c r="S1082" s="221" t="str">
        <f aca="true">IF(B1082="","",IF(ISERROR(MATCH($E1082,CL,0)),"Unknown",INDIRECT("'C'!$A$"&amp;MATCH($E1082,CL,0)+1)))</f>
        <v/>
      </c>
      <c r="T1082" s="221" t="str">
        <f aca="true">IF(B1082="","",IF(ISERROR(MATCH($J1082,SorP!$B$1:$B$6279,0)),"",INDIRECT("'SorP'!$A$"&amp;MATCH($S1082&amp;$J1082,SorP!C:C,0))))</f>
        <v/>
      </c>
      <c r="U1082" s="222"/>
      <c r="V1082" s="223" t="e">
        <f aca="false">IF(C1082="",NA(),IF(OR(C1082="Smelter not listed",C1082="Smelter not yet identified"),MATCH($B1082&amp;$D1082,'Smelter Look-up'!$J:$J,0),MATCH($B1082&amp;$C1082,'Smelter Look-up'!$J:$J,0)))</f>
        <v>#N/A</v>
      </c>
      <c r="X1082" s="179" t="n">
        <f aca="false">IF(AND(C1082="Smelter not listed",OR(LEN(D1082)=0,LEN(E1082)=0)),1,0)</f>
        <v>0</v>
      </c>
      <c r="AB1082" s="224" t="str">
        <f aca="false">B1082&amp;C1082</f>
        <v/>
      </c>
    </row>
    <row r="1083" s="179" customFormat="true" ht="20.25" hidden="false" customHeight="false" outlineLevel="0" collapsed="false">
      <c r="A1083" s="221"/>
      <c r="B1083" s="211" t="str">
        <f aca="false">IF(LEN(A1083)=0,"",INDEX('Smelter Look-up'!$A:$A,MATCH($A1083,'Smelter Look-up'!$E:$E,0)))</f>
        <v/>
      </c>
      <c r="C1083" s="212" t="str">
        <f aca="false">IF(LEN(A1083)=0,"",INDEX('Smelter Look-up'!$C:$C,MATCH($A1083,'Smelter Look-up'!$E:$E,0)))</f>
        <v/>
      </c>
      <c r="D1083" s="213"/>
      <c r="E1083" s="211" t="str">
        <f aca="true">IF(ISERROR($V1083),"",OFFSET('Smelter Look-up'!$D$4,$V1083-4,0)&amp;"")</f>
        <v/>
      </c>
      <c r="F1083" s="214" t="str">
        <f aca="true">IF(ISERROR($V1083),"",OFFSET('Smelter Look-up'!$E$4,$V1083-4,0))</f>
        <v/>
      </c>
      <c r="G1083" s="214" t="str">
        <f aca="true">IF(C1083=$X$4,IF(ISERROR($V1083),"Enter smelter details","RMI"),IF(ISERROR($V1083),"",OFFSET('Smelter Look-up'!$F$4,$V1083-4,0)))</f>
        <v/>
      </c>
      <c r="H1083" s="215" t="str">
        <f aca="true">IF(ISERROR($V1083),"",OFFSET('Smelter Look-up'!$G$4,$V1083-4,0))</f>
        <v/>
      </c>
      <c r="I1083" s="216" t="str">
        <f aca="true">IF(ISERROR($V1083),"",OFFSET('Smelter Look-up'!$H$4,$V1083-4,0))</f>
        <v/>
      </c>
      <c r="J1083" s="216" t="str">
        <f aca="true">IF(ISERROR($V1083),"",OFFSET('Smelter Look-up'!$I$4,$V1083-4,0))</f>
        <v/>
      </c>
      <c r="K1083" s="217"/>
      <c r="L1083" s="217"/>
      <c r="M1083" s="217"/>
      <c r="N1083" s="217"/>
      <c r="O1083" s="217"/>
      <c r="P1083" s="218"/>
      <c r="Q1083" s="219"/>
      <c r="R1083" s="220" t="str">
        <f aca="true">IF(ISERROR($V1083),"",OFFSET('Smelter Look-up'!$C$4,$V1083-4,0)&amp;"")</f>
        <v/>
      </c>
      <c r="S1083" s="221" t="str">
        <f aca="true">IF(B1083="","",IF(ISERROR(MATCH($E1083,CL,0)),"Unknown",INDIRECT("'C'!$A$"&amp;MATCH($E1083,CL,0)+1)))</f>
        <v/>
      </c>
      <c r="T1083" s="221" t="str">
        <f aca="true">IF(B1083="","",IF(ISERROR(MATCH($J1083,SorP!$B$1:$B$6279,0)),"",INDIRECT("'SorP'!$A$"&amp;MATCH($S1083&amp;$J1083,SorP!C:C,0))))</f>
        <v/>
      </c>
      <c r="U1083" s="222"/>
      <c r="V1083" s="223" t="e">
        <f aca="false">IF(C1083="",NA(),IF(OR(C1083="Smelter not listed",C1083="Smelter not yet identified"),MATCH($B1083&amp;$D1083,'Smelter Look-up'!$J:$J,0),MATCH($B1083&amp;$C1083,'Smelter Look-up'!$J:$J,0)))</f>
        <v>#N/A</v>
      </c>
      <c r="X1083" s="179" t="n">
        <f aca="false">IF(AND(C1083="Smelter not listed",OR(LEN(D1083)=0,LEN(E1083)=0)),1,0)</f>
        <v>0</v>
      </c>
      <c r="AB1083" s="224" t="str">
        <f aca="false">B1083&amp;C1083</f>
        <v/>
      </c>
    </row>
    <row r="1084" s="179" customFormat="true" ht="20.25" hidden="false" customHeight="false" outlineLevel="0" collapsed="false">
      <c r="A1084" s="221"/>
      <c r="B1084" s="211" t="str">
        <f aca="false">IF(LEN(A1084)=0,"",INDEX('Smelter Look-up'!$A:$A,MATCH($A1084,'Smelter Look-up'!$E:$E,0)))</f>
        <v/>
      </c>
      <c r="C1084" s="212" t="str">
        <f aca="false">IF(LEN(A1084)=0,"",INDEX('Smelter Look-up'!$C:$C,MATCH($A1084,'Smelter Look-up'!$E:$E,0)))</f>
        <v/>
      </c>
      <c r="D1084" s="213"/>
      <c r="E1084" s="211" t="str">
        <f aca="true">IF(ISERROR($V1084),"",OFFSET('Smelter Look-up'!$D$4,$V1084-4,0)&amp;"")</f>
        <v/>
      </c>
      <c r="F1084" s="214" t="str">
        <f aca="true">IF(ISERROR($V1084),"",OFFSET('Smelter Look-up'!$E$4,$V1084-4,0))</f>
        <v/>
      </c>
      <c r="G1084" s="214" t="str">
        <f aca="true">IF(C1084=$X$4,IF(ISERROR($V1084),"Enter smelter details","RMI"),IF(ISERROR($V1084),"",OFFSET('Smelter Look-up'!$F$4,$V1084-4,0)))</f>
        <v/>
      </c>
      <c r="H1084" s="215" t="str">
        <f aca="true">IF(ISERROR($V1084),"",OFFSET('Smelter Look-up'!$G$4,$V1084-4,0))</f>
        <v/>
      </c>
      <c r="I1084" s="216" t="str">
        <f aca="true">IF(ISERROR($V1084),"",OFFSET('Smelter Look-up'!$H$4,$V1084-4,0))</f>
        <v/>
      </c>
      <c r="J1084" s="216" t="str">
        <f aca="true">IF(ISERROR($V1084),"",OFFSET('Smelter Look-up'!$I$4,$V1084-4,0))</f>
        <v/>
      </c>
      <c r="K1084" s="217"/>
      <c r="L1084" s="217"/>
      <c r="M1084" s="217"/>
      <c r="N1084" s="217"/>
      <c r="O1084" s="217"/>
      <c r="P1084" s="218"/>
      <c r="Q1084" s="219"/>
      <c r="R1084" s="220" t="str">
        <f aca="true">IF(ISERROR($V1084),"",OFFSET('Smelter Look-up'!$C$4,$V1084-4,0)&amp;"")</f>
        <v/>
      </c>
      <c r="S1084" s="221" t="str">
        <f aca="true">IF(B1084="","",IF(ISERROR(MATCH($E1084,CL,0)),"Unknown",INDIRECT("'C'!$A$"&amp;MATCH($E1084,CL,0)+1)))</f>
        <v/>
      </c>
      <c r="T1084" s="221" t="str">
        <f aca="true">IF(B1084="","",IF(ISERROR(MATCH($J1084,SorP!$B$1:$B$6279,0)),"",INDIRECT("'SorP'!$A$"&amp;MATCH($S1084&amp;$J1084,SorP!C:C,0))))</f>
        <v/>
      </c>
      <c r="U1084" s="222"/>
      <c r="V1084" s="223" t="e">
        <f aca="false">IF(C1084="",NA(),IF(OR(C1084="Smelter not listed",C1084="Smelter not yet identified"),MATCH($B1084&amp;$D1084,'Smelter Look-up'!$J:$J,0),MATCH($B1084&amp;$C1084,'Smelter Look-up'!$J:$J,0)))</f>
        <v>#N/A</v>
      </c>
      <c r="X1084" s="179" t="n">
        <f aca="false">IF(AND(C1084="Smelter not listed",OR(LEN(D1084)=0,LEN(E1084)=0)),1,0)</f>
        <v>0</v>
      </c>
      <c r="AB1084" s="224" t="str">
        <f aca="false">B1084&amp;C1084</f>
        <v/>
      </c>
    </row>
    <row r="1085" s="179" customFormat="true" ht="20.25" hidden="false" customHeight="false" outlineLevel="0" collapsed="false">
      <c r="A1085" s="221"/>
      <c r="B1085" s="211" t="str">
        <f aca="false">IF(LEN(A1085)=0,"",INDEX('Smelter Look-up'!$A:$A,MATCH($A1085,'Smelter Look-up'!$E:$E,0)))</f>
        <v/>
      </c>
      <c r="C1085" s="212" t="str">
        <f aca="false">IF(LEN(A1085)=0,"",INDEX('Smelter Look-up'!$C:$C,MATCH($A1085,'Smelter Look-up'!$E:$E,0)))</f>
        <v/>
      </c>
      <c r="D1085" s="213"/>
      <c r="E1085" s="211" t="str">
        <f aca="true">IF(ISERROR($V1085),"",OFFSET('Smelter Look-up'!$D$4,$V1085-4,0)&amp;"")</f>
        <v/>
      </c>
      <c r="F1085" s="214" t="str">
        <f aca="true">IF(ISERROR($V1085),"",OFFSET('Smelter Look-up'!$E$4,$V1085-4,0))</f>
        <v/>
      </c>
      <c r="G1085" s="214" t="str">
        <f aca="true">IF(C1085=$X$4,IF(ISERROR($V1085),"Enter smelter details","RMI"),IF(ISERROR($V1085),"",OFFSET('Smelter Look-up'!$F$4,$V1085-4,0)))</f>
        <v/>
      </c>
      <c r="H1085" s="215" t="str">
        <f aca="true">IF(ISERROR($V1085),"",OFFSET('Smelter Look-up'!$G$4,$V1085-4,0))</f>
        <v/>
      </c>
      <c r="I1085" s="216" t="str">
        <f aca="true">IF(ISERROR($V1085),"",OFFSET('Smelter Look-up'!$H$4,$V1085-4,0))</f>
        <v/>
      </c>
      <c r="J1085" s="216" t="str">
        <f aca="true">IF(ISERROR($V1085),"",OFFSET('Smelter Look-up'!$I$4,$V1085-4,0))</f>
        <v/>
      </c>
      <c r="K1085" s="217"/>
      <c r="L1085" s="217"/>
      <c r="M1085" s="217"/>
      <c r="N1085" s="217"/>
      <c r="O1085" s="217"/>
      <c r="P1085" s="218"/>
      <c r="Q1085" s="219"/>
      <c r="R1085" s="220" t="str">
        <f aca="true">IF(ISERROR($V1085),"",OFFSET('Smelter Look-up'!$C$4,$V1085-4,0)&amp;"")</f>
        <v/>
      </c>
      <c r="S1085" s="221" t="str">
        <f aca="true">IF(B1085="","",IF(ISERROR(MATCH($E1085,CL,0)),"Unknown",INDIRECT("'C'!$A$"&amp;MATCH($E1085,CL,0)+1)))</f>
        <v/>
      </c>
      <c r="T1085" s="221" t="str">
        <f aca="true">IF(B1085="","",IF(ISERROR(MATCH($J1085,SorP!$B$1:$B$6279,0)),"",INDIRECT("'SorP'!$A$"&amp;MATCH($S1085&amp;$J1085,SorP!C:C,0))))</f>
        <v/>
      </c>
      <c r="U1085" s="222"/>
      <c r="V1085" s="223" t="e">
        <f aca="false">IF(C1085="",NA(),IF(OR(C1085="Smelter not listed",C1085="Smelter not yet identified"),MATCH($B1085&amp;$D1085,'Smelter Look-up'!$J:$J,0),MATCH($B1085&amp;$C1085,'Smelter Look-up'!$J:$J,0)))</f>
        <v>#N/A</v>
      </c>
      <c r="X1085" s="179" t="n">
        <f aca="false">IF(AND(C1085="Smelter not listed",OR(LEN(D1085)=0,LEN(E1085)=0)),1,0)</f>
        <v>0</v>
      </c>
      <c r="AB1085" s="224" t="str">
        <f aca="false">B1085&amp;C1085</f>
        <v/>
      </c>
    </row>
    <row r="1086" s="179" customFormat="true" ht="20.25" hidden="false" customHeight="false" outlineLevel="0" collapsed="false">
      <c r="A1086" s="221"/>
      <c r="B1086" s="211" t="str">
        <f aca="false">IF(LEN(A1086)=0,"",INDEX('Smelter Look-up'!$A:$A,MATCH($A1086,'Smelter Look-up'!$E:$E,0)))</f>
        <v/>
      </c>
      <c r="C1086" s="212" t="str">
        <f aca="false">IF(LEN(A1086)=0,"",INDEX('Smelter Look-up'!$C:$C,MATCH($A1086,'Smelter Look-up'!$E:$E,0)))</f>
        <v/>
      </c>
      <c r="D1086" s="213"/>
      <c r="E1086" s="211" t="str">
        <f aca="true">IF(ISERROR($V1086),"",OFFSET('Smelter Look-up'!$D$4,$V1086-4,0)&amp;"")</f>
        <v/>
      </c>
      <c r="F1086" s="214" t="str">
        <f aca="true">IF(ISERROR($V1086),"",OFFSET('Smelter Look-up'!$E$4,$V1086-4,0))</f>
        <v/>
      </c>
      <c r="G1086" s="214" t="str">
        <f aca="true">IF(C1086=$X$4,IF(ISERROR($V1086),"Enter smelter details","RMI"),IF(ISERROR($V1086),"",OFFSET('Smelter Look-up'!$F$4,$V1086-4,0)))</f>
        <v/>
      </c>
      <c r="H1086" s="215" t="str">
        <f aca="true">IF(ISERROR($V1086),"",OFFSET('Smelter Look-up'!$G$4,$V1086-4,0))</f>
        <v/>
      </c>
      <c r="I1086" s="216" t="str">
        <f aca="true">IF(ISERROR($V1086),"",OFFSET('Smelter Look-up'!$H$4,$V1086-4,0))</f>
        <v/>
      </c>
      <c r="J1086" s="216" t="str">
        <f aca="true">IF(ISERROR($V1086),"",OFFSET('Smelter Look-up'!$I$4,$V1086-4,0))</f>
        <v/>
      </c>
      <c r="K1086" s="217"/>
      <c r="L1086" s="217"/>
      <c r="M1086" s="217"/>
      <c r="N1086" s="217"/>
      <c r="O1086" s="217"/>
      <c r="P1086" s="218"/>
      <c r="Q1086" s="219"/>
      <c r="R1086" s="220" t="str">
        <f aca="true">IF(ISERROR($V1086),"",OFFSET('Smelter Look-up'!$C$4,$V1086-4,0)&amp;"")</f>
        <v/>
      </c>
      <c r="S1086" s="221" t="str">
        <f aca="true">IF(B1086="","",IF(ISERROR(MATCH($E1086,CL,0)),"Unknown",INDIRECT("'C'!$A$"&amp;MATCH($E1086,CL,0)+1)))</f>
        <v/>
      </c>
      <c r="T1086" s="221" t="str">
        <f aca="true">IF(B1086="","",IF(ISERROR(MATCH($J1086,SorP!$B$1:$B$6279,0)),"",INDIRECT("'SorP'!$A$"&amp;MATCH($S1086&amp;$J1086,SorP!C:C,0))))</f>
        <v/>
      </c>
      <c r="U1086" s="222"/>
      <c r="V1086" s="223" t="e">
        <f aca="false">IF(C1086="",NA(),IF(OR(C1086="Smelter not listed",C1086="Smelter not yet identified"),MATCH($B1086&amp;$D1086,'Smelter Look-up'!$J:$J,0),MATCH($B1086&amp;$C1086,'Smelter Look-up'!$J:$J,0)))</f>
        <v>#N/A</v>
      </c>
      <c r="X1086" s="179" t="n">
        <f aca="false">IF(AND(C1086="Smelter not listed",OR(LEN(D1086)=0,LEN(E1086)=0)),1,0)</f>
        <v>0</v>
      </c>
      <c r="AB1086" s="224" t="str">
        <f aca="false">B1086&amp;C1086</f>
        <v/>
      </c>
    </row>
    <row r="1087" s="179" customFormat="true" ht="20.25" hidden="false" customHeight="false" outlineLevel="0" collapsed="false">
      <c r="A1087" s="221"/>
      <c r="B1087" s="211" t="str">
        <f aca="false">IF(LEN(A1087)=0,"",INDEX('Smelter Look-up'!$A:$A,MATCH($A1087,'Smelter Look-up'!$E:$E,0)))</f>
        <v/>
      </c>
      <c r="C1087" s="212" t="str">
        <f aca="false">IF(LEN(A1087)=0,"",INDEX('Smelter Look-up'!$C:$C,MATCH($A1087,'Smelter Look-up'!$E:$E,0)))</f>
        <v/>
      </c>
      <c r="D1087" s="213"/>
      <c r="E1087" s="211" t="str">
        <f aca="true">IF(ISERROR($V1087),"",OFFSET('Smelter Look-up'!$D$4,$V1087-4,0)&amp;"")</f>
        <v/>
      </c>
      <c r="F1087" s="214" t="str">
        <f aca="true">IF(ISERROR($V1087),"",OFFSET('Smelter Look-up'!$E$4,$V1087-4,0))</f>
        <v/>
      </c>
      <c r="G1087" s="214" t="str">
        <f aca="true">IF(C1087=$X$4,IF(ISERROR($V1087),"Enter smelter details","RMI"),IF(ISERROR($V1087),"",OFFSET('Smelter Look-up'!$F$4,$V1087-4,0)))</f>
        <v/>
      </c>
      <c r="H1087" s="215" t="str">
        <f aca="true">IF(ISERROR($V1087),"",OFFSET('Smelter Look-up'!$G$4,$V1087-4,0))</f>
        <v/>
      </c>
      <c r="I1087" s="216" t="str">
        <f aca="true">IF(ISERROR($V1087),"",OFFSET('Smelter Look-up'!$H$4,$V1087-4,0))</f>
        <v/>
      </c>
      <c r="J1087" s="216" t="str">
        <f aca="true">IF(ISERROR($V1087),"",OFFSET('Smelter Look-up'!$I$4,$V1087-4,0))</f>
        <v/>
      </c>
      <c r="K1087" s="217"/>
      <c r="L1087" s="217"/>
      <c r="M1087" s="217"/>
      <c r="N1087" s="217"/>
      <c r="O1087" s="217"/>
      <c r="P1087" s="218"/>
      <c r="Q1087" s="219"/>
      <c r="R1087" s="220" t="str">
        <f aca="true">IF(ISERROR($V1087),"",OFFSET('Smelter Look-up'!$C$4,$V1087-4,0)&amp;"")</f>
        <v/>
      </c>
      <c r="S1087" s="221" t="str">
        <f aca="true">IF(B1087="","",IF(ISERROR(MATCH($E1087,CL,0)),"Unknown",INDIRECT("'C'!$A$"&amp;MATCH($E1087,CL,0)+1)))</f>
        <v/>
      </c>
      <c r="T1087" s="221" t="str">
        <f aca="true">IF(B1087="","",IF(ISERROR(MATCH($J1087,SorP!$B$1:$B$6279,0)),"",INDIRECT("'SorP'!$A$"&amp;MATCH($S1087&amp;$J1087,SorP!C:C,0))))</f>
        <v/>
      </c>
      <c r="U1087" s="222"/>
      <c r="V1087" s="223" t="e">
        <f aca="false">IF(C1087="",NA(),IF(OR(C1087="Smelter not listed",C1087="Smelter not yet identified"),MATCH($B1087&amp;$D1087,'Smelter Look-up'!$J:$J,0),MATCH($B1087&amp;$C1087,'Smelter Look-up'!$J:$J,0)))</f>
        <v>#N/A</v>
      </c>
      <c r="X1087" s="179" t="n">
        <f aca="false">IF(AND(C1087="Smelter not listed",OR(LEN(D1087)=0,LEN(E1087)=0)),1,0)</f>
        <v>0</v>
      </c>
      <c r="AB1087" s="224" t="str">
        <f aca="false">B1087&amp;C1087</f>
        <v/>
      </c>
    </row>
    <row r="1088" s="179" customFormat="true" ht="20.25" hidden="false" customHeight="false" outlineLevel="0" collapsed="false">
      <c r="A1088" s="221"/>
      <c r="B1088" s="211" t="str">
        <f aca="false">IF(LEN(A1088)=0,"",INDEX('Smelter Look-up'!$A:$A,MATCH($A1088,'Smelter Look-up'!$E:$E,0)))</f>
        <v/>
      </c>
      <c r="C1088" s="212" t="str">
        <f aca="false">IF(LEN(A1088)=0,"",INDEX('Smelter Look-up'!$C:$C,MATCH($A1088,'Smelter Look-up'!$E:$E,0)))</f>
        <v/>
      </c>
      <c r="D1088" s="213"/>
      <c r="E1088" s="211" t="str">
        <f aca="true">IF(ISERROR($V1088),"",OFFSET('Smelter Look-up'!$D$4,$V1088-4,0)&amp;"")</f>
        <v/>
      </c>
      <c r="F1088" s="214" t="str">
        <f aca="true">IF(ISERROR($V1088),"",OFFSET('Smelter Look-up'!$E$4,$V1088-4,0))</f>
        <v/>
      </c>
      <c r="G1088" s="214" t="str">
        <f aca="true">IF(C1088=$X$4,IF(ISERROR($V1088),"Enter smelter details","RMI"),IF(ISERROR($V1088),"",OFFSET('Smelter Look-up'!$F$4,$V1088-4,0)))</f>
        <v/>
      </c>
      <c r="H1088" s="215" t="str">
        <f aca="true">IF(ISERROR($V1088),"",OFFSET('Smelter Look-up'!$G$4,$V1088-4,0))</f>
        <v/>
      </c>
      <c r="I1088" s="216" t="str">
        <f aca="true">IF(ISERROR($V1088),"",OFFSET('Smelter Look-up'!$H$4,$V1088-4,0))</f>
        <v/>
      </c>
      <c r="J1088" s="216" t="str">
        <f aca="true">IF(ISERROR($V1088),"",OFFSET('Smelter Look-up'!$I$4,$V1088-4,0))</f>
        <v/>
      </c>
      <c r="K1088" s="217"/>
      <c r="L1088" s="217"/>
      <c r="M1088" s="217"/>
      <c r="N1088" s="217"/>
      <c r="O1088" s="217"/>
      <c r="P1088" s="218"/>
      <c r="Q1088" s="219"/>
      <c r="R1088" s="220" t="str">
        <f aca="true">IF(ISERROR($V1088),"",OFFSET('Smelter Look-up'!$C$4,$V1088-4,0)&amp;"")</f>
        <v/>
      </c>
      <c r="S1088" s="221" t="str">
        <f aca="true">IF(B1088="","",IF(ISERROR(MATCH($E1088,CL,0)),"Unknown",INDIRECT("'C'!$A$"&amp;MATCH($E1088,CL,0)+1)))</f>
        <v/>
      </c>
      <c r="T1088" s="221" t="str">
        <f aca="true">IF(B1088="","",IF(ISERROR(MATCH($J1088,SorP!$B$1:$B$6279,0)),"",INDIRECT("'SorP'!$A$"&amp;MATCH($S1088&amp;$J1088,SorP!C:C,0))))</f>
        <v/>
      </c>
      <c r="U1088" s="222"/>
      <c r="V1088" s="223" t="e">
        <f aca="false">IF(C1088="",NA(),IF(OR(C1088="Smelter not listed",C1088="Smelter not yet identified"),MATCH($B1088&amp;$D1088,'Smelter Look-up'!$J:$J,0),MATCH($B1088&amp;$C1088,'Smelter Look-up'!$J:$J,0)))</f>
        <v>#N/A</v>
      </c>
      <c r="X1088" s="179" t="n">
        <f aca="false">IF(AND(C1088="Smelter not listed",OR(LEN(D1088)=0,LEN(E1088)=0)),1,0)</f>
        <v>0</v>
      </c>
      <c r="AB1088" s="224" t="str">
        <f aca="false">B1088&amp;C1088</f>
        <v/>
      </c>
    </row>
    <row r="1089" s="179" customFormat="true" ht="20.25" hidden="false" customHeight="false" outlineLevel="0" collapsed="false">
      <c r="A1089" s="221"/>
      <c r="B1089" s="211" t="str">
        <f aca="false">IF(LEN(A1089)=0,"",INDEX('Smelter Look-up'!$A:$A,MATCH($A1089,'Smelter Look-up'!$E:$E,0)))</f>
        <v/>
      </c>
      <c r="C1089" s="212" t="str">
        <f aca="false">IF(LEN(A1089)=0,"",INDEX('Smelter Look-up'!$C:$C,MATCH($A1089,'Smelter Look-up'!$E:$E,0)))</f>
        <v/>
      </c>
      <c r="D1089" s="213"/>
      <c r="E1089" s="211" t="str">
        <f aca="true">IF(ISERROR($V1089),"",OFFSET('Smelter Look-up'!$D$4,$V1089-4,0)&amp;"")</f>
        <v/>
      </c>
      <c r="F1089" s="214" t="str">
        <f aca="true">IF(ISERROR($V1089),"",OFFSET('Smelter Look-up'!$E$4,$V1089-4,0))</f>
        <v/>
      </c>
      <c r="G1089" s="214" t="str">
        <f aca="true">IF(C1089=$X$4,IF(ISERROR($V1089),"Enter smelter details","RMI"),IF(ISERROR($V1089),"",OFFSET('Smelter Look-up'!$F$4,$V1089-4,0)))</f>
        <v/>
      </c>
      <c r="H1089" s="215" t="str">
        <f aca="true">IF(ISERROR($V1089),"",OFFSET('Smelter Look-up'!$G$4,$V1089-4,0))</f>
        <v/>
      </c>
      <c r="I1089" s="216" t="str">
        <f aca="true">IF(ISERROR($V1089),"",OFFSET('Smelter Look-up'!$H$4,$V1089-4,0))</f>
        <v/>
      </c>
      <c r="J1089" s="216" t="str">
        <f aca="true">IF(ISERROR($V1089),"",OFFSET('Smelter Look-up'!$I$4,$V1089-4,0))</f>
        <v/>
      </c>
      <c r="K1089" s="217"/>
      <c r="L1089" s="217"/>
      <c r="M1089" s="217"/>
      <c r="N1089" s="217"/>
      <c r="O1089" s="217"/>
      <c r="P1089" s="218"/>
      <c r="Q1089" s="219"/>
      <c r="R1089" s="220" t="str">
        <f aca="true">IF(ISERROR($V1089),"",OFFSET('Smelter Look-up'!$C$4,$V1089-4,0)&amp;"")</f>
        <v/>
      </c>
      <c r="S1089" s="221" t="str">
        <f aca="true">IF(B1089="","",IF(ISERROR(MATCH($E1089,CL,0)),"Unknown",INDIRECT("'C'!$A$"&amp;MATCH($E1089,CL,0)+1)))</f>
        <v/>
      </c>
      <c r="T1089" s="221" t="str">
        <f aca="true">IF(B1089="","",IF(ISERROR(MATCH($J1089,SorP!$B$1:$B$6279,0)),"",INDIRECT("'SorP'!$A$"&amp;MATCH($S1089&amp;$J1089,SorP!C:C,0))))</f>
        <v/>
      </c>
      <c r="U1089" s="222"/>
      <c r="V1089" s="223" t="e">
        <f aca="false">IF(C1089="",NA(),IF(OR(C1089="Smelter not listed",C1089="Smelter not yet identified"),MATCH($B1089&amp;$D1089,'Smelter Look-up'!$J:$J,0),MATCH($B1089&amp;$C1089,'Smelter Look-up'!$J:$J,0)))</f>
        <v>#N/A</v>
      </c>
      <c r="X1089" s="179" t="n">
        <f aca="false">IF(AND(C1089="Smelter not listed",OR(LEN(D1089)=0,LEN(E1089)=0)),1,0)</f>
        <v>0</v>
      </c>
      <c r="AB1089" s="224" t="str">
        <f aca="false">B1089&amp;C1089</f>
        <v/>
      </c>
    </row>
    <row r="1090" s="179" customFormat="true" ht="20.25" hidden="false" customHeight="false" outlineLevel="0" collapsed="false">
      <c r="A1090" s="221"/>
      <c r="B1090" s="211" t="str">
        <f aca="false">IF(LEN(A1090)=0,"",INDEX('Smelter Look-up'!$A:$A,MATCH($A1090,'Smelter Look-up'!$E:$E,0)))</f>
        <v/>
      </c>
      <c r="C1090" s="212" t="str">
        <f aca="false">IF(LEN(A1090)=0,"",INDEX('Smelter Look-up'!$C:$C,MATCH($A1090,'Smelter Look-up'!$E:$E,0)))</f>
        <v/>
      </c>
      <c r="D1090" s="213"/>
      <c r="E1090" s="211" t="str">
        <f aca="true">IF(ISERROR($V1090),"",OFFSET('Smelter Look-up'!$D$4,$V1090-4,0)&amp;"")</f>
        <v/>
      </c>
      <c r="F1090" s="214" t="str">
        <f aca="true">IF(ISERROR($V1090),"",OFFSET('Smelter Look-up'!$E$4,$V1090-4,0))</f>
        <v/>
      </c>
      <c r="G1090" s="214" t="str">
        <f aca="true">IF(C1090=$X$4,IF(ISERROR($V1090),"Enter smelter details","RMI"),IF(ISERROR($V1090),"",OFFSET('Smelter Look-up'!$F$4,$V1090-4,0)))</f>
        <v/>
      </c>
      <c r="H1090" s="215" t="str">
        <f aca="true">IF(ISERROR($V1090),"",OFFSET('Smelter Look-up'!$G$4,$V1090-4,0))</f>
        <v/>
      </c>
      <c r="I1090" s="216" t="str">
        <f aca="true">IF(ISERROR($V1090),"",OFFSET('Smelter Look-up'!$H$4,$V1090-4,0))</f>
        <v/>
      </c>
      <c r="J1090" s="216" t="str">
        <f aca="true">IF(ISERROR($V1090),"",OFFSET('Smelter Look-up'!$I$4,$V1090-4,0))</f>
        <v/>
      </c>
      <c r="K1090" s="217"/>
      <c r="L1090" s="217"/>
      <c r="M1090" s="217"/>
      <c r="N1090" s="217"/>
      <c r="O1090" s="217"/>
      <c r="P1090" s="218"/>
      <c r="Q1090" s="219"/>
      <c r="R1090" s="220" t="str">
        <f aca="true">IF(ISERROR($V1090),"",OFFSET('Smelter Look-up'!$C$4,$V1090-4,0)&amp;"")</f>
        <v/>
      </c>
      <c r="S1090" s="221" t="str">
        <f aca="true">IF(B1090="","",IF(ISERROR(MATCH($E1090,CL,0)),"Unknown",INDIRECT("'C'!$A$"&amp;MATCH($E1090,CL,0)+1)))</f>
        <v/>
      </c>
      <c r="T1090" s="221" t="str">
        <f aca="true">IF(B1090="","",IF(ISERROR(MATCH($J1090,SorP!$B$1:$B$6279,0)),"",INDIRECT("'SorP'!$A$"&amp;MATCH($S1090&amp;$J1090,SorP!C:C,0))))</f>
        <v/>
      </c>
      <c r="U1090" s="222"/>
      <c r="V1090" s="223" t="e">
        <f aca="false">IF(C1090="",NA(),IF(OR(C1090="Smelter not listed",C1090="Smelter not yet identified"),MATCH($B1090&amp;$D1090,'Smelter Look-up'!$J:$J,0),MATCH($B1090&amp;$C1090,'Smelter Look-up'!$J:$J,0)))</f>
        <v>#N/A</v>
      </c>
      <c r="X1090" s="179" t="n">
        <f aca="false">IF(AND(C1090="Smelter not listed",OR(LEN(D1090)=0,LEN(E1090)=0)),1,0)</f>
        <v>0</v>
      </c>
      <c r="AB1090" s="224" t="str">
        <f aca="false">B1090&amp;C1090</f>
        <v/>
      </c>
    </row>
    <row r="1091" s="179" customFormat="true" ht="20.25" hidden="false" customHeight="false" outlineLevel="0" collapsed="false">
      <c r="A1091" s="221"/>
      <c r="B1091" s="211" t="str">
        <f aca="false">IF(LEN(A1091)=0,"",INDEX('Smelter Look-up'!$A:$A,MATCH($A1091,'Smelter Look-up'!$E:$E,0)))</f>
        <v/>
      </c>
      <c r="C1091" s="212" t="str">
        <f aca="false">IF(LEN(A1091)=0,"",INDEX('Smelter Look-up'!$C:$C,MATCH($A1091,'Smelter Look-up'!$E:$E,0)))</f>
        <v/>
      </c>
      <c r="D1091" s="213"/>
      <c r="E1091" s="211" t="str">
        <f aca="true">IF(ISERROR($V1091),"",OFFSET('Smelter Look-up'!$D$4,$V1091-4,0)&amp;"")</f>
        <v/>
      </c>
      <c r="F1091" s="214" t="str">
        <f aca="true">IF(ISERROR($V1091),"",OFFSET('Smelter Look-up'!$E$4,$V1091-4,0))</f>
        <v/>
      </c>
      <c r="G1091" s="214" t="str">
        <f aca="true">IF(C1091=$X$4,IF(ISERROR($V1091),"Enter smelter details","RMI"),IF(ISERROR($V1091),"",OFFSET('Smelter Look-up'!$F$4,$V1091-4,0)))</f>
        <v/>
      </c>
      <c r="H1091" s="215" t="str">
        <f aca="true">IF(ISERROR($V1091),"",OFFSET('Smelter Look-up'!$G$4,$V1091-4,0))</f>
        <v/>
      </c>
      <c r="I1091" s="216" t="str">
        <f aca="true">IF(ISERROR($V1091),"",OFFSET('Smelter Look-up'!$H$4,$V1091-4,0))</f>
        <v/>
      </c>
      <c r="J1091" s="216" t="str">
        <f aca="true">IF(ISERROR($V1091),"",OFFSET('Smelter Look-up'!$I$4,$V1091-4,0))</f>
        <v/>
      </c>
      <c r="K1091" s="217"/>
      <c r="L1091" s="217"/>
      <c r="M1091" s="217"/>
      <c r="N1091" s="217"/>
      <c r="O1091" s="217"/>
      <c r="P1091" s="218"/>
      <c r="Q1091" s="219"/>
      <c r="R1091" s="220" t="str">
        <f aca="true">IF(ISERROR($V1091),"",OFFSET('Smelter Look-up'!$C$4,$V1091-4,0)&amp;"")</f>
        <v/>
      </c>
      <c r="S1091" s="221" t="str">
        <f aca="true">IF(B1091="","",IF(ISERROR(MATCH($E1091,CL,0)),"Unknown",INDIRECT("'C'!$A$"&amp;MATCH($E1091,CL,0)+1)))</f>
        <v/>
      </c>
      <c r="T1091" s="221" t="str">
        <f aca="true">IF(B1091="","",IF(ISERROR(MATCH($J1091,SorP!$B$1:$B$6279,0)),"",INDIRECT("'SorP'!$A$"&amp;MATCH($S1091&amp;$J1091,SorP!C:C,0))))</f>
        <v/>
      </c>
      <c r="U1091" s="222"/>
      <c r="V1091" s="223" t="e">
        <f aca="false">IF(C1091="",NA(),IF(OR(C1091="Smelter not listed",C1091="Smelter not yet identified"),MATCH($B1091&amp;$D1091,'Smelter Look-up'!$J:$J,0),MATCH($B1091&amp;$C1091,'Smelter Look-up'!$J:$J,0)))</f>
        <v>#N/A</v>
      </c>
      <c r="X1091" s="179" t="n">
        <f aca="false">IF(AND(C1091="Smelter not listed",OR(LEN(D1091)=0,LEN(E1091)=0)),1,0)</f>
        <v>0</v>
      </c>
      <c r="AB1091" s="224" t="str">
        <f aca="false">B1091&amp;C1091</f>
        <v/>
      </c>
    </row>
    <row r="1092" s="179" customFormat="true" ht="20.25" hidden="false" customHeight="false" outlineLevel="0" collapsed="false">
      <c r="A1092" s="221"/>
      <c r="B1092" s="211" t="str">
        <f aca="false">IF(LEN(A1092)=0,"",INDEX('Smelter Look-up'!$A:$A,MATCH($A1092,'Smelter Look-up'!$E:$E,0)))</f>
        <v/>
      </c>
      <c r="C1092" s="212" t="str">
        <f aca="false">IF(LEN(A1092)=0,"",INDEX('Smelter Look-up'!$C:$C,MATCH($A1092,'Smelter Look-up'!$E:$E,0)))</f>
        <v/>
      </c>
      <c r="D1092" s="213"/>
      <c r="E1092" s="211" t="str">
        <f aca="true">IF(ISERROR($V1092),"",OFFSET('Smelter Look-up'!$D$4,$V1092-4,0)&amp;"")</f>
        <v/>
      </c>
      <c r="F1092" s="214" t="str">
        <f aca="true">IF(ISERROR($V1092),"",OFFSET('Smelter Look-up'!$E$4,$V1092-4,0))</f>
        <v/>
      </c>
      <c r="G1092" s="214" t="str">
        <f aca="true">IF(C1092=$X$4,IF(ISERROR($V1092),"Enter smelter details","RMI"),IF(ISERROR($V1092),"",OFFSET('Smelter Look-up'!$F$4,$V1092-4,0)))</f>
        <v/>
      </c>
      <c r="H1092" s="215" t="str">
        <f aca="true">IF(ISERROR($V1092),"",OFFSET('Smelter Look-up'!$G$4,$V1092-4,0))</f>
        <v/>
      </c>
      <c r="I1092" s="216" t="str">
        <f aca="true">IF(ISERROR($V1092),"",OFFSET('Smelter Look-up'!$H$4,$V1092-4,0))</f>
        <v/>
      </c>
      <c r="J1092" s="216" t="str">
        <f aca="true">IF(ISERROR($V1092),"",OFFSET('Smelter Look-up'!$I$4,$V1092-4,0))</f>
        <v/>
      </c>
      <c r="K1092" s="217"/>
      <c r="L1092" s="217"/>
      <c r="M1092" s="217"/>
      <c r="N1092" s="217"/>
      <c r="O1092" s="217"/>
      <c r="P1092" s="218"/>
      <c r="Q1092" s="219"/>
      <c r="R1092" s="220" t="str">
        <f aca="true">IF(ISERROR($V1092),"",OFFSET('Smelter Look-up'!$C$4,$V1092-4,0)&amp;"")</f>
        <v/>
      </c>
      <c r="S1092" s="221" t="str">
        <f aca="true">IF(B1092="","",IF(ISERROR(MATCH($E1092,CL,0)),"Unknown",INDIRECT("'C'!$A$"&amp;MATCH($E1092,CL,0)+1)))</f>
        <v/>
      </c>
      <c r="T1092" s="221" t="str">
        <f aca="true">IF(B1092="","",IF(ISERROR(MATCH($J1092,SorP!$B$1:$B$6279,0)),"",INDIRECT("'SorP'!$A$"&amp;MATCH($S1092&amp;$J1092,SorP!C:C,0))))</f>
        <v/>
      </c>
      <c r="U1092" s="222"/>
      <c r="V1092" s="223" t="e">
        <f aca="false">IF(C1092="",NA(),IF(OR(C1092="Smelter not listed",C1092="Smelter not yet identified"),MATCH($B1092&amp;$D1092,'Smelter Look-up'!$J:$J,0),MATCH($B1092&amp;$C1092,'Smelter Look-up'!$J:$J,0)))</f>
        <v>#N/A</v>
      </c>
      <c r="X1092" s="179" t="n">
        <f aca="false">IF(AND(C1092="Smelter not listed",OR(LEN(D1092)=0,LEN(E1092)=0)),1,0)</f>
        <v>0</v>
      </c>
      <c r="AB1092" s="224" t="str">
        <f aca="false">B1092&amp;C1092</f>
        <v/>
      </c>
    </row>
    <row r="1093" s="179" customFormat="true" ht="20.25" hidden="false" customHeight="false" outlineLevel="0" collapsed="false">
      <c r="A1093" s="221"/>
      <c r="B1093" s="211" t="str">
        <f aca="false">IF(LEN(A1093)=0,"",INDEX('Smelter Look-up'!$A:$A,MATCH($A1093,'Smelter Look-up'!$E:$E,0)))</f>
        <v/>
      </c>
      <c r="C1093" s="212" t="str">
        <f aca="false">IF(LEN(A1093)=0,"",INDEX('Smelter Look-up'!$C:$C,MATCH($A1093,'Smelter Look-up'!$E:$E,0)))</f>
        <v/>
      </c>
      <c r="D1093" s="213"/>
      <c r="E1093" s="211" t="str">
        <f aca="true">IF(ISERROR($V1093),"",OFFSET('Smelter Look-up'!$D$4,$V1093-4,0)&amp;"")</f>
        <v/>
      </c>
      <c r="F1093" s="214" t="str">
        <f aca="true">IF(ISERROR($V1093),"",OFFSET('Smelter Look-up'!$E$4,$V1093-4,0))</f>
        <v/>
      </c>
      <c r="G1093" s="214" t="str">
        <f aca="true">IF(C1093=$X$4,IF(ISERROR($V1093),"Enter smelter details","RMI"),IF(ISERROR($V1093),"",OFFSET('Smelter Look-up'!$F$4,$V1093-4,0)))</f>
        <v/>
      </c>
      <c r="H1093" s="215" t="str">
        <f aca="true">IF(ISERROR($V1093),"",OFFSET('Smelter Look-up'!$G$4,$V1093-4,0))</f>
        <v/>
      </c>
      <c r="I1093" s="216" t="str">
        <f aca="true">IF(ISERROR($V1093),"",OFFSET('Smelter Look-up'!$H$4,$V1093-4,0))</f>
        <v/>
      </c>
      <c r="J1093" s="216" t="str">
        <f aca="true">IF(ISERROR($V1093),"",OFFSET('Smelter Look-up'!$I$4,$V1093-4,0))</f>
        <v/>
      </c>
      <c r="K1093" s="217"/>
      <c r="L1093" s="217"/>
      <c r="M1093" s="217"/>
      <c r="N1093" s="217"/>
      <c r="O1093" s="217"/>
      <c r="P1093" s="218"/>
      <c r="Q1093" s="219"/>
      <c r="R1093" s="220" t="str">
        <f aca="true">IF(ISERROR($V1093),"",OFFSET('Smelter Look-up'!$C$4,$V1093-4,0)&amp;"")</f>
        <v/>
      </c>
      <c r="S1093" s="221" t="str">
        <f aca="true">IF(B1093="","",IF(ISERROR(MATCH($E1093,CL,0)),"Unknown",INDIRECT("'C'!$A$"&amp;MATCH($E1093,CL,0)+1)))</f>
        <v/>
      </c>
      <c r="T1093" s="221" t="str">
        <f aca="true">IF(B1093="","",IF(ISERROR(MATCH($J1093,SorP!$B$1:$B$6279,0)),"",INDIRECT("'SorP'!$A$"&amp;MATCH($S1093&amp;$J1093,SorP!C:C,0))))</f>
        <v/>
      </c>
      <c r="U1093" s="222"/>
      <c r="V1093" s="223" t="e">
        <f aca="false">IF(C1093="",NA(),IF(OR(C1093="Smelter not listed",C1093="Smelter not yet identified"),MATCH($B1093&amp;$D1093,'Smelter Look-up'!$J:$J,0),MATCH($B1093&amp;$C1093,'Smelter Look-up'!$J:$J,0)))</f>
        <v>#N/A</v>
      </c>
      <c r="X1093" s="179" t="n">
        <f aca="false">IF(AND(C1093="Smelter not listed",OR(LEN(D1093)=0,LEN(E1093)=0)),1,0)</f>
        <v>0</v>
      </c>
      <c r="AB1093" s="224" t="str">
        <f aca="false">B1093&amp;C1093</f>
        <v/>
      </c>
    </row>
    <row r="1094" s="179" customFormat="true" ht="20.25" hidden="false" customHeight="false" outlineLevel="0" collapsed="false">
      <c r="A1094" s="221"/>
      <c r="B1094" s="211" t="str">
        <f aca="false">IF(LEN(A1094)=0,"",INDEX('Smelter Look-up'!$A:$A,MATCH($A1094,'Smelter Look-up'!$E:$E,0)))</f>
        <v/>
      </c>
      <c r="C1094" s="212" t="str">
        <f aca="false">IF(LEN(A1094)=0,"",INDEX('Smelter Look-up'!$C:$C,MATCH($A1094,'Smelter Look-up'!$E:$E,0)))</f>
        <v/>
      </c>
      <c r="D1094" s="213"/>
      <c r="E1094" s="211" t="str">
        <f aca="true">IF(ISERROR($V1094),"",OFFSET('Smelter Look-up'!$D$4,$V1094-4,0)&amp;"")</f>
        <v/>
      </c>
      <c r="F1094" s="214" t="str">
        <f aca="true">IF(ISERROR($V1094),"",OFFSET('Smelter Look-up'!$E$4,$V1094-4,0))</f>
        <v/>
      </c>
      <c r="G1094" s="214" t="str">
        <f aca="true">IF(C1094=$X$4,IF(ISERROR($V1094),"Enter smelter details","RMI"),IF(ISERROR($V1094),"",OFFSET('Smelter Look-up'!$F$4,$V1094-4,0)))</f>
        <v/>
      </c>
      <c r="H1094" s="215" t="str">
        <f aca="true">IF(ISERROR($V1094),"",OFFSET('Smelter Look-up'!$G$4,$V1094-4,0))</f>
        <v/>
      </c>
      <c r="I1094" s="216" t="str">
        <f aca="true">IF(ISERROR($V1094),"",OFFSET('Smelter Look-up'!$H$4,$V1094-4,0))</f>
        <v/>
      </c>
      <c r="J1094" s="216" t="str">
        <f aca="true">IF(ISERROR($V1094),"",OFFSET('Smelter Look-up'!$I$4,$V1094-4,0))</f>
        <v/>
      </c>
      <c r="K1094" s="217"/>
      <c r="L1094" s="217"/>
      <c r="M1094" s="217"/>
      <c r="N1094" s="217"/>
      <c r="O1094" s="217"/>
      <c r="P1094" s="218"/>
      <c r="Q1094" s="219"/>
      <c r="R1094" s="220" t="str">
        <f aca="true">IF(ISERROR($V1094),"",OFFSET('Smelter Look-up'!$C$4,$V1094-4,0)&amp;"")</f>
        <v/>
      </c>
      <c r="S1094" s="221" t="str">
        <f aca="true">IF(B1094="","",IF(ISERROR(MATCH($E1094,CL,0)),"Unknown",INDIRECT("'C'!$A$"&amp;MATCH($E1094,CL,0)+1)))</f>
        <v/>
      </c>
      <c r="T1094" s="221" t="str">
        <f aca="true">IF(B1094="","",IF(ISERROR(MATCH($J1094,SorP!$B$1:$B$6279,0)),"",INDIRECT("'SorP'!$A$"&amp;MATCH($S1094&amp;$J1094,SorP!C:C,0))))</f>
        <v/>
      </c>
      <c r="U1094" s="222"/>
      <c r="V1094" s="223" t="e">
        <f aca="false">IF(C1094="",NA(),IF(OR(C1094="Smelter not listed",C1094="Smelter not yet identified"),MATCH($B1094&amp;$D1094,'Smelter Look-up'!$J:$J,0),MATCH($B1094&amp;$C1094,'Smelter Look-up'!$J:$J,0)))</f>
        <v>#N/A</v>
      </c>
      <c r="X1094" s="179" t="n">
        <f aca="false">IF(AND(C1094="Smelter not listed",OR(LEN(D1094)=0,LEN(E1094)=0)),1,0)</f>
        <v>0</v>
      </c>
      <c r="AB1094" s="224" t="str">
        <f aca="false">B1094&amp;C1094</f>
        <v/>
      </c>
    </row>
    <row r="1095" s="179" customFormat="true" ht="20.25" hidden="false" customHeight="false" outlineLevel="0" collapsed="false">
      <c r="A1095" s="221"/>
      <c r="B1095" s="211" t="str">
        <f aca="false">IF(LEN(A1095)=0,"",INDEX('Smelter Look-up'!$A:$A,MATCH($A1095,'Smelter Look-up'!$E:$E,0)))</f>
        <v/>
      </c>
      <c r="C1095" s="212" t="str">
        <f aca="false">IF(LEN(A1095)=0,"",INDEX('Smelter Look-up'!$C:$C,MATCH($A1095,'Smelter Look-up'!$E:$E,0)))</f>
        <v/>
      </c>
      <c r="D1095" s="213"/>
      <c r="E1095" s="211" t="str">
        <f aca="true">IF(ISERROR($V1095),"",OFFSET('Smelter Look-up'!$D$4,$V1095-4,0)&amp;"")</f>
        <v/>
      </c>
      <c r="F1095" s="214" t="str">
        <f aca="true">IF(ISERROR($V1095),"",OFFSET('Smelter Look-up'!$E$4,$V1095-4,0))</f>
        <v/>
      </c>
      <c r="G1095" s="214" t="str">
        <f aca="true">IF(C1095=$X$4,IF(ISERROR($V1095),"Enter smelter details","RMI"),IF(ISERROR($V1095),"",OFFSET('Smelter Look-up'!$F$4,$V1095-4,0)))</f>
        <v/>
      </c>
      <c r="H1095" s="215" t="str">
        <f aca="true">IF(ISERROR($V1095),"",OFFSET('Smelter Look-up'!$G$4,$V1095-4,0))</f>
        <v/>
      </c>
      <c r="I1095" s="216" t="str">
        <f aca="true">IF(ISERROR($V1095),"",OFFSET('Smelter Look-up'!$H$4,$V1095-4,0))</f>
        <v/>
      </c>
      <c r="J1095" s="216" t="str">
        <f aca="true">IF(ISERROR($V1095),"",OFFSET('Smelter Look-up'!$I$4,$V1095-4,0))</f>
        <v/>
      </c>
      <c r="K1095" s="217"/>
      <c r="L1095" s="217"/>
      <c r="M1095" s="217"/>
      <c r="N1095" s="217"/>
      <c r="O1095" s="217"/>
      <c r="P1095" s="218"/>
      <c r="Q1095" s="219"/>
      <c r="R1095" s="220" t="str">
        <f aca="true">IF(ISERROR($V1095),"",OFFSET('Smelter Look-up'!$C$4,$V1095-4,0)&amp;"")</f>
        <v/>
      </c>
      <c r="S1095" s="221" t="str">
        <f aca="true">IF(B1095="","",IF(ISERROR(MATCH($E1095,CL,0)),"Unknown",INDIRECT("'C'!$A$"&amp;MATCH($E1095,CL,0)+1)))</f>
        <v/>
      </c>
      <c r="T1095" s="221" t="str">
        <f aca="true">IF(B1095="","",IF(ISERROR(MATCH($J1095,SorP!$B$1:$B$6279,0)),"",INDIRECT("'SorP'!$A$"&amp;MATCH($S1095&amp;$J1095,SorP!C:C,0))))</f>
        <v/>
      </c>
      <c r="U1095" s="222"/>
      <c r="V1095" s="223" t="e">
        <f aca="false">IF(C1095="",NA(),IF(OR(C1095="Smelter not listed",C1095="Smelter not yet identified"),MATCH($B1095&amp;$D1095,'Smelter Look-up'!$J:$J,0),MATCH($B1095&amp;$C1095,'Smelter Look-up'!$J:$J,0)))</f>
        <v>#N/A</v>
      </c>
      <c r="X1095" s="179" t="n">
        <f aca="false">IF(AND(C1095="Smelter not listed",OR(LEN(D1095)=0,LEN(E1095)=0)),1,0)</f>
        <v>0</v>
      </c>
      <c r="AB1095" s="224" t="str">
        <f aca="false">B1095&amp;C1095</f>
        <v/>
      </c>
    </row>
    <row r="1096" s="179" customFormat="true" ht="20.25" hidden="false" customHeight="false" outlineLevel="0" collapsed="false">
      <c r="A1096" s="221"/>
      <c r="B1096" s="211" t="str">
        <f aca="false">IF(LEN(A1096)=0,"",INDEX('Smelter Look-up'!$A:$A,MATCH($A1096,'Smelter Look-up'!$E:$E,0)))</f>
        <v/>
      </c>
      <c r="C1096" s="212" t="str">
        <f aca="false">IF(LEN(A1096)=0,"",INDEX('Smelter Look-up'!$C:$C,MATCH($A1096,'Smelter Look-up'!$E:$E,0)))</f>
        <v/>
      </c>
      <c r="D1096" s="213"/>
      <c r="E1096" s="211" t="str">
        <f aca="true">IF(ISERROR($V1096),"",OFFSET('Smelter Look-up'!$D$4,$V1096-4,0)&amp;"")</f>
        <v/>
      </c>
      <c r="F1096" s="214" t="str">
        <f aca="true">IF(ISERROR($V1096),"",OFFSET('Smelter Look-up'!$E$4,$V1096-4,0))</f>
        <v/>
      </c>
      <c r="G1096" s="214" t="str">
        <f aca="true">IF(C1096=$X$4,IF(ISERROR($V1096),"Enter smelter details","RMI"),IF(ISERROR($V1096),"",OFFSET('Smelter Look-up'!$F$4,$V1096-4,0)))</f>
        <v/>
      </c>
      <c r="H1096" s="215" t="str">
        <f aca="true">IF(ISERROR($V1096),"",OFFSET('Smelter Look-up'!$G$4,$V1096-4,0))</f>
        <v/>
      </c>
      <c r="I1096" s="216" t="str">
        <f aca="true">IF(ISERROR($V1096),"",OFFSET('Smelter Look-up'!$H$4,$V1096-4,0))</f>
        <v/>
      </c>
      <c r="J1096" s="216" t="str">
        <f aca="true">IF(ISERROR($V1096),"",OFFSET('Smelter Look-up'!$I$4,$V1096-4,0))</f>
        <v/>
      </c>
      <c r="K1096" s="217"/>
      <c r="L1096" s="217"/>
      <c r="M1096" s="217"/>
      <c r="N1096" s="217"/>
      <c r="O1096" s="217"/>
      <c r="P1096" s="218"/>
      <c r="Q1096" s="219"/>
      <c r="R1096" s="220" t="str">
        <f aca="true">IF(ISERROR($V1096),"",OFFSET('Smelter Look-up'!$C$4,$V1096-4,0)&amp;"")</f>
        <v/>
      </c>
      <c r="S1096" s="221" t="str">
        <f aca="true">IF(B1096="","",IF(ISERROR(MATCH($E1096,CL,0)),"Unknown",INDIRECT("'C'!$A$"&amp;MATCH($E1096,CL,0)+1)))</f>
        <v/>
      </c>
      <c r="T1096" s="221" t="str">
        <f aca="true">IF(B1096="","",IF(ISERROR(MATCH($J1096,SorP!$B$1:$B$6279,0)),"",INDIRECT("'SorP'!$A$"&amp;MATCH($S1096&amp;$J1096,SorP!C:C,0))))</f>
        <v/>
      </c>
      <c r="U1096" s="222"/>
      <c r="V1096" s="223" t="e">
        <f aca="false">IF(C1096="",NA(),IF(OR(C1096="Smelter not listed",C1096="Smelter not yet identified"),MATCH($B1096&amp;$D1096,'Smelter Look-up'!$J:$J,0),MATCH($B1096&amp;$C1096,'Smelter Look-up'!$J:$J,0)))</f>
        <v>#N/A</v>
      </c>
      <c r="X1096" s="179" t="n">
        <f aca="false">IF(AND(C1096="Smelter not listed",OR(LEN(D1096)=0,LEN(E1096)=0)),1,0)</f>
        <v>0</v>
      </c>
      <c r="AB1096" s="224" t="str">
        <f aca="false">B1096&amp;C1096</f>
        <v/>
      </c>
    </row>
    <row r="1097" s="179" customFormat="true" ht="20.25" hidden="false" customHeight="false" outlineLevel="0" collapsed="false">
      <c r="A1097" s="221"/>
      <c r="B1097" s="211" t="str">
        <f aca="false">IF(LEN(A1097)=0,"",INDEX('Smelter Look-up'!$A:$A,MATCH($A1097,'Smelter Look-up'!$E:$E,0)))</f>
        <v/>
      </c>
      <c r="C1097" s="212" t="str">
        <f aca="false">IF(LEN(A1097)=0,"",INDEX('Smelter Look-up'!$C:$C,MATCH($A1097,'Smelter Look-up'!$E:$E,0)))</f>
        <v/>
      </c>
      <c r="D1097" s="213"/>
      <c r="E1097" s="211" t="str">
        <f aca="true">IF(ISERROR($V1097),"",OFFSET('Smelter Look-up'!$D$4,$V1097-4,0)&amp;"")</f>
        <v/>
      </c>
      <c r="F1097" s="214" t="str">
        <f aca="true">IF(ISERROR($V1097),"",OFFSET('Smelter Look-up'!$E$4,$V1097-4,0))</f>
        <v/>
      </c>
      <c r="G1097" s="214" t="str">
        <f aca="true">IF(C1097=$X$4,IF(ISERROR($V1097),"Enter smelter details","RMI"),IF(ISERROR($V1097),"",OFFSET('Smelter Look-up'!$F$4,$V1097-4,0)))</f>
        <v/>
      </c>
      <c r="H1097" s="215" t="str">
        <f aca="true">IF(ISERROR($V1097),"",OFFSET('Smelter Look-up'!$G$4,$V1097-4,0))</f>
        <v/>
      </c>
      <c r="I1097" s="216" t="str">
        <f aca="true">IF(ISERROR($V1097),"",OFFSET('Smelter Look-up'!$H$4,$V1097-4,0))</f>
        <v/>
      </c>
      <c r="J1097" s="216" t="str">
        <f aca="true">IF(ISERROR($V1097),"",OFFSET('Smelter Look-up'!$I$4,$V1097-4,0))</f>
        <v/>
      </c>
      <c r="K1097" s="217"/>
      <c r="L1097" s="217"/>
      <c r="M1097" s="217"/>
      <c r="N1097" s="217"/>
      <c r="O1097" s="217"/>
      <c r="P1097" s="218"/>
      <c r="Q1097" s="219"/>
      <c r="R1097" s="220" t="str">
        <f aca="true">IF(ISERROR($V1097),"",OFFSET('Smelter Look-up'!$C$4,$V1097-4,0)&amp;"")</f>
        <v/>
      </c>
      <c r="S1097" s="221" t="str">
        <f aca="true">IF(B1097="","",IF(ISERROR(MATCH($E1097,CL,0)),"Unknown",INDIRECT("'C'!$A$"&amp;MATCH($E1097,CL,0)+1)))</f>
        <v/>
      </c>
      <c r="T1097" s="221" t="str">
        <f aca="true">IF(B1097="","",IF(ISERROR(MATCH($J1097,SorP!$B$1:$B$6279,0)),"",INDIRECT("'SorP'!$A$"&amp;MATCH($S1097&amp;$J1097,SorP!C:C,0))))</f>
        <v/>
      </c>
      <c r="U1097" s="222"/>
      <c r="V1097" s="223" t="e">
        <f aca="false">IF(C1097="",NA(),IF(OR(C1097="Smelter not listed",C1097="Smelter not yet identified"),MATCH($B1097&amp;$D1097,'Smelter Look-up'!$J:$J,0),MATCH($B1097&amp;$C1097,'Smelter Look-up'!$J:$J,0)))</f>
        <v>#N/A</v>
      </c>
      <c r="X1097" s="179" t="n">
        <f aca="false">IF(AND(C1097="Smelter not listed",OR(LEN(D1097)=0,LEN(E1097)=0)),1,0)</f>
        <v>0</v>
      </c>
      <c r="AB1097" s="224" t="str">
        <f aca="false">B1097&amp;C1097</f>
        <v/>
      </c>
    </row>
    <row r="1098" s="179" customFormat="true" ht="20.25" hidden="false" customHeight="false" outlineLevel="0" collapsed="false">
      <c r="A1098" s="221"/>
      <c r="B1098" s="211" t="str">
        <f aca="false">IF(LEN(A1098)=0,"",INDEX('Smelter Look-up'!$A:$A,MATCH($A1098,'Smelter Look-up'!$E:$E,0)))</f>
        <v/>
      </c>
      <c r="C1098" s="212" t="str">
        <f aca="false">IF(LEN(A1098)=0,"",INDEX('Smelter Look-up'!$C:$C,MATCH($A1098,'Smelter Look-up'!$E:$E,0)))</f>
        <v/>
      </c>
      <c r="D1098" s="213"/>
      <c r="E1098" s="211" t="str">
        <f aca="true">IF(ISERROR($V1098),"",OFFSET('Smelter Look-up'!$D$4,$V1098-4,0)&amp;"")</f>
        <v/>
      </c>
      <c r="F1098" s="214" t="str">
        <f aca="true">IF(ISERROR($V1098),"",OFFSET('Smelter Look-up'!$E$4,$V1098-4,0))</f>
        <v/>
      </c>
      <c r="G1098" s="214" t="str">
        <f aca="true">IF(C1098=$X$4,IF(ISERROR($V1098),"Enter smelter details","RMI"),IF(ISERROR($V1098),"",OFFSET('Smelter Look-up'!$F$4,$V1098-4,0)))</f>
        <v/>
      </c>
      <c r="H1098" s="215" t="str">
        <f aca="true">IF(ISERROR($V1098),"",OFFSET('Smelter Look-up'!$G$4,$V1098-4,0))</f>
        <v/>
      </c>
      <c r="I1098" s="216" t="str">
        <f aca="true">IF(ISERROR($V1098),"",OFFSET('Smelter Look-up'!$H$4,$V1098-4,0))</f>
        <v/>
      </c>
      <c r="J1098" s="216" t="str">
        <f aca="true">IF(ISERROR($V1098),"",OFFSET('Smelter Look-up'!$I$4,$V1098-4,0))</f>
        <v/>
      </c>
      <c r="K1098" s="217"/>
      <c r="L1098" s="217"/>
      <c r="M1098" s="217"/>
      <c r="N1098" s="217"/>
      <c r="O1098" s="217"/>
      <c r="P1098" s="218"/>
      <c r="Q1098" s="219"/>
      <c r="R1098" s="220" t="str">
        <f aca="true">IF(ISERROR($V1098),"",OFFSET('Smelter Look-up'!$C$4,$V1098-4,0)&amp;"")</f>
        <v/>
      </c>
      <c r="S1098" s="221" t="str">
        <f aca="true">IF(B1098="","",IF(ISERROR(MATCH($E1098,CL,0)),"Unknown",INDIRECT("'C'!$A$"&amp;MATCH($E1098,CL,0)+1)))</f>
        <v/>
      </c>
      <c r="T1098" s="221" t="str">
        <f aca="true">IF(B1098="","",IF(ISERROR(MATCH($J1098,SorP!$B$1:$B$6279,0)),"",INDIRECT("'SorP'!$A$"&amp;MATCH($S1098&amp;$J1098,SorP!C:C,0))))</f>
        <v/>
      </c>
      <c r="U1098" s="222"/>
      <c r="V1098" s="223" t="e">
        <f aca="false">IF(C1098="",NA(),IF(OR(C1098="Smelter not listed",C1098="Smelter not yet identified"),MATCH($B1098&amp;$D1098,'Smelter Look-up'!$J:$J,0),MATCH($B1098&amp;$C1098,'Smelter Look-up'!$J:$J,0)))</f>
        <v>#N/A</v>
      </c>
      <c r="X1098" s="179" t="n">
        <f aca="false">IF(AND(C1098="Smelter not listed",OR(LEN(D1098)=0,LEN(E1098)=0)),1,0)</f>
        <v>0</v>
      </c>
      <c r="AB1098" s="224" t="str">
        <f aca="false">B1098&amp;C1098</f>
        <v/>
      </c>
    </row>
    <row r="1099" s="179" customFormat="true" ht="20.25" hidden="false" customHeight="false" outlineLevel="0" collapsed="false">
      <c r="A1099" s="221"/>
      <c r="B1099" s="211" t="str">
        <f aca="false">IF(LEN(A1099)=0,"",INDEX('Smelter Look-up'!$A:$A,MATCH($A1099,'Smelter Look-up'!$E:$E,0)))</f>
        <v/>
      </c>
      <c r="C1099" s="212" t="str">
        <f aca="false">IF(LEN(A1099)=0,"",INDEX('Smelter Look-up'!$C:$C,MATCH($A1099,'Smelter Look-up'!$E:$E,0)))</f>
        <v/>
      </c>
      <c r="D1099" s="213"/>
      <c r="E1099" s="211" t="str">
        <f aca="true">IF(ISERROR($V1099),"",OFFSET('Smelter Look-up'!$D$4,$V1099-4,0)&amp;"")</f>
        <v/>
      </c>
      <c r="F1099" s="214" t="str">
        <f aca="true">IF(ISERROR($V1099),"",OFFSET('Smelter Look-up'!$E$4,$V1099-4,0))</f>
        <v/>
      </c>
      <c r="G1099" s="214" t="str">
        <f aca="true">IF(C1099=$X$4,IF(ISERROR($V1099),"Enter smelter details","RMI"),IF(ISERROR($V1099),"",OFFSET('Smelter Look-up'!$F$4,$V1099-4,0)))</f>
        <v/>
      </c>
      <c r="H1099" s="215" t="str">
        <f aca="true">IF(ISERROR($V1099),"",OFFSET('Smelter Look-up'!$G$4,$V1099-4,0))</f>
        <v/>
      </c>
      <c r="I1099" s="216" t="str">
        <f aca="true">IF(ISERROR($V1099),"",OFFSET('Smelter Look-up'!$H$4,$V1099-4,0))</f>
        <v/>
      </c>
      <c r="J1099" s="216" t="str">
        <f aca="true">IF(ISERROR($V1099),"",OFFSET('Smelter Look-up'!$I$4,$V1099-4,0))</f>
        <v/>
      </c>
      <c r="K1099" s="217"/>
      <c r="L1099" s="217"/>
      <c r="M1099" s="217"/>
      <c r="N1099" s="217"/>
      <c r="O1099" s="217"/>
      <c r="P1099" s="218"/>
      <c r="Q1099" s="219"/>
      <c r="R1099" s="220" t="str">
        <f aca="true">IF(ISERROR($V1099),"",OFFSET('Smelter Look-up'!$C$4,$V1099-4,0)&amp;"")</f>
        <v/>
      </c>
      <c r="S1099" s="221" t="str">
        <f aca="true">IF(B1099="","",IF(ISERROR(MATCH($E1099,CL,0)),"Unknown",INDIRECT("'C'!$A$"&amp;MATCH($E1099,CL,0)+1)))</f>
        <v/>
      </c>
      <c r="T1099" s="221" t="str">
        <f aca="true">IF(B1099="","",IF(ISERROR(MATCH($J1099,SorP!$B$1:$B$6279,0)),"",INDIRECT("'SorP'!$A$"&amp;MATCH($S1099&amp;$J1099,SorP!C:C,0))))</f>
        <v/>
      </c>
      <c r="U1099" s="222"/>
      <c r="V1099" s="223" t="e">
        <f aca="false">IF(C1099="",NA(),IF(OR(C1099="Smelter not listed",C1099="Smelter not yet identified"),MATCH($B1099&amp;$D1099,'Smelter Look-up'!$J:$J,0),MATCH($B1099&amp;$C1099,'Smelter Look-up'!$J:$J,0)))</f>
        <v>#N/A</v>
      </c>
      <c r="X1099" s="179" t="n">
        <f aca="false">IF(AND(C1099="Smelter not listed",OR(LEN(D1099)=0,LEN(E1099)=0)),1,0)</f>
        <v>0</v>
      </c>
      <c r="AB1099" s="224" t="str">
        <f aca="false">B1099&amp;C1099</f>
        <v/>
      </c>
    </row>
    <row r="1100" s="179" customFormat="true" ht="20.25" hidden="false" customHeight="false" outlineLevel="0" collapsed="false">
      <c r="A1100" s="221"/>
      <c r="B1100" s="211" t="str">
        <f aca="false">IF(LEN(A1100)=0,"",INDEX('Smelter Look-up'!$A:$A,MATCH($A1100,'Smelter Look-up'!$E:$E,0)))</f>
        <v/>
      </c>
      <c r="C1100" s="212" t="str">
        <f aca="false">IF(LEN(A1100)=0,"",INDEX('Smelter Look-up'!$C:$C,MATCH($A1100,'Smelter Look-up'!$E:$E,0)))</f>
        <v/>
      </c>
      <c r="D1100" s="213"/>
      <c r="E1100" s="211" t="str">
        <f aca="true">IF(ISERROR($V1100),"",OFFSET('Smelter Look-up'!$D$4,$V1100-4,0)&amp;"")</f>
        <v/>
      </c>
      <c r="F1100" s="214" t="str">
        <f aca="true">IF(ISERROR($V1100),"",OFFSET('Smelter Look-up'!$E$4,$V1100-4,0))</f>
        <v/>
      </c>
      <c r="G1100" s="214" t="str">
        <f aca="true">IF(C1100=$X$4,IF(ISERROR($V1100),"Enter smelter details","RMI"),IF(ISERROR($V1100),"",OFFSET('Smelter Look-up'!$F$4,$V1100-4,0)))</f>
        <v/>
      </c>
      <c r="H1100" s="215" t="str">
        <f aca="true">IF(ISERROR($V1100),"",OFFSET('Smelter Look-up'!$G$4,$V1100-4,0))</f>
        <v/>
      </c>
      <c r="I1100" s="216" t="str">
        <f aca="true">IF(ISERROR($V1100),"",OFFSET('Smelter Look-up'!$H$4,$V1100-4,0))</f>
        <v/>
      </c>
      <c r="J1100" s="216" t="str">
        <f aca="true">IF(ISERROR($V1100),"",OFFSET('Smelter Look-up'!$I$4,$V1100-4,0))</f>
        <v/>
      </c>
      <c r="K1100" s="217"/>
      <c r="L1100" s="217"/>
      <c r="M1100" s="217"/>
      <c r="N1100" s="217"/>
      <c r="O1100" s="217"/>
      <c r="P1100" s="218"/>
      <c r="Q1100" s="219"/>
      <c r="R1100" s="220" t="str">
        <f aca="true">IF(ISERROR($V1100),"",OFFSET('Smelter Look-up'!$C$4,$V1100-4,0)&amp;"")</f>
        <v/>
      </c>
      <c r="S1100" s="221" t="str">
        <f aca="true">IF(B1100="","",IF(ISERROR(MATCH($E1100,CL,0)),"Unknown",INDIRECT("'C'!$A$"&amp;MATCH($E1100,CL,0)+1)))</f>
        <v/>
      </c>
      <c r="T1100" s="221" t="str">
        <f aca="true">IF(B1100="","",IF(ISERROR(MATCH($J1100,SorP!$B$1:$B$6279,0)),"",INDIRECT("'SorP'!$A$"&amp;MATCH($S1100&amp;$J1100,SorP!C:C,0))))</f>
        <v/>
      </c>
      <c r="U1100" s="222"/>
      <c r="V1100" s="223" t="e">
        <f aca="false">IF(C1100="",NA(),IF(OR(C1100="Smelter not listed",C1100="Smelter not yet identified"),MATCH($B1100&amp;$D1100,'Smelter Look-up'!$J:$J,0),MATCH($B1100&amp;$C1100,'Smelter Look-up'!$J:$J,0)))</f>
        <v>#N/A</v>
      </c>
      <c r="X1100" s="179" t="n">
        <f aca="false">IF(AND(C1100="Smelter not listed",OR(LEN(D1100)=0,LEN(E1100)=0)),1,0)</f>
        <v>0</v>
      </c>
      <c r="AB1100" s="224" t="str">
        <f aca="false">B1100&amp;C1100</f>
        <v/>
      </c>
    </row>
    <row r="1101" s="179" customFormat="true" ht="20.25" hidden="false" customHeight="false" outlineLevel="0" collapsed="false">
      <c r="A1101" s="221"/>
      <c r="B1101" s="211" t="str">
        <f aca="false">IF(LEN(A1101)=0,"",INDEX('Smelter Look-up'!$A:$A,MATCH($A1101,'Smelter Look-up'!$E:$E,0)))</f>
        <v/>
      </c>
      <c r="C1101" s="212" t="str">
        <f aca="false">IF(LEN(A1101)=0,"",INDEX('Smelter Look-up'!$C:$C,MATCH($A1101,'Smelter Look-up'!$E:$E,0)))</f>
        <v/>
      </c>
      <c r="D1101" s="213"/>
      <c r="E1101" s="211" t="str">
        <f aca="true">IF(ISERROR($V1101),"",OFFSET('Smelter Look-up'!$D$4,$V1101-4,0)&amp;"")</f>
        <v/>
      </c>
      <c r="F1101" s="214" t="str">
        <f aca="true">IF(ISERROR($V1101),"",OFFSET('Smelter Look-up'!$E$4,$V1101-4,0))</f>
        <v/>
      </c>
      <c r="G1101" s="214" t="str">
        <f aca="true">IF(C1101=$X$4,IF(ISERROR($V1101),"Enter smelter details","RMI"),IF(ISERROR($V1101),"",OFFSET('Smelter Look-up'!$F$4,$V1101-4,0)))</f>
        <v/>
      </c>
      <c r="H1101" s="215" t="str">
        <f aca="true">IF(ISERROR($V1101),"",OFFSET('Smelter Look-up'!$G$4,$V1101-4,0))</f>
        <v/>
      </c>
      <c r="I1101" s="216" t="str">
        <f aca="true">IF(ISERROR($V1101),"",OFFSET('Smelter Look-up'!$H$4,$V1101-4,0))</f>
        <v/>
      </c>
      <c r="J1101" s="216" t="str">
        <f aca="true">IF(ISERROR($V1101),"",OFFSET('Smelter Look-up'!$I$4,$V1101-4,0))</f>
        <v/>
      </c>
      <c r="K1101" s="217"/>
      <c r="L1101" s="217"/>
      <c r="M1101" s="217"/>
      <c r="N1101" s="217"/>
      <c r="O1101" s="217"/>
      <c r="P1101" s="218"/>
      <c r="Q1101" s="219"/>
      <c r="R1101" s="220" t="str">
        <f aca="true">IF(ISERROR($V1101),"",OFFSET('Smelter Look-up'!$C$4,$V1101-4,0)&amp;"")</f>
        <v/>
      </c>
      <c r="S1101" s="221" t="str">
        <f aca="true">IF(B1101="","",IF(ISERROR(MATCH($E1101,CL,0)),"Unknown",INDIRECT("'C'!$A$"&amp;MATCH($E1101,CL,0)+1)))</f>
        <v/>
      </c>
      <c r="T1101" s="221" t="str">
        <f aca="true">IF(B1101="","",IF(ISERROR(MATCH($J1101,SorP!$B$1:$B$6279,0)),"",INDIRECT("'SorP'!$A$"&amp;MATCH($S1101&amp;$J1101,SorP!C:C,0))))</f>
        <v/>
      </c>
      <c r="U1101" s="222"/>
      <c r="V1101" s="223" t="e">
        <f aca="false">IF(C1101="",NA(),IF(OR(C1101="Smelter not listed",C1101="Smelter not yet identified"),MATCH($B1101&amp;$D1101,'Smelter Look-up'!$J:$J,0),MATCH($B1101&amp;$C1101,'Smelter Look-up'!$J:$J,0)))</f>
        <v>#N/A</v>
      </c>
      <c r="X1101" s="179" t="n">
        <f aca="false">IF(AND(C1101="Smelter not listed",OR(LEN(D1101)=0,LEN(E1101)=0)),1,0)</f>
        <v>0</v>
      </c>
      <c r="AB1101" s="224" t="str">
        <f aca="false">B1101&amp;C1101</f>
        <v/>
      </c>
    </row>
    <row r="1102" s="179" customFormat="true" ht="20.25" hidden="false" customHeight="false" outlineLevel="0" collapsed="false">
      <c r="A1102" s="221"/>
      <c r="B1102" s="211" t="str">
        <f aca="false">IF(LEN(A1102)=0,"",INDEX('Smelter Look-up'!$A:$A,MATCH($A1102,'Smelter Look-up'!$E:$E,0)))</f>
        <v/>
      </c>
      <c r="C1102" s="212" t="str">
        <f aca="false">IF(LEN(A1102)=0,"",INDEX('Smelter Look-up'!$C:$C,MATCH($A1102,'Smelter Look-up'!$E:$E,0)))</f>
        <v/>
      </c>
      <c r="D1102" s="213"/>
      <c r="E1102" s="211" t="str">
        <f aca="true">IF(ISERROR($V1102),"",OFFSET('Smelter Look-up'!$D$4,$V1102-4,0)&amp;"")</f>
        <v/>
      </c>
      <c r="F1102" s="214" t="str">
        <f aca="true">IF(ISERROR($V1102),"",OFFSET('Smelter Look-up'!$E$4,$V1102-4,0))</f>
        <v/>
      </c>
      <c r="G1102" s="214" t="str">
        <f aca="true">IF(C1102=$X$4,IF(ISERROR($V1102),"Enter smelter details","RMI"),IF(ISERROR($V1102),"",OFFSET('Smelter Look-up'!$F$4,$V1102-4,0)))</f>
        <v/>
      </c>
      <c r="H1102" s="215" t="str">
        <f aca="true">IF(ISERROR($V1102),"",OFFSET('Smelter Look-up'!$G$4,$V1102-4,0))</f>
        <v/>
      </c>
      <c r="I1102" s="216" t="str">
        <f aca="true">IF(ISERROR($V1102),"",OFFSET('Smelter Look-up'!$H$4,$V1102-4,0))</f>
        <v/>
      </c>
      <c r="J1102" s="216" t="str">
        <f aca="true">IF(ISERROR($V1102),"",OFFSET('Smelter Look-up'!$I$4,$V1102-4,0))</f>
        <v/>
      </c>
      <c r="K1102" s="217"/>
      <c r="L1102" s="217"/>
      <c r="M1102" s="217"/>
      <c r="N1102" s="217"/>
      <c r="O1102" s="217"/>
      <c r="P1102" s="218"/>
      <c r="Q1102" s="219"/>
      <c r="R1102" s="220" t="str">
        <f aca="true">IF(ISERROR($V1102),"",OFFSET('Smelter Look-up'!$C$4,$V1102-4,0)&amp;"")</f>
        <v/>
      </c>
      <c r="S1102" s="221" t="str">
        <f aca="true">IF(B1102="","",IF(ISERROR(MATCH($E1102,CL,0)),"Unknown",INDIRECT("'C'!$A$"&amp;MATCH($E1102,CL,0)+1)))</f>
        <v/>
      </c>
      <c r="T1102" s="221" t="str">
        <f aca="true">IF(B1102="","",IF(ISERROR(MATCH($J1102,SorP!$B$1:$B$6279,0)),"",INDIRECT("'SorP'!$A$"&amp;MATCH($S1102&amp;$J1102,SorP!C:C,0))))</f>
        <v/>
      </c>
      <c r="U1102" s="222"/>
      <c r="V1102" s="223" t="e">
        <f aca="false">IF(C1102="",NA(),IF(OR(C1102="Smelter not listed",C1102="Smelter not yet identified"),MATCH($B1102&amp;$D1102,'Smelter Look-up'!$J:$J,0),MATCH($B1102&amp;$C1102,'Smelter Look-up'!$J:$J,0)))</f>
        <v>#N/A</v>
      </c>
      <c r="X1102" s="179" t="n">
        <f aca="false">IF(AND(C1102="Smelter not listed",OR(LEN(D1102)=0,LEN(E1102)=0)),1,0)</f>
        <v>0</v>
      </c>
      <c r="AB1102" s="224" t="str">
        <f aca="false">B1102&amp;C1102</f>
        <v/>
      </c>
    </row>
    <row r="1103" s="179" customFormat="true" ht="20.25" hidden="false" customHeight="false" outlineLevel="0" collapsed="false">
      <c r="A1103" s="221"/>
      <c r="B1103" s="211" t="str">
        <f aca="false">IF(LEN(A1103)=0,"",INDEX('Smelter Look-up'!$A:$A,MATCH($A1103,'Smelter Look-up'!$E:$E,0)))</f>
        <v/>
      </c>
      <c r="C1103" s="212" t="str">
        <f aca="false">IF(LEN(A1103)=0,"",INDEX('Smelter Look-up'!$C:$C,MATCH($A1103,'Smelter Look-up'!$E:$E,0)))</f>
        <v/>
      </c>
      <c r="D1103" s="213"/>
      <c r="E1103" s="211" t="str">
        <f aca="true">IF(ISERROR($V1103),"",OFFSET('Smelter Look-up'!$D$4,$V1103-4,0)&amp;"")</f>
        <v/>
      </c>
      <c r="F1103" s="214" t="str">
        <f aca="true">IF(ISERROR($V1103),"",OFFSET('Smelter Look-up'!$E$4,$V1103-4,0))</f>
        <v/>
      </c>
      <c r="G1103" s="214" t="str">
        <f aca="true">IF(C1103=$X$4,IF(ISERROR($V1103),"Enter smelter details","RMI"),IF(ISERROR($V1103),"",OFFSET('Smelter Look-up'!$F$4,$V1103-4,0)))</f>
        <v/>
      </c>
      <c r="H1103" s="215" t="str">
        <f aca="true">IF(ISERROR($V1103),"",OFFSET('Smelter Look-up'!$G$4,$V1103-4,0))</f>
        <v/>
      </c>
      <c r="I1103" s="216" t="str">
        <f aca="true">IF(ISERROR($V1103),"",OFFSET('Smelter Look-up'!$H$4,$V1103-4,0))</f>
        <v/>
      </c>
      <c r="J1103" s="216" t="str">
        <f aca="true">IF(ISERROR($V1103),"",OFFSET('Smelter Look-up'!$I$4,$V1103-4,0))</f>
        <v/>
      </c>
      <c r="K1103" s="217"/>
      <c r="L1103" s="217"/>
      <c r="M1103" s="217"/>
      <c r="N1103" s="217"/>
      <c r="O1103" s="217"/>
      <c r="P1103" s="218"/>
      <c r="Q1103" s="219"/>
      <c r="R1103" s="220" t="str">
        <f aca="true">IF(ISERROR($V1103),"",OFFSET('Smelter Look-up'!$C$4,$V1103-4,0)&amp;"")</f>
        <v/>
      </c>
      <c r="S1103" s="221" t="str">
        <f aca="true">IF(B1103="","",IF(ISERROR(MATCH($E1103,CL,0)),"Unknown",INDIRECT("'C'!$A$"&amp;MATCH($E1103,CL,0)+1)))</f>
        <v/>
      </c>
      <c r="T1103" s="221" t="str">
        <f aca="true">IF(B1103="","",IF(ISERROR(MATCH($J1103,SorP!$B$1:$B$6279,0)),"",INDIRECT("'SorP'!$A$"&amp;MATCH($S1103&amp;$J1103,SorP!C:C,0))))</f>
        <v/>
      </c>
      <c r="U1103" s="222"/>
      <c r="V1103" s="223" t="e">
        <f aca="false">IF(C1103="",NA(),IF(OR(C1103="Smelter not listed",C1103="Smelter not yet identified"),MATCH($B1103&amp;$D1103,'Smelter Look-up'!$J:$J,0),MATCH($B1103&amp;$C1103,'Smelter Look-up'!$J:$J,0)))</f>
        <v>#N/A</v>
      </c>
      <c r="X1103" s="179" t="n">
        <f aca="false">IF(AND(C1103="Smelter not listed",OR(LEN(D1103)=0,LEN(E1103)=0)),1,0)</f>
        <v>0</v>
      </c>
      <c r="AB1103" s="224" t="str">
        <f aca="false">B1103&amp;C1103</f>
        <v/>
      </c>
    </row>
    <row r="1104" s="179" customFormat="true" ht="20.25" hidden="false" customHeight="false" outlineLevel="0" collapsed="false">
      <c r="A1104" s="221"/>
      <c r="B1104" s="211" t="str">
        <f aca="false">IF(LEN(A1104)=0,"",INDEX('Smelter Look-up'!$A:$A,MATCH($A1104,'Smelter Look-up'!$E:$E,0)))</f>
        <v/>
      </c>
      <c r="C1104" s="212" t="str">
        <f aca="false">IF(LEN(A1104)=0,"",INDEX('Smelter Look-up'!$C:$C,MATCH($A1104,'Smelter Look-up'!$E:$E,0)))</f>
        <v/>
      </c>
      <c r="D1104" s="213"/>
      <c r="E1104" s="211" t="str">
        <f aca="true">IF(ISERROR($V1104),"",OFFSET('Smelter Look-up'!$D$4,$V1104-4,0)&amp;"")</f>
        <v/>
      </c>
      <c r="F1104" s="214" t="str">
        <f aca="true">IF(ISERROR($V1104),"",OFFSET('Smelter Look-up'!$E$4,$V1104-4,0))</f>
        <v/>
      </c>
      <c r="G1104" s="214" t="str">
        <f aca="true">IF(C1104=$X$4,IF(ISERROR($V1104),"Enter smelter details","RMI"),IF(ISERROR($V1104),"",OFFSET('Smelter Look-up'!$F$4,$V1104-4,0)))</f>
        <v/>
      </c>
      <c r="H1104" s="215" t="str">
        <f aca="true">IF(ISERROR($V1104),"",OFFSET('Smelter Look-up'!$G$4,$V1104-4,0))</f>
        <v/>
      </c>
      <c r="I1104" s="216" t="str">
        <f aca="true">IF(ISERROR($V1104),"",OFFSET('Smelter Look-up'!$H$4,$V1104-4,0))</f>
        <v/>
      </c>
      <c r="J1104" s="216" t="str">
        <f aca="true">IF(ISERROR($V1104),"",OFFSET('Smelter Look-up'!$I$4,$V1104-4,0))</f>
        <v/>
      </c>
      <c r="K1104" s="217"/>
      <c r="L1104" s="217"/>
      <c r="M1104" s="217"/>
      <c r="N1104" s="217"/>
      <c r="O1104" s="217"/>
      <c r="P1104" s="218"/>
      <c r="Q1104" s="219"/>
      <c r="R1104" s="220" t="str">
        <f aca="true">IF(ISERROR($V1104),"",OFFSET('Smelter Look-up'!$C$4,$V1104-4,0)&amp;"")</f>
        <v/>
      </c>
      <c r="S1104" s="221" t="str">
        <f aca="true">IF(B1104="","",IF(ISERROR(MATCH($E1104,CL,0)),"Unknown",INDIRECT("'C'!$A$"&amp;MATCH($E1104,CL,0)+1)))</f>
        <v/>
      </c>
      <c r="T1104" s="221" t="str">
        <f aca="true">IF(B1104="","",IF(ISERROR(MATCH($J1104,SorP!$B$1:$B$6279,0)),"",INDIRECT("'SorP'!$A$"&amp;MATCH($S1104&amp;$J1104,SorP!C:C,0))))</f>
        <v/>
      </c>
      <c r="U1104" s="222"/>
      <c r="V1104" s="223" t="e">
        <f aca="false">IF(C1104="",NA(),IF(OR(C1104="Smelter not listed",C1104="Smelter not yet identified"),MATCH($B1104&amp;$D1104,'Smelter Look-up'!$J:$J,0),MATCH($B1104&amp;$C1104,'Smelter Look-up'!$J:$J,0)))</f>
        <v>#N/A</v>
      </c>
      <c r="X1104" s="179" t="n">
        <f aca="false">IF(AND(C1104="Smelter not listed",OR(LEN(D1104)=0,LEN(E1104)=0)),1,0)</f>
        <v>0</v>
      </c>
      <c r="AB1104" s="224" t="str">
        <f aca="false">B1104&amp;C1104</f>
        <v/>
      </c>
    </row>
    <row r="1105" s="179" customFormat="true" ht="20.25" hidden="false" customHeight="false" outlineLevel="0" collapsed="false">
      <c r="A1105" s="221"/>
      <c r="B1105" s="211" t="str">
        <f aca="false">IF(LEN(A1105)=0,"",INDEX('Smelter Look-up'!$A:$A,MATCH($A1105,'Smelter Look-up'!$E:$E,0)))</f>
        <v/>
      </c>
      <c r="C1105" s="212" t="str">
        <f aca="false">IF(LEN(A1105)=0,"",INDEX('Smelter Look-up'!$C:$C,MATCH($A1105,'Smelter Look-up'!$E:$E,0)))</f>
        <v/>
      </c>
      <c r="D1105" s="213"/>
      <c r="E1105" s="211" t="str">
        <f aca="true">IF(ISERROR($V1105),"",OFFSET('Smelter Look-up'!$D$4,$V1105-4,0)&amp;"")</f>
        <v/>
      </c>
      <c r="F1105" s="214" t="str">
        <f aca="true">IF(ISERROR($V1105),"",OFFSET('Smelter Look-up'!$E$4,$V1105-4,0))</f>
        <v/>
      </c>
      <c r="G1105" s="214" t="str">
        <f aca="true">IF(C1105=$X$4,IF(ISERROR($V1105),"Enter smelter details","RMI"),IF(ISERROR($V1105),"",OFFSET('Smelter Look-up'!$F$4,$V1105-4,0)))</f>
        <v/>
      </c>
      <c r="H1105" s="215" t="str">
        <f aca="true">IF(ISERROR($V1105),"",OFFSET('Smelter Look-up'!$G$4,$V1105-4,0))</f>
        <v/>
      </c>
      <c r="I1105" s="216" t="str">
        <f aca="true">IF(ISERROR($V1105),"",OFFSET('Smelter Look-up'!$H$4,$V1105-4,0))</f>
        <v/>
      </c>
      <c r="J1105" s="216" t="str">
        <f aca="true">IF(ISERROR($V1105),"",OFFSET('Smelter Look-up'!$I$4,$V1105-4,0))</f>
        <v/>
      </c>
      <c r="K1105" s="217"/>
      <c r="L1105" s="217"/>
      <c r="M1105" s="217"/>
      <c r="N1105" s="217"/>
      <c r="O1105" s="217"/>
      <c r="P1105" s="218"/>
      <c r="Q1105" s="219"/>
      <c r="R1105" s="220" t="str">
        <f aca="true">IF(ISERROR($V1105),"",OFFSET('Smelter Look-up'!$C$4,$V1105-4,0)&amp;"")</f>
        <v/>
      </c>
      <c r="S1105" s="221" t="str">
        <f aca="true">IF(B1105="","",IF(ISERROR(MATCH($E1105,CL,0)),"Unknown",INDIRECT("'C'!$A$"&amp;MATCH($E1105,CL,0)+1)))</f>
        <v/>
      </c>
      <c r="T1105" s="221" t="str">
        <f aca="true">IF(B1105="","",IF(ISERROR(MATCH($J1105,SorP!$B$1:$B$6279,0)),"",INDIRECT("'SorP'!$A$"&amp;MATCH($S1105&amp;$J1105,SorP!C:C,0))))</f>
        <v/>
      </c>
      <c r="U1105" s="222"/>
      <c r="V1105" s="223" t="e">
        <f aca="false">IF(C1105="",NA(),IF(OR(C1105="Smelter not listed",C1105="Smelter not yet identified"),MATCH($B1105&amp;$D1105,'Smelter Look-up'!$J:$J,0),MATCH($B1105&amp;$C1105,'Smelter Look-up'!$J:$J,0)))</f>
        <v>#N/A</v>
      </c>
      <c r="X1105" s="179" t="n">
        <f aca="false">IF(AND(C1105="Smelter not listed",OR(LEN(D1105)=0,LEN(E1105)=0)),1,0)</f>
        <v>0</v>
      </c>
      <c r="AB1105" s="224" t="str">
        <f aca="false">B1105&amp;C1105</f>
        <v/>
      </c>
    </row>
    <row r="1106" s="179" customFormat="true" ht="20.25" hidden="false" customHeight="false" outlineLevel="0" collapsed="false">
      <c r="A1106" s="221"/>
      <c r="B1106" s="211" t="str">
        <f aca="false">IF(LEN(A1106)=0,"",INDEX('Smelter Look-up'!$A:$A,MATCH($A1106,'Smelter Look-up'!$E:$E,0)))</f>
        <v/>
      </c>
      <c r="C1106" s="212" t="str">
        <f aca="false">IF(LEN(A1106)=0,"",INDEX('Smelter Look-up'!$C:$C,MATCH($A1106,'Smelter Look-up'!$E:$E,0)))</f>
        <v/>
      </c>
      <c r="D1106" s="213"/>
      <c r="E1106" s="211" t="str">
        <f aca="true">IF(ISERROR($V1106),"",OFFSET('Smelter Look-up'!$D$4,$V1106-4,0)&amp;"")</f>
        <v/>
      </c>
      <c r="F1106" s="214" t="str">
        <f aca="true">IF(ISERROR($V1106),"",OFFSET('Smelter Look-up'!$E$4,$V1106-4,0))</f>
        <v/>
      </c>
      <c r="G1106" s="214" t="str">
        <f aca="true">IF(C1106=$X$4,IF(ISERROR($V1106),"Enter smelter details","RMI"),IF(ISERROR($V1106),"",OFFSET('Smelter Look-up'!$F$4,$V1106-4,0)))</f>
        <v/>
      </c>
      <c r="H1106" s="215" t="str">
        <f aca="true">IF(ISERROR($V1106),"",OFFSET('Smelter Look-up'!$G$4,$V1106-4,0))</f>
        <v/>
      </c>
      <c r="I1106" s="216" t="str">
        <f aca="true">IF(ISERROR($V1106),"",OFFSET('Smelter Look-up'!$H$4,$V1106-4,0))</f>
        <v/>
      </c>
      <c r="J1106" s="216" t="str">
        <f aca="true">IF(ISERROR($V1106),"",OFFSET('Smelter Look-up'!$I$4,$V1106-4,0))</f>
        <v/>
      </c>
      <c r="K1106" s="217"/>
      <c r="L1106" s="217"/>
      <c r="M1106" s="217"/>
      <c r="N1106" s="217"/>
      <c r="O1106" s="217"/>
      <c r="P1106" s="218"/>
      <c r="Q1106" s="219"/>
      <c r="R1106" s="220" t="str">
        <f aca="true">IF(ISERROR($V1106),"",OFFSET('Smelter Look-up'!$C$4,$V1106-4,0)&amp;"")</f>
        <v/>
      </c>
      <c r="S1106" s="221" t="str">
        <f aca="true">IF(B1106="","",IF(ISERROR(MATCH($E1106,CL,0)),"Unknown",INDIRECT("'C'!$A$"&amp;MATCH($E1106,CL,0)+1)))</f>
        <v/>
      </c>
      <c r="T1106" s="221" t="str">
        <f aca="true">IF(B1106="","",IF(ISERROR(MATCH($J1106,SorP!$B$1:$B$6279,0)),"",INDIRECT("'SorP'!$A$"&amp;MATCH($S1106&amp;$J1106,SorP!C:C,0))))</f>
        <v/>
      </c>
      <c r="U1106" s="222"/>
      <c r="V1106" s="223" t="e">
        <f aca="false">IF(C1106="",NA(),IF(OR(C1106="Smelter not listed",C1106="Smelter not yet identified"),MATCH($B1106&amp;$D1106,'Smelter Look-up'!$J:$J,0),MATCH($B1106&amp;$C1106,'Smelter Look-up'!$J:$J,0)))</f>
        <v>#N/A</v>
      </c>
      <c r="X1106" s="179" t="n">
        <f aca="false">IF(AND(C1106="Smelter not listed",OR(LEN(D1106)=0,LEN(E1106)=0)),1,0)</f>
        <v>0</v>
      </c>
      <c r="AB1106" s="224" t="str">
        <f aca="false">B1106&amp;C1106</f>
        <v/>
      </c>
    </row>
    <row r="1107" s="179" customFormat="true" ht="20.25" hidden="false" customHeight="false" outlineLevel="0" collapsed="false">
      <c r="A1107" s="221"/>
      <c r="B1107" s="211" t="str">
        <f aca="false">IF(LEN(A1107)=0,"",INDEX('Smelter Look-up'!$A:$A,MATCH($A1107,'Smelter Look-up'!$E:$E,0)))</f>
        <v/>
      </c>
      <c r="C1107" s="212" t="str">
        <f aca="false">IF(LEN(A1107)=0,"",INDEX('Smelter Look-up'!$C:$C,MATCH($A1107,'Smelter Look-up'!$E:$E,0)))</f>
        <v/>
      </c>
      <c r="D1107" s="213"/>
      <c r="E1107" s="211" t="str">
        <f aca="true">IF(ISERROR($V1107),"",OFFSET('Smelter Look-up'!$D$4,$V1107-4,0)&amp;"")</f>
        <v/>
      </c>
      <c r="F1107" s="214" t="str">
        <f aca="true">IF(ISERROR($V1107),"",OFFSET('Smelter Look-up'!$E$4,$V1107-4,0))</f>
        <v/>
      </c>
      <c r="G1107" s="214" t="str">
        <f aca="true">IF(C1107=$X$4,IF(ISERROR($V1107),"Enter smelter details","RMI"),IF(ISERROR($V1107),"",OFFSET('Smelter Look-up'!$F$4,$V1107-4,0)))</f>
        <v/>
      </c>
      <c r="H1107" s="215" t="str">
        <f aca="true">IF(ISERROR($V1107),"",OFFSET('Smelter Look-up'!$G$4,$V1107-4,0))</f>
        <v/>
      </c>
      <c r="I1107" s="216" t="str">
        <f aca="true">IF(ISERROR($V1107),"",OFFSET('Smelter Look-up'!$H$4,$V1107-4,0))</f>
        <v/>
      </c>
      <c r="J1107" s="216" t="str">
        <f aca="true">IF(ISERROR($V1107),"",OFFSET('Smelter Look-up'!$I$4,$V1107-4,0))</f>
        <v/>
      </c>
      <c r="K1107" s="217"/>
      <c r="L1107" s="217"/>
      <c r="M1107" s="217"/>
      <c r="N1107" s="217"/>
      <c r="O1107" s="217"/>
      <c r="P1107" s="218"/>
      <c r="Q1107" s="219"/>
      <c r="R1107" s="220" t="str">
        <f aca="true">IF(ISERROR($V1107),"",OFFSET('Smelter Look-up'!$C$4,$V1107-4,0)&amp;"")</f>
        <v/>
      </c>
      <c r="S1107" s="221" t="str">
        <f aca="true">IF(B1107="","",IF(ISERROR(MATCH($E1107,CL,0)),"Unknown",INDIRECT("'C'!$A$"&amp;MATCH($E1107,CL,0)+1)))</f>
        <v/>
      </c>
      <c r="T1107" s="221" t="str">
        <f aca="true">IF(B1107="","",IF(ISERROR(MATCH($J1107,SorP!$B$1:$B$6279,0)),"",INDIRECT("'SorP'!$A$"&amp;MATCH($S1107&amp;$J1107,SorP!C:C,0))))</f>
        <v/>
      </c>
      <c r="U1107" s="222"/>
      <c r="V1107" s="223" t="e">
        <f aca="false">IF(C1107="",NA(),IF(OR(C1107="Smelter not listed",C1107="Smelter not yet identified"),MATCH($B1107&amp;$D1107,'Smelter Look-up'!$J:$J,0),MATCH($B1107&amp;$C1107,'Smelter Look-up'!$J:$J,0)))</f>
        <v>#N/A</v>
      </c>
      <c r="X1107" s="179" t="n">
        <f aca="false">IF(AND(C1107="Smelter not listed",OR(LEN(D1107)=0,LEN(E1107)=0)),1,0)</f>
        <v>0</v>
      </c>
      <c r="AB1107" s="224" t="str">
        <f aca="false">B1107&amp;C1107</f>
        <v/>
      </c>
    </row>
    <row r="1108" s="179" customFormat="true" ht="20.25" hidden="false" customHeight="false" outlineLevel="0" collapsed="false">
      <c r="A1108" s="221"/>
      <c r="B1108" s="211" t="str">
        <f aca="false">IF(LEN(A1108)=0,"",INDEX('Smelter Look-up'!$A:$A,MATCH($A1108,'Smelter Look-up'!$E:$E,0)))</f>
        <v/>
      </c>
      <c r="C1108" s="212" t="str">
        <f aca="false">IF(LEN(A1108)=0,"",INDEX('Smelter Look-up'!$C:$C,MATCH($A1108,'Smelter Look-up'!$E:$E,0)))</f>
        <v/>
      </c>
      <c r="D1108" s="213"/>
      <c r="E1108" s="211" t="str">
        <f aca="true">IF(ISERROR($V1108),"",OFFSET('Smelter Look-up'!$D$4,$V1108-4,0)&amp;"")</f>
        <v/>
      </c>
      <c r="F1108" s="214" t="str">
        <f aca="true">IF(ISERROR($V1108),"",OFFSET('Smelter Look-up'!$E$4,$V1108-4,0))</f>
        <v/>
      </c>
      <c r="G1108" s="214" t="str">
        <f aca="true">IF(C1108=$X$4,IF(ISERROR($V1108),"Enter smelter details","RMI"),IF(ISERROR($V1108),"",OFFSET('Smelter Look-up'!$F$4,$V1108-4,0)))</f>
        <v/>
      </c>
      <c r="H1108" s="215" t="str">
        <f aca="true">IF(ISERROR($V1108),"",OFFSET('Smelter Look-up'!$G$4,$V1108-4,0))</f>
        <v/>
      </c>
      <c r="I1108" s="216" t="str">
        <f aca="true">IF(ISERROR($V1108),"",OFFSET('Smelter Look-up'!$H$4,$V1108-4,0))</f>
        <v/>
      </c>
      <c r="J1108" s="216" t="str">
        <f aca="true">IF(ISERROR($V1108),"",OFFSET('Smelter Look-up'!$I$4,$V1108-4,0))</f>
        <v/>
      </c>
      <c r="K1108" s="217"/>
      <c r="L1108" s="217"/>
      <c r="M1108" s="217"/>
      <c r="N1108" s="217"/>
      <c r="O1108" s="217"/>
      <c r="P1108" s="218"/>
      <c r="Q1108" s="219"/>
      <c r="R1108" s="220" t="str">
        <f aca="true">IF(ISERROR($V1108),"",OFFSET('Smelter Look-up'!$C$4,$V1108-4,0)&amp;"")</f>
        <v/>
      </c>
      <c r="S1108" s="221" t="str">
        <f aca="true">IF(B1108="","",IF(ISERROR(MATCH($E1108,CL,0)),"Unknown",INDIRECT("'C'!$A$"&amp;MATCH($E1108,CL,0)+1)))</f>
        <v/>
      </c>
      <c r="T1108" s="221" t="str">
        <f aca="true">IF(B1108="","",IF(ISERROR(MATCH($J1108,SorP!$B$1:$B$6279,0)),"",INDIRECT("'SorP'!$A$"&amp;MATCH($S1108&amp;$J1108,SorP!C:C,0))))</f>
        <v/>
      </c>
      <c r="U1108" s="222"/>
      <c r="V1108" s="223" t="e">
        <f aca="false">IF(C1108="",NA(),IF(OR(C1108="Smelter not listed",C1108="Smelter not yet identified"),MATCH($B1108&amp;$D1108,'Smelter Look-up'!$J:$J,0),MATCH($B1108&amp;$C1108,'Smelter Look-up'!$J:$J,0)))</f>
        <v>#N/A</v>
      </c>
      <c r="X1108" s="179" t="n">
        <f aca="false">IF(AND(C1108="Smelter not listed",OR(LEN(D1108)=0,LEN(E1108)=0)),1,0)</f>
        <v>0</v>
      </c>
      <c r="AB1108" s="224" t="str">
        <f aca="false">B1108&amp;C1108</f>
        <v/>
      </c>
    </row>
    <row r="1109" s="179" customFormat="true" ht="20.25" hidden="false" customHeight="false" outlineLevel="0" collapsed="false">
      <c r="A1109" s="221"/>
      <c r="B1109" s="211" t="str">
        <f aca="false">IF(LEN(A1109)=0,"",INDEX('Smelter Look-up'!$A:$A,MATCH($A1109,'Smelter Look-up'!$E:$E,0)))</f>
        <v/>
      </c>
      <c r="C1109" s="212" t="str">
        <f aca="false">IF(LEN(A1109)=0,"",INDEX('Smelter Look-up'!$C:$C,MATCH($A1109,'Smelter Look-up'!$E:$E,0)))</f>
        <v/>
      </c>
      <c r="D1109" s="213"/>
      <c r="E1109" s="211" t="str">
        <f aca="true">IF(ISERROR($V1109),"",OFFSET('Smelter Look-up'!$D$4,$V1109-4,0)&amp;"")</f>
        <v/>
      </c>
      <c r="F1109" s="214" t="str">
        <f aca="true">IF(ISERROR($V1109),"",OFFSET('Smelter Look-up'!$E$4,$V1109-4,0))</f>
        <v/>
      </c>
      <c r="G1109" s="214" t="str">
        <f aca="true">IF(C1109=$X$4,IF(ISERROR($V1109),"Enter smelter details","RMI"),IF(ISERROR($V1109),"",OFFSET('Smelter Look-up'!$F$4,$V1109-4,0)))</f>
        <v/>
      </c>
      <c r="H1109" s="215" t="str">
        <f aca="true">IF(ISERROR($V1109),"",OFFSET('Smelter Look-up'!$G$4,$V1109-4,0))</f>
        <v/>
      </c>
      <c r="I1109" s="216" t="str">
        <f aca="true">IF(ISERROR($V1109),"",OFFSET('Smelter Look-up'!$H$4,$V1109-4,0))</f>
        <v/>
      </c>
      <c r="J1109" s="216" t="str">
        <f aca="true">IF(ISERROR($V1109),"",OFFSET('Smelter Look-up'!$I$4,$V1109-4,0))</f>
        <v/>
      </c>
      <c r="K1109" s="217"/>
      <c r="L1109" s="217"/>
      <c r="M1109" s="217"/>
      <c r="N1109" s="217"/>
      <c r="O1109" s="217"/>
      <c r="P1109" s="218"/>
      <c r="Q1109" s="219"/>
      <c r="R1109" s="220" t="str">
        <f aca="true">IF(ISERROR($V1109),"",OFFSET('Smelter Look-up'!$C$4,$V1109-4,0)&amp;"")</f>
        <v/>
      </c>
      <c r="S1109" s="221" t="str">
        <f aca="true">IF(B1109="","",IF(ISERROR(MATCH($E1109,CL,0)),"Unknown",INDIRECT("'C'!$A$"&amp;MATCH($E1109,CL,0)+1)))</f>
        <v/>
      </c>
      <c r="T1109" s="221" t="str">
        <f aca="true">IF(B1109="","",IF(ISERROR(MATCH($J1109,SorP!$B$1:$B$6279,0)),"",INDIRECT("'SorP'!$A$"&amp;MATCH($S1109&amp;$J1109,SorP!C:C,0))))</f>
        <v/>
      </c>
      <c r="U1109" s="222"/>
      <c r="V1109" s="223" t="e">
        <f aca="false">IF(C1109="",NA(),IF(OR(C1109="Smelter not listed",C1109="Smelter not yet identified"),MATCH($B1109&amp;$D1109,'Smelter Look-up'!$J:$J,0),MATCH($B1109&amp;$C1109,'Smelter Look-up'!$J:$J,0)))</f>
        <v>#N/A</v>
      </c>
      <c r="X1109" s="179" t="n">
        <f aca="false">IF(AND(C1109="Smelter not listed",OR(LEN(D1109)=0,LEN(E1109)=0)),1,0)</f>
        <v>0</v>
      </c>
      <c r="AB1109" s="224" t="str">
        <f aca="false">B1109&amp;C1109</f>
        <v/>
      </c>
    </row>
    <row r="1110" s="179" customFormat="true" ht="20.25" hidden="false" customHeight="false" outlineLevel="0" collapsed="false">
      <c r="A1110" s="221"/>
      <c r="B1110" s="211" t="str">
        <f aca="false">IF(LEN(A1110)=0,"",INDEX('Smelter Look-up'!$A:$A,MATCH($A1110,'Smelter Look-up'!$E:$E,0)))</f>
        <v/>
      </c>
      <c r="C1110" s="212" t="str">
        <f aca="false">IF(LEN(A1110)=0,"",INDEX('Smelter Look-up'!$C:$C,MATCH($A1110,'Smelter Look-up'!$E:$E,0)))</f>
        <v/>
      </c>
      <c r="D1110" s="213"/>
      <c r="E1110" s="211" t="str">
        <f aca="true">IF(ISERROR($V1110),"",OFFSET('Smelter Look-up'!$D$4,$V1110-4,0)&amp;"")</f>
        <v/>
      </c>
      <c r="F1110" s="214" t="str">
        <f aca="true">IF(ISERROR($V1110),"",OFFSET('Smelter Look-up'!$E$4,$V1110-4,0))</f>
        <v/>
      </c>
      <c r="G1110" s="214" t="str">
        <f aca="true">IF(C1110=$X$4,IF(ISERROR($V1110),"Enter smelter details","RMI"),IF(ISERROR($V1110),"",OFFSET('Smelter Look-up'!$F$4,$V1110-4,0)))</f>
        <v/>
      </c>
      <c r="H1110" s="215" t="str">
        <f aca="true">IF(ISERROR($V1110),"",OFFSET('Smelter Look-up'!$G$4,$V1110-4,0))</f>
        <v/>
      </c>
      <c r="I1110" s="216" t="str">
        <f aca="true">IF(ISERROR($V1110),"",OFFSET('Smelter Look-up'!$H$4,$V1110-4,0))</f>
        <v/>
      </c>
      <c r="J1110" s="216" t="str">
        <f aca="true">IF(ISERROR($V1110),"",OFFSET('Smelter Look-up'!$I$4,$V1110-4,0))</f>
        <v/>
      </c>
      <c r="K1110" s="217"/>
      <c r="L1110" s="217"/>
      <c r="M1110" s="217"/>
      <c r="N1110" s="217"/>
      <c r="O1110" s="217"/>
      <c r="P1110" s="218"/>
      <c r="Q1110" s="219"/>
      <c r="R1110" s="220" t="str">
        <f aca="true">IF(ISERROR($V1110),"",OFFSET('Smelter Look-up'!$C$4,$V1110-4,0)&amp;"")</f>
        <v/>
      </c>
      <c r="S1110" s="221" t="str">
        <f aca="true">IF(B1110="","",IF(ISERROR(MATCH($E1110,CL,0)),"Unknown",INDIRECT("'C'!$A$"&amp;MATCH($E1110,CL,0)+1)))</f>
        <v/>
      </c>
      <c r="T1110" s="221" t="str">
        <f aca="true">IF(B1110="","",IF(ISERROR(MATCH($J1110,SorP!$B$1:$B$6279,0)),"",INDIRECT("'SorP'!$A$"&amp;MATCH($S1110&amp;$J1110,SorP!C:C,0))))</f>
        <v/>
      </c>
      <c r="U1110" s="222"/>
      <c r="V1110" s="223" t="e">
        <f aca="false">IF(C1110="",NA(),IF(OR(C1110="Smelter not listed",C1110="Smelter not yet identified"),MATCH($B1110&amp;$D1110,'Smelter Look-up'!$J:$J,0),MATCH($B1110&amp;$C1110,'Smelter Look-up'!$J:$J,0)))</f>
        <v>#N/A</v>
      </c>
      <c r="X1110" s="179" t="n">
        <f aca="false">IF(AND(C1110="Smelter not listed",OR(LEN(D1110)=0,LEN(E1110)=0)),1,0)</f>
        <v>0</v>
      </c>
      <c r="AB1110" s="224" t="str">
        <f aca="false">B1110&amp;C1110</f>
        <v/>
      </c>
    </row>
    <row r="1111" s="179" customFormat="true" ht="20.25" hidden="false" customHeight="false" outlineLevel="0" collapsed="false">
      <c r="A1111" s="221"/>
      <c r="B1111" s="211" t="str">
        <f aca="false">IF(LEN(A1111)=0,"",INDEX('Smelter Look-up'!$A:$A,MATCH($A1111,'Smelter Look-up'!$E:$E,0)))</f>
        <v/>
      </c>
      <c r="C1111" s="212" t="str">
        <f aca="false">IF(LEN(A1111)=0,"",INDEX('Smelter Look-up'!$C:$C,MATCH($A1111,'Smelter Look-up'!$E:$E,0)))</f>
        <v/>
      </c>
      <c r="D1111" s="213"/>
      <c r="E1111" s="211" t="str">
        <f aca="true">IF(ISERROR($V1111),"",OFFSET('Smelter Look-up'!$D$4,$V1111-4,0)&amp;"")</f>
        <v/>
      </c>
      <c r="F1111" s="214" t="str">
        <f aca="true">IF(ISERROR($V1111),"",OFFSET('Smelter Look-up'!$E$4,$V1111-4,0))</f>
        <v/>
      </c>
      <c r="G1111" s="214" t="str">
        <f aca="true">IF(C1111=$X$4,IF(ISERROR($V1111),"Enter smelter details","RMI"),IF(ISERROR($V1111),"",OFFSET('Smelter Look-up'!$F$4,$V1111-4,0)))</f>
        <v/>
      </c>
      <c r="H1111" s="215" t="str">
        <f aca="true">IF(ISERROR($V1111),"",OFFSET('Smelter Look-up'!$G$4,$V1111-4,0))</f>
        <v/>
      </c>
      <c r="I1111" s="216" t="str">
        <f aca="true">IF(ISERROR($V1111),"",OFFSET('Smelter Look-up'!$H$4,$V1111-4,0))</f>
        <v/>
      </c>
      <c r="J1111" s="216" t="str">
        <f aca="true">IF(ISERROR($V1111),"",OFFSET('Smelter Look-up'!$I$4,$V1111-4,0))</f>
        <v/>
      </c>
      <c r="K1111" s="217"/>
      <c r="L1111" s="217"/>
      <c r="M1111" s="217"/>
      <c r="N1111" s="217"/>
      <c r="O1111" s="217"/>
      <c r="P1111" s="218"/>
      <c r="Q1111" s="219"/>
      <c r="R1111" s="220" t="str">
        <f aca="true">IF(ISERROR($V1111),"",OFFSET('Smelter Look-up'!$C$4,$V1111-4,0)&amp;"")</f>
        <v/>
      </c>
      <c r="S1111" s="221" t="str">
        <f aca="true">IF(B1111="","",IF(ISERROR(MATCH($E1111,CL,0)),"Unknown",INDIRECT("'C'!$A$"&amp;MATCH($E1111,CL,0)+1)))</f>
        <v/>
      </c>
      <c r="T1111" s="221" t="str">
        <f aca="true">IF(B1111="","",IF(ISERROR(MATCH($J1111,SorP!$B$1:$B$6279,0)),"",INDIRECT("'SorP'!$A$"&amp;MATCH($S1111&amp;$J1111,SorP!C:C,0))))</f>
        <v/>
      </c>
      <c r="U1111" s="222"/>
      <c r="V1111" s="223" t="e">
        <f aca="false">IF(C1111="",NA(),IF(OR(C1111="Smelter not listed",C1111="Smelter not yet identified"),MATCH($B1111&amp;$D1111,'Smelter Look-up'!$J:$J,0),MATCH($B1111&amp;$C1111,'Smelter Look-up'!$J:$J,0)))</f>
        <v>#N/A</v>
      </c>
      <c r="X1111" s="179" t="n">
        <f aca="false">IF(AND(C1111="Smelter not listed",OR(LEN(D1111)=0,LEN(E1111)=0)),1,0)</f>
        <v>0</v>
      </c>
      <c r="AB1111" s="224" t="str">
        <f aca="false">B1111&amp;C1111</f>
        <v/>
      </c>
    </row>
    <row r="1112" s="179" customFormat="true" ht="20.25" hidden="false" customHeight="false" outlineLevel="0" collapsed="false">
      <c r="A1112" s="221"/>
      <c r="B1112" s="211" t="str">
        <f aca="false">IF(LEN(A1112)=0,"",INDEX('Smelter Look-up'!$A:$A,MATCH($A1112,'Smelter Look-up'!$E:$E,0)))</f>
        <v/>
      </c>
      <c r="C1112" s="212" t="str">
        <f aca="false">IF(LEN(A1112)=0,"",INDEX('Smelter Look-up'!$C:$C,MATCH($A1112,'Smelter Look-up'!$E:$E,0)))</f>
        <v/>
      </c>
      <c r="D1112" s="213"/>
      <c r="E1112" s="211" t="str">
        <f aca="true">IF(ISERROR($V1112),"",OFFSET('Smelter Look-up'!$D$4,$V1112-4,0)&amp;"")</f>
        <v/>
      </c>
      <c r="F1112" s="214" t="str">
        <f aca="true">IF(ISERROR($V1112),"",OFFSET('Smelter Look-up'!$E$4,$V1112-4,0))</f>
        <v/>
      </c>
      <c r="G1112" s="214" t="str">
        <f aca="true">IF(C1112=$X$4,IF(ISERROR($V1112),"Enter smelter details","RMI"),IF(ISERROR($V1112),"",OFFSET('Smelter Look-up'!$F$4,$V1112-4,0)))</f>
        <v/>
      </c>
      <c r="H1112" s="215" t="str">
        <f aca="true">IF(ISERROR($V1112),"",OFFSET('Smelter Look-up'!$G$4,$V1112-4,0))</f>
        <v/>
      </c>
      <c r="I1112" s="216" t="str">
        <f aca="true">IF(ISERROR($V1112),"",OFFSET('Smelter Look-up'!$H$4,$V1112-4,0))</f>
        <v/>
      </c>
      <c r="J1112" s="216" t="str">
        <f aca="true">IF(ISERROR($V1112),"",OFFSET('Smelter Look-up'!$I$4,$V1112-4,0))</f>
        <v/>
      </c>
      <c r="K1112" s="217"/>
      <c r="L1112" s="217"/>
      <c r="M1112" s="217"/>
      <c r="N1112" s="217"/>
      <c r="O1112" s="217"/>
      <c r="P1112" s="218"/>
      <c r="Q1112" s="219"/>
      <c r="R1112" s="220" t="str">
        <f aca="true">IF(ISERROR($V1112),"",OFFSET('Smelter Look-up'!$C$4,$V1112-4,0)&amp;"")</f>
        <v/>
      </c>
      <c r="S1112" s="221" t="str">
        <f aca="true">IF(B1112="","",IF(ISERROR(MATCH($E1112,CL,0)),"Unknown",INDIRECT("'C'!$A$"&amp;MATCH($E1112,CL,0)+1)))</f>
        <v/>
      </c>
      <c r="T1112" s="221" t="str">
        <f aca="true">IF(B1112="","",IF(ISERROR(MATCH($J1112,SorP!$B$1:$B$6279,0)),"",INDIRECT("'SorP'!$A$"&amp;MATCH($S1112&amp;$J1112,SorP!C:C,0))))</f>
        <v/>
      </c>
      <c r="U1112" s="222"/>
      <c r="V1112" s="223" t="e">
        <f aca="false">IF(C1112="",NA(),IF(OR(C1112="Smelter not listed",C1112="Smelter not yet identified"),MATCH($B1112&amp;$D1112,'Smelter Look-up'!$J:$J,0),MATCH($B1112&amp;$C1112,'Smelter Look-up'!$J:$J,0)))</f>
        <v>#N/A</v>
      </c>
      <c r="X1112" s="179" t="n">
        <f aca="false">IF(AND(C1112="Smelter not listed",OR(LEN(D1112)=0,LEN(E1112)=0)),1,0)</f>
        <v>0</v>
      </c>
      <c r="AB1112" s="224" t="str">
        <f aca="false">B1112&amp;C1112</f>
        <v/>
      </c>
    </row>
    <row r="1113" s="179" customFormat="true" ht="20.25" hidden="false" customHeight="false" outlineLevel="0" collapsed="false">
      <c r="A1113" s="221"/>
      <c r="B1113" s="211" t="str">
        <f aca="false">IF(LEN(A1113)=0,"",INDEX('Smelter Look-up'!$A:$A,MATCH($A1113,'Smelter Look-up'!$E:$E,0)))</f>
        <v/>
      </c>
      <c r="C1113" s="212" t="str">
        <f aca="false">IF(LEN(A1113)=0,"",INDEX('Smelter Look-up'!$C:$C,MATCH($A1113,'Smelter Look-up'!$E:$E,0)))</f>
        <v/>
      </c>
      <c r="D1113" s="213"/>
      <c r="E1113" s="211" t="str">
        <f aca="true">IF(ISERROR($V1113),"",OFFSET('Smelter Look-up'!$D$4,$V1113-4,0)&amp;"")</f>
        <v/>
      </c>
      <c r="F1113" s="214" t="str">
        <f aca="true">IF(ISERROR($V1113),"",OFFSET('Smelter Look-up'!$E$4,$V1113-4,0))</f>
        <v/>
      </c>
      <c r="G1113" s="214" t="str">
        <f aca="true">IF(C1113=$X$4,IF(ISERROR($V1113),"Enter smelter details","RMI"),IF(ISERROR($V1113),"",OFFSET('Smelter Look-up'!$F$4,$V1113-4,0)))</f>
        <v/>
      </c>
      <c r="H1113" s="215" t="str">
        <f aca="true">IF(ISERROR($V1113),"",OFFSET('Smelter Look-up'!$G$4,$V1113-4,0))</f>
        <v/>
      </c>
      <c r="I1113" s="216" t="str">
        <f aca="true">IF(ISERROR($V1113),"",OFFSET('Smelter Look-up'!$H$4,$V1113-4,0))</f>
        <v/>
      </c>
      <c r="J1113" s="216" t="str">
        <f aca="true">IF(ISERROR($V1113),"",OFFSET('Smelter Look-up'!$I$4,$V1113-4,0))</f>
        <v/>
      </c>
      <c r="K1113" s="217"/>
      <c r="L1113" s="217"/>
      <c r="M1113" s="217"/>
      <c r="N1113" s="217"/>
      <c r="O1113" s="217"/>
      <c r="P1113" s="218"/>
      <c r="Q1113" s="219"/>
      <c r="R1113" s="220" t="str">
        <f aca="true">IF(ISERROR($V1113),"",OFFSET('Smelter Look-up'!$C$4,$V1113-4,0)&amp;"")</f>
        <v/>
      </c>
      <c r="S1113" s="221" t="str">
        <f aca="true">IF(B1113="","",IF(ISERROR(MATCH($E1113,CL,0)),"Unknown",INDIRECT("'C'!$A$"&amp;MATCH($E1113,CL,0)+1)))</f>
        <v/>
      </c>
      <c r="T1113" s="221" t="str">
        <f aca="true">IF(B1113="","",IF(ISERROR(MATCH($J1113,SorP!$B$1:$B$6279,0)),"",INDIRECT("'SorP'!$A$"&amp;MATCH($S1113&amp;$J1113,SorP!C:C,0))))</f>
        <v/>
      </c>
      <c r="U1113" s="222"/>
      <c r="V1113" s="223" t="e">
        <f aca="false">IF(C1113="",NA(),IF(OR(C1113="Smelter not listed",C1113="Smelter not yet identified"),MATCH($B1113&amp;$D1113,'Smelter Look-up'!$J:$J,0),MATCH($B1113&amp;$C1113,'Smelter Look-up'!$J:$J,0)))</f>
        <v>#N/A</v>
      </c>
      <c r="X1113" s="179" t="n">
        <f aca="false">IF(AND(C1113="Smelter not listed",OR(LEN(D1113)=0,LEN(E1113)=0)),1,0)</f>
        <v>0</v>
      </c>
      <c r="AB1113" s="224" t="str">
        <f aca="false">B1113&amp;C1113</f>
        <v/>
      </c>
    </row>
    <row r="1114" s="179" customFormat="true" ht="20.25" hidden="false" customHeight="false" outlineLevel="0" collapsed="false">
      <c r="A1114" s="221"/>
      <c r="B1114" s="211" t="str">
        <f aca="false">IF(LEN(A1114)=0,"",INDEX('Smelter Look-up'!$A:$A,MATCH($A1114,'Smelter Look-up'!$E:$E,0)))</f>
        <v/>
      </c>
      <c r="C1114" s="212" t="str">
        <f aca="false">IF(LEN(A1114)=0,"",INDEX('Smelter Look-up'!$C:$C,MATCH($A1114,'Smelter Look-up'!$E:$E,0)))</f>
        <v/>
      </c>
      <c r="D1114" s="213"/>
      <c r="E1114" s="211" t="str">
        <f aca="true">IF(ISERROR($V1114),"",OFFSET('Smelter Look-up'!$D$4,$V1114-4,0)&amp;"")</f>
        <v/>
      </c>
      <c r="F1114" s="214" t="str">
        <f aca="true">IF(ISERROR($V1114),"",OFFSET('Smelter Look-up'!$E$4,$V1114-4,0))</f>
        <v/>
      </c>
      <c r="G1114" s="214" t="str">
        <f aca="true">IF(C1114=$X$4,IF(ISERROR($V1114),"Enter smelter details","RMI"),IF(ISERROR($V1114),"",OFFSET('Smelter Look-up'!$F$4,$V1114-4,0)))</f>
        <v/>
      </c>
      <c r="H1114" s="215" t="str">
        <f aca="true">IF(ISERROR($V1114),"",OFFSET('Smelter Look-up'!$G$4,$V1114-4,0))</f>
        <v/>
      </c>
      <c r="I1114" s="216" t="str">
        <f aca="true">IF(ISERROR($V1114),"",OFFSET('Smelter Look-up'!$H$4,$V1114-4,0))</f>
        <v/>
      </c>
      <c r="J1114" s="216" t="str">
        <f aca="true">IF(ISERROR($V1114),"",OFFSET('Smelter Look-up'!$I$4,$V1114-4,0))</f>
        <v/>
      </c>
      <c r="K1114" s="217"/>
      <c r="L1114" s="217"/>
      <c r="M1114" s="217"/>
      <c r="N1114" s="217"/>
      <c r="O1114" s="217"/>
      <c r="P1114" s="218"/>
      <c r="Q1114" s="219"/>
      <c r="R1114" s="220" t="str">
        <f aca="true">IF(ISERROR($V1114),"",OFFSET('Smelter Look-up'!$C$4,$V1114-4,0)&amp;"")</f>
        <v/>
      </c>
      <c r="S1114" s="221" t="str">
        <f aca="true">IF(B1114="","",IF(ISERROR(MATCH($E1114,CL,0)),"Unknown",INDIRECT("'C'!$A$"&amp;MATCH($E1114,CL,0)+1)))</f>
        <v/>
      </c>
      <c r="T1114" s="221" t="str">
        <f aca="true">IF(B1114="","",IF(ISERROR(MATCH($J1114,SorP!$B$1:$B$6279,0)),"",INDIRECT("'SorP'!$A$"&amp;MATCH($S1114&amp;$J1114,SorP!C:C,0))))</f>
        <v/>
      </c>
      <c r="U1114" s="222"/>
      <c r="V1114" s="223" t="e">
        <f aca="false">IF(C1114="",NA(),IF(OR(C1114="Smelter not listed",C1114="Smelter not yet identified"),MATCH($B1114&amp;$D1114,'Smelter Look-up'!$J:$J,0),MATCH($B1114&amp;$C1114,'Smelter Look-up'!$J:$J,0)))</f>
        <v>#N/A</v>
      </c>
      <c r="X1114" s="179" t="n">
        <f aca="false">IF(AND(C1114="Smelter not listed",OR(LEN(D1114)=0,LEN(E1114)=0)),1,0)</f>
        <v>0</v>
      </c>
      <c r="AB1114" s="224" t="str">
        <f aca="false">B1114&amp;C1114</f>
        <v/>
      </c>
    </row>
    <row r="1115" s="179" customFormat="true" ht="20.25" hidden="false" customHeight="false" outlineLevel="0" collapsed="false">
      <c r="A1115" s="221"/>
      <c r="B1115" s="211" t="str">
        <f aca="false">IF(LEN(A1115)=0,"",INDEX('Smelter Look-up'!$A:$A,MATCH($A1115,'Smelter Look-up'!$E:$E,0)))</f>
        <v/>
      </c>
      <c r="C1115" s="212" t="str">
        <f aca="false">IF(LEN(A1115)=0,"",INDEX('Smelter Look-up'!$C:$C,MATCH($A1115,'Smelter Look-up'!$E:$E,0)))</f>
        <v/>
      </c>
      <c r="D1115" s="213"/>
      <c r="E1115" s="211" t="str">
        <f aca="true">IF(ISERROR($V1115),"",OFFSET('Smelter Look-up'!$D$4,$V1115-4,0)&amp;"")</f>
        <v/>
      </c>
      <c r="F1115" s="214" t="str">
        <f aca="true">IF(ISERROR($V1115),"",OFFSET('Smelter Look-up'!$E$4,$V1115-4,0))</f>
        <v/>
      </c>
      <c r="G1115" s="214" t="str">
        <f aca="true">IF(C1115=$X$4,IF(ISERROR($V1115),"Enter smelter details","RMI"),IF(ISERROR($V1115),"",OFFSET('Smelter Look-up'!$F$4,$V1115-4,0)))</f>
        <v/>
      </c>
      <c r="H1115" s="215" t="str">
        <f aca="true">IF(ISERROR($V1115),"",OFFSET('Smelter Look-up'!$G$4,$V1115-4,0))</f>
        <v/>
      </c>
      <c r="I1115" s="216" t="str">
        <f aca="true">IF(ISERROR($V1115),"",OFFSET('Smelter Look-up'!$H$4,$V1115-4,0))</f>
        <v/>
      </c>
      <c r="J1115" s="216" t="str">
        <f aca="true">IF(ISERROR($V1115),"",OFFSET('Smelter Look-up'!$I$4,$V1115-4,0))</f>
        <v/>
      </c>
      <c r="K1115" s="217"/>
      <c r="L1115" s="217"/>
      <c r="M1115" s="217"/>
      <c r="N1115" s="217"/>
      <c r="O1115" s="217"/>
      <c r="P1115" s="218"/>
      <c r="Q1115" s="219"/>
      <c r="R1115" s="220" t="str">
        <f aca="true">IF(ISERROR($V1115),"",OFFSET('Smelter Look-up'!$C$4,$V1115-4,0)&amp;"")</f>
        <v/>
      </c>
      <c r="S1115" s="221" t="str">
        <f aca="true">IF(B1115="","",IF(ISERROR(MATCH($E1115,CL,0)),"Unknown",INDIRECT("'C'!$A$"&amp;MATCH($E1115,CL,0)+1)))</f>
        <v/>
      </c>
      <c r="T1115" s="221" t="str">
        <f aca="true">IF(B1115="","",IF(ISERROR(MATCH($J1115,SorP!$B$1:$B$6279,0)),"",INDIRECT("'SorP'!$A$"&amp;MATCH($S1115&amp;$J1115,SorP!C:C,0))))</f>
        <v/>
      </c>
      <c r="U1115" s="222"/>
      <c r="V1115" s="223" t="e">
        <f aca="false">IF(C1115="",NA(),IF(OR(C1115="Smelter not listed",C1115="Smelter not yet identified"),MATCH($B1115&amp;$D1115,'Smelter Look-up'!$J:$J,0),MATCH($B1115&amp;$C1115,'Smelter Look-up'!$J:$J,0)))</f>
        <v>#N/A</v>
      </c>
      <c r="X1115" s="179" t="n">
        <f aca="false">IF(AND(C1115="Smelter not listed",OR(LEN(D1115)=0,LEN(E1115)=0)),1,0)</f>
        <v>0</v>
      </c>
      <c r="AB1115" s="224" t="str">
        <f aca="false">B1115&amp;C1115</f>
        <v/>
      </c>
    </row>
    <row r="1116" s="179" customFormat="true" ht="20.25" hidden="false" customHeight="false" outlineLevel="0" collapsed="false">
      <c r="A1116" s="221"/>
      <c r="B1116" s="211" t="str">
        <f aca="false">IF(LEN(A1116)=0,"",INDEX('Smelter Look-up'!$A:$A,MATCH($A1116,'Smelter Look-up'!$E:$E,0)))</f>
        <v/>
      </c>
      <c r="C1116" s="212" t="str">
        <f aca="false">IF(LEN(A1116)=0,"",INDEX('Smelter Look-up'!$C:$C,MATCH($A1116,'Smelter Look-up'!$E:$E,0)))</f>
        <v/>
      </c>
      <c r="D1116" s="213"/>
      <c r="E1116" s="211" t="str">
        <f aca="true">IF(ISERROR($V1116),"",OFFSET('Smelter Look-up'!$D$4,$V1116-4,0)&amp;"")</f>
        <v/>
      </c>
      <c r="F1116" s="214" t="str">
        <f aca="true">IF(ISERROR($V1116),"",OFFSET('Smelter Look-up'!$E$4,$V1116-4,0))</f>
        <v/>
      </c>
      <c r="G1116" s="214" t="str">
        <f aca="true">IF(C1116=$X$4,IF(ISERROR($V1116),"Enter smelter details","RMI"),IF(ISERROR($V1116),"",OFFSET('Smelter Look-up'!$F$4,$V1116-4,0)))</f>
        <v/>
      </c>
      <c r="H1116" s="215" t="str">
        <f aca="true">IF(ISERROR($V1116),"",OFFSET('Smelter Look-up'!$G$4,$V1116-4,0))</f>
        <v/>
      </c>
      <c r="I1116" s="216" t="str">
        <f aca="true">IF(ISERROR($V1116),"",OFFSET('Smelter Look-up'!$H$4,$V1116-4,0))</f>
        <v/>
      </c>
      <c r="J1116" s="216" t="str">
        <f aca="true">IF(ISERROR($V1116),"",OFFSET('Smelter Look-up'!$I$4,$V1116-4,0))</f>
        <v/>
      </c>
      <c r="K1116" s="217"/>
      <c r="L1116" s="217"/>
      <c r="M1116" s="217"/>
      <c r="N1116" s="217"/>
      <c r="O1116" s="217"/>
      <c r="P1116" s="218"/>
      <c r="Q1116" s="219"/>
      <c r="R1116" s="220" t="str">
        <f aca="true">IF(ISERROR($V1116),"",OFFSET('Smelter Look-up'!$C$4,$V1116-4,0)&amp;"")</f>
        <v/>
      </c>
      <c r="S1116" s="221" t="str">
        <f aca="true">IF(B1116="","",IF(ISERROR(MATCH($E1116,CL,0)),"Unknown",INDIRECT("'C'!$A$"&amp;MATCH($E1116,CL,0)+1)))</f>
        <v/>
      </c>
      <c r="T1116" s="221" t="str">
        <f aca="true">IF(B1116="","",IF(ISERROR(MATCH($J1116,SorP!$B$1:$B$6279,0)),"",INDIRECT("'SorP'!$A$"&amp;MATCH($S1116&amp;$J1116,SorP!C:C,0))))</f>
        <v/>
      </c>
      <c r="U1116" s="222"/>
      <c r="V1116" s="223" t="e">
        <f aca="false">IF(C1116="",NA(),IF(OR(C1116="Smelter not listed",C1116="Smelter not yet identified"),MATCH($B1116&amp;$D1116,'Smelter Look-up'!$J:$J,0),MATCH($B1116&amp;$C1116,'Smelter Look-up'!$J:$J,0)))</f>
        <v>#N/A</v>
      </c>
      <c r="X1116" s="179" t="n">
        <f aca="false">IF(AND(C1116="Smelter not listed",OR(LEN(D1116)=0,LEN(E1116)=0)),1,0)</f>
        <v>0</v>
      </c>
      <c r="AB1116" s="224" t="str">
        <f aca="false">B1116&amp;C1116</f>
        <v/>
      </c>
    </row>
    <row r="1117" s="179" customFormat="true" ht="20.25" hidden="false" customHeight="false" outlineLevel="0" collapsed="false">
      <c r="A1117" s="221"/>
      <c r="B1117" s="211" t="str">
        <f aca="false">IF(LEN(A1117)=0,"",INDEX('Smelter Look-up'!$A:$A,MATCH($A1117,'Smelter Look-up'!$E:$E,0)))</f>
        <v/>
      </c>
      <c r="C1117" s="212" t="str">
        <f aca="false">IF(LEN(A1117)=0,"",INDEX('Smelter Look-up'!$C:$C,MATCH($A1117,'Smelter Look-up'!$E:$E,0)))</f>
        <v/>
      </c>
      <c r="D1117" s="213"/>
      <c r="E1117" s="211" t="str">
        <f aca="true">IF(ISERROR($V1117),"",OFFSET('Smelter Look-up'!$D$4,$V1117-4,0)&amp;"")</f>
        <v/>
      </c>
      <c r="F1117" s="214" t="str">
        <f aca="true">IF(ISERROR($V1117),"",OFFSET('Smelter Look-up'!$E$4,$V1117-4,0))</f>
        <v/>
      </c>
      <c r="G1117" s="214" t="str">
        <f aca="true">IF(C1117=$X$4,IF(ISERROR($V1117),"Enter smelter details","RMI"),IF(ISERROR($V1117),"",OFFSET('Smelter Look-up'!$F$4,$V1117-4,0)))</f>
        <v/>
      </c>
      <c r="H1117" s="215" t="str">
        <f aca="true">IF(ISERROR($V1117),"",OFFSET('Smelter Look-up'!$G$4,$V1117-4,0))</f>
        <v/>
      </c>
      <c r="I1117" s="216" t="str">
        <f aca="true">IF(ISERROR($V1117),"",OFFSET('Smelter Look-up'!$H$4,$V1117-4,0))</f>
        <v/>
      </c>
      <c r="J1117" s="216" t="str">
        <f aca="true">IF(ISERROR($V1117),"",OFFSET('Smelter Look-up'!$I$4,$V1117-4,0))</f>
        <v/>
      </c>
      <c r="K1117" s="217"/>
      <c r="L1117" s="217"/>
      <c r="M1117" s="217"/>
      <c r="N1117" s="217"/>
      <c r="O1117" s="217"/>
      <c r="P1117" s="218"/>
      <c r="Q1117" s="219"/>
      <c r="R1117" s="220" t="str">
        <f aca="true">IF(ISERROR($V1117),"",OFFSET('Smelter Look-up'!$C$4,$V1117-4,0)&amp;"")</f>
        <v/>
      </c>
      <c r="S1117" s="221" t="str">
        <f aca="true">IF(B1117="","",IF(ISERROR(MATCH($E1117,CL,0)),"Unknown",INDIRECT("'C'!$A$"&amp;MATCH($E1117,CL,0)+1)))</f>
        <v/>
      </c>
      <c r="T1117" s="221" t="str">
        <f aca="true">IF(B1117="","",IF(ISERROR(MATCH($J1117,SorP!$B$1:$B$6279,0)),"",INDIRECT("'SorP'!$A$"&amp;MATCH($S1117&amp;$J1117,SorP!C:C,0))))</f>
        <v/>
      </c>
      <c r="U1117" s="222"/>
      <c r="V1117" s="223" t="e">
        <f aca="false">IF(C1117="",NA(),IF(OR(C1117="Smelter not listed",C1117="Smelter not yet identified"),MATCH($B1117&amp;$D1117,'Smelter Look-up'!$J:$J,0),MATCH($B1117&amp;$C1117,'Smelter Look-up'!$J:$J,0)))</f>
        <v>#N/A</v>
      </c>
      <c r="X1117" s="179" t="n">
        <f aca="false">IF(AND(C1117="Smelter not listed",OR(LEN(D1117)=0,LEN(E1117)=0)),1,0)</f>
        <v>0</v>
      </c>
      <c r="AB1117" s="224" t="str">
        <f aca="false">B1117&amp;C1117</f>
        <v/>
      </c>
    </row>
    <row r="1118" s="179" customFormat="true" ht="20.25" hidden="false" customHeight="false" outlineLevel="0" collapsed="false">
      <c r="A1118" s="221"/>
      <c r="B1118" s="211" t="str">
        <f aca="false">IF(LEN(A1118)=0,"",INDEX('Smelter Look-up'!$A:$A,MATCH($A1118,'Smelter Look-up'!$E:$E,0)))</f>
        <v/>
      </c>
      <c r="C1118" s="212" t="str">
        <f aca="false">IF(LEN(A1118)=0,"",INDEX('Smelter Look-up'!$C:$C,MATCH($A1118,'Smelter Look-up'!$E:$E,0)))</f>
        <v/>
      </c>
      <c r="D1118" s="213"/>
      <c r="E1118" s="211" t="str">
        <f aca="true">IF(ISERROR($V1118),"",OFFSET('Smelter Look-up'!$D$4,$V1118-4,0)&amp;"")</f>
        <v/>
      </c>
      <c r="F1118" s="214" t="str">
        <f aca="true">IF(ISERROR($V1118),"",OFFSET('Smelter Look-up'!$E$4,$V1118-4,0))</f>
        <v/>
      </c>
      <c r="G1118" s="214" t="str">
        <f aca="true">IF(C1118=$X$4,IF(ISERROR($V1118),"Enter smelter details","RMI"),IF(ISERROR($V1118),"",OFFSET('Smelter Look-up'!$F$4,$V1118-4,0)))</f>
        <v/>
      </c>
      <c r="H1118" s="215" t="str">
        <f aca="true">IF(ISERROR($V1118),"",OFFSET('Smelter Look-up'!$G$4,$V1118-4,0))</f>
        <v/>
      </c>
      <c r="I1118" s="216" t="str">
        <f aca="true">IF(ISERROR($V1118),"",OFFSET('Smelter Look-up'!$H$4,$V1118-4,0))</f>
        <v/>
      </c>
      <c r="J1118" s="216" t="str">
        <f aca="true">IF(ISERROR($V1118),"",OFFSET('Smelter Look-up'!$I$4,$V1118-4,0))</f>
        <v/>
      </c>
      <c r="K1118" s="217"/>
      <c r="L1118" s="217"/>
      <c r="M1118" s="217"/>
      <c r="N1118" s="217"/>
      <c r="O1118" s="217"/>
      <c r="P1118" s="218"/>
      <c r="Q1118" s="219"/>
      <c r="R1118" s="220" t="str">
        <f aca="true">IF(ISERROR($V1118),"",OFFSET('Smelter Look-up'!$C$4,$V1118-4,0)&amp;"")</f>
        <v/>
      </c>
      <c r="S1118" s="221" t="str">
        <f aca="true">IF(B1118="","",IF(ISERROR(MATCH($E1118,CL,0)),"Unknown",INDIRECT("'C'!$A$"&amp;MATCH($E1118,CL,0)+1)))</f>
        <v/>
      </c>
      <c r="T1118" s="221" t="str">
        <f aca="true">IF(B1118="","",IF(ISERROR(MATCH($J1118,SorP!$B$1:$B$6279,0)),"",INDIRECT("'SorP'!$A$"&amp;MATCH($S1118&amp;$J1118,SorP!C:C,0))))</f>
        <v/>
      </c>
      <c r="U1118" s="222"/>
      <c r="V1118" s="223" t="e">
        <f aca="false">IF(C1118="",NA(),IF(OR(C1118="Smelter not listed",C1118="Smelter not yet identified"),MATCH($B1118&amp;$D1118,'Smelter Look-up'!$J:$J,0),MATCH($B1118&amp;$C1118,'Smelter Look-up'!$J:$J,0)))</f>
        <v>#N/A</v>
      </c>
      <c r="X1118" s="179" t="n">
        <f aca="false">IF(AND(C1118="Smelter not listed",OR(LEN(D1118)=0,LEN(E1118)=0)),1,0)</f>
        <v>0</v>
      </c>
      <c r="AB1118" s="224" t="str">
        <f aca="false">B1118&amp;C1118</f>
        <v/>
      </c>
    </row>
    <row r="1119" s="179" customFormat="true" ht="20.25" hidden="false" customHeight="false" outlineLevel="0" collapsed="false">
      <c r="A1119" s="221"/>
      <c r="B1119" s="211" t="str">
        <f aca="false">IF(LEN(A1119)=0,"",INDEX('Smelter Look-up'!$A:$A,MATCH($A1119,'Smelter Look-up'!$E:$E,0)))</f>
        <v/>
      </c>
      <c r="C1119" s="212" t="str">
        <f aca="false">IF(LEN(A1119)=0,"",INDEX('Smelter Look-up'!$C:$C,MATCH($A1119,'Smelter Look-up'!$E:$E,0)))</f>
        <v/>
      </c>
      <c r="D1119" s="213"/>
      <c r="E1119" s="211" t="str">
        <f aca="true">IF(ISERROR($V1119),"",OFFSET('Smelter Look-up'!$D$4,$V1119-4,0)&amp;"")</f>
        <v/>
      </c>
      <c r="F1119" s="214" t="str">
        <f aca="true">IF(ISERROR($V1119),"",OFFSET('Smelter Look-up'!$E$4,$V1119-4,0))</f>
        <v/>
      </c>
      <c r="G1119" s="214" t="str">
        <f aca="true">IF(C1119=$X$4,IF(ISERROR($V1119),"Enter smelter details","RMI"),IF(ISERROR($V1119),"",OFFSET('Smelter Look-up'!$F$4,$V1119-4,0)))</f>
        <v/>
      </c>
      <c r="H1119" s="215" t="str">
        <f aca="true">IF(ISERROR($V1119),"",OFFSET('Smelter Look-up'!$G$4,$V1119-4,0))</f>
        <v/>
      </c>
      <c r="I1119" s="216" t="str">
        <f aca="true">IF(ISERROR($V1119),"",OFFSET('Smelter Look-up'!$H$4,$V1119-4,0))</f>
        <v/>
      </c>
      <c r="J1119" s="216" t="str">
        <f aca="true">IF(ISERROR($V1119),"",OFFSET('Smelter Look-up'!$I$4,$V1119-4,0))</f>
        <v/>
      </c>
      <c r="K1119" s="217"/>
      <c r="L1119" s="217"/>
      <c r="M1119" s="217"/>
      <c r="N1119" s="217"/>
      <c r="O1119" s="217"/>
      <c r="P1119" s="218"/>
      <c r="Q1119" s="219"/>
      <c r="R1119" s="220" t="str">
        <f aca="true">IF(ISERROR($V1119),"",OFFSET('Smelter Look-up'!$C$4,$V1119-4,0)&amp;"")</f>
        <v/>
      </c>
      <c r="S1119" s="221" t="str">
        <f aca="true">IF(B1119="","",IF(ISERROR(MATCH($E1119,CL,0)),"Unknown",INDIRECT("'C'!$A$"&amp;MATCH($E1119,CL,0)+1)))</f>
        <v/>
      </c>
      <c r="T1119" s="221" t="str">
        <f aca="true">IF(B1119="","",IF(ISERROR(MATCH($J1119,SorP!$B$1:$B$6279,0)),"",INDIRECT("'SorP'!$A$"&amp;MATCH($S1119&amp;$J1119,SorP!C:C,0))))</f>
        <v/>
      </c>
      <c r="U1119" s="222"/>
      <c r="V1119" s="223" t="e">
        <f aca="false">IF(C1119="",NA(),IF(OR(C1119="Smelter not listed",C1119="Smelter not yet identified"),MATCH($B1119&amp;$D1119,'Smelter Look-up'!$J:$J,0),MATCH($B1119&amp;$C1119,'Smelter Look-up'!$J:$J,0)))</f>
        <v>#N/A</v>
      </c>
      <c r="X1119" s="179" t="n">
        <f aca="false">IF(AND(C1119="Smelter not listed",OR(LEN(D1119)=0,LEN(E1119)=0)),1,0)</f>
        <v>0</v>
      </c>
      <c r="AB1119" s="224" t="str">
        <f aca="false">B1119&amp;C1119</f>
        <v/>
      </c>
    </row>
    <row r="1120" s="179" customFormat="true" ht="20.25" hidden="false" customHeight="false" outlineLevel="0" collapsed="false">
      <c r="A1120" s="221"/>
      <c r="B1120" s="211" t="str">
        <f aca="false">IF(LEN(A1120)=0,"",INDEX('Smelter Look-up'!$A:$A,MATCH($A1120,'Smelter Look-up'!$E:$E,0)))</f>
        <v/>
      </c>
      <c r="C1120" s="212" t="str">
        <f aca="false">IF(LEN(A1120)=0,"",INDEX('Smelter Look-up'!$C:$C,MATCH($A1120,'Smelter Look-up'!$E:$E,0)))</f>
        <v/>
      </c>
      <c r="D1120" s="213"/>
      <c r="E1120" s="211" t="str">
        <f aca="true">IF(ISERROR($V1120),"",OFFSET('Smelter Look-up'!$D$4,$V1120-4,0)&amp;"")</f>
        <v/>
      </c>
      <c r="F1120" s="214" t="str">
        <f aca="true">IF(ISERROR($V1120),"",OFFSET('Smelter Look-up'!$E$4,$V1120-4,0))</f>
        <v/>
      </c>
      <c r="G1120" s="214" t="str">
        <f aca="true">IF(C1120=$X$4,IF(ISERROR($V1120),"Enter smelter details","RMI"),IF(ISERROR($V1120),"",OFFSET('Smelter Look-up'!$F$4,$V1120-4,0)))</f>
        <v/>
      </c>
      <c r="H1120" s="215" t="str">
        <f aca="true">IF(ISERROR($V1120),"",OFFSET('Smelter Look-up'!$G$4,$V1120-4,0))</f>
        <v/>
      </c>
      <c r="I1120" s="216" t="str">
        <f aca="true">IF(ISERROR($V1120),"",OFFSET('Smelter Look-up'!$H$4,$V1120-4,0))</f>
        <v/>
      </c>
      <c r="J1120" s="216" t="str">
        <f aca="true">IF(ISERROR($V1120),"",OFFSET('Smelter Look-up'!$I$4,$V1120-4,0))</f>
        <v/>
      </c>
      <c r="K1120" s="217"/>
      <c r="L1120" s="217"/>
      <c r="M1120" s="217"/>
      <c r="N1120" s="217"/>
      <c r="O1120" s="217"/>
      <c r="P1120" s="218"/>
      <c r="Q1120" s="219"/>
      <c r="R1120" s="220" t="str">
        <f aca="true">IF(ISERROR($V1120),"",OFFSET('Smelter Look-up'!$C$4,$V1120-4,0)&amp;"")</f>
        <v/>
      </c>
      <c r="S1120" s="221" t="str">
        <f aca="true">IF(B1120="","",IF(ISERROR(MATCH($E1120,CL,0)),"Unknown",INDIRECT("'C'!$A$"&amp;MATCH($E1120,CL,0)+1)))</f>
        <v/>
      </c>
      <c r="T1120" s="221" t="str">
        <f aca="true">IF(B1120="","",IF(ISERROR(MATCH($J1120,SorP!$B$1:$B$6279,0)),"",INDIRECT("'SorP'!$A$"&amp;MATCH($S1120&amp;$J1120,SorP!C:C,0))))</f>
        <v/>
      </c>
      <c r="U1120" s="222"/>
      <c r="V1120" s="223" t="e">
        <f aca="false">IF(C1120="",NA(),IF(OR(C1120="Smelter not listed",C1120="Smelter not yet identified"),MATCH($B1120&amp;$D1120,'Smelter Look-up'!$J:$J,0),MATCH($B1120&amp;$C1120,'Smelter Look-up'!$J:$J,0)))</f>
        <v>#N/A</v>
      </c>
      <c r="X1120" s="179" t="n">
        <f aca="false">IF(AND(C1120="Smelter not listed",OR(LEN(D1120)=0,LEN(E1120)=0)),1,0)</f>
        <v>0</v>
      </c>
      <c r="AB1120" s="224" t="str">
        <f aca="false">B1120&amp;C1120</f>
        <v/>
      </c>
    </row>
    <row r="1121" s="179" customFormat="true" ht="20.25" hidden="false" customHeight="false" outlineLevel="0" collapsed="false">
      <c r="A1121" s="221"/>
      <c r="B1121" s="211" t="str">
        <f aca="false">IF(LEN(A1121)=0,"",INDEX('Smelter Look-up'!$A:$A,MATCH($A1121,'Smelter Look-up'!$E:$E,0)))</f>
        <v/>
      </c>
      <c r="C1121" s="212" t="str">
        <f aca="false">IF(LEN(A1121)=0,"",INDEX('Smelter Look-up'!$C:$C,MATCH($A1121,'Smelter Look-up'!$E:$E,0)))</f>
        <v/>
      </c>
      <c r="D1121" s="213"/>
      <c r="E1121" s="211" t="str">
        <f aca="true">IF(ISERROR($V1121),"",OFFSET('Smelter Look-up'!$D$4,$V1121-4,0)&amp;"")</f>
        <v/>
      </c>
      <c r="F1121" s="214" t="str">
        <f aca="true">IF(ISERROR($V1121),"",OFFSET('Smelter Look-up'!$E$4,$V1121-4,0))</f>
        <v/>
      </c>
      <c r="G1121" s="214" t="str">
        <f aca="true">IF(C1121=$X$4,IF(ISERROR($V1121),"Enter smelter details","RMI"),IF(ISERROR($V1121),"",OFFSET('Smelter Look-up'!$F$4,$V1121-4,0)))</f>
        <v/>
      </c>
      <c r="H1121" s="215" t="str">
        <f aca="true">IF(ISERROR($V1121),"",OFFSET('Smelter Look-up'!$G$4,$V1121-4,0))</f>
        <v/>
      </c>
      <c r="I1121" s="216" t="str">
        <f aca="true">IF(ISERROR($V1121),"",OFFSET('Smelter Look-up'!$H$4,$V1121-4,0))</f>
        <v/>
      </c>
      <c r="J1121" s="216" t="str">
        <f aca="true">IF(ISERROR($V1121),"",OFFSET('Smelter Look-up'!$I$4,$V1121-4,0))</f>
        <v/>
      </c>
      <c r="K1121" s="217"/>
      <c r="L1121" s="217"/>
      <c r="M1121" s="217"/>
      <c r="N1121" s="217"/>
      <c r="O1121" s="217"/>
      <c r="P1121" s="218"/>
      <c r="Q1121" s="219"/>
      <c r="R1121" s="220" t="str">
        <f aca="true">IF(ISERROR($V1121),"",OFFSET('Smelter Look-up'!$C$4,$V1121-4,0)&amp;"")</f>
        <v/>
      </c>
      <c r="S1121" s="221" t="str">
        <f aca="true">IF(B1121="","",IF(ISERROR(MATCH($E1121,CL,0)),"Unknown",INDIRECT("'C'!$A$"&amp;MATCH($E1121,CL,0)+1)))</f>
        <v/>
      </c>
      <c r="T1121" s="221" t="str">
        <f aca="true">IF(B1121="","",IF(ISERROR(MATCH($J1121,SorP!$B$1:$B$6279,0)),"",INDIRECT("'SorP'!$A$"&amp;MATCH($S1121&amp;$J1121,SorP!C:C,0))))</f>
        <v/>
      </c>
      <c r="U1121" s="222"/>
      <c r="V1121" s="223" t="e">
        <f aca="false">IF(C1121="",NA(),IF(OR(C1121="Smelter not listed",C1121="Smelter not yet identified"),MATCH($B1121&amp;$D1121,'Smelter Look-up'!$J:$J,0),MATCH($B1121&amp;$C1121,'Smelter Look-up'!$J:$J,0)))</f>
        <v>#N/A</v>
      </c>
      <c r="X1121" s="179" t="n">
        <f aca="false">IF(AND(C1121="Smelter not listed",OR(LEN(D1121)=0,LEN(E1121)=0)),1,0)</f>
        <v>0</v>
      </c>
      <c r="AB1121" s="224" t="str">
        <f aca="false">B1121&amp;C1121</f>
        <v/>
      </c>
    </row>
    <row r="1122" s="179" customFormat="true" ht="20.25" hidden="false" customHeight="false" outlineLevel="0" collapsed="false">
      <c r="A1122" s="221"/>
      <c r="B1122" s="211" t="str">
        <f aca="false">IF(LEN(A1122)=0,"",INDEX('Smelter Look-up'!$A:$A,MATCH($A1122,'Smelter Look-up'!$E:$E,0)))</f>
        <v/>
      </c>
      <c r="C1122" s="212" t="str">
        <f aca="false">IF(LEN(A1122)=0,"",INDEX('Smelter Look-up'!$C:$C,MATCH($A1122,'Smelter Look-up'!$E:$E,0)))</f>
        <v/>
      </c>
      <c r="D1122" s="213"/>
      <c r="E1122" s="211" t="str">
        <f aca="true">IF(ISERROR($V1122),"",OFFSET('Smelter Look-up'!$D$4,$V1122-4,0)&amp;"")</f>
        <v/>
      </c>
      <c r="F1122" s="214" t="str">
        <f aca="true">IF(ISERROR($V1122),"",OFFSET('Smelter Look-up'!$E$4,$V1122-4,0))</f>
        <v/>
      </c>
      <c r="G1122" s="214" t="str">
        <f aca="true">IF(C1122=$X$4,IF(ISERROR($V1122),"Enter smelter details","RMI"),IF(ISERROR($V1122),"",OFFSET('Smelter Look-up'!$F$4,$V1122-4,0)))</f>
        <v/>
      </c>
      <c r="H1122" s="215" t="str">
        <f aca="true">IF(ISERROR($V1122),"",OFFSET('Smelter Look-up'!$G$4,$V1122-4,0))</f>
        <v/>
      </c>
      <c r="I1122" s="216" t="str">
        <f aca="true">IF(ISERROR($V1122),"",OFFSET('Smelter Look-up'!$H$4,$V1122-4,0))</f>
        <v/>
      </c>
      <c r="J1122" s="216" t="str">
        <f aca="true">IF(ISERROR($V1122),"",OFFSET('Smelter Look-up'!$I$4,$V1122-4,0))</f>
        <v/>
      </c>
      <c r="K1122" s="217"/>
      <c r="L1122" s="217"/>
      <c r="M1122" s="217"/>
      <c r="N1122" s="217"/>
      <c r="O1122" s="217"/>
      <c r="P1122" s="218"/>
      <c r="Q1122" s="219"/>
      <c r="R1122" s="220" t="str">
        <f aca="true">IF(ISERROR($V1122),"",OFFSET('Smelter Look-up'!$C$4,$V1122-4,0)&amp;"")</f>
        <v/>
      </c>
      <c r="S1122" s="221" t="str">
        <f aca="true">IF(B1122="","",IF(ISERROR(MATCH($E1122,CL,0)),"Unknown",INDIRECT("'C'!$A$"&amp;MATCH($E1122,CL,0)+1)))</f>
        <v/>
      </c>
      <c r="T1122" s="221" t="str">
        <f aca="true">IF(B1122="","",IF(ISERROR(MATCH($J1122,SorP!$B$1:$B$6279,0)),"",INDIRECT("'SorP'!$A$"&amp;MATCH($S1122&amp;$J1122,SorP!C:C,0))))</f>
        <v/>
      </c>
      <c r="U1122" s="222"/>
      <c r="V1122" s="223" t="e">
        <f aca="false">IF(C1122="",NA(),IF(OR(C1122="Smelter not listed",C1122="Smelter not yet identified"),MATCH($B1122&amp;$D1122,'Smelter Look-up'!$J:$J,0),MATCH($B1122&amp;$C1122,'Smelter Look-up'!$J:$J,0)))</f>
        <v>#N/A</v>
      </c>
      <c r="X1122" s="179" t="n">
        <f aca="false">IF(AND(C1122="Smelter not listed",OR(LEN(D1122)=0,LEN(E1122)=0)),1,0)</f>
        <v>0</v>
      </c>
      <c r="AB1122" s="224" t="str">
        <f aca="false">B1122&amp;C1122</f>
        <v/>
      </c>
    </row>
    <row r="1123" s="179" customFormat="true" ht="20.25" hidden="false" customHeight="false" outlineLevel="0" collapsed="false">
      <c r="A1123" s="221"/>
      <c r="B1123" s="211" t="str">
        <f aca="false">IF(LEN(A1123)=0,"",INDEX('Smelter Look-up'!$A:$A,MATCH($A1123,'Smelter Look-up'!$E:$E,0)))</f>
        <v/>
      </c>
      <c r="C1123" s="212" t="str">
        <f aca="false">IF(LEN(A1123)=0,"",INDEX('Smelter Look-up'!$C:$C,MATCH($A1123,'Smelter Look-up'!$E:$E,0)))</f>
        <v/>
      </c>
      <c r="D1123" s="213"/>
      <c r="E1123" s="211" t="str">
        <f aca="true">IF(ISERROR($V1123),"",OFFSET('Smelter Look-up'!$D$4,$V1123-4,0)&amp;"")</f>
        <v/>
      </c>
      <c r="F1123" s="214" t="str">
        <f aca="true">IF(ISERROR($V1123),"",OFFSET('Smelter Look-up'!$E$4,$V1123-4,0))</f>
        <v/>
      </c>
      <c r="G1123" s="214" t="str">
        <f aca="true">IF(C1123=$X$4,IF(ISERROR($V1123),"Enter smelter details","RMI"),IF(ISERROR($V1123),"",OFFSET('Smelter Look-up'!$F$4,$V1123-4,0)))</f>
        <v/>
      </c>
      <c r="H1123" s="215" t="str">
        <f aca="true">IF(ISERROR($V1123),"",OFFSET('Smelter Look-up'!$G$4,$V1123-4,0))</f>
        <v/>
      </c>
      <c r="I1123" s="216" t="str">
        <f aca="true">IF(ISERROR($V1123),"",OFFSET('Smelter Look-up'!$H$4,$V1123-4,0))</f>
        <v/>
      </c>
      <c r="J1123" s="216" t="str">
        <f aca="true">IF(ISERROR($V1123),"",OFFSET('Smelter Look-up'!$I$4,$V1123-4,0))</f>
        <v/>
      </c>
      <c r="K1123" s="217"/>
      <c r="L1123" s="217"/>
      <c r="M1123" s="217"/>
      <c r="N1123" s="217"/>
      <c r="O1123" s="217"/>
      <c r="P1123" s="218"/>
      <c r="Q1123" s="219"/>
      <c r="R1123" s="220" t="str">
        <f aca="true">IF(ISERROR($V1123),"",OFFSET('Smelter Look-up'!$C$4,$V1123-4,0)&amp;"")</f>
        <v/>
      </c>
      <c r="S1123" s="221" t="str">
        <f aca="true">IF(B1123="","",IF(ISERROR(MATCH($E1123,CL,0)),"Unknown",INDIRECT("'C'!$A$"&amp;MATCH($E1123,CL,0)+1)))</f>
        <v/>
      </c>
      <c r="T1123" s="221" t="str">
        <f aca="true">IF(B1123="","",IF(ISERROR(MATCH($J1123,SorP!$B$1:$B$6279,0)),"",INDIRECT("'SorP'!$A$"&amp;MATCH($S1123&amp;$J1123,SorP!C:C,0))))</f>
        <v/>
      </c>
      <c r="U1123" s="222"/>
      <c r="V1123" s="223" t="e">
        <f aca="false">IF(C1123="",NA(),IF(OR(C1123="Smelter not listed",C1123="Smelter not yet identified"),MATCH($B1123&amp;$D1123,'Smelter Look-up'!$J:$J,0),MATCH($B1123&amp;$C1123,'Smelter Look-up'!$J:$J,0)))</f>
        <v>#N/A</v>
      </c>
      <c r="X1123" s="179" t="n">
        <f aca="false">IF(AND(C1123="Smelter not listed",OR(LEN(D1123)=0,LEN(E1123)=0)),1,0)</f>
        <v>0</v>
      </c>
      <c r="AB1123" s="224" t="str">
        <f aca="false">B1123&amp;C1123</f>
        <v/>
      </c>
    </row>
    <row r="1124" s="179" customFormat="true" ht="20.25" hidden="false" customHeight="false" outlineLevel="0" collapsed="false">
      <c r="A1124" s="221"/>
      <c r="B1124" s="211" t="str">
        <f aca="false">IF(LEN(A1124)=0,"",INDEX('Smelter Look-up'!$A:$A,MATCH($A1124,'Smelter Look-up'!$E:$E,0)))</f>
        <v/>
      </c>
      <c r="C1124" s="212" t="str">
        <f aca="false">IF(LEN(A1124)=0,"",INDEX('Smelter Look-up'!$C:$C,MATCH($A1124,'Smelter Look-up'!$E:$E,0)))</f>
        <v/>
      </c>
      <c r="D1124" s="213"/>
      <c r="E1124" s="211" t="str">
        <f aca="true">IF(ISERROR($V1124),"",OFFSET('Smelter Look-up'!$D$4,$V1124-4,0)&amp;"")</f>
        <v/>
      </c>
      <c r="F1124" s="214" t="str">
        <f aca="true">IF(ISERROR($V1124),"",OFFSET('Smelter Look-up'!$E$4,$V1124-4,0))</f>
        <v/>
      </c>
      <c r="G1124" s="214" t="str">
        <f aca="true">IF(C1124=$X$4,IF(ISERROR($V1124),"Enter smelter details","RMI"),IF(ISERROR($V1124),"",OFFSET('Smelter Look-up'!$F$4,$V1124-4,0)))</f>
        <v/>
      </c>
      <c r="H1124" s="215" t="str">
        <f aca="true">IF(ISERROR($V1124),"",OFFSET('Smelter Look-up'!$G$4,$V1124-4,0))</f>
        <v/>
      </c>
      <c r="I1124" s="216" t="str">
        <f aca="true">IF(ISERROR($V1124),"",OFFSET('Smelter Look-up'!$H$4,$V1124-4,0))</f>
        <v/>
      </c>
      <c r="J1124" s="216" t="str">
        <f aca="true">IF(ISERROR($V1124),"",OFFSET('Smelter Look-up'!$I$4,$V1124-4,0))</f>
        <v/>
      </c>
      <c r="K1124" s="217"/>
      <c r="L1124" s="217"/>
      <c r="M1124" s="217"/>
      <c r="N1124" s="217"/>
      <c r="O1124" s="217"/>
      <c r="P1124" s="218"/>
      <c r="Q1124" s="219"/>
      <c r="R1124" s="220" t="str">
        <f aca="true">IF(ISERROR($V1124),"",OFFSET('Smelter Look-up'!$C$4,$V1124-4,0)&amp;"")</f>
        <v/>
      </c>
      <c r="S1124" s="221" t="str">
        <f aca="true">IF(B1124="","",IF(ISERROR(MATCH($E1124,CL,0)),"Unknown",INDIRECT("'C'!$A$"&amp;MATCH($E1124,CL,0)+1)))</f>
        <v/>
      </c>
      <c r="T1124" s="221" t="str">
        <f aca="true">IF(B1124="","",IF(ISERROR(MATCH($J1124,SorP!$B$1:$B$6279,0)),"",INDIRECT("'SorP'!$A$"&amp;MATCH($S1124&amp;$J1124,SorP!C:C,0))))</f>
        <v/>
      </c>
      <c r="U1124" s="222"/>
      <c r="V1124" s="223" t="e">
        <f aca="false">IF(C1124="",NA(),IF(OR(C1124="Smelter not listed",C1124="Smelter not yet identified"),MATCH($B1124&amp;$D1124,'Smelter Look-up'!$J:$J,0),MATCH($B1124&amp;$C1124,'Smelter Look-up'!$J:$J,0)))</f>
        <v>#N/A</v>
      </c>
      <c r="X1124" s="179" t="n">
        <f aca="false">IF(AND(C1124="Smelter not listed",OR(LEN(D1124)=0,LEN(E1124)=0)),1,0)</f>
        <v>0</v>
      </c>
      <c r="AB1124" s="224" t="str">
        <f aca="false">B1124&amp;C1124</f>
        <v/>
      </c>
    </row>
    <row r="1125" s="179" customFormat="true" ht="20.25" hidden="false" customHeight="false" outlineLevel="0" collapsed="false">
      <c r="A1125" s="221"/>
      <c r="B1125" s="211" t="str">
        <f aca="false">IF(LEN(A1125)=0,"",INDEX('Smelter Look-up'!$A:$A,MATCH($A1125,'Smelter Look-up'!$E:$E,0)))</f>
        <v/>
      </c>
      <c r="C1125" s="212" t="str">
        <f aca="false">IF(LEN(A1125)=0,"",INDEX('Smelter Look-up'!$C:$C,MATCH($A1125,'Smelter Look-up'!$E:$E,0)))</f>
        <v/>
      </c>
      <c r="D1125" s="213"/>
      <c r="E1125" s="211" t="str">
        <f aca="true">IF(ISERROR($V1125),"",OFFSET('Smelter Look-up'!$D$4,$V1125-4,0)&amp;"")</f>
        <v/>
      </c>
      <c r="F1125" s="214" t="str">
        <f aca="true">IF(ISERROR($V1125),"",OFFSET('Smelter Look-up'!$E$4,$V1125-4,0))</f>
        <v/>
      </c>
      <c r="G1125" s="214" t="str">
        <f aca="true">IF(C1125=$X$4,IF(ISERROR($V1125),"Enter smelter details","RMI"),IF(ISERROR($V1125),"",OFFSET('Smelter Look-up'!$F$4,$V1125-4,0)))</f>
        <v/>
      </c>
      <c r="H1125" s="215" t="str">
        <f aca="true">IF(ISERROR($V1125),"",OFFSET('Smelter Look-up'!$G$4,$V1125-4,0))</f>
        <v/>
      </c>
      <c r="I1125" s="216" t="str">
        <f aca="true">IF(ISERROR($V1125),"",OFFSET('Smelter Look-up'!$H$4,$V1125-4,0))</f>
        <v/>
      </c>
      <c r="J1125" s="216" t="str">
        <f aca="true">IF(ISERROR($V1125),"",OFFSET('Smelter Look-up'!$I$4,$V1125-4,0))</f>
        <v/>
      </c>
      <c r="K1125" s="217"/>
      <c r="L1125" s="217"/>
      <c r="M1125" s="217"/>
      <c r="N1125" s="217"/>
      <c r="O1125" s="217"/>
      <c r="P1125" s="218"/>
      <c r="Q1125" s="219"/>
      <c r="R1125" s="220" t="str">
        <f aca="true">IF(ISERROR($V1125),"",OFFSET('Smelter Look-up'!$C$4,$V1125-4,0)&amp;"")</f>
        <v/>
      </c>
      <c r="S1125" s="221" t="str">
        <f aca="true">IF(B1125="","",IF(ISERROR(MATCH($E1125,CL,0)),"Unknown",INDIRECT("'C'!$A$"&amp;MATCH($E1125,CL,0)+1)))</f>
        <v/>
      </c>
      <c r="T1125" s="221" t="str">
        <f aca="true">IF(B1125="","",IF(ISERROR(MATCH($J1125,SorP!$B$1:$B$6279,0)),"",INDIRECT("'SorP'!$A$"&amp;MATCH($S1125&amp;$J1125,SorP!C:C,0))))</f>
        <v/>
      </c>
      <c r="U1125" s="222"/>
      <c r="V1125" s="223" t="e">
        <f aca="false">IF(C1125="",NA(),IF(OR(C1125="Smelter not listed",C1125="Smelter not yet identified"),MATCH($B1125&amp;$D1125,'Smelter Look-up'!$J:$J,0),MATCH($B1125&amp;$C1125,'Smelter Look-up'!$J:$J,0)))</f>
        <v>#N/A</v>
      </c>
      <c r="X1125" s="179" t="n">
        <f aca="false">IF(AND(C1125="Smelter not listed",OR(LEN(D1125)=0,LEN(E1125)=0)),1,0)</f>
        <v>0</v>
      </c>
      <c r="AB1125" s="224" t="str">
        <f aca="false">B1125&amp;C1125</f>
        <v/>
      </c>
    </row>
    <row r="1126" s="179" customFormat="true" ht="20.25" hidden="false" customHeight="false" outlineLevel="0" collapsed="false">
      <c r="A1126" s="221"/>
      <c r="B1126" s="211" t="str">
        <f aca="false">IF(LEN(A1126)=0,"",INDEX('Smelter Look-up'!$A:$A,MATCH($A1126,'Smelter Look-up'!$E:$E,0)))</f>
        <v/>
      </c>
      <c r="C1126" s="212" t="str">
        <f aca="false">IF(LEN(A1126)=0,"",INDEX('Smelter Look-up'!$C:$C,MATCH($A1126,'Smelter Look-up'!$E:$E,0)))</f>
        <v/>
      </c>
      <c r="D1126" s="213"/>
      <c r="E1126" s="211" t="str">
        <f aca="true">IF(ISERROR($V1126),"",OFFSET('Smelter Look-up'!$D$4,$V1126-4,0)&amp;"")</f>
        <v/>
      </c>
      <c r="F1126" s="214" t="str">
        <f aca="true">IF(ISERROR($V1126),"",OFFSET('Smelter Look-up'!$E$4,$V1126-4,0))</f>
        <v/>
      </c>
      <c r="G1126" s="214" t="str">
        <f aca="true">IF(C1126=$X$4,IF(ISERROR($V1126),"Enter smelter details","RMI"),IF(ISERROR($V1126),"",OFFSET('Smelter Look-up'!$F$4,$V1126-4,0)))</f>
        <v/>
      </c>
      <c r="H1126" s="215" t="str">
        <f aca="true">IF(ISERROR($V1126),"",OFFSET('Smelter Look-up'!$G$4,$V1126-4,0))</f>
        <v/>
      </c>
      <c r="I1126" s="216" t="str">
        <f aca="true">IF(ISERROR($V1126),"",OFFSET('Smelter Look-up'!$H$4,$V1126-4,0))</f>
        <v/>
      </c>
      <c r="J1126" s="216" t="str">
        <f aca="true">IF(ISERROR($V1126),"",OFFSET('Smelter Look-up'!$I$4,$V1126-4,0))</f>
        <v/>
      </c>
      <c r="K1126" s="217"/>
      <c r="L1126" s="217"/>
      <c r="M1126" s="217"/>
      <c r="N1126" s="217"/>
      <c r="O1126" s="217"/>
      <c r="P1126" s="218"/>
      <c r="Q1126" s="219"/>
      <c r="R1126" s="220" t="str">
        <f aca="true">IF(ISERROR($V1126),"",OFFSET('Smelter Look-up'!$C$4,$V1126-4,0)&amp;"")</f>
        <v/>
      </c>
      <c r="S1126" s="221" t="str">
        <f aca="true">IF(B1126="","",IF(ISERROR(MATCH($E1126,CL,0)),"Unknown",INDIRECT("'C'!$A$"&amp;MATCH($E1126,CL,0)+1)))</f>
        <v/>
      </c>
      <c r="T1126" s="221" t="str">
        <f aca="true">IF(B1126="","",IF(ISERROR(MATCH($J1126,SorP!$B$1:$B$6279,0)),"",INDIRECT("'SorP'!$A$"&amp;MATCH($S1126&amp;$J1126,SorP!C:C,0))))</f>
        <v/>
      </c>
      <c r="U1126" s="222"/>
      <c r="V1126" s="223" t="e">
        <f aca="false">IF(C1126="",NA(),IF(OR(C1126="Smelter not listed",C1126="Smelter not yet identified"),MATCH($B1126&amp;$D1126,'Smelter Look-up'!$J:$J,0),MATCH($B1126&amp;$C1126,'Smelter Look-up'!$J:$J,0)))</f>
        <v>#N/A</v>
      </c>
      <c r="X1126" s="179" t="n">
        <f aca="false">IF(AND(C1126="Smelter not listed",OR(LEN(D1126)=0,LEN(E1126)=0)),1,0)</f>
        <v>0</v>
      </c>
      <c r="AB1126" s="224" t="str">
        <f aca="false">B1126&amp;C1126</f>
        <v/>
      </c>
    </row>
    <row r="1127" s="179" customFormat="true" ht="20.25" hidden="false" customHeight="false" outlineLevel="0" collapsed="false">
      <c r="A1127" s="221"/>
      <c r="B1127" s="211" t="str">
        <f aca="false">IF(LEN(A1127)=0,"",INDEX('Smelter Look-up'!$A:$A,MATCH($A1127,'Smelter Look-up'!$E:$E,0)))</f>
        <v/>
      </c>
      <c r="C1127" s="212" t="str">
        <f aca="false">IF(LEN(A1127)=0,"",INDEX('Smelter Look-up'!$C:$C,MATCH($A1127,'Smelter Look-up'!$E:$E,0)))</f>
        <v/>
      </c>
      <c r="D1127" s="213"/>
      <c r="E1127" s="211" t="str">
        <f aca="true">IF(ISERROR($V1127),"",OFFSET('Smelter Look-up'!$D$4,$V1127-4,0)&amp;"")</f>
        <v/>
      </c>
      <c r="F1127" s="214" t="str">
        <f aca="true">IF(ISERROR($V1127),"",OFFSET('Smelter Look-up'!$E$4,$V1127-4,0))</f>
        <v/>
      </c>
      <c r="G1127" s="214" t="str">
        <f aca="true">IF(C1127=$X$4,IF(ISERROR($V1127),"Enter smelter details","RMI"),IF(ISERROR($V1127),"",OFFSET('Smelter Look-up'!$F$4,$V1127-4,0)))</f>
        <v/>
      </c>
      <c r="H1127" s="215" t="str">
        <f aca="true">IF(ISERROR($V1127),"",OFFSET('Smelter Look-up'!$G$4,$V1127-4,0))</f>
        <v/>
      </c>
      <c r="I1127" s="216" t="str">
        <f aca="true">IF(ISERROR($V1127),"",OFFSET('Smelter Look-up'!$H$4,$V1127-4,0))</f>
        <v/>
      </c>
      <c r="J1127" s="216" t="str">
        <f aca="true">IF(ISERROR($V1127),"",OFFSET('Smelter Look-up'!$I$4,$V1127-4,0))</f>
        <v/>
      </c>
      <c r="K1127" s="217"/>
      <c r="L1127" s="217"/>
      <c r="M1127" s="217"/>
      <c r="N1127" s="217"/>
      <c r="O1127" s="217"/>
      <c r="P1127" s="218"/>
      <c r="Q1127" s="219"/>
      <c r="R1127" s="220" t="str">
        <f aca="true">IF(ISERROR($V1127),"",OFFSET('Smelter Look-up'!$C$4,$V1127-4,0)&amp;"")</f>
        <v/>
      </c>
      <c r="S1127" s="221" t="str">
        <f aca="true">IF(B1127="","",IF(ISERROR(MATCH($E1127,CL,0)),"Unknown",INDIRECT("'C'!$A$"&amp;MATCH($E1127,CL,0)+1)))</f>
        <v/>
      </c>
      <c r="T1127" s="221" t="str">
        <f aca="true">IF(B1127="","",IF(ISERROR(MATCH($J1127,SorP!$B$1:$B$6279,0)),"",INDIRECT("'SorP'!$A$"&amp;MATCH($S1127&amp;$J1127,SorP!C:C,0))))</f>
        <v/>
      </c>
      <c r="U1127" s="222"/>
      <c r="V1127" s="223" t="e">
        <f aca="false">IF(C1127="",NA(),IF(OR(C1127="Smelter not listed",C1127="Smelter not yet identified"),MATCH($B1127&amp;$D1127,'Smelter Look-up'!$J:$J,0),MATCH($B1127&amp;$C1127,'Smelter Look-up'!$J:$J,0)))</f>
        <v>#N/A</v>
      </c>
      <c r="X1127" s="179" t="n">
        <f aca="false">IF(AND(C1127="Smelter not listed",OR(LEN(D1127)=0,LEN(E1127)=0)),1,0)</f>
        <v>0</v>
      </c>
      <c r="AB1127" s="224" t="str">
        <f aca="false">B1127&amp;C1127</f>
        <v/>
      </c>
    </row>
    <row r="1128" s="179" customFormat="true" ht="20.25" hidden="false" customHeight="false" outlineLevel="0" collapsed="false">
      <c r="A1128" s="221"/>
      <c r="B1128" s="211" t="str">
        <f aca="false">IF(LEN(A1128)=0,"",INDEX('Smelter Look-up'!$A:$A,MATCH($A1128,'Smelter Look-up'!$E:$E,0)))</f>
        <v/>
      </c>
      <c r="C1128" s="212" t="str">
        <f aca="false">IF(LEN(A1128)=0,"",INDEX('Smelter Look-up'!$C:$C,MATCH($A1128,'Smelter Look-up'!$E:$E,0)))</f>
        <v/>
      </c>
      <c r="D1128" s="213"/>
      <c r="E1128" s="211" t="str">
        <f aca="true">IF(ISERROR($V1128),"",OFFSET('Smelter Look-up'!$D$4,$V1128-4,0)&amp;"")</f>
        <v/>
      </c>
      <c r="F1128" s="214" t="str">
        <f aca="true">IF(ISERROR($V1128),"",OFFSET('Smelter Look-up'!$E$4,$V1128-4,0))</f>
        <v/>
      </c>
      <c r="G1128" s="214" t="str">
        <f aca="true">IF(C1128=$X$4,IF(ISERROR($V1128),"Enter smelter details","RMI"),IF(ISERROR($V1128),"",OFFSET('Smelter Look-up'!$F$4,$V1128-4,0)))</f>
        <v/>
      </c>
      <c r="H1128" s="215" t="str">
        <f aca="true">IF(ISERROR($V1128),"",OFFSET('Smelter Look-up'!$G$4,$V1128-4,0))</f>
        <v/>
      </c>
      <c r="I1128" s="216" t="str">
        <f aca="true">IF(ISERROR($V1128),"",OFFSET('Smelter Look-up'!$H$4,$V1128-4,0))</f>
        <v/>
      </c>
      <c r="J1128" s="216" t="str">
        <f aca="true">IF(ISERROR($V1128),"",OFFSET('Smelter Look-up'!$I$4,$V1128-4,0))</f>
        <v/>
      </c>
      <c r="K1128" s="217"/>
      <c r="L1128" s="217"/>
      <c r="M1128" s="217"/>
      <c r="N1128" s="217"/>
      <c r="O1128" s="217"/>
      <c r="P1128" s="218"/>
      <c r="Q1128" s="219"/>
      <c r="R1128" s="220" t="str">
        <f aca="true">IF(ISERROR($V1128),"",OFFSET('Smelter Look-up'!$C$4,$V1128-4,0)&amp;"")</f>
        <v/>
      </c>
      <c r="S1128" s="221" t="str">
        <f aca="true">IF(B1128="","",IF(ISERROR(MATCH($E1128,CL,0)),"Unknown",INDIRECT("'C'!$A$"&amp;MATCH($E1128,CL,0)+1)))</f>
        <v/>
      </c>
      <c r="T1128" s="221" t="str">
        <f aca="true">IF(B1128="","",IF(ISERROR(MATCH($J1128,SorP!$B$1:$B$6279,0)),"",INDIRECT("'SorP'!$A$"&amp;MATCH($S1128&amp;$J1128,SorP!C:C,0))))</f>
        <v/>
      </c>
      <c r="U1128" s="222"/>
      <c r="V1128" s="223" t="e">
        <f aca="false">IF(C1128="",NA(),IF(OR(C1128="Smelter not listed",C1128="Smelter not yet identified"),MATCH($B1128&amp;$D1128,'Smelter Look-up'!$J:$J,0),MATCH($B1128&amp;$C1128,'Smelter Look-up'!$J:$J,0)))</f>
        <v>#N/A</v>
      </c>
      <c r="X1128" s="179" t="n">
        <f aca="false">IF(AND(C1128="Smelter not listed",OR(LEN(D1128)=0,LEN(E1128)=0)),1,0)</f>
        <v>0</v>
      </c>
      <c r="AB1128" s="224" t="str">
        <f aca="false">B1128&amp;C1128</f>
        <v/>
      </c>
    </row>
    <row r="1129" s="179" customFormat="true" ht="20.25" hidden="false" customHeight="false" outlineLevel="0" collapsed="false">
      <c r="A1129" s="221"/>
      <c r="B1129" s="211" t="str">
        <f aca="false">IF(LEN(A1129)=0,"",INDEX('Smelter Look-up'!$A:$A,MATCH($A1129,'Smelter Look-up'!$E:$E,0)))</f>
        <v/>
      </c>
      <c r="C1129" s="212" t="str">
        <f aca="false">IF(LEN(A1129)=0,"",INDEX('Smelter Look-up'!$C:$C,MATCH($A1129,'Smelter Look-up'!$E:$E,0)))</f>
        <v/>
      </c>
      <c r="D1129" s="213"/>
      <c r="E1129" s="211" t="str">
        <f aca="true">IF(ISERROR($V1129),"",OFFSET('Smelter Look-up'!$D$4,$V1129-4,0)&amp;"")</f>
        <v/>
      </c>
      <c r="F1129" s="214" t="str">
        <f aca="true">IF(ISERROR($V1129),"",OFFSET('Smelter Look-up'!$E$4,$V1129-4,0))</f>
        <v/>
      </c>
      <c r="G1129" s="214" t="str">
        <f aca="true">IF(C1129=$X$4,IF(ISERROR($V1129),"Enter smelter details","RMI"),IF(ISERROR($V1129),"",OFFSET('Smelter Look-up'!$F$4,$V1129-4,0)))</f>
        <v/>
      </c>
      <c r="H1129" s="215" t="str">
        <f aca="true">IF(ISERROR($V1129),"",OFFSET('Smelter Look-up'!$G$4,$V1129-4,0))</f>
        <v/>
      </c>
      <c r="I1129" s="216" t="str">
        <f aca="true">IF(ISERROR($V1129),"",OFFSET('Smelter Look-up'!$H$4,$V1129-4,0))</f>
        <v/>
      </c>
      <c r="J1129" s="216" t="str">
        <f aca="true">IF(ISERROR($V1129),"",OFFSET('Smelter Look-up'!$I$4,$V1129-4,0))</f>
        <v/>
      </c>
      <c r="K1129" s="217"/>
      <c r="L1129" s="217"/>
      <c r="M1129" s="217"/>
      <c r="N1129" s="217"/>
      <c r="O1129" s="217"/>
      <c r="P1129" s="218"/>
      <c r="Q1129" s="219"/>
      <c r="R1129" s="220" t="str">
        <f aca="true">IF(ISERROR($V1129),"",OFFSET('Smelter Look-up'!$C$4,$V1129-4,0)&amp;"")</f>
        <v/>
      </c>
      <c r="S1129" s="221" t="str">
        <f aca="true">IF(B1129="","",IF(ISERROR(MATCH($E1129,CL,0)),"Unknown",INDIRECT("'C'!$A$"&amp;MATCH($E1129,CL,0)+1)))</f>
        <v/>
      </c>
      <c r="T1129" s="221" t="str">
        <f aca="true">IF(B1129="","",IF(ISERROR(MATCH($J1129,SorP!$B$1:$B$6279,0)),"",INDIRECT("'SorP'!$A$"&amp;MATCH($S1129&amp;$J1129,SorP!C:C,0))))</f>
        <v/>
      </c>
      <c r="U1129" s="222"/>
      <c r="V1129" s="223" t="e">
        <f aca="false">IF(C1129="",NA(),IF(OR(C1129="Smelter not listed",C1129="Smelter not yet identified"),MATCH($B1129&amp;$D1129,'Smelter Look-up'!$J:$J,0),MATCH($B1129&amp;$C1129,'Smelter Look-up'!$J:$J,0)))</f>
        <v>#N/A</v>
      </c>
      <c r="X1129" s="179" t="n">
        <f aca="false">IF(AND(C1129="Smelter not listed",OR(LEN(D1129)=0,LEN(E1129)=0)),1,0)</f>
        <v>0</v>
      </c>
      <c r="AB1129" s="224" t="str">
        <f aca="false">B1129&amp;C1129</f>
        <v/>
      </c>
    </row>
    <row r="1130" s="179" customFormat="true" ht="20.25" hidden="false" customHeight="false" outlineLevel="0" collapsed="false">
      <c r="A1130" s="221"/>
      <c r="B1130" s="211" t="str">
        <f aca="false">IF(LEN(A1130)=0,"",INDEX('Smelter Look-up'!$A:$A,MATCH($A1130,'Smelter Look-up'!$E:$E,0)))</f>
        <v/>
      </c>
      <c r="C1130" s="212" t="str">
        <f aca="false">IF(LEN(A1130)=0,"",INDEX('Smelter Look-up'!$C:$C,MATCH($A1130,'Smelter Look-up'!$E:$E,0)))</f>
        <v/>
      </c>
      <c r="D1130" s="213"/>
      <c r="E1130" s="211" t="str">
        <f aca="true">IF(ISERROR($V1130),"",OFFSET('Smelter Look-up'!$D$4,$V1130-4,0)&amp;"")</f>
        <v/>
      </c>
      <c r="F1130" s="214" t="str">
        <f aca="true">IF(ISERROR($V1130),"",OFFSET('Smelter Look-up'!$E$4,$V1130-4,0))</f>
        <v/>
      </c>
      <c r="G1130" s="214" t="str">
        <f aca="true">IF(C1130=$X$4,IF(ISERROR($V1130),"Enter smelter details","RMI"),IF(ISERROR($V1130),"",OFFSET('Smelter Look-up'!$F$4,$V1130-4,0)))</f>
        <v/>
      </c>
      <c r="H1130" s="215" t="str">
        <f aca="true">IF(ISERROR($V1130),"",OFFSET('Smelter Look-up'!$G$4,$V1130-4,0))</f>
        <v/>
      </c>
      <c r="I1130" s="216" t="str">
        <f aca="true">IF(ISERROR($V1130),"",OFFSET('Smelter Look-up'!$H$4,$V1130-4,0))</f>
        <v/>
      </c>
      <c r="J1130" s="216" t="str">
        <f aca="true">IF(ISERROR($V1130),"",OFFSET('Smelter Look-up'!$I$4,$V1130-4,0))</f>
        <v/>
      </c>
      <c r="K1130" s="217"/>
      <c r="L1130" s="217"/>
      <c r="M1130" s="217"/>
      <c r="N1130" s="217"/>
      <c r="O1130" s="217"/>
      <c r="P1130" s="218"/>
      <c r="Q1130" s="219"/>
      <c r="R1130" s="220" t="str">
        <f aca="true">IF(ISERROR($V1130),"",OFFSET('Smelter Look-up'!$C$4,$V1130-4,0)&amp;"")</f>
        <v/>
      </c>
      <c r="S1130" s="221" t="str">
        <f aca="true">IF(B1130="","",IF(ISERROR(MATCH($E1130,CL,0)),"Unknown",INDIRECT("'C'!$A$"&amp;MATCH($E1130,CL,0)+1)))</f>
        <v/>
      </c>
      <c r="T1130" s="221" t="str">
        <f aca="true">IF(B1130="","",IF(ISERROR(MATCH($J1130,SorP!$B$1:$B$6279,0)),"",INDIRECT("'SorP'!$A$"&amp;MATCH($S1130&amp;$J1130,SorP!C:C,0))))</f>
        <v/>
      </c>
      <c r="U1130" s="222"/>
      <c r="V1130" s="223" t="e">
        <f aca="false">IF(C1130="",NA(),IF(OR(C1130="Smelter not listed",C1130="Smelter not yet identified"),MATCH($B1130&amp;$D1130,'Smelter Look-up'!$J:$J,0),MATCH($B1130&amp;$C1130,'Smelter Look-up'!$J:$J,0)))</f>
        <v>#N/A</v>
      </c>
      <c r="X1130" s="179" t="n">
        <f aca="false">IF(AND(C1130="Smelter not listed",OR(LEN(D1130)=0,LEN(E1130)=0)),1,0)</f>
        <v>0</v>
      </c>
      <c r="AB1130" s="224" t="str">
        <f aca="false">B1130&amp;C1130</f>
        <v/>
      </c>
    </row>
    <row r="1131" s="179" customFormat="true" ht="20.25" hidden="false" customHeight="false" outlineLevel="0" collapsed="false">
      <c r="A1131" s="221"/>
      <c r="B1131" s="211" t="str">
        <f aca="false">IF(LEN(A1131)=0,"",INDEX('Smelter Look-up'!$A:$A,MATCH($A1131,'Smelter Look-up'!$E:$E,0)))</f>
        <v/>
      </c>
      <c r="C1131" s="212" t="str">
        <f aca="false">IF(LEN(A1131)=0,"",INDEX('Smelter Look-up'!$C:$C,MATCH($A1131,'Smelter Look-up'!$E:$E,0)))</f>
        <v/>
      </c>
      <c r="D1131" s="213"/>
      <c r="E1131" s="211" t="str">
        <f aca="true">IF(ISERROR($V1131),"",OFFSET('Smelter Look-up'!$D$4,$V1131-4,0)&amp;"")</f>
        <v/>
      </c>
      <c r="F1131" s="214" t="str">
        <f aca="true">IF(ISERROR($V1131),"",OFFSET('Smelter Look-up'!$E$4,$V1131-4,0))</f>
        <v/>
      </c>
      <c r="G1131" s="214" t="str">
        <f aca="true">IF(C1131=$X$4,IF(ISERROR($V1131),"Enter smelter details","RMI"),IF(ISERROR($V1131),"",OFFSET('Smelter Look-up'!$F$4,$V1131-4,0)))</f>
        <v/>
      </c>
      <c r="H1131" s="215" t="str">
        <f aca="true">IF(ISERROR($V1131),"",OFFSET('Smelter Look-up'!$G$4,$V1131-4,0))</f>
        <v/>
      </c>
      <c r="I1131" s="216" t="str">
        <f aca="true">IF(ISERROR($V1131),"",OFFSET('Smelter Look-up'!$H$4,$V1131-4,0))</f>
        <v/>
      </c>
      <c r="J1131" s="216" t="str">
        <f aca="true">IF(ISERROR($V1131),"",OFFSET('Smelter Look-up'!$I$4,$V1131-4,0))</f>
        <v/>
      </c>
      <c r="K1131" s="217"/>
      <c r="L1131" s="217"/>
      <c r="M1131" s="217"/>
      <c r="N1131" s="217"/>
      <c r="O1131" s="217"/>
      <c r="P1131" s="218"/>
      <c r="Q1131" s="219"/>
      <c r="R1131" s="220" t="str">
        <f aca="true">IF(ISERROR($V1131),"",OFFSET('Smelter Look-up'!$C$4,$V1131-4,0)&amp;"")</f>
        <v/>
      </c>
      <c r="S1131" s="221" t="str">
        <f aca="true">IF(B1131="","",IF(ISERROR(MATCH($E1131,CL,0)),"Unknown",INDIRECT("'C'!$A$"&amp;MATCH($E1131,CL,0)+1)))</f>
        <v/>
      </c>
      <c r="T1131" s="221" t="str">
        <f aca="true">IF(B1131="","",IF(ISERROR(MATCH($J1131,SorP!$B$1:$B$6279,0)),"",INDIRECT("'SorP'!$A$"&amp;MATCH($S1131&amp;$J1131,SorP!C:C,0))))</f>
        <v/>
      </c>
      <c r="U1131" s="222"/>
      <c r="V1131" s="223" t="e">
        <f aca="false">IF(C1131="",NA(),IF(OR(C1131="Smelter not listed",C1131="Smelter not yet identified"),MATCH($B1131&amp;$D1131,'Smelter Look-up'!$J:$J,0),MATCH($B1131&amp;$C1131,'Smelter Look-up'!$J:$J,0)))</f>
        <v>#N/A</v>
      </c>
      <c r="X1131" s="179" t="n">
        <f aca="false">IF(AND(C1131="Smelter not listed",OR(LEN(D1131)=0,LEN(E1131)=0)),1,0)</f>
        <v>0</v>
      </c>
      <c r="AB1131" s="224" t="str">
        <f aca="false">B1131&amp;C1131</f>
        <v/>
      </c>
    </row>
    <row r="1132" s="179" customFormat="true" ht="20.25" hidden="false" customHeight="false" outlineLevel="0" collapsed="false">
      <c r="A1132" s="221"/>
      <c r="B1132" s="211" t="str">
        <f aca="false">IF(LEN(A1132)=0,"",INDEX('Smelter Look-up'!$A:$A,MATCH($A1132,'Smelter Look-up'!$E:$E,0)))</f>
        <v/>
      </c>
      <c r="C1132" s="212" t="str">
        <f aca="false">IF(LEN(A1132)=0,"",INDEX('Smelter Look-up'!$C:$C,MATCH($A1132,'Smelter Look-up'!$E:$E,0)))</f>
        <v/>
      </c>
      <c r="D1132" s="213"/>
      <c r="E1132" s="211" t="str">
        <f aca="true">IF(ISERROR($V1132),"",OFFSET('Smelter Look-up'!$D$4,$V1132-4,0)&amp;"")</f>
        <v/>
      </c>
      <c r="F1132" s="214" t="str">
        <f aca="true">IF(ISERROR($V1132),"",OFFSET('Smelter Look-up'!$E$4,$V1132-4,0))</f>
        <v/>
      </c>
      <c r="G1132" s="214" t="str">
        <f aca="true">IF(C1132=$X$4,IF(ISERROR($V1132),"Enter smelter details","RMI"),IF(ISERROR($V1132),"",OFFSET('Smelter Look-up'!$F$4,$V1132-4,0)))</f>
        <v/>
      </c>
      <c r="H1132" s="215" t="str">
        <f aca="true">IF(ISERROR($V1132),"",OFFSET('Smelter Look-up'!$G$4,$V1132-4,0))</f>
        <v/>
      </c>
      <c r="I1132" s="216" t="str">
        <f aca="true">IF(ISERROR($V1132),"",OFFSET('Smelter Look-up'!$H$4,$V1132-4,0))</f>
        <v/>
      </c>
      <c r="J1132" s="216" t="str">
        <f aca="true">IF(ISERROR($V1132),"",OFFSET('Smelter Look-up'!$I$4,$V1132-4,0))</f>
        <v/>
      </c>
      <c r="K1132" s="217"/>
      <c r="L1132" s="217"/>
      <c r="M1132" s="217"/>
      <c r="N1132" s="217"/>
      <c r="O1132" s="217"/>
      <c r="P1132" s="218"/>
      <c r="Q1132" s="219"/>
      <c r="R1132" s="220" t="str">
        <f aca="true">IF(ISERROR($V1132),"",OFFSET('Smelter Look-up'!$C$4,$V1132-4,0)&amp;"")</f>
        <v/>
      </c>
      <c r="S1132" s="221" t="str">
        <f aca="true">IF(B1132="","",IF(ISERROR(MATCH($E1132,CL,0)),"Unknown",INDIRECT("'C'!$A$"&amp;MATCH($E1132,CL,0)+1)))</f>
        <v/>
      </c>
      <c r="T1132" s="221" t="str">
        <f aca="true">IF(B1132="","",IF(ISERROR(MATCH($J1132,SorP!$B$1:$B$6279,0)),"",INDIRECT("'SorP'!$A$"&amp;MATCH($S1132&amp;$J1132,SorP!C:C,0))))</f>
        <v/>
      </c>
      <c r="U1132" s="222"/>
      <c r="V1132" s="223" t="e">
        <f aca="false">IF(C1132="",NA(),IF(OR(C1132="Smelter not listed",C1132="Smelter not yet identified"),MATCH($B1132&amp;$D1132,'Smelter Look-up'!$J:$J,0),MATCH($B1132&amp;$C1132,'Smelter Look-up'!$J:$J,0)))</f>
        <v>#N/A</v>
      </c>
      <c r="X1132" s="179" t="n">
        <f aca="false">IF(AND(C1132="Smelter not listed",OR(LEN(D1132)=0,LEN(E1132)=0)),1,0)</f>
        <v>0</v>
      </c>
      <c r="AB1132" s="224" t="str">
        <f aca="false">B1132&amp;C1132</f>
        <v/>
      </c>
    </row>
    <row r="1133" s="179" customFormat="true" ht="20.25" hidden="false" customHeight="false" outlineLevel="0" collapsed="false">
      <c r="A1133" s="221"/>
      <c r="B1133" s="211" t="str">
        <f aca="false">IF(LEN(A1133)=0,"",INDEX('Smelter Look-up'!$A:$A,MATCH($A1133,'Smelter Look-up'!$E:$E,0)))</f>
        <v/>
      </c>
      <c r="C1133" s="212" t="str">
        <f aca="false">IF(LEN(A1133)=0,"",INDEX('Smelter Look-up'!$C:$C,MATCH($A1133,'Smelter Look-up'!$E:$E,0)))</f>
        <v/>
      </c>
      <c r="D1133" s="213"/>
      <c r="E1133" s="211" t="str">
        <f aca="true">IF(ISERROR($V1133),"",OFFSET('Smelter Look-up'!$D$4,$V1133-4,0)&amp;"")</f>
        <v/>
      </c>
      <c r="F1133" s="214" t="str">
        <f aca="true">IF(ISERROR($V1133),"",OFFSET('Smelter Look-up'!$E$4,$V1133-4,0))</f>
        <v/>
      </c>
      <c r="G1133" s="214" t="str">
        <f aca="true">IF(C1133=$X$4,IF(ISERROR($V1133),"Enter smelter details","RMI"),IF(ISERROR($V1133),"",OFFSET('Smelter Look-up'!$F$4,$V1133-4,0)))</f>
        <v/>
      </c>
      <c r="H1133" s="215" t="str">
        <f aca="true">IF(ISERROR($V1133),"",OFFSET('Smelter Look-up'!$G$4,$V1133-4,0))</f>
        <v/>
      </c>
      <c r="I1133" s="216" t="str">
        <f aca="true">IF(ISERROR($V1133),"",OFFSET('Smelter Look-up'!$H$4,$V1133-4,0))</f>
        <v/>
      </c>
      <c r="J1133" s="216" t="str">
        <f aca="true">IF(ISERROR($V1133),"",OFFSET('Smelter Look-up'!$I$4,$V1133-4,0))</f>
        <v/>
      </c>
      <c r="K1133" s="217"/>
      <c r="L1133" s="217"/>
      <c r="M1133" s="217"/>
      <c r="N1133" s="217"/>
      <c r="O1133" s="217"/>
      <c r="P1133" s="218"/>
      <c r="Q1133" s="219"/>
      <c r="R1133" s="220" t="str">
        <f aca="true">IF(ISERROR($V1133),"",OFFSET('Smelter Look-up'!$C$4,$V1133-4,0)&amp;"")</f>
        <v/>
      </c>
      <c r="S1133" s="221" t="str">
        <f aca="true">IF(B1133="","",IF(ISERROR(MATCH($E1133,CL,0)),"Unknown",INDIRECT("'C'!$A$"&amp;MATCH($E1133,CL,0)+1)))</f>
        <v/>
      </c>
      <c r="T1133" s="221" t="str">
        <f aca="true">IF(B1133="","",IF(ISERROR(MATCH($J1133,SorP!$B$1:$B$6279,0)),"",INDIRECT("'SorP'!$A$"&amp;MATCH($S1133&amp;$J1133,SorP!C:C,0))))</f>
        <v/>
      </c>
      <c r="U1133" s="222"/>
      <c r="V1133" s="223" t="e">
        <f aca="false">IF(C1133="",NA(),IF(OR(C1133="Smelter not listed",C1133="Smelter not yet identified"),MATCH($B1133&amp;$D1133,'Smelter Look-up'!$J:$J,0),MATCH($B1133&amp;$C1133,'Smelter Look-up'!$J:$J,0)))</f>
        <v>#N/A</v>
      </c>
      <c r="X1133" s="179" t="n">
        <f aca="false">IF(AND(C1133="Smelter not listed",OR(LEN(D1133)=0,LEN(E1133)=0)),1,0)</f>
        <v>0</v>
      </c>
      <c r="AB1133" s="224" t="str">
        <f aca="false">B1133&amp;C1133</f>
        <v/>
      </c>
    </row>
    <row r="1134" s="179" customFormat="true" ht="20.25" hidden="false" customHeight="false" outlineLevel="0" collapsed="false">
      <c r="A1134" s="221"/>
      <c r="B1134" s="211" t="str">
        <f aca="false">IF(LEN(A1134)=0,"",INDEX('Smelter Look-up'!$A:$A,MATCH($A1134,'Smelter Look-up'!$E:$E,0)))</f>
        <v/>
      </c>
      <c r="C1134" s="212" t="str">
        <f aca="false">IF(LEN(A1134)=0,"",INDEX('Smelter Look-up'!$C:$C,MATCH($A1134,'Smelter Look-up'!$E:$E,0)))</f>
        <v/>
      </c>
      <c r="D1134" s="213"/>
      <c r="E1134" s="211" t="str">
        <f aca="true">IF(ISERROR($V1134),"",OFFSET('Smelter Look-up'!$D$4,$V1134-4,0)&amp;"")</f>
        <v/>
      </c>
      <c r="F1134" s="214" t="str">
        <f aca="true">IF(ISERROR($V1134),"",OFFSET('Smelter Look-up'!$E$4,$V1134-4,0))</f>
        <v/>
      </c>
      <c r="G1134" s="214" t="str">
        <f aca="true">IF(C1134=$X$4,IF(ISERROR($V1134),"Enter smelter details","RMI"),IF(ISERROR($V1134),"",OFFSET('Smelter Look-up'!$F$4,$V1134-4,0)))</f>
        <v/>
      </c>
      <c r="H1134" s="215" t="str">
        <f aca="true">IF(ISERROR($V1134),"",OFFSET('Smelter Look-up'!$G$4,$V1134-4,0))</f>
        <v/>
      </c>
      <c r="I1134" s="216" t="str">
        <f aca="true">IF(ISERROR($V1134),"",OFFSET('Smelter Look-up'!$H$4,$V1134-4,0))</f>
        <v/>
      </c>
      <c r="J1134" s="216" t="str">
        <f aca="true">IF(ISERROR($V1134),"",OFFSET('Smelter Look-up'!$I$4,$V1134-4,0))</f>
        <v/>
      </c>
      <c r="K1134" s="217"/>
      <c r="L1134" s="217"/>
      <c r="M1134" s="217"/>
      <c r="N1134" s="217"/>
      <c r="O1134" s="217"/>
      <c r="P1134" s="218"/>
      <c r="Q1134" s="219"/>
      <c r="R1134" s="220" t="str">
        <f aca="true">IF(ISERROR($V1134),"",OFFSET('Smelter Look-up'!$C$4,$V1134-4,0)&amp;"")</f>
        <v/>
      </c>
      <c r="S1134" s="221" t="str">
        <f aca="true">IF(B1134="","",IF(ISERROR(MATCH($E1134,CL,0)),"Unknown",INDIRECT("'C'!$A$"&amp;MATCH($E1134,CL,0)+1)))</f>
        <v/>
      </c>
      <c r="T1134" s="221" t="str">
        <f aca="true">IF(B1134="","",IF(ISERROR(MATCH($J1134,SorP!$B$1:$B$6279,0)),"",INDIRECT("'SorP'!$A$"&amp;MATCH($S1134&amp;$J1134,SorP!C:C,0))))</f>
        <v/>
      </c>
      <c r="U1134" s="222"/>
      <c r="V1134" s="223" t="e">
        <f aca="false">IF(C1134="",NA(),IF(OR(C1134="Smelter not listed",C1134="Smelter not yet identified"),MATCH($B1134&amp;$D1134,'Smelter Look-up'!$J:$J,0),MATCH($B1134&amp;$C1134,'Smelter Look-up'!$J:$J,0)))</f>
        <v>#N/A</v>
      </c>
      <c r="X1134" s="179" t="n">
        <f aca="false">IF(AND(C1134="Smelter not listed",OR(LEN(D1134)=0,LEN(E1134)=0)),1,0)</f>
        <v>0</v>
      </c>
      <c r="AB1134" s="224" t="str">
        <f aca="false">B1134&amp;C1134</f>
        <v/>
      </c>
    </row>
    <row r="1135" s="179" customFormat="true" ht="20.25" hidden="false" customHeight="false" outlineLevel="0" collapsed="false">
      <c r="A1135" s="221"/>
      <c r="B1135" s="211" t="str">
        <f aca="false">IF(LEN(A1135)=0,"",INDEX('Smelter Look-up'!$A:$A,MATCH($A1135,'Smelter Look-up'!$E:$E,0)))</f>
        <v/>
      </c>
      <c r="C1135" s="212" t="str">
        <f aca="false">IF(LEN(A1135)=0,"",INDEX('Smelter Look-up'!$C:$C,MATCH($A1135,'Smelter Look-up'!$E:$E,0)))</f>
        <v/>
      </c>
      <c r="D1135" s="213"/>
      <c r="E1135" s="211" t="str">
        <f aca="true">IF(ISERROR($V1135),"",OFFSET('Smelter Look-up'!$D$4,$V1135-4,0)&amp;"")</f>
        <v/>
      </c>
      <c r="F1135" s="214" t="str">
        <f aca="true">IF(ISERROR($V1135),"",OFFSET('Smelter Look-up'!$E$4,$V1135-4,0))</f>
        <v/>
      </c>
      <c r="G1135" s="214" t="str">
        <f aca="true">IF(C1135=$X$4,IF(ISERROR($V1135),"Enter smelter details","RMI"),IF(ISERROR($V1135),"",OFFSET('Smelter Look-up'!$F$4,$V1135-4,0)))</f>
        <v/>
      </c>
      <c r="H1135" s="215" t="str">
        <f aca="true">IF(ISERROR($V1135),"",OFFSET('Smelter Look-up'!$G$4,$V1135-4,0))</f>
        <v/>
      </c>
      <c r="I1135" s="216" t="str">
        <f aca="true">IF(ISERROR($V1135),"",OFFSET('Smelter Look-up'!$H$4,$V1135-4,0))</f>
        <v/>
      </c>
      <c r="J1135" s="216" t="str">
        <f aca="true">IF(ISERROR($V1135),"",OFFSET('Smelter Look-up'!$I$4,$V1135-4,0))</f>
        <v/>
      </c>
      <c r="K1135" s="217"/>
      <c r="L1135" s="217"/>
      <c r="M1135" s="217"/>
      <c r="N1135" s="217"/>
      <c r="O1135" s="217"/>
      <c r="P1135" s="218"/>
      <c r="Q1135" s="219"/>
      <c r="R1135" s="220" t="str">
        <f aca="true">IF(ISERROR($V1135),"",OFFSET('Smelter Look-up'!$C$4,$V1135-4,0)&amp;"")</f>
        <v/>
      </c>
      <c r="S1135" s="221" t="str">
        <f aca="true">IF(B1135="","",IF(ISERROR(MATCH($E1135,CL,0)),"Unknown",INDIRECT("'C'!$A$"&amp;MATCH($E1135,CL,0)+1)))</f>
        <v/>
      </c>
      <c r="T1135" s="221" t="str">
        <f aca="true">IF(B1135="","",IF(ISERROR(MATCH($J1135,SorP!$B$1:$B$6279,0)),"",INDIRECT("'SorP'!$A$"&amp;MATCH($S1135&amp;$J1135,SorP!C:C,0))))</f>
        <v/>
      </c>
      <c r="U1135" s="222"/>
      <c r="V1135" s="223" t="e">
        <f aca="false">IF(C1135="",NA(),IF(OR(C1135="Smelter not listed",C1135="Smelter not yet identified"),MATCH($B1135&amp;$D1135,'Smelter Look-up'!$J:$J,0),MATCH($B1135&amp;$C1135,'Smelter Look-up'!$J:$J,0)))</f>
        <v>#N/A</v>
      </c>
      <c r="X1135" s="179" t="n">
        <f aca="false">IF(AND(C1135="Smelter not listed",OR(LEN(D1135)=0,LEN(E1135)=0)),1,0)</f>
        <v>0</v>
      </c>
      <c r="AB1135" s="224" t="str">
        <f aca="false">B1135&amp;C1135</f>
        <v/>
      </c>
    </row>
    <row r="1136" s="179" customFormat="true" ht="20.25" hidden="false" customHeight="false" outlineLevel="0" collapsed="false">
      <c r="A1136" s="221"/>
      <c r="B1136" s="211" t="str">
        <f aca="false">IF(LEN(A1136)=0,"",INDEX('Smelter Look-up'!$A:$A,MATCH($A1136,'Smelter Look-up'!$E:$E,0)))</f>
        <v/>
      </c>
      <c r="C1136" s="212" t="str">
        <f aca="false">IF(LEN(A1136)=0,"",INDEX('Smelter Look-up'!$C:$C,MATCH($A1136,'Smelter Look-up'!$E:$E,0)))</f>
        <v/>
      </c>
      <c r="D1136" s="213"/>
      <c r="E1136" s="211" t="str">
        <f aca="true">IF(ISERROR($V1136),"",OFFSET('Smelter Look-up'!$D$4,$V1136-4,0)&amp;"")</f>
        <v/>
      </c>
      <c r="F1136" s="214" t="str">
        <f aca="true">IF(ISERROR($V1136),"",OFFSET('Smelter Look-up'!$E$4,$V1136-4,0))</f>
        <v/>
      </c>
      <c r="G1136" s="214" t="str">
        <f aca="true">IF(C1136=$X$4,IF(ISERROR($V1136),"Enter smelter details","RMI"),IF(ISERROR($V1136),"",OFFSET('Smelter Look-up'!$F$4,$V1136-4,0)))</f>
        <v/>
      </c>
      <c r="H1136" s="215" t="str">
        <f aca="true">IF(ISERROR($V1136),"",OFFSET('Smelter Look-up'!$G$4,$V1136-4,0))</f>
        <v/>
      </c>
      <c r="I1136" s="216" t="str">
        <f aca="true">IF(ISERROR($V1136),"",OFFSET('Smelter Look-up'!$H$4,$V1136-4,0))</f>
        <v/>
      </c>
      <c r="J1136" s="216" t="str">
        <f aca="true">IF(ISERROR($V1136),"",OFFSET('Smelter Look-up'!$I$4,$V1136-4,0))</f>
        <v/>
      </c>
      <c r="K1136" s="217"/>
      <c r="L1136" s="217"/>
      <c r="M1136" s="217"/>
      <c r="N1136" s="217"/>
      <c r="O1136" s="217"/>
      <c r="P1136" s="218"/>
      <c r="Q1136" s="219"/>
      <c r="R1136" s="220" t="str">
        <f aca="true">IF(ISERROR($V1136),"",OFFSET('Smelter Look-up'!$C$4,$V1136-4,0)&amp;"")</f>
        <v/>
      </c>
      <c r="S1136" s="221" t="str">
        <f aca="true">IF(B1136="","",IF(ISERROR(MATCH($E1136,CL,0)),"Unknown",INDIRECT("'C'!$A$"&amp;MATCH($E1136,CL,0)+1)))</f>
        <v/>
      </c>
      <c r="T1136" s="221" t="str">
        <f aca="true">IF(B1136="","",IF(ISERROR(MATCH($J1136,SorP!$B$1:$B$6279,0)),"",INDIRECT("'SorP'!$A$"&amp;MATCH($S1136&amp;$J1136,SorP!C:C,0))))</f>
        <v/>
      </c>
      <c r="U1136" s="222"/>
      <c r="V1136" s="223" t="e">
        <f aca="false">IF(C1136="",NA(),IF(OR(C1136="Smelter not listed",C1136="Smelter not yet identified"),MATCH($B1136&amp;$D1136,'Smelter Look-up'!$J:$J,0),MATCH($B1136&amp;$C1136,'Smelter Look-up'!$J:$J,0)))</f>
        <v>#N/A</v>
      </c>
      <c r="X1136" s="179" t="n">
        <f aca="false">IF(AND(C1136="Smelter not listed",OR(LEN(D1136)=0,LEN(E1136)=0)),1,0)</f>
        <v>0</v>
      </c>
      <c r="AB1136" s="224" t="str">
        <f aca="false">B1136&amp;C1136</f>
        <v/>
      </c>
    </row>
    <row r="1137" s="179" customFormat="true" ht="20.25" hidden="false" customHeight="false" outlineLevel="0" collapsed="false">
      <c r="A1137" s="221"/>
      <c r="B1137" s="211" t="str">
        <f aca="false">IF(LEN(A1137)=0,"",INDEX('Smelter Look-up'!$A:$A,MATCH($A1137,'Smelter Look-up'!$E:$E,0)))</f>
        <v/>
      </c>
      <c r="C1137" s="212" t="str">
        <f aca="false">IF(LEN(A1137)=0,"",INDEX('Smelter Look-up'!$C:$C,MATCH($A1137,'Smelter Look-up'!$E:$E,0)))</f>
        <v/>
      </c>
      <c r="D1137" s="213"/>
      <c r="E1137" s="211" t="str">
        <f aca="true">IF(ISERROR($V1137),"",OFFSET('Smelter Look-up'!$D$4,$V1137-4,0)&amp;"")</f>
        <v/>
      </c>
      <c r="F1137" s="214" t="str">
        <f aca="true">IF(ISERROR($V1137),"",OFFSET('Smelter Look-up'!$E$4,$V1137-4,0))</f>
        <v/>
      </c>
      <c r="G1137" s="214" t="str">
        <f aca="true">IF(C1137=$X$4,IF(ISERROR($V1137),"Enter smelter details","RMI"),IF(ISERROR($V1137),"",OFFSET('Smelter Look-up'!$F$4,$V1137-4,0)))</f>
        <v/>
      </c>
      <c r="H1137" s="215" t="str">
        <f aca="true">IF(ISERROR($V1137),"",OFFSET('Smelter Look-up'!$G$4,$V1137-4,0))</f>
        <v/>
      </c>
      <c r="I1137" s="216" t="str">
        <f aca="true">IF(ISERROR($V1137),"",OFFSET('Smelter Look-up'!$H$4,$V1137-4,0))</f>
        <v/>
      </c>
      <c r="J1137" s="216" t="str">
        <f aca="true">IF(ISERROR($V1137),"",OFFSET('Smelter Look-up'!$I$4,$V1137-4,0))</f>
        <v/>
      </c>
      <c r="K1137" s="217"/>
      <c r="L1137" s="217"/>
      <c r="M1137" s="217"/>
      <c r="N1137" s="217"/>
      <c r="O1137" s="217"/>
      <c r="P1137" s="218"/>
      <c r="Q1137" s="219"/>
      <c r="R1137" s="220" t="str">
        <f aca="true">IF(ISERROR($V1137),"",OFFSET('Smelter Look-up'!$C$4,$V1137-4,0)&amp;"")</f>
        <v/>
      </c>
      <c r="S1137" s="221" t="str">
        <f aca="true">IF(B1137="","",IF(ISERROR(MATCH($E1137,CL,0)),"Unknown",INDIRECT("'C'!$A$"&amp;MATCH($E1137,CL,0)+1)))</f>
        <v/>
      </c>
      <c r="T1137" s="221" t="str">
        <f aca="true">IF(B1137="","",IF(ISERROR(MATCH($J1137,SorP!$B$1:$B$6279,0)),"",INDIRECT("'SorP'!$A$"&amp;MATCH($S1137&amp;$J1137,SorP!C:C,0))))</f>
        <v/>
      </c>
      <c r="U1137" s="222"/>
      <c r="V1137" s="223" t="e">
        <f aca="false">IF(C1137="",NA(),IF(OR(C1137="Smelter not listed",C1137="Smelter not yet identified"),MATCH($B1137&amp;$D1137,'Smelter Look-up'!$J:$J,0),MATCH($B1137&amp;$C1137,'Smelter Look-up'!$J:$J,0)))</f>
        <v>#N/A</v>
      </c>
      <c r="X1137" s="179" t="n">
        <f aca="false">IF(AND(C1137="Smelter not listed",OR(LEN(D1137)=0,LEN(E1137)=0)),1,0)</f>
        <v>0</v>
      </c>
      <c r="AB1137" s="224" t="str">
        <f aca="false">B1137&amp;C1137</f>
        <v/>
      </c>
    </row>
    <row r="1138" s="179" customFormat="true" ht="20.25" hidden="false" customHeight="false" outlineLevel="0" collapsed="false">
      <c r="A1138" s="221"/>
      <c r="B1138" s="211" t="str">
        <f aca="false">IF(LEN(A1138)=0,"",INDEX('Smelter Look-up'!$A:$A,MATCH($A1138,'Smelter Look-up'!$E:$E,0)))</f>
        <v/>
      </c>
      <c r="C1138" s="212" t="str">
        <f aca="false">IF(LEN(A1138)=0,"",INDEX('Smelter Look-up'!$C:$C,MATCH($A1138,'Smelter Look-up'!$E:$E,0)))</f>
        <v/>
      </c>
      <c r="D1138" s="213"/>
      <c r="E1138" s="211" t="str">
        <f aca="true">IF(ISERROR($V1138),"",OFFSET('Smelter Look-up'!$D$4,$V1138-4,0)&amp;"")</f>
        <v/>
      </c>
      <c r="F1138" s="214" t="str">
        <f aca="true">IF(ISERROR($V1138),"",OFFSET('Smelter Look-up'!$E$4,$V1138-4,0))</f>
        <v/>
      </c>
      <c r="G1138" s="214" t="str">
        <f aca="true">IF(C1138=$X$4,IF(ISERROR($V1138),"Enter smelter details","RMI"),IF(ISERROR($V1138),"",OFFSET('Smelter Look-up'!$F$4,$V1138-4,0)))</f>
        <v/>
      </c>
      <c r="H1138" s="215" t="str">
        <f aca="true">IF(ISERROR($V1138),"",OFFSET('Smelter Look-up'!$G$4,$V1138-4,0))</f>
        <v/>
      </c>
      <c r="I1138" s="216" t="str">
        <f aca="true">IF(ISERROR($V1138),"",OFFSET('Smelter Look-up'!$H$4,$V1138-4,0))</f>
        <v/>
      </c>
      <c r="J1138" s="216" t="str">
        <f aca="true">IF(ISERROR($V1138),"",OFFSET('Smelter Look-up'!$I$4,$V1138-4,0))</f>
        <v/>
      </c>
      <c r="K1138" s="217"/>
      <c r="L1138" s="217"/>
      <c r="M1138" s="217"/>
      <c r="N1138" s="217"/>
      <c r="O1138" s="217"/>
      <c r="P1138" s="218"/>
      <c r="Q1138" s="219"/>
      <c r="R1138" s="220" t="str">
        <f aca="true">IF(ISERROR($V1138),"",OFFSET('Smelter Look-up'!$C$4,$V1138-4,0)&amp;"")</f>
        <v/>
      </c>
      <c r="S1138" s="221" t="str">
        <f aca="true">IF(B1138="","",IF(ISERROR(MATCH($E1138,CL,0)),"Unknown",INDIRECT("'C'!$A$"&amp;MATCH($E1138,CL,0)+1)))</f>
        <v/>
      </c>
      <c r="T1138" s="221" t="str">
        <f aca="true">IF(B1138="","",IF(ISERROR(MATCH($J1138,SorP!$B$1:$B$6279,0)),"",INDIRECT("'SorP'!$A$"&amp;MATCH($S1138&amp;$J1138,SorP!C:C,0))))</f>
        <v/>
      </c>
      <c r="U1138" s="222"/>
      <c r="V1138" s="223" t="e">
        <f aca="false">IF(C1138="",NA(),IF(OR(C1138="Smelter not listed",C1138="Smelter not yet identified"),MATCH($B1138&amp;$D1138,'Smelter Look-up'!$J:$J,0),MATCH($B1138&amp;$C1138,'Smelter Look-up'!$J:$J,0)))</f>
        <v>#N/A</v>
      </c>
      <c r="X1138" s="179" t="n">
        <f aca="false">IF(AND(C1138="Smelter not listed",OR(LEN(D1138)=0,LEN(E1138)=0)),1,0)</f>
        <v>0</v>
      </c>
      <c r="AB1138" s="224" t="str">
        <f aca="false">B1138&amp;C1138</f>
        <v/>
      </c>
    </row>
    <row r="1139" s="179" customFormat="true" ht="20.25" hidden="false" customHeight="false" outlineLevel="0" collapsed="false">
      <c r="A1139" s="221"/>
      <c r="B1139" s="211" t="str">
        <f aca="false">IF(LEN(A1139)=0,"",INDEX('Smelter Look-up'!$A:$A,MATCH($A1139,'Smelter Look-up'!$E:$E,0)))</f>
        <v/>
      </c>
      <c r="C1139" s="212" t="str">
        <f aca="false">IF(LEN(A1139)=0,"",INDEX('Smelter Look-up'!$C:$C,MATCH($A1139,'Smelter Look-up'!$E:$E,0)))</f>
        <v/>
      </c>
      <c r="D1139" s="213"/>
      <c r="E1139" s="211" t="str">
        <f aca="true">IF(ISERROR($V1139),"",OFFSET('Smelter Look-up'!$D$4,$V1139-4,0)&amp;"")</f>
        <v/>
      </c>
      <c r="F1139" s="214" t="str">
        <f aca="true">IF(ISERROR($V1139),"",OFFSET('Smelter Look-up'!$E$4,$V1139-4,0))</f>
        <v/>
      </c>
      <c r="G1139" s="214" t="str">
        <f aca="true">IF(C1139=$X$4,IF(ISERROR($V1139),"Enter smelter details","RMI"),IF(ISERROR($V1139),"",OFFSET('Smelter Look-up'!$F$4,$V1139-4,0)))</f>
        <v/>
      </c>
      <c r="H1139" s="215" t="str">
        <f aca="true">IF(ISERROR($V1139),"",OFFSET('Smelter Look-up'!$G$4,$V1139-4,0))</f>
        <v/>
      </c>
      <c r="I1139" s="216" t="str">
        <f aca="true">IF(ISERROR($V1139),"",OFFSET('Smelter Look-up'!$H$4,$V1139-4,0))</f>
        <v/>
      </c>
      <c r="J1139" s="216" t="str">
        <f aca="true">IF(ISERROR($V1139),"",OFFSET('Smelter Look-up'!$I$4,$V1139-4,0))</f>
        <v/>
      </c>
      <c r="K1139" s="217"/>
      <c r="L1139" s="217"/>
      <c r="M1139" s="217"/>
      <c r="N1139" s="217"/>
      <c r="O1139" s="217"/>
      <c r="P1139" s="218"/>
      <c r="Q1139" s="219"/>
      <c r="R1139" s="220" t="str">
        <f aca="true">IF(ISERROR($V1139),"",OFFSET('Smelter Look-up'!$C$4,$V1139-4,0)&amp;"")</f>
        <v/>
      </c>
      <c r="S1139" s="221" t="str">
        <f aca="true">IF(B1139="","",IF(ISERROR(MATCH($E1139,CL,0)),"Unknown",INDIRECT("'C'!$A$"&amp;MATCH($E1139,CL,0)+1)))</f>
        <v/>
      </c>
      <c r="T1139" s="221" t="str">
        <f aca="true">IF(B1139="","",IF(ISERROR(MATCH($J1139,SorP!$B$1:$B$6279,0)),"",INDIRECT("'SorP'!$A$"&amp;MATCH($S1139&amp;$J1139,SorP!C:C,0))))</f>
        <v/>
      </c>
      <c r="U1139" s="222"/>
      <c r="V1139" s="223" t="e">
        <f aca="false">IF(C1139="",NA(),IF(OR(C1139="Smelter not listed",C1139="Smelter not yet identified"),MATCH($B1139&amp;$D1139,'Smelter Look-up'!$J:$J,0),MATCH($B1139&amp;$C1139,'Smelter Look-up'!$J:$J,0)))</f>
        <v>#N/A</v>
      </c>
      <c r="X1139" s="179" t="n">
        <f aca="false">IF(AND(C1139="Smelter not listed",OR(LEN(D1139)=0,LEN(E1139)=0)),1,0)</f>
        <v>0</v>
      </c>
      <c r="AB1139" s="224" t="str">
        <f aca="false">B1139&amp;C1139</f>
        <v/>
      </c>
    </row>
    <row r="1140" s="179" customFormat="true" ht="20.25" hidden="false" customHeight="false" outlineLevel="0" collapsed="false">
      <c r="A1140" s="221"/>
      <c r="B1140" s="211" t="str">
        <f aca="false">IF(LEN(A1140)=0,"",INDEX('Smelter Look-up'!$A:$A,MATCH($A1140,'Smelter Look-up'!$E:$E,0)))</f>
        <v/>
      </c>
      <c r="C1140" s="212" t="str">
        <f aca="false">IF(LEN(A1140)=0,"",INDEX('Smelter Look-up'!$C:$C,MATCH($A1140,'Smelter Look-up'!$E:$E,0)))</f>
        <v/>
      </c>
      <c r="D1140" s="213"/>
      <c r="E1140" s="211" t="str">
        <f aca="true">IF(ISERROR($V1140),"",OFFSET('Smelter Look-up'!$D$4,$V1140-4,0)&amp;"")</f>
        <v/>
      </c>
      <c r="F1140" s="214" t="str">
        <f aca="true">IF(ISERROR($V1140),"",OFFSET('Smelter Look-up'!$E$4,$V1140-4,0))</f>
        <v/>
      </c>
      <c r="G1140" s="214" t="str">
        <f aca="true">IF(C1140=$X$4,IF(ISERROR($V1140),"Enter smelter details","RMI"),IF(ISERROR($V1140),"",OFFSET('Smelter Look-up'!$F$4,$V1140-4,0)))</f>
        <v/>
      </c>
      <c r="H1140" s="215" t="str">
        <f aca="true">IF(ISERROR($V1140),"",OFFSET('Smelter Look-up'!$G$4,$V1140-4,0))</f>
        <v/>
      </c>
      <c r="I1140" s="216" t="str">
        <f aca="true">IF(ISERROR($V1140),"",OFFSET('Smelter Look-up'!$H$4,$V1140-4,0))</f>
        <v/>
      </c>
      <c r="J1140" s="216" t="str">
        <f aca="true">IF(ISERROR($V1140),"",OFFSET('Smelter Look-up'!$I$4,$V1140-4,0))</f>
        <v/>
      </c>
      <c r="K1140" s="217"/>
      <c r="L1140" s="217"/>
      <c r="M1140" s="217"/>
      <c r="N1140" s="217"/>
      <c r="O1140" s="217"/>
      <c r="P1140" s="218"/>
      <c r="Q1140" s="219"/>
      <c r="R1140" s="220" t="str">
        <f aca="true">IF(ISERROR($V1140),"",OFFSET('Smelter Look-up'!$C$4,$V1140-4,0)&amp;"")</f>
        <v/>
      </c>
      <c r="S1140" s="221" t="str">
        <f aca="true">IF(B1140="","",IF(ISERROR(MATCH($E1140,CL,0)),"Unknown",INDIRECT("'C'!$A$"&amp;MATCH($E1140,CL,0)+1)))</f>
        <v/>
      </c>
      <c r="T1140" s="221" t="str">
        <f aca="true">IF(B1140="","",IF(ISERROR(MATCH($J1140,SorP!$B$1:$B$6279,0)),"",INDIRECT("'SorP'!$A$"&amp;MATCH($S1140&amp;$J1140,SorP!C:C,0))))</f>
        <v/>
      </c>
      <c r="U1140" s="222"/>
      <c r="V1140" s="223" t="e">
        <f aca="false">IF(C1140="",NA(),IF(OR(C1140="Smelter not listed",C1140="Smelter not yet identified"),MATCH($B1140&amp;$D1140,'Smelter Look-up'!$J:$J,0),MATCH($B1140&amp;$C1140,'Smelter Look-up'!$J:$J,0)))</f>
        <v>#N/A</v>
      </c>
      <c r="X1140" s="179" t="n">
        <f aca="false">IF(AND(C1140="Smelter not listed",OR(LEN(D1140)=0,LEN(E1140)=0)),1,0)</f>
        <v>0</v>
      </c>
      <c r="AB1140" s="224" t="str">
        <f aca="false">B1140&amp;C1140</f>
        <v/>
      </c>
    </row>
    <row r="1141" s="179" customFormat="true" ht="20.25" hidden="false" customHeight="false" outlineLevel="0" collapsed="false">
      <c r="A1141" s="221"/>
      <c r="B1141" s="211" t="str">
        <f aca="false">IF(LEN(A1141)=0,"",INDEX('Smelter Look-up'!$A:$A,MATCH($A1141,'Smelter Look-up'!$E:$E,0)))</f>
        <v/>
      </c>
      <c r="C1141" s="212" t="str">
        <f aca="false">IF(LEN(A1141)=0,"",INDEX('Smelter Look-up'!$C:$C,MATCH($A1141,'Smelter Look-up'!$E:$E,0)))</f>
        <v/>
      </c>
      <c r="D1141" s="213"/>
      <c r="E1141" s="211" t="str">
        <f aca="true">IF(ISERROR($V1141),"",OFFSET('Smelter Look-up'!$D$4,$V1141-4,0)&amp;"")</f>
        <v/>
      </c>
      <c r="F1141" s="214" t="str">
        <f aca="true">IF(ISERROR($V1141),"",OFFSET('Smelter Look-up'!$E$4,$V1141-4,0))</f>
        <v/>
      </c>
      <c r="G1141" s="214" t="str">
        <f aca="true">IF(C1141=$X$4,IF(ISERROR($V1141),"Enter smelter details","RMI"),IF(ISERROR($V1141),"",OFFSET('Smelter Look-up'!$F$4,$V1141-4,0)))</f>
        <v/>
      </c>
      <c r="H1141" s="215" t="str">
        <f aca="true">IF(ISERROR($V1141),"",OFFSET('Smelter Look-up'!$G$4,$V1141-4,0))</f>
        <v/>
      </c>
      <c r="I1141" s="216" t="str">
        <f aca="true">IF(ISERROR($V1141),"",OFFSET('Smelter Look-up'!$H$4,$V1141-4,0))</f>
        <v/>
      </c>
      <c r="J1141" s="216" t="str">
        <f aca="true">IF(ISERROR($V1141),"",OFFSET('Smelter Look-up'!$I$4,$V1141-4,0))</f>
        <v/>
      </c>
      <c r="K1141" s="217"/>
      <c r="L1141" s="217"/>
      <c r="M1141" s="217"/>
      <c r="N1141" s="217"/>
      <c r="O1141" s="217"/>
      <c r="P1141" s="218"/>
      <c r="Q1141" s="219"/>
      <c r="R1141" s="220" t="str">
        <f aca="true">IF(ISERROR($V1141),"",OFFSET('Smelter Look-up'!$C$4,$V1141-4,0)&amp;"")</f>
        <v/>
      </c>
      <c r="S1141" s="221" t="str">
        <f aca="true">IF(B1141="","",IF(ISERROR(MATCH($E1141,CL,0)),"Unknown",INDIRECT("'C'!$A$"&amp;MATCH($E1141,CL,0)+1)))</f>
        <v/>
      </c>
      <c r="T1141" s="221" t="str">
        <f aca="true">IF(B1141="","",IF(ISERROR(MATCH($J1141,SorP!$B$1:$B$6279,0)),"",INDIRECT("'SorP'!$A$"&amp;MATCH($S1141&amp;$J1141,SorP!C:C,0))))</f>
        <v/>
      </c>
      <c r="U1141" s="222"/>
      <c r="V1141" s="223" t="e">
        <f aca="false">IF(C1141="",NA(),IF(OR(C1141="Smelter not listed",C1141="Smelter not yet identified"),MATCH($B1141&amp;$D1141,'Smelter Look-up'!$J:$J,0),MATCH($B1141&amp;$C1141,'Smelter Look-up'!$J:$J,0)))</f>
        <v>#N/A</v>
      </c>
      <c r="X1141" s="179" t="n">
        <f aca="false">IF(AND(C1141="Smelter not listed",OR(LEN(D1141)=0,LEN(E1141)=0)),1,0)</f>
        <v>0</v>
      </c>
      <c r="AB1141" s="224" t="str">
        <f aca="false">B1141&amp;C1141</f>
        <v/>
      </c>
    </row>
    <row r="1142" s="179" customFormat="true" ht="20.25" hidden="false" customHeight="false" outlineLevel="0" collapsed="false">
      <c r="A1142" s="221"/>
      <c r="B1142" s="211" t="str">
        <f aca="false">IF(LEN(A1142)=0,"",INDEX('Smelter Look-up'!$A:$A,MATCH($A1142,'Smelter Look-up'!$E:$E,0)))</f>
        <v/>
      </c>
      <c r="C1142" s="212" t="str">
        <f aca="false">IF(LEN(A1142)=0,"",INDEX('Smelter Look-up'!$C:$C,MATCH($A1142,'Smelter Look-up'!$E:$E,0)))</f>
        <v/>
      </c>
      <c r="D1142" s="213"/>
      <c r="E1142" s="211" t="str">
        <f aca="true">IF(ISERROR($V1142),"",OFFSET('Smelter Look-up'!$D$4,$V1142-4,0)&amp;"")</f>
        <v/>
      </c>
      <c r="F1142" s="214" t="str">
        <f aca="true">IF(ISERROR($V1142),"",OFFSET('Smelter Look-up'!$E$4,$V1142-4,0))</f>
        <v/>
      </c>
      <c r="G1142" s="214" t="str">
        <f aca="true">IF(C1142=$X$4,IF(ISERROR($V1142),"Enter smelter details","RMI"),IF(ISERROR($V1142),"",OFFSET('Smelter Look-up'!$F$4,$V1142-4,0)))</f>
        <v/>
      </c>
      <c r="H1142" s="215" t="str">
        <f aca="true">IF(ISERROR($V1142),"",OFFSET('Smelter Look-up'!$G$4,$V1142-4,0))</f>
        <v/>
      </c>
      <c r="I1142" s="216" t="str">
        <f aca="true">IF(ISERROR($V1142),"",OFFSET('Smelter Look-up'!$H$4,$V1142-4,0))</f>
        <v/>
      </c>
      <c r="J1142" s="216" t="str">
        <f aca="true">IF(ISERROR($V1142),"",OFFSET('Smelter Look-up'!$I$4,$V1142-4,0))</f>
        <v/>
      </c>
      <c r="K1142" s="217"/>
      <c r="L1142" s="217"/>
      <c r="M1142" s="217"/>
      <c r="N1142" s="217"/>
      <c r="O1142" s="217"/>
      <c r="P1142" s="218"/>
      <c r="Q1142" s="219"/>
      <c r="R1142" s="220" t="str">
        <f aca="true">IF(ISERROR($V1142),"",OFFSET('Smelter Look-up'!$C$4,$V1142-4,0)&amp;"")</f>
        <v/>
      </c>
      <c r="S1142" s="221" t="str">
        <f aca="true">IF(B1142="","",IF(ISERROR(MATCH($E1142,CL,0)),"Unknown",INDIRECT("'C'!$A$"&amp;MATCH($E1142,CL,0)+1)))</f>
        <v/>
      </c>
      <c r="T1142" s="221" t="str">
        <f aca="true">IF(B1142="","",IF(ISERROR(MATCH($J1142,SorP!$B$1:$B$6279,0)),"",INDIRECT("'SorP'!$A$"&amp;MATCH($S1142&amp;$J1142,SorP!C:C,0))))</f>
        <v/>
      </c>
      <c r="U1142" s="222"/>
      <c r="V1142" s="223" t="e">
        <f aca="false">IF(C1142="",NA(),IF(OR(C1142="Smelter not listed",C1142="Smelter not yet identified"),MATCH($B1142&amp;$D1142,'Smelter Look-up'!$J:$J,0),MATCH($B1142&amp;$C1142,'Smelter Look-up'!$J:$J,0)))</f>
        <v>#N/A</v>
      </c>
      <c r="X1142" s="179" t="n">
        <f aca="false">IF(AND(C1142="Smelter not listed",OR(LEN(D1142)=0,LEN(E1142)=0)),1,0)</f>
        <v>0</v>
      </c>
      <c r="AB1142" s="224" t="str">
        <f aca="false">B1142&amp;C1142</f>
        <v/>
      </c>
    </row>
    <row r="1143" s="179" customFormat="true" ht="20.25" hidden="false" customHeight="false" outlineLevel="0" collapsed="false">
      <c r="A1143" s="221"/>
      <c r="B1143" s="211" t="str">
        <f aca="false">IF(LEN(A1143)=0,"",INDEX('Smelter Look-up'!$A:$A,MATCH($A1143,'Smelter Look-up'!$E:$E,0)))</f>
        <v/>
      </c>
      <c r="C1143" s="212" t="str">
        <f aca="false">IF(LEN(A1143)=0,"",INDEX('Smelter Look-up'!$C:$C,MATCH($A1143,'Smelter Look-up'!$E:$E,0)))</f>
        <v/>
      </c>
      <c r="D1143" s="213"/>
      <c r="E1143" s="211" t="str">
        <f aca="true">IF(ISERROR($V1143),"",OFFSET('Smelter Look-up'!$D$4,$V1143-4,0)&amp;"")</f>
        <v/>
      </c>
      <c r="F1143" s="214" t="str">
        <f aca="true">IF(ISERROR($V1143),"",OFFSET('Smelter Look-up'!$E$4,$V1143-4,0))</f>
        <v/>
      </c>
      <c r="G1143" s="214" t="str">
        <f aca="true">IF(C1143=$X$4,IF(ISERROR($V1143),"Enter smelter details","RMI"),IF(ISERROR($V1143),"",OFFSET('Smelter Look-up'!$F$4,$V1143-4,0)))</f>
        <v/>
      </c>
      <c r="H1143" s="215" t="str">
        <f aca="true">IF(ISERROR($V1143),"",OFFSET('Smelter Look-up'!$G$4,$V1143-4,0))</f>
        <v/>
      </c>
      <c r="I1143" s="216" t="str">
        <f aca="true">IF(ISERROR($V1143),"",OFFSET('Smelter Look-up'!$H$4,$V1143-4,0))</f>
        <v/>
      </c>
      <c r="J1143" s="216" t="str">
        <f aca="true">IF(ISERROR($V1143),"",OFFSET('Smelter Look-up'!$I$4,$V1143-4,0))</f>
        <v/>
      </c>
      <c r="K1143" s="217"/>
      <c r="L1143" s="217"/>
      <c r="M1143" s="217"/>
      <c r="N1143" s="217"/>
      <c r="O1143" s="217"/>
      <c r="P1143" s="218"/>
      <c r="Q1143" s="219"/>
      <c r="R1143" s="220" t="str">
        <f aca="true">IF(ISERROR($V1143),"",OFFSET('Smelter Look-up'!$C$4,$V1143-4,0)&amp;"")</f>
        <v/>
      </c>
      <c r="S1143" s="221" t="str">
        <f aca="true">IF(B1143="","",IF(ISERROR(MATCH($E1143,CL,0)),"Unknown",INDIRECT("'C'!$A$"&amp;MATCH($E1143,CL,0)+1)))</f>
        <v/>
      </c>
      <c r="T1143" s="221" t="str">
        <f aca="true">IF(B1143="","",IF(ISERROR(MATCH($J1143,SorP!$B$1:$B$6279,0)),"",INDIRECT("'SorP'!$A$"&amp;MATCH($S1143&amp;$J1143,SorP!C:C,0))))</f>
        <v/>
      </c>
      <c r="U1143" s="222"/>
      <c r="V1143" s="223" t="e">
        <f aca="false">IF(C1143="",NA(),IF(OR(C1143="Smelter not listed",C1143="Smelter not yet identified"),MATCH($B1143&amp;$D1143,'Smelter Look-up'!$J:$J,0),MATCH($B1143&amp;$C1143,'Smelter Look-up'!$J:$J,0)))</f>
        <v>#N/A</v>
      </c>
      <c r="X1143" s="179" t="n">
        <f aca="false">IF(AND(C1143="Smelter not listed",OR(LEN(D1143)=0,LEN(E1143)=0)),1,0)</f>
        <v>0</v>
      </c>
      <c r="AB1143" s="224" t="str">
        <f aca="false">B1143&amp;C1143</f>
        <v/>
      </c>
    </row>
    <row r="1144" s="179" customFormat="true" ht="20.25" hidden="false" customHeight="false" outlineLevel="0" collapsed="false">
      <c r="A1144" s="221"/>
      <c r="B1144" s="211" t="str">
        <f aca="false">IF(LEN(A1144)=0,"",INDEX('Smelter Look-up'!$A:$A,MATCH($A1144,'Smelter Look-up'!$E:$E,0)))</f>
        <v/>
      </c>
      <c r="C1144" s="212" t="str">
        <f aca="false">IF(LEN(A1144)=0,"",INDEX('Smelter Look-up'!$C:$C,MATCH($A1144,'Smelter Look-up'!$E:$E,0)))</f>
        <v/>
      </c>
      <c r="D1144" s="213"/>
      <c r="E1144" s="211" t="str">
        <f aca="true">IF(ISERROR($V1144),"",OFFSET('Smelter Look-up'!$D$4,$V1144-4,0)&amp;"")</f>
        <v/>
      </c>
      <c r="F1144" s="214" t="str">
        <f aca="true">IF(ISERROR($V1144),"",OFFSET('Smelter Look-up'!$E$4,$V1144-4,0))</f>
        <v/>
      </c>
      <c r="G1144" s="214" t="str">
        <f aca="true">IF(C1144=$X$4,IF(ISERROR($V1144),"Enter smelter details","RMI"),IF(ISERROR($V1144),"",OFFSET('Smelter Look-up'!$F$4,$V1144-4,0)))</f>
        <v/>
      </c>
      <c r="H1144" s="215" t="str">
        <f aca="true">IF(ISERROR($V1144),"",OFFSET('Smelter Look-up'!$G$4,$V1144-4,0))</f>
        <v/>
      </c>
      <c r="I1144" s="216" t="str">
        <f aca="true">IF(ISERROR($V1144),"",OFFSET('Smelter Look-up'!$H$4,$V1144-4,0))</f>
        <v/>
      </c>
      <c r="J1144" s="216" t="str">
        <f aca="true">IF(ISERROR($V1144),"",OFFSET('Smelter Look-up'!$I$4,$V1144-4,0))</f>
        <v/>
      </c>
      <c r="K1144" s="217"/>
      <c r="L1144" s="217"/>
      <c r="M1144" s="217"/>
      <c r="N1144" s="217"/>
      <c r="O1144" s="217"/>
      <c r="P1144" s="218"/>
      <c r="Q1144" s="219"/>
      <c r="R1144" s="220" t="str">
        <f aca="true">IF(ISERROR($V1144),"",OFFSET('Smelter Look-up'!$C$4,$V1144-4,0)&amp;"")</f>
        <v/>
      </c>
      <c r="S1144" s="221" t="str">
        <f aca="true">IF(B1144="","",IF(ISERROR(MATCH($E1144,CL,0)),"Unknown",INDIRECT("'C'!$A$"&amp;MATCH($E1144,CL,0)+1)))</f>
        <v/>
      </c>
      <c r="T1144" s="221" t="str">
        <f aca="true">IF(B1144="","",IF(ISERROR(MATCH($J1144,SorP!$B$1:$B$6279,0)),"",INDIRECT("'SorP'!$A$"&amp;MATCH($S1144&amp;$J1144,SorP!C:C,0))))</f>
        <v/>
      </c>
      <c r="U1144" s="222"/>
      <c r="V1144" s="223" t="e">
        <f aca="false">IF(C1144="",NA(),IF(OR(C1144="Smelter not listed",C1144="Smelter not yet identified"),MATCH($B1144&amp;$D1144,'Smelter Look-up'!$J:$J,0),MATCH($B1144&amp;$C1144,'Smelter Look-up'!$J:$J,0)))</f>
        <v>#N/A</v>
      </c>
      <c r="X1144" s="179" t="n">
        <f aca="false">IF(AND(C1144="Smelter not listed",OR(LEN(D1144)=0,LEN(E1144)=0)),1,0)</f>
        <v>0</v>
      </c>
      <c r="AB1144" s="224" t="str">
        <f aca="false">B1144&amp;C1144</f>
        <v/>
      </c>
    </row>
    <row r="1145" s="179" customFormat="true" ht="20.25" hidden="false" customHeight="false" outlineLevel="0" collapsed="false">
      <c r="A1145" s="221"/>
      <c r="B1145" s="211" t="str">
        <f aca="false">IF(LEN(A1145)=0,"",INDEX('Smelter Look-up'!$A:$A,MATCH($A1145,'Smelter Look-up'!$E:$E,0)))</f>
        <v/>
      </c>
      <c r="C1145" s="212" t="str">
        <f aca="false">IF(LEN(A1145)=0,"",INDEX('Smelter Look-up'!$C:$C,MATCH($A1145,'Smelter Look-up'!$E:$E,0)))</f>
        <v/>
      </c>
      <c r="D1145" s="213"/>
      <c r="E1145" s="211" t="str">
        <f aca="true">IF(ISERROR($V1145),"",OFFSET('Smelter Look-up'!$D$4,$V1145-4,0)&amp;"")</f>
        <v/>
      </c>
      <c r="F1145" s="214" t="str">
        <f aca="true">IF(ISERROR($V1145),"",OFFSET('Smelter Look-up'!$E$4,$V1145-4,0))</f>
        <v/>
      </c>
      <c r="G1145" s="214" t="str">
        <f aca="true">IF(C1145=$X$4,IF(ISERROR($V1145),"Enter smelter details","RMI"),IF(ISERROR($V1145),"",OFFSET('Smelter Look-up'!$F$4,$V1145-4,0)))</f>
        <v/>
      </c>
      <c r="H1145" s="215" t="str">
        <f aca="true">IF(ISERROR($V1145),"",OFFSET('Smelter Look-up'!$G$4,$V1145-4,0))</f>
        <v/>
      </c>
      <c r="I1145" s="216" t="str">
        <f aca="true">IF(ISERROR($V1145),"",OFFSET('Smelter Look-up'!$H$4,$V1145-4,0))</f>
        <v/>
      </c>
      <c r="J1145" s="216" t="str">
        <f aca="true">IF(ISERROR($V1145),"",OFFSET('Smelter Look-up'!$I$4,$V1145-4,0))</f>
        <v/>
      </c>
      <c r="K1145" s="217"/>
      <c r="L1145" s="217"/>
      <c r="M1145" s="217"/>
      <c r="N1145" s="217"/>
      <c r="O1145" s="217"/>
      <c r="P1145" s="218"/>
      <c r="Q1145" s="219"/>
      <c r="R1145" s="220" t="str">
        <f aca="true">IF(ISERROR($V1145),"",OFFSET('Smelter Look-up'!$C$4,$V1145-4,0)&amp;"")</f>
        <v/>
      </c>
      <c r="S1145" s="221" t="str">
        <f aca="true">IF(B1145="","",IF(ISERROR(MATCH($E1145,CL,0)),"Unknown",INDIRECT("'C'!$A$"&amp;MATCH($E1145,CL,0)+1)))</f>
        <v/>
      </c>
      <c r="T1145" s="221" t="str">
        <f aca="true">IF(B1145="","",IF(ISERROR(MATCH($J1145,SorP!$B$1:$B$6279,0)),"",INDIRECT("'SorP'!$A$"&amp;MATCH($S1145&amp;$J1145,SorP!C:C,0))))</f>
        <v/>
      </c>
      <c r="U1145" s="222"/>
      <c r="V1145" s="223" t="e">
        <f aca="false">IF(C1145="",NA(),IF(OR(C1145="Smelter not listed",C1145="Smelter not yet identified"),MATCH($B1145&amp;$D1145,'Smelter Look-up'!$J:$J,0),MATCH($B1145&amp;$C1145,'Smelter Look-up'!$J:$J,0)))</f>
        <v>#N/A</v>
      </c>
      <c r="X1145" s="179" t="n">
        <f aca="false">IF(AND(C1145="Smelter not listed",OR(LEN(D1145)=0,LEN(E1145)=0)),1,0)</f>
        <v>0</v>
      </c>
      <c r="AB1145" s="224" t="str">
        <f aca="false">B1145&amp;C1145</f>
        <v/>
      </c>
    </row>
    <row r="1146" s="179" customFormat="true" ht="20.25" hidden="false" customHeight="false" outlineLevel="0" collapsed="false">
      <c r="A1146" s="221"/>
      <c r="B1146" s="211" t="str">
        <f aca="false">IF(LEN(A1146)=0,"",INDEX('Smelter Look-up'!$A:$A,MATCH($A1146,'Smelter Look-up'!$E:$E,0)))</f>
        <v/>
      </c>
      <c r="C1146" s="212" t="str">
        <f aca="false">IF(LEN(A1146)=0,"",INDEX('Smelter Look-up'!$C:$C,MATCH($A1146,'Smelter Look-up'!$E:$E,0)))</f>
        <v/>
      </c>
      <c r="D1146" s="213"/>
      <c r="E1146" s="211" t="str">
        <f aca="true">IF(ISERROR($V1146),"",OFFSET('Smelter Look-up'!$D$4,$V1146-4,0)&amp;"")</f>
        <v/>
      </c>
      <c r="F1146" s="214" t="str">
        <f aca="true">IF(ISERROR($V1146),"",OFFSET('Smelter Look-up'!$E$4,$V1146-4,0))</f>
        <v/>
      </c>
      <c r="G1146" s="214" t="str">
        <f aca="true">IF(C1146=$X$4,IF(ISERROR($V1146),"Enter smelter details","RMI"),IF(ISERROR($V1146),"",OFFSET('Smelter Look-up'!$F$4,$V1146-4,0)))</f>
        <v/>
      </c>
      <c r="H1146" s="215" t="str">
        <f aca="true">IF(ISERROR($V1146),"",OFFSET('Smelter Look-up'!$G$4,$V1146-4,0))</f>
        <v/>
      </c>
      <c r="I1146" s="216" t="str">
        <f aca="true">IF(ISERROR($V1146),"",OFFSET('Smelter Look-up'!$H$4,$V1146-4,0))</f>
        <v/>
      </c>
      <c r="J1146" s="216" t="str">
        <f aca="true">IF(ISERROR($V1146),"",OFFSET('Smelter Look-up'!$I$4,$V1146-4,0))</f>
        <v/>
      </c>
      <c r="K1146" s="217"/>
      <c r="L1146" s="217"/>
      <c r="M1146" s="217"/>
      <c r="N1146" s="217"/>
      <c r="O1146" s="217"/>
      <c r="P1146" s="218"/>
      <c r="Q1146" s="219"/>
      <c r="R1146" s="220" t="str">
        <f aca="true">IF(ISERROR($V1146),"",OFFSET('Smelter Look-up'!$C$4,$V1146-4,0)&amp;"")</f>
        <v/>
      </c>
      <c r="S1146" s="221" t="str">
        <f aca="true">IF(B1146="","",IF(ISERROR(MATCH($E1146,CL,0)),"Unknown",INDIRECT("'C'!$A$"&amp;MATCH($E1146,CL,0)+1)))</f>
        <v/>
      </c>
      <c r="T1146" s="221" t="str">
        <f aca="true">IF(B1146="","",IF(ISERROR(MATCH($J1146,SorP!$B$1:$B$6279,0)),"",INDIRECT("'SorP'!$A$"&amp;MATCH($S1146&amp;$J1146,SorP!C:C,0))))</f>
        <v/>
      </c>
      <c r="U1146" s="222"/>
      <c r="V1146" s="223" t="e">
        <f aca="false">IF(C1146="",NA(),IF(OR(C1146="Smelter not listed",C1146="Smelter not yet identified"),MATCH($B1146&amp;$D1146,'Smelter Look-up'!$J:$J,0),MATCH($B1146&amp;$C1146,'Smelter Look-up'!$J:$J,0)))</f>
        <v>#N/A</v>
      </c>
      <c r="X1146" s="179" t="n">
        <f aca="false">IF(AND(C1146="Smelter not listed",OR(LEN(D1146)=0,LEN(E1146)=0)),1,0)</f>
        <v>0</v>
      </c>
      <c r="AB1146" s="224" t="str">
        <f aca="false">B1146&amp;C1146</f>
        <v/>
      </c>
    </row>
    <row r="1147" s="179" customFormat="true" ht="20.25" hidden="false" customHeight="false" outlineLevel="0" collapsed="false">
      <c r="A1147" s="221"/>
      <c r="B1147" s="211" t="str">
        <f aca="false">IF(LEN(A1147)=0,"",INDEX('Smelter Look-up'!$A:$A,MATCH($A1147,'Smelter Look-up'!$E:$E,0)))</f>
        <v/>
      </c>
      <c r="C1147" s="212" t="str">
        <f aca="false">IF(LEN(A1147)=0,"",INDEX('Smelter Look-up'!$C:$C,MATCH($A1147,'Smelter Look-up'!$E:$E,0)))</f>
        <v/>
      </c>
      <c r="D1147" s="213"/>
      <c r="E1147" s="211" t="str">
        <f aca="true">IF(ISERROR($V1147),"",OFFSET('Smelter Look-up'!$D$4,$V1147-4,0)&amp;"")</f>
        <v/>
      </c>
      <c r="F1147" s="214" t="str">
        <f aca="true">IF(ISERROR($V1147),"",OFFSET('Smelter Look-up'!$E$4,$V1147-4,0))</f>
        <v/>
      </c>
      <c r="G1147" s="214" t="str">
        <f aca="true">IF(C1147=$X$4,IF(ISERROR($V1147),"Enter smelter details","RMI"),IF(ISERROR($V1147),"",OFFSET('Smelter Look-up'!$F$4,$V1147-4,0)))</f>
        <v/>
      </c>
      <c r="H1147" s="215" t="str">
        <f aca="true">IF(ISERROR($V1147),"",OFFSET('Smelter Look-up'!$G$4,$V1147-4,0))</f>
        <v/>
      </c>
      <c r="I1147" s="216" t="str">
        <f aca="true">IF(ISERROR($V1147),"",OFFSET('Smelter Look-up'!$H$4,$V1147-4,0))</f>
        <v/>
      </c>
      <c r="J1147" s="216" t="str">
        <f aca="true">IF(ISERROR($V1147),"",OFFSET('Smelter Look-up'!$I$4,$V1147-4,0))</f>
        <v/>
      </c>
      <c r="K1147" s="217"/>
      <c r="L1147" s="217"/>
      <c r="M1147" s="217"/>
      <c r="N1147" s="217"/>
      <c r="O1147" s="217"/>
      <c r="P1147" s="218"/>
      <c r="Q1147" s="219"/>
      <c r="R1147" s="220" t="str">
        <f aca="true">IF(ISERROR($V1147),"",OFFSET('Smelter Look-up'!$C$4,$V1147-4,0)&amp;"")</f>
        <v/>
      </c>
      <c r="S1147" s="221" t="str">
        <f aca="true">IF(B1147="","",IF(ISERROR(MATCH($E1147,CL,0)),"Unknown",INDIRECT("'C'!$A$"&amp;MATCH($E1147,CL,0)+1)))</f>
        <v/>
      </c>
      <c r="T1147" s="221" t="str">
        <f aca="true">IF(B1147="","",IF(ISERROR(MATCH($J1147,SorP!$B$1:$B$6279,0)),"",INDIRECT("'SorP'!$A$"&amp;MATCH($S1147&amp;$J1147,SorP!C:C,0))))</f>
        <v/>
      </c>
      <c r="U1147" s="222"/>
      <c r="V1147" s="223" t="e">
        <f aca="false">IF(C1147="",NA(),IF(OR(C1147="Smelter not listed",C1147="Smelter not yet identified"),MATCH($B1147&amp;$D1147,'Smelter Look-up'!$J:$J,0),MATCH($B1147&amp;$C1147,'Smelter Look-up'!$J:$J,0)))</f>
        <v>#N/A</v>
      </c>
      <c r="X1147" s="179" t="n">
        <f aca="false">IF(AND(C1147="Smelter not listed",OR(LEN(D1147)=0,LEN(E1147)=0)),1,0)</f>
        <v>0</v>
      </c>
      <c r="AB1147" s="224" t="str">
        <f aca="false">B1147&amp;C1147</f>
        <v/>
      </c>
    </row>
    <row r="1148" s="179" customFormat="true" ht="20.25" hidden="false" customHeight="false" outlineLevel="0" collapsed="false">
      <c r="A1148" s="221"/>
      <c r="B1148" s="211" t="str">
        <f aca="false">IF(LEN(A1148)=0,"",INDEX('Smelter Look-up'!$A:$A,MATCH($A1148,'Smelter Look-up'!$E:$E,0)))</f>
        <v/>
      </c>
      <c r="C1148" s="212" t="str">
        <f aca="false">IF(LEN(A1148)=0,"",INDEX('Smelter Look-up'!$C:$C,MATCH($A1148,'Smelter Look-up'!$E:$E,0)))</f>
        <v/>
      </c>
      <c r="D1148" s="213"/>
      <c r="E1148" s="211" t="str">
        <f aca="true">IF(ISERROR($V1148),"",OFFSET('Smelter Look-up'!$D$4,$V1148-4,0)&amp;"")</f>
        <v/>
      </c>
      <c r="F1148" s="214" t="str">
        <f aca="true">IF(ISERROR($V1148),"",OFFSET('Smelter Look-up'!$E$4,$V1148-4,0))</f>
        <v/>
      </c>
      <c r="G1148" s="214" t="str">
        <f aca="true">IF(C1148=$X$4,IF(ISERROR($V1148),"Enter smelter details","RMI"),IF(ISERROR($V1148),"",OFFSET('Smelter Look-up'!$F$4,$V1148-4,0)))</f>
        <v/>
      </c>
      <c r="H1148" s="215" t="str">
        <f aca="true">IF(ISERROR($V1148),"",OFFSET('Smelter Look-up'!$G$4,$V1148-4,0))</f>
        <v/>
      </c>
      <c r="I1148" s="216" t="str">
        <f aca="true">IF(ISERROR($V1148),"",OFFSET('Smelter Look-up'!$H$4,$V1148-4,0))</f>
        <v/>
      </c>
      <c r="J1148" s="216" t="str">
        <f aca="true">IF(ISERROR($V1148),"",OFFSET('Smelter Look-up'!$I$4,$V1148-4,0))</f>
        <v/>
      </c>
      <c r="K1148" s="217"/>
      <c r="L1148" s="217"/>
      <c r="M1148" s="217"/>
      <c r="N1148" s="217"/>
      <c r="O1148" s="217"/>
      <c r="P1148" s="218"/>
      <c r="Q1148" s="219"/>
      <c r="R1148" s="220" t="str">
        <f aca="true">IF(ISERROR($V1148),"",OFFSET('Smelter Look-up'!$C$4,$V1148-4,0)&amp;"")</f>
        <v/>
      </c>
      <c r="S1148" s="221" t="str">
        <f aca="true">IF(B1148="","",IF(ISERROR(MATCH($E1148,CL,0)),"Unknown",INDIRECT("'C'!$A$"&amp;MATCH($E1148,CL,0)+1)))</f>
        <v/>
      </c>
      <c r="T1148" s="221" t="str">
        <f aca="true">IF(B1148="","",IF(ISERROR(MATCH($J1148,SorP!$B$1:$B$6279,0)),"",INDIRECT("'SorP'!$A$"&amp;MATCH($S1148&amp;$J1148,SorP!C:C,0))))</f>
        <v/>
      </c>
      <c r="U1148" s="222"/>
      <c r="V1148" s="223" t="e">
        <f aca="false">IF(C1148="",NA(),IF(OR(C1148="Smelter not listed",C1148="Smelter not yet identified"),MATCH($B1148&amp;$D1148,'Smelter Look-up'!$J:$J,0),MATCH($B1148&amp;$C1148,'Smelter Look-up'!$J:$J,0)))</f>
        <v>#N/A</v>
      </c>
      <c r="X1148" s="179" t="n">
        <f aca="false">IF(AND(C1148="Smelter not listed",OR(LEN(D1148)=0,LEN(E1148)=0)),1,0)</f>
        <v>0</v>
      </c>
      <c r="AB1148" s="224" t="str">
        <f aca="false">B1148&amp;C1148</f>
        <v/>
      </c>
    </row>
    <row r="1149" s="179" customFormat="true" ht="20.25" hidden="false" customHeight="false" outlineLevel="0" collapsed="false">
      <c r="A1149" s="221"/>
      <c r="B1149" s="211" t="str">
        <f aca="false">IF(LEN(A1149)=0,"",INDEX('Smelter Look-up'!$A:$A,MATCH($A1149,'Smelter Look-up'!$E:$E,0)))</f>
        <v/>
      </c>
      <c r="C1149" s="212" t="str">
        <f aca="false">IF(LEN(A1149)=0,"",INDEX('Smelter Look-up'!$C:$C,MATCH($A1149,'Smelter Look-up'!$E:$E,0)))</f>
        <v/>
      </c>
      <c r="D1149" s="213"/>
      <c r="E1149" s="211" t="str">
        <f aca="true">IF(ISERROR($V1149),"",OFFSET('Smelter Look-up'!$D$4,$V1149-4,0)&amp;"")</f>
        <v/>
      </c>
      <c r="F1149" s="214" t="str">
        <f aca="true">IF(ISERROR($V1149),"",OFFSET('Smelter Look-up'!$E$4,$V1149-4,0))</f>
        <v/>
      </c>
      <c r="G1149" s="214" t="str">
        <f aca="true">IF(C1149=$X$4,IF(ISERROR($V1149),"Enter smelter details","RMI"),IF(ISERROR($V1149),"",OFFSET('Smelter Look-up'!$F$4,$V1149-4,0)))</f>
        <v/>
      </c>
      <c r="H1149" s="215" t="str">
        <f aca="true">IF(ISERROR($V1149),"",OFFSET('Smelter Look-up'!$G$4,$V1149-4,0))</f>
        <v/>
      </c>
      <c r="I1149" s="216" t="str">
        <f aca="true">IF(ISERROR($V1149),"",OFFSET('Smelter Look-up'!$H$4,$V1149-4,0))</f>
        <v/>
      </c>
      <c r="J1149" s="216" t="str">
        <f aca="true">IF(ISERROR($V1149),"",OFFSET('Smelter Look-up'!$I$4,$V1149-4,0))</f>
        <v/>
      </c>
      <c r="K1149" s="217"/>
      <c r="L1149" s="217"/>
      <c r="M1149" s="217"/>
      <c r="N1149" s="217"/>
      <c r="O1149" s="217"/>
      <c r="P1149" s="218"/>
      <c r="Q1149" s="219"/>
      <c r="R1149" s="220" t="str">
        <f aca="true">IF(ISERROR($V1149),"",OFFSET('Smelter Look-up'!$C$4,$V1149-4,0)&amp;"")</f>
        <v/>
      </c>
      <c r="S1149" s="221" t="str">
        <f aca="true">IF(B1149="","",IF(ISERROR(MATCH($E1149,CL,0)),"Unknown",INDIRECT("'C'!$A$"&amp;MATCH($E1149,CL,0)+1)))</f>
        <v/>
      </c>
      <c r="T1149" s="221" t="str">
        <f aca="true">IF(B1149="","",IF(ISERROR(MATCH($J1149,SorP!$B$1:$B$6279,0)),"",INDIRECT("'SorP'!$A$"&amp;MATCH($S1149&amp;$J1149,SorP!C:C,0))))</f>
        <v/>
      </c>
      <c r="U1149" s="222"/>
      <c r="V1149" s="223" t="e">
        <f aca="false">IF(C1149="",NA(),IF(OR(C1149="Smelter not listed",C1149="Smelter not yet identified"),MATCH($B1149&amp;$D1149,'Smelter Look-up'!$J:$J,0),MATCH($B1149&amp;$C1149,'Smelter Look-up'!$J:$J,0)))</f>
        <v>#N/A</v>
      </c>
      <c r="X1149" s="179" t="n">
        <f aca="false">IF(AND(C1149="Smelter not listed",OR(LEN(D1149)=0,LEN(E1149)=0)),1,0)</f>
        <v>0</v>
      </c>
      <c r="AB1149" s="224" t="str">
        <f aca="false">B1149&amp;C1149</f>
        <v/>
      </c>
    </row>
    <row r="1150" s="179" customFormat="true" ht="20.25" hidden="false" customHeight="false" outlineLevel="0" collapsed="false">
      <c r="A1150" s="221"/>
      <c r="B1150" s="211" t="str">
        <f aca="false">IF(LEN(A1150)=0,"",INDEX('Smelter Look-up'!$A:$A,MATCH($A1150,'Smelter Look-up'!$E:$E,0)))</f>
        <v/>
      </c>
      <c r="C1150" s="212" t="str">
        <f aca="false">IF(LEN(A1150)=0,"",INDEX('Smelter Look-up'!$C:$C,MATCH($A1150,'Smelter Look-up'!$E:$E,0)))</f>
        <v/>
      </c>
      <c r="D1150" s="213"/>
      <c r="E1150" s="211" t="str">
        <f aca="true">IF(ISERROR($V1150),"",OFFSET('Smelter Look-up'!$D$4,$V1150-4,0)&amp;"")</f>
        <v/>
      </c>
      <c r="F1150" s="214" t="str">
        <f aca="true">IF(ISERROR($V1150),"",OFFSET('Smelter Look-up'!$E$4,$V1150-4,0))</f>
        <v/>
      </c>
      <c r="G1150" s="214" t="str">
        <f aca="true">IF(C1150=$X$4,IF(ISERROR($V1150),"Enter smelter details","RMI"),IF(ISERROR($V1150),"",OFFSET('Smelter Look-up'!$F$4,$V1150-4,0)))</f>
        <v/>
      </c>
      <c r="H1150" s="215" t="str">
        <f aca="true">IF(ISERROR($V1150),"",OFFSET('Smelter Look-up'!$G$4,$V1150-4,0))</f>
        <v/>
      </c>
      <c r="I1150" s="216" t="str">
        <f aca="true">IF(ISERROR($V1150),"",OFFSET('Smelter Look-up'!$H$4,$V1150-4,0))</f>
        <v/>
      </c>
      <c r="J1150" s="216" t="str">
        <f aca="true">IF(ISERROR($V1150),"",OFFSET('Smelter Look-up'!$I$4,$V1150-4,0))</f>
        <v/>
      </c>
      <c r="K1150" s="217"/>
      <c r="L1150" s="217"/>
      <c r="M1150" s="217"/>
      <c r="N1150" s="217"/>
      <c r="O1150" s="217"/>
      <c r="P1150" s="218"/>
      <c r="Q1150" s="219"/>
      <c r="R1150" s="220" t="str">
        <f aca="true">IF(ISERROR($V1150),"",OFFSET('Smelter Look-up'!$C$4,$V1150-4,0)&amp;"")</f>
        <v/>
      </c>
      <c r="S1150" s="221" t="str">
        <f aca="true">IF(B1150="","",IF(ISERROR(MATCH($E1150,CL,0)),"Unknown",INDIRECT("'C'!$A$"&amp;MATCH($E1150,CL,0)+1)))</f>
        <v/>
      </c>
      <c r="T1150" s="221" t="str">
        <f aca="true">IF(B1150="","",IF(ISERROR(MATCH($J1150,SorP!$B$1:$B$6279,0)),"",INDIRECT("'SorP'!$A$"&amp;MATCH($S1150&amp;$J1150,SorP!C:C,0))))</f>
        <v/>
      </c>
      <c r="U1150" s="222"/>
      <c r="V1150" s="223" t="e">
        <f aca="false">IF(C1150="",NA(),IF(OR(C1150="Smelter not listed",C1150="Smelter not yet identified"),MATCH($B1150&amp;$D1150,'Smelter Look-up'!$J:$J,0),MATCH($B1150&amp;$C1150,'Smelter Look-up'!$J:$J,0)))</f>
        <v>#N/A</v>
      </c>
      <c r="X1150" s="179" t="n">
        <f aca="false">IF(AND(C1150="Smelter not listed",OR(LEN(D1150)=0,LEN(E1150)=0)),1,0)</f>
        <v>0</v>
      </c>
      <c r="AB1150" s="224" t="str">
        <f aca="false">B1150&amp;C1150</f>
        <v/>
      </c>
    </row>
    <row r="1151" s="179" customFormat="true" ht="20.25" hidden="false" customHeight="false" outlineLevel="0" collapsed="false">
      <c r="A1151" s="221"/>
      <c r="B1151" s="211" t="str">
        <f aca="false">IF(LEN(A1151)=0,"",INDEX('Smelter Look-up'!$A:$A,MATCH($A1151,'Smelter Look-up'!$E:$E,0)))</f>
        <v/>
      </c>
      <c r="C1151" s="212" t="str">
        <f aca="false">IF(LEN(A1151)=0,"",INDEX('Smelter Look-up'!$C:$C,MATCH($A1151,'Smelter Look-up'!$E:$E,0)))</f>
        <v/>
      </c>
      <c r="D1151" s="213"/>
      <c r="E1151" s="211" t="str">
        <f aca="true">IF(ISERROR($V1151),"",OFFSET('Smelter Look-up'!$D$4,$V1151-4,0)&amp;"")</f>
        <v/>
      </c>
      <c r="F1151" s="214" t="str">
        <f aca="true">IF(ISERROR($V1151),"",OFFSET('Smelter Look-up'!$E$4,$V1151-4,0))</f>
        <v/>
      </c>
      <c r="G1151" s="214" t="str">
        <f aca="true">IF(C1151=$X$4,IF(ISERROR($V1151),"Enter smelter details","RMI"),IF(ISERROR($V1151),"",OFFSET('Smelter Look-up'!$F$4,$V1151-4,0)))</f>
        <v/>
      </c>
      <c r="H1151" s="215" t="str">
        <f aca="true">IF(ISERROR($V1151),"",OFFSET('Smelter Look-up'!$G$4,$V1151-4,0))</f>
        <v/>
      </c>
      <c r="I1151" s="216" t="str">
        <f aca="true">IF(ISERROR($V1151),"",OFFSET('Smelter Look-up'!$H$4,$V1151-4,0))</f>
        <v/>
      </c>
      <c r="J1151" s="216" t="str">
        <f aca="true">IF(ISERROR($V1151),"",OFFSET('Smelter Look-up'!$I$4,$V1151-4,0))</f>
        <v/>
      </c>
      <c r="K1151" s="217"/>
      <c r="L1151" s="217"/>
      <c r="M1151" s="217"/>
      <c r="N1151" s="217"/>
      <c r="O1151" s="217"/>
      <c r="P1151" s="218"/>
      <c r="Q1151" s="219"/>
      <c r="R1151" s="220" t="str">
        <f aca="true">IF(ISERROR($V1151),"",OFFSET('Smelter Look-up'!$C$4,$V1151-4,0)&amp;"")</f>
        <v/>
      </c>
      <c r="S1151" s="221" t="str">
        <f aca="true">IF(B1151="","",IF(ISERROR(MATCH($E1151,CL,0)),"Unknown",INDIRECT("'C'!$A$"&amp;MATCH($E1151,CL,0)+1)))</f>
        <v/>
      </c>
      <c r="T1151" s="221" t="str">
        <f aca="true">IF(B1151="","",IF(ISERROR(MATCH($J1151,SorP!$B$1:$B$6279,0)),"",INDIRECT("'SorP'!$A$"&amp;MATCH($S1151&amp;$J1151,SorP!C:C,0))))</f>
        <v/>
      </c>
      <c r="U1151" s="222"/>
      <c r="V1151" s="223" t="e">
        <f aca="false">IF(C1151="",NA(),IF(OR(C1151="Smelter not listed",C1151="Smelter not yet identified"),MATCH($B1151&amp;$D1151,'Smelter Look-up'!$J:$J,0),MATCH($B1151&amp;$C1151,'Smelter Look-up'!$J:$J,0)))</f>
        <v>#N/A</v>
      </c>
      <c r="X1151" s="179" t="n">
        <f aca="false">IF(AND(C1151="Smelter not listed",OR(LEN(D1151)=0,LEN(E1151)=0)),1,0)</f>
        <v>0</v>
      </c>
      <c r="AB1151" s="224" t="str">
        <f aca="false">B1151&amp;C1151</f>
        <v/>
      </c>
    </row>
    <row r="1152" s="179" customFormat="true" ht="20.25" hidden="false" customHeight="false" outlineLevel="0" collapsed="false">
      <c r="A1152" s="221"/>
      <c r="B1152" s="211" t="str">
        <f aca="false">IF(LEN(A1152)=0,"",INDEX('Smelter Look-up'!$A:$A,MATCH($A1152,'Smelter Look-up'!$E:$E,0)))</f>
        <v/>
      </c>
      <c r="C1152" s="212" t="str">
        <f aca="false">IF(LEN(A1152)=0,"",INDEX('Smelter Look-up'!$C:$C,MATCH($A1152,'Smelter Look-up'!$E:$E,0)))</f>
        <v/>
      </c>
      <c r="D1152" s="213"/>
      <c r="E1152" s="211" t="str">
        <f aca="true">IF(ISERROR($V1152),"",OFFSET('Smelter Look-up'!$D$4,$V1152-4,0)&amp;"")</f>
        <v/>
      </c>
      <c r="F1152" s="214" t="str">
        <f aca="true">IF(ISERROR($V1152),"",OFFSET('Smelter Look-up'!$E$4,$V1152-4,0))</f>
        <v/>
      </c>
      <c r="G1152" s="214" t="str">
        <f aca="true">IF(C1152=$X$4,IF(ISERROR($V1152),"Enter smelter details","RMI"),IF(ISERROR($V1152),"",OFFSET('Smelter Look-up'!$F$4,$V1152-4,0)))</f>
        <v/>
      </c>
      <c r="H1152" s="215" t="str">
        <f aca="true">IF(ISERROR($V1152),"",OFFSET('Smelter Look-up'!$G$4,$V1152-4,0))</f>
        <v/>
      </c>
      <c r="I1152" s="216" t="str">
        <f aca="true">IF(ISERROR($V1152),"",OFFSET('Smelter Look-up'!$H$4,$V1152-4,0))</f>
        <v/>
      </c>
      <c r="J1152" s="216" t="str">
        <f aca="true">IF(ISERROR($V1152),"",OFFSET('Smelter Look-up'!$I$4,$V1152-4,0))</f>
        <v/>
      </c>
      <c r="K1152" s="217"/>
      <c r="L1152" s="217"/>
      <c r="M1152" s="217"/>
      <c r="N1152" s="217"/>
      <c r="O1152" s="217"/>
      <c r="P1152" s="218"/>
      <c r="Q1152" s="219"/>
      <c r="R1152" s="220" t="str">
        <f aca="true">IF(ISERROR($V1152),"",OFFSET('Smelter Look-up'!$C$4,$V1152-4,0)&amp;"")</f>
        <v/>
      </c>
      <c r="S1152" s="221" t="str">
        <f aca="true">IF(B1152="","",IF(ISERROR(MATCH($E1152,CL,0)),"Unknown",INDIRECT("'C'!$A$"&amp;MATCH($E1152,CL,0)+1)))</f>
        <v/>
      </c>
      <c r="T1152" s="221" t="str">
        <f aca="true">IF(B1152="","",IF(ISERROR(MATCH($J1152,SorP!$B$1:$B$6279,0)),"",INDIRECT("'SorP'!$A$"&amp;MATCH($S1152&amp;$J1152,SorP!C:C,0))))</f>
        <v/>
      </c>
      <c r="U1152" s="222"/>
      <c r="V1152" s="223" t="e">
        <f aca="false">IF(C1152="",NA(),IF(OR(C1152="Smelter not listed",C1152="Smelter not yet identified"),MATCH($B1152&amp;$D1152,'Smelter Look-up'!$J:$J,0),MATCH($B1152&amp;$C1152,'Smelter Look-up'!$J:$J,0)))</f>
        <v>#N/A</v>
      </c>
      <c r="X1152" s="179" t="n">
        <f aca="false">IF(AND(C1152="Smelter not listed",OR(LEN(D1152)=0,LEN(E1152)=0)),1,0)</f>
        <v>0</v>
      </c>
      <c r="AB1152" s="224" t="str">
        <f aca="false">B1152&amp;C1152</f>
        <v/>
      </c>
    </row>
    <row r="1153" s="179" customFormat="true" ht="20.25" hidden="false" customHeight="false" outlineLevel="0" collapsed="false">
      <c r="A1153" s="221"/>
      <c r="B1153" s="211" t="str">
        <f aca="false">IF(LEN(A1153)=0,"",INDEX('Smelter Look-up'!$A:$A,MATCH($A1153,'Smelter Look-up'!$E:$E,0)))</f>
        <v/>
      </c>
      <c r="C1153" s="212" t="str">
        <f aca="false">IF(LEN(A1153)=0,"",INDEX('Smelter Look-up'!$C:$C,MATCH($A1153,'Smelter Look-up'!$E:$E,0)))</f>
        <v/>
      </c>
      <c r="D1153" s="213"/>
      <c r="E1153" s="211" t="str">
        <f aca="true">IF(ISERROR($V1153),"",OFFSET('Smelter Look-up'!$D$4,$V1153-4,0)&amp;"")</f>
        <v/>
      </c>
      <c r="F1153" s="214" t="str">
        <f aca="true">IF(ISERROR($V1153),"",OFFSET('Smelter Look-up'!$E$4,$V1153-4,0))</f>
        <v/>
      </c>
      <c r="G1153" s="214" t="str">
        <f aca="true">IF(C1153=$X$4,IF(ISERROR($V1153),"Enter smelter details","RMI"),IF(ISERROR($V1153),"",OFFSET('Smelter Look-up'!$F$4,$V1153-4,0)))</f>
        <v/>
      </c>
      <c r="H1153" s="215" t="str">
        <f aca="true">IF(ISERROR($V1153),"",OFFSET('Smelter Look-up'!$G$4,$V1153-4,0))</f>
        <v/>
      </c>
      <c r="I1153" s="216" t="str">
        <f aca="true">IF(ISERROR($V1153),"",OFFSET('Smelter Look-up'!$H$4,$V1153-4,0))</f>
        <v/>
      </c>
      <c r="J1153" s="216" t="str">
        <f aca="true">IF(ISERROR($V1153),"",OFFSET('Smelter Look-up'!$I$4,$V1153-4,0))</f>
        <v/>
      </c>
      <c r="K1153" s="217"/>
      <c r="L1153" s="217"/>
      <c r="M1153" s="217"/>
      <c r="N1153" s="217"/>
      <c r="O1153" s="217"/>
      <c r="P1153" s="218"/>
      <c r="Q1153" s="219"/>
      <c r="R1153" s="220" t="str">
        <f aca="true">IF(ISERROR($V1153),"",OFFSET('Smelter Look-up'!$C$4,$V1153-4,0)&amp;"")</f>
        <v/>
      </c>
      <c r="S1153" s="221" t="str">
        <f aca="true">IF(B1153="","",IF(ISERROR(MATCH($E1153,CL,0)),"Unknown",INDIRECT("'C'!$A$"&amp;MATCH($E1153,CL,0)+1)))</f>
        <v/>
      </c>
      <c r="T1153" s="221" t="str">
        <f aca="true">IF(B1153="","",IF(ISERROR(MATCH($J1153,SorP!$B$1:$B$6279,0)),"",INDIRECT("'SorP'!$A$"&amp;MATCH($S1153&amp;$J1153,SorP!C:C,0))))</f>
        <v/>
      </c>
      <c r="U1153" s="222"/>
      <c r="V1153" s="223" t="e">
        <f aca="false">IF(C1153="",NA(),IF(OR(C1153="Smelter not listed",C1153="Smelter not yet identified"),MATCH($B1153&amp;$D1153,'Smelter Look-up'!$J:$J,0),MATCH($B1153&amp;$C1153,'Smelter Look-up'!$J:$J,0)))</f>
        <v>#N/A</v>
      </c>
      <c r="X1153" s="179" t="n">
        <f aca="false">IF(AND(C1153="Smelter not listed",OR(LEN(D1153)=0,LEN(E1153)=0)),1,0)</f>
        <v>0</v>
      </c>
      <c r="AB1153" s="224" t="str">
        <f aca="false">B1153&amp;C1153</f>
        <v/>
      </c>
    </row>
    <row r="1154" s="179" customFormat="true" ht="20.25" hidden="false" customHeight="false" outlineLevel="0" collapsed="false">
      <c r="A1154" s="221"/>
      <c r="B1154" s="211" t="str">
        <f aca="false">IF(LEN(A1154)=0,"",INDEX('Smelter Look-up'!$A:$A,MATCH($A1154,'Smelter Look-up'!$E:$E,0)))</f>
        <v/>
      </c>
      <c r="C1154" s="212" t="str">
        <f aca="false">IF(LEN(A1154)=0,"",INDEX('Smelter Look-up'!$C:$C,MATCH($A1154,'Smelter Look-up'!$E:$E,0)))</f>
        <v/>
      </c>
      <c r="D1154" s="213"/>
      <c r="E1154" s="211" t="str">
        <f aca="true">IF(ISERROR($V1154),"",OFFSET('Smelter Look-up'!$D$4,$V1154-4,0)&amp;"")</f>
        <v/>
      </c>
      <c r="F1154" s="214" t="str">
        <f aca="true">IF(ISERROR($V1154),"",OFFSET('Smelter Look-up'!$E$4,$V1154-4,0))</f>
        <v/>
      </c>
      <c r="G1154" s="214" t="str">
        <f aca="true">IF(C1154=$X$4,IF(ISERROR($V1154),"Enter smelter details","RMI"),IF(ISERROR($V1154),"",OFFSET('Smelter Look-up'!$F$4,$V1154-4,0)))</f>
        <v/>
      </c>
      <c r="H1154" s="215" t="str">
        <f aca="true">IF(ISERROR($V1154),"",OFFSET('Smelter Look-up'!$G$4,$V1154-4,0))</f>
        <v/>
      </c>
      <c r="I1154" s="216" t="str">
        <f aca="true">IF(ISERROR($V1154),"",OFFSET('Smelter Look-up'!$H$4,$V1154-4,0))</f>
        <v/>
      </c>
      <c r="J1154" s="216" t="str">
        <f aca="true">IF(ISERROR($V1154),"",OFFSET('Smelter Look-up'!$I$4,$V1154-4,0))</f>
        <v/>
      </c>
      <c r="K1154" s="217"/>
      <c r="L1154" s="217"/>
      <c r="M1154" s="217"/>
      <c r="N1154" s="217"/>
      <c r="O1154" s="217"/>
      <c r="P1154" s="218"/>
      <c r="Q1154" s="219"/>
      <c r="R1154" s="220" t="str">
        <f aca="true">IF(ISERROR($V1154),"",OFFSET('Smelter Look-up'!$C$4,$V1154-4,0)&amp;"")</f>
        <v/>
      </c>
      <c r="S1154" s="221" t="str">
        <f aca="true">IF(B1154="","",IF(ISERROR(MATCH($E1154,CL,0)),"Unknown",INDIRECT("'C'!$A$"&amp;MATCH($E1154,CL,0)+1)))</f>
        <v/>
      </c>
      <c r="T1154" s="221" t="str">
        <f aca="true">IF(B1154="","",IF(ISERROR(MATCH($J1154,SorP!$B$1:$B$6279,0)),"",INDIRECT("'SorP'!$A$"&amp;MATCH($S1154&amp;$J1154,SorP!C:C,0))))</f>
        <v/>
      </c>
      <c r="U1154" s="222"/>
      <c r="V1154" s="223" t="e">
        <f aca="false">IF(C1154="",NA(),IF(OR(C1154="Smelter not listed",C1154="Smelter not yet identified"),MATCH($B1154&amp;$D1154,'Smelter Look-up'!$J:$J,0),MATCH($B1154&amp;$C1154,'Smelter Look-up'!$J:$J,0)))</f>
        <v>#N/A</v>
      </c>
      <c r="X1154" s="179" t="n">
        <f aca="false">IF(AND(C1154="Smelter not listed",OR(LEN(D1154)=0,LEN(E1154)=0)),1,0)</f>
        <v>0</v>
      </c>
      <c r="AB1154" s="224" t="str">
        <f aca="false">B1154&amp;C1154</f>
        <v/>
      </c>
    </row>
    <row r="1155" s="179" customFormat="true" ht="20.25" hidden="false" customHeight="false" outlineLevel="0" collapsed="false">
      <c r="A1155" s="221"/>
      <c r="B1155" s="211" t="str">
        <f aca="false">IF(LEN(A1155)=0,"",INDEX('Smelter Look-up'!$A:$A,MATCH($A1155,'Smelter Look-up'!$E:$E,0)))</f>
        <v/>
      </c>
      <c r="C1155" s="212" t="str">
        <f aca="false">IF(LEN(A1155)=0,"",INDEX('Smelter Look-up'!$C:$C,MATCH($A1155,'Smelter Look-up'!$E:$E,0)))</f>
        <v/>
      </c>
      <c r="D1155" s="213"/>
      <c r="E1155" s="211" t="str">
        <f aca="true">IF(ISERROR($V1155),"",OFFSET('Smelter Look-up'!$D$4,$V1155-4,0)&amp;"")</f>
        <v/>
      </c>
      <c r="F1155" s="214" t="str">
        <f aca="true">IF(ISERROR($V1155),"",OFFSET('Smelter Look-up'!$E$4,$V1155-4,0))</f>
        <v/>
      </c>
      <c r="G1155" s="214" t="str">
        <f aca="true">IF(C1155=$X$4,IF(ISERROR($V1155),"Enter smelter details","RMI"),IF(ISERROR($V1155),"",OFFSET('Smelter Look-up'!$F$4,$V1155-4,0)))</f>
        <v/>
      </c>
      <c r="H1155" s="215" t="str">
        <f aca="true">IF(ISERROR($V1155),"",OFFSET('Smelter Look-up'!$G$4,$V1155-4,0))</f>
        <v/>
      </c>
      <c r="I1155" s="216" t="str">
        <f aca="true">IF(ISERROR($V1155),"",OFFSET('Smelter Look-up'!$H$4,$V1155-4,0))</f>
        <v/>
      </c>
      <c r="J1155" s="216" t="str">
        <f aca="true">IF(ISERROR($V1155),"",OFFSET('Smelter Look-up'!$I$4,$V1155-4,0))</f>
        <v/>
      </c>
      <c r="K1155" s="217"/>
      <c r="L1155" s="217"/>
      <c r="M1155" s="217"/>
      <c r="N1155" s="217"/>
      <c r="O1155" s="217"/>
      <c r="P1155" s="218"/>
      <c r="Q1155" s="219"/>
      <c r="R1155" s="220" t="str">
        <f aca="true">IF(ISERROR($V1155),"",OFFSET('Smelter Look-up'!$C$4,$V1155-4,0)&amp;"")</f>
        <v/>
      </c>
      <c r="S1155" s="221" t="str">
        <f aca="true">IF(B1155="","",IF(ISERROR(MATCH($E1155,CL,0)),"Unknown",INDIRECT("'C'!$A$"&amp;MATCH($E1155,CL,0)+1)))</f>
        <v/>
      </c>
      <c r="T1155" s="221" t="str">
        <f aca="true">IF(B1155="","",IF(ISERROR(MATCH($J1155,SorP!$B$1:$B$6279,0)),"",INDIRECT("'SorP'!$A$"&amp;MATCH($S1155&amp;$J1155,SorP!C:C,0))))</f>
        <v/>
      </c>
      <c r="U1155" s="222"/>
      <c r="V1155" s="223" t="e">
        <f aca="false">IF(C1155="",NA(),IF(OR(C1155="Smelter not listed",C1155="Smelter not yet identified"),MATCH($B1155&amp;$D1155,'Smelter Look-up'!$J:$J,0),MATCH($B1155&amp;$C1155,'Smelter Look-up'!$J:$J,0)))</f>
        <v>#N/A</v>
      </c>
      <c r="X1155" s="179" t="n">
        <f aca="false">IF(AND(C1155="Smelter not listed",OR(LEN(D1155)=0,LEN(E1155)=0)),1,0)</f>
        <v>0</v>
      </c>
      <c r="AB1155" s="224" t="str">
        <f aca="false">B1155&amp;C1155</f>
        <v/>
      </c>
    </row>
    <row r="1156" s="179" customFormat="true" ht="20.25" hidden="false" customHeight="false" outlineLevel="0" collapsed="false">
      <c r="A1156" s="221"/>
      <c r="B1156" s="211" t="str">
        <f aca="false">IF(LEN(A1156)=0,"",INDEX('Smelter Look-up'!$A:$A,MATCH($A1156,'Smelter Look-up'!$E:$E,0)))</f>
        <v/>
      </c>
      <c r="C1156" s="212" t="str">
        <f aca="false">IF(LEN(A1156)=0,"",INDEX('Smelter Look-up'!$C:$C,MATCH($A1156,'Smelter Look-up'!$E:$E,0)))</f>
        <v/>
      </c>
      <c r="D1156" s="213"/>
      <c r="E1156" s="211" t="str">
        <f aca="true">IF(ISERROR($V1156),"",OFFSET('Smelter Look-up'!$D$4,$V1156-4,0)&amp;"")</f>
        <v/>
      </c>
      <c r="F1156" s="214" t="str">
        <f aca="true">IF(ISERROR($V1156),"",OFFSET('Smelter Look-up'!$E$4,$V1156-4,0))</f>
        <v/>
      </c>
      <c r="G1156" s="214" t="str">
        <f aca="true">IF(C1156=$X$4,IF(ISERROR($V1156),"Enter smelter details","RMI"),IF(ISERROR($V1156),"",OFFSET('Smelter Look-up'!$F$4,$V1156-4,0)))</f>
        <v/>
      </c>
      <c r="H1156" s="215" t="str">
        <f aca="true">IF(ISERROR($V1156),"",OFFSET('Smelter Look-up'!$G$4,$V1156-4,0))</f>
        <v/>
      </c>
      <c r="I1156" s="216" t="str">
        <f aca="true">IF(ISERROR($V1156),"",OFFSET('Smelter Look-up'!$H$4,$V1156-4,0))</f>
        <v/>
      </c>
      <c r="J1156" s="216" t="str">
        <f aca="true">IF(ISERROR($V1156),"",OFFSET('Smelter Look-up'!$I$4,$V1156-4,0))</f>
        <v/>
      </c>
      <c r="K1156" s="217"/>
      <c r="L1156" s="217"/>
      <c r="M1156" s="217"/>
      <c r="N1156" s="217"/>
      <c r="O1156" s="217"/>
      <c r="P1156" s="218"/>
      <c r="Q1156" s="219"/>
      <c r="R1156" s="220" t="str">
        <f aca="true">IF(ISERROR($V1156),"",OFFSET('Smelter Look-up'!$C$4,$V1156-4,0)&amp;"")</f>
        <v/>
      </c>
      <c r="S1156" s="221" t="str">
        <f aca="true">IF(B1156="","",IF(ISERROR(MATCH($E1156,CL,0)),"Unknown",INDIRECT("'C'!$A$"&amp;MATCH($E1156,CL,0)+1)))</f>
        <v/>
      </c>
      <c r="T1156" s="221" t="str">
        <f aca="true">IF(B1156="","",IF(ISERROR(MATCH($J1156,SorP!$B$1:$B$6279,0)),"",INDIRECT("'SorP'!$A$"&amp;MATCH($S1156&amp;$J1156,SorP!C:C,0))))</f>
        <v/>
      </c>
      <c r="U1156" s="222"/>
      <c r="V1156" s="223" t="e">
        <f aca="false">IF(C1156="",NA(),IF(OR(C1156="Smelter not listed",C1156="Smelter not yet identified"),MATCH($B1156&amp;$D1156,'Smelter Look-up'!$J:$J,0),MATCH($B1156&amp;$C1156,'Smelter Look-up'!$J:$J,0)))</f>
        <v>#N/A</v>
      </c>
      <c r="X1156" s="179" t="n">
        <f aca="false">IF(AND(C1156="Smelter not listed",OR(LEN(D1156)=0,LEN(E1156)=0)),1,0)</f>
        <v>0</v>
      </c>
      <c r="AB1156" s="224" t="str">
        <f aca="false">B1156&amp;C1156</f>
        <v/>
      </c>
    </row>
    <row r="1157" s="179" customFormat="true" ht="20.25" hidden="false" customHeight="false" outlineLevel="0" collapsed="false">
      <c r="A1157" s="221"/>
      <c r="B1157" s="211" t="str">
        <f aca="false">IF(LEN(A1157)=0,"",INDEX('Smelter Look-up'!$A:$A,MATCH($A1157,'Smelter Look-up'!$E:$E,0)))</f>
        <v/>
      </c>
      <c r="C1157" s="212" t="str">
        <f aca="false">IF(LEN(A1157)=0,"",INDEX('Smelter Look-up'!$C:$C,MATCH($A1157,'Smelter Look-up'!$E:$E,0)))</f>
        <v/>
      </c>
      <c r="D1157" s="213"/>
      <c r="E1157" s="211" t="str">
        <f aca="true">IF(ISERROR($V1157),"",OFFSET('Smelter Look-up'!$D$4,$V1157-4,0)&amp;"")</f>
        <v/>
      </c>
      <c r="F1157" s="214" t="str">
        <f aca="true">IF(ISERROR($V1157),"",OFFSET('Smelter Look-up'!$E$4,$V1157-4,0))</f>
        <v/>
      </c>
      <c r="G1157" s="214" t="str">
        <f aca="true">IF(C1157=$X$4,IF(ISERROR($V1157),"Enter smelter details","RMI"),IF(ISERROR($V1157),"",OFFSET('Smelter Look-up'!$F$4,$V1157-4,0)))</f>
        <v/>
      </c>
      <c r="H1157" s="215" t="str">
        <f aca="true">IF(ISERROR($V1157),"",OFFSET('Smelter Look-up'!$G$4,$V1157-4,0))</f>
        <v/>
      </c>
      <c r="I1157" s="216" t="str">
        <f aca="true">IF(ISERROR($V1157),"",OFFSET('Smelter Look-up'!$H$4,$V1157-4,0))</f>
        <v/>
      </c>
      <c r="J1157" s="216" t="str">
        <f aca="true">IF(ISERROR($V1157),"",OFFSET('Smelter Look-up'!$I$4,$V1157-4,0))</f>
        <v/>
      </c>
      <c r="K1157" s="217"/>
      <c r="L1157" s="217"/>
      <c r="M1157" s="217"/>
      <c r="N1157" s="217"/>
      <c r="O1157" s="217"/>
      <c r="P1157" s="218"/>
      <c r="Q1157" s="219"/>
      <c r="R1157" s="220" t="str">
        <f aca="true">IF(ISERROR($V1157),"",OFFSET('Smelter Look-up'!$C$4,$V1157-4,0)&amp;"")</f>
        <v/>
      </c>
      <c r="S1157" s="221" t="str">
        <f aca="true">IF(B1157="","",IF(ISERROR(MATCH($E1157,CL,0)),"Unknown",INDIRECT("'C'!$A$"&amp;MATCH($E1157,CL,0)+1)))</f>
        <v/>
      </c>
      <c r="T1157" s="221" t="str">
        <f aca="true">IF(B1157="","",IF(ISERROR(MATCH($J1157,SorP!$B$1:$B$6279,0)),"",INDIRECT("'SorP'!$A$"&amp;MATCH($S1157&amp;$J1157,SorP!C:C,0))))</f>
        <v/>
      </c>
      <c r="U1157" s="222"/>
      <c r="V1157" s="223" t="e">
        <f aca="false">IF(C1157="",NA(),IF(OR(C1157="Smelter not listed",C1157="Smelter not yet identified"),MATCH($B1157&amp;$D1157,'Smelter Look-up'!$J:$J,0),MATCH($B1157&amp;$C1157,'Smelter Look-up'!$J:$J,0)))</f>
        <v>#N/A</v>
      </c>
      <c r="X1157" s="179" t="n">
        <f aca="false">IF(AND(C1157="Smelter not listed",OR(LEN(D1157)=0,LEN(E1157)=0)),1,0)</f>
        <v>0</v>
      </c>
      <c r="AB1157" s="224" t="str">
        <f aca="false">B1157&amp;C1157</f>
        <v/>
      </c>
    </row>
    <row r="1158" s="179" customFormat="true" ht="20.25" hidden="false" customHeight="false" outlineLevel="0" collapsed="false">
      <c r="A1158" s="221"/>
      <c r="B1158" s="211" t="str">
        <f aca="false">IF(LEN(A1158)=0,"",INDEX('Smelter Look-up'!$A:$A,MATCH($A1158,'Smelter Look-up'!$E:$E,0)))</f>
        <v/>
      </c>
      <c r="C1158" s="212" t="str">
        <f aca="false">IF(LEN(A1158)=0,"",INDEX('Smelter Look-up'!$C:$C,MATCH($A1158,'Smelter Look-up'!$E:$E,0)))</f>
        <v/>
      </c>
      <c r="D1158" s="213"/>
      <c r="E1158" s="211" t="str">
        <f aca="true">IF(ISERROR($V1158),"",OFFSET('Smelter Look-up'!$D$4,$V1158-4,0)&amp;"")</f>
        <v/>
      </c>
      <c r="F1158" s="214" t="str">
        <f aca="true">IF(ISERROR($V1158),"",OFFSET('Smelter Look-up'!$E$4,$V1158-4,0))</f>
        <v/>
      </c>
      <c r="G1158" s="214" t="str">
        <f aca="true">IF(C1158=$X$4,IF(ISERROR($V1158),"Enter smelter details","RMI"),IF(ISERROR($V1158),"",OFFSET('Smelter Look-up'!$F$4,$V1158-4,0)))</f>
        <v/>
      </c>
      <c r="H1158" s="215" t="str">
        <f aca="true">IF(ISERROR($V1158),"",OFFSET('Smelter Look-up'!$G$4,$V1158-4,0))</f>
        <v/>
      </c>
      <c r="I1158" s="216" t="str">
        <f aca="true">IF(ISERROR($V1158),"",OFFSET('Smelter Look-up'!$H$4,$V1158-4,0))</f>
        <v/>
      </c>
      <c r="J1158" s="216" t="str">
        <f aca="true">IF(ISERROR($V1158),"",OFFSET('Smelter Look-up'!$I$4,$V1158-4,0))</f>
        <v/>
      </c>
      <c r="K1158" s="217"/>
      <c r="L1158" s="217"/>
      <c r="M1158" s="217"/>
      <c r="N1158" s="217"/>
      <c r="O1158" s="217"/>
      <c r="P1158" s="218"/>
      <c r="Q1158" s="219"/>
      <c r="R1158" s="220" t="str">
        <f aca="true">IF(ISERROR($V1158),"",OFFSET('Smelter Look-up'!$C$4,$V1158-4,0)&amp;"")</f>
        <v/>
      </c>
      <c r="S1158" s="221" t="str">
        <f aca="true">IF(B1158="","",IF(ISERROR(MATCH($E1158,CL,0)),"Unknown",INDIRECT("'C'!$A$"&amp;MATCH($E1158,CL,0)+1)))</f>
        <v/>
      </c>
      <c r="T1158" s="221" t="str">
        <f aca="true">IF(B1158="","",IF(ISERROR(MATCH($J1158,SorP!$B$1:$B$6279,0)),"",INDIRECT("'SorP'!$A$"&amp;MATCH($S1158&amp;$J1158,SorP!C:C,0))))</f>
        <v/>
      </c>
      <c r="U1158" s="222"/>
      <c r="V1158" s="223" t="e">
        <f aca="false">IF(C1158="",NA(),IF(OR(C1158="Smelter not listed",C1158="Smelter not yet identified"),MATCH($B1158&amp;$D1158,'Smelter Look-up'!$J:$J,0),MATCH($B1158&amp;$C1158,'Smelter Look-up'!$J:$J,0)))</f>
        <v>#N/A</v>
      </c>
      <c r="X1158" s="179" t="n">
        <f aca="false">IF(AND(C1158="Smelter not listed",OR(LEN(D1158)=0,LEN(E1158)=0)),1,0)</f>
        <v>0</v>
      </c>
      <c r="AB1158" s="224" t="str">
        <f aca="false">B1158&amp;C1158</f>
        <v/>
      </c>
    </row>
    <row r="1159" s="179" customFormat="true" ht="20.25" hidden="false" customHeight="false" outlineLevel="0" collapsed="false">
      <c r="A1159" s="221"/>
      <c r="B1159" s="211" t="str">
        <f aca="false">IF(LEN(A1159)=0,"",INDEX('Smelter Look-up'!$A:$A,MATCH($A1159,'Smelter Look-up'!$E:$E,0)))</f>
        <v/>
      </c>
      <c r="C1159" s="212" t="str">
        <f aca="false">IF(LEN(A1159)=0,"",INDEX('Smelter Look-up'!$C:$C,MATCH($A1159,'Smelter Look-up'!$E:$E,0)))</f>
        <v/>
      </c>
      <c r="D1159" s="213"/>
      <c r="E1159" s="211" t="str">
        <f aca="true">IF(ISERROR($V1159),"",OFFSET('Smelter Look-up'!$D$4,$V1159-4,0)&amp;"")</f>
        <v/>
      </c>
      <c r="F1159" s="214" t="str">
        <f aca="true">IF(ISERROR($V1159),"",OFFSET('Smelter Look-up'!$E$4,$V1159-4,0))</f>
        <v/>
      </c>
      <c r="G1159" s="214" t="str">
        <f aca="true">IF(C1159=$X$4,IF(ISERROR($V1159),"Enter smelter details","RMI"),IF(ISERROR($V1159),"",OFFSET('Smelter Look-up'!$F$4,$V1159-4,0)))</f>
        <v/>
      </c>
      <c r="H1159" s="215" t="str">
        <f aca="true">IF(ISERROR($V1159),"",OFFSET('Smelter Look-up'!$G$4,$V1159-4,0))</f>
        <v/>
      </c>
      <c r="I1159" s="216" t="str">
        <f aca="true">IF(ISERROR($V1159),"",OFFSET('Smelter Look-up'!$H$4,$V1159-4,0))</f>
        <v/>
      </c>
      <c r="J1159" s="216" t="str">
        <f aca="true">IF(ISERROR($V1159),"",OFFSET('Smelter Look-up'!$I$4,$V1159-4,0))</f>
        <v/>
      </c>
      <c r="K1159" s="217"/>
      <c r="L1159" s="217"/>
      <c r="M1159" s="217"/>
      <c r="N1159" s="217"/>
      <c r="O1159" s="217"/>
      <c r="P1159" s="218"/>
      <c r="Q1159" s="219"/>
      <c r="R1159" s="220" t="str">
        <f aca="true">IF(ISERROR($V1159),"",OFFSET('Smelter Look-up'!$C$4,$V1159-4,0)&amp;"")</f>
        <v/>
      </c>
      <c r="S1159" s="221" t="str">
        <f aca="true">IF(B1159="","",IF(ISERROR(MATCH($E1159,CL,0)),"Unknown",INDIRECT("'C'!$A$"&amp;MATCH($E1159,CL,0)+1)))</f>
        <v/>
      </c>
      <c r="T1159" s="221" t="str">
        <f aca="true">IF(B1159="","",IF(ISERROR(MATCH($J1159,SorP!$B$1:$B$6279,0)),"",INDIRECT("'SorP'!$A$"&amp;MATCH($S1159&amp;$J1159,SorP!C:C,0))))</f>
        <v/>
      </c>
      <c r="U1159" s="222"/>
      <c r="V1159" s="223" t="e">
        <f aca="false">IF(C1159="",NA(),IF(OR(C1159="Smelter not listed",C1159="Smelter not yet identified"),MATCH($B1159&amp;$D1159,'Smelter Look-up'!$J:$J,0),MATCH($B1159&amp;$C1159,'Smelter Look-up'!$J:$J,0)))</f>
        <v>#N/A</v>
      </c>
      <c r="X1159" s="179" t="n">
        <f aca="false">IF(AND(C1159="Smelter not listed",OR(LEN(D1159)=0,LEN(E1159)=0)),1,0)</f>
        <v>0</v>
      </c>
      <c r="AB1159" s="224" t="str">
        <f aca="false">B1159&amp;C1159</f>
        <v/>
      </c>
    </row>
    <row r="1160" s="179" customFormat="true" ht="20.25" hidden="false" customHeight="false" outlineLevel="0" collapsed="false">
      <c r="A1160" s="221"/>
      <c r="B1160" s="211" t="str">
        <f aca="false">IF(LEN(A1160)=0,"",INDEX('Smelter Look-up'!$A:$A,MATCH($A1160,'Smelter Look-up'!$E:$E,0)))</f>
        <v/>
      </c>
      <c r="C1160" s="212" t="str">
        <f aca="false">IF(LEN(A1160)=0,"",INDEX('Smelter Look-up'!$C:$C,MATCH($A1160,'Smelter Look-up'!$E:$E,0)))</f>
        <v/>
      </c>
      <c r="D1160" s="213"/>
      <c r="E1160" s="211" t="str">
        <f aca="true">IF(ISERROR($V1160),"",OFFSET('Smelter Look-up'!$D$4,$V1160-4,0)&amp;"")</f>
        <v/>
      </c>
      <c r="F1160" s="214" t="str">
        <f aca="true">IF(ISERROR($V1160),"",OFFSET('Smelter Look-up'!$E$4,$V1160-4,0))</f>
        <v/>
      </c>
      <c r="G1160" s="214" t="str">
        <f aca="true">IF(C1160=$X$4,IF(ISERROR($V1160),"Enter smelter details","RMI"),IF(ISERROR($V1160),"",OFFSET('Smelter Look-up'!$F$4,$V1160-4,0)))</f>
        <v/>
      </c>
      <c r="H1160" s="215" t="str">
        <f aca="true">IF(ISERROR($V1160),"",OFFSET('Smelter Look-up'!$G$4,$V1160-4,0))</f>
        <v/>
      </c>
      <c r="I1160" s="216" t="str">
        <f aca="true">IF(ISERROR($V1160),"",OFFSET('Smelter Look-up'!$H$4,$V1160-4,0))</f>
        <v/>
      </c>
      <c r="J1160" s="216" t="str">
        <f aca="true">IF(ISERROR($V1160),"",OFFSET('Smelter Look-up'!$I$4,$V1160-4,0))</f>
        <v/>
      </c>
      <c r="K1160" s="217"/>
      <c r="L1160" s="217"/>
      <c r="M1160" s="217"/>
      <c r="N1160" s="217"/>
      <c r="O1160" s="217"/>
      <c r="P1160" s="218"/>
      <c r="Q1160" s="219"/>
      <c r="R1160" s="220" t="str">
        <f aca="true">IF(ISERROR($V1160),"",OFFSET('Smelter Look-up'!$C$4,$V1160-4,0)&amp;"")</f>
        <v/>
      </c>
      <c r="S1160" s="221" t="str">
        <f aca="true">IF(B1160="","",IF(ISERROR(MATCH($E1160,CL,0)),"Unknown",INDIRECT("'C'!$A$"&amp;MATCH($E1160,CL,0)+1)))</f>
        <v/>
      </c>
      <c r="T1160" s="221" t="str">
        <f aca="true">IF(B1160="","",IF(ISERROR(MATCH($J1160,SorP!$B$1:$B$6279,0)),"",INDIRECT("'SorP'!$A$"&amp;MATCH($S1160&amp;$J1160,SorP!C:C,0))))</f>
        <v/>
      </c>
      <c r="U1160" s="222"/>
      <c r="V1160" s="223" t="e">
        <f aca="false">IF(C1160="",NA(),IF(OR(C1160="Smelter not listed",C1160="Smelter not yet identified"),MATCH($B1160&amp;$D1160,'Smelter Look-up'!$J:$J,0),MATCH($B1160&amp;$C1160,'Smelter Look-up'!$J:$J,0)))</f>
        <v>#N/A</v>
      </c>
      <c r="X1160" s="179" t="n">
        <f aca="false">IF(AND(C1160="Smelter not listed",OR(LEN(D1160)=0,LEN(E1160)=0)),1,0)</f>
        <v>0</v>
      </c>
      <c r="AB1160" s="224" t="str">
        <f aca="false">B1160&amp;C1160</f>
        <v/>
      </c>
    </row>
    <row r="1161" s="179" customFormat="true" ht="20.25" hidden="false" customHeight="false" outlineLevel="0" collapsed="false">
      <c r="A1161" s="221"/>
      <c r="B1161" s="211" t="str">
        <f aca="false">IF(LEN(A1161)=0,"",INDEX('Smelter Look-up'!$A:$A,MATCH($A1161,'Smelter Look-up'!$E:$E,0)))</f>
        <v/>
      </c>
      <c r="C1161" s="212" t="str">
        <f aca="false">IF(LEN(A1161)=0,"",INDEX('Smelter Look-up'!$C:$C,MATCH($A1161,'Smelter Look-up'!$E:$E,0)))</f>
        <v/>
      </c>
      <c r="D1161" s="213"/>
      <c r="E1161" s="211" t="str">
        <f aca="true">IF(ISERROR($V1161),"",OFFSET('Smelter Look-up'!$D$4,$V1161-4,0)&amp;"")</f>
        <v/>
      </c>
      <c r="F1161" s="214" t="str">
        <f aca="true">IF(ISERROR($V1161),"",OFFSET('Smelter Look-up'!$E$4,$V1161-4,0))</f>
        <v/>
      </c>
      <c r="G1161" s="214" t="str">
        <f aca="true">IF(C1161=$X$4,IF(ISERROR($V1161),"Enter smelter details","RMI"),IF(ISERROR($V1161),"",OFFSET('Smelter Look-up'!$F$4,$V1161-4,0)))</f>
        <v/>
      </c>
      <c r="H1161" s="215" t="str">
        <f aca="true">IF(ISERROR($V1161),"",OFFSET('Smelter Look-up'!$G$4,$V1161-4,0))</f>
        <v/>
      </c>
      <c r="I1161" s="216" t="str">
        <f aca="true">IF(ISERROR($V1161),"",OFFSET('Smelter Look-up'!$H$4,$V1161-4,0))</f>
        <v/>
      </c>
      <c r="J1161" s="216" t="str">
        <f aca="true">IF(ISERROR($V1161),"",OFFSET('Smelter Look-up'!$I$4,$V1161-4,0))</f>
        <v/>
      </c>
      <c r="K1161" s="217"/>
      <c r="L1161" s="217"/>
      <c r="M1161" s="217"/>
      <c r="N1161" s="217"/>
      <c r="O1161" s="217"/>
      <c r="P1161" s="218"/>
      <c r="Q1161" s="219"/>
      <c r="R1161" s="220" t="str">
        <f aca="true">IF(ISERROR($V1161),"",OFFSET('Smelter Look-up'!$C$4,$V1161-4,0)&amp;"")</f>
        <v/>
      </c>
      <c r="S1161" s="221" t="str">
        <f aca="true">IF(B1161="","",IF(ISERROR(MATCH($E1161,CL,0)),"Unknown",INDIRECT("'C'!$A$"&amp;MATCH($E1161,CL,0)+1)))</f>
        <v/>
      </c>
      <c r="T1161" s="221" t="str">
        <f aca="true">IF(B1161="","",IF(ISERROR(MATCH($J1161,SorP!$B$1:$B$6279,0)),"",INDIRECT("'SorP'!$A$"&amp;MATCH($S1161&amp;$J1161,SorP!C:C,0))))</f>
        <v/>
      </c>
      <c r="U1161" s="222"/>
      <c r="V1161" s="223" t="e">
        <f aca="false">IF(C1161="",NA(),IF(OR(C1161="Smelter not listed",C1161="Smelter not yet identified"),MATCH($B1161&amp;$D1161,'Smelter Look-up'!$J:$J,0),MATCH($B1161&amp;$C1161,'Smelter Look-up'!$J:$J,0)))</f>
        <v>#N/A</v>
      </c>
      <c r="X1161" s="179" t="n">
        <f aca="false">IF(AND(C1161="Smelter not listed",OR(LEN(D1161)=0,LEN(E1161)=0)),1,0)</f>
        <v>0</v>
      </c>
      <c r="AB1161" s="224" t="str">
        <f aca="false">B1161&amp;C1161</f>
        <v/>
      </c>
    </row>
    <row r="1162" s="179" customFormat="true" ht="20.25" hidden="false" customHeight="false" outlineLevel="0" collapsed="false">
      <c r="A1162" s="221"/>
      <c r="B1162" s="211" t="str">
        <f aca="false">IF(LEN(A1162)=0,"",INDEX('Smelter Look-up'!$A:$A,MATCH($A1162,'Smelter Look-up'!$E:$E,0)))</f>
        <v/>
      </c>
      <c r="C1162" s="212" t="str">
        <f aca="false">IF(LEN(A1162)=0,"",INDEX('Smelter Look-up'!$C:$C,MATCH($A1162,'Smelter Look-up'!$E:$E,0)))</f>
        <v/>
      </c>
      <c r="D1162" s="213"/>
      <c r="E1162" s="211" t="str">
        <f aca="true">IF(ISERROR($V1162),"",OFFSET('Smelter Look-up'!$D$4,$V1162-4,0)&amp;"")</f>
        <v/>
      </c>
      <c r="F1162" s="214" t="str">
        <f aca="true">IF(ISERROR($V1162),"",OFFSET('Smelter Look-up'!$E$4,$V1162-4,0))</f>
        <v/>
      </c>
      <c r="G1162" s="214" t="str">
        <f aca="true">IF(C1162=$X$4,IF(ISERROR($V1162),"Enter smelter details","RMI"),IF(ISERROR($V1162),"",OFFSET('Smelter Look-up'!$F$4,$V1162-4,0)))</f>
        <v/>
      </c>
      <c r="H1162" s="215" t="str">
        <f aca="true">IF(ISERROR($V1162),"",OFFSET('Smelter Look-up'!$G$4,$V1162-4,0))</f>
        <v/>
      </c>
      <c r="I1162" s="216" t="str">
        <f aca="true">IF(ISERROR($V1162),"",OFFSET('Smelter Look-up'!$H$4,$V1162-4,0))</f>
        <v/>
      </c>
      <c r="J1162" s="216" t="str">
        <f aca="true">IF(ISERROR($V1162),"",OFFSET('Smelter Look-up'!$I$4,$V1162-4,0))</f>
        <v/>
      </c>
      <c r="K1162" s="217"/>
      <c r="L1162" s="217"/>
      <c r="M1162" s="217"/>
      <c r="N1162" s="217"/>
      <c r="O1162" s="217"/>
      <c r="P1162" s="218"/>
      <c r="Q1162" s="219"/>
      <c r="R1162" s="220" t="str">
        <f aca="true">IF(ISERROR($V1162),"",OFFSET('Smelter Look-up'!$C$4,$V1162-4,0)&amp;"")</f>
        <v/>
      </c>
      <c r="S1162" s="221" t="str">
        <f aca="true">IF(B1162="","",IF(ISERROR(MATCH($E1162,CL,0)),"Unknown",INDIRECT("'C'!$A$"&amp;MATCH($E1162,CL,0)+1)))</f>
        <v/>
      </c>
      <c r="T1162" s="221" t="str">
        <f aca="true">IF(B1162="","",IF(ISERROR(MATCH($J1162,SorP!$B$1:$B$6279,0)),"",INDIRECT("'SorP'!$A$"&amp;MATCH($S1162&amp;$J1162,SorP!C:C,0))))</f>
        <v/>
      </c>
      <c r="U1162" s="222"/>
      <c r="V1162" s="223" t="e">
        <f aca="false">IF(C1162="",NA(),IF(OR(C1162="Smelter not listed",C1162="Smelter not yet identified"),MATCH($B1162&amp;$D1162,'Smelter Look-up'!$J:$J,0),MATCH($B1162&amp;$C1162,'Smelter Look-up'!$J:$J,0)))</f>
        <v>#N/A</v>
      </c>
      <c r="X1162" s="179" t="n">
        <f aca="false">IF(AND(C1162="Smelter not listed",OR(LEN(D1162)=0,LEN(E1162)=0)),1,0)</f>
        <v>0</v>
      </c>
      <c r="AB1162" s="224" t="str">
        <f aca="false">B1162&amp;C1162</f>
        <v/>
      </c>
    </row>
    <row r="1163" s="179" customFormat="true" ht="20.25" hidden="false" customHeight="false" outlineLevel="0" collapsed="false">
      <c r="A1163" s="221"/>
      <c r="B1163" s="211" t="str">
        <f aca="false">IF(LEN(A1163)=0,"",INDEX('Smelter Look-up'!$A:$A,MATCH($A1163,'Smelter Look-up'!$E:$E,0)))</f>
        <v/>
      </c>
      <c r="C1163" s="212" t="str">
        <f aca="false">IF(LEN(A1163)=0,"",INDEX('Smelter Look-up'!$C:$C,MATCH($A1163,'Smelter Look-up'!$E:$E,0)))</f>
        <v/>
      </c>
      <c r="D1163" s="213"/>
      <c r="E1163" s="211" t="str">
        <f aca="true">IF(ISERROR($V1163),"",OFFSET('Smelter Look-up'!$D$4,$V1163-4,0)&amp;"")</f>
        <v/>
      </c>
      <c r="F1163" s="214" t="str">
        <f aca="true">IF(ISERROR($V1163),"",OFFSET('Smelter Look-up'!$E$4,$V1163-4,0))</f>
        <v/>
      </c>
      <c r="G1163" s="214" t="str">
        <f aca="true">IF(C1163=$X$4,IF(ISERROR($V1163),"Enter smelter details","RMI"),IF(ISERROR($V1163),"",OFFSET('Smelter Look-up'!$F$4,$V1163-4,0)))</f>
        <v/>
      </c>
      <c r="H1163" s="215" t="str">
        <f aca="true">IF(ISERROR($V1163),"",OFFSET('Smelter Look-up'!$G$4,$V1163-4,0))</f>
        <v/>
      </c>
      <c r="I1163" s="216" t="str">
        <f aca="true">IF(ISERROR($V1163),"",OFFSET('Smelter Look-up'!$H$4,$V1163-4,0))</f>
        <v/>
      </c>
      <c r="J1163" s="216" t="str">
        <f aca="true">IF(ISERROR($V1163),"",OFFSET('Smelter Look-up'!$I$4,$V1163-4,0))</f>
        <v/>
      </c>
      <c r="K1163" s="217"/>
      <c r="L1163" s="217"/>
      <c r="M1163" s="217"/>
      <c r="N1163" s="217"/>
      <c r="O1163" s="217"/>
      <c r="P1163" s="218"/>
      <c r="Q1163" s="219"/>
      <c r="R1163" s="220" t="str">
        <f aca="true">IF(ISERROR($V1163),"",OFFSET('Smelter Look-up'!$C$4,$V1163-4,0)&amp;"")</f>
        <v/>
      </c>
      <c r="S1163" s="221" t="str">
        <f aca="true">IF(B1163="","",IF(ISERROR(MATCH($E1163,CL,0)),"Unknown",INDIRECT("'C'!$A$"&amp;MATCH($E1163,CL,0)+1)))</f>
        <v/>
      </c>
      <c r="T1163" s="221" t="str">
        <f aca="true">IF(B1163="","",IF(ISERROR(MATCH($J1163,SorP!$B$1:$B$6279,0)),"",INDIRECT("'SorP'!$A$"&amp;MATCH($S1163&amp;$J1163,SorP!C:C,0))))</f>
        <v/>
      </c>
      <c r="U1163" s="222"/>
      <c r="V1163" s="223" t="e">
        <f aca="false">IF(C1163="",NA(),IF(OR(C1163="Smelter not listed",C1163="Smelter not yet identified"),MATCH($B1163&amp;$D1163,'Smelter Look-up'!$J:$J,0),MATCH($B1163&amp;$C1163,'Smelter Look-up'!$J:$J,0)))</f>
        <v>#N/A</v>
      </c>
      <c r="X1163" s="179" t="n">
        <f aca="false">IF(AND(C1163="Smelter not listed",OR(LEN(D1163)=0,LEN(E1163)=0)),1,0)</f>
        <v>0</v>
      </c>
      <c r="AB1163" s="224" t="str">
        <f aca="false">B1163&amp;C1163</f>
        <v/>
      </c>
    </row>
    <row r="1164" s="179" customFormat="true" ht="20.25" hidden="false" customHeight="false" outlineLevel="0" collapsed="false">
      <c r="A1164" s="221"/>
      <c r="B1164" s="211" t="str">
        <f aca="false">IF(LEN(A1164)=0,"",INDEX('Smelter Look-up'!$A:$A,MATCH($A1164,'Smelter Look-up'!$E:$E,0)))</f>
        <v/>
      </c>
      <c r="C1164" s="212" t="str">
        <f aca="false">IF(LEN(A1164)=0,"",INDEX('Smelter Look-up'!$C:$C,MATCH($A1164,'Smelter Look-up'!$E:$E,0)))</f>
        <v/>
      </c>
      <c r="D1164" s="213"/>
      <c r="E1164" s="211" t="str">
        <f aca="true">IF(ISERROR($V1164),"",OFFSET('Smelter Look-up'!$D$4,$V1164-4,0)&amp;"")</f>
        <v/>
      </c>
      <c r="F1164" s="214" t="str">
        <f aca="true">IF(ISERROR($V1164),"",OFFSET('Smelter Look-up'!$E$4,$V1164-4,0))</f>
        <v/>
      </c>
      <c r="G1164" s="214" t="str">
        <f aca="true">IF(C1164=$X$4,IF(ISERROR($V1164),"Enter smelter details","RMI"),IF(ISERROR($V1164),"",OFFSET('Smelter Look-up'!$F$4,$V1164-4,0)))</f>
        <v/>
      </c>
      <c r="H1164" s="215" t="str">
        <f aca="true">IF(ISERROR($V1164),"",OFFSET('Smelter Look-up'!$G$4,$V1164-4,0))</f>
        <v/>
      </c>
      <c r="I1164" s="216" t="str">
        <f aca="true">IF(ISERROR($V1164),"",OFFSET('Smelter Look-up'!$H$4,$V1164-4,0))</f>
        <v/>
      </c>
      <c r="J1164" s="216" t="str">
        <f aca="true">IF(ISERROR($V1164),"",OFFSET('Smelter Look-up'!$I$4,$V1164-4,0))</f>
        <v/>
      </c>
      <c r="K1164" s="217"/>
      <c r="L1164" s="217"/>
      <c r="M1164" s="217"/>
      <c r="N1164" s="217"/>
      <c r="O1164" s="217"/>
      <c r="P1164" s="218"/>
      <c r="Q1164" s="219"/>
      <c r="R1164" s="220" t="str">
        <f aca="true">IF(ISERROR($V1164),"",OFFSET('Smelter Look-up'!$C$4,$V1164-4,0)&amp;"")</f>
        <v/>
      </c>
      <c r="S1164" s="221" t="str">
        <f aca="true">IF(B1164="","",IF(ISERROR(MATCH($E1164,CL,0)),"Unknown",INDIRECT("'C'!$A$"&amp;MATCH($E1164,CL,0)+1)))</f>
        <v/>
      </c>
      <c r="T1164" s="221" t="str">
        <f aca="true">IF(B1164="","",IF(ISERROR(MATCH($J1164,SorP!$B$1:$B$6279,0)),"",INDIRECT("'SorP'!$A$"&amp;MATCH($S1164&amp;$J1164,SorP!C:C,0))))</f>
        <v/>
      </c>
      <c r="U1164" s="222"/>
      <c r="V1164" s="223" t="e">
        <f aca="false">IF(C1164="",NA(),IF(OR(C1164="Smelter not listed",C1164="Smelter not yet identified"),MATCH($B1164&amp;$D1164,'Smelter Look-up'!$J:$J,0),MATCH($B1164&amp;$C1164,'Smelter Look-up'!$J:$J,0)))</f>
        <v>#N/A</v>
      </c>
      <c r="X1164" s="179" t="n">
        <f aca="false">IF(AND(C1164="Smelter not listed",OR(LEN(D1164)=0,LEN(E1164)=0)),1,0)</f>
        <v>0</v>
      </c>
      <c r="AB1164" s="224" t="str">
        <f aca="false">B1164&amp;C1164</f>
        <v/>
      </c>
    </row>
    <row r="1165" s="179" customFormat="true" ht="20.25" hidden="false" customHeight="false" outlineLevel="0" collapsed="false">
      <c r="A1165" s="221"/>
      <c r="B1165" s="211" t="str">
        <f aca="false">IF(LEN(A1165)=0,"",INDEX('Smelter Look-up'!$A:$A,MATCH($A1165,'Smelter Look-up'!$E:$E,0)))</f>
        <v/>
      </c>
      <c r="C1165" s="212" t="str">
        <f aca="false">IF(LEN(A1165)=0,"",INDEX('Smelter Look-up'!$C:$C,MATCH($A1165,'Smelter Look-up'!$E:$E,0)))</f>
        <v/>
      </c>
      <c r="D1165" s="213"/>
      <c r="E1165" s="211" t="str">
        <f aca="true">IF(ISERROR($V1165),"",OFFSET('Smelter Look-up'!$D$4,$V1165-4,0)&amp;"")</f>
        <v/>
      </c>
      <c r="F1165" s="214" t="str">
        <f aca="true">IF(ISERROR($V1165),"",OFFSET('Smelter Look-up'!$E$4,$V1165-4,0))</f>
        <v/>
      </c>
      <c r="G1165" s="214" t="str">
        <f aca="true">IF(C1165=$X$4,IF(ISERROR($V1165),"Enter smelter details","RMI"),IF(ISERROR($V1165),"",OFFSET('Smelter Look-up'!$F$4,$V1165-4,0)))</f>
        <v/>
      </c>
      <c r="H1165" s="215" t="str">
        <f aca="true">IF(ISERROR($V1165),"",OFFSET('Smelter Look-up'!$G$4,$V1165-4,0))</f>
        <v/>
      </c>
      <c r="I1165" s="216" t="str">
        <f aca="true">IF(ISERROR($V1165),"",OFFSET('Smelter Look-up'!$H$4,$V1165-4,0))</f>
        <v/>
      </c>
      <c r="J1165" s="216" t="str">
        <f aca="true">IF(ISERROR($V1165),"",OFFSET('Smelter Look-up'!$I$4,$V1165-4,0))</f>
        <v/>
      </c>
      <c r="K1165" s="217"/>
      <c r="L1165" s="217"/>
      <c r="M1165" s="217"/>
      <c r="N1165" s="217"/>
      <c r="O1165" s="217"/>
      <c r="P1165" s="218"/>
      <c r="Q1165" s="219"/>
      <c r="R1165" s="220" t="str">
        <f aca="true">IF(ISERROR($V1165),"",OFFSET('Smelter Look-up'!$C$4,$V1165-4,0)&amp;"")</f>
        <v/>
      </c>
      <c r="S1165" s="221" t="str">
        <f aca="true">IF(B1165="","",IF(ISERROR(MATCH($E1165,CL,0)),"Unknown",INDIRECT("'C'!$A$"&amp;MATCH($E1165,CL,0)+1)))</f>
        <v/>
      </c>
      <c r="T1165" s="221" t="str">
        <f aca="true">IF(B1165="","",IF(ISERROR(MATCH($J1165,SorP!$B$1:$B$6279,0)),"",INDIRECT("'SorP'!$A$"&amp;MATCH($S1165&amp;$J1165,SorP!C:C,0))))</f>
        <v/>
      </c>
      <c r="U1165" s="222"/>
      <c r="V1165" s="223" t="e">
        <f aca="false">IF(C1165="",NA(),IF(OR(C1165="Smelter not listed",C1165="Smelter not yet identified"),MATCH($B1165&amp;$D1165,'Smelter Look-up'!$J:$J,0),MATCH($B1165&amp;$C1165,'Smelter Look-up'!$J:$J,0)))</f>
        <v>#N/A</v>
      </c>
      <c r="X1165" s="179" t="n">
        <f aca="false">IF(AND(C1165="Smelter not listed",OR(LEN(D1165)=0,LEN(E1165)=0)),1,0)</f>
        <v>0</v>
      </c>
      <c r="AB1165" s="224" t="str">
        <f aca="false">B1165&amp;C1165</f>
        <v/>
      </c>
    </row>
    <row r="1166" s="179" customFormat="true" ht="20.25" hidden="false" customHeight="false" outlineLevel="0" collapsed="false">
      <c r="A1166" s="221"/>
      <c r="B1166" s="211" t="str">
        <f aca="false">IF(LEN(A1166)=0,"",INDEX('Smelter Look-up'!$A:$A,MATCH($A1166,'Smelter Look-up'!$E:$E,0)))</f>
        <v/>
      </c>
      <c r="C1166" s="212" t="str">
        <f aca="false">IF(LEN(A1166)=0,"",INDEX('Smelter Look-up'!$C:$C,MATCH($A1166,'Smelter Look-up'!$E:$E,0)))</f>
        <v/>
      </c>
      <c r="D1166" s="213"/>
      <c r="E1166" s="211" t="str">
        <f aca="true">IF(ISERROR($V1166),"",OFFSET('Smelter Look-up'!$D$4,$V1166-4,0)&amp;"")</f>
        <v/>
      </c>
      <c r="F1166" s="214" t="str">
        <f aca="true">IF(ISERROR($V1166),"",OFFSET('Smelter Look-up'!$E$4,$V1166-4,0))</f>
        <v/>
      </c>
      <c r="G1166" s="214" t="str">
        <f aca="true">IF(C1166=$X$4,IF(ISERROR($V1166),"Enter smelter details","RMI"),IF(ISERROR($V1166),"",OFFSET('Smelter Look-up'!$F$4,$V1166-4,0)))</f>
        <v/>
      </c>
      <c r="H1166" s="215" t="str">
        <f aca="true">IF(ISERROR($V1166),"",OFFSET('Smelter Look-up'!$G$4,$V1166-4,0))</f>
        <v/>
      </c>
      <c r="I1166" s="216" t="str">
        <f aca="true">IF(ISERROR($V1166),"",OFFSET('Smelter Look-up'!$H$4,$V1166-4,0))</f>
        <v/>
      </c>
      <c r="J1166" s="216" t="str">
        <f aca="true">IF(ISERROR($V1166),"",OFFSET('Smelter Look-up'!$I$4,$V1166-4,0))</f>
        <v/>
      </c>
      <c r="K1166" s="217"/>
      <c r="L1166" s="217"/>
      <c r="M1166" s="217"/>
      <c r="N1166" s="217"/>
      <c r="O1166" s="217"/>
      <c r="P1166" s="218"/>
      <c r="Q1166" s="219"/>
      <c r="R1166" s="220" t="str">
        <f aca="true">IF(ISERROR($V1166),"",OFFSET('Smelter Look-up'!$C$4,$V1166-4,0)&amp;"")</f>
        <v/>
      </c>
      <c r="S1166" s="221" t="str">
        <f aca="true">IF(B1166="","",IF(ISERROR(MATCH($E1166,CL,0)),"Unknown",INDIRECT("'C'!$A$"&amp;MATCH($E1166,CL,0)+1)))</f>
        <v/>
      </c>
      <c r="T1166" s="221" t="str">
        <f aca="true">IF(B1166="","",IF(ISERROR(MATCH($J1166,SorP!$B$1:$B$6279,0)),"",INDIRECT("'SorP'!$A$"&amp;MATCH($S1166&amp;$J1166,SorP!C:C,0))))</f>
        <v/>
      </c>
      <c r="U1166" s="222"/>
      <c r="V1166" s="223" t="e">
        <f aca="false">IF(C1166="",NA(),IF(OR(C1166="Smelter not listed",C1166="Smelter not yet identified"),MATCH($B1166&amp;$D1166,'Smelter Look-up'!$J:$J,0),MATCH($B1166&amp;$C1166,'Smelter Look-up'!$J:$J,0)))</f>
        <v>#N/A</v>
      </c>
      <c r="X1166" s="179" t="n">
        <f aca="false">IF(AND(C1166="Smelter not listed",OR(LEN(D1166)=0,LEN(E1166)=0)),1,0)</f>
        <v>0</v>
      </c>
      <c r="AB1166" s="224" t="str">
        <f aca="false">B1166&amp;C1166</f>
        <v/>
      </c>
    </row>
    <row r="1167" s="179" customFormat="true" ht="20.25" hidden="false" customHeight="false" outlineLevel="0" collapsed="false">
      <c r="A1167" s="221"/>
      <c r="B1167" s="211" t="str">
        <f aca="false">IF(LEN(A1167)=0,"",INDEX('Smelter Look-up'!$A:$A,MATCH($A1167,'Smelter Look-up'!$E:$E,0)))</f>
        <v/>
      </c>
      <c r="C1167" s="212" t="str">
        <f aca="false">IF(LEN(A1167)=0,"",INDEX('Smelter Look-up'!$C:$C,MATCH($A1167,'Smelter Look-up'!$E:$E,0)))</f>
        <v/>
      </c>
      <c r="D1167" s="213"/>
      <c r="E1167" s="211" t="str">
        <f aca="true">IF(ISERROR($V1167),"",OFFSET('Smelter Look-up'!$D$4,$V1167-4,0)&amp;"")</f>
        <v/>
      </c>
      <c r="F1167" s="214" t="str">
        <f aca="true">IF(ISERROR($V1167),"",OFFSET('Smelter Look-up'!$E$4,$V1167-4,0))</f>
        <v/>
      </c>
      <c r="G1167" s="214" t="str">
        <f aca="true">IF(C1167=$X$4,IF(ISERROR($V1167),"Enter smelter details","RMI"),IF(ISERROR($V1167),"",OFFSET('Smelter Look-up'!$F$4,$V1167-4,0)))</f>
        <v/>
      </c>
      <c r="H1167" s="215" t="str">
        <f aca="true">IF(ISERROR($V1167),"",OFFSET('Smelter Look-up'!$G$4,$V1167-4,0))</f>
        <v/>
      </c>
      <c r="I1167" s="216" t="str">
        <f aca="true">IF(ISERROR($V1167),"",OFFSET('Smelter Look-up'!$H$4,$V1167-4,0))</f>
        <v/>
      </c>
      <c r="J1167" s="216" t="str">
        <f aca="true">IF(ISERROR($V1167),"",OFFSET('Smelter Look-up'!$I$4,$V1167-4,0))</f>
        <v/>
      </c>
      <c r="K1167" s="217"/>
      <c r="L1167" s="217"/>
      <c r="M1167" s="217"/>
      <c r="N1167" s="217"/>
      <c r="O1167" s="217"/>
      <c r="P1167" s="218"/>
      <c r="Q1167" s="219"/>
      <c r="R1167" s="220" t="str">
        <f aca="true">IF(ISERROR($V1167),"",OFFSET('Smelter Look-up'!$C$4,$V1167-4,0)&amp;"")</f>
        <v/>
      </c>
      <c r="S1167" s="221" t="str">
        <f aca="true">IF(B1167="","",IF(ISERROR(MATCH($E1167,CL,0)),"Unknown",INDIRECT("'C'!$A$"&amp;MATCH($E1167,CL,0)+1)))</f>
        <v/>
      </c>
      <c r="T1167" s="221" t="str">
        <f aca="true">IF(B1167="","",IF(ISERROR(MATCH($J1167,SorP!$B$1:$B$6279,0)),"",INDIRECT("'SorP'!$A$"&amp;MATCH($S1167&amp;$J1167,SorP!C:C,0))))</f>
        <v/>
      </c>
      <c r="U1167" s="222"/>
      <c r="V1167" s="223" t="e">
        <f aca="false">IF(C1167="",NA(),IF(OR(C1167="Smelter not listed",C1167="Smelter not yet identified"),MATCH($B1167&amp;$D1167,'Smelter Look-up'!$J:$J,0),MATCH($B1167&amp;$C1167,'Smelter Look-up'!$J:$J,0)))</f>
        <v>#N/A</v>
      </c>
      <c r="X1167" s="179" t="n">
        <f aca="false">IF(AND(C1167="Smelter not listed",OR(LEN(D1167)=0,LEN(E1167)=0)),1,0)</f>
        <v>0</v>
      </c>
      <c r="AB1167" s="224" t="str">
        <f aca="false">B1167&amp;C1167</f>
        <v/>
      </c>
    </row>
    <row r="1168" s="179" customFormat="true" ht="20.25" hidden="false" customHeight="false" outlineLevel="0" collapsed="false">
      <c r="A1168" s="221"/>
      <c r="B1168" s="211" t="str">
        <f aca="false">IF(LEN(A1168)=0,"",INDEX('Smelter Look-up'!$A:$A,MATCH($A1168,'Smelter Look-up'!$E:$E,0)))</f>
        <v/>
      </c>
      <c r="C1168" s="212" t="str">
        <f aca="false">IF(LEN(A1168)=0,"",INDEX('Smelter Look-up'!$C:$C,MATCH($A1168,'Smelter Look-up'!$E:$E,0)))</f>
        <v/>
      </c>
      <c r="D1168" s="213"/>
      <c r="E1168" s="211" t="str">
        <f aca="true">IF(ISERROR($V1168),"",OFFSET('Smelter Look-up'!$D$4,$V1168-4,0)&amp;"")</f>
        <v/>
      </c>
      <c r="F1168" s="214" t="str">
        <f aca="true">IF(ISERROR($V1168),"",OFFSET('Smelter Look-up'!$E$4,$V1168-4,0))</f>
        <v/>
      </c>
      <c r="G1168" s="214" t="str">
        <f aca="true">IF(C1168=$X$4,IF(ISERROR($V1168),"Enter smelter details","RMI"),IF(ISERROR($V1168),"",OFFSET('Smelter Look-up'!$F$4,$V1168-4,0)))</f>
        <v/>
      </c>
      <c r="H1168" s="215" t="str">
        <f aca="true">IF(ISERROR($V1168),"",OFFSET('Smelter Look-up'!$G$4,$V1168-4,0))</f>
        <v/>
      </c>
      <c r="I1168" s="216" t="str">
        <f aca="true">IF(ISERROR($V1168),"",OFFSET('Smelter Look-up'!$H$4,$V1168-4,0))</f>
        <v/>
      </c>
      <c r="J1168" s="216" t="str">
        <f aca="true">IF(ISERROR($V1168),"",OFFSET('Smelter Look-up'!$I$4,$V1168-4,0))</f>
        <v/>
      </c>
      <c r="K1168" s="217"/>
      <c r="L1168" s="217"/>
      <c r="M1168" s="217"/>
      <c r="N1168" s="217"/>
      <c r="O1168" s="217"/>
      <c r="P1168" s="218"/>
      <c r="Q1168" s="219"/>
      <c r="R1168" s="220" t="str">
        <f aca="true">IF(ISERROR($V1168),"",OFFSET('Smelter Look-up'!$C$4,$V1168-4,0)&amp;"")</f>
        <v/>
      </c>
      <c r="S1168" s="221" t="str">
        <f aca="true">IF(B1168="","",IF(ISERROR(MATCH($E1168,CL,0)),"Unknown",INDIRECT("'C'!$A$"&amp;MATCH($E1168,CL,0)+1)))</f>
        <v/>
      </c>
      <c r="T1168" s="221" t="str">
        <f aca="true">IF(B1168="","",IF(ISERROR(MATCH($J1168,SorP!$B$1:$B$6279,0)),"",INDIRECT("'SorP'!$A$"&amp;MATCH($S1168&amp;$J1168,SorP!C:C,0))))</f>
        <v/>
      </c>
      <c r="U1168" s="222"/>
      <c r="V1168" s="223" t="e">
        <f aca="false">IF(C1168="",NA(),IF(OR(C1168="Smelter not listed",C1168="Smelter not yet identified"),MATCH($B1168&amp;$D1168,'Smelter Look-up'!$J:$J,0),MATCH($B1168&amp;$C1168,'Smelter Look-up'!$J:$J,0)))</f>
        <v>#N/A</v>
      </c>
      <c r="X1168" s="179" t="n">
        <f aca="false">IF(AND(C1168="Smelter not listed",OR(LEN(D1168)=0,LEN(E1168)=0)),1,0)</f>
        <v>0</v>
      </c>
      <c r="AB1168" s="224" t="str">
        <f aca="false">B1168&amp;C1168</f>
        <v/>
      </c>
    </row>
    <row r="1169" s="179" customFormat="true" ht="20.25" hidden="false" customHeight="false" outlineLevel="0" collapsed="false">
      <c r="A1169" s="221"/>
      <c r="B1169" s="211" t="str">
        <f aca="false">IF(LEN(A1169)=0,"",INDEX('Smelter Look-up'!$A:$A,MATCH($A1169,'Smelter Look-up'!$E:$E,0)))</f>
        <v/>
      </c>
      <c r="C1169" s="212" t="str">
        <f aca="false">IF(LEN(A1169)=0,"",INDEX('Smelter Look-up'!$C:$C,MATCH($A1169,'Smelter Look-up'!$E:$E,0)))</f>
        <v/>
      </c>
      <c r="D1169" s="213"/>
      <c r="E1169" s="211" t="str">
        <f aca="true">IF(ISERROR($V1169),"",OFFSET('Smelter Look-up'!$D$4,$V1169-4,0)&amp;"")</f>
        <v/>
      </c>
      <c r="F1169" s="214" t="str">
        <f aca="true">IF(ISERROR($V1169),"",OFFSET('Smelter Look-up'!$E$4,$V1169-4,0))</f>
        <v/>
      </c>
      <c r="G1169" s="214" t="str">
        <f aca="true">IF(C1169=$X$4,IF(ISERROR($V1169),"Enter smelter details","RMI"),IF(ISERROR($V1169),"",OFFSET('Smelter Look-up'!$F$4,$V1169-4,0)))</f>
        <v/>
      </c>
      <c r="H1169" s="215" t="str">
        <f aca="true">IF(ISERROR($V1169),"",OFFSET('Smelter Look-up'!$G$4,$V1169-4,0))</f>
        <v/>
      </c>
      <c r="I1169" s="216" t="str">
        <f aca="true">IF(ISERROR($V1169),"",OFFSET('Smelter Look-up'!$H$4,$V1169-4,0))</f>
        <v/>
      </c>
      <c r="J1169" s="216" t="str">
        <f aca="true">IF(ISERROR($V1169),"",OFFSET('Smelter Look-up'!$I$4,$V1169-4,0))</f>
        <v/>
      </c>
      <c r="K1169" s="217"/>
      <c r="L1169" s="217"/>
      <c r="M1169" s="217"/>
      <c r="N1169" s="217"/>
      <c r="O1169" s="217"/>
      <c r="P1169" s="218"/>
      <c r="Q1169" s="219"/>
      <c r="R1169" s="220" t="str">
        <f aca="true">IF(ISERROR($V1169),"",OFFSET('Smelter Look-up'!$C$4,$V1169-4,0)&amp;"")</f>
        <v/>
      </c>
      <c r="S1169" s="221" t="str">
        <f aca="true">IF(B1169="","",IF(ISERROR(MATCH($E1169,CL,0)),"Unknown",INDIRECT("'C'!$A$"&amp;MATCH($E1169,CL,0)+1)))</f>
        <v/>
      </c>
      <c r="T1169" s="221" t="str">
        <f aca="true">IF(B1169="","",IF(ISERROR(MATCH($J1169,SorP!$B$1:$B$6279,0)),"",INDIRECT("'SorP'!$A$"&amp;MATCH($S1169&amp;$J1169,SorP!C:C,0))))</f>
        <v/>
      </c>
      <c r="U1169" s="222"/>
      <c r="V1169" s="223" t="e">
        <f aca="false">IF(C1169="",NA(),IF(OR(C1169="Smelter not listed",C1169="Smelter not yet identified"),MATCH($B1169&amp;$D1169,'Smelter Look-up'!$J:$J,0),MATCH($B1169&amp;$C1169,'Smelter Look-up'!$J:$J,0)))</f>
        <v>#N/A</v>
      </c>
      <c r="X1169" s="179" t="n">
        <f aca="false">IF(AND(C1169="Smelter not listed",OR(LEN(D1169)=0,LEN(E1169)=0)),1,0)</f>
        <v>0</v>
      </c>
      <c r="AB1169" s="224" t="str">
        <f aca="false">B1169&amp;C1169</f>
        <v/>
      </c>
    </row>
    <row r="1170" s="179" customFormat="true" ht="20.25" hidden="false" customHeight="false" outlineLevel="0" collapsed="false">
      <c r="A1170" s="221"/>
      <c r="B1170" s="211" t="str">
        <f aca="false">IF(LEN(A1170)=0,"",INDEX('Smelter Look-up'!$A:$A,MATCH($A1170,'Smelter Look-up'!$E:$E,0)))</f>
        <v/>
      </c>
      <c r="C1170" s="212" t="str">
        <f aca="false">IF(LEN(A1170)=0,"",INDEX('Smelter Look-up'!$C:$C,MATCH($A1170,'Smelter Look-up'!$E:$E,0)))</f>
        <v/>
      </c>
      <c r="D1170" s="213"/>
      <c r="E1170" s="211" t="str">
        <f aca="true">IF(ISERROR($V1170),"",OFFSET('Smelter Look-up'!$D$4,$V1170-4,0)&amp;"")</f>
        <v/>
      </c>
      <c r="F1170" s="214" t="str">
        <f aca="true">IF(ISERROR($V1170),"",OFFSET('Smelter Look-up'!$E$4,$V1170-4,0))</f>
        <v/>
      </c>
      <c r="G1170" s="214" t="str">
        <f aca="true">IF(C1170=$X$4,IF(ISERROR($V1170),"Enter smelter details","RMI"),IF(ISERROR($V1170),"",OFFSET('Smelter Look-up'!$F$4,$V1170-4,0)))</f>
        <v/>
      </c>
      <c r="H1170" s="215" t="str">
        <f aca="true">IF(ISERROR($V1170),"",OFFSET('Smelter Look-up'!$G$4,$V1170-4,0))</f>
        <v/>
      </c>
      <c r="I1170" s="216" t="str">
        <f aca="true">IF(ISERROR($V1170),"",OFFSET('Smelter Look-up'!$H$4,$V1170-4,0))</f>
        <v/>
      </c>
      <c r="J1170" s="216" t="str">
        <f aca="true">IF(ISERROR($V1170),"",OFFSET('Smelter Look-up'!$I$4,$V1170-4,0))</f>
        <v/>
      </c>
      <c r="K1170" s="217"/>
      <c r="L1170" s="217"/>
      <c r="M1170" s="217"/>
      <c r="N1170" s="217"/>
      <c r="O1170" s="217"/>
      <c r="P1170" s="218"/>
      <c r="Q1170" s="219"/>
      <c r="R1170" s="220" t="str">
        <f aca="true">IF(ISERROR($V1170),"",OFFSET('Smelter Look-up'!$C$4,$V1170-4,0)&amp;"")</f>
        <v/>
      </c>
      <c r="S1170" s="221" t="str">
        <f aca="true">IF(B1170="","",IF(ISERROR(MATCH($E1170,CL,0)),"Unknown",INDIRECT("'C'!$A$"&amp;MATCH($E1170,CL,0)+1)))</f>
        <v/>
      </c>
      <c r="T1170" s="221" t="str">
        <f aca="true">IF(B1170="","",IF(ISERROR(MATCH($J1170,SorP!$B$1:$B$6279,0)),"",INDIRECT("'SorP'!$A$"&amp;MATCH($S1170&amp;$J1170,SorP!C:C,0))))</f>
        <v/>
      </c>
      <c r="U1170" s="222"/>
      <c r="V1170" s="223" t="e">
        <f aca="false">IF(C1170="",NA(),IF(OR(C1170="Smelter not listed",C1170="Smelter not yet identified"),MATCH($B1170&amp;$D1170,'Smelter Look-up'!$J:$J,0),MATCH($B1170&amp;$C1170,'Smelter Look-up'!$J:$J,0)))</f>
        <v>#N/A</v>
      </c>
      <c r="X1170" s="179" t="n">
        <f aca="false">IF(AND(C1170="Smelter not listed",OR(LEN(D1170)=0,LEN(E1170)=0)),1,0)</f>
        <v>0</v>
      </c>
      <c r="AB1170" s="224" t="str">
        <f aca="false">B1170&amp;C1170</f>
        <v/>
      </c>
    </row>
    <row r="1171" s="179" customFormat="true" ht="20.25" hidden="false" customHeight="false" outlineLevel="0" collapsed="false">
      <c r="A1171" s="221"/>
      <c r="B1171" s="211" t="str">
        <f aca="false">IF(LEN(A1171)=0,"",INDEX('Smelter Look-up'!$A:$A,MATCH($A1171,'Smelter Look-up'!$E:$E,0)))</f>
        <v/>
      </c>
      <c r="C1171" s="212" t="str">
        <f aca="false">IF(LEN(A1171)=0,"",INDEX('Smelter Look-up'!$C:$C,MATCH($A1171,'Smelter Look-up'!$E:$E,0)))</f>
        <v/>
      </c>
      <c r="D1171" s="213"/>
      <c r="E1171" s="211" t="str">
        <f aca="true">IF(ISERROR($V1171),"",OFFSET('Smelter Look-up'!$D$4,$V1171-4,0)&amp;"")</f>
        <v/>
      </c>
      <c r="F1171" s="214" t="str">
        <f aca="true">IF(ISERROR($V1171),"",OFFSET('Smelter Look-up'!$E$4,$V1171-4,0))</f>
        <v/>
      </c>
      <c r="G1171" s="214" t="str">
        <f aca="true">IF(C1171=$X$4,IF(ISERROR($V1171),"Enter smelter details","RMI"),IF(ISERROR($V1171),"",OFFSET('Smelter Look-up'!$F$4,$V1171-4,0)))</f>
        <v/>
      </c>
      <c r="H1171" s="215" t="str">
        <f aca="true">IF(ISERROR($V1171),"",OFFSET('Smelter Look-up'!$G$4,$V1171-4,0))</f>
        <v/>
      </c>
      <c r="I1171" s="216" t="str">
        <f aca="true">IF(ISERROR($V1171),"",OFFSET('Smelter Look-up'!$H$4,$V1171-4,0))</f>
        <v/>
      </c>
      <c r="J1171" s="216" t="str">
        <f aca="true">IF(ISERROR($V1171),"",OFFSET('Smelter Look-up'!$I$4,$V1171-4,0))</f>
        <v/>
      </c>
      <c r="K1171" s="217"/>
      <c r="L1171" s="217"/>
      <c r="M1171" s="217"/>
      <c r="N1171" s="217"/>
      <c r="O1171" s="217"/>
      <c r="P1171" s="218"/>
      <c r="Q1171" s="219"/>
      <c r="R1171" s="220" t="str">
        <f aca="true">IF(ISERROR($V1171),"",OFFSET('Smelter Look-up'!$C$4,$V1171-4,0)&amp;"")</f>
        <v/>
      </c>
      <c r="S1171" s="221" t="str">
        <f aca="true">IF(B1171="","",IF(ISERROR(MATCH($E1171,CL,0)),"Unknown",INDIRECT("'C'!$A$"&amp;MATCH($E1171,CL,0)+1)))</f>
        <v/>
      </c>
      <c r="T1171" s="221" t="str">
        <f aca="true">IF(B1171="","",IF(ISERROR(MATCH($J1171,SorP!$B$1:$B$6279,0)),"",INDIRECT("'SorP'!$A$"&amp;MATCH($S1171&amp;$J1171,SorP!C:C,0))))</f>
        <v/>
      </c>
      <c r="U1171" s="222"/>
      <c r="V1171" s="223" t="e">
        <f aca="false">IF(C1171="",NA(),IF(OR(C1171="Smelter not listed",C1171="Smelter not yet identified"),MATCH($B1171&amp;$D1171,'Smelter Look-up'!$J:$J,0),MATCH($B1171&amp;$C1171,'Smelter Look-up'!$J:$J,0)))</f>
        <v>#N/A</v>
      </c>
      <c r="X1171" s="179" t="n">
        <f aca="false">IF(AND(C1171="Smelter not listed",OR(LEN(D1171)=0,LEN(E1171)=0)),1,0)</f>
        <v>0</v>
      </c>
      <c r="AB1171" s="224" t="str">
        <f aca="false">B1171&amp;C1171</f>
        <v/>
      </c>
    </row>
    <row r="1172" s="179" customFormat="true" ht="20.25" hidden="false" customHeight="false" outlineLevel="0" collapsed="false">
      <c r="A1172" s="221"/>
      <c r="B1172" s="211" t="str">
        <f aca="false">IF(LEN(A1172)=0,"",INDEX('Smelter Look-up'!$A:$A,MATCH($A1172,'Smelter Look-up'!$E:$E,0)))</f>
        <v/>
      </c>
      <c r="C1172" s="212" t="str">
        <f aca="false">IF(LEN(A1172)=0,"",INDEX('Smelter Look-up'!$C:$C,MATCH($A1172,'Smelter Look-up'!$E:$E,0)))</f>
        <v/>
      </c>
      <c r="D1172" s="213"/>
      <c r="E1172" s="211" t="str">
        <f aca="true">IF(ISERROR($V1172),"",OFFSET('Smelter Look-up'!$D$4,$V1172-4,0)&amp;"")</f>
        <v/>
      </c>
      <c r="F1172" s="214" t="str">
        <f aca="true">IF(ISERROR($V1172),"",OFFSET('Smelter Look-up'!$E$4,$V1172-4,0))</f>
        <v/>
      </c>
      <c r="G1172" s="214" t="str">
        <f aca="true">IF(C1172=$X$4,IF(ISERROR($V1172),"Enter smelter details","RMI"),IF(ISERROR($V1172),"",OFFSET('Smelter Look-up'!$F$4,$V1172-4,0)))</f>
        <v/>
      </c>
      <c r="H1172" s="215" t="str">
        <f aca="true">IF(ISERROR($V1172),"",OFFSET('Smelter Look-up'!$G$4,$V1172-4,0))</f>
        <v/>
      </c>
      <c r="I1172" s="216" t="str">
        <f aca="true">IF(ISERROR($V1172),"",OFFSET('Smelter Look-up'!$H$4,$V1172-4,0))</f>
        <v/>
      </c>
      <c r="J1172" s="216" t="str">
        <f aca="true">IF(ISERROR($V1172),"",OFFSET('Smelter Look-up'!$I$4,$V1172-4,0))</f>
        <v/>
      </c>
      <c r="K1172" s="217"/>
      <c r="L1172" s="217"/>
      <c r="M1172" s="217"/>
      <c r="N1172" s="217"/>
      <c r="O1172" s="217"/>
      <c r="P1172" s="218"/>
      <c r="Q1172" s="219"/>
      <c r="R1172" s="220" t="str">
        <f aca="true">IF(ISERROR($V1172),"",OFFSET('Smelter Look-up'!$C$4,$V1172-4,0)&amp;"")</f>
        <v/>
      </c>
      <c r="S1172" s="221" t="str">
        <f aca="true">IF(B1172="","",IF(ISERROR(MATCH($E1172,CL,0)),"Unknown",INDIRECT("'C'!$A$"&amp;MATCH($E1172,CL,0)+1)))</f>
        <v/>
      </c>
      <c r="T1172" s="221" t="str">
        <f aca="true">IF(B1172="","",IF(ISERROR(MATCH($J1172,SorP!$B$1:$B$6279,0)),"",INDIRECT("'SorP'!$A$"&amp;MATCH($S1172&amp;$J1172,SorP!C:C,0))))</f>
        <v/>
      </c>
      <c r="U1172" s="222"/>
      <c r="V1172" s="223" t="e">
        <f aca="false">IF(C1172="",NA(),IF(OR(C1172="Smelter not listed",C1172="Smelter not yet identified"),MATCH($B1172&amp;$D1172,'Smelter Look-up'!$J:$J,0),MATCH($B1172&amp;$C1172,'Smelter Look-up'!$J:$J,0)))</f>
        <v>#N/A</v>
      </c>
      <c r="X1172" s="179" t="n">
        <f aca="false">IF(AND(C1172="Smelter not listed",OR(LEN(D1172)=0,LEN(E1172)=0)),1,0)</f>
        <v>0</v>
      </c>
      <c r="AB1172" s="224" t="str">
        <f aca="false">B1172&amp;C1172</f>
        <v/>
      </c>
    </row>
    <row r="1173" s="179" customFormat="true" ht="20.25" hidden="false" customHeight="false" outlineLevel="0" collapsed="false">
      <c r="A1173" s="221"/>
      <c r="B1173" s="211" t="str">
        <f aca="false">IF(LEN(A1173)=0,"",INDEX('Smelter Look-up'!$A:$A,MATCH($A1173,'Smelter Look-up'!$E:$E,0)))</f>
        <v/>
      </c>
      <c r="C1173" s="212" t="str">
        <f aca="false">IF(LEN(A1173)=0,"",INDEX('Smelter Look-up'!$C:$C,MATCH($A1173,'Smelter Look-up'!$E:$E,0)))</f>
        <v/>
      </c>
      <c r="D1173" s="213"/>
      <c r="E1173" s="211" t="str">
        <f aca="true">IF(ISERROR($V1173),"",OFFSET('Smelter Look-up'!$D$4,$V1173-4,0)&amp;"")</f>
        <v/>
      </c>
      <c r="F1173" s="214" t="str">
        <f aca="true">IF(ISERROR($V1173),"",OFFSET('Smelter Look-up'!$E$4,$V1173-4,0))</f>
        <v/>
      </c>
      <c r="G1173" s="214" t="str">
        <f aca="true">IF(C1173=$X$4,IF(ISERROR($V1173),"Enter smelter details","RMI"),IF(ISERROR($V1173),"",OFFSET('Smelter Look-up'!$F$4,$V1173-4,0)))</f>
        <v/>
      </c>
      <c r="H1173" s="215" t="str">
        <f aca="true">IF(ISERROR($V1173),"",OFFSET('Smelter Look-up'!$G$4,$V1173-4,0))</f>
        <v/>
      </c>
      <c r="I1173" s="216" t="str">
        <f aca="true">IF(ISERROR($V1173),"",OFFSET('Smelter Look-up'!$H$4,$V1173-4,0))</f>
        <v/>
      </c>
      <c r="J1173" s="216" t="str">
        <f aca="true">IF(ISERROR($V1173),"",OFFSET('Smelter Look-up'!$I$4,$V1173-4,0))</f>
        <v/>
      </c>
      <c r="K1173" s="217"/>
      <c r="L1173" s="217"/>
      <c r="M1173" s="217"/>
      <c r="N1173" s="217"/>
      <c r="O1173" s="217"/>
      <c r="P1173" s="218"/>
      <c r="Q1173" s="219"/>
      <c r="R1173" s="220" t="str">
        <f aca="true">IF(ISERROR($V1173),"",OFFSET('Smelter Look-up'!$C$4,$V1173-4,0)&amp;"")</f>
        <v/>
      </c>
      <c r="S1173" s="221" t="str">
        <f aca="true">IF(B1173="","",IF(ISERROR(MATCH($E1173,CL,0)),"Unknown",INDIRECT("'C'!$A$"&amp;MATCH($E1173,CL,0)+1)))</f>
        <v/>
      </c>
      <c r="T1173" s="221" t="str">
        <f aca="true">IF(B1173="","",IF(ISERROR(MATCH($J1173,SorP!$B$1:$B$6279,0)),"",INDIRECT("'SorP'!$A$"&amp;MATCH($S1173&amp;$J1173,SorP!C:C,0))))</f>
        <v/>
      </c>
      <c r="U1173" s="222"/>
      <c r="V1173" s="223" t="e">
        <f aca="false">IF(C1173="",NA(),IF(OR(C1173="Smelter not listed",C1173="Smelter not yet identified"),MATCH($B1173&amp;$D1173,'Smelter Look-up'!$J:$J,0),MATCH($B1173&amp;$C1173,'Smelter Look-up'!$J:$J,0)))</f>
        <v>#N/A</v>
      </c>
      <c r="X1173" s="179" t="n">
        <f aca="false">IF(AND(C1173="Smelter not listed",OR(LEN(D1173)=0,LEN(E1173)=0)),1,0)</f>
        <v>0</v>
      </c>
      <c r="AB1173" s="224" t="str">
        <f aca="false">B1173&amp;C1173</f>
        <v/>
      </c>
    </row>
    <row r="1174" s="179" customFormat="true" ht="20.25" hidden="false" customHeight="false" outlineLevel="0" collapsed="false">
      <c r="A1174" s="221"/>
      <c r="B1174" s="211" t="str">
        <f aca="false">IF(LEN(A1174)=0,"",INDEX('Smelter Look-up'!$A:$A,MATCH($A1174,'Smelter Look-up'!$E:$E,0)))</f>
        <v/>
      </c>
      <c r="C1174" s="212" t="str">
        <f aca="false">IF(LEN(A1174)=0,"",INDEX('Smelter Look-up'!$C:$C,MATCH($A1174,'Smelter Look-up'!$E:$E,0)))</f>
        <v/>
      </c>
      <c r="D1174" s="213"/>
      <c r="E1174" s="211" t="str">
        <f aca="true">IF(ISERROR($V1174),"",OFFSET('Smelter Look-up'!$D$4,$V1174-4,0)&amp;"")</f>
        <v/>
      </c>
      <c r="F1174" s="214" t="str">
        <f aca="true">IF(ISERROR($V1174),"",OFFSET('Smelter Look-up'!$E$4,$V1174-4,0))</f>
        <v/>
      </c>
      <c r="G1174" s="214" t="str">
        <f aca="true">IF(C1174=$X$4,IF(ISERROR($V1174),"Enter smelter details","RMI"),IF(ISERROR($V1174),"",OFFSET('Smelter Look-up'!$F$4,$V1174-4,0)))</f>
        <v/>
      </c>
      <c r="H1174" s="215" t="str">
        <f aca="true">IF(ISERROR($V1174),"",OFFSET('Smelter Look-up'!$G$4,$V1174-4,0))</f>
        <v/>
      </c>
      <c r="I1174" s="216" t="str">
        <f aca="true">IF(ISERROR($V1174),"",OFFSET('Smelter Look-up'!$H$4,$V1174-4,0))</f>
        <v/>
      </c>
      <c r="J1174" s="216" t="str">
        <f aca="true">IF(ISERROR($V1174),"",OFFSET('Smelter Look-up'!$I$4,$V1174-4,0))</f>
        <v/>
      </c>
      <c r="K1174" s="217"/>
      <c r="L1174" s="217"/>
      <c r="M1174" s="217"/>
      <c r="N1174" s="217"/>
      <c r="O1174" s="217"/>
      <c r="P1174" s="218"/>
      <c r="Q1174" s="219"/>
      <c r="R1174" s="220" t="str">
        <f aca="true">IF(ISERROR($V1174),"",OFFSET('Smelter Look-up'!$C$4,$V1174-4,0)&amp;"")</f>
        <v/>
      </c>
      <c r="S1174" s="221" t="str">
        <f aca="true">IF(B1174="","",IF(ISERROR(MATCH($E1174,CL,0)),"Unknown",INDIRECT("'C'!$A$"&amp;MATCH($E1174,CL,0)+1)))</f>
        <v/>
      </c>
      <c r="T1174" s="221" t="str">
        <f aca="true">IF(B1174="","",IF(ISERROR(MATCH($J1174,SorP!$B$1:$B$6279,0)),"",INDIRECT("'SorP'!$A$"&amp;MATCH($S1174&amp;$J1174,SorP!C:C,0))))</f>
        <v/>
      </c>
      <c r="U1174" s="222"/>
      <c r="V1174" s="223" t="e">
        <f aca="false">IF(C1174="",NA(),IF(OR(C1174="Smelter not listed",C1174="Smelter not yet identified"),MATCH($B1174&amp;$D1174,'Smelter Look-up'!$J:$J,0),MATCH($B1174&amp;$C1174,'Smelter Look-up'!$J:$J,0)))</f>
        <v>#N/A</v>
      </c>
      <c r="X1174" s="179" t="n">
        <f aca="false">IF(AND(C1174="Smelter not listed",OR(LEN(D1174)=0,LEN(E1174)=0)),1,0)</f>
        <v>0</v>
      </c>
      <c r="AB1174" s="224" t="str">
        <f aca="false">B1174&amp;C1174</f>
        <v/>
      </c>
    </row>
    <row r="1175" s="179" customFormat="true" ht="20.25" hidden="false" customHeight="false" outlineLevel="0" collapsed="false">
      <c r="A1175" s="221"/>
      <c r="B1175" s="211" t="str">
        <f aca="false">IF(LEN(A1175)=0,"",INDEX('Smelter Look-up'!$A:$A,MATCH($A1175,'Smelter Look-up'!$E:$E,0)))</f>
        <v/>
      </c>
      <c r="C1175" s="212" t="str">
        <f aca="false">IF(LEN(A1175)=0,"",INDEX('Smelter Look-up'!$C:$C,MATCH($A1175,'Smelter Look-up'!$E:$E,0)))</f>
        <v/>
      </c>
      <c r="D1175" s="213"/>
      <c r="E1175" s="211" t="str">
        <f aca="true">IF(ISERROR($V1175),"",OFFSET('Smelter Look-up'!$D$4,$V1175-4,0)&amp;"")</f>
        <v/>
      </c>
      <c r="F1175" s="214" t="str">
        <f aca="true">IF(ISERROR($V1175),"",OFFSET('Smelter Look-up'!$E$4,$V1175-4,0))</f>
        <v/>
      </c>
      <c r="G1175" s="214" t="str">
        <f aca="true">IF(C1175=$X$4,IF(ISERROR($V1175),"Enter smelter details","RMI"),IF(ISERROR($V1175),"",OFFSET('Smelter Look-up'!$F$4,$V1175-4,0)))</f>
        <v/>
      </c>
      <c r="H1175" s="215" t="str">
        <f aca="true">IF(ISERROR($V1175),"",OFFSET('Smelter Look-up'!$G$4,$V1175-4,0))</f>
        <v/>
      </c>
      <c r="I1175" s="216" t="str">
        <f aca="true">IF(ISERROR($V1175),"",OFFSET('Smelter Look-up'!$H$4,$V1175-4,0))</f>
        <v/>
      </c>
      <c r="J1175" s="216" t="str">
        <f aca="true">IF(ISERROR($V1175),"",OFFSET('Smelter Look-up'!$I$4,$V1175-4,0))</f>
        <v/>
      </c>
      <c r="K1175" s="217"/>
      <c r="L1175" s="217"/>
      <c r="M1175" s="217"/>
      <c r="N1175" s="217"/>
      <c r="O1175" s="217"/>
      <c r="P1175" s="218"/>
      <c r="Q1175" s="219"/>
      <c r="R1175" s="220" t="str">
        <f aca="true">IF(ISERROR($V1175),"",OFFSET('Smelter Look-up'!$C$4,$V1175-4,0)&amp;"")</f>
        <v/>
      </c>
      <c r="S1175" s="221" t="str">
        <f aca="true">IF(B1175="","",IF(ISERROR(MATCH($E1175,CL,0)),"Unknown",INDIRECT("'C'!$A$"&amp;MATCH($E1175,CL,0)+1)))</f>
        <v/>
      </c>
      <c r="T1175" s="221" t="str">
        <f aca="true">IF(B1175="","",IF(ISERROR(MATCH($J1175,SorP!$B$1:$B$6279,0)),"",INDIRECT("'SorP'!$A$"&amp;MATCH($S1175&amp;$J1175,SorP!C:C,0))))</f>
        <v/>
      </c>
      <c r="U1175" s="222"/>
      <c r="V1175" s="223" t="e">
        <f aca="false">IF(C1175="",NA(),IF(OR(C1175="Smelter not listed",C1175="Smelter not yet identified"),MATCH($B1175&amp;$D1175,'Smelter Look-up'!$J:$J,0),MATCH($B1175&amp;$C1175,'Smelter Look-up'!$J:$J,0)))</f>
        <v>#N/A</v>
      </c>
      <c r="X1175" s="179" t="n">
        <f aca="false">IF(AND(C1175="Smelter not listed",OR(LEN(D1175)=0,LEN(E1175)=0)),1,0)</f>
        <v>0</v>
      </c>
      <c r="AB1175" s="224" t="str">
        <f aca="false">B1175&amp;C1175</f>
        <v/>
      </c>
    </row>
    <row r="1176" s="179" customFormat="true" ht="20.25" hidden="false" customHeight="false" outlineLevel="0" collapsed="false">
      <c r="A1176" s="221"/>
      <c r="B1176" s="211" t="str">
        <f aca="false">IF(LEN(A1176)=0,"",INDEX('Smelter Look-up'!$A:$A,MATCH($A1176,'Smelter Look-up'!$E:$E,0)))</f>
        <v/>
      </c>
      <c r="C1176" s="212" t="str">
        <f aca="false">IF(LEN(A1176)=0,"",INDEX('Smelter Look-up'!$C:$C,MATCH($A1176,'Smelter Look-up'!$E:$E,0)))</f>
        <v/>
      </c>
      <c r="D1176" s="213"/>
      <c r="E1176" s="211" t="str">
        <f aca="true">IF(ISERROR($V1176),"",OFFSET('Smelter Look-up'!$D$4,$V1176-4,0)&amp;"")</f>
        <v/>
      </c>
      <c r="F1176" s="214" t="str">
        <f aca="true">IF(ISERROR($V1176),"",OFFSET('Smelter Look-up'!$E$4,$V1176-4,0))</f>
        <v/>
      </c>
      <c r="G1176" s="214" t="str">
        <f aca="true">IF(C1176=$X$4,IF(ISERROR($V1176),"Enter smelter details","RMI"),IF(ISERROR($V1176),"",OFFSET('Smelter Look-up'!$F$4,$V1176-4,0)))</f>
        <v/>
      </c>
      <c r="H1176" s="215" t="str">
        <f aca="true">IF(ISERROR($V1176),"",OFFSET('Smelter Look-up'!$G$4,$V1176-4,0))</f>
        <v/>
      </c>
      <c r="I1176" s="216" t="str">
        <f aca="true">IF(ISERROR($V1176),"",OFFSET('Smelter Look-up'!$H$4,$V1176-4,0))</f>
        <v/>
      </c>
      <c r="J1176" s="216" t="str">
        <f aca="true">IF(ISERROR($V1176),"",OFFSET('Smelter Look-up'!$I$4,$V1176-4,0))</f>
        <v/>
      </c>
      <c r="K1176" s="217"/>
      <c r="L1176" s="217"/>
      <c r="M1176" s="217"/>
      <c r="N1176" s="217"/>
      <c r="O1176" s="217"/>
      <c r="P1176" s="218"/>
      <c r="Q1176" s="219"/>
      <c r="R1176" s="220" t="str">
        <f aca="true">IF(ISERROR($V1176),"",OFFSET('Smelter Look-up'!$C$4,$V1176-4,0)&amp;"")</f>
        <v/>
      </c>
      <c r="S1176" s="221" t="str">
        <f aca="true">IF(B1176="","",IF(ISERROR(MATCH($E1176,CL,0)),"Unknown",INDIRECT("'C'!$A$"&amp;MATCH($E1176,CL,0)+1)))</f>
        <v/>
      </c>
      <c r="T1176" s="221" t="str">
        <f aca="true">IF(B1176="","",IF(ISERROR(MATCH($J1176,SorP!$B$1:$B$6279,0)),"",INDIRECT("'SorP'!$A$"&amp;MATCH($S1176&amp;$J1176,SorP!C:C,0))))</f>
        <v/>
      </c>
      <c r="U1176" s="222"/>
      <c r="V1176" s="223" t="e">
        <f aca="false">IF(C1176="",NA(),IF(OR(C1176="Smelter not listed",C1176="Smelter not yet identified"),MATCH($B1176&amp;$D1176,'Smelter Look-up'!$J:$J,0),MATCH($B1176&amp;$C1176,'Smelter Look-up'!$J:$J,0)))</f>
        <v>#N/A</v>
      </c>
      <c r="X1176" s="179" t="n">
        <f aca="false">IF(AND(C1176="Smelter not listed",OR(LEN(D1176)=0,LEN(E1176)=0)),1,0)</f>
        <v>0</v>
      </c>
      <c r="AB1176" s="224" t="str">
        <f aca="false">B1176&amp;C1176</f>
        <v/>
      </c>
    </row>
    <row r="1177" s="179" customFormat="true" ht="20.25" hidden="false" customHeight="false" outlineLevel="0" collapsed="false">
      <c r="A1177" s="221"/>
      <c r="B1177" s="211" t="str">
        <f aca="false">IF(LEN(A1177)=0,"",INDEX('Smelter Look-up'!$A:$A,MATCH($A1177,'Smelter Look-up'!$E:$E,0)))</f>
        <v/>
      </c>
      <c r="C1177" s="212" t="str">
        <f aca="false">IF(LEN(A1177)=0,"",INDEX('Smelter Look-up'!$C:$C,MATCH($A1177,'Smelter Look-up'!$E:$E,0)))</f>
        <v/>
      </c>
      <c r="D1177" s="213"/>
      <c r="E1177" s="211" t="str">
        <f aca="true">IF(ISERROR($V1177),"",OFFSET('Smelter Look-up'!$D$4,$V1177-4,0)&amp;"")</f>
        <v/>
      </c>
      <c r="F1177" s="214" t="str">
        <f aca="true">IF(ISERROR($V1177),"",OFFSET('Smelter Look-up'!$E$4,$V1177-4,0))</f>
        <v/>
      </c>
      <c r="G1177" s="214" t="str">
        <f aca="true">IF(C1177=$X$4,IF(ISERROR($V1177),"Enter smelter details","RMI"),IF(ISERROR($V1177),"",OFFSET('Smelter Look-up'!$F$4,$V1177-4,0)))</f>
        <v/>
      </c>
      <c r="H1177" s="215" t="str">
        <f aca="true">IF(ISERROR($V1177),"",OFFSET('Smelter Look-up'!$G$4,$V1177-4,0))</f>
        <v/>
      </c>
      <c r="I1177" s="216" t="str">
        <f aca="true">IF(ISERROR($V1177),"",OFFSET('Smelter Look-up'!$H$4,$V1177-4,0))</f>
        <v/>
      </c>
      <c r="J1177" s="216" t="str">
        <f aca="true">IF(ISERROR($V1177),"",OFFSET('Smelter Look-up'!$I$4,$V1177-4,0))</f>
        <v/>
      </c>
      <c r="K1177" s="217"/>
      <c r="L1177" s="217"/>
      <c r="M1177" s="217"/>
      <c r="N1177" s="217"/>
      <c r="O1177" s="217"/>
      <c r="P1177" s="218"/>
      <c r="Q1177" s="219"/>
      <c r="R1177" s="220" t="str">
        <f aca="true">IF(ISERROR($V1177),"",OFFSET('Smelter Look-up'!$C$4,$V1177-4,0)&amp;"")</f>
        <v/>
      </c>
      <c r="S1177" s="221" t="str">
        <f aca="true">IF(B1177="","",IF(ISERROR(MATCH($E1177,CL,0)),"Unknown",INDIRECT("'C'!$A$"&amp;MATCH($E1177,CL,0)+1)))</f>
        <v/>
      </c>
      <c r="T1177" s="221" t="str">
        <f aca="true">IF(B1177="","",IF(ISERROR(MATCH($J1177,SorP!$B$1:$B$6279,0)),"",INDIRECT("'SorP'!$A$"&amp;MATCH($S1177&amp;$J1177,SorP!C:C,0))))</f>
        <v/>
      </c>
      <c r="U1177" s="222"/>
      <c r="V1177" s="223" t="e">
        <f aca="false">IF(C1177="",NA(),IF(OR(C1177="Smelter not listed",C1177="Smelter not yet identified"),MATCH($B1177&amp;$D1177,'Smelter Look-up'!$J:$J,0),MATCH($B1177&amp;$C1177,'Smelter Look-up'!$J:$J,0)))</f>
        <v>#N/A</v>
      </c>
      <c r="X1177" s="179" t="n">
        <f aca="false">IF(AND(C1177="Smelter not listed",OR(LEN(D1177)=0,LEN(E1177)=0)),1,0)</f>
        <v>0</v>
      </c>
      <c r="AB1177" s="224" t="str">
        <f aca="false">B1177&amp;C1177</f>
        <v/>
      </c>
    </row>
    <row r="1178" s="179" customFormat="true" ht="20.25" hidden="false" customHeight="false" outlineLevel="0" collapsed="false">
      <c r="A1178" s="221"/>
      <c r="B1178" s="211" t="str">
        <f aca="false">IF(LEN(A1178)=0,"",INDEX('Smelter Look-up'!$A:$A,MATCH($A1178,'Smelter Look-up'!$E:$E,0)))</f>
        <v/>
      </c>
      <c r="C1178" s="212" t="str">
        <f aca="false">IF(LEN(A1178)=0,"",INDEX('Smelter Look-up'!$C:$C,MATCH($A1178,'Smelter Look-up'!$E:$E,0)))</f>
        <v/>
      </c>
      <c r="D1178" s="213"/>
      <c r="E1178" s="211" t="str">
        <f aca="true">IF(ISERROR($V1178),"",OFFSET('Smelter Look-up'!$D$4,$V1178-4,0)&amp;"")</f>
        <v/>
      </c>
      <c r="F1178" s="214" t="str">
        <f aca="true">IF(ISERROR($V1178),"",OFFSET('Smelter Look-up'!$E$4,$V1178-4,0))</f>
        <v/>
      </c>
      <c r="G1178" s="214" t="str">
        <f aca="true">IF(C1178=$X$4,IF(ISERROR($V1178),"Enter smelter details","RMI"),IF(ISERROR($V1178),"",OFFSET('Smelter Look-up'!$F$4,$V1178-4,0)))</f>
        <v/>
      </c>
      <c r="H1178" s="215" t="str">
        <f aca="true">IF(ISERROR($V1178),"",OFFSET('Smelter Look-up'!$G$4,$V1178-4,0))</f>
        <v/>
      </c>
      <c r="I1178" s="216" t="str">
        <f aca="true">IF(ISERROR($V1178),"",OFFSET('Smelter Look-up'!$H$4,$V1178-4,0))</f>
        <v/>
      </c>
      <c r="J1178" s="216" t="str">
        <f aca="true">IF(ISERROR($V1178),"",OFFSET('Smelter Look-up'!$I$4,$V1178-4,0))</f>
        <v/>
      </c>
      <c r="K1178" s="217"/>
      <c r="L1178" s="217"/>
      <c r="M1178" s="217"/>
      <c r="N1178" s="217"/>
      <c r="O1178" s="217"/>
      <c r="P1178" s="218"/>
      <c r="Q1178" s="219"/>
      <c r="R1178" s="220" t="str">
        <f aca="true">IF(ISERROR($V1178),"",OFFSET('Smelter Look-up'!$C$4,$V1178-4,0)&amp;"")</f>
        <v/>
      </c>
      <c r="S1178" s="221" t="str">
        <f aca="true">IF(B1178="","",IF(ISERROR(MATCH($E1178,CL,0)),"Unknown",INDIRECT("'C'!$A$"&amp;MATCH($E1178,CL,0)+1)))</f>
        <v/>
      </c>
      <c r="T1178" s="221" t="str">
        <f aca="true">IF(B1178="","",IF(ISERROR(MATCH($J1178,SorP!$B$1:$B$6279,0)),"",INDIRECT("'SorP'!$A$"&amp;MATCH($S1178&amp;$J1178,SorP!C:C,0))))</f>
        <v/>
      </c>
      <c r="U1178" s="222"/>
      <c r="V1178" s="223" t="e">
        <f aca="false">IF(C1178="",NA(),IF(OR(C1178="Smelter not listed",C1178="Smelter not yet identified"),MATCH($B1178&amp;$D1178,'Smelter Look-up'!$J:$J,0),MATCH($B1178&amp;$C1178,'Smelter Look-up'!$J:$J,0)))</f>
        <v>#N/A</v>
      </c>
      <c r="X1178" s="179" t="n">
        <f aca="false">IF(AND(C1178="Smelter not listed",OR(LEN(D1178)=0,LEN(E1178)=0)),1,0)</f>
        <v>0</v>
      </c>
      <c r="AB1178" s="224" t="str">
        <f aca="false">B1178&amp;C1178</f>
        <v/>
      </c>
    </row>
    <row r="1179" s="179" customFormat="true" ht="20.25" hidden="false" customHeight="false" outlineLevel="0" collapsed="false">
      <c r="A1179" s="221"/>
      <c r="B1179" s="211" t="str">
        <f aca="false">IF(LEN(A1179)=0,"",INDEX('Smelter Look-up'!$A:$A,MATCH($A1179,'Smelter Look-up'!$E:$E,0)))</f>
        <v/>
      </c>
      <c r="C1179" s="212" t="str">
        <f aca="false">IF(LEN(A1179)=0,"",INDEX('Smelter Look-up'!$C:$C,MATCH($A1179,'Smelter Look-up'!$E:$E,0)))</f>
        <v/>
      </c>
      <c r="D1179" s="213"/>
      <c r="E1179" s="211" t="str">
        <f aca="true">IF(ISERROR($V1179),"",OFFSET('Smelter Look-up'!$D$4,$V1179-4,0)&amp;"")</f>
        <v/>
      </c>
      <c r="F1179" s="214" t="str">
        <f aca="true">IF(ISERROR($V1179),"",OFFSET('Smelter Look-up'!$E$4,$V1179-4,0))</f>
        <v/>
      </c>
      <c r="G1179" s="214" t="str">
        <f aca="true">IF(C1179=$X$4,IF(ISERROR($V1179),"Enter smelter details","RMI"),IF(ISERROR($V1179),"",OFFSET('Smelter Look-up'!$F$4,$V1179-4,0)))</f>
        <v/>
      </c>
      <c r="H1179" s="215" t="str">
        <f aca="true">IF(ISERROR($V1179),"",OFFSET('Smelter Look-up'!$G$4,$V1179-4,0))</f>
        <v/>
      </c>
      <c r="I1179" s="216" t="str">
        <f aca="true">IF(ISERROR($V1179),"",OFFSET('Smelter Look-up'!$H$4,$V1179-4,0))</f>
        <v/>
      </c>
      <c r="J1179" s="216" t="str">
        <f aca="true">IF(ISERROR($V1179),"",OFFSET('Smelter Look-up'!$I$4,$V1179-4,0))</f>
        <v/>
      </c>
      <c r="K1179" s="217"/>
      <c r="L1179" s="217"/>
      <c r="M1179" s="217"/>
      <c r="N1179" s="217"/>
      <c r="O1179" s="217"/>
      <c r="P1179" s="218"/>
      <c r="Q1179" s="219"/>
      <c r="R1179" s="220" t="str">
        <f aca="true">IF(ISERROR($V1179),"",OFFSET('Smelter Look-up'!$C$4,$V1179-4,0)&amp;"")</f>
        <v/>
      </c>
      <c r="S1179" s="221" t="str">
        <f aca="true">IF(B1179="","",IF(ISERROR(MATCH($E1179,CL,0)),"Unknown",INDIRECT("'C'!$A$"&amp;MATCH($E1179,CL,0)+1)))</f>
        <v/>
      </c>
      <c r="T1179" s="221" t="str">
        <f aca="true">IF(B1179="","",IF(ISERROR(MATCH($J1179,SorP!$B$1:$B$6279,0)),"",INDIRECT("'SorP'!$A$"&amp;MATCH($S1179&amp;$J1179,SorP!C:C,0))))</f>
        <v/>
      </c>
      <c r="U1179" s="222"/>
      <c r="V1179" s="223" t="e">
        <f aca="false">IF(C1179="",NA(),IF(OR(C1179="Smelter not listed",C1179="Smelter not yet identified"),MATCH($B1179&amp;$D1179,'Smelter Look-up'!$J:$J,0),MATCH($B1179&amp;$C1179,'Smelter Look-up'!$J:$J,0)))</f>
        <v>#N/A</v>
      </c>
      <c r="X1179" s="179" t="n">
        <f aca="false">IF(AND(C1179="Smelter not listed",OR(LEN(D1179)=0,LEN(E1179)=0)),1,0)</f>
        <v>0</v>
      </c>
      <c r="AB1179" s="224" t="str">
        <f aca="false">B1179&amp;C1179</f>
        <v/>
      </c>
    </row>
    <row r="1180" s="179" customFormat="true" ht="20.25" hidden="false" customHeight="false" outlineLevel="0" collapsed="false">
      <c r="A1180" s="221"/>
      <c r="B1180" s="211" t="str">
        <f aca="false">IF(LEN(A1180)=0,"",INDEX('Smelter Look-up'!$A:$A,MATCH($A1180,'Smelter Look-up'!$E:$E,0)))</f>
        <v/>
      </c>
      <c r="C1180" s="212" t="str">
        <f aca="false">IF(LEN(A1180)=0,"",INDEX('Smelter Look-up'!$C:$C,MATCH($A1180,'Smelter Look-up'!$E:$E,0)))</f>
        <v/>
      </c>
      <c r="D1180" s="213"/>
      <c r="E1180" s="211" t="str">
        <f aca="true">IF(ISERROR($V1180),"",OFFSET('Smelter Look-up'!$D$4,$V1180-4,0)&amp;"")</f>
        <v/>
      </c>
      <c r="F1180" s="214" t="str">
        <f aca="true">IF(ISERROR($V1180),"",OFFSET('Smelter Look-up'!$E$4,$V1180-4,0))</f>
        <v/>
      </c>
      <c r="G1180" s="214" t="str">
        <f aca="true">IF(C1180=$X$4,IF(ISERROR($V1180),"Enter smelter details","RMI"),IF(ISERROR($V1180),"",OFFSET('Smelter Look-up'!$F$4,$V1180-4,0)))</f>
        <v/>
      </c>
      <c r="H1180" s="215" t="str">
        <f aca="true">IF(ISERROR($V1180),"",OFFSET('Smelter Look-up'!$G$4,$V1180-4,0))</f>
        <v/>
      </c>
      <c r="I1180" s="216" t="str">
        <f aca="true">IF(ISERROR($V1180),"",OFFSET('Smelter Look-up'!$H$4,$V1180-4,0))</f>
        <v/>
      </c>
      <c r="J1180" s="216" t="str">
        <f aca="true">IF(ISERROR($V1180),"",OFFSET('Smelter Look-up'!$I$4,$V1180-4,0))</f>
        <v/>
      </c>
      <c r="K1180" s="217"/>
      <c r="L1180" s="217"/>
      <c r="M1180" s="217"/>
      <c r="N1180" s="217"/>
      <c r="O1180" s="217"/>
      <c r="P1180" s="218"/>
      <c r="Q1180" s="219"/>
      <c r="R1180" s="220" t="str">
        <f aca="true">IF(ISERROR($V1180),"",OFFSET('Smelter Look-up'!$C$4,$V1180-4,0)&amp;"")</f>
        <v/>
      </c>
      <c r="S1180" s="221" t="str">
        <f aca="true">IF(B1180="","",IF(ISERROR(MATCH($E1180,CL,0)),"Unknown",INDIRECT("'C'!$A$"&amp;MATCH($E1180,CL,0)+1)))</f>
        <v/>
      </c>
      <c r="T1180" s="221" t="str">
        <f aca="true">IF(B1180="","",IF(ISERROR(MATCH($J1180,SorP!$B$1:$B$6279,0)),"",INDIRECT("'SorP'!$A$"&amp;MATCH($S1180&amp;$J1180,SorP!C:C,0))))</f>
        <v/>
      </c>
      <c r="U1180" s="222"/>
      <c r="V1180" s="223" t="e">
        <f aca="false">IF(C1180="",NA(),IF(OR(C1180="Smelter not listed",C1180="Smelter not yet identified"),MATCH($B1180&amp;$D1180,'Smelter Look-up'!$J:$J,0),MATCH($B1180&amp;$C1180,'Smelter Look-up'!$J:$J,0)))</f>
        <v>#N/A</v>
      </c>
      <c r="X1180" s="179" t="n">
        <f aca="false">IF(AND(C1180="Smelter not listed",OR(LEN(D1180)=0,LEN(E1180)=0)),1,0)</f>
        <v>0</v>
      </c>
      <c r="AB1180" s="224" t="str">
        <f aca="false">B1180&amp;C1180</f>
        <v/>
      </c>
    </row>
    <row r="1181" s="179" customFormat="true" ht="20.25" hidden="false" customHeight="false" outlineLevel="0" collapsed="false">
      <c r="A1181" s="221"/>
      <c r="B1181" s="211" t="str">
        <f aca="false">IF(LEN(A1181)=0,"",INDEX('Smelter Look-up'!$A:$A,MATCH($A1181,'Smelter Look-up'!$E:$E,0)))</f>
        <v/>
      </c>
      <c r="C1181" s="212" t="str">
        <f aca="false">IF(LEN(A1181)=0,"",INDEX('Smelter Look-up'!$C:$C,MATCH($A1181,'Smelter Look-up'!$E:$E,0)))</f>
        <v/>
      </c>
      <c r="D1181" s="213"/>
      <c r="E1181" s="211" t="str">
        <f aca="true">IF(ISERROR($V1181),"",OFFSET('Smelter Look-up'!$D$4,$V1181-4,0)&amp;"")</f>
        <v/>
      </c>
      <c r="F1181" s="214" t="str">
        <f aca="true">IF(ISERROR($V1181),"",OFFSET('Smelter Look-up'!$E$4,$V1181-4,0))</f>
        <v/>
      </c>
      <c r="G1181" s="214" t="str">
        <f aca="true">IF(C1181=$X$4,IF(ISERROR($V1181),"Enter smelter details","RMI"),IF(ISERROR($V1181),"",OFFSET('Smelter Look-up'!$F$4,$V1181-4,0)))</f>
        <v/>
      </c>
      <c r="H1181" s="215" t="str">
        <f aca="true">IF(ISERROR($V1181),"",OFFSET('Smelter Look-up'!$G$4,$V1181-4,0))</f>
        <v/>
      </c>
      <c r="I1181" s="216" t="str">
        <f aca="true">IF(ISERROR($V1181),"",OFFSET('Smelter Look-up'!$H$4,$V1181-4,0))</f>
        <v/>
      </c>
      <c r="J1181" s="216" t="str">
        <f aca="true">IF(ISERROR($V1181),"",OFFSET('Smelter Look-up'!$I$4,$V1181-4,0))</f>
        <v/>
      </c>
      <c r="K1181" s="217"/>
      <c r="L1181" s="217"/>
      <c r="M1181" s="217"/>
      <c r="N1181" s="217"/>
      <c r="O1181" s="217"/>
      <c r="P1181" s="218"/>
      <c r="Q1181" s="219"/>
      <c r="R1181" s="220" t="str">
        <f aca="true">IF(ISERROR($V1181),"",OFFSET('Smelter Look-up'!$C$4,$V1181-4,0)&amp;"")</f>
        <v/>
      </c>
      <c r="S1181" s="221" t="str">
        <f aca="true">IF(B1181="","",IF(ISERROR(MATCH($E1181,CL,0)),"Unknown",INDIRECT("'C'!$A$"&amp;MATCH($E1181,CL,0)+1)))</f>
        <v/>
      </c>
      <c r="T1181" s="221" t="str">
        <f aca="true">IF(B1181="","",IF(ISERROR(MATCH($J1181,SorP!$B$1:$B$6279,0)),"",INDIRECT("'SorP'!$A$"&amp;MATCH($S1181&amp;$J1181,SorP!C:C,0))))</f>
        <v/>
      </c>
      <c r="U1181" s="222"/>
      <c r="V1181" s="223" t="e">
        <f aca="false">IF(C1181="",NA(),IF(OR(C1181="Smelter not listed",C1181="Smelter not yet identified"),MATCH($B1181&amp;$D1181,'Smelter Look-up'!$J:$J,0),MATCH($B1181&amp;$C1181,'Smelter Look-up'!$J:$J,0)))</f>
        <v>#N/A</v>
      </c>
      <c r="X1181" s="179" t="n">
        <f aca="false">IF(AND(C1181="Smelter not listed",OR(LEN(D1181)=0,LEN(E1181)=0)),1,0)</f>
        <v>0</v>
      </c>
      <c r="AB1181" s="224" t="str">
        <f aca="false">B1181&amp;C1181</f>
        <v/>
      </c>
    </row>
    <row r="1182" s="179" customFormat="true" ht="20.25" hidden="false" customHeight="false" outlineLevel="0" collapsed="false">
      <c r="A1182" s="221"/>
      <c r="B1182" s="211" t="str">
        <f aca="false">IF(LEN(A1182)=0,"",INDEX('Smelter Look-up'!$A:$A,MATCH($A1182,'Smelter Look-up'!$E:$E,0)))</f>
        <v/>
      </c>
      <c r="C1182" s="212" t="str">
        <f aca="false">IF(LEN(A1182)=0,"",INDEX('Smelter Look-up'!$C:$C,MATCH($A1182,'Smelter Look-up'!$E:$E,0)))</f>
        <v/>
      </c>
      <c r="D1182" s="213"/>
      <c r="E1182" s="211" t="str">
        <f aca="true">IF(ISERROR($V1182),"",OFFSET('Smelter Look-up'!$D$4,$V1182-4,0)&amp;"")</f>
        <v/>
      </c>
      <c r="F1182" s="214" t="str">
        <f aca="true">IF(ISERROR($V1182),"",OFFSET('Smelter Look-up'!$E$4,$V1182-4,0))</f>
        <v/>
      </c>
      <c r="G1182" s="214" t="str">
        <f aca="true">IF(C1182=$X$4,IF(ISERROR($V1182),"Enter smelter details","RMI"),IF(ISERROR($V1182),"",OFFSET('Smelter Look-up'!$F$4,$V1182-4,0)))</f>
        <v/>
      </c>
      <c r="H1182" s="215" t="str">
        <f aca="true">IF(ISERROR($V1182),"",OFFSET('Smelter Look-up'!$G$4,$V1182-4,0))</f>
        <v/>
      </c>
      <c r="I1182" s="216" t="str">
        <f aca="true">IF(ISERROR($V1182),"",OFFSET('Smelter Look-up'!$H$4,$V1182-4,0))</f>
        <v/>
      </c>
      <c r="J1182" s="216" t="str">
        <f aca="true">IF(ISERROR($V1182),"",OFFSET('Smelter Look-up'!$I$4,$V1182-4,0))</f>
        <v/>
      </c>
      <c r="K1182" s="217"/>
      <c r="L1182" s="217"/>
      <c r="M1182" s="217"/>
      <c r="N1182" s="217"/>
      <c r="O1182" s="217"/>
      <c r="P1182" s="218"/>
      <c r="Q1182" s="219"/>
      <c r="R1182" s="220" t="str">
        <f aca="true">IF(ISERROR($V1182),"",OFFSET('Smelter Look-up'!$C$4,$V1182-4,0)&amp;"")</f>
        <v/>
      </c>
      <c r="S1182" s="221" t="str">
        <f aca="true">IF(B1182="","",IF(ISERROR(MATCH($E1182,CL,0)),"Unknown",INDIRECT("'C'!$A$"&amp;MATCH($E1182,CL,0)+1)))</f>
        <v/>
      </c>
      <c r="T1182" s="221" t="str">
        <f aca="true">IF(B1182="","",IF(ISERROR(MATCH($J1182,SorP!$B$1:$B$6279,0)),"",INDIRECT("'SorP'!$A$"&amp;MATCH($S1182&amp;$J1182,SorP!C:C,0))))</f>
        <v/>
      </c>
      <c r="U1182" s="222"/>
      <c r="V1182" s="223" t="e">
        <f aca="false">IF(C1182="",NA(),IF(OR(C1182="Smelter not listed",C1182="Smelter not yet identified"),MATCH($B1182&amp;$D1182,'Smelter Look-up'!$J:$J,0),MATCH($B1182&amp;$C1182,'Smelter Look-up'!$J:$J,0)))</f>
        <v>#N/A</v>
      </c>
      <c r="X1182" s="179" t="n">
        <f aca="false">IF(AND(C1182="Smelter not listed",OR(LEN(D1182)=0,LEN(E1182)=0)),1,0)</f>
        <v>0</v>
      </c>
      <c r="AB1182" s="224" t="str">
        <f aca="false">B1182&amp;C1182</f>
        <v/>
      </c>
    </row>
    <row r="1183" s="179" customFormat="true" ht="20.25" hidden="false" customHeight="false" outlineLevel="0" collapsed="false">
      <c r="A1183" s="221"/>
      <c r="B1183" s="211" t="str">
        <f aca="false">IF(LEN(A1183)=0,"",INDEX('Smelter Look-up'!$A:$A,MATCH($A1183,'Smelter Look-up'!$E:$E,0)))</f>
        <v/>
      </c>
      <c r="C1183" s="212" t="str">
        <f aca="false">IF(LEN(A1183)=0,"",INDEX('Smelter Look-up'!$C:$C,MATCH($A1183,'Smelter Look-up'!$E:$E,0)))</f>
        <v/>
      </c>
      <c r="D1183" s="213"/>
      <c r="E1183" s="211" t="str">
        <f aca="true">IF(ISERROR($V1183),"",OFFSET('Smelter Look-up'!$D$4,$V1183-4,0)&amp;"")</f>
        <v/>
      </c>
      <c r="F1183" s="214" t="str">
        <f aca="true">IF(ISERROR($V1183),"",OFFSET('Smelter Look-up'!$E$4,$V1183-4,0))</f>
        <v/>
      </c>
      <c r="G1183" s="214" t="str">
        <f aca="true">IF(C1183=$X$4,IF(ISERROR($V1183),"Enter smelter details","RMI"),IF(ISERROR($V1183),"",OFFSET('Smelter Look-up'!$F$4,$V1183-4,0)))</f>
        <v/>
      </c>
      <c r="H1183" s="215" t="str">
        <f aca="true">IF(ISERROR($V1183),"",OFFSET('Smelter Look-up'!$G$4,$V1183-4,0))</f>
        <v/>
      </c>
      <c r="I1183" s="216" t="str">
        <f aca="true">IF(ISERROR($V1183),"",OFFSET('Smelter Look-up'!$H$4,$V1183-4,0))</f>
        <v/>
      </c>
      <c r="J1183" s="216" t="str">
        <f aca="true">IF(ISERROR($V1183),"",OFFSET('Smelter Look-up'!$I$4,$V1183-4,0))</f>
        <v/>
      </c>
      <c r="K1183" s="217"/>
      <c r="L1183" s="217"/>
      <c r="M1183" s="217"/>
      <c r="N1183" s="217"/>
      <c r="O1183" s="217"/>
      <c r="P1183" s="218"/>
      <c r="Q1183" s="219"/>
      <c r="R1183" s="220" t="str">
        <f aca="true">IF(ISERROR($V1183),"",OFFSET('Smelter Look-up'!$C$4,$V1183-4,0)&amp;"")</f>
        <v/>
      </c>
      <c r="S1183" s="221" t="str">
        <f aca="true">IF(B1183="","",IF(ISERROR(MATCH($E1183,CL,0)),"Unknown",INDIRECT("'C'!$A$"&amp;MATCH($E1183,CL,0)+1)))</f>
        <v/>
      </c>
      <c r="T1183" s="221" t="str">
        <f aca="true">IF(B1183="","",IF(ISERROR(MATCH($J1183,SorP!$B$1:$B$6279,0)),"",INDIRECT("'SorP'!$A$"&amp;MATCH($S1183&amp;$J1183,SorP!C:C,0))))</f>
        <v/>
      </c>
      <c r="U1183" s="222"/>
      <c r="V1183" s="223" t="e">
        <f aca="false">IF(C1183="",NA(),IF(OR(C1183="Smelter not listed",C1183="Smelter not yet identified"),MATCH($B1183&amp;$D1183,'Smelter Look-up'!$J:$J,0),MATCH($B1183&amp;$C1183,'Smelter Look-up'!$J:$J,0)))</f>
        <v>#N/A</v>
      </c>
      <c r="X1183" s="179" t="n">
        <f aca="false">IF(AND(C1183="Smelter not listed",OR(LEN(D1183)=0,LEN(E1183)=0)),1,0)</f>
        <v>0</v>
      </c>
      <c r="AB1183" s="224" t="str">
        <f aca="false">B1183&amp;C1183</f>
        <v/>
      </c>
    </row>
    <row r="1184" s="179" customFormat="true" ht="20.25" hidden="false" customHeight="false" outlineLevel="0" collapsed="false">
      <c r="A1184" s="221"/>
      <c r="B1184" s="211" t="str">
        <f aca="false">IF(LEN(A1184)=0,"",INDEX('Smelter Look-up'!$A:$A,MATCH($A1184,'Smelter Look-up'!$E:$E,0)))</f>
        <v/>
      </c>
      <c r="C1184" s="212" t="str">
        <f aca="false">IF(LEN(A1184)=0,"",INDEX('Smelter Look-up'!$C:$C,MATCH($A1184,'Smelter Look-up'!$E:$E,0)))</f>
        <v/>
      </c>
      <c r="D1184" s="213"/>
      <c r="E1184" s="211" t="str">
        <f aca="true">IF(ISERROR($V1184),"",OFFSET('Smelter Look-up'!$D$4,$V1184-4,0)&amp;"")</f>
        <v/>
      </c>
      <c r="F1184" s="214" t="str">
        <f aca="true">IF(ISERROR($V1184),"",OFFSET('Smelter Look-up'!$E$4,$V1184-4,0))</f>
        <v/>
      </c>
      <c r="G1184" s="214" t="str">
        <f aca="true">IF(C1184=$X$4,IF(ISERROR($V1184),"Enter smelter details","RMI"),IF(ISERROR($V1184),"",OFFSET('Smelter Look-up'!$F$4,$V1184-4,0)))</f>
        <v/>
      </c>
      <c r="H1184" s="215" t="str">
        <f aca="true">IF(ISERROR($V1184),"",OFFSET('Smelter Look-up'!$G$4,$V1184-4,0))</f>
        <v/>
      </c>
      <c r="I1184" s="216" t="str">
        <f aca="true">IF(ISERROR($V1184),"",OFFSET('Smelter Look-up'!$H$4,$V1184-4,0))</f>
        <v/>
      </c>
      <c r="J1184" s="216" t="str">
        <f aca="true">IF(ISERROR($V1184),"",OFFSET('Smelter Look-up'!$I$4,$V1184-4,0))</f>
        <v/>
      </c>
      <c r="K1184" s="217"/>
      <c r="L1184" s="217"/>
      <c r="M1184" s="217"/>
      <c r="N1184" s="217"/>
      <c r="O1184" s="217"/>
      <c r="P1184" s="218"/>
      <c r="Q1184" s="219"/>
      <c r="R1184" s="220" t="str">
        <f aca="true">IF(ISERROR($V1184),"",OFFSET('Smelter Look-up'!$C$4,$V1184-4,0)&amp;"")</f>
        <v/>
      </c>
      <c r="S1184" s="221" t="str">
        <f aca="true">IF(B1184="","",IF(ISERROR(MATCH($E1184,CL,0)),"Unknown",INDIRECT("'C'!$A$"&amp;MATCH($E1184,CL,0)+1)))</f>
        <v/>
      </c>
      <c r="T1184" s="221" t="str">
        <f aca="true">IF(B1184="","",IF(ISERROR(MATCH($J1184,SorP!$B$1:$B$6279,0)),"",INDIRECT("'SorP'!$A$"&amp;MATCH($S1184&amp;$J1184,SorP!C:C,0))))</f>
        <v/>
      </c>
      <c r="U1184" s="222"/>
      <c r="V1184" s="223" t="e">
        <f aca="false">IF(C1184="",NA(),IF(OR(C1184="Smelter not listed",C1184="Smelter not yet identified"),MATCH($B1184&amp;$D1184,'Smelter Look-up'!$J:$J,0),MATCH($B1184&amp;$C1184,'Smelter Look-up'!$J:$J,0)))</f>
        <v>#N/A</v>
      </c>
      <c r="X1184" s="179" t="n">
        <f aca="false">IF(AND(C1184="Smelter not listed",OR(LEN(D1184)=0,LEN(E1184)=0)),1,0)</f>
        <v>0</v>
      </c>
      <c r="AB1184" s="224" t="str">
        <f aca="false">B1184&amp;C1184</f>
        <v/>
      </c>
    </row>
    <row r="1185" s="179" customFormat="true" ht="20.25" hidden="false" customHeight="false" outlineLevel="0" collapsed="false">
      <c r="A1185" s="221"/>
      <c r="B1185" s="211" t="str">
        <f aca="false">IF(LEN(A1185)=0,"",INDEX('Smelter Look-up'!$A:$A,MATCH($A1185,'Smelter Look-up'!$E:$E,0)))</f>
        <v/>
      </c>
      <c r="C1185" s="212" t="str">
        <f aca="false">IF(LEN(A1185)=0,"",INDEX('Smelter Look-up'!$C:$C,MATCH($A1185,'Smelter Look-up'!$E:$E,0)))</f>
        <v/>
      </c>
      <c r="D1185" s="213"/>
      <c r="E1185" s="211" t="str">
        <f aca="true">IF(ISERROR($V1185),"",OFFSET('Smelter Look-up'!$D$4,$V1185-4,0)&amp;"")</f>
        <v/>
      </c>
      <c r="F1185" s="214" t="str">
        <f aca="true">IF(ISERROR($V1185),"",OFFSET('Smelter Look-up'!$E$4,$V1185-4,0))</f>
        <v/>
      </c>
      <c r="G1185" s="214" t="str">
        <f aca="true">IF(C1185=$X$4,IF(ISERROR($V1185),"Enter smelter details","RMI"),IF(ISERROR($V1185),"",OFFSET('Smelter Look-up'!$F$4,$V1185-4,0)))</f>
        <v/>
      </c>
      <c r="H1185" s="215" t="str">
        <f aca="true">IF(ISERROR($V1185),"",OFFSET('Smelter Look-up'!$G$4,$V1185-4,0))</f>
        <v/>
      </c>
      <c r="I1185" s="216" t="str">
        <f aca="true">IF(ISERROR($V1185),"",OFFSET('Smelter Look-up'!$H$4,$V1185-4,0))</f>
        <v/>
      </c>
      <c r="J1185" s="216" t="str">
        <f aca="true">IF(ISERROR($V1185),"",OFFSET('Smelter Look-up'!$I$4,$V1185-4,0))</f>
        <v/>
      </c>
      <c r="K1185" s="217"/>
      <c r="L1185" s="217"/>
      <c r="M1185" s="217"/>
      <c r="N1185" s="217"/>
      <c r="O1185" s="217"/>
      <c r="P1185" s="218"/>
      <c r="Q1185" s="219"/>
      <c r="R1185" s="220" t="str">
        <f aca="true">IF(ISERROR($V1185),"",OFFSET('Smelter Look-up'!$C$4,$V1185-4,0)&amp;"")</f>
        <v/>
      </c>
      <c r="S1185" s="221" t="str">
        <f aca="true">IF(B1185="","",IF(ISERROR(MATCH($E1185,CL,0)),"Unknown",INDIRECT("'C'!$A$"&amp;MATCH($E1185,CL,0)+1)))</f>
        <v/>
      </c>
      <c r="T1185" s="221" t="str">
        <f aca="true">IF(B1185="","",IF(ISERROR(MATCH($J1185,SorP!$B$1:$B$6279,0)),"",INDIRECT("'SorP'!$A$"&amp;MATCH($S1185&amp;$J1185,SorP!C:C,0))))</f>
        <v/>
      </c>
      <c r="U1185" s="222"/>
      <c r="V1185" s="223" t="e">
        <f aca="false">IF(C1185="",NA(),IF(OR(C1185="Smelter not listed",C1185="Smelter not yet identified"),MATCH($B1185&amp;$D1185,'Smelter Look-up'!$J:$J,0),MATCH($B1185&amp;$C1185,'Smelter Look-up'!$J:$J,0)))</f>
        <v>#N/A</v>
      </c>
      <c r="X1185" s="179" t="n">
        <f aca="false">IF(AND(C1185="Smelter not listed",OR(LEN(D1185)=0,LEN(E1185)=0)),1,0)</f>
        <v>0</v>
      </c>
      <c r="AB1185" s="224" t="str">
        <f aca="false">B1185&amp;C1185</f>
        <v/>
      </c>
    </row>
    <row r="1186" s="179" customFormat="true" ht="20.25" hidden="false" customHeight="false" outlineLevel="0" collapsed="false">
      <c r="A1186" s="221"/>
      <c r="B1186" s="211" t="str">
        <f aca="false">IF(LEN(A1186)=0,"",INDEX('Smelter Look-up'!$A:$A,MATCH($A1186,'Smelter Look-up'!$E:$E,0)))</f>
        <v/>
      </c>
      <c r="C1186" s="212" t="str">
        <f aca="false">IF(LEN(A1186)=0,"",INDEX('Smelter Look-up'!$C:$C,MATCH($A1186,'Smelter Look-up'!$E:$E,0)))</f>
        <v/>
      </c>
      <c r="D1186" s="213"/>
      <c r="E1186" s="211" t="str">
        <f aca="true">IF(ISERROR($V1186),"",OFFSET('Smelter Look-up'!$D$4,$V1186-4,0)&amp;"")</f>
        <v/>
      </c>
      <c r="F1186" s="214" t="str">
        <f aca="true">IF(ISERROR($V1186),"",OFFSET('Smelter Look-up'!$E$4,$V1186-4,0))</f>
        <v/>
      </c>
      <c r="G1186" s="214" t="str">
        <f aca="true">IF(C1186=$X$4,IF(ISERROR($V1186),"Enter smelter details","RMI"),IF(ISERROR($V1186),"",OFFSET('Smelter Look-up'!$F$4,$V1186-4,0)))</f>
        <v/>
      </c>
      <c r="H1186" s="215" t="str">
        <f aca="true">IF(ISERROR($V1186),"",OFFSET('Smelter Look-up'!$G$4,$V1186-4,0))</f>
        <v/>
      </c>
      <c r="I1186" s="216" t="str">
        <f aca="true">IF(ISERROR($V1186),"",OFFSET('Smelter Look-up'!$H$4,$V1186-4,0))</f>
        <v/>
      </c>
      <c r="J1186" s="216" t="str">
        <f aca="true">IF(ISERROR($V1186),"",OFFSET('Smelter Look-up'!$I$4,$V1186-4,0))</f>
        <v/>
      </c>
      <c r="K1186" s="217"/>
      <c r="L1186" s="217"/>
      <c r="M1186" s="217"/>
      <c r="N1186" s="217"/>
      <c r="O1186" s="217"/>
      <c r="P1186" s="218"/>
      <c r="Q1186" s="219"/>
      <c r="R1186" s="220" t="str">
        <f aca="true">IF(ISERROR($V1186),"",OFFSET('Smelter Look-up'!$C$4,$V1186-4,0)&amp;"")</f>
        <v/>
      </c>
      <c r="S1186" s="221" t="str">
        <f aca="true">IF(B1186="","",IF(ISERROR(MATCH($E1186,CL,0)),"Unknown",INDIRECT("'C'!$A$"&amp;MATCH($E1186,CL,0)+1)))</f>
        <v/>
      </c>
      <c r="T1186" s="221" t="str">
        <f aca="true">IF(B1186="","",IF(ISERROR(MATCH($J1186,SorP!$B$1:$B$6279,0)),"",INDIRECT("'SorP'!$A$"&amp;MATCH($S1186&amp;$J1186,SorP!C:C,0))))</f>
        <v/>
      </c>
      <c r="U1186" s="222"/>
      <c r="V1186" s="223" t="e">
        <f aca="false">IF(C1186="",NA(),IF(OR(C1186="Smelter not listed",C1186="Smelter not yet identified"),MATCH($B1186&amp;$D1186,'Smelter Look-up'!$J:$J,0),MATCH($B1186&amp;$C1186,'Smelter Look-up'!$J:$J,0)))</f>
        <v>#N/A</v>
      </c>
      <c r="X1186" s="179" t="n">
        <f aca="false">IF(AND(C1186="Smelter not listed",OR(LEN(D1186)=0,LEN(E1186)=0)),1,0)</f>
        <v>0</v>
      </c>
      <c r="AB1186" s="224" t="str">
        <f aca="false">B1186&amp;C1186</f>
        <v/>
      </c>
    </row>
    <row r="1187" s="179" customFormat="true" ht="20.25" hidden="false" customHeight="false" outlineLevel="0" collapsed="false">
      <c r="A1187" s="221"/>
      <c r="B1187" s="211" t="str">
        <f aca="false">IF(LEN(A1187)=0,"",INDEX('Smelter Look-up'!$A:$A,MATCH($A1187,'Smelter Look-up'!$E:$E,0)))</f>
        <v/>
      </c>
      <c r="C1187" s="212" t="str">
        <f aca="false">IF(LEN(A1187)=0,"",INDEX('Smelter Look-up'!$C:$C,MATCH($A1187,'Smelter Look-up'!$E:$E,0)))</f>
        <v/>
      </c>
      <c r="D1187" s="213"/>
      <c r="E1187" s="211" t="str">
        <f aca="true">IF(ISERROR($V1187),"",OFFSET('Smelter Look-up'!$D$4,$V1187-4,0)&amp;"")</f>
        <v/>
      </c>
      <c r="F1187" s="214" t="str">
        <f aca="true">IF(ISERROR($V1187),"",OFFSET('Smelter Look-up'!$E$4,$V1187-4,0))</f>
        <v/>
      </c>
      <c r="G1187" s="214" t="str">
        <f aca="true">IF(C1187=$X$4,IF(ISERROR($V1187),"Enter smelter details","RMI"),IF(ISERROR($V1187),"",OFFSET('Smelter Look-up'!$F$4,$V1187-4,0)))</f>
        <v/>
      </c>
      <c r="H1187" s="215" t="str">
        <f aca="true">IF(ISERROR($V1187),"",OFFSET('Smelter Look-up'!$G$4,$V1187-4,0))</f>
        <v/>
      </c>
      <c r="I1187" s="216" t="str">
        <f aca="true">IF(ISERROR($V1187),"",OFFSET('Smelter Look-up'!$H$4,$V1187-4,0))</f>
        <v/>
      </c>
      <c r="J1187" s="216" t="str">
        <f aca="true">IF(ISERROR($V1187),"",OFFSET('Smelter Look-up'!$I$4,$V1187-4,0))</f>
        <v/>
      </c>
      <c r="K1187" s="217"/>
      <c r="L1187" s="217"/>
      <c r="M1187" s="217"/>
      <c r="N1187" s="217"/>
      <c r="O1187" s="217"/>
      <c r="P1187" s="218"/>
      <c r="Q1187" s="219"/>
      <c r="R1187" s="220" t="str">
        <f aca="true">IF(ISERROR($V1187),"",OFFSET('Smelter Look-up'!$C$4,$V1187-4,0)&amp;"")</f>
        <v/>
      </c>
      <c r="S1187" s="221" t="str">
        <f aca="true">IF(B1187="","",IF(ISERROR(MATCH($E1187,CL,0)),"Unknown",INDIRECT("'C'!$A$"&amp;MATCH($E1187,CL,0)+1)))</f>
        <v/>
      </c>
      <c r="T1187" s="221" t="str">
        <f aca="true">IF(B1187="","",IF(ISERROR(MATCH($J1187,SorP!$B$1:$B$6279,0)),"",INDIRECT("'SorP'!$A$"&amp;MATCH($S1187&amp;$J1187,SorP!C:C,0))))</f>
        <v/>
      </c>
      <c r="U1187" s="222"/>
      <c r="V1187" s="223" t="e">
        <f aca="false">IF(C1187="",NA(),IF(OR(C1187="Smelter not listed",C1187="Smelter not yet identified"),MATCH($B1187&amp;$D1187,'Smelter Look-up'!$J:$J,0),MATCH($B1187&amp;$C1187,'Smelter Look-up'!$J:$J,0)))</f>
        <v>#N/A</v>
      </c>
      <c r="X1187" s="179" t="n">
        <f aca="false">IF(AND(C1187="Smelter not listed",OR(LEN(D1187)=0,LEN(E1187)=0)),1,0)</f>
        <v>0</v>
      </c>
      <c r="AB1187" s="224" t="str">
        <f aca="false">B1187&amp;C1187</f>
        <v/>
      </c>
    </row>
    <row r="1188" s="179" customFormat="true" ht="20.25" hidden="false" customHeight="false" outlineLevel="0" collapsed="false">
      <c r="A1188" s="221"/>
      <c r="B1188" s="211" t="str">
        <f aca="false">IF(LEN(A1188)=0,"",INDEX('Smelter Look-up'!$A:$A,MATCH($A1188,'Smelter Look-up'!$E:$E,0)))</f>
        <v/>
      </c>
      <c r="C1188" s="212" t="str">
        <f aca="false">IF(LEN(A1188)=0,"",INDEX('Smelter Look-up'!$C:$C,MATCH($A1188,'Smelter Look-up'!$E:$E,0)))</f>
        <v/>
      </c>
      <c r="D1188" s="213"/>
      <c r="E1188" s="211" t="str">
        <f aca="true">IF(ISERROR($V1188),"",OFFSET('Smelter Look-up'!$D$4,$V1188-4,0)&amp;"")</f>
        <v/>
      </c>
      <c r="F1188" s="214" t="str">
        <f aca="true">IF(ISERROR($V1188),"",OFFSET('Smelter Look-up'!$E$4,$V1188-4,0))</f>
        <v/>
      </c>
      <c r="G1188" s="214" t="str">
        <f aca="true">IF(C1188=$X$4,IF(ISERROR($V1188),"Enter smelter details","RMI"),IF(ISERROR($V1188),"",OFFSET('Smelter Look-up'!$F$4,$V1188-4,0)))</f>
        <v/>
      </c>
      <c r="H1188" s="215" t="str">
        <f aca="true">IF(ISERROR($V1188),"",OFFSET('Smelter Look-up'!$G$4,$V1188-4,0))</f>
        <v/>
      </c>
      <c r="I1188" s="216" t="str">
        <f aca="true">IF(ISERROR($V1188),"",OFFSET('Smelter Look-up'!$H$4,$V1188-4,0))</f>
        <v/>
      </c>
      <c r="J1188" s="216" t="str">
        <f aca="true">IF(ISERROR($V1188),"",OFFSET('Smelter Look-up'!$I$4,$V1188-4,0))</f>
        <v/>
      </c>
      <c r="K1188" s="217"/>
      <c r="L1188" s="217"/>
      <c r="M1188" s="217"/>
      <c r="N1188" s="217"/>
      <c r="O1188" s="217"/>
      <c r="P1188" s="218"/>
      <c r="Q1188" s="219"/>
      <c r="R1188" s="220" t="str">
        <f aca="true">IF(ISERROR($V1188),"",OFFSET('Smelter Look-up'!$C$4,$V1188-4,0)&amp;"")</f>
        <v/>
      </c>
      <c r="S1188" s="221" t="str">
        <f aca="true">IF(B1188="","",IF(ISERROR(MATCH($E1188,CL,0)),"Unknown",INDIRECT("'C'!$A$"&amp;MATCH($E1188,CL,0)+1)))</f>
        <v/>
      </c>
      <c r="T1188" s="221" t="str">
        <f aca="true">IF(B1188="","",IF(ISERROR(MATCH($J1188,SorP!$B$1:$B$6279,0)),"",INDIRECT("'SorP'!$A$"&amp;MATCH($S1188&amp;$J1188,SorP!C:C,0))))</f>
        <v/>
      </c>
      <c r="U1188" s="222"/>
      <c r="V1188" s="223" t="e">
        <f aca="false">IF(C1188="",NA(),IF(OR(C1188="Smelter not listed",C1188="Smelter not yet identified"),MATCH($B1188&amp;$D1188,'Smelter Look-up'!$J:$J,0),MATCH($B1188&amp;$C1188,'Smelter Look-up'!$J:$J,0)))</f>
        <v>#N/A</v>
      </c>
      <c r="X1188" s="179" t="n">
        <f aca="false">IF(AND(C1188="Smelter not listed",OR(LEN(D1188)=0,LEN(E1188)=0)),1,0)</f>
        <v>0</v>
      </c>
      <c r="AB1188" s="224" t="str">
        <f aca="false">B1188&amp;C1188</f>
        <v/>
      </c>
    </row>
    <row r="1189" s="179" customFormat="true" ht="20.25" hidden="false" customHeight="false" outlineLevel="0" collapsed="false">
      <c r="A1189" s="221"/>
      <c r="B1189" s="211" t="str">
        <f aca="false">IF(LEN(A1189)=0,"",INDEX('Smelter Look-up'!$A:$A,MATCH($A1189,'Smelter Look-up'!$E:$E,0)))</f>
        <v/>
      </c>
      <c r="C1189" s="212" t="str">
        <f aca="false">IF(LEN(A1189)=0,"",INDEX('Smelter Look-up'!$C:$C,MATCH($A1189,'Smelter Look-up'!$E:$E,0)))</f>
        <v/>
      </c>
      <c r="D1189" s="213"/>
      <c r="E1189" s="211" t="str">
        <f aca="true">IF(ISERROR($V1189),"",OFFSET('Smelter Look-up'!$D$4,$V1189-4,0)&amp;"")</f>
        <v/>
      </c>
      <c r="F1189" s="214" t="str">
        <f aca="true">IF(ISERROR($V1189),"",OFFSET('Smelter Look-up'!$E$4,$V1189-4,0))</f>
        <v/>
      </c>
      <c r="G1189" s="214" t="str">
        <f aca="true">IF(C1189=$X$4,IF(ISERROR($V1189),"Enter smelter details","RMI"),IF(ISERROR($V1189),"",OFFSET('Smelter Look-up'!$F$4,$V1189-4,0)))</f>
        <v/>
      </c>
      <c r="H1189" s="215" t="str">
        <f aca="true">IF(ISERROR($V1189),"",OFFSET('Smelter Look-up'!$G$4,$V1189-4,0))</f>
        <v/>
      </c>
      <c r="I1189" s="216" t="str">
        <f aca="true">IF(ISERROR($V1189),"",OFFSET('Smelter Look-up'!$H$4,$V1189-4,0))</f>
        <v/>
      </c>
      <c r="J1189" s="216" t="str">
        <f aca="true">IF(ISERROR($V1189),"",OFFSET('Smelter Look-up'!$I$4,$V1189-4,0))</f>
        <v/>
      </c>
      <c r="K1189" s="217"/>
      <c r="L1189" s="217"/>
      <c r="M1189" s="217"/>
      <c r="N1189" s="217"/>
      <c r="O1189" s="217"/>
      <c r="P1189" s="218"/>
      <c r="Q1189" s="219"/>
      <c r="R1189" s="220" t="str">
        <f aca="true">IF(ISERROR($V1189),"",OFFSET('Smelter Look-up'!$C$4,$V1189-4,0)&amp;"")</f>
        <v/>
      </c>
      <c r="S1189" s="221" t="str">
        <f aca="true">IF(B1189="","",IF(ISERROR(MATCH($E1189,CL,0)),"Unknown",INDIRECT("'C'!$A$"&amp;MATCH($E1189,CL,0)+1)))</f>
        <v/>
      </c>
      <c r="T1189" s="221" t="str">
        <f aca="true">IF(B1189="","",IF(ISERROR(MATCH($J1189,SorP!$B$1:$B$6279,0)),"",INDIRECT("'SorP'!$A$"&amp;MATCH($S1189&amp;$J1189,SorP!C:C,0))))</f>
        <v/>
      </c>
      <c r="U1189" s="222"/>
      <c r="V1189" s="223" t="e">
        <f aca="false">IF(C1189="",NA(),IF(OR(C1189="Smelter not listed",C1189="Smelter not yet identified"),MATCH($B1189&amp;$D1189,'Smelter Look-up'!$J:$J,0),MATCH($B1189&amp;$C1189,'Smelter Look-up'!$J:$J,0)))</f>
        <v>#N/A</v>
      </c>
      <c r="X1189" s="179" t="n">
        <f aca="false">IF(AND(C1189="Smelter not listed",OR(LEN(D1189)=0,LEN(E1189)=0)),1,0)</f>
        <v>0</v>
      </c>
      <c r="AB1189" s="224" t="str">
        <f aca="false">B1189&amp;C1189</f>
        <v/>
      </c>
    </row>
    <row r="1190" s="179" customFormat="true" ht="20.25" hidden="false" customHeight="false" outlineLevel="0" collapsed="false">
      <c r="A1190" s="221"/>
      <c r="B1190" s="211" t="str">
        <f aca="false">IF(LEN(A1190)=0,"",INDEX('Smelter Look-up'!$A:$A,MATCH($A1190,'Smelter Look-up'!$E:$E,0)))</f>
        <v/>
      </c>
      <c r="C1190" s="212" t="str">
        <f aca="false">IF(LEN(A1190)=0,"",INDEX('Smelter Look-up'!$C:$C,MATCH($A1190,'Smelter Look-up'!$E:$E,0)))</f>
        <v/>
      </c>
      <c r="D1190" s="213"/>
      <c r="E1190" s="211" t="str">
        <f aca="true">IF(ISERROR($V1190),"",OFFSET('Smelter Look-up'!$D$4,$V1190-4,0)&amp;"")</f>
        <v/>
      </c>
      <c r="F1190" s="214" t="str">
        <f aca="true">IF(ISERROR($V1190),"",OFFSET('Smelter Look-up'!$E$4,$V1190-4,0))</f>
        <v/>
      </c>
      <c r="G1190" s="214" t="str">
        <f aca="true">IF(C1190=$X$4,IF(ISERROR($V1190),"Enter smelter details","RMI"),IF(ISERROR($V1190),"",OFFSET('Smelter Look-up'!$F$4,$V1190-4,0)))</f>
        <v/>
      </c>
      <c r="H1190" s="215" t="str">
        <f aca="true">IF(ISERROR($V1190),"",OFFSET('Smelter Look-up'!$G$4,$V1190-4,0))</f>
        <v/>
      </c>
      <c r="I1190" s="216" t="str">
        <f aca="true">IF(ISERROR($V1190),"",OFFSET('Smelter Look-up'!$H$4,$V1190-4,0))</f>
        <v/>
      </c>
      <c r="J1190" s="216" t="str">
        <f aca="true">IF(ISERROR($V1190),"",OFFSET('Smelter Look-up'!$I$4,$V1190-4,0))</f>
        <v/>
      </c>
      <c r="K1190" s="217"/>
      <c r="L1190" s="217"/>
      <c r="M1190" s="217"/>
      <c r="N1190" s="217"/>
      <c r="O1190" s="217"/>
      <c r="P1190" s="218"/>
      <c r="Q1190" s="219"/>
      <c r="R1190" s="220" t="str">
        <f aca="true">IF(ISERROR($V1190),"",OFFSET('Smelter Look-up'!$C$4,$V1190-4,0)&amp;"")</f>
        <v/>
      </c>
      <c r="S1190" s="221" t="str">
        <f aca="true">IF(B1190="","",IF(ISERROR(MATCH($E1190,CL,0)),"Unknown",INDIRECT("'C'!$A$"&amp;MATCH($E1190,CL,0)+1)))</f>
        <v/>
      </c>
      <c r="T1190" s="221" t="str">
        <f aca="true">IF(B1190="","",IF(ISERROR(MATCH($J1190,SorP!$B$1:$B$6279,0)),"",INDIRECT("'SorP'!$A$"&amp;MATCH($S1190&amp;$J1190,SorP!C:C,0))))</f>
        <v/>
      </c>
      <c r="U1190" s="222"/>
      <c r="V1190" s="223" t="e">
        <f aca="false">IF(C1190="",NA(),IF(OR(C1190="Smelter not listed",C1190="Smelter not yet identified"),MATCH($B1190&amp;$D1190,'Smelter Look-up'!$J:$J,0),MATCH($B1190&amp;$C1190,'Smelter Look-up'!$J:$J,0)))</f>
        <v>#N/A</v>
      </c>
      <c r="X1190" s="179" t="n">
        <f aca="false">IF(AND(C1190="Smelter not listed",OR(LEN(D1190)=0,LEN(E1190)=0)),1,0)</f>
        <v>0</v>
      </c>
      <c r="AB1190" s="224" t="str">
        <f aca="false">B1190&amp;C1190</f>
        <v/>
      </c>
    </row>
    <row r="1191" s="179" customFormat="true" ht="20.25" hidden="false" customHeight="false" outlineLevel="0" collapsed="false">
      <c r="A1191" s="221"/>
      <c r="B1191" s="211" t="str">
        <f aca="false">IF(LEN(A1191)=0,"",INDEX('Smelter Look-up'!$A:$A,MATCH($A1191,'Smelter Look-up'!$E:$E,0)))</f>
        <v/>
      </c>
      <c r="C1191" s="212" t="str">
        <f aca="false">IF(LEN(A1191)=0,"",INDEX('Smelter Look-up'!$C:$C,MATCH($A1191,'Smelter Look-up'!$E:$E,0)))</f>
        <v/>
      </c>
      <c r="D1191" s="213"/>
      <c r="E1191" s="211" t="str">
        <f aca="true">IF(ISERROR($V1191),"",OFFSET('Smelter Look-up'!$D$4,$V1191-4,0)&amp;"")</f>
        <v/>
      </c>
      <c r="F1191" s="214" t="str">
        <f aca="true">IF(ISERROR($V1191),"",OFFSET('Smelter Look-up'!$E$4,$V1191-4,0))</f>
        <v/>
      </c>
      <c r="G1191" s="214" t="str">
        <f aca="true">IF(C1191=$X$4,IF(ISERROR($V1191),"Enter smelter details","RMI"),IF(ISERROR($V1191),"",OFFSET('Smelter Look-up'!$F$4,$V1191-4,0)))</f>
        <v/>
      </c>
      <c r="H1191" s="215" t="str">
        <f aca="true">IF(ISERROR($V1191),"",OFFSET('Smelter Look-up'!$G$4,$V1191-4,0))</f>
        <v/>
      </c>
      <c r="I1191" s="216" t="str">
        <f aca="true">IF(ISERROR($V1191),"",OFFSET('Smelter Look-up'!$H$4,$V1191-4,0))</f>
        <v/>
      </c>
      <c r="J1191" s="216" t="str">
        <f aca="true">IF(ISERROR($V1191),"",OFFSET('Smelter Look-up'!$I$4,$V1191-4,0))</f>
        <v/>
      </c>
      <c r="K1191" s="217"/>
      <c r="L1191" s="217"/>
      <c r="M1191" s="217"/>
      <c r="N1191" s="217"/>
      <c r="O1191" s="217"/>
      <c r="P1191" s="218"/>
      <c r="Q1191" s="219"/>
      <c r="R1191" s="220" t="str">
        <f aca="true">IF(ISERROR($V1191),"",OFFSET('Smelter Look-up'!$C$4,$V1191-4,0)&amp;"")</f>
        <v/>
      </c>
      <c r="S1191" s="221" t="str">
        <f aca="true">IF(B1191="","",IF(ISERROR(MATCH($E1191,CL,0)),"Unknown",INDIRECT("'C'!$A$"&amp;MATCH($E1191,CL,0)+1)))</f>
        <v/>
      </c>
      <c r="T1191" s="221" t="str">
        <f aca="true">IF(B1191="","",IF(ISERROR(MATCH($J1191,SorP!$B$1:$B$6279,0)),"",INDIRECT("'SorP'!$A$"&amp;MATCH($S1191&amp;$J1191,SorP!C:C,0))))</f>
        <v/>
      </c>
      <c r="U1191" s="222"/>
      <c r="V1191" s="223" t="e">
        <f aca="false">IF(C1191="",NA(),IF(OR(C1191="Smelter not listed",C1191="Smelter not yet identified"),MATCH($B1191&amp;$D1191,'Smelter Look-up'!$J:$J,0),MATCH($B1191&amp;$C1191,'Smelter Look-up'!$J:$J,0)))</f>
        <v>#N/A</v>
      </c>
      <c r="X1191" s="179" t="n">
        <f aca="false">IF(AND(C1191="Smelter not listed",OR(LEN(D1191)=0,LEN(E1191)=0)),1,0)</f>
        <v>0</v>
      </c>
      <c r="AB1191" s="224" t="str">
        <f aca="false">B1191&amp;C1191</f>
        <v/>
      </c>
    </row>
    <row r="1192" s="179" customFormat="true" ht="20.25" hidden="false" customHeight="false" outlineLevel="0" collapsed="false">
      <c r="A1192" s="221"/>
      <c r="B1192" s="211" t="str">
        <f aca="false">IF(LEN(A1192)=0,"",INDEX('Smelter Look-up'!$A:$A,MATCH($A1192,'Smelter Look-up'!$E:$E,0)))</f>
        <v/>
      </c>
      <c r="C1192" s="212" t="str">
        <f aca="false">IF(LEN(A1192)=0,"",INDEX('Smelter Look-up'!$C:$C,MATCH($A1192,'Smelter Look-up'!$E:$E,0)))</f>
        <v/>
      </c>
      <c r="D1192" s="213"/>
      <c r="E1192" s="211" t="str">
        <f aca="true">IF(ISERROR($V1192),"",OFFSET('Smelter Look-up'!$D$4,$V1192-4,0)&amp;"")</f>
        <v/>
      </c>
      <c r="F1192" s="214" t="str">
        <f aca="true">IF(ISERROR($V1192),"",OFFSET('Smelter Look-up'!$E$4,$V1192-4,0))</f>
        <v/>
      </c>
      <c r="G1192" s="214" t="str">
        <f aca="true">IF(C1192=$X$4,IF(ISERROR($V1192),"Enter smelter details","RMI"),IF(ISERROR($V1192),"",OFFSET('Smelter Look-up'!$F$4,$V1192-4,0)))</f>
        <v/>
      </c>
      <c r="H1192" s="215" t="str">
        <f aca="true">IF(ISERROR($V1192),"",OFFSET('Smelter Look-up'!$G$4,$V1192-4,0))</f>
        <v/>
      </c>
      <c r="I1192" s="216" t="str">
        <f aca="true">IF(ISERROR($V1192),"",OFFSET('Smelter Look-up'!$H$4,$V1192-4,0))</f>
        <v/>
      </c>
      <c r="J1192" s="216" t="str">
        <f aca="true">IF(ISERROR($V1192),"",OFFSET('Smelter Look-up'!$I$4,$V1192-4,0))</f>
        <v/>
      </c>
      <c r="K1192" s="217"/>
      <c r="L1192" s="217"/>
      <c r="M1192" s="217"/>
      <c r="N1192" s="217"/>
      <c r="O1192" s="217"/>
      <c r="P1192" s="218"/>
      <c r="Q1192" s="219"/>
      <c r="R1192" s="220" t="str">
        <f aca="true">IF(ISERROR($V1192),"",OFFSET('Smelter Look-up'!$C$4,$V1192-4,0)&amp;"")</f>
        <v/>
      </c>
      <c r="S1192" s="221" t="str">
        <f aca="true">IF(B1192="","",IF(ISERROR(MATCH($E1192,CL,0)),"Unknown",INDIRECT("'C'!$A$"&amp;MATCH($E1192,CL,0)+1)))</f>
        <v/>
      </c>
      <c r="T1192" s="221" t="str">
        <f aca="true">IF(B1192="","",IF(ISERROR(MATCH($J1192,SorP!$B$1:$B$6279,0)),"",INDIRECT("'SorP'!$A$"&amp;MATCH($S1192&amp;$J1192,SorP!C:C,0))))</f>
        <v/>
      </c>
      <c r="U1192" s="222"/>
      <c r="V1192" s="223" t="e">
        <f aca="false">IF(C1192="",NA(),IF(OR(C1192="Smelter not listed",C1192="Smelter not yet identified"),MATCH($B1192&amp;$D1192,'Smelter Look-up'!$J:$J,0),MATCH($B1192&amp;$C1192,'Smelter Look-up'!$J:$J,0)))</f>
        <v>#N/A</v>
      </c>
      <c r="X1192" s="179" t="n">
        <f aca="false">IF(AND(C1192="Smelter not listed",OR(LEN(D1192)=0,LEN(E1192)=0)),1,0)</f>
        <v>0</v>
      </c>
      <c r="AB1192" s="224" t="str">
        <f aca="false">B1192&amp;C1192</f>
        <v/>
      </c>
    </row>
    <row r="1193" s="179" customFormat="true" ht="20.25" hidden="false" customHeight="false" outlineLevel="0" collapsed="false">
      <c r="A1193" s="221"/>
      <c r="B1193" s="211" t="str">
        <f aca="false">IF(LEN(A1193)=0,"",INDEX('Smelter Look-up'!$A:$A,MATCH($A1193,'Smelter Look-up'!$E:$E,0)))</f>
        <v/>
      </c>
      <c r="C1193" s="212" t="str">
        <f aca="false">IF(LEN(A1193)=0,"",INDEX('Smelter Look-up'!$C:$C,MATCH($A1193,'Smelter Look-up'!$E:$E,0)))</f>
        <v/>
      </c>
      <c r="D1193" s="213"/>
      <c r="E1193" s="211" t="str">
        <f aca="true">IF(ISERROR($V1193),"",OFFSET('Smelter Look-up'!$D$4,$V1193-4,0)&amp;"")</f>
        <v/>
      </c>
      <c r="F1193" s="214" t="str">
        <f aca="true">IF(ISERROR($V1193),"",OFFSET('Smelter Look-up'!$E$4,$V1193-4,0))</f>
        <v/>
      </c>
      <c r="G1193" s="214" t="str">
        <f aca="true">IF(C1193=$X$4,IF(ISERROR($V1193),"Enter smelter details","RMI"),IF(ISERROR($V1193),"",OFFSET('Smelter Look-up'!$F$4,$V1193-4,0)))</f>
        <v/>
      </c>
      <c r="H1193" s="215" t="str">
        <f aca="true">IF(ISERROR($V1193),"",OFFSET('Smelter Look-up'!$G$4,$V1193-4,0))</f>
        <v/>
      </c>
      <c r="I1193" s="216" t="str">
        <f aca="true">IF(ISERROR($V1193),"",OFFSET('Smelter Look-up'!$H$4,$V1193-4,0))</f>
        <v/>
      </c>
      <c r="J1193" s="216" t="str">
        <f aca="true">IF(ISERROR($V1193),"",OFFSET('Smelter Look-up'!$I$4,$V1193-4,0))</f>
        <v/>
      </c>
      <c r="K1193" s="217"/>
      <c r="L1193" s="217"/>
      <c r="M1193" s="217"/>
      <c r="N1193" s="217"/>
      <c r="O1193" s="217"/>
      <c r="P1193" s="218"/>
      <c r="Q1193" s="219"/>
      <c r="R1193" s="220" t="str">
        <f aca="true">IF(ISERROR($V1193),"",OFFSET('Smelter Look-up'!$C$4,$V1193-4,0)&amp;"")</f>
        <v/>
      </c>
      <c r="S1193" s="221" t="str">
        <f aca="true">IF(B1193="","",IF(ISERROR(MATCH($E1193,CL,0)),"Unknown",INDIRECT("'C'!$A$"&amp;MATCH($E1193,CL,0)+1)))</f>
        <v/>
      </c>
      <c r="T1193" s="221" t="str">
        <f aca="true">IF(B1193="","",IF(ISERROR(MATCH($J1193,SorP!$B$1:$B$6279,0)),"",INDIRECT("'SorP'!$A$"&amp;MATCH($S1193&amp;$J1193,SorP!C:C,0))))</f>
        <v/>
      </c>
      <c r="U1193" s="222"/>
      <c r="V1193" s="223" t="e">
        <f aca="false">IF(C1193="",NA(),IF(OR(C1193="Smelter not listed",C1193="Smelter not yet identified"),MATCH($B1193&amp;$D1193,'Smelter Look-up'!$J:$J,0),MATCH($B1193&amp;$C1193,'Smelter Look-up'!$J:$J,0)))</f>
        <v>#N/A</v>
      </c>
      <c r="X1193" s="179" t="n">
        <f aca="false">IF(AND(C1193="Smelter not listed",OR(LEN(D1193)=0,LEN(E1193)=0)),1,0)</f>
        <v>0</v>
      </c>
      <c r="AB1193" s="224" t="str">
        <f aca="false">B1193&amp;C1193</f>
        <v/>
      </c>
    </row>
    <row r="1194" s="179" customFormat="true" ht="20.25" hidden="false" customHeight="false" outlineLevel="0" collapsed="false">
      <c r="A1194" s="221"/>
      <c r="B1194" s="211" t="str">
        <f aca="false">IF(LEN(A1194)=0,"",INDEX('Smelter Look-up'!$A:$A,MATCH($A1194,'Smelter Look-up'!$E:$E,0)))</f>
        <v/>
      </c>
      <c r="C1194" s="212" t="str">
        <f aca="false">IF(LEN(A1194)=0,"",INDEX('Smelter Look-up'!$C:$C,MATCH($A1194,'Smelter Look-up'!$E:$E,0)))</f>
        <v/>
      </c>
      <c r="D1194" s="213"/>
      <c r="E1194" s="211" t="str">
        <f aca="true">IF(ISERROR($V1194),"",OFFSET('Smelter Look-up'!$D$4,$V1194-4,0)&amp;"")</f>
        <v/>
      </c>
      <c r="F1194" s="214" t="str">
        <f aca="true">IF(ISERROR($V1194),"",OFFSET('Smelter Look-up'!$E$4,$V1194-4,0))</f>
        <v/>
      </c>
      <c r="G1194" s="214" t="str">
        <f aca="true">IF(C1194=$X$4,IF(ISERROR($V1194),"Enter smelter details","RMI"),IF(ISERROR($V1194),"",OFFSET('Smelter Look-up'!$F$4,$V1194-4,0)))</f>
        <v/>
      </c>
      <c r="H1194" s="215" t="str">
        <f aca="true">IF(ISERROR($V1194),"",OFFSET('Smelter Look-up'!$G$4,$V1194-4,0))</f>
        <v/>
      </c>
      <c r="I1194" s="216" t="str">
        <f aca="true">IF(ISERROR($V1194),"",OFFSET('Smelter Look-up'!$H$4,$V1194-4,0))</f>
        <v/>
      </c>
      <c r="J1194" s="216" t="str">
        <f aca="true">IF(ISERROR($V1194),"",OFFSET('Smelter Look-up'!$I$4,$V1194-4,0))</f>
        <v/>
      </c>
      <c r="K1194" s="217"/>
      <c r="L1194" s="217"/>
      <c r="M1194" s="217"/>
      <c r="N1194" s="217"/>
      <c r="O1194" s="217"/>
      <c r="P1194" s="218"/>
      <c r="Q1194" s="219"/>
      <c r="R1194" s="220" t="str">
        <f aca="true">IF(ISERROR($V1194),"",OFFSET('Smelter Look-up'!$C$4,$V1194-4,0)&amp;"")</f>
        <v/>
      </c>
      <c r="S1194" s="221" t="str">
        <f aca="true">IF(B1194="","",IF(ISERROR(MATCH($E1194,CL,0)),"Unknown",INDIRECT("'C'!$A$"&amp;MATCH($E1194,CL,0)+1)))</f>
        <v/>
      </c>
      <c r="T1194" s="221" t="str">
        <f aca="true">IF(B1194="","",IF(ISERROR(MATCH($J1194,SorP!$B$1:$B$6279,0)),"",INDIRECT("'SorP'!$A$"&amp;MATCH($S1194&amp;$J1194,SorP!C:C,0))))</f>
        <v/>
      </c>
      <c r="U1194" s="222"/>
      <c r="V1194" s="223" t="e">
        <f aca="false">IF(C1194="",NA(),IF(OR(C1194="Smelter not listed",C1194="Smelter not yet identified"),MATCH($B1194&amp;$D1194,'Smelter Look-up'!$J:$J,0),MATCH($B1194&amp;$C1194,'Smelter Look-up'!$J:$J,0)))</f>
        <v>#N/A</v>
      </c>
      <c r="X1194" s="179" t="n">
        <f aca="false">IF(AND(C1194="Smelter not listed",OR(LEN(D1194)=0,LEN(E1194)=0)),1,0)</f>
        <v>0</v>
      </c>
      <c r="AB1194" s="224" t="str">
        <f aca="false">B1194&amp;C1194</f>
        <v/>
      </c>
    </row>
    <row r="1195" s="179" customFormat="true" ht="20.25" hidden="false" customHeight="false" outlineLevel="0" collapsed="false">
      <c r="A1195" s="221"/>
      <c r="B1195" s="211" t="str">
        <f aca="false">IF(LEN(A1195)=0,"",INDEX('Smelter Look-up'!$A:$A,MATCH($A1195,'Smelter Look-up'!$E:$E,0)))</f>
        <v/>
      </c>
      <c r="C1195" s="212" t="str">
        <f aca="false">IF(LEN(A1195)=0,"",INDEX('Smelter Look-up'!$C:$C,MATCH($A1195,'Smelter Look-up'!$E:$E,0)))</f>
        <v/>
      </c>
      <c r="D1195" s="213"/>
      <c r="E1195" s="211" t="str">
        <f aca="true">IF(ISERROR($V1195),"",OFFSET('Smelter Look-up'!$D$4,$V1195-4,0)&amp;"")</f>
        <v/>
      </c>
      <c r="F1195" s="214" t="str">
        <f aca="true">IF(ISERROR($V1195),"",OFFSET('Smelter Look-up'!$E$4,$V1195-4,0))</f>
        <v/>
      </c>
      <c r="G1195" s="214" t="str">
        <f aca="true">IF(C1195=$X$4,IF(ISERROR($V1195),"Enter smelter details","RMI"),IF(ISERROR($V1195),"",OFFSET('Smelter Look-up'!$F$4,$V1195-4,0)))</f>
        <v/>
      </c>
      <c r="H1195" s="215" t="str">
        <f aca="true">IF(ISERROR($V1195),"",OFFSET('Smelter Look-up'!$G$4,$V1195-4,0))</f>
        <v/>
      </c>
      <c r="I1195" s="216" t="str">
        <f aca="true">IF(ISERROR($V1195),"",OFFSET('Smelter Look-up'!$H$4,$V1195-4,0))</f>
        <v/>
      </c>
      <c r="J1195" s="216" t="str">
        <f aca="true">IF(ISERROR($V1195),"",OFFSET('Smelter Look-up'!$I$4,$V1195-4,0))</f>
        <v/>
      </c>
      <c r="K1195" s="217"/>
      <c r="L1195" s="217"/>
      <c r="M1195" s="217"/>
      <c r="N1195" s="217"/>
      <c r="O1195" s="217"/>
      <c r="P1195" s="218"/>
      <c r="Q1195" s="219"/>
      <c r="R1195" s="220" t="str">
        <f aca="true">IF(ISERROR($V1195),"",OFFSET('Smelter Look-up'!$C$4,$V1195-4,0)&amp;"")</f>
        <v/>
      </c>
      <c r="S1195" s="221" t="str">
        <f aca="true">IF(B1195="","",IF(ISERROR(MATCH($E1195,CL,0)),"Unknown",INDIRECT("'C'!$A$"&amp;MATCH($E1195,CL,0)+1)))</f>
        <v/>
      </c>
      <c r="T1195" s="221" t="str">
        <f aca="true">IF(B1195="","",IF(ISERROR(MATCH($J1195,SorP!$B$1:$B$6279,0)),"",INDIRECT("'SorP'!$A$"&amp;MATCH($S1195&amp;$J1195,SorP!C:C,0))))</f>
        <v/>
      </c>
      <c r="U1195" s="222"/>
      <c r="V1195" s="223" t="e">
        <f aca="false">IF(C1195="",NA(),IF(OR(C1195="Smelter not listed",C1195="Smelter not yet identified"),MATCH($B1195&amp;$D1195,'Smelter Look-up'!$J:$J,0),MATCH($B1195&amp;$C1195,'Smelter Look-up'!$J:$J,0)))</f>
        <v>#N/A</v>
      </c>
      <c r="X1195" s="179" t="n">
        <f aca="false">IF(AND(C1195="Smelter not listed",OR(LEN(D1195)=0,LEN(E1195)=0)),1,0)</f>
        <v>0</v>
      </c>
      <c r="AB1195" s="224" t="str">
        <f aca="false">B1195&amp;C1195</f>
        <v/>
      </c>
    </row>
    <row r="1196" s="179" customFormat="true" ht="20.25" hidden="false" customHeight="false" outlineLevel="0" collapsed="false">
      <c r="A1196" s="221"/>
      <c r="B1196" s="211" t="str">
        <f aca="false">IF(LEN(A1196)=0,"",INDEX('Smelter Look-up'!$A:$A,MATCH($A1196,'Smelter Look-up'!$E:$E,0)))</f>
        <v/>
      </c>
      <c r="C1196" s="212" t="str">
        <f aca="false">IF(LEN(A1196)=0,"",INDEX('Smelter Look-up'!$C:$C,MATCH($A1196,'Smelter Look-up'!$E:$E,0)))</f>
        <v/>
      </c>
      <c r="D1196" s="213"/>
      <c r="E1196" s="211" t="str">
        <f aca="true">IF(ISERROR($V1196),"",OFFSET('Smelter Look-up'!$D$4,$V1196-4,0)&amp;"")</f>
        <v/>
      </c>
      <c r="F1196" s="214" t="str">
        <f aca="true">IF(ISERROR($V1196),"",OFFSET('Smelter Look-up'!$E$4,$V1196-4,0))</f>
        <v/>
      </c>
      <c r="G1196" s="214" t="str">
        <f aca="true">IF(C1196=$X$4,IF(ISERROR($V1196),"Enter smelter details","RMI"),IF(ISERROR($V1196),"",OFFSET('Smelter Look-up'!$F$4,$V1196-4,0)))</f>
        <v/>
      </c>
      <c r="H1196" s="215" t="str">
        <f aca="true">IF(ISERROR($V1196),"",OFFSET('Smelter Look-up'!$G$4,$V1196-4,0))</f>
        <v/>
      </c>
      <c r="I1196" s="216" t="str">
        <f aca="true">IF(ISERROR($V1196),"",OFFSET('Smelter Look-up'!$H$4,$V1196-4,0))</f>
        <v/>
      </c>
      <c r="J1196" s="216" t="str">
        <f aca="true">IF(ISERROR($V1196),"",OFFSET('Smelter Look-up'!$I$4,$V1196-4,0))</f>
        <v/>
      </c>
      <c r="K1196" s="217"/>
      <c r="L1196" s="217"/>
      <c r="M1196" s="217"/>
      <c r="N1196" s="217"/>
      <c r="O1196" s="217"/>
      <c r="P1196" s="218"/>
      <c r="Q1196" s="219"/>
      <c r="R1196" s="220" t="str">
        <f aca="true">IF(ISERROR($V1196),"",OFFSET('Smelter Look-up'!$C$4,$V1196-4,0)&amp;"")</f>
        <v/>
      </c>
      <c r="S1196" s="221" t="str">
        <f aca="true">IF(B1196="","",IF(ISERROR(MATCH($E1196,CL,0)),"Unknown",INDIRECT("'C'!$A$"&amp;MATCH($E1196,CL,0)+1)))</f>
        <v/>
      </c>
      <c r="T1196" s="221" t="str">
        <f aca="true">IF(B1196="","",IF(ISERROR(MATCH($J1196,SorP!$B$1:$B$6279,0)),"",INDIRECT("'SorP'!$A$"&amp;MATCH($S1196&amp;$J1196,SorP!C:C,0))))</f>
        <v/>
      </c>
      <c r="U1196" s="222"/>
      <c r="V1196" s="223" t="e">
        <f aca="false">IF(C1196="",NA(),IF(OR(C1196="Smelter not listed",C1196="Smelter not yet identified"),MATCH($B1196&amp;$D1196,'Smelter Look-up'!$J:$J,0),MATCH($B1196&amp;$C1196,'Smelter Look-up'!$J:$J,0)))</f>
        <v>#N/A</v>
      </c>
      <c r="X1196" s="179" t="n">
        <f aca="false">IF(AND(C1196="Smelter not listed",OR(LEN(D1196)=0,LEN(E1196)=0)),1,0)</f>
        <v>0</v>
      </c>
      <c r="AB1196" s="224" t="str">
        <f aca="false">B1196&amp;C1196</f>
        <v/>
      </c>
    </row>
    <row r="1197" s="179" customFormat="true" ht="20.25" hidden="false" customHeight="false" outlineLevel="0" collapsed="false">
      <c r="A1197" s="221"/>
      <c r="B1197" s="211" t="str">
        <f aca="false">IF(LEN(A1197)=0,"",INDEX('Smelter Look-up'!$A:$A,MATCH($A1197,'Smelter Look-up'!$E:$E,0)))</f>
        <v/>
      </c>
      <c r="C1197" s="212" t="str">
        <f aca="false">IF(LEN(A1197)=0,"",INDEX('Smelter Look-up'!$C:$C,MATCH($A1197,'Smelter Look-up'!$E:$E,0)))</f>
        <v/>
      </c>
      <c r="D1197" s="213"/>
      <c r="E1197" s="211" t="str">
        <f aca="true">IF(ISERROR($V1197),"",OFFSET('Smelter Look-up'!$D$4,$V1197-4,0)&amp;"")</f>
        <v/>
      </c>
      <c r="F1197" s="214" t="str">
        <f aca="true">IF(ISERROR($V1197),"",OFFSET('Smelter Look-up'!$E$4,$V1197-4,0))</f>
        <v/>
      </c>
      <c r="G1197" s="214" t="str">
        <f aca="true">IF(C1197=$X$4,IF(ISERROR($V1197),"Enter smelter details","RMI"),IF(ISERROR($V1197),"",OFFSET('Smelter Look-up'!$F$4,$V1197-4,0)))</f>
        <v/>
      </c>
      <c r="H1197" s="215" t="str">
        <f aca="true">IF(ISERROR($V1197),"",OFFSET('Smelter Look-up'!$G$4,$V1197-4,0))</f>
        <v/>
      </c>
      <c r="I1197" s="216" t="str">
        <f aca="true">IF(ISERROR($V1197),"",OFFSET('Smelter Look-up'!$H$4,$V1197-4,0))</f>
        <v/>
      </c>
      <c r="J1197" s="216" t="str">
        <f aca="true">IF(ISERROR($V1197),"",OFFSET('Smelter Look-up'!$I$4,$V1197-4,0))</f>
        <v/>
      </c>
      <c r="K1197" s="217"/>
      <c r="L1197" s="217"/>
      <c r="M1197" s="217"/>
      <c r="N1197" s="217"/>
      <c r="O1197" s="217"/>
      <c r="P1197" s="218"/>
      <c r="Q1197" s="219"/>
      <c r="R1197" s="220" t="str">
        <f aca="true">IF(ISERROR($V1197),"",OFFSET('Smelter Look-up'!$C$4,$V1197-4,0)&amp;"")</f>
        <v/>
      </c>
      <c r="S1197" s="221" t="str">
        <f aca="true">IF(B1197="","",IF(ISERROR(MATCH($E1197,CL,0)),"Unknown",INDIRECT("'C'!$A$"&amp;MATCH($E1197,CL,0)+1)))</f>
        <v/>
      </c>
      <c r="T1197" s="221" t="str">
        <f aca="true">IF(B1197="","",IF(ISERROR(MATCH($J1197,SorP!$B$1:$B$6279,0)),"",INDIRECT("'SorP'!$A$"&amp;MATCH($S1197&amp;$J1197,SorP!C:C,0))))</f>
        <v/>
      </c>
      <c r="U1197" s="222"/>
      <c r="V1197" s="223" t="e">
        <f aca="false">IF(C1197="",NA(),IF(OR(C1197="Smelter not listed",C1197="Smelter not yet identified"),MATCH($B1197&amp;$D1197,'Smelter Look-up'!$J:$J,0),MATCH($B1197&amp;$C1197,'Smelter Look-up'!$J:$J,0)))</f>
        <v>#N/A</v>
      </c>
      <c r="X1197" s="179" t="n">
        <f aca="false">IF(AND(C1197="Smelter not listed",OR(LEN(D1197)=0,LEN(E1197)=0)),1,0)</f>
        <v>0</v>
      </c>
      <c r="AB1197" s="224" t="str">
        <f aca="false">B1197&amp;C1197</f>
        <v/>
      </c>
    </row>
    <row r="1198" s="179" customFormat="true" ht="20.25" hidden="false" customHeight="false" outlineLevel="0" collapsed="false">
      <c r="A1198" s="221"/>
      <c r="B1198" s="211" t="str">
        <f aca="false">IF(LEN(A1198)=0,"",INDEX('Smelter Look-up'!$A:$A,MATCH($A1198,'Smelter Look-up'!$E:$E,0)))</f>
        <v/>
      </c>
      <c r="C1198" s="212" t="str">
        <f aca="false">IF(LEN(A1198)=0,"",INDEX('Smelter Look-up'!$C:$C,MATCH($A1198,'Smelter Look-up'!$E:$E,0)))</f>
        <v/>
      </c>
      <c r="D1198" s="213"/>
      <c r="E1198" s="211" t="str">
        <f aca="true">IF(ISERROR($V1198),"",OFFSET('Smelter Look-up'!$D$4,$V1198-4,0)&amp;"")</f>
        <v/>
      </c>
      <c r="F1198" s="214" t="str">
        <f aca="true">IF(ISERROR($V1198),"",OFFSET('Smelter Look-up'!$E$4,$V1198-4,0))</f>
        <v/>
      </c>
      <c r="G1198" s="214" t="str">
        <f aca="true">IF(C1198=$X$4,IF(ISERROR($V1198),"Enter smelter details","RMI"),IF(ISERROR($V1198),"",OFFSET('Smelter Look-up'!$F$4,$V1198-4,0)))</f>
        <v/>
      </c>
      <c r="H1198" s="215" t="str">
        <f aca="true">IF(ISERROR($V1198),"",OFFSET('Smelter Look-up'!$G$4,$V1198-4,0))</f>
        <v/>
      </c>
      <c r="I1198" s="216" t="str">
        <f aca="true">IF(ISERROR($V1198),"",OFFSET('Smelter Look-up'!$H$4,$V1198-4,0))</f>
        <v/>
      </c>
      <c r="J1198" s="216" t="str">
        <f aca="true">IF(ISERROR($V1198),"",OFFSET('Smelter Look-up'!$I$4,$V1198-4,0))</f>
        <v/>
      </c>
      <c r="K1198" s="217"/>
      <c r="L1198" s="217"/>
      <c r="M1198" s="217"/>
      <c r="N1198" s="217"/>
      <c r="O1198" s="217"/>
      <c r="P1198" s="218"/>
      <c r="Q1198" s="219"/>
      <c r="R1198" s="220" t="str">
        <f aca="true">IF(ISERROR($V1198),"",OFFSET('Smelter Look-up'!$C$4,$V1198-4,0)&amp;"")</f>
        <v/>
      </c>
      <c r="S1198" s="221" t="str">
        <f aca="true">IF(B1198="","",IF(ISERROR(MATCH($E1198,CL,0)),"Unknown",INDIRECT("'C'!$A$"&amp;MATCH($E1198,CL,0)+1)))</f>
        <v/>
      </c>
      <c r="T1198" s="221" t="str">
        <f aca="true">IF(B1198="","",IF(ISERROR(MATCH($J1198,SorP!$B$1:$B$6279,0)),"",INDIRECT("'SorP'!$A$"&amp;MATCH($S1198&amp;$J1198,SorP!C:C,0))))</f>
        <v/>
      </c>
      <c r="U1198" s="222"/>
      <c r="V1198" s="223" t="e">
        <f aca="false">IF(C1198="",NA(),IF(OR(C1198="Smelter not listed",C1198="Smelter not yet identified"),MATCH($B1198&amp;$D1198,'Smelter Look-up'!$J:$J,0),MATCH($B1198&amp;$C1198,'Smelter Look-up'!$J:$J,0)))</f>
        <v>#N/A</v>
      </c>
      <c r="X1198" s="179" t="n">
        <f aca="false">IF(AND(C1198="Smelter not listed",OR(LEN(D1198)=0,LEN(E1198)=0)),1,0)</f>
        <v>0</v>
      </c>
      <c r="AB1198" s="224" t="str">
        <f aca="false">B1198&amp;C1198</f>
        <v/>
      </c>
    </row>
    <row r="1199" s="179" customFormat="true" ht="20.25" hidden="false" customHeight="false" outlineLevel="0" collapsed="false">
      <c r="A1199" s="221"/>
      <c r="B1199" s="211" t="str">
        <f aca="false">IF(LEN(A1199)=0,"",INDEX('Smelter Look-up'!$A:$A,MATCH($A1199,'Smelter Look-up'!$E:$E,0)))</f>
        <v/>
      </c>
      <c r="C1199" s="212" t="str">
        <f aca="false">IF(LEN(A1199)=0,"",INDEX('Smelter Look-up'!$C:$C,MATCH($A1199,'Smelter Look-up'!$E:$E,0)))</f>
        <v/>
      </c>
      <c r="D1199" s="213"/>
      <c r="E1199" s="211" t="str">
        <f aca="true">IF(ISERROR($V1199),"",OFFSET('Smelter Look-up'!$D$4,$V1199-4,0)&amp;"")</f>
        <v/>
      </c>
      <c r="F1199" s="214" t="str">
        <f aca="true">IF(ISERROR($V1199),"",OFFSET('Smelter Look-up'!$E$4,$V1199-4,0))</f>
        <v/>
      </c>
      <c r="G1199" s="214" t="str">
        <f aca="true">IF(C1199=$X$4,IF(ISERROR($V1199),"Enter smelter details","RMI"),IF(ISERROR($V1199),"",OFFSET('Smelter Look-up'!$F$4,$V1199-4,0)))</f>
        <v/>
      </c>
      <c r="H1199" s="215" t="str">
        <f aca="true">IF(ISERROR($V1199),"",OFFSET('Smelter Look-up'!$G$4,$V1199-4,0))</f>
        <v/>
      </c>
      <c r="I1199" s="216" t="str">
        <f aca="true">IF(ISERROR($V1199),"",OFFSET('Smelter Look-up'!$H$4,$V1199-4,0))</f>
        <v/>
      </c>
      <c r="J1199" s="216" t="str">
        <f aca="true">IF(ISERROR($V1199),"",OFFSET('Smelter Look-up'!$I$4,$V1199-4,0))</f>
        <v/>
      </c>
      <c r="K1199" s="217"/>
      <c r="L1199" s="217"/>
      <c r="M1199" s="217"/>
      <c r="N1199" s="217"/>
      <c r="O1199" s="217"/>
      <c r="P1199" s="218"/>
      <c r="Q1199" s="219"/>
      <c r="R1199" s="220" t="str">
        <f aca="true">IF(ISERROR($V1199),"",OFFSET('Smelter Look-up'!$C$4,$V1199-4,0)&amp;"")</f>
        <v/>
      </c>
      <c r="S1199" s="221" t="str">
        <f aca="true">IF(B1199="","",IF(ISERROR(MATCH($E1199,CL,0)),"Unknown",INDIRECT("'C'!$A$"&amp;MATCH($E1199,CL,0)+1)))</f>
        <v/>
      </c>
      <c r="T1199" s="221" t="str">
        <f aca="true">IF(B1199="","",IF(ISERROR(MATCH($J1199,SorP!$B$1:$B$6279,0)),"",INDIRECT("'SorP'!$A$"&amp;MATCH($S1199&amp;$J1199,SorP!C:C,0))))</f>
        <v/>
      </c>
      <c r="U1199" s="222"/>
      <c r="V1199" s="223" t="e">
        <f aca="false">IF(C1199="",NA(),IF(OR(C1199="Smelter not listed",C1199="Smelter not yet identified"),MATCH($B1199&amp;$D1199,'Smelter Look-up'!$J:$J,0),MATCH($B1199&amp;$C1199,'Smelter Look-up'!$J:$J,0)))</f>
        <v>#N/A</v>
      </c>
      <c r="X1199" s="179" t="n">
        <f aca="false">IF(AND(C1199="Smelter not listed",OR(LEN(D1199)=0,LEN(E1199)=0)),1,0)</f>
        <v>0</v>
      </c>
      <c r="AB1199" s="224" t="str">
        <f aca="false">B1199&amp;C1199</f>
        <v/>
      </c>
    </row>
    <row r="1200" s="179" customFormat="true" ht="20.25" hidden="false" customHeight="false" outlineLevel="0" collapsed="false">
      <c r="A1200" s="221"/>
      <c r="B1200" s="211" t="str">
        <f aca="false">IF(LEN(A1200)=0,"",INDEX('Smelter Look-up'!$A:$A,MATCH($A1200,'Smelter Look-up'!$E:$E,0)))</f>
        <v/>
      </c>
      <c r="C1200" s="212" t="str">
        <f aca="false">IF(LEN(A1200)=0,"",INDEX('Smelter Look-up'!$C:$C,MATCH($A1200,'Smelter Look-up'!$E:$E,0)))</f>
        <v/>
      </c>
      <c r="D1200" s="213"/>
      <c r="E1200" s="211" t="str">
        <f aca="true">IF(ISERROR($V1200),"",OFFSET('Smelter Look-up'!$D$4,$V1200-4,0)&amp;"")</f>
        <v/>
      </c>
      <c r="F1200" s="214" t="str">
        <f aca="true">IF(ISERROR($V1200),"",OFFSET('Smelter Look-up'!$E$4,$V1200-4,0))</f>
        <v/>
      </c>
      <c r="G1200" s="214" t="str">
        <f aca="true">IF(C1200=$X$4,IF(ISERROR($V1200),"Enter smelter details","RMI"),IF(ISERROR($V1200),"",OFFSET('Smelter Look-up'!$F$4,$V1200-4,0)))</f>
        <v/>
      </c>
      <c r="H1200" s="215" t="str">
        <f aca="true">IF(ISERROR($V1200),"",OFFSET('Smelter Look-up'!$G$4,$V1200-4,0))</f>
        <v/>
      </c>
      <c r="I1200" s="216" t="str">
        <f aca="true">IF(ISERROR($V1200),"",OFFSET('Smelter Look-up'!$H$4,$V1200-4,0))</f>
        <v/>
      </c>
      <c r="J1200" s="216" t="str">
        <f aca="true">IF(ISERROR($V1200),"",OFFSET('Smelter Look-up'!$I$4,$V1200-4,0))</f>
        <v/>
      </c>
      <c r="K1200" s="217"/>
      <c r="L1200" s="217"/>
      <c r="M1200" s="217"/>
      <c r="N1200" s="217"/>
      <c r="O1200" s="217"/>
      <c r="P1200" s="218"/>
      <c r="Q1200" s="219"/>
      <c r="R1200" s="220" t="str">
        <f aca="true">IF(ISERROR($V1200),"",OFFSET('Smelter Look-up'!$C$4,$V1200-4,0)&amp;"")</f>
        <v/>
      </c>
      <c r="S1200" s="221" t="str">
        <f aca="true">IF(B1200="","",IF(ISERROR(MATCH($E1200,CL,0)),"Unknown",INDIRECT("'C'!$A$"&amp;MATCH($E1200,CL,0)+1)))</f>
        <v/>
      </c>
      <c r="T1200" s="221" t="str">
        <f aca="true">IF(B1200="","",IF(ISERROR(MATCH($J1200,SorP!$B$1:$B$6279,0)),"",INDIRECT("'SorP'!$A$"&amp;MATCH($S1200&amp;$J1200,SorP!C:C,0))))</f>
        <v/>
      </c>
      <c r="U1200" s="222"/>
      <c r="V1200" s="223" t="e">
        <f aca="false">IF(C1200="",NA(),IF(OR(C1200="Smelter not listed",C1200="Smelter not yet identified"),MATCH($B1200&amp;$D1200,'Smelter Look-up'!$J:$J,0),MATCH($B1200&amp;$C1200,'Smelter Look-up'!$J:$J,0)))</f>
        <v>#N/A</v>
      </c>
      <c r="X1200" s="179" t="n">
        <f aca="false">IF(AND(C1200="Smelter not listed",OR(LEN(D1200)=0,LEN(E1200)=0)),1,0)</f>
        <v>0</v>
      </c>
      <c r="AB1200" s="224" t="str">
        <f aca="false">B1200&amp;C1200</f>
        <v/>
      </c>
    </row>
    <row r="1201" s="179" customFormat="true" ht="20.25" hidden="false" customHeight="false" outlineLevel="0" collapsed="false">
      <c r="A1201" s="221"/>
      <c r="B1201" s="211" t="str">
        <f aca="false">IF(LEN(A1201)=0,"",INDEX('Smelter Look-up'!$A:$A,MATCH($A1201,'Smelter Look-up'!$E:$E,0)))</f>
        <v/>
      </c>
      <c r="C1201" s="212" t="str">
        <f aca="false">IF(LEN(A1201)=0,"",INDEX('Smelter Look-up'!$C:$C,MATCH($A1201,'Smelter Look-up'!$E:$E,0)))</f>
        <v/>
      </c>
      <c r="D1201" s="213"/>
      <c r="E1201" s="211" t="str">
        <f aca="true">IF(ISERROR($V1201),"",OFFSET('Smelter Look-up'!$D$4,$V1201-4,0)&amp;"")</f>
        <v/>
      </c>
      <c r="F1201" s="214" t="str">
        <f aca="true">IF(ISERROR($V1201),"",OFFSET('Smelter Look-up'!$E$4,$V1201-4,0))</f>
        <v/>
      </c>
      <c r="G1201" s="214" t="str">
        <f aca="true">IF(C1201=$X$4,IF(ISERROR($V1201),"Enter smelter details","RMI"),IF(ISERROR($V1201),"",OFFSET('Smelter Look-up'!$F$4,$V1201-4,0)))</f>
        <v/>
      </c>
      <c r="H1201" s="215" t="str">
        <f aca="true">IF(ISERROR($V1201),"",OFFSET('Smelter Look-up'!$G$4,$V1201-4,0))</f>
        <v/>
      </c>
      <c r="I1201" s="216" t="str">
        <f aca="true">IF(ISERROR($V1201),"",OFFSET('Smelter Look-up'!$H$4,$V1201-4,0))</f>
        <v/>
      </c>
      <c r="J1201" s="216" t="str">
        <f aca="true">IF(ISERROR($V1201),"",OFFSET('Smelter Look-up'!$I$4,$V1201-4,0))</f>
        <v/>
      </c>
      <c r="K1201" s="217"/>
      <c r="L1201" s="217"/>
      <c r="M1201" s="217"/>
      <c r="N1201" s="217"/>
      <c r="O1201" s="217"/>
      <c r="P1201" s="218"/>
      <c r="Q1201" s="219"/>
      <c r="R1201" s="220" t="str">
        <f aca="true">IF(ISERROR($V1201),"",OFFSET('Smelter Look-up'!$C$4,$V1201-4,0)&amp;"")</f>
        <v/>
      </c>
      <c r="S1201" s="221" t="str">
        <f aca="true">IF(B1201="","",IF(ISERROR(MATCH($E1201,CL,0)),"Unknown",INDIRECT("'C'!$A$"&amp;MATCH($E1201,CL,0)+1)))</f>
        <v/>
      </c>
      <c r="T1201" s="221" t="str">
        <f aca="true">IF(B1201="","",IF(ISERROR(MATCH($J1201,SorP!$B$1:$B$6279,0)),"",INDIRECT("'SorP'!$A$"&amp;MATCH($S1201&amp;$J1201,SorP!C:C,0))))</f>
        <v/>
      </c>
      <c r="U1201" s="222"/>
      <c r="V1201" s="223" t="e">
        <f aca="false">IF(C1201="",NA(),IF(OR(C1201="Smelter not listed",C1201="Smelter not yet identified"),MATCH($B1201&amp;$D1201,'Smelter Look-up'!$J:$J,0),MATCH($B1201&amp;$C1201,'Smelter Look-up'!$J:$J,0)))</f>
        <v>#N/A</v>
      </c>
      <c r="X1201" s="179" t="n">
        <f aca="false">IF(AND(C1201="Smelter not listed",OR(LEN(D1201)=0,LEN(E1201)=0)),1,0)</f>
        <v>0</v>
      </c>
      <c r="AB1201" s="224" t="str">
        <f aca="false">B1201&amp;C1201</f>
        <v/>
      </c>
    </row>
    <row r="1202" s="179" customFormat="true" ht="20.25" hidden="false" customHeight="false" outlineLevel="0" collapsed="false">
      <c r="A1202" s="221"/>
      <c r="B1202" s="211" t="str">
        <f aca="false">IF(LEN(A1202)=0,"",INDEX('Smelter Look-up'!$A:$A,MATCH($A1202,'Smelter Look-up'!$E:$E,0)))</f>
        <v/>
      </c>
      <c r="C1202" s="212" t="str">
        <f aca="false">IF(LEN(A1202)=0,"",INDEX('Smelter Look-up'!$C:$C,MATCH($A1202,'Smelter Look-up'!$E:$E,0)))</f>
        <v/>
      </c>
      <c r="D1202" s="213"/>
      <c r="E1202" s="211" t="str">
        <f aca="true">IF(ISERROR($V1202),"",OFFSET('Smelter Look-up'!$D$4,$V1202-4,0)&amp;"")</f>
        <v/>
      </c>
      <c r="F1202" s="214" t="str">
        <f aca="true">IF(ISERROR($V1202),"",OFFSET('Smelter Look-up'!$E$4,$V1202-4,0))</f>
        <v/>
      </c>
      <c r="G1202" s="214" t="str">
        <f aca="true">IF(C1202=$X$4,IF(ISERROR($V1202),"Enter smelter details","RMI"),IF(ISERROR($V1202),"",OFFSET('Smelter Look-up'!$F$4,$V1202-4,0)))</f>
        <v/>
      </c>
      <c r="H1202" s="215" t="str">
        <f aca="true">IF(ISERROR($V1202),"",OFFSET('Smelter Look-up'!$G$4,$V1202-4,0))</f>
        <v/>
      </c>
      <c r="I1202" s="216" t="str">
        <f aca="true">IF(ISERROR($V1202),"",OFFSET('Smelter Look-up'!$H$4,$V1202-4,0))</f>
        <v/>
      </c>
      <c r="J1202" s="216" t="str">
        <f aca="true">IF(ISERROR($V1202),"",OFFSET('Smelter Look-up'!$I$4,$V1202-4,0))</f>
        <v/>
      </c>
      <c r="K1202" s="217"/>
      <c r="L1202" s="217"/>
      <c r="M1202" s="217"/>
      <c r="N1202" s="217"/>
      <c r="O1202" s="217"/>
      <c r="P1202" s="218"/>
      <c r="Q1202" s="219"/>
      <c r="R1202" s="220" t="str">
        <f aca="true">IF(ISERROR($V1202),"",OFFSET('Smelter Look-up'!$C$4,$V1202-4,0)&amp;"")</f>
        <v/>
      </c>
      <c r="S1202" s="221" t="str">
        <f aca="true">IF(B1202="","",IF(ISERROR(MATCH($E1202,CL,0)),"Unknown",INDIRECT("'C'!$A$"&amp;MATCH($E1202,CL,0)+1)))</f>
        <v/>
      </c>
      <c r="T1202" s="221" t="str">
        <f aca="true">IF(B1202="","",IF(ISERROR(MATCH($J1202,SorP!$B$1:$B$6279,0)),"",INDIRECT("'SorP'!$A$"&amp;MATCH($S1202&amp;$J1202,SorP!C:C,0))))</f>
        <v/>
      </c>
      <c r="U1202" s="222"/>
      <c r="V1202" s="223" t="e">
        <f aca="false">IF(C1202="",NA(),IF(OR(C1202="Smelter not listed",C1202="Smelter not yet identified"),MATCH($B1202&amp;$D1202,'Smelter Look-up'!$J:$J,0),MATCH($B1202&amp;$C1202,'Smelter Look-up'!$J:$J,0)))</f>
        <v>#N/A</v>
      </c>
      <c r="X1202" s="179" t="n">
        <f aca="false">IF(AND(C1202="Smelter not listed",OR(LEN(D1202)=0,LEN(E1202)=0)),1,0)</f>
        <v>0</v>
      </c>
      <c r="AB1202" s="224" t="str">
        <f aca="false">B1202&amp;C1202</f>
        <v/>
      </c>
    </row>
    <row r="1203" s="179" customFormat="true" ht="20.25" hidden="false" customHeight="false" outlineLevel="0" collapsed="false">
      <c r="A1203" s="221"/>
      <c r="B1203" s="211" t="str">
        <f aca="false">IF(LEN(A1203)=0,"",INDEX('Smelter Look-up'!$A:$A,MATCH($A1203,'Smelter Look-up'!$E:$E,0)))</f>
        <v/>
      </c>
      <c r="C1203" s="212" t="str">
        <f aca="false">IF(LEN(A1203)=0,"",INDEX('Smelter Look-up'!$C:$C,MATCH($A1203,'Smelter Look-up'!$E:$E,0)))</f>
        <v/>
      </c>
      <c r="D1203" s="213"/>
      <c r="E1203" s="211" t="str">
        <f aca="true">IF(ISERROR($V1203),"",OFFSET('Smelter Look-up'!$D$4,$V1203-4,0)&amp;"")</f>
        <v/>
      </c>
      <c r="F1203" s="214" t="str">
        <f aca="true">IF(ISERROR($V1203),"",OFFSET('Smelter Look-up'!$E$4,$V1203-4,0))</f>
        <v/>
      </c>
      <c r="G1203" s="214" t="str">
        <f aca="true">IF(C1203=$X$4,IF(ISERROR($V1203),"Enter smelter details","RMI"),IF(ISERROR($V1203),"",OFFSET('Smelter Look-up'!$F$4,$V1203-4,0)))</f>
        <v/>
      </c>
      <c r="H1203" s="215" t="str">
        <f aca="true">IF(ISERROR($V1203),"",OFFSET('Smelter Look-up'!$G$4,$V1203-4,0))</f>
        <v/>
      </c>
      <c r="I1203" s="216" t="str">
        <f aca="true">IF(ISERROR($V1203),"",OFFSET('Smelter Look-up'!$H$4,$V1203-4,0))</f>
        <v/>
      </c>
      <c r="J1203" s="216" t="str">
        <f aca="true">IF(ISERROR($V1203),"",OFFSET('Smelter Look-up'!$I$4,$V1203-4,0))</f>
        <v/>
      </c>
      <c r="K1203" s="217"/>
      <c r="L1203" s="217"/>
      <c r="M1203" s="217"/>
      <c r="N1203" s="217"/>
      <c r="O1203" s="217"/>
      <c r="P1203" s="218"/>
      <c r="Q1203" s="219"/>
      <c r="R1203" s="220" t="str">
        <f aca="true">IF(ISERROR($V1203),"",OFFSET('Smelter Look-up'!$C$4,$V1203-4,0)&amp;"")</f>
        <v/>
      </c>
      <c r="S1203" s="221" t="str">
        <f aca="true">IF(B1203="","",IF(ISERROR(MATCH($E1203,CL,0)),"Unknown",INDIRECT("'C'!$A$"&amp;MATCH($E1203,CL,0)+1)))</f>
        <v/>
      </c>
      <c r="T1203" s="221" t="str">
        <f aca="true">IF(B1203="","",IF(ISERROR(MATCH($J1203,SorP!$B$1:$B$6279,0)),"",INDIRECT("'SorP'!$A$"&amp;MATCH($S1203&amp;$J1203,SorP!C:C,0))))</f>
        <v/>
      </c>
      <c r="U1203" s="222"/>
      <c r="V1203" s="223" t="e">
        <f aca="false">IF(C1203="",NA(),IF(OR(C1203="Smelter not listed",C1203="Smelter not yet identified"),MATCH($B1203&amp;$D1203,'Smelter Look-up'!$J:$J,0),MATCH($B1203&amp;$C1203,'Smelter Look-up'!$J:$J,0)))</f>
        <v>#N/A</v>
      </c>
      <c r="X1203" s="179" t="n">
        <f aca="false">IF(AND(C1203="Smelter not listed",OR(LEN(D1203)=0,LEN(E1203)=0)),1,0)</f>
        <v>0</v>
      </c>
      <c r="AB1203" s="224" t="str">
        <f aca="false">B1203&amp;C1203</f>
        <v/>
      </c>
    </row>
    <row r="1204" s="179" customFormat="true" ht="20.25" hidden="false" customHeight="false" outlineLevel="0" collapsed="false">
      <c r="A1204" s="221"/>
      <c r="B1204" s="211" t="str">
        <f aca="false">IF(LEN(A1204)=0,"",INDEX('Smelter Look-up'!$A:$A,MATCH($A1204,'Smelter Look-up'!$E:$E,0)))</f>
        <v/>
      </c>
      <c r="C1204" s="212" t="str">
        <f aca="false">IF(LEN(A1204)=0,"",INDEX('Smelter Look-up'!$C:$C,MATCH($A1204,'Smelter Look-up'!$E:$E,0)))</f>
        <v/>
      </c>
      <c r="D1204" s="213"/>
      <c r="E1204" s="211" t="str">
        <f aca="true">IF(ISERROR($V1204),"",OFFSET('Smelter Look-up'!$D$4,$V1204-4,0)&amp;"")</f>
        <v/>
      </c>
      <c r="F1204" s="214" t="str">
        <f aca="true">IF(ISERROR($V1204),"",OFFSET('Smelter Look-up'!$E$4,$V1204-4,0))</f>
        <v/>
      </c>
      <c r="G1204" s="214" t="str">
        <f aca="true">IF(C1204=$X$4,IF(ISERROR($V1204),"Enter smelter details","RMI"),IF(ISERROR($V1204),"",OFFSET('Smelter Look-up'!$F$4,$V1204-4,0)))</f>
        <v/>
      </c>
      <c r="H1204" s="215" t="str">
        <f aca="true">IF(ISERROR($V1204),"",OFFSET('Smelter Look-up'!$G$4,$V1204-4,0))</f>
        <v/>
      </c>
      <c r="I1204" s="216" t="str">
        <f aca="true">IF(ISERROR($V1204),"",OFFSET('Smelter Look-up'!$H$4,$V1204-4,0))</f>
        <v/>
      </c>
      <c r="J1204" s="216" t="str">
        <f aca="true">IF(ISERROR($V1204),"",OFFSET('Smelter Look-up'!$I$4,$V1204-4,0))</f>
        <v/>
      </c>
      <c r="K1204" s="217"/>
      <c r="L1204" s="217"/>
      <c r="M1204" s="217"/>
      <c r="N1204" s="217"/>
      <c r="O1204" s="217"/>
      <c r="P1204" s="218"/>
      <c r="Q1204" s="219"/>
      <c r="R1204" s="220" t="str">
        <f aca="true">IF(ISERROR($V1204),"",OFFSET('Smelter Look-up'!$C$4,$V1204-4,0)&amp;"")</f>
        <v/>
      </c>
      <c r="S1204" s="221" t="str">
        <f aca="true">IF(B1204="","",IF(ISERROR(MATCH($E1204,CL,0)),"Unknown",INDIRECT("'C'!$A$"&amp;MATCH($E1204,CL,0)+1)))</f>
        <v/>
      </c>
      <c r="T1204" s="221" t="str">
        <f aca="true">IF(B1204="","",IF(ISERROR(MATCH($J1204,SorP!$B$1:$B$6279,0)),"",INDIRECT("'SorP'!$A$"&amp;MATCH($S1204&amp;$J1204,SorP!C:C,0))))</f>
        <v/>
      </c>
      <c r="U1204" s="222"/>
      <c r="V1204" s="223" t="e">
        <f aca="false">IF(C1204="",NA(),IF(OR(C1204="Smelter not listed",C1204="Smelter not yet identified"),MATCH($B1204&amp;$D1204,'Smelter Look-up'!$J:$J,0),MATCH($B1204&amp;$C1204,'Smelter Look-up'!$J:$J,0)))</f>
        <v>#N/A</v>
      </c>
      <c r="X1204" s="179" t="n">
        <f aca="false">IF(AND(C1204="Smelter not listed",OR(LEN(D1204)=0,LEN(E1204)=0)),1,0)</f>
        <v>0</v>
      </c>
      <c r="AB1204" s="224" t="str">
        <f aca="false">B1204&amp;C1204</f>
        <v/>
      </c>
    </row>
    <row r="1205" s="179" customFormat="true" ht="20.25" hidden="false" customHeight="false" outlineLevel="0" collapsed="false">
      <c r="A1205" s="221"/>
      <c r="B1205" s="211" t="str">
        <f aca="false">IF(LEN(A1205)=0,"",INDEX('Smelter Look-up'!$A:$A,MATCH($A1205,'Smelter Look-up'!$E:$E,0)))</f>
        <v/>
      </c>
      <c r="C1205" s="212" t="str">
        <f aca="false">IF(LEN(A1205)=0,"",INDEX('Smelter Look-up'!$C:$C,MATCH($A1205,'Smelter Look-up'!$E:$E,0)))</f>
        <v/>
      </c>
      <c r="D1205" s="213"/>
      <c r="E1205" s="211" t="str">
        <f aca="true">IF(ISERROR($V1205),"",OFFSET('Smelter Look-up'!$D$4,$V1205-4,0)&amp;"")</f>
        <v/>
      </c>
      <c r="F1205" s="214" t="str">
        <f aca="true">IF(ISERROR($V1205),"",OFFSET('Smelter Look-up'!$E$4,$V1205-4,0))</f>
        <v/>
      </c>
      <c r="G1205" s="214" t="str">
        <f aca="true">IF(C1205=$X$4,IF(ISERROR($V1205),"Enter smelter details","RMI"),IF(ISERROR($V1205),"",OFFSET('Smelter Look-up'!$F$4,$V1205-4,0)))</f>
        <v/>
      </c>
      <c r="H1205" s="215" t="str">
        <f aca="true">IF(ISERROR($V1205),"",OFFSET('Smelter Look-up'!$G$4,$V1205-4,0))</f>
        <v/>
      </c>
      <c r="I1205" s="216" t="str">
        <f aca="true">IF(ISERROR($V1205),"",OFFSET('Smelter Look-up'!$H$4,$V1205-4,0))</f>
        <v/>
      </c>
      <c r="J1205" s="216" t="str">
        <f aca="true">IF(ISERROR($V1205),"",OFFSET('Smelter Look-up'!$I$4,$V1205-4,0))</f>
        <v/>
      </c>
      <c r="K1205" s="217"/>
      <c r="L1205" s="217"/>
      <c r="M1205" s="217"/>
      <c r="N1205" s="217"/>
      <c r="O1205" s="217"/>
      <c r="P1205" s="218"/>
      <c r="Q1205" s="219"/>
      <c r="R1205" s="220" t="str">
        <f aca="true">IF(ISERROR($V1205),"",OFFSET('Smelter Look-up'!$C$4,$V1205-4,0)&amp;"")</f>
        <v/>
      </c>
      <c r="S1205" s="221" t="str">
        <f aca="true">IF(B1205="","",IF(ISERROR(MATCH($E1205,CL,0)),"Unknown",INDIRECT("'C'!$A$"&amp;MATCH($E1205,CL,0)+1)))</f>
        <v/>
      </c>
      <c r="T1205" s="221" t="str">
        <f aca="true">IF(B1205="","",IF(ISERROR(MATCH($J1205,SorP!$B$1:$B$6279,0)),"",INDIRECT("'SorP'!$A$"&amp;MATCH($S1205&amp;$J1205,SorP!C:C,0))))</f>
        <v/>
      </c>
      <c r="U1205" s="222"/>
      <c r="V1205" s="223" t="e">
        <f aca="false">IF(C1205="",NA(),IF(OR(C1205="Smelter not listed",C1205="Smelter not yet identified"),MATCH($B1205&amp;$D1205,'Smelter Look-up'!$J:$J,0),MATCH($B1205&amp;$C1205,'Smelter Look-up'!$J:$J,0)))</f>
        <v>#N/A</v>
      </c>
      <c r="X1205" s="179" t="n">
        <f aca="false">IF(AND(C1205="Smelter not listed",OR(LEN(D1205)=0,LEN(E1205)=0)),1,0)</f>
        <v>0</v>
      </c>
      <c r="AB1205" s="224" t="str">
        <f aca="false">B1205&amp;C1205</f>
        <v/>
      </c>
    </row>
    <row r="1206" s="179" customFormat="true" ht="20.25" hidden="false" customHeight="false" outlineLevel="0" collapsed="false">
      <c r="A1206" s="221"/>
      <c r="B1206" s="211" t="str">
        <f aca="false">IF(LEN(A1206)=0,"",INDEX('Smelter Look-up'!$A:$A,MATCH($A1206,'Smelter Look-up'!$E:$E,0)))</f>
        <v/>
      </c>
      <c r="C1206" s="212" t="str">
        <f aca="false">IF(LEN(A1206)=0,"",INDEX('Smelter Look-up'!$C:$C,MATCH($A1206,'Smelter Look-up'!$E:$E,0)))</f>
        <v/>
      </c>
      <c r="D1206" s="213"/>
      <c r="E1206" s="211" t="str">
        <f aca="true">IF(ISERROR($V1206),"",OFFSET('Smelter Look-up'!$D$4,$V1206-4,0)&amp;"")</f>
        <v/>
      </c>
      <c r="F1206" s="214" t="str">
        <f aca="true">IF(ISERROR($V1206),"",OFFSET('Smelter Look-up'!$E$4,$V1206-4,0))</f>
        <v/>
      </c>
      <c r="G1206" s="214" t="str">
        <f aca="true">IF(C1206=$X$4,IF(ISERROR($V1206),"Enter smelter details","RMI"),IF(ISERROR($V1206),"",OFFSET('Smelter Look-up'!$F$4,$V1206-4,0)))</f>
        <v/>
      </c>
      <c r="H1206" s="215" t="str">
        <f aca="true">IF(ISERROR($V1206),"",OFFSET('Smelter Look-up'!$G$4,$V1206-4,0))</f>
        <v/>
      </c>
      <c r="I1206" s="216" t="str">
        <f aca="true">IF(ISERROR($V1206),"",OFFSET('Smelter Look-up'!$H$4,$V1206-4,0))</f>
        <v/>
      </c>
      <c r="J1206" s="216" t="str">
        <f aca="true">IF(ISERROR($V1206),"",OFFSET('Smelter Look-up'!$I$4,$V1206-4,0))</f>
        <v/>
      </c>
      <c r="K1206" s="217"/>
      <c r="L1206" s="217"/>
      <c r="M1206" s="217"/>
      <c r="N1206" s="217"/>
      <c r="O1206" s="217"/>
      <c r="P1206" s="218"/>
      <c r="Q1206" s="219"/>
      <c r="R1206" s="220" t="str">
        <f aca="true">IF(ISERROR($V1206),"",OFFSET('Smelter Look-up'!$C$4,$V1206-4,0)&amp;"")</f>
        <v/>
      </c>
      <c r="S1206" s="221" t="str">
        <f aca="true">IF(B1206="","",IF(ISERROR(MATCH($E1206,CL,0)),"Unknown",INDIRECT("'C'!$A$"&amp;MATCH($E1206,CL,0)+1)))</f>
        <v/>
      </c>
      <c r="T1206" s="221" t="str">
        <f aca="true">IF(B1206="","",IF(ISERROR(MATCH($J1206,SorP!$B$1:$B$6279,0)),"",INDIRECT("'SorP'!$A$"&amp;MATCH($S1206&amp;$J1206,SorP!C:C,0))))</f>
        <v/>
      </c>
      <c r="U1206" s="222"/>
      <c r="V1206" s="223" t="e">
        <f aca="false">IF(C1206="",NA(),IF(OR(C1206="Smelter not listed",C1206="Smelter not yet identified"),MATCH($B1206&amp;$D1206,'Smelter Look-up'!$J:$J,0),MATCH($B1206&amp;$C1206,'Smelter Look-up'!$J:$J,0)))</f>
        <v>#N/A</v>
      </c>
      <c r="X1206" s="179" t="n">
        <f aca="false">IF(AND(C1206="Smelter not listed",OR(LEN(D1206)=0,LEN(E1206)=0)),1,0)</f>
        <v>0</v>
      </c>
      <c r="AB1206" s="224" t="str">
        <f aca="false">B1206&amp;C1206</f>
        <v/>
      </c>
    </row>
    <row r="1207" s="179" customFormat="true" ht="20.25" hidden="false" customHeight="false" outlineLevel="0" collapsed="false">
      <c r="A1207" s="221"/>
      <c r="B1207" s="211" t="str">
        <f aca="false">IF(LEN(A1207)=0,"",INDEX('Smelter Look-up'!$A:$A,MATCH($A1207,'Smelter Look-up'!$E:$E,0)))</f>
        <v/>
      </c>
      <c r="C1207" s="212" t="str">
        <f aca="false">IF(LEN(A1207)=0,"",INDEX('Smelter Look-up'!$C:$C,MATCH($A1207,'Smelter Look-up'!$E:$E,0)))</f>
        <v/>
      </c>
      <c r="D1207" s="213"/>
      <c r="E1207" s="211" t="str">
        <f aca="true">IF(ISERROR($V1207),"",OFFSET('Smelter Look-up'!$D$4,$V1207-4,0)&amp;"")</f>
        <v/>
      </c>
      <c r="F1207" s="214" t="str">
        <f aca="true">IF(ISERROR($V1207),"",OFFSET('Smelter Look-up'!$E$4,$V1207-4,0))</f>
        <v/>
      </c>
      <c r="G1207" s="214" t="str">
        <f aca="true">IF(C1207=$X$4,IF(ISERROR($V1207),"Enter smelter details","RMI"),IF(ISERROR($V1207),"",OFFSET('Smelter Look-up'!$F$4,$V1207-4,0)))</f>
        <v/>
      </c>
      <c r="H1207" s="215" t="str">
        <f aca="true">IF(ISERROR($V1207),"",OFFSET('Smelter Look-up'!$G$4,$V1207-4,0))</f>
        <v/>
      </c>
      <c r="I1207" s="216" t="str">
        <f aca="true">IF(ISERROR($V1207),"",OFFSET('Smelter Look-up'!$H$4,$V1207-4,0))</f>
        <v/>
      </c>
      <c r="J1207" s="216" t="str">
        <f aca="true">IF(ISERROR($V1207),"",OFFSET('Smelter Look-up'!$I$4,$V1207-4,0))</f>
        <v/>
      </c>
      <c r="K1207" s="217"/>
      <c r="L1207" s="217"/>
      <c r="M1207" s="217"/>
      <c r="N1207" s="217"/>
      <c r="O1207" s="217"/>
      <c r="P1207" s="218"/>
      <c r="Q1207" s="219"/>
      <c r="R1207" s="220" t="str">
        <f aca="true">IF(ISERROR($V1207),"",OFFSET('Smelter Look-up'!$C$4,$V1207-4,0)&amp;"")</f>
        <v/>
      </c>
      <c r="S1207" s="221" t="str">
        <f aca="true">IF(B1207="","",IF(ISERROR(MATCH($E1207,CL,0)),"Unknown",INDIRECT("'C'!$A$"&amp;MATCH($E1207,CL,0)+1)))</f>
        <v/>
      </c>
      <c r="T1207" s="221" t="str">
        <f aca="true">IF(B1207="","",IF(ISERROR(MATCH($J1207,SorP!$B$1:$B$6279,0)),"",INDIRECT("'SorP'!$A$"&amp;MATCH($S1207&amp;$J1207,SorP!C:C,0))))</f>
        <v/>
      </c>
      <c r="U1207" s="222"/>
      <c r="V1207" s="223" t="e">
        <f aca="false">IF(C1207="",NA(),IF(OR(C1207="Smelter not listed",C1207="Smelter not yet identified"),MATCH($B1207&amp;$D1207,'Smelter Look-up'!$J:$J,0),MATCH($B1207&amp;$C1207,'Smelter Look-up'!$J:$J,0)))</f>
        <v>#N/A</v>
      </c>
      <c r="X1207" s="179" t="n">
        <f aca="false">IF(AND(C1207="Smelter not listed",OR(LEN(D1207)=0,LEN(E1207)=0)),1,0)</f>
        <v>0</v>
      </c>
      <c r="AB1207" s="224" t="str">
        <f aca="false">B1207&amp;C1207</f>
        <v/>
      </c>
    </row>
    <row r="1208" s="179" customFormat="true" ht="20.25" hidden="false" customHeight="false" outlineLevel="0" collapsed="false">
      <c r="A1208" s="221"/>
      <c r="B1208" s="211" t="str">
        <f aca="false">IF(LEN(A1208)=0,"",INDEX('Smelter Look-up'!$A:$A,MATCH($A1208,'Smelter Look-up'!$E:$E,0)))</f>
        <v/>
      </c>
      <c r="C1208" s="212" t="str">
        <f aca="false">IF(LEN(A1208)=0,"",INDEX('Smelter Look-up'!$C:$C,MATCH($A1208,'Smelter Look-up'!$E:$E,0)))</f>
        <v/>
      </c>
      <c r="D1208" s="213"/>
      <c r="E1208" s="211" t="str">
        <f aca="true">IF(ISERROR($V1208),"",OFFSET('Smelter Look-up'!$D$4,$V1208-4,0)&amp;"")</f>
        <v/>
      </c>
      <c r="F1208" s="214" t="str">
        <f aca="true">IF(ISERROR($V1208),"",OFFSET('Smelter Look-up'!$E$4,$V1208-4,0))</f>
        <v/>
      </c>
      <c r="G1208" s="214" t="str">
        <f aca="true">IF(C1208=$X$4,IF(ISERROR($V1208),"Enter smelter details","RMI"),IF(ISERROR($V1208),"",OFFSET('Smelter Look-up'!$F$4,$V1208-4,0)))</f>
        <v/>
      </c>
      <c r="H1208" s="215" t="str">
        <f aca="true">IF(ISERROR($V1208),"",OFFSET('Smelter Look-up'!$G$4,$V1208-4,0))</f>
        <v/>
      </c>
      <c r="I1208" s="216" t="str">
        <f aca="true">IF(ISERROR($V1208),"",OFFSET('Smelter Look-up'!$H$4,$V1208-4,0))</f>
        <v/>
      </c>
      <c r="J1208" s="216" t="str">
        <f aca="true">IF(ISERROR($V1208),"",OFFSET('Smelter Look-up'!$I$4,$V1208-4,0))</f>
        <v/>
      </c>
      <c r="K1208" s="217"/>
      <c r="L1208" s="217"/>
      <c r="M1208" s="217"/>
      <c r="N1208" s="217"/>
      <c r="O1208" s="217"/>
      <c r="P1208" s="218"/>
      <c r="Q1208" s="219"/>
      <c r="R1208" s="220" t="str">
        <f aca="true">IF(ISERROR($V1208),"",OFFSET('Smelter Look-up'!$C$4,$V1208-4,0)&amp;"")</f>
        <v/>
      </c>
      <c r="S1208" s="221" t="str">
        <f aca="true">IF(B1208="","",IF(ISERROR(MATCH($E1208,CL,0)),"Unknown",INDIRECT("'C'!$A$"&amp;MATCH($E1208,CL,0)+1)))</f>
        <v/>
      </c>
      <c r="T1208" s="221" t="str">
        <f aca="true">IF(B1208="","",IF(ISERROR(MATCH($J1208,SorP!$B$1:$B$6279,0)),"",INDIRECT("'SorP'!$A$"&amp;MATCH($S1208&amp;$J1208,SorP!C:C,0))))</f>
        <v/>
      </c>
      <c r="U1208" s="222"/>
      <c r="V1208" s="223" t="e">
        <f aca="false">IF(C1208="",NA(),IF(OR(C1208="Smelter not listed",C1208="Smelter not yet identified"),MATCH($B1208&amp;$D1208,'Smelter Look-up'!$J:$J,0),MATCH($B1208&amp;$C1208,'Smelter Look-up'!$J:$J,0)))</f>
        <v>#N/A</v>
      </c>
      <c r="X1208" s="179" t="n">
        <f aca="false">IF(AND(C1208="Smelter not listed",OR(LEN(D1208)=0,LEN(E1208)=0)),1,0)</f>
        <v>0</v>
      </c>
      <c r="AB1208" s="224" t="str">
        <f aca="false">B1208&amp;C1208</f>
        <v/>
      </c>
    </row>
    <row r="1209" s="179" customFormat="true" ht="20.25" hidden="false" customHeight="false" outlineLevel="0" collapsed="false">
      <c r="A1209" s="221"/>
      <c r="B1209" s="211" t="str">
        <f aca="false">IF(LEN(A1209)=0,"",INDEX('Smelter Look-up'!$A:$A,MATCH($A1209,'Smelter Look-up'!$E:$E,0)))</f>
        <v/>
      </c>
      <c r="C1209" s="212" t="str">
        <f aca="false">IF(LEN(A1209)=0,"",INDEX('Smelter Look-up'!$C:$C,MATCH($A1209,'Smelter Look-up'!$E:$E,0)))</f>
        <v/>
      </c>
      <c r="D1209" s="213"/>
      <c r="E1209" s="211" t="str">
        <f aca="true">IF(ISERROR($V1209),"",OFFSET('Smelter Look-up'!$D$4,$V1209-4,0)&amp;"")</f>
        <v/>
      </c>
      <c r="F1209" s="214" t="str">
        <f aca="true">IF(ISERROR($V1209),"",OFFSET('Smelter Look-up'!$E$4,$V1209-4,0))</f>
        <v/>
      </c>
      <c r="G1209" s="214" t="str">
        <f aca="true">IF(C1209=$X$4,IF(ISERROR($V1209),"Enter smelter details","RMI"),IF(ISERROR($V1209),"",OFFSET('Smelter Look-up'!$F$4,$V1209-4,0)))</f>
        <v/>
      </c>
      <c r="H1209" s="215" t="str">
        <f aca="true">IF(ISERROR($V1209),"",OFFSET('Smelter Look-up'!$G$4,$V1209-4,0))</f>
        <v/>
      </c>
      <c r="I1209" s="216" t="str">
        <f aca="true">IF(ISERROR($V1209),"",OFFSET('Smelter Look-up'!$H$4,$V1209-4,0))</f>
        <v/>
      </c>
      <c r="J1209" s="216" t="str">
        <f aca="true">IF(ISERROR($V1209),"",OFFSET('Smelter Look-up'!$I$4,$V1209-4,0))</f>
        <v/>
      </c>
      <c r="K1209" s="217"/>
      <c r="L1209" s="217"/>
      <c r="M1209" s="217"/>
      <c r="N1209" s="217"/>
      <c r="O1209" s="217"/>
      <c r="P1209" s="218"/>
      <c r="Q1209" s="219"/>
      <c r="R1209" s="220" t="str">
        <f aca="true">IF(ISERROR($V1209),"",OFFSET('Smelter Look-up'!$C$4,$V1209-4,0)&amp;"")</f>
        <v/>
      </c>
      <c r="S1209" s="221" t="str">
        <f aca="true">IF(B1209="","",IF(ISERROR(MATCH($E1209,CL,0)),"Unknown",INDIRECT("'C'!$A$"&amp;MATCH($E1209,CL,0)+1)))</f>
        <v/>
      </c>
      <c r="T1209" s="221" t="str">
        <f aca="true">IF(B1209="","",IF(ISERROR(MATCH($J1209,SorP!$B$1:$B$6279,0)),"",INDIRECT("'SorP'!$A$"&amp;MATCH($S1209&amp;$J1209,SorP!C:C,0))))</f>
        <v/>
      </c>
      <c r="U1209" s="222"/>
      <c r="V1209" s="223" t="e">
        <f aca="false">IF(C1209="",NA(),IF(OR(C1209="Smelter not listed",C1209="Smelter not yet identified"),MATCH($B1209&amp;$D1209,'Smelter Look-up'!$J:$J,0),MATCH($B1209&amp;$C1209,'Smelter Look-up'!$J:$J,0)))</f>
        <v>#N/A</v>
      </c>
      <c r="X1209" s="179" t="n">
        <f aca="false">IF(AND(C1209="Smelter not listed",OR(LEN(D1209)=0,LEN(E1209)=0)),1,0)</f>
        <v>0</v>
      </c>
      <c r="AB1209" s="224" t="str">
        <f aca="false">B1209&amp;C1209</f>
        <v/>
      </c>
    </row>
    <row r="1210" s="179" customFormat="true" ht="20.25" hidden="false" customHeight="false" outlineLevel="0" collapsed="false">
      <c r="A1210" s="221"/>
      <c r="B1210" s="211" t="str">
        <f aca="false">IF(LEN(A1210)=0,"",INDEX('Smelter Look-up'!$A:$A,MATCH($A1210,'Smelter Look-up'!$E:$E,0)))</f>
        <v/>
      </c>
      <c r="C1210" s="212" t="str">
        <f aca="false">IF(LEN(A1210)=0,"",INDEX('Smelter Look-up'!$C:$C,MATCH($A1210,'Smelter Look-up'!$E:$E,0)))</f>
        <v/>
      </c>
      <c r="D1210" s="213"/>
      <c r="E1210" s="211" t="str">
        <f aca="true">IF(ISERROR($V1210),"",OFFSET('Smelter Look-up'!$D$4,$V1210-4,0)&amp;"")</f>
        <v/>
      </c>
      <c r="F1210" s="214" t="str">
        <f aca="true">IF(ISERROR($V1210),"",OFFSET('Smelter Look-up'!$E$4,$V1210-4,0))</f>
        <v/>
      </c>
      <c r="G1210" s="214" t="str">
        <f aca="true">IF(C1210=$X$4,IF(ISERROR($V1210),"Enter smelter details","RMI"),IF(ISERROR($V1210),"",OFFSET('Smelter Look-up'!$F$4,$V1210-4,0)))</f>
        <v/>
      </c>
      <c r="H1210" s="215" t="str">
        <f aca="true">IF(ISERROR($V1210),"",OFFSET('Smelter Look-up'!$G$4,$V1210-4,0))</f>
        <v/>
      </c>
      <c r="I1210" s="216" t="str">
        <f aca="true">IF(ISERROR($V1210),"",OFFSET('Smelter Look-up'!$H$4,$V1210-4,0))</f>
        <v/>
      </c>
      <c r="J1210" s="216" t="str">
        <f aca="true">IF(ISERROR($V1210),"",OFFSET('Smelter Look-up'!$I$4,$V1210-4,0))</f>
        <v/>
      </c>
      <c r="K1210" s="217"/>
      <c r="L1210" s="217"/>
      <c r="M1210" s="217"/>
      <c r="N1210" s="217"/>
      <c r="O1210" s="217"/>
      <c r="P1210" s="218"/>
      <c r="Q1210" s="219"/>
      <c r="R1210" s="220" t="str">
        <f aca="true">IF(ISERROR($V1210),"",OFFSET('Smelter Look-up'!$C$4,$V1210-4,0)&amp;"")</f>
        <v/>
      </c>
      <c r="S1210" s="221" t="str">
        <f aca="true">IF(B1210="","",IF(ISERROR(MATCH($E1210,CL,0)),"Unknown",INDIRECT("'C'!$A$"&amp;MATCH($E1210,CL,0)+1)))</f>
        <v/>
      </c>
      <c r="T1210" s="221" t="str">
        <f aca="true">IF(B1210="","",IF(ISERROR(MATCH($J1210,SorP!$B$1:$B$6279,0)),"",INDIRECT("'SorP'!$A$"&amp;MATCH($S1210&amp;$J1210,SorP!C:C,0))))</f>
        <v/>
      </c>
      <c r="U1210" s="222"/>
      <c r="V1210" s="223" t="e">
        <f aca="false">IF(C1210="",NA(),IF(OR(C1210="Smelter not listed",C1210="Smelter not yet identified"),MATCH($B1210&amp;$D1210,'Smelter Look-up'!$J:$J,0),MATCH($B1210&amp;$C1210,'Smelter Look-up'!$J:$J,0)))</f>
        <v>#N/A</v>
      </c>
      <c r="X1210" s="179" t="n">
        <f aca="false">IF(AND(C1210="Smelter not listed",OR(LEN(D1210)=0,LEN(E1210)=0)),1,0)</f>
        <v>0</v>
      </c>
      <c r="AB1210" s="224" t="str">
        <f aca="false">B1210&amp;C1210</f>
        <v/>
      </c>
    </row>
    <row r="1211" s="179" customFormat="true" ht="20.25" hidden="false" customHeight="false" outlineLevel="0" collapsed="false">
      <c r="A1211" s="221"/>
      <c r="B1211" s="211" t="str">
        <f aca="false">IF(LEN(A1211)=0,"",INDEX('Smelter Look-up'!$A:$A,MATCH($A1211,'Smelter Look-up'!$E:$E,0)))</f>
        <v/>
      </c>
      <c r="C1211" s="212" t="str">
        <f aca="false">IF(LEN(A1211)=0,"",INDEX('Smelter Look-up'!$C:$C,MATCH($A1211,'Smelter Look-up'!$E:$E,0)))</f>
        <v/>
      </c>
      <c r="D1211" s="213"/>
      <c r="E1211" s="211" t="str">
        <f aca="true">IF(ISERROR($V1211),"",OFFSET('Smelter Look-up'!$D$4,$V1211-4,0)&amp;"")</f>
        <v/>
      </c>
      <c r="F1211" s="214" t="str">
        <f aca="true">IF(ISERROR($V1211),"",OFFSET('Smelter Look-up'!$E$4,$V1211-4,0))</f>
        <v/>
      </c>
      <c r="G1211" s="214" t="str">
        <f aca="true">IF(C1211=$X$4,IF(ISERROR($V1211),"Enter smelter details","RMI"),IF(ISERROR($V1211),"",OFFSET('Smelter Look-up'!$F$4,$V1211-4,0)))</f>
        <v/>
      </c>
      <c r="H1211" s="215" t="str">
        <f aca="true">IF(ISERROR($V1211),"",OFFSET('Smelter Look-up'!$G$4,$V1211-4,0))</f>
        <v/>
      </c>
      <c r="I1211" s="216" t="str">
        <f aca="true">IF(ISERROR($V1211),"",OFFSET('Smelter Look-up'!$H$4,$V1211-4,0))</f>
        <v/>
      </c>
      <c r="J1211" s="216" t="str">
        <f aca="true">IF(ISERROR($V1211),"",OFFSET('Smelter Look-up'!$I$4,$V1211-4,0))</f>
        <v/>
      </c>
      <c r="K1211" s="217"/>
      <c r="L1211" s="217"/>
      <c r="M1211" s="217"/>
      <c r="N1211" s="217"/>
      <c r="O1211" s="217"/>
      <c r="P1211" s="218"/>
      <c r="Q1211" s="219"/>
      <c r="R1211" s="220" t="str">
        <f aca="true">IF(ISERROR($V1211),"",OFFSET('Smelter Look-up'!$C$4,$V1211-4,0)&amp;"")</f>
        <v/>
      </c>
      <c r="S1211" s="221" t="str">
        <f aca="true">IF(B1211="","",IF(ISERROR(MATCH($E1211,CL,0)),"Unknown",INDIRECT("'C'!$A$"&amp;MATCH($E1211,CL,0)+1)))</f>
        <v/>
      </c>
      <c r="T1211" s="221" t="str">
        <f aca="true">IF(B1211="","",IF(ISERROR(MATCH($J1211,SorP!$B$1:$B$6279,0)),"",INDIRECT("'SorP'!$A$"&amp;MATCH($S1211&amp;$J1211,SorP!C:C,0))))</f>
        <v/>
      </c>
      <c r="U1211" s="222"/>
      <c r="V1211" s="223" t="e">
        <f aca="false">IF(C1211="",NA(),IF(OR(C1211="Smelter not listed",C1211="Smelter not yet identified"),MATCH($B1211&amp;$D1211,'Smelter Look-up'!$J:$J,0),MATCH($B1211&amp;$C1211,'Smelter Look-up'!$J:$J,0)))</f>
        <v>#N/A</v>
      </c>
      <c r="X1211" s="179" t="n">
        <f aca="false">IF(AND(C1211="Smelter not listed",OR(LEN(D1211)=0,LEN(E1211)=0)),1,0)</f>
        <v>0</v>
      </c>
      <c r="AB1211" s="224" t="str">
        <f aca="false">B1211&amp;C1211</f>
        <v/>
      </c>
    </row>
    <row r="1212" s="179" customFormat="true" ht="20.25" hidden="false" customHeight="false" outlineLevel="0" collapsed="false">
      <c r="A1212" s="221"/>
      <c r="B1212" s="211" t="str">
        <f aca="false">IF(LEN(A1212)=0,"",INDEX('Smelter Look-up'!$A:$A,MATCH($A1212,'Smelter Look-up'!$E:$E,0)))</f>
        <v/>
      </c>
      <c r="C1212" s="212" t="str">
        <f aca="false">IF(LEN(A1212)=0,"",INDEX('Smelter Look-up'!$C:$C,MATCH($A1212,'Smelter Look-up'!$E:$E,0)))</f>
        <v/>
      </c>
      <c r="D1212" s="213"/>
      <c r="E1212" s="211" t="str">
        <f aca="true">IF(ISERROR($V1212),"",OFFSET('Smelter Look-up'!$D$4,$V1212-4,0)&amp;"")</f>
        <v/>
      </c>
      <c r="F1212" s="214" t="str">
        <f aca="true">IF(ISERROR($V1212),"",OFFSET('Smelter Look-up'!$E$4,$V1212-4,0))</f>
        <v/>
      </c>
      <c r="G1212" s="214" t="str">
        <f aca="true">IF(C1212=$X$4,IF(ISERROR($V1212),"Enter smelter details","RMI"),IF(ISERROR($V1212),"",OFFSET('Smelter Look-up'!$F$4,$V1212-4,0)))</f>
        <v/>
      </c>
      <c r="H1212" s="215" t="str">
        <f aca="true">IF(ISERROR($V1212),"",OFFSET('Smelter Look-up'!$G$4,$V1212-4,0))</f>
        <v/>
      </c>
      <c r="I1212" s="216" t="str">
        <f aca="true">IF(ISERROR($V1212),"",OFFSET('Smelter Look-up'!$H$4,$V1212-4,0))</f>
        <v/>
      </c>
      <c r="J1212" s="216" t="str">
        <f aca="true">IF(ISERROR($V1212),"",OFFSET('Smelter Look-up'!$I$4,$V1212-4,0))</f>
        <v/>
      </c>
      <c r="K1212" s="217"/>
      <c r="L1212" s="217"/>
      <c r="M1212" s="217"/>
      <c r="N1212" s="217"/>
      <c r="O1212" s="217"/>
      <c r="P1212" s="218"/>
      <c r="Q1212" s="219"/>
      <c r="R1212" s="220" t="str">
        <f aca="true">IF(ISERROR($V1212),"",OFFSET('Smelter Look-up'!$C$4,$V1212-4,0)&amp;"")</f>
        <v/>
      </c>
      <c r="S1212" s="221" t="str">
        <f aca="true">IF(B1212="","",IF(ISERROR(MATCH($E1212,CL,0)),"Unknown",INDIRECT("'C'!$A$"&amp;MATCH($E1212,CL,0)+1)))</f>
        <v/>
      </c>
      <c r="T1212" s="221" t="str">
        <f aca="true">IF(B1212="","",IF(ISERROR(MATCH($J1212,SorP!$B$1:$B$6279,0)),"",INDIRECT("'SorP'!$A$"&amp;MATCH($S1212&amp;$J1212,SorP!C:C,0))))</f>
        <v/>
      </c>
      <c r="U1212" s="222"/>
      <c r="V1212" s="223" t="e">
        <f aca="false">IF(C1212="",NA(),IF(OR(C1212="Smelter not listed",C1212="Smelter not yet identified"),MATCH($B1212&amp;$D1212,'Smelter Look-up'!$J:$J,0),MATCH($B1212&amp;$C1212,'Smelter Look-up'!$J:$J,0)))</f>
        <v>#N/A</v>
      </c>
      <c r="X1212" s="179" t="n">
        <f aca="false">IF(AND(C1212="Smelter not listed",OR(LEN(D1212)=0,LEN(E1212)=0)),1,0)</f>
        <v>0</v>
      </c>
      <c r="AB1212" s="224" t="str">
        <f aca="false">B1212&amp;C1212</f>
        <v/>
      </c>
    </row>
    <row r="1213" s="179" customFormat="true" ht="20.25" hidden="false" customHeight="false" outlineLevel="0" collapsed="false">
      <c r="A1213" s="221"/>
      <c r="B1213" s="211" t="str">
        <f aca="false">IF(LEN(A1213)=0,"",INDEX('Smelter Look-up'!$A:$A,MATCH($A1213,'Smelter Look-up'!$E:$E,0)))</f>
        <v/>
      </c>
      <c r="C1213" s="212" t="str">
        <f aca="false">IF(LEN(A1213)=0,"",INDEX('Smelter Look-up'!$C:$C,MATCH($A1213,'Smelter Look-up'!$E:$E,0)))</f>
        <v/>
      </c>
      <c r="D1213" s="213"/>
      <c r="E1213" s="211" t="str">
        <f aca="true">IF(ISERROR($V1213),"",OFFSET('Smelter Look-up'!$D$4,$V1213-4,0)&amp;"")</f>
        <v/>
      </c>
      <c r="F1213" s="214" t="str">
        <f aca="true">IF(ISERROR($V1213),"",OFFSET('Smelter Look-up'!$E$4,$V1213-4,0))</f>
        <v/>
      </c>
      <c r="G1213" s="214" t="str">
        <f aca="true">IF(C1213=$X$4,IF(ISERROR($V1213),"Enter smelter details","RMI"),IF(ISERROR($V1213),"",OFFSET('Smelter Look-up'!$F$4,$V1213-4,0)))</f>
        <v/>
      </c>
      <c r="H1213" s="215" t="str">
        <f aca="true">IF(ISERROR($V1213),"",OFFSET('Smelter Look-up'!$G$4,$V1213-4,0))</f>
        <v/>
      </c>
      <c r="I1213" s="216" t="str">
        <f aca="true">IF(ISERROR($V1213),"",OFFSET('Smelter Look-up'!$H$4,$V1213-4,0))</f>
        <v/>
      </c>
      <c r="J1213" s="216" t="str">
        <f aca="true">IF(ISERROR($V1213),"",OFFSET('Smelter Look-up'!$I$4,$V1213-4,0))</f>
        <v/>
      </c>
      <c r="K1213" s="217"/>
      <c r="L1213" s="217"/>
      <c r="M1213" s="217"/>
      <c r="N1213" s="217"/>
      <c r="O1213" s="217"/>
      <c r="P1213" s="218"/>
      <c r="Q1213" s="219"/>
      <c r="R1213" s="220" t="str">
        <f aca="true">IF(ISERROR($V1213),"",OFFSET('Smelter Look-up'!$C$4,$V1213-4,0)&amp;"")</f>
        <v/>
      </c>
      <c r="S1213" s="221" t="str">
        <f aca="true">IF(B1213="","",IF(ISERROR(MATCH($E1213,CL,0)),"Unknown",INDIRECT("'C'!$A$"&amp;MATCH($E1213,CL,0)+1)))</f>
        <v/>
      </c>
      <c r="T1213" s="221" t="str">
        <f aca="true">IF(B1213="","",IF(ISERROR(MATCH($J1213,SorP!$B$1:$B$6279,0)),"",INDIRECT("'SorP'!$A$"&amp;MATCH($S1213&amp;$J1213,SorP!C:C,0))))</f>
        <v/>
      </c>
      <c r="U1213" s="222"/>
      <c r="V1213" s="223" t="e">
        <f aca="false">IF(C1213="",NA(),IF(OR(C1213="Smelter not listed",C1213="Smelter not yet identified"),MATCH($B1213&amp;$D1213,'Smelter Look-up'!$J:$J,0),MATCH($B1213&amp;$C1213,'Smelter Look-up'!$J:$J,0)))</f>
        <v>#N/A</v>
      </c>
      <c r="X1213" s="179" t="n">
        <f aca="false">IF(AND(C1213="Smelter not listed",OR(LEN(D1213)=0,LEN(E1213)=0)),1,0)</f>
        <v>0</v>
      </c>
      <c r="AB1213" s="224" t="str">
        <f aca="false">B1213&amp;C1213</f>
        <v/>
      </c>
    </row>
    <row r="1214" s="179" customFormat="true" ht="20.25" hidden="false" customHeight="false" outlineLevel="0" collapsed="false">
      <c r="A1214" s="221"/>
      <c r="B1214" s="211" t="str">
        <f aca="false">IF(LEN(A1214)=0,"",INDEX('Smelter Look-up'!$A:$A,MATCH($A1214,'Smelter Look-up'!$E:$E,0)))</f>
        <v/>
      </c>
      <c r="C1214" s="212" t="str">
        <f aca="false">IF(LEN(A1214)=0,"",INDEX('Smelter Look-up'!$C:$C,MATCH($A1214,'Smelter Look-up'!$E:$E,0)))</f>
        <v/>
      </c>
      <c r="D1214" s="213"/>
      <c r="E1214" s="211" t="str">
        <f aca="true">IF(ISERROR($V1214),"",OFFSET('Smelter Look-up'!$D$4,$V1214-4,0)&amp;"")</f>
        <v/>
      </c>
      <c r="F1214" s="214" t="str">
        <f aca="true">IF(ISERROR($V1214),"",OFFSET('Smelter Look-up'!$E$4,$V1214-4,0))</f>
        <v/>
      </c>
      <c r="G1214" s="214" t="str">
        <f aca="true">IF(C1214=$X$4,IF(ISERROR($V1214),"Enter smelter details","RMI"),IF(ISERROR($V1214),"",OFFSET('Smelter Look-up'!$F$4,$V1214-4,0)))</f>
        <v/>
      </c>
      <c r="H1214" s="215" t="str">
        <f aca="true">IF(ISERROR($V1214),"",OFFSET('Smelter Look-up'!$G$4,$V1214-4,0))</f>
        <v/>
      </c>
      <c r="I1214" s="216" t="str">
        <f aca="true">IF(ISERROR($V1214),"",OFFSET('Smelter Look-up'!$H$4,$V1214-4,0))</f>
        <v/>
      </c>
      <c r="J1214" s="216" t="str">
        <f aca="true">IF(ISERROR($V1214),"",OFFSET('Smelter Look-up'!$I$4,$V1214-4,0))</f>
        <v/>
      </c>
      <c r="K1214" s="217"/>
      <c r="L1214" s="217"/>
      <c r="M1214" s="217"/>
      <c r="N1214" s="217"/>
      <c r="O1214" s="217"/>
      <c r="P1214" s="218"/>
      <c r="Q1214" s="219"/>
      <c r="R1214" s="220" t="str">
        <f aca="true">IF(ISERROR($V1214),"",OFFSET('Smelter Look-up'!$C$4,$V1214-4,0)&amp;"")</f>
        <v/>
      </c>
      <c r="S1214" s="221" t="str">
        <f aca="true">IF(B1214="","",IF(ISERROR(MATCH($E1214,CL,0)),"Unknown",INDIRECT("'C'!$A$"&amp;MATCH($E1214,CL,0)+1)))</f>
        <v/>
      </c>
      <c r="T1214" s="221" t="str">
        <f aca="true">IF(B1214="","",IF(ISERROR(MATCH($J1214,SorP!$B$1:$B$6279,0)),"",INDIRECT("'SorP'!$A$"&amp;MATCH($S1214&amp;$J1214,SorP!C:C,0))))</f>
        <v/>
      </c>
      <c r="U1214" s="222"/>
      <c r="V1214" s="223" t="e">
        <f aca="false">IF(C1214="",NA(),IF(OR(C1214="Smelter not listed",C1214="Smelter not yet identified"),MATCH($B1214&amp;$D1214,'Smelter Look-up'!$J:$J,0),MATCH($B1214&amp;$C1214,'Smelter Look-up'!$J:$J,0)))</f>
        <v>#N/A</v>
      </c>
      <c r="X1214" s="179" t="n">
        <f aca="false">IF(AND(C1214="Smelter not listed",OR(LEN(D1214)=0,LEN(E1214)=0)),1,0)</f>
        <v>0</v>
      </c>
      <c r="AB1214" s="224" t="str">
        <f aca="false">B1214&amp;C1214</f>
        <v/>
      </c>
    </row>
    <row r="1215" s="179" customFormat="true" ht="20.25" hidden="false" customHeight="false" outlineLevel="0" collapsed="false">
      <c r="A1215" s="221"/>
      <c r="B1215" s="211" t="str">
        <f aca="false">IF(LEN(A1215)=0,"",INDEX('Smelter Look-up'!$A:$A,MATCH($A1215,'Smelter Look-up'!$E:$E,0)))</f>
        <v/>
      </c>
      <c r="C1215" s="212" t="str">
        <f aca="false">IF(LEN(A1215)=0,"",INDEX('Smelter Look-up'!$C:$C,MATCH($A1215,'Smelter Look-up'!$E:$E,0)))</f>
        <v/>
      </c>
      <c r="D1215" s="213"/>
      <c r="E1215" s="211" t="str">
        <f aca="true">IF(ISERROR($V1215),"",OFFSET('Smelter Look-up'!$D$4,$V1215-4,0)&amp;"")</f>
        <v/>
      </c>
      <c r="F1215" s="214" t="str">
        <f aca="true">IF(ISERROR($V1215),"",OFFSET('Smelter Look-up'!$E$4,$V1215-4,0))</f>
        <v/>
      </c>
      <c r="G1215" s="214" t="str">
        <f aca="true">IF(C1215=$X$4,IF(ISERROR($V1215),"Enter smelter details","RMI"),IF(ISERROR($V1215),"",OFFSET('Smelter Look-up'!$F$4,$V1215-4,0)))</f>
        <v/>
      </c>
      <c r="H1215" s="215" t="str">
        <f aca="true">IF(ISERROR($V1215),"",OFFSET('Smelter Look-up'!$G$4,$V1215-4,0))</f>
        <v/>
      </c>
      <c r="I1215" s="216" t="str">
        <f aca="true">IF(ISERROR($V1215),"",OFFSET('Smelter Look-up'!$H$4,$V1215-4,0))</f>
        <v/>
      </c>
      <c r="J1215" s="216" t="str">
        <f aca="true">IF(ISERROR($V1215),"",OFFSET('Smelter Look-up'!$I$4,$V1215-4,0))</f>
        <v/>
      </c>
      <c r="K1215" s="217"/>
      <c r="L1215" s="217"/>
      <c r="M1215" s="217"/>
      <c r="N1215" s="217"/>
      <c r="O1215" s="217"/>
      <c r="P1215" s="218"/>
      <c r="Q1215" s="219"/>
      <c r="R1215" s="220" t="str">
        <f aca="true">IF(ISERROR($V1215),"",OFFSET('Smelter Look-up'!$C$4,$V1215-4,0)&amp;"")</f>
        <v/>
      </c>
      <c r="S1215" s="221" t="str">
        <f aca="true">IF(B1215="","",IF(ISERROR(MATCH($E1215,CL,0)),"Unknown",INDIRECT("'C'!$A$"&amp;MATCH($E1215,CL,0)+1)))</f>
        <v/>
      </c>
      <c r="T1215" s="221" t="str">
        <f aca="true">IF(B1215="","",IF(ISERROR(MATCH($J1215,SorP!$B$1:$B$6279,0)),"",INDIRECT("'SorP'!$A$"&amp;MATCH($S1215&amp;$J1215,SorP!C:C,0))))</f>
        <v/>
      </c>
      <c r="U1215" s="222"/>
      <c r="V1215" s="223" t="e">
        <f aca="false">IF(C1215="",NA(),IF(OR(C1215="Smelter not listed",C1215="Smelter not yet identified"),MATCH($B1215&amp;$D1215,'Smelter Look-up'!$J:$J,0),MATCH($B1215&amp;$C1215,'Smelter Look-up'!$J:$J,0)))</f>
        <v>#N/A</v>
      </c>
      <c r="X1215" s="179" t="n">
        <f aca="false">IF(AND(C1215="Smelter not listed",OR(LEN(D1215)=0,LEN(E1215)=0)),1,0)</f>
        <v>0</v>
      </c>
      <c r="AB1215" s="224" t="str">
        <f aca="false">B1215&amp;C1215</f>
        <v/>
      </c>
    </row>
    <row r="1216" s="179" customFormat="true" ht="20.25" hidden="false" customHeight="false" outlineLevel="0" collapsed="false">
      <c r="A1216" s="221"/>
      <c r="B1216" s="211" t="str">
        <f aca="false">IF(LEN(A1216)=0,"",INDEX('Smelter Look-up'!$A:$A,MATCH($A1216,'Smelter Look-up'!$E:$E,0)))</f>
        <v/>
      </c>
      <c r="C1216" s="212" t="str">
        <f aca="false">IF(LEN(A1216)=0,"",INDEX('Smelter Look-up'!$C:$C,MATCH($A1216,'Smelter Look-up'!$E:$E,0)))</f>
        <v/>
      </c>
      <c r="D1216" s="213"/>
      <c r="E1216" s="211" t="str">
        <f aca="true">IF(ISERROR($V1216),"",OFFSET('Smelter Look-up'!$D$4,$V1216-4,0)&amp;"")</f>
        <v/>
      </c>
      <c r="F1216" s="214" t="str">
        <f aca="true">IF(ISERROR($V1216),"",OFFSET('Smelter Look-up'!$E$4,$V1216-4,0))</f>
        <v/>
      </c>
      <c r="G1216" s="214" t="str">
        <f aca="true">IF(C1216=$X$4,IF(ISERROR($V1216),"Enter smelter details","RMI"),IF(ISERROR($V1216),"",OFFSET('Smelter Look-up'!$F$4,$V1216-4,0)))</f>
        <v/>
      </c>
      <c r="H1216" s="215" t="str">
        <f aca="true">IF(ISERROR($V1216),"",OFFSET('Smelter Look-up'!$G$4,$V1216-4,0))</f>
        <v/>
      </c>
      <c r="I1216" s="216" t="str">
        <f aca="true">IF(ISERROR($V1216),"",OFFSET('Smelter Look-up'!$H$4,$V1216-4,0))</f>
        <v/>
      </c>
      <c r="J1216" s="216" t="str">
        <f aca="true">IF(ISERROR($V1216),"",OFFSET('Smelter Look-up'!$I$4,$V1216-4,0))</f>
        <v/>
      </c>
      <c r="K1216" s="217"/>
      <c r="L1216" s="217"/>
      <c r="M1216" s="217"/>
      <c r="N1216" s="217"/>
      <c r="O1216" s="217"/>
      <c r="P1216" s="218"/>
      <c r="Q1216" s="219"/>
      <c r="R1216" s="220" t="str">
        <f aca="true">IF(ISERROR($V1216),"",OFFSET('Smelter Look-up'!$C$4,$V1216-4,0)&amp;"")</f>
        <v/>
      </c>
      <c r="S1216" s="221" t="str">
        <f aca="true">IF(B1216="","",IF(ISERROR(MATCH($E1216,CL,0)),"Unknown",INDIRECT("'C'!$A$"&amp;MATCH($E1216,CL,0)+1)))</f>
        <v/>
      </c>
      <c r="T1216" s="221" t="str">
        <f aca="true">IF(B1216="","",IF(ISERROR(MATCH($J1216,SorP!$B$1:$B$6279,0)),"",INDIRECT("'SorP'!$A$"&amp;MATCH($S1216&amp;$J1216,SorP!C:C,0))))</f>
        <v/>
      </c>
      <c r="U1216" s="222"/>
      <c r="V1216" s="223" t="e">
        <f aca="false">IF(C1216="",NA(),IF(OR(C1216="Smelter not listed",C1216="Smelter not yet identified"),MATCH($B1216&amp;$D1216,'Smelter Look-up'!$J:$J,0),MATCH($B1216&amp;$C1216,'Smelter Look-up'!$J:$J,0)))</f>
        <v>#N/A</v>
      </c>
      <c r="X1216" s="179" t="n">
        <f aca="false">IF(AND(C1216="Smelter not listed",OR(LEN(D1216)=0,LEN(E1216)=0)),1,0)</f>
        <v>0</v>
      </c>
      <c r="AB1216" s="224" t="str">
        <f aca="false">B1216&amp;C1216</f>
        <v/>
      </c>
    </row>
    <row r="1217" s="179" customFormat="true" ht="20.25" hidden="false" customHeight="false" outlineLevel="0" collapsed="false">
      <c r="A1217" s="221"/>
      <c r="B1217" s="211" t="str">
        <f aca="false">IF(LEN(A1217)=0,"",INDEX('Smelter Look-up'!$A:$A,MATCH($A1217,'Smelter Look-up'!$E:$E,0)))</f>
        <v/>
      </c>
      <c r="C1217" s="212" t="str">
        <f aca="false">IF(LEN(A1217)=0,"",INDEX('Smelter Look-up'!$C:$C,MATCH($A1217,'Smelter Look-up'!$E:$E,0)))</f>
        <v/>
      </c>
      <c r="D1217" s="213"/>
      <c r="E1217" s="211" t="str">
        <f aca="true">IF(ISERROR($V1217),"",OFFSET('Smelter Look-up'!$D$4,$V1217-4,0)&amp;"")</f>
        <v/>
      </c>
      <c r="F1217" s="214" t="str">
        <f aca="true">IF(ISERROR($V1217),"",OFFSET('Smelter Look-up'!$E$4,$V1217-4,0))</f>
        <v/>
      </c>
      <c r="G1217" s="214" t="str">
        <f aca="true">IF(C1217=$X$4,IF(ISERROR($V1217),"Enter smelter details","RMI"),IF(ISERROR($V1217),"",OFFSET('Smelter Look-up'!$F$4,$V1217-4,0)))</f>
        <v/>
      </c>
      <c r="H1217" s="215" t="str">
        <f aca="true">IF(ISERROR($V1217),"",OFFSET('Smelter Look-up'!$G$4,$V1217-4,0))</f>
        <v/>
      </c>
      <c r="I1217" s="216" t="str">
        <f aca="true">IF(ISERROR($V1217),"",OFFSET('Smelter Look-up'!$H$4,$V1217-4,0))</f>
        <v/>
      </c>
      <c r="J1217" s="216" t="str">
        <f aca="true">IF(ISERROR($V1217),"",OFFSET('Smelter Look-up'!$I$4,$V1217-4,0))</f>
        <v/>
      </c>
      <c r="K1217" s="217"/>
      <c r="L1217" s="217"/>
      <c r="M1217" s="217"/>
      <c r="N1217" s="217"/>
      <c r="O1217" s="217"/>
      <c r="P1217" s="218"/>
      <c r="Q1217" s="219"/>
      <c r="R1217" s="220" t="str">
        <f aca="true">IF(ISERROR($V1217),"",OFFSET('Smelter Look-up'!$C$4,$V1217-4,0)&amp;"")</f>
        <v/>
      </c>
      <c r="S1217" s="221" t="str">
        <f aca="true">IF(B1217="","",IF(ISERROR(MATCH($E1217,CL,0)),"Unknown",INDIRECT("'C'!$A$"&amp;MATCH($E1217,CL,0)+1)))</f>
        <v/>
      </c>
      <c r="T1217" s="221" t="str">
        <f aca="true">IF(B1217="","",IF(ISERROR(MATCH($J1217,SorP!$B$1:$B$6279,0)),"",INDIRECT("'SorP'!$A$"&amp;MATCH($S1217&amp;$J1217,SorP!C:C,0))))</f>
        <v/>
      </c>
      <c r="U1217" s="222"/>
      <c r="V1217" s="223" t="e">
        <f aca="false">IF(C1217="",NA(),IF(OR(C1217="Smelter not listed",C1217="Smelter not yet identified"),MATCH($B1217&amp;$D1217,'Smelter Look-up'!$J:$J,0),MATCH($B1217&amp;$C1217,'Smelter Look-up'!$J:$J,0)))</f>
        <v>#N/A</v>
      </c>
      <c r="X1217" s="179" t="n">
        <f aca="false">IF(AND(C1217="Smelter not listed",OR(LEN(D1217)=0,LEN(E1217)=0)),1,0)</f>
        <v>0</v>
      </c>
      <c r="AB1217" s="224" t="str">
        <f aca="false">B1217&amp;C1217</f>
        <v/>
      </c>
    </row>
    <row r="1218" s="179" customFormat="true" ht="20.25" hidden="false" customHeight="false" outlineLevel="0" collapsed="false">
      <c r="A1218" s="221"/>
      <c r="B1218" s="211" t="str">
        <f aca="false">IF(LEN(A1218)=0,"",INDEX('Smelter Look-up'!$A:$A,MATCH($A1218,'Smelter Look-up'!$E:$E,0)))</f>
        <v/>
      </c>
      <c r="C1218" s="212" t="str">
        <f aca="false">IF(LEN(A1218)=0,"",INDEX('Smelter Look-up'!$C:$C,MATCH($A1218,'Smelter Look-up'!$E:$E,0)))</f>
        <v/>
      </c>
      <c r="D1218" s="213"/>
      <c r="E1218" s="211" t="str">
        <f aca="true">IF(ISERROR($V1218),"",OFFSET('Smelter Look-up'!$D$4,$V1218-4,0)&amp;"")</f>
        <v/>
      </c>
      <c r="F1218" s="214" t="str">
        <f aca="true">IF(ISERROR($V1218),"",OFFSET('Smelter Look-up'!$E$4,$V1218-4,0))</f>
        <v/>
      </c>
      <c r="G1218" s="214" t="str">
        <f aca="true">IF(C1218=$X$4,IF(ISERROR($V1218),"Enter smelter details","RMI"),IF(ISERROR($V1218),"",OFFSET('Smelter Look-up'!$F$4,$V1218-4,0)))</f>
        <v/>
      </c>
      <c r="H1218" s="215" t="str">
        <f aca="true">IF(ISERROR($V1218),"",OFFSET('Smelter Look-up'!$G$4,$V1218-4,0))</f>
        <v/>
      </c>
      <c r="I1218" s="216" t="str">
        <f aca="true">IF(ISERROR($V1218),"",OFFSET('Smelter Look-up'!$H$4,$V1218-4,0))</f>
        <v/>
      </c>
      <c r="J1218" s="216" t="str">
        <f aca="true">IF(ISERROR($V1218),"",OFFSET('Smelter Look-up'!$I$4,$V1218-4,0))</f>
        <v/>
      </c>
      <c r="K1218" s="217"/>
      <c r="L1218" s="217"/>
      <c r="M1218" s="217"/>
      <c r="N1218" s="217"/>
      <c r="O1218" s="217"/>
      <c r="P1218" s="218"/>
      <c r="Q1218" s="219"/>
      <c r="R1218" s="220" t="str">
        <f aca="true">IF(ISERROR($V1218),"",OFFSET('Smelter Look-up'!$C$4,$V1218-4,0)&amp;"")</f>
        <v/>
      </c>
      <c r="S1218" s="221" t="str">
        <f aca="true">IF(B1218="","",IF(ISERROR(MATCH($E1218,CL,0)),"Unknown",INDIRECT("'C'!$A$"&amp;MATCH($E1218,CL,0)+1)))</f>
        <v/>
      </c>
      <c r="T1218" s="221" t="str">
        <f aca="true">IF(B1218="","",IF(ISERROR(MATCH($J1218,SorP!$B$1:$B$6279,0)),"",INDIRECT("'SorP'!$A$"&amp;MATCH($S1218&amp;$J1218,SorP!C:C,0))))</f>
        <v/>
      </c>
      <c r="U1218" s="222"/>
      <c r="V1218" s="223" t="e">
        <f aca="false">IF(C1218="",NA(),IF(OR(C1218="Smelter not listed",C1218="Smelter not yet identified"),MATCH($B1218&amp;$D1218,'Smelter Look-up'!$J:$J,0),MATCH($B1218&amp;$C1218,'Smelter Look-up'!$J:$J,0)))</f>
        <v>#N/A</v>
      </c>
      <c r="X1218" s="179" t="n">
        <f aca="false">IF(AND(C1218="Smelter not listed",OR(LEN(D1218)=0,LEN(E1218)=0)),1,0)</f>
        <v>0</v>
      </c>
      <c r="AB1218" s="224" t="str">
        <f aca="false">B1218&amp;C1218</f>
        <v/>
      </c>
    </row>
    <row r="1219" s="179" customFormat="true" ht="20.25" hidden="false" customHeight="false" outlineLevel="0" collapsed="false">
      <c r="A1219" s="221"/>
      <c r="B1219" s="211" t="str">
        <f aca="false">IF(LEN(A1219)=0,"",INDEX('Smelter Look-up'!$A:$A,MATCH($A1219,'Smelter Look-up'!$E:$E,0)))</f>
        <v/>
      </c>
      <c r="C1219" s="212" t="str">
        <f aca="false">IF(LEN(A1219)=0,"",INDEX('Smelter Look-up'!$C:$C,MATCH($A1219,'Smelter Look-up'!$E:$E,0)))</f>
        <v/>
      </c>
      <c r="D1219" s="213"/>
      <c r="E1219" s="211" t="str">
        <f aca="true">IF(ISERROR($V1219),"",OFFSET('Smelter Look-up'!$D$4,$V1219-4,0)&amp;"")</f>
        <v/>
      </c>
      <c r="F1219" s="214" t="str">
        <f aca="true">IF(ISERROR($V1219),"",OFFSET('Smelter Look-up'!$E$4,$V1219-4,0))</f>
        <v/>
      </c>
      <c r="G1219" s="214" t="str">
        <f aca="true">IF(C1219=$X$4,IF(ISERROR($V1219),"Enter smelter details","RMI"),IF(ISERROR($V1219),"",OFFSET('Smelter Look-up'!$F$4,$V1219-4,0)))</f>
        <v/>
      </c>
      <c r="H1219" s="215" t="str">
        <f aca="true">IF(ISERROR($V1219),"",OFFSET('Smelter Look-up'!$G$4,$V1219-4,0))</f>
        <v/>
      </c>
      <c r="I1219" s="216" t="str">
        <f aca="true">IF(ISERROR($V1219),"",OFFSET('Smelter Look-up'!$H$4,$V1219-4,0))</f>
        <v/>
      </c>
      <c r="J1219" s="216" t="str">
        <f aca="true">IF(ISERROR($V1219),"",OFFSET('Smelter Look-up'!$I$4,$V1219-4,0))</f>
        <v/>
      </c>
      <c r="K1219" s="217"/>
      <c r="L1219" s="217"/>
      <c r="M1219" s="217"/>
      <c r="N1219" s="217"/>
      <c r="O1219" s="217"/>
      <c r="P1219" s="218"/>
      <c r="Q1219" s="219"/>
      <c r="R1219" s="220" t="str">
        <f aca="true">IF(ISERROR($V1219),"",OFFSET('Smelter Look-up'!$C$4,$V1219-4,0)&amp;"")</f>
        <v/>
      </c>
      <c r="S1219" s="221" t="str">
        <f aca="true">IF(B1219="","",IF(ISERROR(MATCH($E1219,CL,0)),"Unknown",INDIRECT("'C'!$A$"&amp;MATCH($E1219,CL,0)+1)))</f>
        <v/>
      </c>
      <c r="T1219" s="221" t="str">
        <f aca="true">IF(B1219="","",IF(ISERROR(MATCH($J1219,SorP!$B$1:$B$6279,0)),"",INDIRECT("'SorP'!$A$"&amp;MATCH($S1219&amp;$J1219,SorP!C:C,0))))</f>
        <v/>
      </c>
      <c r="U1219" s="222"/>
      <c r="V1219" s="223" t="e">
        <f aca="false">IF(C1219="",NA(),IF(OR(C1219="Smelter not listed",C1219="Smelter not yet identified"),MATCH($B1219&amp;$D1219,'Smelter Look-up'!$J:$J,0),MATCH($B1219&amp;$C1219,'Smelter Look-up'!$J:$J,0)))</f>
        <v>#N/A</v>
      </c>
      <c r="X1219" s="179" t="n">
        <f aca="false">IF(AND(C1219="Smelter not listed",OR(LEN(D1219)=0,LEN(E1219)=0)),1,0)</f>
        <v>0</v>
      </c>
      <c r="AB1219" s="224" t="str">
        <f aca="false">B1219&amp;C1219</f>
        <v/>
      </c>
    </row>
    <row r="1220" s="179" customFormat="true" ht="20.25" hidden="false" customHeight="false" outlineLevel="0" collapsed="false">
      <c r="A1220" s="221"/>
      <c r="B1220" s="211" t="str">
        <f aca="false">IF(LEN(A1220)=0,"",INDEX('Smelter Look-up'!$A:$A,MATCH($A1220,'Smelter Look-up'!$E:$E,0)))</f>
        <v/>
      </c>
      <c r="C1220" s="212" t="str">
        <f aca="false">IF(LEN(A1220)=0,"",INDEX('Smelter Look-up'!$C:$C,MATCH($A1220,'Smelter Look-up'!$E:$E,0)))</f>
        <v/>
      </c>
      <c r="D1220" s="213"/>
      <c r="E1220" s="211" t="str">
        <f aca="true">IF(ISERROR($V1220),"",OFFSET('Smelter Look-up'!$D$4,$V1220-4,0)&amp;"")</f>
        <v/>
      </c>
      <c r="F1220" s="214" t="str">
        <f aca="true">IF(ISERROR($V1220),"",OFFSET('Smelter Look-up'!$E$4,$V1220-4,0))</f>
        <v/>
      </c>
      <c r="G1220" s="214" t="str">
        <f aca="true">IF(C1220=$X$4,IF(ISERROR($V1220),"Enter smelter details","RMI"),IF(ISERROR($V1220),"",OFFSET('Smelter Look-up'!$F$4,$V1220-4,0)))</f>
        <v/>
      </c>
      <c r="H1220" s="215" t="str">
        <f aca="true">IF(ISERROR($V1220),"",OFFSET('Smelter Look-up'!$G$4,$V1220-4,0))</f>
        <v/>
      </c>
      <c r="I1220" s="216" t="str">
        <f aca="true">IF(ISERROR($V1220),"",OFFSET('Smelter Look-up'!$H$4,$V1220-4,0))</f>
        <v/>
      </c>
      <c r="J1220" s="216" t="str">
        <f aca="true">IF(ISERROR($V1220),"",OFFSET('Smelter Look-up'!$I$4,$V1220-4,0))</f>
        <v/>
      </c>
      <c r="K1220" s="217"/>
      <c r="L1220" s="217"/>
      <c r="M1220" s="217"/>
      <c r="N1220" s="217"/>
      <c r="O1220" s="217"/>
      <c r="P1220" s="218"/>
      <c r="Q1220" s="219"/>
      <c r="R1220" s="220" t="str">
        <f aca="true">IF(ISERROR($V1220),"",OFFSET('Smelter Look-up'!$C$4,$V1220-4,0)&amp;"")</f>
        <v/>
      </c>
      <c r="S1220" s="221" t="str">
        <f aca="true">IF(B1220="","",IF(ISERROR(MATCH($E1220,CL,0)),"Unknown",INDIRECT("'C'!$A$"&amp;MATCH($E1220,CL,0)+1)))</f>
        <v/>
      </c>
      <c r="T1220" s="221" t="str">
        <f aca="true">IF(B1220="","",IF(ISERROR(MATCH($J1220,SorP!$B$1:$B$6279,0)),"",INDIRECT("'SorP'!$A$"&amp;MATCH($S1220&amp;$J1220,SorP!C:C,0))))</f>
        <v/>
      </c>
      <c r="U1220" s="222"/>
      <c r="V1220" s="223" t="e">
        <f aca="false">IF(C1220="",NA(),IF(OR(C1220="Smelter not listed",C1220="Smelter not yet identified"),MATCH($B1220&amp;$D1220,'Smelter Look-up'!$J:$J,0),MATCH($B1220&amp;$C1220,'Smelter Look-up'!$J:$J,0)))</f>
        <v>#N/A</v>
      </c>
      <c r="X1220" s="179" t="n">
        <f aca="false">IF(AND(C1220="Smelter not listed",OR(LEN(D1220)=0,LEN(E1220)=0)),1,0)</f>
        <v>0</v>
      </c>
      <c r="AB1220" s="224" t="str">
        <f aca="false">B1220&amp;C1220</f>
        <v/>
      </c>
    </row>
    <row r="1221" s="179" customFormat="true" ht="20.25" hidden="false" customHeight="false" outlineLevel="0" collapsed="false">
      <c r="A1221" s="221"/>
      <c r="B1221" s="211" t="str">
        <f aca="false">IF(LEN(A1221)=0,"",INDEX('Smelter Look-up'!$A:$A,MATCH($A1221,'Smelter Look-up'!$E:$E,0)))</f>
        <v/>
      </c>
      <c r="C1221" s="212" t="str">
        <f aca="false">IF(LEN(A1221)=0,"",INDEX('Smelter Look-up'!$C:$C,MATCH($A1221,'Smelter Look-up'!$E:$E,0)))</f>
        <v/>
      </c>
      <c r="D1221" s="213"/>
      <c r="E1221" s="211" t="str">
        <f aca="true">IF(ISERROR($V1221),"",OFFSET('Smelter Look-up'!$D$4,$V1221-4,0)&amp;"")</f>
        <v/>
      </c>
      <c r="F1221" s="214" t="str">
        <f aca="true">IF(ISERROR($V1221),"",OFFSET('Smelter Look-up'!$E$4,$V1221-4,0))</f>
        <v/>
      </c>
      <c r="G1221" s="214" t="str">
        <f aca="true">IF(C1221=$X$4,IF(ISERROR($V1221),"Enter smelter details","RMI"),IF(ISERROR($V1221),"",OFFSET('Smelter Look-up'!$F$4,$V1221-4,0)))</f>
        <v/>
      </c>
      <c r="H1221" s="215" t="str">
        <f aca="true">IF(ISERROR($V1221),"",OFFSET('Smelter Look-up'!$G$4,$V1221-4,0))</f>
        <v/>
      </c>
      <c r="I1221" s="216" t="str">
        <f aca="true">IF(ISERROR($V1221),"",OFFSET('Smelter Look-up'!$H$4,$V1221-4,0))</f>
        <v/>
      </c>
      <c r="J1221" s="216" t="str">
        <f aca="true">IF(ISERROR($V1221),"",OFFSET('Smelter Look-up'!$I$4,$V1221-4,0))</f>
        <v/>
      </c>
      <c r="K1221" s="217"/>
      <c r="L1221" s="217"/>
      <c r="M1221" s="217"/>
      <c r="N1221" s="217"/>
      <c r="O1221" s="217"/>
      <c r="P1221" s="218"/>
      <c r="Q1221" s="219"/>
      <c r="R1221" s="220" t="str">
        <f aca="true">IF(ISERROR($V1221),"",OFFSET('Smelter Look-up'!$C$4,$V1221-4,0)&amp;"")</f>
        <v/>
      </c>
      <c r="S1221" s="221" t="str">
        <f aca="true">IF(B1221="","",IF(ISERROR(MATCH($E1221,CL,0)),"Unknown",INDIRECT("'C'!$A$"&amp;MATCH($E1221,CL,0)+1)))</f>
        <v/>
      </c>
      <c r="T1221" s="221" t="str">
        <f aca="true">IF(B1221="","",IF(ISERROR(MATCH($J1221,SorP!$B$1:$B$6279,0)),"",INDIRECT("'SorP'!$A$"&amp;MATCH($S1221&amp;$J1221,SorP!C:C,0))))</f>
        <v/>
      </c>
      <c r="U1221" s="222"/>
      <c r="V1221" s="223" t="e">
        <f aca="false">IF(C1221="",NA(),IF(OR(C1221="Smelter not listed",C1221="Smelter not yet identified"),MATCH($B1221&amp;$D1221,'Smelter Look-up'!$J:$J,0),MATCH($B1221&amp;$C1221,'Smelter Look-up'!$J:$J,0)))</f>
        <v>#N/A</v>
      </c>
      <c r="X1221" s="179" t="n">
        <f aca="false">IF(AND(C1221="Smelter not listed",OR(LEN(D1221)=0,LEN(E1221)=0)),1,0)</f>
        <v>0</v>
      </c>
      <c r="AB1221" s="224" t="str">
        <f aca="false">B1221&amp;C1221</f>
        <v/>
      </c>
    </row>
    <row r="1222" s="179" customFormat="true" ht="20.25" hidden="false" customHeight="false" outlineLevel="0" collapsed="false">
      <c r="A1222" s="221"/>
      <c r="B1222" s="211" t="str">
        <f aca="false">IF(LEN(A1222)=0,"",INDEX('Smelter Look-up'!$A:$A,MATCH($A1222,'Smelter Look-up'!$E:$E,0)))</f>
        <v/>
      </c>
      <c r="C1222" s="212" t="str">
        <f aca="false">IF(LEN(A1222)=0,"",INDEX('Smelter Look-up'!$C:$C,MATCH($A1222,'Smelter Look-up'!$E:$E,0)))</f>
        <v/>
      </c>
      <c r="D1222" s="213"/>
      <c r="E1222" s="211" t="str">
        <f aca="true">IF(ISERROR($V1222),"",OFFSET('Smelter Look-up'!$D$4,$V1222-4,0)&amp;"")</f>
        <v/>
      </c>
      <c r="F1222" s="214" t="str">
        <f aca="true">IF(ISERROR($V1222),"",OFFSET('Smelter Look-up'!$E$4,$V1222-4,0))</f>
        <v/>
      </c>
      <c r="G1222" s="214" t="str">
        <f aca="true">IF(C1222=$X$4,IF(ISERROR($V1222),"Enter smelter details","RMI"),IF(ISERROR($V1222),"",OFFSET('Smelter Look-up'!$F$4,$V1222-4,0)))</f>
        <v/>
      </c>
      <c r="H1222" s="215" t="str">
        <f aca="true">IF(ISERROR($V1222),"",OFFSET('Smelter Look-up'!$G$4,$V1222-4,0))</f>
        <v/>
      </c>
      <c r="I1222" s="216" t="str">
        <f aca="true">IF(ISERROR($V1222),"",OFFSET('Smelter Look-up'!$H$4,$V1222-4,0))</f>
        <v/>
      </c>
      <c r="J1222" s="216" t="str">
        <f aca="true">IF(ISERROR($V1222),"",OFFSET('Smelter Look-up'!$I$4,$V1222-4,0))</f>
        <v/>
      </c>
      <c r="K1222" s="217"/>
      <c r="L1222" s="217"/>
      <c r="M1222" s="217"/>
      <c r="N1222" s="217"/>
      <c r="O1222" s="217"/>
      <c r="P1222" s="218"/>
      <c r="Q1222" s="219"/>
      <c r="R1222" s="220" t="str">
        <f aca="true">IF(ISERROR($V1222),"",OFFSET('Smelter Look-up'!$C$4,$V1222-4,0)&amp;"")</f>
        <v/>
      </c>
      <c r="S1222" s="221" t="str">
        <f aca="true">IF(B1222="","",IF(ISERROR(MATCH($E1222,CL,0)),"Unknown",INDIRECT("'C'!$A$"&amp;MATCH($E1222,CL,0)+1)))</f>
        <v/>
      </c>
      <c r="T1222" s="221" t="str">
        <f aca="true">IF(B1222="","",IF(ISERROR(MATCH($J1222,SorP!$B$1:$B$6279,0)),"",INDIRECT("'SorP'!$A$"&amp;MATCH($S1222&amp;$J1222,SorP!C:C,0))))</f>
        <v/>
      </c>
      <c r="U1222" s="222"/>
      <c r="V1222" s="223" t="e">
        <f aca="false">IF(C1222="",NA(),IF(OR(C1222="Smelter not listed",C1222="Smelter not yet identified"),MATCH($B1222&amp;$D1222,'Smelter Look-up'!$J:$J,0),MATCH($B1222&amp;$C1222,'Smelter Look-up'!$J:$J,0)))</f>
        <v>#N/A</v>
      </c>
      <c r="X1222" s="179" t="n">
        <f aca="false">IF(AND(C1222="Smelter not listed",OR(LEN(D1222)=0,LEN(E1222)=0)),1,0)</f>
        <v>0</v>
      </c>
      <c r="AB1222" s="224" t="str">
        <f aca="false">B1222&amp;C1222</f>
        <v/>
      </c>
    </row>
    <row r="1223" s="179" customFormat="true" ht="20.25" hidden="false" customHeight="false" outlineLevel="0" collapsed="false">
      <c r="A1223" s="221"/>
      <c r="B1223" s="211" t="str">
        <f aca="false">IF(LEN(A1223)=0,"",INDEX('Smelter Look-up'!$A:$A,MATCH($A1223,'Smelter Look-up'!$E:$E,0)))</f>
        <v/>
      </c>
      <c r="C1223" s="212" t="str">
        <f aca="false">IF(LEN(A1223)=0,"",INDEX('Smelter Look-up'!$C:$C,MATCH($A1223,'Smelter Look-up'!$E:$E,0)))</f>
        <v/>
      </c>
      <c r="D1223" s="213"/>
      <c r="E1223" s="211" t="str">
        <f aca="true">IF(ISERROR($V1223),"",OFFSET('Smelter Look-up'!$D$4,$V1223-4,0)&amp;"")</f>
        <v/>
      </c>
      <c r="F1223" s="214" t="str">
        <f aca="true">IF(ISERROR($V1223),"",OFFSET('Smelter Look-up'!$E$4,$V1223-4,0))</f>
        <v/>
      </c>
      <c r="G1223" s="214" t="str">
        <f aca="true">IF(C1223=$X$4,IF(ISERROR($V1223),"Enter smelter details","RMI"),IF(ISERROR($V1223),"",OFFSET('Smelter Look-up'!$F$4,$V1223-4,0)))</f>
        <v/>
      </c>
      <c r="H1223" s="215" t="str">
        <f aca="true">IF(ISERROR($V1223),"",OFFSET('Smelter Look-up'!$G$4,$V1223-4,0))</f>
        <v/>
      </c>
      <c r="I1223" s="216" t="str">
        <f aca="true">IF(ISERROR($V1223),"",OFFSET('Smelter Look-up'!$H$4,$V1223-4,0))</f>
        <v/>
      </c>
      <c r="J1223" s="216" t="str">
        <f aca="true">IF(ISERROR($V1223),"",OFFSET('Smelter Look-up'!$I$4,$V1223-4,0))</f>
        <v/>
      </c>
      <c r="K1223" s="217"/>
      <c r="L1223" s="217"/>
      <c r="M1223" s="217"/>
      <c r="N1223" s="217"/>
      <c r="O1223" s="217"/>
      <c r="P1223" s="218"/>
      <c r="Q1223" s="219"/>
      <c r="R1223" s="220" t="str">
        <f aca="true">IF(ISERROR($V1223),"",OFFSET('Smelter Look-up'!$C$4,$V1223-4,0)&amp;"")</f>
        <v/>
      </c>
      <c r="S1223" s="221" t="str">
        <f aca="true">IF(B1223="","",IF(ISERROR(MATCH($E1223,CL,0)),"Unknown",INDIRECT("'C'!$A$"&amp;MATCH($E1223,CL,0)+1)))</f>
        <v/>
      </c>
      <c r="T1223" s="221" t="str">
        <f aca="true">IF(B1223="","",IF(ISERROR(MATCH($J1223,SorP!$B$1:$B$6279,0)),"",INDIRECT("'SorP'!$A$"&amp;MATCH($S1223&amp;$J1223,SorP!C:C,0))))</f>
        <v/>
      </c>
      <c r="U1223" s="222"/>
      <c r="V1223" s="223" t="e">
        <f aca="false">IF(C1223="",NA(),IF(OR(C1223="Smelter not listed",C1223="Smelter not yet identified"),MATCH($B1223&amp;$D1223,'Smelter Look-up'!$J:$J,0),MATCH($B1223&amp;$C1223,'Smelter Look-up'!$J:$J,0)))</f>
        <v>#N/A</v>
      </c>
      <c r="X1223" s="179" t="n">
        <f aca="false">IF(AND(C1223="Smelter not listed",OR(LEN(D1223)=0,LEN(E1223)=0)),1,0)</f>
        <v>0</v>
      </c>
      <c r="AB1223" s="224" t="str">
        <f aca="false">B1223&amp;C1223</f>
        <v/>
      </c>
    </row>
    <row r="1224" s="179" customFormat="true" ht="20.25" hidden="false" customHeight="false" outlineLevel="0" collapsed="false">
      <c r="A1224" s="221"/>
      <c r="B1224" s="211" t="str">
        <f aca="false">IF(LEN(A1224)=0,"",INDEX('Smelter Look-up'!$A:$A,MATCH($A1224,'Smelter Look-up'!$E:$E,0)))</f>
        <v/>
      </c>
      <c r="C1224" s="212" t="str">
        <f aca="false">IF(LEN(A1224)=0,"",INDEX('Smelter Look-up'!$C:$C,MATCH($A1224,'Smelter Look-up'!$E:$E,0)))</f>
        <v/>
      </c>
      <c r="D1224" s="213"/>
      <c r="E1224" s="211" t="str">
        <f aca="true">IF(ISERROR($V1224),"",OFFSET('Smelter Look-up'!$D$4,$V1224-4,0)&amp;"")</f>
        <v/>
      </c>
      <c r="F1224" s="214" t="str">
        <f aca="true">IF(ISERROR($V1224),"",OFFSET('Smelter Look-up'!$E$4,$V1224-4,0))</f>
        <v/>
      </c>
      <c r="G1224" s="214" t="str">
        <f aca="true">IF(C1224=$X$4,IF(ISERROR($V1224),"Enter smelter details","RMI"),IF(ISERROR($V1224),"",OFFSET('Smelter Look-up'!$F$4,$V1224-4,0)))</f>
        <v/>
      </c>
      <c r="H1224" s="215" t="str">
        <f aca="true">IF(ISERROR($V1224),"",OFFSET('Smelter Look-up'!$G$4,$V1224-4,0))</f>
        <v/>
      </c>
      <c r="I1224" s="216" t="str">
        <f aca="true">IF(ISERROR($V1224),"",OFFSET('Smelter Look-up'!$H$4,$V1224-4,0))</f>
        <v/>
      </c>
      <c r="J1224" s="216" t="str">
        <f aca="true">IF(ISERROR($V1224),"",OFFSET('Smelter Look-up'!$I$4,$V1224-4,0))</f>
        <v/>
      </c>
      <c r="K1224" s="217"/>
      <c r="L1224" s="217"/>
      <c r="M1224" s="217"/>
      <c r="N1224" s="217"/>
      <c r="O1224" s="217"/>
      <c r="P1224" s="218"/>
      <c r="Q1224" s="219"/>
      <c r="R1224" s="220" t="str">
        <f aca="true">IF(ISERROR($V1224),"",OFFSET('Smelter Look-up'!$C$4,$V1224-4,0)&amp;"")</f>
        <v/>
      </c>
      <c r="S1224" s="221" t="str">
        <f aca="true">IF(B1224="","",IF(ISERROR(MATCH($E1224,CL,0)),"Unknown",INDIRECT("'C'!$A$"&amp;MATCH($E1224,CL,0)+1)))</f>
        <v/>
      </c>
      <c r="T1224" s="221" t="str">
        <f aca="true">IF(B1224="","",IF(ISERROR(MATCH($J1224,SorP!$B$1:$B$6279,0)),"",INDIRECT("'SorP'!$A$"&amp;MATCH($S1224&amp;$J1224,SorP!C:C,0))))</f>
        <v/>
      </c>
      <c r="U1224" s="222"/>
      <c r="V1224" s="223" t="e">
        <f aca="false">IF(C1224="",NA(),IF(OR(C1224="Smelter not listed",C1224="Smelter not yet identified"),MATCH($B1224&amp;$D1224,'Smelter Look-up'!$J:$J,0),MATCH($B1224&amp;$C1224,'Smelter Look-up'!$J:$J,0)))</f>
        <v>#N/A</v>
      </c>
      <c r="X1224" s="179" t="n">
        <f aca="false">IF(AND(C1224="Smelter not listed",OR(LEN(D1224)=0,LEN(E1224)=0)),1,0)</f>
        <v>0</v>
      </c>
      <c r="AB1224" s="224" t="str">
        <f aca="false">B1224&amp;C1224</f>
        <v/>
      </c>
    </row>
    <row r="1225" s="179" customFormat="true" ht="20.25" hidden="false" customHeight="false" outlineLevel="0" collapsed="false">
      <c r="A1225" s="221"/>
      <c r="B1225" s="211" t="str">
        <f aca="false">IF(LEN(A1225)=0,"",INDEX('Smelter Look-up'!$A:$A,MATCH($A1225,'Smelter Look-up'!$E:$E,0)))</f>
        <v/>
      </c>
      <c r="C1225" s="212" t="str">
        <f aca="false">IF(LEN(A1225)=0,"",INDEX('Smelter Look-up'!$C:$C,MATCH($A1225,'Smelter Look-up'!$E:$E,0)))</f>
        <v/>
      </c>
      <c r="D1225" s="213"/>
      <c r="E1225" s="211" t="str">
        <f aca="true">IF(ISERROR($V1225),"",OFFSET('Smelter Look-up'!$D$4,$V1225-4,0)&amp;"")</f>
        <v/>
      </c>
      <c r="F1225" s="214" t="str">
        <f aca="true">IF(ISERROR($V1225),"",OFFSET('Smelter Look-up'!$E$4,$V1225-4,0))</f>
        <v/>
      </c>
      <c r="G1225" s="214" t="str">
        <f aca="true">IF(C1225=$X$4,IF(ISERROR($V1225),"Enter smelter details","RMI"),IF(ISERROR($V1225),"",OFFSET('Smelter Look-up'!$F$4,$V1225-4,0)))</f>
        <v/>
      </c>
      <c r="H1225" s="215" t="str">
        <f aca="true">IF(ISERROR($V1225),"",OFFSET('Smelter Look-up'!$G$4,$V1225-4,0))</f>
        <v/>
      </c>
      <c r="I1225" s="216" t="str">
        <f aca="true">IF(ISERROR($V1225),"",OFFSET('Smelter Look-up'!$H$4,$V1225-4,0))</f>
        <v/>
      </c>
      <c r="J1225" s="216" t="str">
        <f aca="true">IF(ISERROR($V1225),"",OFFSET('Smelter Look-up'!$I$4,$V1225-4,0))</f>
        <v/>
      </c>
      <c r="K1225" s="217"/>
      <c r="L1225" s="217"/>
      <c r="M1225" s="217"/>
      <c r="N1225" s="217"/>
      <c r="O1225" s="217"/>
      <c r="P1225" s="218"/>
      <c r="Q1225" s="219"/>
      <c r="R1225" s="220" t="str">
        <f aca="true">IF(ISERROR($V1225),"",OFFSET('Smelter Look-up'!$C$4,$V1225-4,0)&amp;"")</f>
        <v/>
      </c>
      <c r="S1225" s="221" t="str">
        <f aca="true">IF(B1225="","",IF(ISERROR(MATCH($E1225,CL,0)),"Unknown",INDIRECT("'C'!$A$"&amp;MATCH($E1225,CL,0)+1)))</f>
        <v/>
      </c>
      <c r="T1225" s="221" t="str">
        <f aca="true">IF(B1225="","",IF(ISERROR(MATCH($J1225,SorP!$B$1:$B$6279,0)),"",INDIRECT("'SorP'!$A$"&amp;MATCH($S1225&amp;$J1225,SorP!C:C,0))))</f>
        <v/>
      </c>
      <c r="U1225" s="222"/>
      <c r="V1225" s="223" t="e">
        <f aca="false">IF(C1225="",NA(),IF(OR(C1225="Smelter not listed",C1225="Smelter not yet identified"),MATCH($B1225&amp;$D1225,'Smelter Look-up'!$J:$J,0),MATCH($B1225&amp;$C1225,'Smelter Look-up'!$J:$J,0)))</f>
        <v>#N/A</v>
      </c>
      <c r="X1225" s="179" t="n">
        <f aca="false">IF(AND(C1225="Smelter not listed",OR(LEN(D1225)=0,LEN(E1225)=0)),1,0)</f>
        <v>0</v>
      </c>
      <c r="AB1225" s="224" t="str">
        <f aca="false">B1225&amp;C1225</f>
        <v/>
      </c>
    </row>
    <row r="1226" s="179" customFormat="true" ht="20.25" hidden="false" customHeight="false" outlineLevel="0" collapsed="false">
      <c r="A1226" s="221"/>
      <c r="B1226" s="211" t="str">
        <f aca="false">IF(LEN(A1226)=0,"",INDEX('Smelter Look-up'!$A:$A,MATCH($A1226,'Smelter Look-up'!$E:$E,0)))</f>
        <v/>
      </c>
      <c r="C1226" s="212" t="str">
        <f aca="false">IF(LEN(A1226)=0,"",INDEX('Smelter Look-up'!$C:$C,MATCH($A1226,'Smelter Look-up'!$E:$E,0)))</f>
        <v/>
      </c>
      <c r="D1226" s="213"/>
      <c r="E1226" s="211" t="str">
        <f aca="true">IF(ISERROR($V1226),"",OFFSET('Smelter Look-up'!$D$4,$V1226-4,0)&amp;"")</f>
        <v/>
      </c>
      <c r="F1226" s="214" t="str">
        <f aca="true">IF(ISERROR($V1226),"",OFFSET('Smelter Look-up'!$E$4,$V1226-4,0))</f>
        <v/>
      </c>
      <c r="G1226" s="214" t="str">
        <f aca="true">IF(C1226=$X$4,IF(ISERROR($V1226),"Enter smelter details","RMI"),IF(ISERROR($V1226),"",OFFSET('Smelter Look-up'!$F$4,$V1226-4,0)))</f>
        <v/>
      </c>
      <c r="H1226" s="215" t="str">
        <f aca="true">IF(ISERROR($V1226),"",OFFSET('Smelter Look-up'!$G$4,$V1226-4,0))</f>
        <v/>
      </c>
      <c r="I1226" s="216" t="str">
        <f aca="true">IF(ISERROR($V1226),"",OFFSET('Smelter Look-up'!$H$4,$V1226-4,0))</f>
        <v/>
      </c>
      <c r="J1226" s="216" t="str">
        <f aca="true">IF(ISERROR($V1226),"",OFFSET('Smelter Look-up'!$I$4,$V1226-4,0))</f>
        <v/>
      </c>
      <c r="K1226" s="217"/>
      <c r="L1226" s="217"/>
      <c r="M1226" s="217"/>
      <c r="N1226" s="217"/>
      <c r="O1226" s="217"/>
      <c r="P1226" s="218"/>
      <c r="Q1226" s="219"/>
      <c r="R1226" s="220" t="str">
        <f aca="true">IF(ISERROR($V1226),"",OFFSET('Smelter Look-up'!$C$4,$V1226-4,0)&amp;"")</f>
        <v/>
      </c>
      <c r="S1226" s="221" t="str">
        <f aca="true">IF(B1226="","",IF(ISERROR(MATCH($E1226,CL,0)),"Unknown",INDIRECT("'C'!$A$"&amp;MATCH($E1226,CL,0)+1)))</f>
        <v/>
      </c>
      <c r="T1226" s="221" t="str">
        <f aca="true">IF(B1226="","",IF(ISERROR(MATCH($J1226,SorP!$B$1:$B$6279,0)),"",INDIRECT("'SorP'!$A$"&amp;MATCH($S1226&amp;$J1226,SorP!C:C,0))))</f>
        <v/>
      </c>
      <c r="U1226" s="222"/>
      <c r="V1226" s="223" t="e">
        <f aca="false">IF(C1226="",NA(),IF(OR(C1226="Smelter not listed",C1226="Smelter not yet identified"),MATCH($B1226&amp;$D1226,'Smelter Look-up'!$J:$J,0),MATCH($B1226&amp;$C1226,'Smelter Look-up'!$J:$J,0)))</f>
        <v>#N/A</v>
      </c>
      <c r="X1226" s="179" t="n">
        <f aca="false">IF(AND(C1226="Smelter not listed",OR(LEN(D1226)=0,LEN(E1226)=0)),1,0)</f>
        <v>0</v>
      </c>
      <c r="AB1226" s="224" t="str">
        <f aca="false">B1226&amp;C1226</f>
        <v/>
      </c>
    </row>
    <row r="1227" s="179" customFormat="true" ht="20.25" hidden="false" customHeight="false" outlineLevel="0" collapsed="false">
      <c r="A1227" s="221"/>
      <c r="B1227" s="211" t="str">
        <f aca="false">IF(LEN(A1227)=0,"",INDEX('Smelter Look-up'!$A:$A,MATCH($A1227,'Smelter Look-up'!$E:$E,0)))</f>
        <v/>
      </c>
      <c r="C1227" s="212" t="str">
        <f aca="false">IF(LEN(A1227)=0,"",INDEX('Smelter Look-up'!$C:$C,MATCH($A1227,'Smelter Look-up'!$E:$E,0)))</f>
        <v/>
      </c>
      <c r="D1227" s="213"/>
      <c r="E1227" s="211" t="str">
        <f aca="true">IF(ISERROR($V1227),"",OFFSET('Smelter Look-up'!$D$4,$V1227-4,0)&amp;"")</f>
        <v/>
      </c>
      <c r="F1227" s="214" t="str">
        <f aca="true">IF(ISERROR($V1227),"",OFFSET('Smelter Look-up'!$E$4,$V1227-4,0))</f>
        <v/>
      </c>
      <c r="G1227" s="214" t="str">
        <f aca="true">IF(C1227=$X$4,IF(ISERROR($V1227),"Enter smelter details","RMI"),IF(ISERROR($V1227),"",OFFSET('Smelter Look-up'!$F$4,$V1227-4,0)))</f>
        <v/>
      </c>
      <c r="H1227" s="215" t="str">
        <f aca="true">IF(ISERROR($V1227),"",OFFSET('Smelter Look-up'!$G$4,$V1227-4,0))</f>
        <v/>
      </c>
      <c r="I1227" s="216" t="str">
        <f aca="true">IF(ISERROR($V1227),"",OFFSET('Smelter Look-up'!$H$4,$V1227-4,0))</f>
        <v/>
      </c>
      <c r="J1227" s="216" t="str">
        <f aca="true">IF(ISERROR($V1227),"",OFFSET('Smelter Look-up'!$I$4,$V1227-4,0))</f>
        <v/>
      </c>
      <c r="K1227" s="217"/>
      <c r="L1227" s="217"/>
      <c r="M1227" s="217"/>
      <c r="N1227" s="217"/>
      <c r="O1227" s="217"/>
      <c r="P1227" s="218"/>
      <c r="Q1227" s="219"/>
      <c r="R1227" s="220" t="str">
        <f aca="true">IF(ISERROR($V1227),"",OFFSET('Smelter Look-up'!$C$4,$V1227-4,0)&amp;"")</f>
        <v/>
      </c>
      <c r="S1227" s="221" t="str">
        <f aca="true">IF(B1227="","",IF(ISERROR(MATCH($E1227,CL,0)),"Unknown",INDIRECT("'C'!$A$"&amp;MATCH($E1227,CL,0)+1)))</f>
        <v/>
      </c>
      <c r="T1227" s="221" t="str">
        <f aca="true">IF(B1227="","",IF(ISERROR(MATCH($J1227,SorP!$B$1:$B$6279,0)),"",INDIRECT("'SorP'!$A$"&amp;MATCH($S1227&amp;$J1227,SorP!C:C,0))))</f>
        <v/>
      </c>
      <c r="U1227" s="222"/>
      <c r="V1227" s="223" t="e">
        <f aca="false">IF(C1227="",NA(),IF(OR(C1227="Smelter not listed",C1227="Smelter not yet identified"),MATCH($B1227&amp;$D1227,'Smelter Look-up'!$J:$J,0),MATCH($B1227&amp;$C1227,'Smelter Look-up'!$J:$J,0)))</f>
        <v>#N/A</v>
      </c>
      <c r="X1227" s="179" t="n">
        <f aca="false">IF(AND(C1227="Smelter not listed",OR(LEN(D1227)=0,LEN(E1227)=0)),1,0)</f>
        <v>0</v>
      </c>
      <c r="AB1227" s="224" t="str">
        <f aca="false">B1227&amp;C1227</f>
        <v/>
      </c>
    </row>
    <row r="1228" s="179" customFormat="true" ht="20.25" hidden="false" customHeight="false" outlineLevel="0" collapsed="false">
      <c r="A1228" s="221"/>
      <c r="B1228" s="211" t="str">
        <f aca="false">IF(LEN(A1228)=0,"",INDEX('Smelter Look-up'!$A:$A,MATCH($A1228,'Smelter Look-up'!$E:$E,0)))</f>
        <v/>
      </c>
      <c r="C1228" s="212" t="str">
        <f aca="false">IF(LEN(A1228)=0,"",INDEX('Smelter Look-up'!$C:$C,MATCH($A1228,'Smelter Look-up'!$E:$E,0)))</f>
        <v/>
      </c>
      <c r="D1228" s="213"/>
      <c r="E1228" s="211" t="str">
        <f aca="true">IF(ISERROR($V1228),"",OFFSET('Smelter Look-up'!$D$4,$V1228-4,0)&amp;"")</f>
        <v/>
      </c>
      <c r="F1228" s="214" t="str">
        <f aca="true">IF(ISERROR($V1228),"",OFFSET('Smelter Look-up'!$E$4,$V1228-4,0))</f>
        <v/>
      </c>
      <c r="G1228" s="214" t="str">
        <f aca="true">IF(C1228=$X$4,IF(ISERROR($V1228),"Enter smelter details","RMI"),IF(ISERROR($V1228),"",OFFSET('Smelter Look-up'!$F$4,$V1228-4,0)))</f>
        <v/>
      </c>
      <c r="H1228" s="215" t="str">
        <f aca="true">IF(ISERROR($V1228),"",OFFSET('Smelter Look-up'!$G$4,$V1228-4,0))</f>
        <v/>
      </c>
      <c r="I1228" s="216" t="str">
        <f aca="true">IF(ISERROR($V1228),"",OFFSET('Smelter Look-up'!$H$4,$V1228-4,0))</f>
        <v/>
      </c>
      <c r="J1228" s="216" t="str">
        <f aca="true">IF(ISERROR($V1228),"",OFFSET('Smelter Look-up'!$I$4,$V1228-4,0))</f>
        <v/>
      </c>
      <c r="K1228" s="217"/>
      <c r="L1228" s="217"/>
      <c r="M1228" s="217"/>
      <c r="N1228" s="217"/>
      <c r="O1228" s="217"/>
      <c r="P1228" s="218"/>
      <c r="Q1228" s="219"/>
      <c r="R1228" s="220" t="str">
        <f aca="true">IF(ISERROR($V1228),"",OFFSET('Smelter Look-up'!$C$4,$V1228-4,0)&amp;"")</f>
        <v/>
      </c>
      <c r="S1228" s="221" t="str">
        <f aca="true">IF(B1228="","",IF(ISERROR(MATCH($E1228,CL,0)),"Unknown",INDIRECT("'C'!$A$"&amp;MATCH($E1228,CL,0)+1)))</f>
        <v/>
      </c>
      <c r="T1228" s="221" t="str">
        <f aca="true">IF(B1228="","",IF(ISERROR(MATCH($J1228,SorP!$B$1:$B$6279,0)),"",INDIRECT("'SorP'!$A$"&amp;MATCH($S1228&amp;$J1228,SorP!C:C,0))))</f>
        <v/>
      </c>
      <c r="U1228" s="222"/>
      <c r="V1228" s="223" t="e">
        <f aca="false">IF(C1228="",NA(),IF(OR(C1228="Smelter not listed",C1228="Smelter not yet identified"),MATCH($B1228&amp;$D1228,'Smelter Look-up'!$J:$J,0),MATCH($B1228&amp;$C1228,'Smelter Look-up'!$J:$J,0)))</f>
        <v>#N/A</v>
      </c>
      <c r="X1228" s="179" t="n">
        <f aca="false">IF(AND(C1228="Smelter not listed",OR(LEN(D1228)=0,LEN(E1228)=0)),1,0)</f>
        <v>0</v>
      </c>
      <c r="AB1228" s="224" t="str">
        <f aca="false">B1228&amp;C1228</f>
        <v/>
      </c>
    </row>
    <row r="1229" s="179" customFormat="true" ht="20.25" hidden="false" customHeight="false" outlineLevel="0" collapsed="false">
      <c r="A1229" s="221"/>
      <c r="B1229" s="211" t="str">
        <f aca="false">IF(LEN(A1229)=0,"",INDEX('Smelter Look-up'!$A:$A,MATCH($A1229,'Smelter Look-up'!$E:$E,0)))</f>
        <v/>
      </c>
      <c r="C1229" s="212" t="str">
        <f aca="false">IF(LEN(A1229)=0,"",INDEX('Smelter Look-up'!$C:$C,MATCH($A1229,'Smelter Look-up'!$E:$E,0)))</f>
        <v/>
      </c>
      <c r="D1229" s="213"/>
      <c r="E1229" s="211" t="str">
        <f aca="true">IF(ISERROR($V1229),"",OFFSET('Smelter Look-up'!$D$4,$V1229-4,0)&amp;"")</f>
        <v/>
      </c>
      <c r="F1229" s="214" t="str">
        <f aca="true">IF(ISERROR($V1229),"",OFFSET('Smelter Look-up'!$E$4,$V1229-4,0))</f>
        <v/>
      </c>
      <c r="G1229" s="214" t="str">
        <f aca="true">IF(C1229=$X$4,IF(ISERROR($V1229),"Enter smelter details","RMI"),IF(ISERROR($V1229),"",OFFSET('Smelter Look-up'!$F$4,$V1229-4,0)))</f>
        <v/>
      </c>
      <c r="H1229" s="215" t="str">
        <f aca="true">IF(ISERROR($V1229),"",OFFSET('Smelter Look-up'!$G$4,$V1229-4,0))</f>
        <v/>
      </c>
      <c r="I1229" s="216" t="str">
        <f aca="true">IF(ISERROR($V1229),"",OFFSET('Smelter Look-up'!$H$4,$V1229-4,0))</f>
        <v/>
      </c>
      <c r="J1229" s="216" t="str">
        <f aca="true">IF(ISERROR($V1229),"",OFFSET('Smelter Look-up'!$I$4,$V1229-4,0))</f>
        <v/>
      </c>
      <c r="K1229" s="217"/>
      <c r="L1229" s="217"/>
      <c r="M1229" s="217"/>
      <c r="N1229" s="217"/>
      <c r="O1229" s="217"/>
      <c r="P1229" s="218"/>
      <c r="Q1229" s="219"/>
      <c r="R1229" s="220" t="str">
        <f aca="true">IF(ISERROR($V1229),"",OFFSET('Smelter Look-up'!$C$4,$V1229-4,0)&amp;"")</f>
        <v/>
      </c>
      <c r="S1229" s="221" t="str">
        <f aca="true">IF(B1229="","",IF(ISERROR(MATCH($E1229,CL,0)),"Unknown",INDIRECT("'C'!$A$"&amp;MATCH($E1229,CL,0)+1)))</f>
        <v/>
      </c>
      <c r="T1229" s="221" t="str">
        <f aca="true">IF(B1229="","",IF(ISERROR(MATCH($J1229,SorP!$B$1:$B$6279,0)),"",INDIRECT("'SorP'!$A$"&amp;MATCH($S1229&amp;$J1229,SorP!C:C,0))))</f>
        <v/>
      </c>
      <c r="U1229" s="222"/>
      <c r="V1229" s="223" t="e">
        <f aca="false">IF(C1229="",NA(),IF(OR(C1229="Smelter not listed",C1229="Smelter not yet identified"),MATCH($B1229&amp;$D1229,'Smelter Look-up'!$J:$J,0),MATCH($B1229&amp;$C1229,'Smelter Look-up'!$J:$J,0)))</f>
        <v>#N/A</v>
      </c>
      <c r="X1229" s="179" t="n">
        <f aca="false">IF(AND(C1229="Smelter not listed",OR(LEN(D1229)=0,LEN(E1229)=0)),1,0)</f>
        <v>0</v>
      </c>
      <c r="AB1229" s="224" t="str">
        <f aca="false">B1229&amp;C1229</f>
        <v/>
      </c>
    </row>
    <row r="1230" s="179" customFormat="true" ht="20.25" hidden="false" customHeight="false" outlineLevel="0" collapsed="false">
      <c r="A1230" s="221"/>
      <c r="B1230" s="211" t="str">
        <f aca="false">IF(LEN(A1230)=0,"",INDEX('Smelter Look-up'!$A:$A,MATCH($A1230,'Smelter Look-up'!$E:$E,0)))</f>
        <v/>
      </c>
      <c r="C1230" s="212" t="str">
        <f aca="false">IF(LEN(A1230)=0,"",INDEX('Smelter Look-up'!$C:$C,MATCH($A1230,'Smelter Look-up'!$E:$E,0)))</f>
        <v/>
      </c>
      <c r="D1230" s="213"/>
      <c r="E1230" s="211" t="str">
        <f aca="true">IF(ISERROR($V1230),"",OFFSET('Smelter Look-up'!$D$4,$V1230-4,0)&amp;"")</f>
        <v/>
      </c>
      <c r="F1230" s="214" t="str">
        <f aca="true">IF(ISERROR($V1230),"",OFFSET('Smelter Look-up'!$E$4,$V1230-4,0))</f>
        <v/>
      </c>
      <c r="G1230" s="214" t="str">
        <f aca="true">IF(C1230=$X$4,IF(ISERROR($V1230),"Enter smelter details","RMI"),IF(ISERROR($V1230),"",OFFSET('Smelter Look-up'!$F$4,$V1230-4,0)))</f>
        <v/>
      </c>
      <c r="H1230" s="215" t="str">
        <f aca="true">IF(ISERROR($V1230),"",OFFSET('Smelter Look-up'!$G$4,$V1230-4,0))</f>
        <v/>
      </c>
      <c r="I1230" s="216" t="str">
        <f aca="true">IF(ISERROR($V1230),"",OFFSET('Smelter Look-up'!$H$4,$V1230-4,0))</f>
        <v/>
      </c>
      <c r="J1230" s="216" t="str">
        <f aca="true">IF(ISERROR($V1230),"",OFFSET('Smelter Look-up'!$I$4,$V1230-4,0))</f>
        <v/>
      </c>
      <c r="K1230" s="217"/>
      <c r="L1230" s="217"/>
      <c r="M1230" s="217"/>
      <c r="N1230" s="217"/>
      <c r="O1230" s="217"/>
      <c r="P1230" s="218"/>
      <c r="Q1230" s="219"/>
      <c r="R1230" s="220" t="str">
        <f aca="true">IF(ISERROR($V1230),"",OFFSET('Smelter Look-up'!$C$4,$V1230-4,0)&amp;"")</f>
        <v/>
      </c>
      <c r="S1230" s="221" t="str">
        <f aca="true">IF(B1230="","",IF(ISERROR(MATCH($E1230,CL,0)),"Unknown",INDIRECT("'C'!$A$"&amp;MATCH($E1230,CL,0)+1)))</f>
        <v/>
      </c>
      <c r="T1230" s="221" t="str">
        <f aca="true">IF(B1230="","",IF(ISERROR(MATCH($J1230,SorP!$B$1:$B$6279,0)),"",INDIRECT("'SorP'!$A$"&amp;MATCH($S1230&amp;$J1230,SorP!C:C,0))))</f>
        <v/>
      </c>
      <c r="U1230" s="222"/>
      <c r="V1230" s="223" t="e">
        <f aca="false">IF(C1230="",NA(),IF(OR(C1230="Smelter not listed",C1230="Smelter not yet identified"),MATCH($B1230&amp;$D1230,'Smelter Look-up'!$J:$J,0),MATCH($B1230&amp;$C1230,'Smelter Look-up'!$J:$J,0)))</f>
        <v>#N/A</v>
      </c>
      <c r="X1230" s="179" t="n">
        <f aca="false">IF(AND(C1230="Smelter not listed",OR(LEN(D1230)=0,LEN(E1230)=0)),1,0)</f>
        <v>0</v>
      </c>
      <c r="AB1230" s="224" t="str">
        <f aca="false">B1230&amp;C1230</f>
        <v/>
      </c>
    </row>
    <row r="1231" s="179" customFormat="true" ht="20.25" hidden="false" customHeight="false" outlineLevel="0" collapsed="false">
      <c r="A1231" s="221"/>
      <c r="B1231" s="211" t="str">
        <f aca="false">IF(LEN(A1231)=0,"",INDEX('Smelter Look-up'!$A:$A,MATCH($A1231,'Smelter Look-up'!$E:$E,0)))</f>
        <v/>
      </c>
      <c r="C1231" s="212" t="str">
        <f aca="false">IF(LEN(A1231)=0,"",INDEX('Smelter Look-up'!$C:$C,MATCH($A1231,'Smelter Look-up'!$E:$E,0)))</f>
        <v/>
      </c>
      <c r="D1231" s="213"/>
      <c r="E1231" s="211" t="str">
        <f aca="true">IF(ISERROR($V1231),"",OFFSET('Smelter Look-up'!$D$4,$V1231-4,0)&amp;"")</f>
        <v/>
      </c>
      <c r="F1231" s="214" t="str">
        <f aca="true">IF(ISERROR($V1231),"",OFFSET('Smelter Look-up'!$E$4,$V1231-4,0))</f>
        <v/>
      </c>
      <c r="G1231" s="214" t="str">
        <f aca="true">IF(C1231=$X$4,IF(ISERROR($V1231),"Enter smelter details","RMI"),IF(ISERROR($V1231),"",OFFSET('Smelter Look-up'!$F$4,$V1231-4,0)))</f>
        <v/>
      </c>
      <c r="H1231" s="215" t="str">
        <f aca="true">IF(ISERROR($V1231),"",OFFSET('Smelter Look-up'!$G$4,$V1231-4,0))</f>
        <v/>
      </c>
      <c r="I1231" s="216" t="str">
        <f aca="true">IF(ISERROR($V1231),"",OFFSET('Smelter Look-up'!$H$4,$V1231-4,0))</f>
        <v/>
      </c>
      <c r="J1231" s="216" t="str">
        <f aca="true">IF(ISERROR($V1231),"",OFFSET('Smelter Look-up'!$I$4,$V1231-4,0))</f>
        <v/>
      </c>
      <c r="K1231" s="217"/>
      <c r="L1231" s="217"/>
      <c r="M1231" s="217"/>
      <c r="N1231" s="217"/>
      <c r="O1231" s="217"/>
      <c r="P1231" s="218"/>
      <c r="Q1231" s="219"/>
      <c r="R1231" s="220" t="str">
        <f aca="true">IF(ISERROR($V1231),"",OFFSET('Smelter Look-up'!$C$4,$V1231-4,0)&amp;"")</f>
        <v/>
      </c>
      <c r="S1231" s="221" t="str">
        <f aca="true">IF(B1231="","",IF(ISERROR(MATCH($E1231,CL,0)),"Unknown",INDIRECT("'C'!$A$"&amp;MATCH($E1231,CL,0)+1)))</f>
        <v/>
      </c>
      <c r="T1231" s="221" t="str">
        <f aca="true">IF(B1231="","",IF(ISERROR(MATCH($J1231,SorP!$B$1:$B$6279,0)),"",INDIRECT("'SorP'!$A$"&amp;MATCH($S1231&amp;$J1231,SorP!C:C,0))))</f>
        <v/>
      </c>
      <c r="U1231" s="222"/>
      <c r="V1231" s="223" t="e">
        <f aca="false">IF(C1231="",NA(),IF(OR(C1231="Smelter not listed",C1231="Smelter not yet identified"),MATCH($B1231&amp;$D1231,'Smelter Look-up'!$J:$J,0),MATCH($B1231&amp;$C1231,'Smelter Look-up'!$J:$J,0)))</f>
        <v>#N/A</v>
      </c>
      <c r="X1231" s="179" t="n">
        <f aca="false">IF(AND(C1231="Smelter not listed",OR(LEN(D1231)=0,LEN(E1231)=0)),1,0)</f>
        <v>0</v>
      </c>
      <c r="AB1231" s="224" t="str">
        <f aca="false">B1231&amp;C1231</f>
        <v/>
      </c>
    </row>
    <row r="1232" s="179" customFormat="true" ht="20.25" hidden="false" customHeight="false" outlineLevel="0" collapsed="false">
      <c r="A1232" s="221"/>
      <c r="B1232" s="211" t="str">
        <f aca="false">IF(LEN(A1232)=0,"",INDEX('Smelter Look-up'!$A:$A,MATCH($A1232,'Smelter Look-up'!$E:$E,0)))</f>
        <v/>
      </c>
      <c r="C1232" s="212" t="str">
        <f aca="false">IF(LEN(A1232)=0,"",INDEX('Smelter Look-up'!$C:$C,MATCH($A1232,'Smelter Look-up'!$E:$E,0)))</f>
        <v/>
      </c>
      <c r="D1232" s="213"/>
      <c r="E1232" s="211" t="str">
        <f aca="true">IF(ISERROR($V1232),"",OFFSET('Smelter Look-up'!$D$4,$V1232-4,0)&amp;"")</f>
        <v/>
      </c>
      <c r="F1232" s="214" t="str">
        <f aca="true">IF(ISERROR($V1232),"",OFFSET('Smelter Look-up'!$E$4,$V1232-4,0))</f>
        <v/>
      </c>
      <c r="G1232" s="214" t="str">
        <f aca="true">IF(C1232=$X$4,IF(ISERROR($V1232),"Enter smelter details","RMI"),IF(ISERROR($V1232),"",OFFSET('Smelter Look-up'!$F$4,$V1232-4,0)))</f>
        <v/>
      </c>
      <c r="H1232" s="215" t="str">
        <f aca="true">IF(ISERROR($V1232),"",OFFSET('Smelter Look-up'!$G$4,$V1232-4,0))</f>
        <v/>
      </c>
      <c r="I1232" s="216" t="str">
        <f aca="true">IF(ISERROR($V1232),"",OFFSET('Smelter Look-up'!$H$4,$V1232-4,0))</f>
        <v/>
      </c>
      <c r="J1232" s="216" t="str">
        <f aca="true">IF(ISERROR($V1232),"",OFFSET('Smelter Look-up'!$I$4,$V1232-4,0))</f>
        <v/>
      </c>
      <c r="K1232" s="217"/>
      <c r="L1232" s="217"/>
      <c r="M1232" s="217"/>
      <c r="N1232" s="217"/>
      <c r="O1232" s="217"/>
      <c r="P1232" s="218"/>
      <c r="Q1232" s="219"/>
      <c r="R1232" s="220" t="str">
        <f aca="true">IF(ISERROR($V1232),"",OFFSET('Smelter Look-up'!$C$4,$V1232-4,0)&amp;"")</f>
        <v/>
      </c>
      <c r="S1232" s="221" t="str">
        <f aca="true">IF(B1232="","",IF(ISERROR(MATCH($E1232,CL,0)),"Unknown",INDIRECT("'C'!$A$"&amp;MATCH($E1232,CL,0)+1)))</f>
        <v/>
      </c>
      <c r="T1232" s="221" t="str">
        <f aca="true">IF(B1232="","",IF(ISERROR(MATCH($J1232,SorP!$B$1:$B$6279,0)),"",INDIRECT("'SorP'!$A$"&amp;MATCH($S1232&amp;$J1232,SorP!C:C,0))))</f>
        <v/>
      </c>
      <c r="U1232" s="222"/>
      <c r="V1232" s="223" t="e">
        <f aca="false">IF(C1232="",NA(),IF(OR(C1232="Smelter not listed",C1232="Smelter not yet identified"),MATCH($B1232&amp;$D1232,'Smelter Look-up'!$J:$J,0),MATCH($B1232&amp;$C1232,'Smelter Look-up'!$J:$J,0)))</f>
        <v>#N/A</v>
      </c>
      <c r="X1232" s="179" t="n">
        <f aca="false">IF(AND(C1232="Smelter not listed",OR(LEN(D1232)=0,LEN(E1232)=0)),1,0)</f>
        <v>0</v>
      </c>
      <c r="AB1232" s="224" t="str">
        <f aca="false">B1232&amp;C1232</f>
        <v/>
      </c>
    </row>
    <row r="1233" s="179" customFormat="true" ht="20.25" hidden="false" customHeight="false" outlineLevel="0" collapsed="false">
      <c r="A1233" s="221"/>
      <c r="B1233" s="211" t="str">
        <f aca="false">IF(LEN(A1233)=0,"",INDEX('Smelter Look-up'!$A:$A,MATCH($A1233,'Smelter Look-up'!$E:$E,0)))</f>
        <v/>
      </c>
      <c r="C1233" s="212" t="str">
        <f aca="false">IF(LEN(A1233)=0,"",INDEX('Smelter Look-up'!$C:$C,MATCH($A1233,'Smelter Look-up'!$E:$E,0)))</f>
        <v/>
      </c>
      <c r="D1233" s="213"/>
      <c r="E1233" s="211" t="str">
        <f aca="true">IF(ISERROR($V1233),"",OFFSET('Smelter Look-up'!$D$4,$V1233-4,0)&amp;"")</f>
        <v/>
      </c>
      <c r="F1233" s="214" t="str">
        <f aca="true">IF(ISERROR($V1233),"",OFFSET('Smelter Look-up'!$E$4,$V1233-4,0))</f>
        <v/>
      </c>
      <c r="G1233" s="214" t="str">
        <f aca="true">IF(C1233=$X$4,IF(ISERROR($V1233),"Enter smelter details","RMI"),IF(ISERROR($V1233),"",OFFSET('Smelter Look-up'!$F$4,$V1233-4,0)))</f>
        <v/>
      </c>
      <c r="H1233" s="215" t="str">
        <f aca="true">IF(ISERROR($V1233),"",OFFSET('Smelter Look-up'!$G$4,$V1233-4,0))</f>
        <v/>
      </c>
      <c r="I1233" s="216" t="str">
        <f aca="true">IF(ISERROR($V1233),"",OFFSET('Smelter Look-up'!$H$4,$V1233-4,0))</f>
        <v/>
      </c>
      <c r="J1233" s="216" t="str">
        <f aca="true">IF(ISERROR($V1233),"",OFFSET('Smelter Look-up'!$I$4,$V1233-4,0))</f>
        <v/>
      </c>
      <c r="K1233" s="217"/>
      <c r="L1233" s="217"/>
      <c r="M1233" s="217"/>
      <c r="N1233" s="217"/>
      <c r="O1233" s="217"/>
      <c r="P1233" s="218"/>
      <c r="Q1233" s="219"/>
      <c r="R1233" s="220" t="str">
        <f aca="true">IF(ISERROR($V1233),"",OFFSET('Smelter Look-up'!$C$4,$V1233-4,0)&amp;"")</f>
        <v/>
      </c>
      <c r="S1233" s="221" t="str">
        <f aca="true">IF(B1233="","",IF(ISERROR(MATCH($E1233,CL,0)),"Unknown",INDIRECT("'C'!$A$"&amp;MATCH($E1233,CL,0)+1)))</f>
        <v/>
      </c>
      <c r="T1233" s="221" t="str">
        <f aca="true">IF(B1233="","",IF(ISERROR(MATCH($J1233,SorP!$B$1:$B$6279,0)),"",INDIRECT("'SorP'!$A$"&amp;MATCH($S1233&amp;$J1233,SorP!C:C,0))))</f>
        <v/>
      </c>
      <c r="U1233" s="222"/>
      <c r="V1233" s="223" t="e">
        <f aca="false">IF(C1233="",NA(),IF(OR(C1233="Smelter not listed",C1233="Smelter not yet identified"),MATCH($B1233&amp;$D1233,'Smelter Look-up'!$J:$J,0),MATCH($B1233&amp;$C1233,'Smelter Look-up'!$J:$J,0)))</f>
        <v>#N/A</v>
      </c>
      <c r="X1233" s="179" t="n">
        <f aca="false">IF(AND(C1233="Smelter not listed",OR(LEN(D1233)=0,LEN(E1233)=0)),1,0)</f>
        <v>0</v>
      </c>
      <c r="AB1233" s="224" t="str">
        <f aca="false">B1233&amp;C1233</f>
        <v/>
      </c>
    </row>
    <row r="1234" s="179" customFormat="true" ht="20.25" hidden="false" customHeight="false" outlineLevel="0" collapsed="false">
      <c r="A1234" s="221"/>
      <c r="B1234" s="211" t="str">
        <f aca="false">IF(LEN(A1234)=0,"",INDEX('Smelter Look-up'!$A:$A,MATCH($A1234,'Smelter Look-up'!$E:$E,0)))</f>
        <v/>
      </c>
      <c r="C1234" s="212" t="str">
        <f aca="false">IF(LEN(A1234)=0,"",INDEX('Smelter Look-up'!$C:$C,MATCH($A1234,'Smelter Look-up'!$E:$E,0)))</f>
        <v/>
      </c>
      <c r="D1234" s="213"/>
      <c r="E1234" s="211" t="str">
        <f aca="true">IF(ISERROR($V1234),"",OFFSET('Smelter Look-up'!$D$4,$V1234-4,0)&amp;"")</f>
        <v/>
      </c>
      <c r="F1234" s="214" t="str">
        <f aca="true">IF(ISERROR($V1234),"",OFFSET('Smelter Look-up'!$E$4,$V1234-4,0))</f>
        <v/>
      </c>
      <c r="G1234" s="214" t="str">
        <f aca="true">IF(C1234=$X$4,IF(ISERROR($V1234),"Enter smelter details","RMI"),IF(ISERROR($V1234),"",OFFSET('Smelter Look-up'!$F$4,$V1234-4,0)))</f>
        <v/>
      </c>
      <c r="H1234" s="215" t="str">
        <f aca="true">IF(ISERROR($V1234),"",OFFSET('Smelter Look-up'!$G$4,$V1234-4,0))</f>
        <v/>
      </c>
      <c r="I1234" s="216" t="str">
        <f aca="true">IF(ISERROR($V1234),"",OFFSET('Smelter Look-up'!$H$4,$V1234-4,0))</f>
        <v/>
      </c>
      <c r="J1234" s="216" t="str">
        <f aca="true">IF(ISERROR($V1234),"",OFFSET('Smelter Look-up'!$I$4,$V1234-4,0))</f>
        <v/>
      </c>
      <c r="K1234" s="217"/>
      <c r="L1234" s="217"/>
      <c r="M1234" s="217"/>
      <c r="N1234" s="217"/>
      <c r="O1234" s="217"/>
      <c r="P1234" s="218"/>
      <c r="Q1234" s="219"/>
      <c r="R1234" s="220" t="str">
        <f aca="true">IF(ISERROR($V1234),"",OFFSET('Smelter Look-up'!$C$4,$V1234-4,0)&amp;"")</f>
        <v/>
      </c>
      <c r="S1234" s="221" t="str">
        <f aca="true">IF(B1234="","",IF(ISERROR(MATCH($E1234,CL,0)),"Unknown",INDIRECT("'C'!$A$"&amp;MATCH($E1234,CL,0)+1)))</f>
        <v/>
      </c>
      <c r="T1234" s="221" t="str">
        <f aca="true">IF(B1234="","",IF(ISERROR(MATCH($J1234,SorP!$B$1:$B$6279,0)),"",INDIRECT("'SorP'!$A$"&amp;MATCH($S1234&amp;$J1234,SorP!C:C,0))))</f>
        <v/>
      </c>
      <c r="U1234" s="222"/>
      <c r="V1234" s="223" t="e">
        <f aca="false">IF(C1234="",NA(),IF(OR(C1234="Smelter not listed",C1234="Smelter not yet identified"),MATCH($B1234&amp;$D1234,'Smelter Look-up'!$J:$J,0),MATCH($B1234&amp;$C1234,'Smelter Look-up'!$J:$J,0)))</f>
        <v>#N/A</v>
      </c>
      <c r="X1234" s="179" t="n">
        <f aca="false">IF(AND(C1234="Smelter not listed",OR(LEN(D1234)=0,LEN(E1234)=0)),1,0)</f>
        <v>0</v>
      </c>
      <c r="AB1234" s="224" t="str">
        <f aca="false">B1234&amp;C1234</f>
        <v/>
      </c>
    </row>
    <row r="1235" s="179" customFormat="true" ht="20.25" hidden="false" customHeight="false" outlineLevel="0" collapsed="false">
      <c r="A1235" s="221"/>
      <c r="B1235" s="211" t="str">
        <f aca="false">IF(LEN(A1235)=0,"",INDEX('Smelter Look-up'!$A:$A,MATCH($A1235,'Smelter Look-up'!$E:$E,0)))</f>
        <v/>
      </c>
      <c r="C1235" s="212" t="str">
        <f aca="false">IF(LEN(A1235)=0,"",INDEX('Smelter Look-up'!$C:$C,MATCH($A1235,'Smelter Look-up'!$E:$E,0)))</f>
        <v/>
      </c>
      <c r="D1235" s="213"/>
      <c r="E1235" s="211" t="str">
        <f aca="true">IF(ISERROR($V1235),"",OFFSET('Smelter Look-up'!$D$4,$V1235-4,0)&amp;"")</f>
        <v/>
      </c>
      <c r="F1235" s="214" t="str">
        <f aca="true">IF(ISERROR($V1235),"",OFFSET('Smelter Look-up'!$E$4,$V1235-4,0))</f>
        <v/>
      </c>
      <c r="G1235" s="214" t="str">
        <f aca="true">IF(C1235=$X$4,IF(ISERROR($V1235),"Enter smelter details","RMI"),IF(ISERROR($V1235),"",OFFSET('Smelter Look-up'!$F$4,$V1235-4,0)))</f>
        <v/>
      </c>
      <c r="H1235" s="215" t="str">
        <f aca="true">IF(ISERROR($V1235),"",OFFSET('Smelter Look-up'!$G$4,$V1235-4,0))</f>
        <v/>
      </c>
      <c r="I1235" s="216" t="str">
        <f aca="true">IF(ISERROR($V1235),"",OFFSET('Smelter Look-up'!$H$4,$V1235-4,0))</f>
        <v/>
      </c>
      <c r="J1235" s="216" t="str">
        <f aca="true">IF(ISERROR($V1235),"",OFFSET('Smelter Look-up'!$I$4,$V1235-4,0))</f>
        <v/>
      </c>
      <c r="K1235" s="217"/>
      <c r="L1235" s="217"/>
      <c r="M1235" s="217"/>
      <c r="N1235" s="217"/>
      <c r="O1235" s="217"/>
      <c r="P1235" s="218"/>
      <c r="Q1235" s="219"/>
      <c r="R1235" s="220" t="str">
        <f aca="true">IF(ISERROR($V1235),"",OFFSET('Smelter Look-up'!$C$4,$V1235-4,0)&amp;"")</f>
        <v/>
      </c>
      <c r="S1235" s="221" t="str">
        <f aca="true">IF(B1235="","",IF(ISERROR(MATCH($E1235,CL,0)),"Unknown",INDIRECT("'C'!$A$"&amp;MATCH($E1235,CL,0)+1)))</f>
        <v/>
      </c>
      <c r="T1235" s="221" t="str">
        <f aca="true">IF(B1235="","",IF(ISERROR(MATCH($J1235,SorP!$B$1:$B$6279,0)),"",INDIRECT("'SorP'!$A$"&amp;MATCH($S1235&amp;$J1235,SorP!C:C,0))))</f>
        <v/>
      </c>
      <c r="U1235" s="222"/>
      <c r="V1235" s="223" t="e">
        <f aca="false">IF(C1235="",NA(),IF(OR(C1235="Smelter not listed",C1235="Smelter not yet identified"),MATCH($B1235&amp;$D1235,'Smelter Look-up'!$J:$J,0),MATCH($B1235&amp;$C1235,'Smelter Look-up'!$J:$J,0)))</f>
        <v>#N/A</v>
      </c>
      <c r="X1235" s="179" t="n">
        <f aca="false">IF(AND(C1235="Smelter not listed",OR(LEN(D1235)=0,LEN(E1235)=0)),1,0)</f>
        <v>0</v>
      </c>
      <c r="AB1235" s="224" t="str">
        <f aca="false">B1235&amp;C1235</f>
        <v/>
      </c>
    </row>
    <row r="1236" s="179" customFormat="true" ht="20.25" hidden="false" customHeight="false" outlineLevel="0" collapsed="false">
      <c r="A1236" s="221"/>
      <c r="B1236" s="211" t="str">
        <f aca="false">IF(LEN(A1236)=0,"",INDEX('Smelter Look-up'!$A:$A,MATCH($A1236,'Smelter Look-up'!$E:$E,0)))</f>
        <v/>
      </c>
      <c r="C1236" s="212" t="str">
        <f aca="false">IF(LEN(A1236)=0,"",INDEX('Smelter Look-up'!$C:$C,MATCH($A1236,'Smelter Look-up'!$E:$E,0)))</f>
        <v/>
      </c>
      <c r="D1236" s="213"/>
      <c r="E1236" s="211" t="str">
        <f aca="true">IF(ISERROR($V1236),"",OFFSET('Smelter Look-up'!$D$4,$V1236-4,0)&amp;"")</f>
        <v/>
      </c>
      <c r="F1236" s="214" t="str">
        <f aca="true">IF(ISERROR($V1236),"",OFFSET('Smelter Look-up'!$E$4,$V1236-4,0))</f>
        <v/>
      </c>
      <c r="G1236" s="214" t="str">
        <f aca="true">IF(C1236=$X$4,IF(ISERROR($V1236),"Enter smelter details","RMI"),IF(ISERROR($V1236),"",OFFSET('Smelter Look-up'!$F$4,$V1236-4,0)))</f>
        <v/>
      </c>
      <c r="H1236" s="215" t="str">
        <f aca="true">IF(ISERROR($V1236),"",OFFSET('Smelter Look-up'!$G$4,$V1236-4,0))</f>
        <v/>
      </c>
      <c r="I1236" s="216" t="str">
        <f aca="true">IF(ISERROR($V1236),"",OFFSET('Smelter Look-up'!$H$4,$V1236-4,0))</f>
        <v/>
      </c>
      <c r="J1236" s="216" t="str">
        <f aca="true">IF(ISERROR($V1236),"",OFFSET('Smelter Look-up'!$I$4,$V1236-4,0))</f>
        <v/>
      </c>
      <c r="K1236" s="217"/>
      <c r="L1236" s="217"/>
      <c r="M1236" s="217"/>
      <c r="N1236" s="217"/>
      <c r="O1236" s="217"/>
      <c r="P1236" s="218"/>
      <c r="Q1236" s="219"/>
      <c r="R1236" s="220" t="str">
        <f aca="true">IF(ISERROR($V1236),"",OFFSET('Smelter Look-up'!$C$4,$V1236-4,0)&amp;"")</f>
        <v/>
      </c>
      <c r="S1236" s="221" t="str">
        <f aca="true">IF(B1236="","",IF(ISERROR(MATCH($E1236,CL,0)),"Unknown",INDIRECT("'C'!$A$"&amp;MATCH($E1236,CL,0)+1)))</f>
        <v/>
      </c>
      <c r="T1236" s="221" t="str">
        <f aca="true">IF(B1236="","",IF(ISERROR(MATCH($J1236,SorP!$B$1:$B$6279,0)),"",INDIRECT("'SorP'!$A$"&amp;MATCH($S1236&amp;$J1236,SorP!C:C,0))))</f>
        <v/>
      </c>
      <c r="U1236" s="222"/>
      <c r="V1236" s="223" t="e">
        <f aca="false">IF(C1236="",NA(),IF(OR(C1236="Smelter not listed",C1236="Smelter not yet identified"),MATCH($B1236&amp;$D1236,'Smelter Look-up'!$J:$J,0),MATCH($B1236&amp;$C1236,'Smelter Look-up'!$J:$J,0)))</f>
        <v>#N/A</v>
      </c>
      <c r="X1236" s="179" t="n">
        <f aca="false">IF(AND(C1236="Smelter not listed",OR(LEN(D1236)=0,LEN(E1236)=0)),1,0)</f>
        <v>0</v>
      </c>
      <c r="AB1236" s="224" t="str">
        <f aca="false">B1236&amp;C1236</f>
        <v/>
      </c>
    </row>
    <row r="1237" s="179" customFormat="true" ht="20.25" hidden="false" customHeight="false" outlineLevel="0" collapsed="false">
      <c r="A1237" s="221"/>
      <c r="B1237" s="211" t="str">
        <f aca="false">IF(LEN(A1237)=0,"",INDEX('Smelter Look-up'!$A:$A,MATCH($A1237,'Smelter Look-up'!$E:$E,0)))</f>
        <v/>
      </c>
      <c r="C1237" s="212" t="str">
        <f aca="false">IF(LEN(A1237)=0,"",INDEX('Smelter Look-up'!$C:$C,MATCH($A1237,'Smelter Look-up'!$E:$E,0)))</f>
        <v/>
      </c>
      <c r="D1237" s="213"/>
      <c r="E1237" s="211" t="str">
        <f aca="true">IF(ISERROR($V1237),"",OFFSET('Smelter Look-up'!$D$4,$V1237-4,0)&amp;"")</f>
        <v/>
      </c>
      <c r="F1237" s="214" t="str">
        <f aca="true">IF(ISERROR($V1237),"",OFFSET('Smelter Look-up'!$E$4,$V1237-4,0))</f>
        <v/>
      </c>
      <c r="G1237" s="214" t="str">
        <f aca="true">IF(C1237=$X$4,IF(ISERROR($V1237),"Enter smelter details","RMI"),IF(ISERROR($V1237),"",OFFSET('Smelter Look-up'!$F$4,$V1237-4,0)))</f>
        <v/>
      </c>
      <c r="H1237" s="215" t="str">
        <f aca="true">IF(ISERROR($V1237),"",OFFSET('Smelter Look-up'!$G$4,$V1237-4,0))</f>
        <v/>
      </c>
      <c r="I1237" s="216" t="str">
        <f aca="true">IF(ISERROR($V1237),"",OFFSET('Smelter Look-up'!$H$4,$V1237-4,0))</f>
        <v/>
      </c>
      <c r="J1237" s="216" t="str">
        <f aca="true">IF(ISERROR($V1237),"",OFFSET('Smelter Look-up'!$I$4,$V1237-4,0))</f>
        <v/>
      </c>
      <c r="K1237" s="217"/>
      <c r="L1237" s="217"/>
      <c r="M1237" s="217"/>
      <c r="N1237" s="217"/>
      <c r="O1237" s="217"/>
      <c r="P1237" s="218"/>
      <c r="Q1237" s="219"/>
      <c r="R1237" s="220" t="str">
        <f aca="true">IF(ISERROR($V1237),"",OFFSET('Smelter Look-up'!$C$4,$V1237-4,0)&amp;"")</f>
        <v/>
      </c>
      <c r="S1237" s="221" t="str">
        <f aca="true">IF(B1237="","",IF(ISERROR(MATCH($E1237,CL,0)),"Unknown",INDIRECT("'C'!$A$"&amp;MATCH($E1237,CL,0)+1)))</f>
        <v/>
      </c>
      <c r="T1237" s="221" t="str">
        <f aca="true">IF(B1237="","",IF(ISERROR(MATCH($J1237,SorP!$B$1:$B$6279,0)),"",INDIRECT("'SorP'!$A$"&amp;MATCH($S1237&amp;$J1237,SorP!C:C,0))))</f>
        <v/>
      </c>
      <c r="U1237" s="222"/>
      <c r="V1237" s="223" t="e">
        <f aca="false">IF(C1237="",NA(),IF(OR(C1237="Smelter not listed",C1237="Smelter not yet identified"),MATCH($B1237&amp;$D1237,'Smelter Look-up'!$J:$J,0),MATCH($B1237&amp;$C1237,'Smelter Look-up'!$J:$J,0)))</f>
        <v>#N/A</v>
      </c>
      <c r="X1237" s="179" t="n">
        <f aca="false">IF(AND(C1237="Smelter not listed",OR(LEN(D1237)=0,LEN(E1237)=0)),1,0)</f>
        <v>0</v>
      </c>
      <c r="AB1237" s="224" t="str">
        <f aca="false">B1237&amp;C1237</f>
        <v/>
      </c>
    </row>
    <row r="1238" s="179" customFormat="true" ht="20.25" hidden="false" customHeight="false" outlineLevel="0" collapsed="false">
      <c r="A1238" s="221"/>
      <c r="B1238" s="211" t="str">
        <f aca="false">IF(LEN(A1238)=0,"",INDEX('Smelter Look-up'!$A:$A,MATCH($A1238,'Smelter Look-up'!$E:$E,0)))</f>
        <v/>
      </c>
      <c r="C1238" s="212" t="str">
        <f aca="false">IF(LEN(A1238)=0,"",INDEX('Smelter Look-up'!$C:$C,MATCH($A1238,'Smelter Look-up'!$E:$E,0)))</f>
        <v/>
      </c>
      <c r="D1238" s="213"/>
      <c r="E1238" s="211" t="str">
        <f aca="true">IF(ISERROR($V1238),"",OFFSET('Smelter Look-up'!$D$4,$V1238-4,0)&amp;"")</f>
        <v/>
      </c>
      <c r="F1238" s="214" t="str">
        <f aca="true">IF(ISERROR($V1238),"",OFFSET('Smelter Look-up'!$E$4,$V1238-4,0))</f>
        <v/>
      </c>
      <c r="G1238" s="214" t="str">
        <f aca="true">IF(C1238=$X$4,IF(ISERROR($V1238),"Enter smelter details","RMI"),IF(ISERROR($V1238),"",OFFSET('Smelter Look-up'!$F$4,$V1238-4,0)))</f>
        <v/>
      </c>
      <c r="H1238" s="215" t="str">
        <f aca="true">IF(ISERROR($V1238),"",OFFSET('Smelter Look-up'!$G$4,$V1238-4,0))</f>
        <v/>
      </c>
      <c r="I1238" s="216" t="str">
        <f aca="true">IF(ISERROR($V1238),"",OFFSET('Smelter Look-up'!$H$4,$V1238-4,0))</f>
        <v/>
      </c>
      <c r="J1238" s="216" t="str">
        <f aca="true">IF(ISERROR($V1238),"",OFFSET('Smelter Look-up'!$I$4,$V1238-4,0))</f>
        <v/>
      </c>
      <c r="K1238" s="217"/>
      <c r="L1238" s="217"/>
      <c r="M1238" s="217"/>
      <c r="N1238" s="217"/>
      <c r="O1238" s="217"/>
      <c r="P1238" s="218"/>
      <c r="Q1238" s="219"/>
      <c r="R1238" s="220" t="str">
        <f aca="true">IF(ISERROR($V1238),"",OFFSET('Smelter Look-up'!$C$4,$V1238-4,0)&amp;"")</f>
        <v/>
      </c>
      <c r="S1238" s="221" t="str">
        <f aca="true">IF(B1238="","",IF(ISERROR(MATCH($E1238,CL,0)),"Unknown",INDIRECT("'C'!$A$"&amp;MATCH($E1238,CL,0)+1)))</f>
        <v/>
      </c>
      <c r="T1238" s="221" t="str">
        <f aca="true">IF(B1238="","",IF(ISERROR(MATCH($J1238,SorP!$B$1:$B$6279,0)),"",INDIRECT("'SorP'!$A$"&amp;MATCH($S1238&amp;$J1238,SorP!C:C,0))))</f>
        <v/>
      </c>
      <c r="U1238" s="222"/>
      <c r="V1238" s="223" t="e">
        <f aca="false">IF(C1238="",NA(),IF(OR(C1238="Smelter not listed",C1238="Smelter not yet identified"),MATCH($B1238&amp;$D1238,'Smelter Look-up'!$J:$J,0),MATCH($B1238&amp;$C1238,'Smelter Look-up'!$J:$J,0)))</f>
        <v>#N/A</v>
      </c>
      <c r="X1238" s="179" t="n">
        <f aca="false">IF(AND(C1238="Smelter not listed",OR(LEN(D1238)=0,LEN(E1238)=0)),1,0)</f>
        <v>0</v>
      </c>
      <c r="AB1238" s="224" t="str">
        <f aca="false">B1238&amp;C1238</f>
        <v/>
      </c>
    </row>
    <row r="1239" s="179" customFormat="true" ht="20.25" hidden="false" customHeight="false" outlineLevel="0" collapsed="false">
      <c r="A1239" s="221"/>
      <c r="B1239" s="211" t="str">
        <f aca="false">IF(LEN(A1239)=0,"",INDEX('Smelter Look-up'!$A:$A,MATCH($A1239,'Smelter Look-up'!$E:$E,0)))</f>
        <v/>
      </c>
      <c r="C1239" s="212" t="str">
        <f aca="false">IF(LEN(A1239)=0,"",INDEX('Smelter Look-up'!$C:$C,MATCH($A1239,'Smelter Look-up'!$E:$E,0)))</f>
        <v/>
      </c>
      <c r="D1239" s="213"/>
      <c r="E1239" s="211" t="str">
        <f aca="true">IF(ISERROR($V1239),"",OFFSET('Smelter Look-up'!$D$4,$V1239-4,0)&amp;"")</f>
        <v/>
      </c>
      <c r="F1239" s="214" t="str">
        <f aca="true">IF(ISERROR($V1239),"",OFFSET('Smelter Look-up'!$E$4,$V1239-4,0))</f>
        <v/>
      </c>
      <c r="G1239" s="214" t="str">
        <f aca="true">IF(C1239=$X$4,IF(ISERROR($V1239),"Enter smelter details","RMI"),IF(ISERROR($V1239),"",OFFSET('Smelter Look-up'!$F$4,$V1239-4,0)))</f>
        <v/>
      </c>
      <c r="H1239" s="215" t="str">
        <f aca="true">IF(ISERROR($V1239),"",OFFSET('Smelter Look-up'!$G$4,$V1239-4,0))</f>
        <v/>
      </c>
      <c r="I1239" s="216" t="str">
        <f aca="true">IF(ISERROR($V1239),"",OFFSET('Smelter Look-up'!$H$4,$V1239-4,0))</f>
        <v/>
      </c>
      <c r="J1239" s="216" t="str">
        <f aca="true">IF(ISERROR($V1239),"",OFFSET('Smelter Look-up'!$I$4,$V1239-4,0))</f>
        <v/>
      </c>
      <c r="K1239" s="217"/>
      <c r="L1239" s="217"/>
      <c r="M1239" s="217"/>
      <c r="N1239" s="217"/>
      <c r="O1239" s="217"/>
      <c r="P1239" s="218"/>
      <c r="Q1239" s="219"/>
      <c r="R1239" s="220" t="str">
        <f aca="true">IF(ISERROR($V1239),"",OFFSET('Smelter Look-up'!$C$4,$V1239-4,0)&amp;"")</f>
        <v/>
      </c>
      <c r="S1239" s="221" t="str">
        <f aca="true">IF(B1239="","",IF(ISERROR(MATCH($E1239,CL,0)),"Unknown",INDIRECT("'C'!$A$"&amp;MATCH($E1239,CL,0)+1)))</f>
        <v/>
      </c>
      <c r="T1239" s="221" t="str">
        <f aca="true">IF(B1239="","",IF(ISERROR(MATCH($J1239,SorP!$B$1:$B$6279,0)),"",INDIRECT("'SorP'!$A$"&amp;MATCH($S1239&amp;$J1239,SorP!C:C,0))))</f>
        <v/>
      </c>
      <c r="U1239" s="222"/>
      <c r="V1239" s="223" t="e">
        <f aca="false">IF(C1239="",NA(),IF(OR(C1239="Smelter not listed",C1239="Smelter not yet identified"),MATCH($B1239&amp;$D1239,'Smelter Look-up'!$J:$J,0),MATCH($B1239&amp;$C1239,'Smelter Look-up'!$J:$J,0)))</f>
        <v>#N/A</v>
      </c>
      <c r="X1239" s="179" t="n">
        <f aca="false">IF(AND(C1239="Smelter not listed",OR(LEN(D1239)=0,LEN(E1239)=0)),1,0)</f>
        <v>0</v>
      </c>
      <c r="AB1239" s="224" t="str">
        <f aca="false">B1239&amp;C1239</f>
        <v/>
      </c>
    </row>
    <row r="1240" s="179" customFormat="true" ht="20.25" hidden="false" customHeight="false" outlineLevel="0" collapsed="false">
      <c r="A1240" s="221"/>
      <c r="B1240" s="211" t="str">
        <f aca="false">IF(LEN(A1240)=0,"",INDEX('Smelter Look-up'!$A:$A,MATCH($A1240,'Smelter Look-up'!$E:$E,0)))</f>
        <v/>
      </c>
      <c r="C1240" s="212" t="str">
        <f aca="false">IF(LEN(A1240)=0,"",INDEX('Smelter Look-up'!$C:$C,MATCH($A1240,'Smelter Look-up'!$E:$E,0)))</f>
        <v/>
      </c>
      <c r="D1240" s="213"/>
      <c r="E1240" s="211" t="str">
        <f aca="true">IF(ISERROR($V1240),"",OFFSET('Smelter Look-up'!$D$4,$V1240-4,0)&amp;"")</f>
        <v/>
      </c>
      <c r="F1240" s="214" t="str">
        <f aca="true">IF(ISERROR($V1240),"",OFFSET('Smelter Look-up'!$E$4,$V1240-4,0))</f>
        <v/>
      </c>
      <c r="G1240" s="214" t="str">
        <f aca="true">IF(C1240=$X$4,IF(ISERROR($V1240),"Enter smelter details","RMI"),IF(ISERROR($V1240),"",OFFSET('Smelter Look-up'!$F$4,$V1240-4,0)))</f>
        <v/>
      </c>
      <c r="H1240" s="215" t="str">
        <f aca="true">IF(ISERROR($V1240),"",OFFSET('Smelter Look-up'!$G$4,$V1240-4,0))</f>
        <v/>
      </c>
      <c r="I1240" s="216" t="str">
        <f aca="true">IF(ISERROR($V1240),"",OFFSET('Smelter Look-up'!$H$4,$V1240-4,0))</f>
        <v/>
      </c>
      <c r="J1240" s="216" t="str">
        <f aca="true">IF(ISERROR($V1240),"",OFFSET('Smelter Look-up'!$I$4,$V1240-4,0))</f>
        <v/>
      </c>
      <c r="K1240" s="217"/>
      <c r="L1240" s="217"/>
      <c r="M1240" s="217"/>
      <c r="N1240" s="217"/>
      <c r="O1240" s="217"/>
      <c r="P1240" s="218"/>
      <c r="Q1240" s="219"/>
      <c r="R1240" s="220" t="str">
        <f aca="true">IF(ISERROR($V1240),"",OFFSET('Smelter Look-up'!$C$4,$V1240-4,0)&amp;"")</f>
        <v/>
      </c>
      <c r="S1240" s="221" t="str">
        <f aca="true">IF(B1240="","",IF(ISERROR(MATCH($E1240,CL,0)),"Unknown",INDIRECT("'C'!$A$"&amp;MATCH($E1240,CL,0)+1)))</f>
        <v/>
      </c>
      <c r="T1240" s="221" t="str">
        <f aca="true">IF(B1240="","",IF(ISERROR(MATCH($J1240,SorP!$B$1:$B$6279,0)),"",INDIRECT("'SorP'!$A$"&amp;MATCH($S1240&amp;$J1240,SorP!C:C,0))))</f>
        <v/>
      </c>
      <c r="U1240" s="222"/>
      <c r="V1240" s="223" t="e">
        <f aca="false">IF(C1240="",NA(),IF(OR(C1240="Smelter not listed",C1240="Smelter not yet identified"),MATCH($B1240&amp;$D1240,'Smelter Look-up'!$J:$J,0),MATCH($B1240&amp;$C1240,'Smelter Look-up'!$J:$J,0)))</f>
        <v>#N/A</v>
      </c>
      <c r="X1240" s="179" t="n">
        <f aca="false">IF(AND(C1240="Smelter not listed",OR(LEN(D1240)=0,LEN(E1240)=0)),1,0)</f>
        <v>0</v>
      </c>
      <c r="AB1240" s="224" t="str">
        <f aca="false">B1240&amp;C1240</f>
        <v/>
      </c>
    </row>
    <row r="1241" s="179" customFormat="true" ht="20.25" hidden="false" customHeight="false" outlineLevel="0" collapsed="false">
      <c r="A1241" s="221"/>
      <c r="B1241" s="211" t="str">
        <f aca="false">IF(LEN(A1241)=0,"",INDEX('Smelter Look-up'!$A:$A,MATCH($A1241,'Smelter Look-up'!$E:$E,0)))</f>
        <v/>
      </c>
      <c r="C1241" s="212" t="str">
        <f aca="false">IF(LEN(A1241)=0,"",INDEX('Smelter Look-up'!$C:$C,MATCH($A1241,'Smelter Look-up'!$E:$E,0)))</f>
        <v/>
      </c>
      <c r="D1241" s="213"/>
      <c r="E1241" s="211" t="str">
        <f aca="true">IF(ISERROR($V1241),"",OFFSET('Smelter Look-up'!$D$4,$V1241-4,0)&amp;"")</f>
        <v/>
      </c>
      <c r="F1241" s="214" t="str">
        <f aca="true">IF(ISERROR($V1241),"",OFFSET('Smelter Look-up'!$E$4,$V1241-4,0))</f>
        <v/>
      </c>
      <c r="G1241" s="214" t="str">
        <f aca="true">IF(C1241=$X$4,IF(ISERROR($V1241),"Enter smelter details","RMI"),IF(ISERROR($V1241),"",OFFSET('Smelter Look-up'!$F$4,$V1241-4,0)))</f>
        <v/>
      </c>
      <c r="H1241" s="215" t="str">
        <f aca="true">IF(ISERROR($V1241),"",OFFSET('Smelter Look-up'!$G$4,$V1241-4,0))</f>
        <v/>
      </c>
      <c r="I1241" s="216" t="str">
        <f aca="true">IF(ISERROR($V1241),"",OFFSET('Smelter Look-up'!$H$4,$V1241-4,0))</f>
        <v/>
      </c>
      <c r="J1241" s="216" t="str">
        <f aca="true">IF(ISERROR($V1241),"",OFFSET('Smelter Look-up'!$I$4,$V1241-4,0))</f>
        <v/>
      </c>
      <c r="K1241" s="217"/>
      <c r="L1241" s="217"/>
      <c r="M1241" s="217"/>
      <c r="N1241" s="217"/>
      <c r="O1241" s="217"/>
      <c r="P1241" s="218"/>
      <c r="Q1241" s="219"/>
      <c r="R1241" s="220" t="str">
        <f aca="true">IF(ISERROR($V1241),"",OFFSET('Smelter Look-up'!$C$4,$V1241-4,0)&amp;"")</f>
        <v/>
      </c>
      <c r="S1241" s="221" t="str">
        <f aca="true">IF(B1241="","",IF(ISERROR(MATCH($E1241,CL,0)),"Unknown",INDIRECT("'C'!$A$"&amp;MATCH($E1241,CL,0)+1)))</f>
        <v/>
      </c>
      <c r="T1241" s="221" t="str">
        <f aca="true">IF(B1241="","",IF(ISERROR(MATCH($J1241,SorP!$B$1:$B$6279,0)),"",INDIRECT("'SorP'!$A$"&amp;MATCH($S1241&amp;$J1241,SorP!C:C,0))))</f>
        <v/>
      </c>
      <c r="U1241" s="222"/>
      <c r="V1241" s="223" t="e">
        <f aca="false">IF(C1241="",NA(),IF(OR(C1241="Smelter not listed",C1241="Smelter not yet identified"),MATCH($B1241&amp;$D1241,'Smelter Look-up'!$J:$J,0),MATCH($B1241&amp;$C1241,'Smelter Look-up'!$J:$J,0)))</f>
        <v>#N/A</v>
      </c>
      <c r="X1241" s="179" t="n">
        <f aca="false">IF(AND(C1241="Smelter not listed",OR(LEN(D1241)=0,LEN(E1241)=0)),1,0)</f>
        <v>0</v>
      </c>
      <c r="AB1241" s="224" t="str">
        <f aca="false">B1241&amp;C1241</f>
        <v/>
      </c>
    </row>
    <row r="1242" s="179" customFormat="true" ht="20.25" hidden="false" customHeight="false" outlineLevel="0" collapsed="false">
      <c r="A1242" s="221"/>
      <c r="B1242" s="211" t="str">
        <f aca="false">IF(LEN(A1242)=0,"",INDEX('Smelter Look-up'!$A:$A,MATCH($A1242,'Smelter Look-up'!$E:$E,0)))</f>
        <v/>
      </c>
      <c r="C1242" s="212" t="str">
        <f aca="false">IF(LEN(A1242)=0,"",INDEX('Smelter Look-up'!$C:$C,MATCH($A1242,'Smelter Look-up'!$E:$E,0)))</f>
        <v/>
      </c>
      <c r="D1242" s="213"/>
      <c r="E1242" s="211" t="str">
        <f aca="true">IF(ISERROR($V1242),"",OFFSET('Smelter Look-up'!$D$4,$V1242-4,0)&amp;"")</f>
        <v/>
      </c>
      <c r="F1242" s="214" t="str">
        <f aca="true">IF(ISERROR($V1242),"",OFFSET('Smelter Look-up'!$E$4,$V1242-4,0))</f>
        <v/>
      </c>
      <c r="G1242" s="214" t="str">
        <f aca="true">IF(C1242=$X$4,IF(ISERROR($V1242),"Enter smelter details","RMI"),IF(ISERROR($V1242),"",OFFSET('Smelter Look-up'!$F$4,$V1242-4,0)))</f>
        <v/>
      </c>
      <c r="H1242" s="215" t="str">
        <f aca="true">IF(ISERROR($V1242),"",OFFSET('Smelter Look-up'!$G$4,$V1242-4,0))</f>
        <v/>
      </c>
      <c r="I1242" s="216" t="str">
        <f aca="true">IF(ISERROR($V1242),"",OFFSET('Smelter Look-up'!$H$4,$V1242-4,0))</f>
        <v/>
      </c>
      <c r="J1242" s="216" t="str">
        <f aca="true">IF(ISERROR($V1242),"",OFFSET('Smelter Look-up'!$I$4,$V1242-4,0))</f>
        <v/>
      </c>
      <c r="K1242" s="217"/>
      <c r="L1242" s="217"/>
      <c r="M1242" s="217"/>
      <c r="N1242" s="217"/>
      <c r="O1242" s="217"/>
      <c r="P1242" s="218"/>
      <c r="Q1242" s="219"/>
      <c r="R1242" s="220" t="str">
        <f aca="true">IF(ISERROR($V1242),"",OFFSET('Smelter Look-up'!$C$4,$V1242-4,0)&amp;"")</f>
        <v/>
      </c>
      <c r="S1242" s="221" t="str">
        <f aca="true">IF(B1242="","",IF(ISERROR(MATCH($E1242,CL,0)),"Unknown",INDIRECT("'C'!$A$"&amp;MATCH($E1242,CL,0)+1)))</f>
        <v/>
      </c>
      <c r="T1242" s="221" t="str">
        <f aca="true">IF(B1242="","",IF(ISERROR(MATCH($J1242,SorP!$B$1:$B$6279,0)),"",INDIRECT("'SorP'!$A$"&amp;MATCH($S1242&amp;$J1242,SorP!C:C,0))))</f>
        <v/>
      </c>
      <c r="U1242" s="222"/>
      <c r="V1242" s="223" t="e">
        <f aca="false">IF(C1242="",NA(),IF(OR(C1242="Smelter not listed",C1242="Smelter not yet identified"),MATCH($B1242&amp;$D1242,'Smelter Look-up'!$J:$J,0),MATCH($B1242&amp;$C1242,'Smelter Look-up'!$J:$J,0)))</f>
        <v>#N/A</v>
      </c>
      <c r="X1242" s="179" t="n">
        <f aca="false">IF(AND(C1242="Smelter not listed",OR(LEN(D1242)=0,LEN(E1242)=0)),1,0)</f>
        <v>0</v>
      </c>
      <c r="AB1242" s="224" t="str">
        <f aca="false">B1242&amp;C1242</f>
        <v/>
      </c>
    </row>
    <row r="1243" s="179" customFormat="true" ht="20.25" hidden="false" customHeight="false" outlineLevel="0" collapsed="false">
      <c r="A1243" s="221"/>
      <c r="B1243" s="211" t="str">
        <f aca="false">IF(LEN(A1243)=0,"",INDEX('Smelter Look-up'!$A:$A,MATCH($A1243,'Smelter Look-up'!$E:$E,0)))</f>
        <v/>
      </c>
      <c r="C1243" s="212" t="str">
        <f aca="false">IF(LEN(A1243)=0,"",INDEX('Smelter Look-up'!$C:$C,MATCH($A1243,'Smelter Look-up'!$E:$E,0)))</f>
        <v/>
      </c>
      <c r="D1243" s="213"/>
      <c r="E1243" s="211" t="str">
        <f aca="true">IF(ISERROR($V1243),"",OFFSET('Smelter Look-up'!$D$4,$V1243-4,0)&amp;"")</f>
        <v/>
      </c>
      <c r="F1243" s="214" t="str">
        <f aca="true">IF(ISERROR($V1243),"",OFFSET('Smelter Look-up'!$E$4,$V1243-4,0))</f>
        <v/>
      </c>
      <c r="G1243" s="214" t="str">
        <f aca="true">IF(C1243=$X$4,IF(ISERROR($V1243),"Enter smelter details","RMI"),IF(ISERROR($V1243),"",OFFSET('Smelter Look-up'!$F$4,$V1243-4,0)))</f>
        <v/>
      </c>
      <c r="H1243" s="215" t="str">
        <f aca="true">IF(ISERROR($V1243),"",OFFSET('Smelter Look-up'!$G$4,$V1243-4,0))</f>
        <v/>
      </c>
      <c r="I1243" s="216" t="str">
        <f aca="true">IF(ISERROR($V1243),"",OFFSET('Smelter Look-up'!$H$4,$V1243-4,0))</f>
        <v/>
      </c>
      <c r="J1243" s="216" t="str">
        <f aca="true">IF(ISERROR($V1243),"",OFFSET('Smelter Look-up'!$I$4,$V1243-4,0))</f>
        <v/>
      </c>
      <c r="K1243" s="217"/>
      <c r="L1243" s="217"/>
      <c r="M1243" s="217"/>
      <c r="N1243" s="217"/>
      <c r="O1243" s="217"/>
      <c r="P1243" s="218"/>
      <c r="Q1243" s="219"/>
      <c r="R1243" s="220" t="str">
        <f aca="true">IF(ISERROR($V1243),"",OFFSET('Smelter Look-up'!$C$4,$V1243-4,0)&amp;"")</f>
        <v/>
      </c>
      <c r="S1243" s="221" t="str">
        <f aca="true">IF(B1243="","",IF(ISERROR(MATCH($E1243,CL,0)),"Unknown",INDIRECT("'C'!$A$"&amp;MATCH($E1243,CL,0)+1)))</f>
        <v/>
      </c>
      <c r="T1243" s="221" t="str">
        <f aca="true">IF(B1243="","",IF(ISERROR(MATCH($J1243,SorP!$B$1:$B$6279,0)),"",INDIRECT("'SorP'!$A$"&amp;MATCH($S1243&amp;$J1243,SorP!C:C,0))))</f>
        <v/>
      </c>
      <c r="U1243" s="222"/>
      <c r="V1243" s="223" t="e">
        <f aca="false">IF(C1243="",NA(),IF(OR(C1243="Smelter not listed",C1243="Smelter not yet identified"),MATCH($B1243&amp;$D1243,'Smelter Look-up'!$J:$J,0),MATCH($B1243&amp;$C1243,'Smelter Look-up'!$J:$J,0)))</f>
        <v>#N/A</v>
      </c>
      <c r="X1243" s="179" t="n">
        <f aca="false">IF(AND(C1243="Smelter not listed",OR(LEN(D1243)=0,LEN(E1243)=0)),1,0)</f>
        <v>0</v>
      </c>
      <c r="AB1243" s="224" t="str">
        <f aca="false">B1243&amp;C1243</f>
        <v/>
      </c>
    </row>
    <row r="1244" s="179" customFormat="true" ht="20.25" hidden="false" customHeight="false" outlineLevel="0" collapsed="false">
      <c r="A1244" s="221"/>
      <c r="B1244" s="211" t="str">
        <f aca="false">IF(LEN(A1244)=0,"",INDEX('Smelter Look-up'!$A:$A,MATCH($A1244,'Smelter Look-up'!$E:$E,0)))</f>
        <v/>
      </c>
      <c r="C1244" s="212" t="str">
        <f aca="false">IF(LEN(A1244)=0,"",INDEX('Smelter Look-up'!$C:$C,MATCH($A1244,'Smelter Look-up'!$E:$E,0)))</f>
        <v/>
      </c>
      <c r="D1244" s="213"/>
      <c r="E1244" s="211" t="str">
        <f aca="true">IF(ISERROR($V1244),"",OFFSET('Smelter Look-up'!$D$4,$V1244-4,0)&amp;"")</f>
        <v/>
      </c>
      <c r="F1244" s="214" t="str">
        <f aca="true">IF(ISERROR($V1244),"",OFFSET('Smelter Look-up'!$E$4,$V1244-4,0))</f>
        <v/>
      </c>
      <c r="G1244" s="214" t="str">
        <f aca="true">IF(C1244=$X$4,IF(ISERROR($V1244),"Enter smelter details","RMI"),IF(ISERROR($V1244),"",OFFSET('Smelter Look-up'!$F$4,$V1244-4,0)))</f>
        <v/>
      </c>
      <c r="H1244" s="215" t="str">
        <f aca="true">IF(ISERROR($V1244),"",OFFSET('Smelter Look-up'!$G$4,$V1244-4,0))</f>
        <v/>
      </c>
      <c r="I1244" s="216" t="str">
        <f aca="true">IF(ISERROR($V1244),"",OFFSET('Smelter Look-up'!$H$4,$V1244-4,0))</f>
        <v/>
      </c>
      <c r="J1244" s="216" t="str">
        <f aca="true">IF(ISERROR($V1244),"",OFFSET('Smelter Look-up'!$I$4,$V1244-4,0))</f>
        <v/>
      </c>
      <c r="K1244" s="217"/>
      <c r="L1244" s="217"/>
      <c r="M1244" s="217"/>
      <c r="N1244" s="217"/>
      <c r="O1244" s="217"/>
      <c r="P1244" s="218"/>
      <c r="Q1244" s="219"/>
      <c r="R1244" s="220" t="str">
        <f aca="true">IF(ISERROR($V1244),"",OFFSET('Smelter Look-up'!$C$4,$V1244-4,0)&amp;"")</f>
        <v/>
      </c>
      <c r="S1244" s="221" t="str">
        <f aca="true">IF(B1244="","",IF(ISERROR(MATCH($E1244,CL,0)),"Unknown",INDIRECT("'C'!$A$"&amp;MATCH($E1244,CL,0)+1)))</f>
        <v/>
      </c>
      <c r="T1244" s="221" t="str">
        <f aca="true">IF(B1244="","",IF(ISERROR(MATCH($J1244,SorP!$B$1:$B$6279,0)),"",INDIRECT("'SorP'!$A$"&amp;MATCH($S1244&amp;$J1244,SorP!C:C,0))))</f>
        <v/>
      </c>
      <c r="U1244" s="222"/>
      <c r="V1244" s="223" t="e">
        <f aca="false">IF(C1244="",NA(),IF(OR(C1244="Smelter not listed",C1244="Smelter not yet identified"),MATCH($B1244&amp;$D1244,'Smelter Look-up'!$J:$J,0),MATCH($B1244&amp;$C1244,'Smelter Look-up'!$J:$J,0)))</f>
        <v>#N/A</v>
      </c>
      <c r="X1244" s="179" t="n">
        <f aca="false">IF(AND(C1244="Smelter not listed",OR(LEN(D1244)=0,LEN(E1244)=0)),1,0)</f>
        <v>0</v>
      </c>
      <c r="AB1244" s="224" t="str">
        <f aca="false">B1244&amp;C1244</f>
        <v/>
      </c>
    </row>
    <row r="1245" s="179" customFormat="true" ht="20.25" hidden="false" customHeight="false" outlineLevel="0" collapsed="false">
      <c r="A1245" s="221"/>
      <c r="B1245" s="211" t="str">
        <f aca="false">IF(LEN(A1245)=0,"",INDEX('Smelter Look-up'!$A:$A,MATCH($A1245,'Smelter Look-up'!$E:$E,0)))</f>
        <v/>
      </c>
      <c r="C1245" s="212" t="str">
        <f aca="false">IF(LEN(A1245)=0,"",INDEX('Smelter Look-up'!$C:$C,MATCH($A1245,'Smelter Look-up'!$E:$E,0)))</f>
        <v/>
      </c>
      <c r="D1245" s="213"/>
      <c r="E1245" s="211" t="str">
        <f aca="true">IF(ISERROR($V1245),"",OFFSET('Smelter Look-up'!$D$4,$V1245-4,0)&amp;"")</f>
        <v/>
      </c>
      <c r="F1245" s="214" t="str">
        <f aca="true">IF(ISERROR($V1245),"",OFFSET('Smelter Look-up'!$E$4,$V1245-4,0))</f>
        <v/>
      </c>
      <c r="G1245" s="214" t="str">
        <f aca="true">IF(C1245=$X$4,IF(ISERROR($V1245),"Enter smelter details","RMI"),IF(ISERROR($V1245),"",OFFSET('Smelter Look-up'!$F$4,$V1245-4,0)))</f>
        <v/>
      </c>
      <c r="H1245" s="215" t="str">
        <f aca="true">IF(ISERROR($V1245),"",OFFSET('Smelter Look-up'!$G$4,$V1245-4,0))</f>
        <v/>
      </c>
      <c r="I1245" s="216" t="str">
        <f aca="true">IF(ISERROR($V1245),"",OFFSET('Smelter Look-up'!$H$4,$V1245-4,0))</f>
        <v/>
      </c>
      <c r="J1245" s="216" t="str">
        <f aca="true">IF(ISERROR($V1245),"",OFFSET('Smelter Look-up'!$I$4,$V1245-4,0))</f>
        <v/>
      </c>
      <c r="K1245" s="217"/>
      <c r="L1245" s="217"/>
      <c r="M1245" s="217"/>
      <c r="N1245" s="217"/>
      <c r="O1245" s="217"/>
      <c r="P1245" s="218"/>
      <c r="Q1245" s="219"/>
      <c r="R1245" s="220" t="str">
        <f aca="true">IF(ISERROR($V1245),"",OFFSET('Smelter Look-up'!$C$4,$V1245-4,0)&amp;"")</f>
        <v/>
      </c>
      <c r="S1245" s="221" t="str">
        <f aca="true">IF(B1245="","",IF(ISERROR(MATCH($E1245,CL,0)),"Unknown",INDIRECT("'C'!$A$"&amp;MATCH($E1245,CL,0)+1)))</f>
        <v/>
      </c>
      <c r="T1245" s="221" t="str">
        <f aca="true">IF(B1245="","",IF(ISERROR(MATCH($J1245,SorP!$B$1:$B$6279,0)),"",INDIRECT("'SorP'!$A$"&amp;MATCH($S1245&amp;$J1245,SorP!C:C,0))))</f>
        <v/>
      </c>
      <c r="U1245" s="222"/>
      <c r="V1245" s="223" t="e">
        <f aca="false">IF(C1245="",NA(),IF(OR(C1245="Smelter not listed",C1245="Smelter not yet identified"),MATCH($B1245&amp;$D1245,'Smelter Look-up'!$J:$J,0),MATCH($B1245&amp;$C1245,'Smelter Look-up'!$J:$J,0)))</f>
        <v>#N/A</v>
      </c>
      <c r="X1245" s="179" t="n">
        <f aca="false">IF(AND(C1245="Smelter not listed",OR(LEN(D1245)=0,LEN(E1245)=0)),1,0)</f>
        <v>0</v>
      </c>
      <c r="AB1245" s="224" t="str">
        <f aca="false">B1245&amp;C1245</f>
        <v/>
      </c>
    </row>
    <row r="1246" s="179" customFormat="true" ht="20.25" hidden="false" customHeight="false" outlineLevel="0" collapsed="false">
      <c r="A1246" s="221"/>
      <c r="B1246" s="211" t="str">
        <f aca="false">IF(LEN(A1246)=0,"",INDEX('Smelter Look-up'!$A:$A,MATCH($A1246,'Smelter Look-up'!$E:$E,0)))</f>
        <v/>
      </c>
      <c r="C1246" s="212" t="str">
        <f aca="false">IF(LEN(A1246)=0,"",INDEX('Smelter Look-up'!$C:$C,MATCH($A1246,'Smelter Look-up'!$E:$E,0)))</f>
        <v/>
      </c>
      <c r="D1246" s="213"/>
      <c r="E1246" s="211" t="str">
        <f aca="true">IF(ISERROR($V1246),"",OFFSET('Smelter Look-up'!$D$4,$V1246-4,0)&amp;"")</f>
        <v/>
      </c>
      <c r="F1246" s="214" t="str">
        <f aca="true">IF(ISERROR($V1246),"",OFFSET('Smelter Look-up'!$E$4,$V1246-4,0))</f>
        <v/>
      </c>
      <c r="G1246" s="214" t="str">
        <f aca="true">IF(C1246=$X$4,IF(ISERROR($V1246),"Enter smelter details","RMI"),IF(ISERROR($V1246),"",OFFSET('Smelter Look-up'!$F$4,$V1246-4,0)))</f>
        <v/>
      </c>
      <c r="H1246" s="215" t="str">
        <f aca="true">IF(ISERROR($V1246),"",OFFSET('Smelter Look-up'!$G$4,$V1246-4,0))</f>
        <v/>
      </c>
      <c r="I1246" s="216" t="str">
        <f aca="true">IF(ISERROR($V1246),"",OFFSET('Smelter Look-up'!$H$4,$V1246-4,0))</f>
        <v/>
      </c>
      <c r="J1246" s="216" t="str">
        <f aca="true">IF(ISERROR($V1246),"",OFFSET('Smelter Look-up'!$I$4,$V1246-4,0))</f>
        <v/>
      </c>
      <c r="K1246" s="217"/>
      <c r="L1246" s="217"/>
      <c r="M1246" s="217"/>
      <c r="N1246" s="217"/>
      <c r="O1246" s="217"/>
      <c r="P1246" s="218"/>
      <c r="Q1246" s="219"/>
      <c r="R1246" s="220" t="str">
        <f aca="true">IF(ISERROR($V1246),"",OFFSET('Smelter Look-up'!$C$4,$V1246-4,0)&amp;"")</f>
        <v/>
      </c>
      <c r="S1246" s="221" t="str">
        <f aca="true">IF(B1246="","",IF(ISERROR(MATCH($E1246,CL,0)),"Unknown",INDIRECT("'C'!$A$"&amp;MATCH($E1246,CL,0)+1)))</f>
        <v/>
      </c>
      <c r="T1246" s="221" t="str">
        <f aca="true">IF(B1246="","",IF(ISERROR(MATCH($J1246,SorP!$B$1:$B$6279,0)),"",INDIRECT("'SorP'!$A$"&amp;MATCH($S1246&amp;$J1246,SorP!C:C,0))))</f>
        <v/>
      </c>
      <c r="U1246" s="222"/>
      <c r="V1246" s="223" t="e">
        <f aca="false">IF(C1246="",NA(),IF(OR(C1246="Smelter not listed",C1246="Smelter not yet identified"),MATCH($B1246&amp;$D1246,'Smelter Look-up'!$J:$J,0),MATCH($B1246&amp;$C1246,'Smelter Look-up'!$J:$J,0)))</f>
        <v>#N/A</v>
      </c>
      <c r="X1246" s="179" t="n">
        <f aca="false">IF(AND(C1246="Smelter not listed",OR(LEN(D1246)=0,LEN(E1246)=0)),1,0)</f>
        <v>0</v>
      </c>
      <c r="AB1246" s="224" t="str">
        <f aca="false">B1246&amp;C1246</f>
        <v/>
      </c>
    </row>
    <row r="1247" s="179" customFormat="true" ht="20.25" hidden="false" customHeight="false" outlineLevel="0" collapsed="false">
      <c r="A1247" s="221"/>
      <c r="B1247" s="211" t="str">
        <f aca="false">IF(LEN(A1247)=0,"",INDEX('Smelter Look-up'!$A:$A,MATCH($A1247,'Smelter Look-up'!$E:$E,0)))</f>
        <v/>
      </c>
      <c r="C1247" s="212" t="str">
        <f aca="false">IF(LEN(A1247)=0,"",INDEX('Smelter Look-up'!$C:$C,MATCH($A1247,'Smelter Look-up'!$E:$E,0)))</f>
        <v/>
      </c>
      <c r="D1247" s="213"/>
      <c r="E1247" s="211" t="str">
        <f aca="true">IF(ISERROR($V1247),"",OFFSET('Smelter Look-up'!$D$4,$V1247-4,0)&amp;"")</f>
        <v/>
      </c>
      <c r="F1247" s="214" t="str">
        <f aca="true">IF(ISERROR($V1247),"",OFFSET('Smelter Look-up'!$E$4,$V1247-4,0))</f>
        <v/>
      </c>
      <c r="G1247" s="214" t="str">
        <f aca="true">IF(C1247=$X$4,IF(ISERROR($V1247),"Enter smelter details","RMI"),IF(ISERROR($V1247),"",OFFSET('Smelter Look-up'!$F$4,$V1247-4,0)))</f>
        <v/>
      </c>
      <c r="H1247" s="215" t="str">
        <f aca="true">IF(ISERROR($V1247),"",OFFSET('Smelter Look-up'!$G$4,$V1247-4,0))</f>
        <v/>
      </c>
      <c r="I1247" s="216" t="str">
        <f aca="true">IF(ISERROR($V1247),"",OFFSET('Smelter Look-up'!$H$4,$V1247-4,0))</f>
        <v/>
      </c>
      <c r="J1247" s="216" t="str">
        <f aca="true">IF(ISERROR($V1247),"",OFFSET('Smelter Look-up'!$I$4,$V1247-4,0))</f>
        <v/>
      </c>
      <c r="K1247" s="217"/>
      <c r="L1247" s="217"/>
      <c r="M1247" s="217"/>
      <c r="N1247" s="217"/>
      <c r="O1247" s="217"/>
      <c r="P1247" s="218"/>
      <c r="Q1247" s="219"/>
      <c r="R1247" s="220" t="str">
        <f aca="true">IF(ISERROR($V1247),"",OFFSET('Smelter Look-up'!$C$4,$V1247-4,0)&amp;"")</f>
        <v/>
      </c>
      <c r="S1247" s="221" t="str">
        <f aca="true">IF(B1247="","",IF(ISERROR(MATCH($E1247,CL,0)),"Unknown",INDIRECT("'C'!$A$"&amp;MATCH($E1247,CL,0)+1)))</f>
        <v/>
      </c>
      <c r="T1247" s="221" t="str">
        <f aca="true">IF(B1247="","",IF(ISERROR(MATCH($J1247,SorP!$B$1:$B$6279,0)),"",INDIRECT("'SorP'!$A$"&amp;MATCH($S1247&amp;$J1247,SorP!C:C,0))))</f>
        <v/>
      </c>
      <c r="U1247" s="222"/>
      <c r="V1247" s="223" t="e">
        <f aca="false">IF(C1247="",NA(),IF(OR(C1247="Smelter not listed",C1247="Smelter not yet identified"),MATCH($B1247&amp;$D1247,'Smelter Look-up'!$J:$J,0),MATCH($B1247&amp;$C1247,'Smelter Look-up'!$J:$J,0)))</f>
        <v>#N/A</v>
      </c>
      <c r="X1247" s="179" t="n">
        <f aca="false">IF(AND(C1247="Smelter not listed",OR(LEN(D1247)=0,LEN(E1247)=0)),1,0)</f>
        <v>0</v>
      </c>
      <c r="AB1247" s="224" t="str">
        <f aca="false">B1247&amp;C1247</f>
        <v/>
      </c>
    </row>
    <row r="1248" s="179" customFormat="true" ht="20.25" hidden="false" customHeight="false" outlineLevel="0" collapsed="false">
      <c r="A1248" s="221"/>
      <c r="B1248" s="211" t="str">
        <f aca="false">IF(LEN(A1248)=0,"",INDEX('Smelter Look-up'!$A:$A,MATCH($A1248,'Smelter Look-up'!$E:$E,0)))</f>
        <v/>
      </c>
      <c r="C1248" s="212" t="str">
        <f aca="false">IF(LEN(A1248)=0,"",INDEX('Smelter Look-up'!$C:$C,MATCH($A1248,'Smelter Look-up'!$E:$E,0)))</f>
        <v/>
      </c>
      <c r="D1248" s="213"/>
      <c r="E1248" s="211" t="str">
        <f aca="true">IF(ISERROR($V1248),"",OFFSET('Smelter Look-up'!$D$4,$V1248-4,0)&amp;"")</f>
        <v/>
      </c>
      <c r="F1248" s="214" t="str">
        <f aca="true">IF(ISERROR($V1248),"",OFFSET('Smelter Look-up'!$E$4,$V1248-4,0))</f>
        <v/>
      </c>
      <c r="G1248" s="214" t="str">
        <f aca="true">IF(C1248=$X$4,IF(ISERROR($V1248),"Enter smelter details","RMI"),IF(ISERROR($V1248),"",OFFSET('Smelter Look-up'!$F$4,$V1248-4,0)))</f>
        <v/>
      </c>
      <c r="H1248" s="215" t="str">
        <f aca="true">IF(ISERROR($V1248),"",OFFSET('Smelter Look-up'!$G$4,$V1248-4,0))</f>
        <v/>
      </c>
      <c r="I1248" s="216" t="str">
        <f aca="true">IF(ISERROR($V1248),"",OFFSET('Smelter Look-up'!$H$4,$V1248-4,0))</f>
        <v/>
      </c>
      <c r="J1248" s="216" t="str">
        <f aca="true">IF(ISERROR($V1248),"",OFFSET('Smelter Look-up'!$I$4,$V1248-4,0))</f>
        <v/>
      </c>
      <c r="K1248" s="217"/>
      <c r="L1248" s="217"/>
      <c r="M1248" s="217"/>
      <c r="N1248" s="217"/>
      <c r="O1248" s="217"/>
      <c r="P1248" s="218"/>
      <c r="Q1248" s="219"/>
      <c r="R1248" s="220" t="str">
        <f aca="true">IF(ISERROR($V1248),"",OFFSET('Smelter Look-up'!$C$4,$V1248-4,0)&amp;"")</f>
        <v/>
      </c>
      <c r="S1248" s="221" t="str">
        <f aca="true">IF(B1248="","",IF(ISERROR(MATCH($E1248,CL,0)),"Unknown",INDIRECT("'C'!$A$"&amp;MATCH($E1248,CL,0)+1)))</f>
        <v/>
      </c>
      <c r="T1248" s="221" t="str">
        <f aca="true">IF(B1248="","",IF(ISERROR(MATCH($J1248,SorP!$B$1:$B$6279,0)),"",INDIRECT("'SorP'!$A$"&amp;MATCH($S1248&amp;$J1248,SorP!C:C,0))))</f>
        <v/>
      </c>
      <c r="U1248" s="222"/>
      <c r="V1248" s="223" t="e">
        <f aca="false">IF(C1248="",NA(),IF(OR(C1248="Smelter not listed",C1248="Smelter not yet identified"),MATCH($B1248&amp;$D1248,'Smelter Look-up'!$J:$J,0),MATCH($B1248&amp;$C1248,'Smelter Look-up'!$J:$J,0)))</f>
        <v>#N/A</v>
      </c>
      <c r="X1248" s="179" t="n">
        <f aca="false">IF(AND(C1248="Smelter not listed",OR(LEN(D1248)=0,LEN(E1248)=0)),1,0)</f>
        <v>0</v>
      </c>
      <c r="AB1248" s="224" t="str">
        <f aca="false">B1248&amp;C1248</f>
        <v/>
      </c>
    </row>
    <row r="1249" s="179" customFormat="true" ht="20.25" hidden="false" customHeight="false" outlineLevel="0" collapsed="false">
      <c r="A1249" s="221"/>
      <c r="B1249" s="211" t="str">
        <f aca="false">IF(LEN(A1249)=0,"",INDEX('Smelter Look-up'!$A:$A,MATCH($A1249,'Smelter Look-up'!$E:$E,0)))</f>
        <v/>
      </c>
      <c r="C1249" s="212" t="str">
        <f aca="false">IF(LEN(A1249)=0,"",INDEX('Smelter Look-up'!$C:$C,MATCH($A1249,'Smelter Look-up'!$E:$E,0)))</f>
        <v/>
      </c>
      <c r="D1249" s="213"/>
      <c r="E1249" s="211" t="str">
        <f aca="true">IF(ISERROR($V1249),"",OFFSET('Smelter Look-up'!$D$4,$V1249-4,0)&amp;"")</f>
        <v/>
      </c>
      <c r="F1249" s="214" t="str">
        <f aca="true">IF(ISERROR($V1249),"",OFFSET('Smelter Look-up'!$E$4,$V1249-4,0))</f>
        <v/>
      </c>
      <c r="G1249" s="214" t="str">
        <f aca="true">IF(C1249=$X$4,IF(ISERROR($V1249),"Enter smelter details","RMI"),IF(ISERROR($V1249),"",OFFSET('Smelter Look-up'!$F$4,$V1249-4,0)))</f>
        <v/>
      </c>
      <c r="H1249" s="215" t="str">
        <f aca="true">IF(ISERROR($V1249),"",OFFSET('Smelter Look-up'!$G$4,$V1249-4,0))</f>
        <v/>
      </c>
      <c r="I1249" s="216" t="str">
        <f aca="true">IF(ISERROR($V1249),"",OFFSET('Smelter Look-up'!$H$4,$V1249-4,0))</f>
        <v/>
      </c>
      <c r="J1249" s="216" t="str">
        <f aca="true">IF(ISERROR($V1249),"",OFFSET('Smelter Look-up'!$I$4,$V1249-4,0))</f>
        <v/>
      </c>
      <c r="K1249" s="217"/>
      <c r="L1249" s="217"/>
      <c r="M1249" s="217"/>
      <c r="N1249" s="217"/>
      <c r="O1249" s="217"/>
      <c r="P1249" s="218"/>
      <c r="Q1249" s="219"/>
      <c r="R1249" s="220" t="str">
        <f aca="true">IF(ISERROR($V1249),"",OFFSET('Smelter Look-up'!$C$4,$V1249-4,0)&amp;"")</f>
        <v/>
      </c>
      <c r="S1249" s="221" t="str">
        <f aca="true">IF(B1249="","",IF(ISERROR(MATCH($E1249,CL,0)),"Unknown",INDIRECT("'C'!$A$"&amp;MATCH($E1249,CL,0)+1)))</f>
        <v/>
      </c>
      <c r="T1249" s="221" t="str">
        <f aca="true">IF(B1249="","",IF(ISERROR(MATCH($J1249,SorP!$B$1:$B$6279,0)),"",INDIRECT("'SorP'!$A$"&amp;MATCH($S1249&amp;$J1249,SorP!C:C,0))))</f>
        <v/>
      </c>
      <c r="U1249" s="222"/>
      <c r="V1249" s="223" t="e">
        <f aca="false">IF(C1249="",NA(),IF(OR(C1249="Smelter not listed",C1249="Smelter not yet identified"),MATCH($B1249&amp;$D1249,'Smelter Look-up'!$J:$J,0),MATCH($B1249&amp;$C1249,'Smelter Look-up'!$J:$J,0)))</f>
        <v>#N/A</v>
      </c>
      <c r="X1249" s="179" t="n">
        <f aca="false">IF(AND(C1249="Smelter not listed",OR(LEN(D1249)=0,LEN(E1249)=0)),1,0)</f>
        <v>0</v>
      </c>
      <c r="AB1249" s="224" t="str">
        <f aca="false">B1249&amp;C1249</f>
        <v/>
      </c>
    </row>
    <row r="1250" s="179" customFormat="true" ht="20.25" hidden="false" customHeight="false" outlineLevel="0" collapsed="false">
      <c r="A1250" s="221"/>
      <c r="B1250" s="211" t="str">
        <f aca="false">IF(LEN(A1250)=0,"",INDEX('Smelter Look-up'!$A:$A,MATCH($A1250,'Smelter Look-up'!$E:$E,0)))</f>
        <v/>
      </c>
      <c r="C1250" s="212" t="str">
        <f aca="false">IF(LEN(A1250)=0,"",INDEX('Smelter Look-up'!$C:$C,MATCH($A1250,'Smelter Look-up'!$E:$E,0)))</f>
        <v/>
      </c>
      <c r="D1250" s="213"/>
      <c r="E1250" s="211" t="str">
        <f aca="true">IF(ISERROR($V1250),"",OFFSET('Smelter Look-up'!$D$4,$V1250-4,0)&amp;"")</f>
        <v/>
      </c>
      <c r="F1250" s="214" t="str">
        <f aca="true">IF(ISERROR($V1250),"",OFFSET('Smelter Look-up'!$E$4,$V1250-4,0))</f>
        <v/>
      </c>
      <c r="G1250" s="214" t="str">
        <f aca="true">IF(C1250=$X$4,IF(ISERROR($V1250),"Enter smelter details","RMI"),IF(ISERROR($V1250),"",OFFSET('Smelter Look-up'!$F$4,$V1250-4,0)))</f>
        <v/>
      </c>
      <c r="H1250" s="215" t="str">
        <f aca="true">IF(ISERROR($V1250),"",OFFSET('Smelter Look-up'!$G$4,$V1250-4,0))</f>
        <v/>
      </c>
      <c r="I1250" s="216" t="str">
        <f aca="true">IF(ISERROR($V1250),"",OFFSET('Smelter Look-up'!$H$4,$V1250-4,0))</f>
        <v/>
      </c>
      <c r="J1250" s="216" t="str">
        <f aca="true">IF(ISERROR($V1250),"",OFFSET('Smelter Look-up'!$I$4,$V1250-4,0))</f>
        <v/>
      </c>
      <c r="K1250" s="217"/>
      <c r="L1250" s="217"/>
      <c r="M1250" s="217"/>
      <c r="N1250" s="217"/>
      <c r="O1250" s="217"/>
      <c r="P1250" s="218"/>
      <c r="Q1250" s="219"/>
      <c r="R1250" s="220" t="str">
        <f aca="true">IF(ISERROR($V1250),"",OFFSET('Smelter Look-up'!$C$4,$V1250-4,0)&amp;"")</f>
        <v/>
      </c>
      <c r="S1250" s="221" t="str">
        <f aca="true">IF(B1250="","",IF(ISERROR(MATCH($E1250,CL,0)),"Unknown",INDIRECT("'C'!$A$"&amp;MATCH($E1250,CL,0)+1)))</f>
        <v/>
      </c>
      <c r="T1250" s="221" t="str">
        <f aca="true">IF(B1250="","",IF(ISERROR(MATCH($J1250,SorP!$B$1:$B$6279,0)),"",INDIRECT("'SorP'!$A$"&amp;MATCH($S1250&amp;$J1250,SorP!C:C,0))))</f>
        <v/>
      </c>
      <c r="U1250" s="222"/>
      <c r="V1250" s="223" t="e">
        <f aca="false">IF(C1250="",NA(),IF(OR(C1250="Smelter not listed",C1250="Smelter not yet identified"),MATCH($B1250&amp;$D1250,'Smelter Look-up'!$J:$J,0),MATCH($B1250&amp;$C1250,'Smelter Look-up'!$J:$J,0)))</f>
        <v>#N/A</v>
      </c>
      <c r="X1250" s="179" t="n">
        <f aca="false">IF(AND(C1250="Smelter not listed",OR(LEN(D1250)=0,LEN(E1250)=0)),1,0)</f>
        <v>0</v>
      </c>
      <c r="AB1250" s="224" t="str">
        <f aca="false">B1250&amp;C1250</f>
        <v/>
      </c>
    </row>
    <row r="1251" s="179" customFormat="true" ht="20.25" hidden="false" customHeight="false" outlineLevel="0" collapsed="false">
      <c r="A1251" s="221"/>
      <c r="B1251" s="211" t="str">
        <f aca="false">IF(LEN(A1251)=0,"",INDEX('Smelter Look-up'!$A:$A,MATCH($A1251,'Smelter Look-up'!$E:$E,0)))</f>
        <v/>
      </c>
      <c r="C1251" s="212" t="str">
        <f aca="false">IF(LEN(A1251)=0,"",INDEX('Smelter Look-up'!$C:$C,MATCH($A1251,'Smelter Look-up'!$E:$E,0)))</f>
        <v/>
      </c>
      <c r="D1251" s="213"/>
      <c r="E1251" s="211" t="str">
        <f aca="true">IF(ISERROR($V1251),"",OFFSET('Smelter Look-up'!$D$4,$V1251-4,0)&amp;"")</f>
        <v/>
      </c>
      <c r="F1251" s="214" t="str">
        <f aca="true">IF(ISERROR($V1251),"",OFFSET('Smelter Look-up'!$E$4,$V1251-4,0))</f>
        <v/>
      </c>
      <c r="G1251" s="214" t="str">
        <f aca="true">IF(C1251=$X$4,IF(ISERROR($V1251),"Enter smelter details","RMI"),IF(ISERROR($V1251),"",OFFSET('Smelter Look-up'!$F$4,$V1251-4,0)))</f>
        <v/>
      </c>
      <c r="H1251" s="215" t="str">
        <f aca="true">IF(ISERROR($V1251),"",OFFSET('Smelter Look-up'!$G$4,$V1251-4,0))</f>
        <v/>
      </c>
      <c r="I1251" s="216" t="str">
        <f aca="true">IF(ISERROR($V1251),"",OFFSET('Smelter Look-up'!$H$4,$V1251-4,0))</f>
        <v/>
      </c>
      <c r="J1251" s="216" t="str">
        <f aca="true">IF(ISERROR($V1251),"",OFFSET('Smelter Look-up'!$I$4,$V1251-4,0))</f>
        <v/>
      </c>
      <c r="K1251" s="217"/>
      <c r="L1251" s="217"/>
      <c r="M1251" s="217"/>
      <c r="N1251" s="217"/>
      <c r="O1251" s="217"/>
      <c r="P1251" s="218"/>
      <c r="Q1251" s="219"/>
      <c r="R1251" s="220" t="str">
        <f aca="true">IF(ISERROR($V1251),"",OFFSET('Smelter Look-up'!$C$4,$V1251-4,0)&amp;"")</f>
        <v/>
      </c>
      <c r="S1251" s="221" t="str">
        <f aca="true">IF(B1251="","",IF(ISERROR(MATCH($E1251,CL,0)),"Unknown",INDIRECT("'C'!$A$"&amp;MATCH($E1251,CL,0)+1)))</f>
        <v/>
      </c>
      <c r="T1251" s="221" t="str">
        <f aca="true">IF(B1251="","",IF(ISERROR(MATCH($J1251,SorP!$B$1:$B$6279,0)),"",INDIRECT("'SorP'!$A$"&amp;MATCH($S1251&amp;$J1251,SorP!C:C,0))))</f>
        <v/>
      </c>
      <c r="U1251" s="222"/>
      <c r="V1251" s="223" t="e">
        <f aca="false">IF(C1251="",NA(),IF(OR(C1251="Smelter not listed",C1251="Smelter not yet identified"),MATCH($B1251&amp;$D1251,'Smelter Look-up'!$J:$J,0),MATCH($B1251&amp;$C1251,'Smelter Look-up'!$J:$J,0)))</f>
        <v>#N/A</v>
      </c>
      <c r="X1251" s="179" t="n">
        <f aca="false">IF(AND(C1251="Smelter not listed",OR(LEN(D1251)=0,LEN(E1251)=0)),1,0)</f>
        <v>0</v>
      </c>
      <c r="AB1251" s="224" t="str">
        <f aca="false">B1251&amp;C1251</f>
        <v/>
      </c>
    </row>
    <row r="1252" s="179" customFormat="true" ht="20.25" hidden="false" customHeight="false" outlineLevel="0" collapsed="false">
      <c r="A1252" s="221"/>
      <c r="B1252" s="211" t="str">
        <f aca="false">IF(LEN(A1252)=0,"",INDEX('Smelter Look-up'!$A:$A,MATCH($A1252,'Smelter Look-up'!$E:$E,0)))</f>
        <v/>
      </c>
      <c r="C1252" s="212" t="str">
        <f aca="false">IF(LEN(A1252)=0,"",INDEX('Smelter Look-up'!$C:$C,MATCH($A1252,'Smelter Look-up'!$E:$E,0)))</f>
        <v/>
      </c>
      <c r="D1252" s="213"/>
      <c r="E1252" s="211" t="str">
        <f aca="true">IF(ISERROR($V1252),"",OFFSET('Smelter Look-up'!$D$4,$V1252-4,0)&amp;"")</f>
        <v/>
      </c>
      <c r="F1252" s="214" t="str">
        <f aca="true">IF(ISERROR($V1252),"",OFFSET('Smelter Look-up'!$E$4,$V1252-4,0))</f>
        <v/>
      </c>
      <c r="G1252" s="214" t="str">
        <f aca="true">IF(C1252=$X$4,IF(ISERROR($V1252),"Enter smelter details","RMI"),IF(ISERROR($V1252),"",OFFSET('Smelter Look-up'!$F$4,$V1252-4,0)))</f>
        <v/>
      </c>
      <c r="H1252" s="215" t="str">
        <f aca="true">IF(ISERROR($V1252),"",OFFSET('Smelter Look-up'!$G$4,$V1252-4,0))</f>
        <v/>
      </c>
      <c r="I1252" s="216" t="str">
        <f aca="true">IF(ISERROR($V1252),"",OFFSET('Smelter Look-up'!$H$4,$V1252-4,0))</f>
        <v/>
      </c>
      <c r="J1252" s="216" t="str">
        <f aca="true">IF(ISERROR($V1252),"",OFFSET('Smelter Look-up'!$I$4,$V1252-4,0))</f>
        <v/>
      </c>
      <c r="K1252" s="217"/>
      <c r="L1252" s="217"/>
      <c r="M1252" s="217"/>
      <c r="N1252" s="217"/>
      <c r="O1252" s="217"/>
      <c r="P1252" s="218"/>
      <c r="Q1252" s="219"/>
      <c r="R1252" s="220" t="str">
        <f aca="true">IF(ISERROR($V1252),"",OFFSET('Smelter Look-up'!$C$4,$V1252-4,0)&amp;"")</f>
        <v/>
      </c>
      <c r="S1252" s="221" t="str">
        <f aca="true">IF(B1252="","",IF(ISERROR(MATCH($E1252,CL,0)),"Unknown",INDIRECT("'C'!$A$"&amp;MATCH($E1252,CL,0)+1)))</f>
        <v/>
      </c>
      <c r="T1252" s="221" t="str">
        <f aca="true">IF(B1252="","",IF(ISERROR(MATCH($J1252,SorP!$B$1:$B$6279,0)),"",INDIRECT("'SorP'!$A$"&amp;MATCH($S1252&amp;$J1252,SorP!C:C,0))))</f>
        <v/>
      </c>
      <c r="U1252" s="222"/>
      <c r="V1252" s="223" t="e">
        <f aca="false">IF(C1252="",NA(),IF(OR(C1252="Smelter not listed",C1252="Smelter not yet identified"),MATCH($B1252&amp;$D1252,'Smelter Look-up'!$J:$J,0),MATCH($B1252&amp;$C1252,'Smelter Look-up'!$J:$J,0)))</f>
        <v>#N/A</v>
      </c>
      <c r="X1252" s="179" t="n">
        <f aca="false">IF(AND(C1252="Smelter not listed",OR(LEN(D1252)=0,LEN(E1252)=0)),1,0)</f>
        <v>0</v>
      </c>
      <c r="AB1252" s="224" t="str">
        <f aca="false">B1252&amp;C1252</f>
        <v/>
      </c>
    </row>
    <row r="1253" s="179" customFormat="true" ht="20.25" hidden="false" customHeight="false" outlineLevel="0" collapsed="false">
      <c r="A1253" s="221"/>
      <c r="B1253" s="211" t="str">
        <f aca="false">IF(LEN(A1253)=0,"",INDEX('Smelter Look-up'!$A:$A,MATCH($A1253,'Smelter Look-up'!$E:$E,0)))</f>
        <v/>
      </c>
      <c r="C1253" s="212" t="str">
        <f aca="false">IF(LEN(A1253)=0,"",INDEX('Smelter Look-up'!$C:$C,MATCH($A1253,'Smelter Look-up'!$E:$E,0)))</f>
        <v/>
      </c>
      <c r="D1253" s="213"/>
      <c r="E1253" s="211" t="str">
        <f aca="true">IF(ISERROR($V1253),"",OFFSET('Smelter Look-up'!$D$4,$V1253-4,0)&amp;"")</f>
        <v/>
      </c>
      <c r="F1253" s="214" t="str">
        <f aca="true">IF(ISERROR($V1253),"",OFFSET('Smelter Look-up'!$E$4,$V1253-4,0))</f>
        <v/>
      </c>
      <c r="G1253" s="214" t="str">
        <f aca="true">IF(C1253=$X$4,IF(ISERROR($V1253),"Enter smelter details","RMI"),IF(ISERROR($V1253),"",OFFSET('Smelter Look-up'!$F$4,$V1253-4,0)))</f>
        <v/>
      </c>
      <c r="H1253" s="215" t="str">
        <f aca="true">IF(ISERROR($V1253),"",OFFSET('Smelter Look-up'!$G$4,$V1253-4,0))</f>
        <v/>
      </c>
      <c r="I1253" s="216" t="str">
        <f aca="true">IF(ISERROR($V1253),"",OFFSET('Smelter Look-up'!$H$4,$V1253-4,0))</f>
        <v/>
      </c>
      <c r="J1253" s="216" t="str">
        <f aca="true">IF(ISERROR($V1253),"",OFFSET('Smelter Look-up'!$I$4,$V1253-4,0))</f>
        <v/>
      </c>
      <c r="K1253" s="217"/>
      <c r="L1253" s="217"/>
      <c r="M1253" s="217"/>
      <c r="N1253" s="217"/>
      <c r="O1253" s="217"/>
      <c r="P1253" s="218"/>
      <c r="Q1253" s="219"/>
      <c r="R1253" s="220" t="str">
        <f aca="true">IF(ISERROR($V1253),"",OFFSET('Smelter Look-up'!$C$4,$V1253-4,0)&amp;"")</f>
        <v/>
      </c>
      <c r="S1253" s="221" t="str">
        <f aca="true">IF(B1253="","",IF(ISERROR(MATCH($E1253,CL,0)),"Unknown",INDIRECT("'C'!$A$"&amp;MATCH($E1253,CL,0)+1)))</f>
        <v/>
      </c>
      <c r="T1253" s="221" t="str">
        <f aca="true">IF(B1253="","",IF(ISERROR(MATCH($J1253,SorP!$B$1:$B$6279,0)),"",INDIRECT("'SorP'!$A$"&amp;MATCH($S1253&amp;$J1253,SorP!C:C,0))))</f>
        <v/>
      </c>
      <c r="U1253" s="222"/>
      <c r="V1253" s="223" t="e">
        <f aca="false">IF(C1253="",NA(),IF(OR(C1253="Smelter not listed",C1253="Smelter not yet identified"),MATCH($B1253&amp;$D1253,'Smelter Look-up'!$J:$J,0),MATCH($B1253&amp;$C1253,'Smelter Look-up'!$J:$J,0)))</f>
        <v>#N/A</v>
      </c>
      <c r="X1253" s="179" t="n">
        <f aca="false">IF(AND(C1253="Smelter not listed",OR(LEN(D1253)=0,LEN(E1253)=0)),1,0)</f>
        <v>0</v>
      </c>
      <c r="AB1253" s="224" t="str">
        <f aca="false">B1253&amp;C1253</f>
        <v/>
      </c>
    </row>
    <row r="1254" s="179" customFormat="true" ht="20.25" hidden="false" customHeight="false" outlineLevel="0" collapsed="false">
      <c r="A1254" s="221"/>
      <c r="B1254" s="211" t="str">
        <f aca="false">IF(LEN(A1254)=0,"",INDEX('Smelter Look-up'!$A:$A,MATCH($A1254,'Smelter Look-up'!$E:$E,0)))</f>
        <v/>
      </c>
      <c r="C1254" s="212" t="str">
        <f aca="false">IF(LEN(A1254)=0,"",INDEX('Smelter Look-up'!$C:$C,MATCH($A1254,'Smelter Look-up'!$E:$E,0)))</f>
        <v/>
      </c>
      <c r="D1254" s="213"/>
      <c r="E1254" s="211" t="str">
        <f aca="true">IF(ISERROR($V1254),"",OFFSET('Smelter Look-up'!$D$4,$V1254-4,0)&amp;"")</f>
        <v/>
      </c>
      <c r="F1254" s="214" t="str">
        <f aca="true">IF(ISERROR($V1254),"",OFFSET('Smelter Look-up'!$E$4,$V1254-4,0))</f>
        <v/>
      </c>
      <c r="G1254" s="214" t="str">
        <f aca="true">IF(C1254=$X$4,IF(ISERROR($V1254),"Enter smelter details","RMI"),IF(ISERROR($V1254),"",OFFSET('Smelter Look-up'!$F$4,$V1254-4,0)))</f>
        <v/>
      </c>
      <c r="H1254" s="215" t="str">
        <f aca="true">IF(ISERROR($V1254),"",OFFSET('Smelter Look-up'!$G$4,$V1254-4,0))</f>
        <v/>
      </c>
      <c r="I1254" s="216" t="str">
        <f aca="true">IF(ISERROR($V1254),"",OFFSET('Smelter Look-up'!$H$4,$V1254-4,0))</f>
        <v/>
      </c>
      <c r="J1254" s="216" t="str">
        <f aca="true">IF(ISERROR($V1254),"",OFFSET('Smelter Look-up'!$I$4,$V1254-4,0))</f>
        <v/>
      </c>
      <c r="K1254" s="217"/>
      <c r="L1254" s="217"/>
      <c r="M1254" s="217"/>
      <c r="N1254" s="217"/>
      <c r="O1254" s="217"/>
      <c r="P1254" s="218"/>
      <c r="Q1254" s="219"/>
      <c r="R1254" s="220" t="str">
        <f aca="true">IF(ISERROR($V1254),"",OFFSET('Smelter Look-up'!$C$4,$V1254-4,0)&amp;"")</f>
        <v/>
      </c>
      <c r="S1254" s="221" t="str">
        <f aca="true">IF(B1254="","",IF(ISERROR(MATCH($E1254,CL,0)),"Unknown",INDIRECT("'C'!$A$"&amp;MATCH($E1254,CL,0)+1)))</f>
        <v/>
      </c>
      <c r="T1254" s="221" t="str">
        <f aca="true">IF(B1254="","",IF(ISERROR(MATCH($J1254,SorP!$B$1:$B$6279,0)),"",INDIRECT("'SorP'!$A$"&amp;MATCH($S1254&amp;$J1254,SorP!C:C,0))))</f>
        <v/>
      </c>
      <c r="U1254" s="222"/>
      <c r="V1254" s="223" t="e">
        <f aca="false">IF(C1254="",NA(),IF(OR(C1254="Smelter not listed",C1254="Smelter not yet identified"),MATCH($B1254&amp;$D1254,'Smelter Look-up'!$J:$J,0),MATCH($B1254&amp;$C1254,'Smelter Look-up'!$J:$J,0)))</f>
        <v>#N/A</v>
      </c>
      <c r="X1254" s="179" t="n">
        <f aca="false">IF(AND(C1254="Smelter not listed",OR(LEN(D1254)=0,LEN(E1254)=0)),1,0)</f>
        <v>0</v>
      </c>
      <c r="AB1254" s="224" t="str">
        <f aca="false">B1254&amp;C1254</f>
        <v/>
      </c>
    </row>
    <row r="1255" s="179" customFormat="true" ht="20.25" hidden="false" customHeight="false" outlineLevel="0" collapsed="false">
      <c r="A1255" s="221"/>
      <c r="B1255" s="211" t="str">
        <f aca="false">IF(LEN(A1255)=0,"",INDEX('Smelter Look-up'!$A:$A,MATCH($A1255,'Smelter Look-up'!$E:$E,0)))</f>
        <v/>
      </c>
      <c r="C1255" s="212" t="str">
        <f aca="false">IF(LEN(A1255)=0,"",INDEX('Smelter Look-up'!$C:$C,MATCH($A1255,'Smelter Look-up'!$E:$E,0)))</f>
        <v/>
      </c>
      <c r="D1255" s="213"/>
      <c r="E1255" s="211" t="str">
        <f aca="true">IF(ISERROR($V1255),"",OFFSET('Smelter Look-up'!$D$4,$V1255-4,0)&amp;"")</f>
        <v/>
      </c>
      <c r="F1255" s="214" t="str">
        <f aca="true">IF(ISERROR($V1255),"",OFFSET('Smelter Look-up'!$E$4,$V1255-4,0))</f>
        <v/>
      </c>
      <c r="G1255" s="214" t="str">
        <f aca="true">IF(C1255=$X$4,IF(ISERROR($V1255),"Enter smelter details","RMI"),IF(ISERROR($V1255),"",OFFSET('Smelter Look-up'!$F$4,$V1255-4,0)))</f>
        <v/>
      </c>
      <c r="H1255" s="215" t="str">
        <f aca="true">IF(ISERROR($V1255),"",OFFSET('Smelter Look-up'!$G$4,$V1255-4,0))</f>
        <v/>
      </c>
      <c r="I1255" s="216" t="str">
        <f aca="true">IF(ISERROR($V1255),"",OFFSET('Smelter Look-up'!$H$4,$V1255-4,0))</f>
        <v/>
      </c>
      <c r="J1255" s="216" t="str">
        <f aca="true">IF(ISERROR($V1255),"",OFFSET('Smelter Look-up'!$I$4,$V1255-4,0))</f>
        <v/>
      </c>
      <c r="K1255" s="217"/>
      <c r="L1255" s="217"/>
      <c r="M1255" s="217"/>
      <c r="N1255" s="217"/>
      <c r="O1255" s="217"/>
      <c r="P1255" s="218"/>
      <c r="Q1255" s="219"/>
      <c r="R1255" s="220" t="str">
        <f aca="true">IF(ISERROR($V1255),"",OFFSET('Smelter Look-up'!$C$4,$V1255-4,0)&amp;"")</f>
        <v/>
      </c>
      <c r="S1255" s="221" t="str">
        <f aca="true">IF(B1255="","",IF(ISERROR(MATCH($E1255,CL,0)),"Unknown",INDIRECT("'C'!$A$"&amp;MATCH($E1255,CL,0)+1)))</f>
        <v/>
      </c>
      <c r="T1255" s="221" t="str">
        <f aca="true">IF(B1255="","",IF(ISERROR(MATCH($J1255,SorP!$B$1:$B$6279,0)),"",INDIRECT("'SorP'!$A$"&amp;MATCH($S1255&amp;$J1255,SorP!C:C,0))))</f>
        <v/>
      </c>
      <c r="U1255" s="222"/>
      <c r="V1255" s="223" t="e">
        <f aca="false">IF(C1255="",NA(),IF(OR(C1255="Smelter not listed",C1255="Smelter not yet identified"),MATCH($B1255&amp;$D1255,'Smelter Look-up'!$J:$J,0),MATCH($B1255&amp;$C1255,'Smelter Look-up'!$J:$J,0)))</f>
        <v>#N/A</v>
      </c>
      <c r="X1255" s="179" t="n">
        <f aca="false">IF(AND(C1255="Smelter not listed",OR(LEN(D1255)=0,LEN(E1255)=0)),1,0)</f>
        <v>0</v>
      </c>
      <c r="AB1255" s="224" t="str">
        <f aca="false">B1255&amp;C1255</f>
        <v/>
      </c>
    </row>
    <row r="1256" s="179" customFormat="true" ht="20.25" hidden="false" customHeight="false" outlineLevel="0" collapsed="false">
      <c r="A1256" s="221"/>
      <c r="B1256" s="211" t="str">
        <f aca="false">IF(LEN(A1256)=0,"",INDEX('Smelter Look-up'!$A:$A,MATCH($A1256,'Smelter Look-up'!$E:$E,0)))</f>
        <v/>
      </c>
      <c r="C1256" s="212" t="str">
        <f aca="false">IF(LEN(A1256)=0,"",INDEX('Smelter Look-up'!$C:$C,MATCH($A1256,'Smelter Look-up'!$E:$E,0)))</f>
        <v/>
      </c>
      <c r="D1256" s="213"/>
      <c r="E1256" s="211" t="str">
        <f aca="true">IF(ISERROR($V1256),"",OFFSET('Smelter Look-up'!$D$4,$V1256-4,0)&amp;"")</f>
        <v/>
      </c>
      <c r="F1256" s="214" t="str">
        <f aca="true">IF(ISERROR($V1256),"",OFFSET('Smelter Look-up'!$E$4,$V1256-4,0))</f>
        <v/>
      </c>
      <c r="G1256" s="214" t="str">
        <f aca="true">IF(C1256=$X$4,IF(ISERROR($V1256),"Enter smelter details","RMI"),IF(ISERROR($V1256),"",OFFSET('Smelter Look-up'!$F$4,$V1256-4,0)))</f>
        <v/>
      </c>
      <c r="H1256" s="215" t="str">
        <f aca="true">IF(ISERROR($V1256),"",OFFSET('Smelter Look-up'!$G$4,$V1256-4,0))</f>
        <v/>
      </c>
      <c r="I1256" s="216" t="str">
        <f aca="true">IF(ISERROR($V1256),"",OFFSET('Smelter Look-up'!$H$4,$V1256-4,0))</f>
        <v/>
      </c>
      <c r="J1256" s="216" t="str">
        <f aca="true">IF(ISERROR($V1256),"",OFFSET('Smelter Look-up'!$I$4,$V1256-4,0))</f>
        <v/>
      </c>
      <c r="K1256" s="217"/>
      <c r="L1256" s="217"/>
      <c r="M1256" s="217"/>
      <c r="N1256" s="217"/>
      <c r="O1256" s="217"/>
      <c r="P1256" s="218"/>
      <c r="Q1256" s="219"/>
      <c r="R1256" s="220" t="str">
        <f aca="true">IF(ISERROR($V1256),"",OFFSET('Smelter Look-up'!$C$4,$V1256-4,0)&amp;"")</f>
        <v/>
      </c>
      <c r="S1256" s="221" t="str">
        <f aca="true">IF(B1256="","",IF(ISERROR(MATCH($E1256,CL,0)),"Unknown",INDIRECT("'C'!$A$"&amp;MATCH($E1256,CL,0)+1)))</f>
        <v/>
      </c>
      <c r="T1256" s="221" t="str">
        <f aca="true">IF(B1256="","",IF(ISERROR(MATCH($J1256,SorP!$B$1:$B$6279,0)),"",INDIRECT("'SorP'!$A$"&amp;MATCH($S1256&amp;$J1256,SorP!C:C,0))))</f>
        <v/>
      </c>
      <c r="U1256" s="222"/>
      <c r="V1256" s="223" t="e">
        <f aca="false">IF(C1256="",NA(),IF(OR(C1256="Smelter not listed",C1256="Smelter not yet identified"),MATCH($B1256&amp;$D1256,'Smelter Look-up'!$J:$J,0),MATCH($B1256&amp;$C1256,'Smelter Look-up'!$J:$J,0)))</f>
        <v>#N/A</v>
      </c>
      <c r="X1256" s="179" t="n">
        <f aca="false">IF(AND(C1256="Smelter not listed",OR(LEN(D1256)=0,LEN(E1256)=0)),1,0)</f>
        <v>0</v>
      </c>
      <c r="AB1256" s="224" t="str">
        <f aca="false">B1256&amp;C1256</f>
        <v/>
      </c>
    </row>
    <row r="1257" s="179" customFormat="true" ht="20.25" hidden="false" customHeight="false" outlineLevel="0" collapsed="false">
      <c r="A1257" s="221"/>
      <c r="B1257" s="211" t="str">
        <f aca="false">IF(LEN(A1257)=0,"",INDEX('Smelter Look-up'!$A:$A,MATCH($A1257,'Smelter Look-up'!$E:$E,0)))</f>
        <v/>
      </c>
      <c r="C1257" s="212" t="str">
        <f aca="false">IF(LEN(A1257)=0,"",INDEX('Smelter Look-up'!$C:$C,MATCH($A1257,'Smelter Look-up'!$E:$E,0)))</f>
        <v/>
      </c>
      <c r="D1257" s="213"/>
      <c r="E1257" s="211" t="str">
        <f aca="true">IF(ISERROR($V1257),"",OFFSET('Smelter Look-up'!$D$4,$V1257-4,0)&amp;"")</f>
        <v/>
      </c>
      <c r="F1257" s="214" t="str">
        <f aca="true">IF(ISERROR($V1257),"",OFFSET('Smelter Look-up'!$E$4,$V1257-4,0))</f>
        <v/>
      </c>
      <c r="G1257" s="214" t="str">
        <f aca="true">IF(C1257=$X$4,IF(ISERROR($V1257),"Enter smelter details","RMI"),IF(ISERROR($V1257),"",OFFSET('Smelter Look-up'!$F$4,$V1257-4,0)))</f>
        <v/>
      </c>
      <c r="H1257" s="215" t="str">
        <f aca="true">IF(ISERROR($V1257),"",OFFSET('Smelter Look-up'!$G$4,$V1257-4,0))</f>
        <v/>
      </c>
      <c r="I1257" s="216" t="str">
        <f aca="true">IF(ISERROR($V1257),"",OFFSET('Smelter Look-up'!$H$4,$V1257-4,0))</f>
        <v/>
      </c>
      <c r="J1257" s="216" t="str">
        <f aca="true">IF(ISERROR($V1257),"",OFFSET('Smelter Look-up'!$I$4,$V1257-4,0))</f>
        <v/>
      </c>
      <c r="K1257" s="217"/>
      <c r="L1257" s="217"/>
      <c r="M1257" s="217"/>
      <c r="N1257" s="217"/>
      <c r="O1257" s="217"/>
      <c r="P1257" s="218"/>
      <c r="Q1257" s="219"/>
      <c r="R1257" s="220" t="str">
        <f aca="true">IF(ISERROR($V1257),"",OFFSET('Smelter Look-up'!$C$4,$V1257-4,0)&amp;"")</f>
        <v/>
      </c>
      <c r="S1257" s="221" t="str">
        <f aca="true">IF(B1257="","",IF(ISERROR(MATCH($E1257,CL,0)),"Unknown",INDIRECT("'C'!$A$"&amp;MATCH($E1257,CL,0)+1)))</f>
        <v/>
      </c>
      <c r="T1257" s="221" t="str">
        <f aca="true">IF(B1257="","",IF(ISERROR(MATCH($J1257,SorP!$B$1:$B$6279,0)),"",INDIRECT("'SorP'!$A$"&amp;MATCH($S1257&amp;$J1257,SorP!C:C,0))))</f>
        <v/>
      </c>
      <c r="U1257" s="222"/>
      <c r="V1257" s="223" t="e">
        <f aca="false">IF(C1257="",NA(),IF(OR(C1257="Smelter not listed",C1257="Smelter not yet identified"),MATCH($B1257&amp;$D1257,'Smelter Look-up'!$J:$J,0),MATCH($B1257&amp;$C1257,'Smelter Look-up'!$J:$J,0)))</f>
        <v>#N/A</v>
      </c>
      <c r="X1257" s="179" t="n">
        <f aca="false">IF(AND(C1257="Smelter not listed",OR(LEN(D1257)=0,LEN(E1257)=0)),1,0)</f>
        <v>0</v>
      </c>
      <c r="AB1257" s="224" t="str">
        <f aca="false">B1257&amp;C1257</f>
        <v/>
      </c>
    </row>
    <row r="1258" s="179" customFormat="true" ht="20.25" hidden="false" customHeight="false" outlineLevel="0" collapsed="false">
      <c r="A1258" s="221"/>
      <c r="B1258" s="211" t="str">
        <f aca="false">IF(LEN(A1258)=0,"",INDEX('Smelter Look-up'!$A:$A,MATCH($A1258,'Smelter Look-up'!$E:$E,0)))</f>
        <v/>
      </c>
      <c r="C1258" s="212" t="str">
        <f aca="false">IF(LEN(A1258)=0,"",INDEX('Smelter Look-up'!$C:$C,MATCH($A1258,'Smelter Look-up'!$E:$E,0)))</f>
        <v/>
      </c>
      <c r="D1258" s="213"/>
      <c r="E1258" s="211" t="str">
        <f aca="true">IF(ISERROR($V1258),"",OFFSET('Smelter Look-up'!$D$4,$V1258-4,0)&amp;"")</f>
        <v/>
      </c>
      <c r="F1258" s="214" t="str">
        <f aca="true">IF(ISERROR($V1258),"",OFFSET('Smelter Look-up'!$E$4,$V1258-4,0))</f>
        <v/>
      </c>
      <c r="G1258" s="214" t="str">
        <f aca="true">IF(C1258=$X$4,IF(ISERROR($V1258),"Enter smelter details","RMI"),IF(ISERROR($V1258),"",OFFSET('Smelter Look-up'!$F$4,$V1258-4,0)))</f>
        <v/>
      </c>
      <c r="H1258" s="215" t="str">
        <f aca="true">IF(ISERROR($V1258),"",OFFSET('Smelter Look-up'!$G$4,$V1258-4,0))</f>
        <v/>
      </c>
      <c r="I1258" s="216" t="str">
        <f aca="true">IF(ISERROR($V1258),"",OFFSET('Smelter Look-up'!$H$4,$V1258-4,0))</f>
        <v/>
      </c>
      <c r="J1258" s="216" t="str">
        <f aca="true">IF(ISERROR($V1258),"",OFFSET('Smelter Look-up'!$I$4,$V1258-4,0))</f>
        <v/>
      </c>
      <c r="K1258" s="217"/>
      <c r="L1258" s="217"/>
      <c r="M1258" s="217"/>
      <c r="N1258" s="217"/>
      <c r="O1258" s="217"/>
      <c r="P1258" s="218"/>
      <c r="Q1258" s="219"/>
      <c r="R1258" s="220" t="str">
        <f aca="true">IF(ISERROR($V1258),"",OFFSET('Smelter Look-up'!$C$4,$V1258-4,0)&amp;"")</f>
        <v/>
      </c>
      <c r="S1258" s="221" t="str">
        <f aca="true">IF(B1258="","",IF(ISERROR(MATCH($E1258,CL,0)),"Unknown",INDIRECT("'C'!$A$"&amp;MATCH($E1258,CL,0)+1)))</f>
        <v/>
      </c>
      <c r="T1258" s="221" t="str">
        <f aca="true">IF(B1258="","",IF(ISERROR(MATCH($J1258,SorP!$B$1:$B$6279,0)),"",INDIRECT("'SorP'!$A$"&amp;MATCH($S1258&amp;$J1258,SorP!C:C,0))))</f>
        <v/>
      </c>
      <c r="U1258" s="222"/>
      <c r="V1258" s="223" t="e">
        <f aca="false">IF(C1258="",NA(),IF(OR(C1258="Smelter not listed",C1258="Smelter not yet identified"),MATCH($B1258&amp;$D1258,'Smelter Look-up'!$J:$J,0),MATCH($B1258&amp;$C1258,'Smelter Look-up'!$J:$J,0)))</f>
        <v>#N/A</v>
      </c>
      <c r="X1258" s="179" t="n">
        <f aca="false">IF(AND(C1258="Smelter not listed",OR(LEN(D1258)=0,LEN(E1258)=0)),1,0)</f>
        <v>0</v>
      </c>
      <c r="AB1258" s="224" t="str">
        <f aca="false">B1258&amp;C1258</f>
        <v/>
      </c>
    </row>
    <row r="1259" s="179" customFormat="true" ht="20.25" hidden="false" customHeight="false" outlineLevel="0" collapsed="false">
      <c r="A1259" s="221"/>
      <c r="B1259" s="211" t="str">
        <f aca="false">IF(LEN(A1259)=0,"",INDEX('Smelter Look-up'!$A:$A,MATCH($A1259,'Smelter Look-up'!$E:$E,0)))</f>
        <v/>
      </c>
      <c r="C1259" s="212" t="str">
        <f aca="false">IF(LEN(A1259)=0,"",INDEX('Smelter Look-up'!$C:$C,MATCH($A1259,'Smelter Look-up'!$E:$E,0)))</f>
        <v/>
      </c>
      <c r="D1259" s="213"/>
      <c r="E1259" s="211" t="str">
        <f aca="true">IF(ISERROR($V1259),"",OFFSET('Smelter Look-up'!$D$4,$V1259-4,0)&amp;"")</f>
        <v/>
      </c>
      <c r="F1259" s="214" t="str">
        <f aca="true">IF(ISERROR($V1259),"",OFFSET('Smelter Look-up'!$E$4,$V1259-4,0))</f>
        <v/>
      </c>
      <c r="G1259" s="214" t="str">
        <f aca="true">IF(C1259=$X$4,IF(ISERROR($V1259),"Enter smelter details","RMI"),IF(ISERROR($V1259),"",OFFSET('Smelter Look-up'!$F$4,$V1259-4,0)))</f>
        <v/>
      </c>
      <c r="H1259" s="215" t="str">
        <f aca="true">IF(ISERROR($V1259),"",OFFSET('Smelter Look-up'!$G$4,$V1259-4,0))</f>
        <v/>
      </c>
      <c r="I1259" s="216" t="str">
        <f aca="true">IF(ISERROR($V1259),"",OFFSET('Smelter Look-up'!$H$4,$V1259-4,0))</f>
        <v/>
      </c>
      <c r="J1259" s="216" t="str">
        <f aca="true">IF(ISERROR($V1259),"",OFFSET('Smelter Look-up'!$I$4,$V1259-4,0))</f>
        <v/>
      </c>
      <c r="K1259" s="217"/>
      <c r="L1259" s="217"/>
      <c r="M1259" s="217"/>
      <c r="N1259" s="217"/>
      <c r="O1259" s="217"/>
      <c r="P1259" s="218"/>
      <c r="Q1259" s="219"/>
      <c r="R1259" s="220" t="str">
        <f aca="true">IF(ISERROR($V1259),"",OFFSET('Smelter Look-up'!$C$4,$V1259-4,0)&amp;"")</f>
        <v/>
      </c>
      <c r="S1259" s="221" t="str">
        <f aca="true">IF(B1259="","",IF(ISERROR(MATCH($E1259,CL,0)),"Unknown",INDIRECT("'C'!$A$"&amp;MATCH($E1259,CL,0)+1)))</f>
        <v/>
      </c>
      <c r="T1259" s="221" t="str">
        <f aca="true">IF(B1259="","",IF(ISERROR(MATCH($J1259,SorP!$B$1:$B$6279,0)),"",INDIRECT("'SorP'!$A$"&amp;MATCH($S1259&amp;$J1259,SorP!C:C,0))))</f>
        <v/>
      </c>
      <c r="U1259" s="222"/>
      <c r="V1259" s="223" t="e">
        <f aca="false">IF(C1259="",NA(),IF(OR(C1259="Smelter not listed",C1259="Smelter not yet identified"),MATCH($B1259&amp;$D1259,'Smelter Look-up'!$J:$J,0),MATCH($B1259&amp;$C1259,'Smelter Look-up'!$J:$J,0)))</f>
        <v>#N/A</v>
      </c>
      <c r="X1259" s="179" t="n">
        <f aca="false">IF(AND(C1259="Smelter not listed",OR(LEN(D1259)=0,LEN(E1259)=0)),1,0)</f>
        <v>0</v>
      </c>
      <c r="AB1259" s="224" t="str">
        <f aca="false">B1259&amp;C1259</f>
        <v/>
      </c>
    </row>
    <row r="1260" s="179" customFormat="true" ht="20.25" hidden="false" customHeight="false" outlineLevel="0" collapsed="false">
      <c r="A1260" s="221"/>
      <c r="B1260" s="211" t="str">
        <f aca="false">IF(LEN(A1260)=0,"",INDEX('Smelter Look-up'!$A:$A,MATCH($A1260,'Smelter Look-up'!$E:$E,0)))</f>
        <v/>
      </c>
      <c r="C1260" s="212" t="str">
        <f aca="false">IF(LEN(A1260)=0,"",INDEX('Smelter Look-up'!$C:$C,MATCH($A1260,'Smelter Look-up'!$E:$E,0)))</f>
        <v/>
      </c>
      <c r="D1260" s="213"/>
      <c r="E1260" s="211" t="str">
        <f aca="true">IF(ISERROR($V1260),"",OFFSET('Smelter Look-up'!$D$4,$V1260-4,0)&amp;"")</f>
        <v/>
      </c>
      <c r="F1260" s="214" t="str">
        <f aca="true">IF(ISERROR($V1260),"",OFFSET('Smelter Look-up'!$E$4,$V1260-4,0))</f>
        <v/>
      </c>
      <c r="G1260" s="214" t="str">
        <f aca="true">IF(C1260=$X$4,IF(ISERROR($V1260),"Enter smelter details","RMI"),IF(ISERROR($V1260),"",OFFSET('Smelter Look-up'!$F$4,$V1260-4,0)))</f>
        <v/>
      </c>
      <c r="H1260" s="215" t="str">
        <f aca="true">IF(ISERROR($V1260),"",OFFSET('Smelter Look-up'!$G$4,$V1260-4,0))</f>
        <v/>
      </c>
      <c r="I1260" s="216" t="str">
        <f aca="true">IF(ISERROR($V1260),"",OFFSET('Smelter Look-up'!$H$4,$V1260-4,0))</f>
        <v/>
      </c>
      <c r="J1260" s="216" t="str">
        <f aca="true">IF(ISERROR($V1260),"",OFFSET('Smelter Look-up'!$I$4,$V1260-4,0))</f>
        <v/>
      </c>
      <c r="K1260" s="217"/>
      <c r="L1260" s="217"/>
      <c r="M1260" s="217"/>
      <c r="N1260" s="217"/>
      <c r="O1260" s="217"/>
      <c r="P1260" s="218"/>
      <c r="Q1260" s="219"/>
      <c r="R1260" s="220" t="str">
        <f aca="true">IF(ISERROR($V1260),"",OFFSET('Smelter Look-up'!$C$4,$V1260-4,0)&amp;"")</f>
        <v/>
      </c>
      <c r="S1260" s="221" t="str">
        <f aca="true">IF(B1260="","",IF(ISERROR(MATCH($E1260,CL,0)),"Unknown",INDIRECT("'C'!$A$"&amp;MATCH($E1260,CL,0)+1)))</f>
        <v/>
      </c>
      <c r="T1260" s="221" t="str">
        <f aca="true">IF(B1260="","",IF(ISERROR(MATCH($J1260,SorP!$B$1:$B$6279,0)),"",INDIRECT("'SorP'!$A$"&amp;MATCH($S1260&amp;$J1260,SorP!C:C,0))))</f>
        <v/>
      </c>
      <c r="U1260" s="222"/>
      <c r="V1260" s="223" t="e">
        <f aca="false">IF(C1260="",NA(),IF(OR(C1260="Smelter not listed",C1260="Smelter not yet identified"),MATCH($B1260&amp;$D1260,'Smelter Look-up'!$J:$J,0),MATCH($B1260&amp;$C1260,'Smelter Look-up'!$J:$J,0)))</f>
        <v>#N/A</v>
      </c>
      <c r="X1260" s="179" t="n">
        <f aca="false">IF(AND(C1260="Smelter not listed",OR(LEN(D1260)=0,LEN(E1260)=0)),1,0)</f>
        <v>0</v>
      </c>
      <c r="AB1260" s="224" t="str">
        <f aca="false">B1260&amp;C1260</f>
        <v/>
      </c>
    </row>
    <row r="1261" s="179" customFormat="true" ht="20.25" hidden="false" customHeight="false" outlineLevel="0" collapsed="false">
      <c r="A1261" s="221"/>
      <c r="B1261" s="211" t="str">
        <f aca="false">IF(LEN(A1261)=0,"",INDEX('Smelter Look-up'!$A:$A,MATCH($A1261,'Smelter Look-up'!$E:$E,0)))</f>
        <v/>
      </c>
      <c r="C1261" s="212" t="str">
        <f aca="false">IF(LEN(A1261)=0,"",INDEX('Smelter Look-up'!$C:$C,MATCH($A1261,'Smelter Look-up'!$E:$E,0)))</f>
        <v/>
      </c>
      <c r="D1261" s="213"/>
      <c r="E1261" s="211" t="str">
        <f aca="true">IF(ISERROR($V1261),"",OFFSET('Smelter Look-up'!$D$4,$V1261-4,0)&amp;"")</f>
        <v/>
      </c>
      <c r="F1261" s="214" t="str">
        <f aca="true">IF(ISERROR($V1261),"",OFFSET('Smelter Look-up'!$E$4,$V1261-4,0))</f>
        <v/>
      </c>
      <c r="G1261" s="214" t="str">
        <f aca="true">IF(C1261=$X$4,IF(ISERROR($V1261),"Enter smelter details","RMI"),IF(ISERROR($V1261),"",OFFSET('Smelter Look-up'!$F$4,$V1261-4,0)))</f>
        <v/>
      </c>
      <c r="H1261" s="215" t="str">
        <f aca="true">IF(ISERROR($V1261),"",OFFSET('Smelter Look-up'!$G$4,$V1261-4,0))</f>
        <v/>
      </c>
      <c r="I1261" s="216" t="str">
        <f aca="true">IF(ISERROR($V1261),"",OFFSET('Smelter Look-up'!$H$4,$V1261-4,0))</f>
        <v/>
      </c>
      <c r="J1261" s="216" t="str">
        <f aca="true">IF(ISERROR($V1261),"",OFFSET('Smelter Look-up'!$I$4,$V1261-4,0))</f>
        <v/>
      </c>
      <c r="K1261" s="217"/>
      <c r="L1261" s="217"/>
      <c r="M1261" s="217"/>
      <c r="N1261" s="217"/>
      <c r="O1261" s="217"/>
      <c r="P1261" s="218"/>
      <c r="Q1261" s="219"/>
      <c r="R1261" s="220" t="str">
        <f aca="true">IF(ISERROR($V1261),"",OFFSET('Smelter Look-up'!$C$4,$V1261-4,0)&amp;"")</f>
        <v/>
      </c>
      <c r="S1261" s="221" t="str">
        <f aca="true">IF(B1261="","",IF(ISERROR(MATCH($E1261,CL,0)),"Unknown",INDIRECT("'C'!$A$"&amp;MATCH($E1261,CL,0)+1)))</f>
        <v/>
      </c>
      <c r="T1261" s="221" t="str">
        <f aca="true">IF(B1261="","",IF(ISERROR(MATCH($J1261,SorP!$B$1:$B$6279,0)),"",INDIRECT("'SorP'!$A$"&amp;MATCH($S1261&amp;$J1261,SorP!C:C,0))))</f>
        <v/>
      </c>
      <c r="U1261" s="222"/>
      <c r="V1261" s="223" t="e">
        <f aca="false">IF(C1261="",NA(),IF(OR(C1261="Smelter not listed",C1261="Smelter not yet identified"),MATCH($B1261&amp;$D1261,'Smelter Look-up'!$J:$J,0),MATCH($B1261&amp;$C1261,'Smelter Look-up'!$J:$J,0)))</f>
        <v>#N/A</v>
      </c>
      <c r="X1261" s="179" t="n">
        <f aca="false">IF(AND(C1261="Smelter not listed",OR(LEN(D1261)=0,LEN(E1261)=0)),1,0)</f>
        <v>0</v>
      </c>
      <c r="AB1261" s="224" t="str">
        <f aca="false">B1261&amp;C1261</f>
        <v/>
      </c>
    </row>
    <row r="1262" s="179" customFormat="true" ht="20.25" hidden="false" customHeight="false" outlineLevel="0" collapsed="false">
      <c r="A1262" s="221"/>
      <c r="B1262" s="211" t="str">
        <f aca="false">IF(LEN(A1262)=0,"",INDEX('Smelter Look-up'!$A:$A,MATCH($A1262,'Smelter Look-up'!$E:$E,0)))</f>
        <v/>
      </c>
      <c r="C1262" s="212" t="str">
        <f aca="false">IF(LEN(A1262)=0,"",INDEX('Smelter Look-up'!$C:$C,MATCH($A1262,'Smelter Look-up'!$E:$E,0)))</f>
        <v/>
      </c>
      <c r="D1262" s="213"/>
      <c r="E1262" s="211" t="str">
        <f aca="true">IF(ISERROR($V1262),"",OFFSET('Smelter Look-up'!$D$4,$V1262-4,0)&amp;"")</f>
        <v/>
      </c>
      <c r="F1262" s="214" t="str">
        <f aca="true">IF(ISERROR($V1262),"",OFFSET('Smelter Look-up'!$E$4,$V1262-4,0))</f>
        <v/>
      </c>
      <c r="G1262" s="214" t="str">
        <f aca="true">IF(C1262=$X$4,IF(ISERROR($V1262),"Enter smelter details","RMI"),IF(ISERROR($V1262),"",OFFSET('Smelter Look-up'!$F$4,$V1262-4,0)))</f>
        <v/>
      </c>
      <c r="H1262" s="215" t="str">
        <f aca="true">IF(ISERROR($V1262),"",OFFSET('Smelter Look-up'!$G$4,$V1262-4,0))</f>
        <v/>
      </c>
      <c r="I1262" s="216" t="str">
        <f aca="true">IF(ISERROR($V1262),"",OFFSET('Smelter Look-up'!$H$4,$V1262-4,0))</f>
        <v/>
      </c>
      <c r="J1262" s="216" t="str">
        <f aca="true">IF(ISERROR($V1262),"",OFFSET('Smelter Look-up'!$I$4,$V1262-4,0))</f>
        <v/>
      </c>
      <c r="K1262" s="217"/>
      <c r="L1262" s="217"/>
      <c r="M1262" s="217"/>
      <c r="N1262" s="217"/>
      <c r="O1262" s="217"/>
      <c r="P1262" s="218"/>
      <c r="Q1262" s="219"/>
      <c r="R1262" s="220" t="str">
        <f aca="true">IF(ISERROR($V1262),"",OFFSET('Smelter Look-up'!$C$4,$V1262-4,0)&amp;"")</f>
        <v/>
      </c>
      <c r="S1262" s="221" t="str">
        <f aca="true">IF(B1262="","",IF(ISERROR(MATCH($E1262,CL,0)),"Unknown",INDIRECT("'C'!$A$"&amp;MATCH($E1262,CL,0)+1)))</f>
        <v/>
      </c>
      <c r="T1262" s="221" t="str">
        <f aca="true">IF(B1262="","",IF(ISERROR(MATCH($J1262,SorP!$B$1:$B$6279,0)),"",INDIRECT("'SorP'!$A$"&amp;MATCH($S1262&amp;$J1262,SorP!C:C,0))))</f>
        <v/>
      </c>
      <c r="U1262" s="222"/>
      <c r="V1262" s="223" t="e">
        <f aca="false">IF(C1262="",NA(),IF(OR(C1262="Smelter not listed",C1262="Smelter not yet identified"),MATCH($B1262&amp;$D1262,'Smelter Look-up'!$J:$J,0),MATCH($B1262&amp;$C1262,'Smelter Look-up'!$J:$J,0)))</f>
        <v>#N/A</v>
      </c>
      <c r="X1262" s="179" t="n">
        <f aca="false">IF(AND(C1262="Smelter not listed",OR(LEN(D1262)=0,LEN(E1262)=0)),1,0)</f>
        <v>0</v>
      </c>
      <c r="AB1262" s="224" t="str">
        <f aca="false">B1262&amp;C1262</f>
        <v/>
      </c>
    </row>
    <row r="1263" s="179" customFormat="true" ht="20.25" hidden="false" customHeight="false" outlineLevel="0" collapsed="false">
      <c r="A1263" s="221"/>
      <c r="B1263" s="211" t="str">
        <f aca="false">IF(LEN(A1263)=0,"",INDEX('Smelter Look-up'!$A:$A,MATCH($A1263,'Smelter Look-up'!$E:$E,0)))</f>
        <v/>
      </c>
      <c r="C1263" s="212" t="str">
        <f aca="false">IF(LEN(A1263)=0,"",INDEX('Smelter Look-up'!$C:$C,MATCH($A1263,'Smelter Look-up'!$E:$E,0)))</f>
        <v/>
      </c>
      <c r="D1263" s="213"/>
      <c r="E1263" s="211" t="str">
        <f aca="true">IF(ISERROR($V1263),"",OFFSET('Smelter Look-up'!$D$4,$V1263-4,0)&amp;"")</f>
        <v/>
      </c>
      <c r="F1263" s="214" t="str">
        <f aca="true">IF(ISERROR($V1263),"",OFFSET('Smelter Look-up'!$E$4,$V1263-4,0))</f>
        <v/>
      </c>
      <c r="G1263" s="214" t="str">
        <f aca="true">IF(C1263=$X$4,IF(ISERROR($V1263),"Enter smelter details","RMI"),IF(ISERROR($V1263),"",OFFSET('Smelter Look-up'!$F$4,$V1263-4,0)))</f>
        <v/>
      </c>
      <c r="H1263" s="215" t="str">
        <f aca="true">IF(ISERROR($V1263),"",OFFSET('Smelter Look-up'!$G$4,$V1263-4,0))</f>
        <v/>
      </c>
      <c r="I1263" s="216" t="str">
        <f aca="true">IF(ISERROR($V1263),"",OFFSET('Smelter Look-up'!$H$4,$V1263-4,0))</f>
        <v/>
      </c>
      <c r="J1263" s="216" t="str">
        <f aca="true">IF(ISERROR($V1263),"",OFFSET('Smelter Look-up'!$I$4,$V1263-4,0))</f>
        <v/>
      </c>
      <c r="K1263" s="217"/>
      <c r="L1263" s="217"/>
      <c r="M1263" s="217"/>
      <c r="N1263" s="217"/>
      <c r="O1263" s="217"/>
      <c r="P1263" s="218"/>
      <c r="Q1263" s="219"/>
      <c r="R1263" s="220" t="str">
        <f aca="true">IF(ISERROR($V1263),"",OFFSET('Smelter Look-up'!$C$4,$V1263-4,0)&amp;"")</f>
        <v/>
      </c>
      <c r="S1263" s="221" t="str">
        <f aca="true">IF(B1263="","",IF(ISERROR(MATCH($E1263,CL,0)),"Unknown",INDIRECT("'C'!$A$"&amp;MATCH($E1263,CL,0)+1)))</f>
        <v/>
      </c>
      <c r="T1263" s="221" t="str">
        <f aca="true">IF(B1263="","",IF(ISERROR(MATCH($J1263,SorP!$B$1:$B$6279,0)),"",INDIRECT("'SorP'!$A$"&amp;MATCH($S1263&amp;$J1263,SorP!C:C,0))))</f>
        <v/>
      </c>
      <c r="U1263" s="222"/>
      <c r="V1263" s="223" t="e">
        <f aca="false">IF(C1263="",NA(),IF(OR(C1263="Smelter not listed",C1263="Smelter not yet identified"),MATCH($B1263&amp;$D1263,'Smelter Look-up'!$J:$J,0),MATCH($B1263&amp;$C1263,'Smelter Look-up'!$J:$J,0)))</f>
        <v>#N/A</v>
      </c>
      <c r="X1263" s="179" t="n">
        <f aca="false">IF(AND(C1263="Smelter not listed",OR(LEN(D1263)=0,LEN(E1263)=0)),1,0)</f>
        <v>0</v>
      </c>
      <c r="AB1263" s="224" t="str">
        <f aca="false">B1263&amp;C1263</f>
        <v/>
      </c>
    </row>
    <row r="1264" s="179" customFormat="true" ht="20.25" hidden="false" customHeight="false" outlineLevel="0" collapsed="false">
      <c r="A1264" s="221"/>
      <c r="B1264" s="211" t="str">
        <f aca="false">IF(LEN(A1264)=0,"",INDEX('Smelter Look-up'!$A:$A,MATCH($A1264,'Smelter Look-up'!$E:$E,0)))</f>
        <v/>
      </c>
      <c r="C1264" s="212" t="str">
        <f aca="false">IF(LEN(A1264)=0,"",INDEX('Smelter Look-up'!$C:$C,MATCH($A1264,'Smelter Look-up'!$E:$E,0)))</f>
        <v/>
      </c>
      <c r="D1264" s="213"/>
      <c r="E1264" s="211" t="str">
        <f aca="true">IF(ISERROR($V1264),"",OFFSET('Smelter Look-up'!$D$4,$V1264-4,0)&amp;"")</f>
        <v/>
      </c>
      <c r="F1264" s="214" t="str">
        <f aca="true">IF(ISERROR($V1264),"",OFFSET('Smelter Look-up'!$E$4,$V1264-4,0))</f>
        <v/>
      </c>
      <c r="G1264" s="214" t="str">
        <f aca="true">IF(C1264=$X$4,IF(ISERROR($V1264),"Enter smelter details","RMI"),IF(ISERROR($V1264),"",OFFSET('Smelter Look-up'!$F$4,$V1264-4,0)))</f>
        <v/>
      </c>
      <c r="H1264" s="215" t="str">
        <f aca="true">IF(ISERROR($V1264),"",OFFSET('Smelter Look-up'!$G$4,$V1264-4,0))</f>
        <v/>
      </c>
      <c r="I1264" s="216" t="str">
        <f aca="true">IF(ISERROR($V1264),"",OFFSET('Smelter Look-up'!$H$4,$V1264-4,0))</f>
        <v/>
      </c>
      <c r="J1264" s="216" t="str">
        <f aca="true">IF(ISERROR($V1264),"",OFFSET('Smelter Look-up'!$I$4,$V1264-4,0))</f>
        <v/>
      </c>
      <c r="K1264" s="217"/>
      <c r="L1264" s="217"/>
      <c r="M1264" s="217"/>
      <c r="N1264" s="217"/>
      <c r="O1264" s="217"/>
      <c r="P1264" s="218"/>
      <c r="Q1264" s="219"/>
      <c r="R1264" s="220" t="str">
        <f aca="true">IF(ISERROR($V1264),"",OFFSET('Smelter Look-up'!$C$4,$V1264-4,0)&amp;"")</f>
        <v/>
      </c>
      <c r="S1264" s="221" t="str">
        <f aca="true">IF(B1264="","",IF(ISERROR(MATCH($E1264,CL,0)),"Unknown",INDIRECT("'C'!$A$"&amp;MATCH($E1264,CL,0)+1)))</f>
        <v/>
      </c>
      <c r="T1264" s="221" t="str">
        <f aca="true">IF(B1264="","",IF(ISERROR(MATCH($J1264,SorP!$B$1:$B$6279,0)),"",INDIRECT("'SorP'!$A$"&amp;MATCH($S1264&amp;$J1264,SorP!C:C,0))))</f>
        <v/>
      </c>
      <c r="U1264" s="222"/>
      <c r="V1264" s="223" t="e">
        <f aca="false">IF(C1264="",NA(),IF(OR(C1264="Smelter not listed",C1264="Smelter not yet identified"),MATCH($B1264&amp;$D1264,'Smelter Look-up'!$J:$J,0),MATCH($B1264&amp;$C1264,'Smelter Look-up'!$J:$J,0)))</f>
        <v>#N/A</v>
      </c>
      <c r="X1264" s="179" t="n">
        <f aca="false">IF(AND(C1264="Smelter not listed",OR(LEN(D1264)=0,LEN(E1264)=0)),1,0)</f>
        <v>0</v>
      </c>
      <c r="AB1264" s="224" t="str">
        <f aca="false">B1264&amp;C1264</f>
        <v/>
      </c>
    </row>
    <row r="1265" s="179" customFormat="true" ht="20.25" hidden="false" customHeight="false" outlineLevel="0" collapsed="false">
      <c r="A1265" s="221"/>
      <c r="B1265" s="211" t="str">
        <f aca="false">IF(LEN(A1265)=0,"",INDEX('Smelter Look-up'!$A:$A,MATCH($A1265,'Smelter Look-up'!$E:$E,0)))</f>
        <v/>
      </c>
      <c r="C1265" s="212" t="str">
        <f aca="false">IF(LEN(A1265)=0,"",INDEX('Smelter Look-up'!$C:$C,MATCH($A1265,'Smelter Look-up'!$E:$E,0)))</f>
        <v/>
      </c>
      <c r="D1265" s="213"/>
      <c r="E1265" s="211" t="str">
        <f aca="true">IF(ISERROR($V1265),"",OFFSET('Smelter Look-up'!$D$4,$V1265-4,0)&amp;"")</f>
        <v/>
      </c>
      <c r="F1265" s="214" t="str">
        <f aca="true">IF(ISERROR($V1265),"",OFFSET('Smelter Look-up'!$E$4,$V1265-4,0))</f>
        <v/>
      </c>
      <c r="G1265" s="214" t="str">
        <f aca="true">IF(C1265=$X$4,IF(ISERROR($V1265),"Enter smelter details","RMI"),IF(ISERROR($V1265),"",OFFSET('Smelter Look-up'!$F$4,$V1265-4,0)))</f>
        <v/>
      </c>
      <c r="H1265" s="215" t="str">
        <f aca="true">IF(ISERROR($V1265),"",OFFSET('Smelter Look-up'!$G$4,$V1265-4,0))</f>
        <v/>
      </c>
      <c r="I1265" s="216" t="str">
        <f aca="true">IF(ISERROR($V1265),"",OFFSET('Smelter Look-up'!$H$4,$V1265-4,0))</f>
        <v/>
      </c>
      <c r="J1265" s="216" t="str">
        <f aca="true">IF(ISERROR($V1265),"",OFFSET('Smelter Look-up'!$I$4,$V1265-4,0))</f>
        <v/>
      </c>
      <c r="K1265" s="217"/>
      <c r="L1265" s="217"/>
      <c r="M1265" s="217"/>
      <c r="N1265" s="217"/>
      <c r="O1265" s="217"/>
      <c r="P1265" s="218"/>
      <c r="Q1265" s="219"/>
      <c r="R1265" s="220" t="str">
        <f aca="true">IF(ISERROR($V1265),"",OFFSET('Smelter Look-up'!$C$4,$V1265-4,0)&amp;"")</f>
        <v/>
      </c>
      <c r="S1265" s="221" t="str">
        <f aca="true">IF(B1265="","",IF(ISERROR(MATCH($E1265,CL,0)),"Unknown",INDIRECT("'C'!$A$"&amp;MATCH($E1265,CL,0)+1)))</f>
        <v/>
      </c>
      <c r="T1265" s="221" t="str">
        <f aca="true">IF(B1265="","",IF(ISERROR(MATCH($J1265,SorP!$B$1:$B$6279,0)),"",INDIRECT("'SorP'!$A$"&amp;MATCH($S1265&amp;$J1265,SorP!C:C,0))))</f>
        <v/>
      </c>
      <c r="U1265" s="222"/>
      <c r="V1265" s="223" t="e">
        <f aca="false">IF(C1265="",NA(),IF(OR(C1265="Smelter not listed",C1265="Smelter not yet identified"),MATCH($B1265&amp;$D1265,'Smelter Look-up'!$J:$J,0),MATCH($B1265&amp;$C1265,'Smelter Look-up'!$J:$J,0)))</f>
        <v>#N/A</v>
      </c>
      <c r="X1265" s="179" t="n">
        <f aca="false">IF(AND(C1265="Smelter not listed",OR(LEN(D1265)=0,LEN(E1265)=0)),1,0)</f>
        <v>0</v>
      </c>
      <c r="AB1265" s="224" t="str">
        <f aca="false">B1265&amp;C1265</f>
        <v/>
      </c>
    </row>
    <row r="1266" s="179" customFormat="true" ht="20.25" hidden="false" customHeight="false" outlineLevel="0" collapsed="false">
      <c r="A1266" s="221"/>
      <c r="B1266" s="211" t="str">
        <f aca="false">IF(LEN(A1266)=0,"",INDEX('Smelter Look-up'!$A:$A,MATCH($A1266,'Smelter Look-up'!$E:$E,0)))</f>
        <v/>
      </c>
      <c r="C1266" s="212" t="str">
        <f aca="false">IF(LEN(A1266)=0,"",INDEX('Smelter Look-up'!$C:$C,MATCH($A1266,'Smelter Look-up'!$E:$E,0)))</f>
        <v/>
      </c>
      <c r="D1266" s="213"/>
      <c r="E1266" s="211" t="str">
        <f aca="true">IF(ISERROR($V1266),"",OFFSET('Smelter Look-up'!$D$4,$V1266-4,0)&amp;"")</f>
        <v/>
      </c>
      <c r="F1266" s="214" t="str">
        <f aca="true">IF(ISERROR($V1266),"",OFFSET('Smelter Look-up'!$E$4,$V1266-4,0))</f>
        <v/>
      </c>
      <c r="G1266" s="214" t="str">
        <f aca="true">IF(C1266=$X$4,IF(ISERROR($V1266),"Enter smelter details","RMI"),IF(ISERROR($V1266),"",OFFSET('Smelter Look-up'!$F$4,$V1266-4,0)))</f>
        <v/>
      </c>
      <c r="H1266" s="215" t="str">
        <f aca="true">IF(ISERROR($V1266),"",OFFSET('Smelter Look-up'!$G$4,$V1266-4,0))</f>
        <v/>
      </c>
      <c r="I1266" s="216" t="str">
        <f aca="true">IF(ISERROR($V1266),"",OFFSET('Smelter Look-up'!$H$4,$V1266-4,0))</f>
        <v/>
      </c>
      <c r="J1266" s="216" t="str">
        <f aca="true">IF(ISERROR($V1266),"",OFFSET('Smelter Look-up'!$I$4,$V1266-4,0))</f>
        <v/>
      </c>
      <c r="K1266" s="217"/>
      <c r="L1266" s="217"/>
      <c r="M1266" s="217"/>
      <c r="N1266" s="217"/>
      <c r="O1266" s="217"/>
      <c r="P1266" s="218"/>
      <c r="Q1266" s="219"/>
      <c r="R1266" s="220" t="str">
        <f aca="true">IF(ISERROR($V1266),"",OFFSET('Smelter Look-up'!$C$4,$V1266-4,0)&amp;"")</f>
        <v/>
      </c>
      <c r="S1266" s="221" t="str">
        <f aca="true">IF(B1266="","",IF(ISERROR(MATCH($E1266,CL,0)),"Unknown",INDIRECT("'C'!$A$"&amp;MATCH($E1266,CL,0)+1)))</f>
        <v/>
      </c>
      <c r="T1266" s="221" t="str">
        <f aca="true">IF(B1266="","",IF(ISERROR(MATCH($J1266,SorP!$B$1:$B$6279,0)),"",INDIRECT("'SorP'!$A$"&amp;MATCH($S1266&amp;$J1266,SorP!C:C,0))))</f>
        <v/>
      </c>
      <c r="U1266" s="222"/>
      <c r="V1266" s="223" t="e">
        <f aca="false">IF(C1266="",NA(),IF(OR(C1266="Smelter not listed",C1266="Smelter not yet identified"),MATCH($B1266&amp;$D1266,'Smelter Look-up'!$J:$J,0),MATCH($B1266&amp;$C1266,'Smelter Look-up'!$J:$J,0)))</f>
        <v>#N/A</v>
      </c>
      <c r="X1266" s="179" t="n">
        <f aca="false">IF(AND(C1266="Smelter not listed",OR(LEN(D1266)=0,LEN(E1266)=0)),1,0)</f>
        <v>0</v>
      </c>
      <c r="AB1266" s="224" t="str">
        <f aca="false">B1266&amp;C1266</f>
        <v/>
      </c>
    </row>
    <row r="1267" s="179" customFormat="true" ht="20.25" hidden="false" customHeight="false" outlineLevel="0" collapsed="false">
      <c r="A1267" s="221"/>
      <c r="B1267" s="211" t="str">
        <f aca="false">IF(LEN(A1267)=0,"",INDEX('Smelter Look-up'!$A:$A,MATCH($A1267,'Smelter Look-up'!$E:$E,0)))</f>
        <v/>
      </c>
      <c r="C1267" s="212" t="str">
        <f aca="false">IF(LEN(A1267)=0,"",INDEX('Smelter Look-up'!$C:$C,MATCH($A1267,'Smelter Look-up'!$E:$E,0)))</f>
        <v/>
      </c>
      <c r="D1267" s="213"/>
      <c r="E1267" s="211" t="str">
        <f aca="true">IF(ISERROR($V1267),"",OFFSET('Smelter Look-up'!$D$4,$V1267-4,0)&amp;"")</f>
        <v/>
      </c>
      <c r="F1267" s="214" t="str">
        <f aca="true">IF(ISERROR($V1267),"",OFFSET('Smelter Look-up'!$E$4,$V1267-4,0))</f>
        <v/>
      </c>
      <c r="G1267" s="214" t="str">
        <f aca="true">IF(C1267=$X$4,IF(ISERROR($V1267),"Enter smelter details","RMI"),IF(ISERROR($V1267),"",OFFSET('Smelter Look-up'!$F$4,$V1267-4,0)))</f>
        <v/>
      </c>
      <c r="H1267" s="215" t="str">
        <f aca="true">IF(ISERROR($V1267),"",OFFSET('Smelter Look-up'!$G$4,$V1267-4,0))</f>
        <v/>
      </c>
      <c r="I1267" s="216" t="str">
        <f aca="true">IF(ISERROR($V1267),"",OFFSET('Smelter Look-up'!$H$4,$V1267-4,0))</f>
        <v/>
      </c>
      <c r="J1267" s="216" t="str">
        <f aca="true">IF(ISERROR($V1267),"",OFFSET('Smelter Look-up'!$I$4,$V1267-4,0))</f>
        <v/>
      </c>
      <c r="K1267" s="217"/>
      <c r="L1267" s="217"/>
      <c r="M1267" s="217"/>
      <c r="N1267" s="217"/>
      <c r="O1267" s="217"/>
      <c r="P1267" s="218"/>
      <c r="Q1267" s="219"/>
      <c r="R1267" s="220" t="str">
        <f aca="true">IF(ISERROR($V1267),"",OFFSET('Smelter Look-up'!$C$4,$V1267-4,0)&amp;"")</f>
        <v/>
      </c>
      <c r="S1267" s="221" t="str">
        <f aca="true">IF(B1267="","",IF(ISERROR(MATCH($E1267,CL,0)),"Unknown",INDIRECT("'C'!$A$"&amp;MATCH($E1267,CL,0)+1)))</f>
        <v/>
      </c>
      <c r="T1267" s="221" t="str">
        <f aca="true">IF(B1267="","",IF(ISERROR(MATCH($J1267,SorP!$B$1:$B$6279,0)),"",INDIRECT("'SorP'!$A$"&amp;MATCH($S1267&amp;$J1267,SorP!C:C,0))))</f>
        <v/>
      </c>
      <c r="U1267" s="222"/>
      <c r="V1267" s="223" t="e">
        <f aca="false">IF(C1267="",NA(),IF(OR(C1267="Smelter not listed",C1267="Smelter not yet identified"),MATCH($B1267&amp;$D1267,'Smelter Look-up'!$J:$J,0),MATCH($B1267&amp;$C1267,'Smelter Look-up'!$J:$J,0)))</f>
        <v>#N/A</v>
      </c>
      <c r="X1267" s="179" t="n">
        <f aca="false">IF(AND(C1267="Smelter not listed",OR(LEN(D1267)=0,LEN(E1267)=0)),1,0)</f>
        <v>0</v>
      </c>
      <c r="AB1267" s="224" t="str">
        <f aca="false">B1267&amp;C1267</f>
        <v/>
      </c>
    </row>
    <row r="1268" s="179" customFormat="true" ht="20.25" hidden="false" customHeight="false" outlineLevel="0" collapsed="false">
      <c r="A1268" s="221"/>
      <c r="B1268" s="211" t="str">
        <f aca="false">IF(LEN(A1268)=0,"",INDEX('Smelter Look-up'!$A:$A,MATCH($A1268,'Smelter Look-up'!$E:$E,0)))</f>
        <v/>
      </c>
      <c r="C1268" s="212" t="str">
        <f aca="false">IF(LEN(A1268)=0,"",INDEX('Smelter Look-up'!$C:$C,MATCH($A1268,'Smelter Look-up'!$E:$E,0)))</f>
        <v/>
      </c>
      <c r="D1268" s="213"/>
      <c r="E1268" s="211" t="str">
        <f aca="true">IF(ISERROR($V1268),"",OFFSET('Smelter Look-up'!$D$4,$V1268-4,0)&amp;"")</f>
        <v/>
      </c>
      <c r="F1268" s="214" t="str">
        <f aca="true">IF(ISERROR($V1268),"",OFFSET('Smelter Look-up'!$E$4,$V1268-4,0))</f>
        <v/>
      </c>
      <c r="G1268" s="214" t="str">
        <f aca="true">IF(C1268=$X$4,IF(ISERROR($V1268),"Enter smelter details","RMI"),IF(ISERROR($V1268),"",OFFSET('Smelter Look-up'!$F$4,$V1268-4,0)))</f>
        <v/>
      </c>
      <c r="H1268" s="215" t="str">
        <f aca="true">IF(ISERROR($V1268),"",OFFSET('Smelter Look-up'!$G$4,$V1268-4,0))</f>
        <v/>
      </c>
      <c r="I1268" s="216" t="str">
        <f aca="true">IF(ISERROR($V1268),"",OFFSET('Smelter Look-up'!$H$4,$V1268-4,0))</f>
        <v/>
      </c>
      <c r="J1268" s="216" t="str">
        <f aca="true">IF(ISERROR($V1268),"",OFFSET('Smelter Look-up'!$I$4,$V1268-4,0))</f>
        <v/>
      </c>
      <c r="K1268" s="217"/>
      <c r="L1268" s="217"/>
      <c r="M1268" s="217"/>
      <c r="N1268" s="217"/>
      <c r="O1268" s="217"/>
      <c r="P1268" s="218"/>
      <c r="Q1268" s="219"/>
      <c r="R1268" s="220" t="str">
        <f aca="true">IF(ISERROR($V1268),"",OFFSET('Smelter Look-up'!$C$4,$V1268-4,0)&amp;"")</f>
        <v/>
      </c>
      <c r="S1268" s="221" t="str">
        <f aca="true">IF(B1268="","",IF(ISERROR(MATCH($E1268,CL,0)),"Unknown",INDIRECT("'C'!$A$"&amp;MATCH($E1268,CL,0)+1)))</f>
        <v/>
      </c>
      <c r="T1268" s="221" t="str">
        <f aca="true">IF(B1268="","",IF(ISERROR(MATCH($J1268,SorP!$B$1:$B$6279,0)),"",INDIRECT("'SorP'!$A$"&amp;MATCH($S1268&amp;$J1268,SorP!C:C,0))))</f>
        <v/>
      </c>
      <c r="U1268" s="222"/>
      <c r="V1268" s="223" t="e">
        <f aca="false">IF(C1268="",NA(),IF(OR(C1268="Smelter not listed",C1268="Smelter not yet identified"),MATCH($B1268&amp;$D1268,'Smelter Look-up'!$J:$J,0),MATCH($B1268&amp;$C1268,'Smelter Look-up'!$J:$J,0)))</f>
        <v>#N/A</v>
      </c>
      <c r="X1268" s="179" t="n">
        <f aca="false">IF(AND(C1268="Smelter not listed",OR(LEN(D1268)=0,LEN(E1268)=0)),1,0)</f>
        <v>0</v>
      </c>
      <c r="AB1268" s="224" t="str">
        <f aca="false">B1268&amp;C1268</f>
        <v/>
      </c>
    </row>
    <row r="1269" s="179" customFormat="true" ht="20.25" hidden="false" customHeight="false" outlineLevel="0" collapsed="false">
      <c r="A1269" s="221"/>
      <c r="B1269" s="211" t="str">
        <f aca="false">IF(LEN(A1269)=0,"",INDEX('Smelter Look-up'!$A:$A,MATCH($A1269,'Smelter Look-up'!$E:$E,0)))</f>
        <v/>
      </c>
      <c r="C1269" s="212" t="str">
        <f aca="false">IF(LEN(A1269)=0,"",INDEX('Smelter Look-up'!$C:$C,MATCH($A1269,'Smelter Look-up'!$E:$E,0)))</f>
        <v/>
      </c>
      <c r="D1269" s="213"/>
      <c r="E1269" s="211" t="str">
        <f aca="true">IF(ISERROR($V1269),"",OFFSET('Smelter Look-up'!$D$4,$V1269-4,0)&amp;"")</f>
        <v/>
      </c>
      <c r="F1269" s="214" t="str">
        <f aca="true">IF(ISERROR($V1269),"",OFFSET('Smelter Look-up'!$E$4,$V1269-4,0))</f>
        <v/>
      </c>
      <c r="G1269" s="214" t="str">
        <f aca="true">IF(C1269=$X$4,IF(ISERROR($V1269),"Enter smelter details","RMI"),IF(ISERROR($V1269),"",OFFSET('Smelter Look-up'!$F$4,$V1269-4,0)))</f>
        <v/>
      </c>
      <c r="H1269" s="215" t="str">
        <f aca="true">IF(ISERROR($V1269),"",OFFSET('Smelter Look-up'!$G$4,$V1269-4,0))</f>
        <v/>
      </c>
      <c r="I1269" s="216" t="str">
        <f aca="true">IF(ISERROR($V1269),"",OFFSET('Smelter Look-up'!$H$4,$V1269-4,0))</f>
        <v/>
      </c>
      <c r="J1269" s="216" t="str">
        <f aca="true">IF(ISERROR($V1269),"",OFFSET('Smelter Look-up'!$I$4,$V1269-4,0))</f>
        <v/>
      </c>
      <c r="K1269" s="217"/>
      <c r="L1269" s="217"/>
      <c r="M1269" s="217"/>
      <c r="N1269" s="217"/>
      <c r="O1269" s="217"/>
      <c r="P1269" s="218"/>
      <c r="Q1269" s="219"/>
      <c r="R1269" s="220" t="str">
        <f aca="true">IF(ISERROR($V1269),"",OFFSET('Smelter Look-up'!$C$4,$V1269-4,0)&amp;"")</f>
        <v/>
      </c>
      <c r="S1269" s="221" t="str">
        <f aca="true">IF(B1269="","",IF(ISERROR(MATCH($E1269,CL,0)),"Unknown",INDIRECT("'C'!$A$"&amp;MATCH($E1269,CL,0)+1)))</f>
        <v/>
      </c>
      <c r="T1269" s="221" t="str">
        <f aca="true">IF(B1269="","",IF(ISERROR(MATCH($J1269,SorP!$B$1:$B$6279,0)),"",INDIRECT("'SorP'!$A$"&amp;MATCH($S1269&amp;$J1269,SorP!C:C,0))))</f>
        <v/>
      </c>
      <c r="U1269" s="222"/>
      <c r="V1269" s="223" t="e">
        <f aca="false">IF(C1269="",NA(),IF(OR(C1269="Smelter not listed",C1269="Smelter not yet identified"),MATCH($B1269&amp;$D1269,'Smelter Look-up'!$J:$J,0),MATCH($B1269&amp;$C1269,'Smelter Look-up'!$J:$J,0)))</f>
        <v>#N/A</v>
      </c>
      <c r="X1269" s="179" t="n">
        <f aca="false">IF(AND(C1269="Smelter not listed",OR(LEN(D1269)=0,LEN(E1269)=0)),1,0)</f>
        <v>0</v>
      </c>
      <c r="AB1269" s="224" t="str">
        <f aca="false">B1269&amp;C1269</f>
        <v/>
      </c>
    </row>
    <row r="1270" s="179" customFormat="true" ht="20.25" hidden="false" customHeight="false" outlineLevel="0" collapsed="false">
      <c r="A1270" s="221"/>
      <c r="B1270" s="211" t="str">
        <f aca="false">IF(LEN(A1270)=0,"",INDEX('Smelter Look-up'!$A:$A,MATCH($A1270,'Smelter Look-up'!$E:$E,0)))</f>
        <v/>
      </c>
      <c r="C1270" s="212" t="str">
        <f aca="false">IF(LEN(A1270)=0,"",INDEX('Smelter Look-up'!$C:$C,MATCH($A1270,'Smelter Look-up'!$E:$E,0)))</f>
        <v/>
      </c>
      <c r="D1270" s="213"/>
      <c r="E1270" s="211" t="str">
        <f aca="true">IF(ISERROR($V1270),"",OFFSET('Smelter Look-up'!$D$4,$V1270-4,0)&amp;"")</f>
        <v/>
      </c>
      <c r="F1270" s="214" t="str">
        <f aca="true">IF(ISERROR($V1270),"",OFFSET('Smelter Look-up'!$E$4,$V1270-4,0))</f>
        <v/>
      </c>
      <c r="G1270" s="214" t="str">
        <f aca="true">IF(C1270=$X$4,IF(ISERROR($V1270),"Enter smelter details","RMI"),IF(ISERROR($V1270),"",OFFSET('Smelter Look-up'!$F$4,$V1270-4,0)))</f>
        <v/>
      </c>
      <c r="H1270" s="215" t="str">
        <f aca="true">IF(ISERROR($V1270),"",OFFSET('Smelter Look-up'!$G$4,$V1270-4,0))</f>
        <v/>
      </c>
      <c r="I1270" s="216" t="str">
        <f aca="true">IF(ISERROR($V1270),"",OFFSET('Smelter Look-up'!$H$4,$V1270-4,0))</f>
        <v/>
      </c>
      <c r="J1270" s="216" t="str">
        <f aca="true">IF(ISERROR($V1270),"",OFFSET('Smelter Look-up'!$I$4,$V1270-4,0))</f>
        <v/>
      </c>
      <c r="K1270" s="217"/>
      <c r="L1270" s="217"/>
      <c r="M1270" s="217"/>
      <c r="N1270" s="217"/>
      <c r="O1270" s="217"/>
      <c r="P1270" s="218"/>
      <c r="Q1270" s="219"/>
      <c r="R1270" s="220" t="str">
        <f aca="true">IF(ISERROR($V1270),"",OFFSET('Smelter Look-up'!$C$4,$V1270-4,0)&amp;"")</f>
        <v/>
      </c>
      <c r="S1270" s="221" t="str">
        <f aca="true">IF(B1270="","",IF(ISERROR(MATCH($E1270,CL,0)),"Unknown",INDIRECT("'C'!$A$"&amp;MATCH($E1270,CL,0)+1)))</f>
        <v/>
      </c>
      <c r="T1270" s="221" t="str">
        <f aca="true">IF(B1270="","",IF(ISERROR(MATCH($J1270,SorP!$B$1:$B$6279,0)),"",INDIRECT("'SorP'!$A$"&amp;MATCH($S1270&amp;$J1270,SorP!C:C,0))))</f>
        <v/>
      </c>
      <c r="U1270" s="222"/>
      <c r="V1270" s="223" t="e">
        <f aca="false">IF(C1270="",NA(),IF(OR(C1270="Smelter not listed",C1270="Smelter not yet identified"),MATCH($B1270&amp;$D1270,'Smelter Look-up'!$J:$J,0),MATCH($B1270&amp;$C1270,'Smelter Look-up'!$J:$J,0)))</f>
        <v>#N/A</v>
      </c>
      <c r="X1270" s="179" t="n">
        <f aca="false">IF(AND(C1270="Smelter not listed",OR(LEN(D1270)=0,LEN(E1270)=0)),1,0)</f>
        <v>0</v>
      </c>
      <c r="AB1270" s="224" t="str">
        <f aca="false">B1270&amp;C1270</f>
        <v/>
      </c>
    </row>
    <row r="1271" s="179" customFormat="true" ht="20.25" hidden="false" customHeight="false" outlineLevel="0" collapsed="false">
      <c r="A1271" s="221"/>
      <c r="B1271" s="211" t="str">
        <f aca="false">IF(LEN(A1271)=0,"",INDEX('Smelter Look-up'!$A:$A,MATCH($A1271,'Smelter Look-up'!$E:$E,0)))</f>
        <v/>
      </c>
      <c r="C1271" s="212" t="str">
        <f aca="false">IF(LEN(A1271)=0,"",INDEX('Smelter Look-up'!$C:$C,MATCH($A1271,'Smelter Look-up'!$E:$E,0)))</f>
        <v/>
      </c>
      <c r="D1271" s="213"/>
      <c r="E1271" s="211" t="str">
        <f aca="true">IF(ISERROR($V1271),"",OFFSET('Smelter Look-up'!$D$4,$V1271-4,0)&amp;"")</f>
        <v/>
      </c>
      <c r="F1271" s="214" t="str">
        <f aca="true">IF(ISERROR($V1271),"",OFFSET('Smelter Look-up'!$E$4,$V1271-4,0))</f>
        <v/>
      </c>
      <c r="G1271" s="214" t="str">
        <f aca="true">IF(C1271=$X$4,IF(ISERROR($V1271),"Enter smelter details","RMI"),IF(ISERROR($V1271),"",OFFSET('Smelter Look-up'!$F$4,$V1271-4,0)))</f>
        <v/>
      </c>
      <c r="H1271" s="215" t="str">
        <f aca="true">IF(ISERROR($V1271),"",OFFSET('Smelter Look-up'!$G$4,$V1271-4,0))</f>
        <v/>
      </c>
      <c r="I1271" s="216" t="str">
        <f aca="true">IF(ISERROR($V1271),"",OFFSET('Smelter Look-up'!$H$4,$V1271-4,0))</f>
        <v/>
      </c>
      <c r="J1271" s="216" t="str">
        <f aca="true">IF(ISERROR($V1271),"",OFFSET('Smelter Look-up'!$I$4,$V1271-4,0))</f>
        <v/>
      </c>
      <c r="K1271" s="217"/>
      <c r="L1271" s="217"/>
      <c r="M1271" s="217"/>
      <c r="N1271" s="217"/>
      <c r="O1271" s="217"/>
      <c r="P1271" s="218"/>
      <c r="Q1271" s="219"/>
      <c r="R1271" s="220" t="str">
        <f aca="true">IF(ISERROR($V1271),"",OFFSET('Smelter Look-up'!$C$4,$V1271-4,0)&amp;"")</f>
        <v/>
      </c>
      <c r="S1271" s="221" t="str">
        <f aca="true">IF(B1271="","",IF(ISERROR(MATCH($E1271,CL,0)),"Unknown",INDIRECT("'C'!$A$"&amp;MATCH($E1271,CL,0)+1)))</f>
        <v/>
      </c>
      <c r="T1271" s="221" t="str">
        <f aca="true">IF(B1271="","",IF(ISERROR(MATCH($J1271,SorP!$B$1:$B$6279,0)),"",INDIRECT("'SorP'!$A$"&amp;MATCH($S1271&amp;$J1271,SorP!C:C,0))))</f>
        <v/>
      </c>
      <c r="U1271" s="222"/>
      <c r="V1271" s="223" t="e">
        <f aca="false">IF(C1271="",NA(),IF(OR(C1271="Smelter not listed",C1271="Smelter not yet identified"),MATCH($B1271&amp;$D1271,'Smelter Look-up'!$J:$J,0),MATCH($B1271&amp;$C1271,'Smelter Look-up'!$J:$J,0)))</f>
        <v>#N/A</v>
      </c>
      <c r="X1271" s="179" t="n">
        <f aca="false">IF(AND(C1271="Smelter not listed",OR(LEN(D1271)=0,LEN(E1271)=0)),1,0)</f>
        <v>0</v>
      </c>
      <c r="AB1271" s="224" t="str">
        <f aca="false">B1271&amp;C1271</f>
        <v/>
      </c>
    </row>
    <row r="1272" s="179" customFormat="true" ht="20.25" hidden="false" customHeight="false" outlineLevel="0" collapsed="false">
      <c r="A1272" s="221"/>
      <c r="B1272" s="211" t="str">
        <f aca="false">IF(LEN(A1272)=0,"",INDEX('Smelter Look-up'!$A:$A,MATCH($A1272,'Smelter Look-up'!$E:$E,0)))</f>
        <v/>
      </c>
      <c r="C1272" s="212" t="str">
        <f aca="false">IF(LEN(A1272)=0,"",INDEX('Smelter Look-up'!$C:$C,MATCH($A1272,'Smelter Look-up'!$E:$E,0)))</f>
        <v/>
      </c>
      <c r="D1272" s="213"/>
      <c r="E1272" s="211" t="str">
        <f aca="true">IF(ISERROR($V1272),"",OFFSET('Smelter Look-up'!$D$4,$V1272-4,0)&amp;"")</f>
        <v/>
      </c>
      <c r="F1272" s="214" t="str">
        <f aca="true">IF(ISERROR($V1272),"",OFFSET('Smelter Look-up'!$E$4,$V1272-4,0))</f>
        <v/>
      </c>
      <c r="G1272" s="214" t="str">
        <f aca="true">IF(C1272=$X$4,IF(ISERROR($V1272),"Enter smelter details","RMI"),IF(ISERROR($V1272),"",OFFSET('Smelter Look-up'!$F$4,$V1272-4,0)))</f>
        <v/>
      </c>
      <c r="H1272" s="215" t="str">
        <f aca="true">IF(ISERROR($V1272),"",OFFSET('Smelter Look-up'!$G$4,$V1272-4,0))</f>
        <v/>
      </c>
      <c r="I1272" s="216" t="str">
        <f aca="true">IF(ISERROR($V1272),"",OFFSET('Smelter Look-up'!$H$4,$V1272-4,0))</f>
        <v/>
      </c>
      <c r="J1272" s="216" t="str">
        <f aca="true">IF(ISERROR($V1272),"",OFFSET('Smelter Look-up'!$I$4,$V1272-4,0))</f>
        <v/>
      </c>
      <c r="K1272" s="217"/>
      <c r="L1272" s="217"/>
      <c r="M1272" s="217"/>
      <c r="N1272" s="217"/>
      <c r="O1272" s="217"/>
      <c r="P1272" s="218"/>
      <c r="Q1272" s="219"/>
      <c r="R1272" s="220" t="str">
        <f aca="true">IF(ISERROR($V1272),"",OFFSET('Smelter Look-up'!$C$4,$V1272-4,0)&amp;"")</f>
        <v/>
      </c>
      <c r="S1272" s="221" t="str">
        <f aca="true">IF(B1272="","",IF(ISERROR(MATCH($E1272,CL,0)),"Unknown",INDIRECT("'C'!$A$"&amp;MATCH($E1272,CL,0)+1)))</f>
        <v/>
      </c>
      <c r="T1272" s="221" t="str">
        <f aca="true">IF(B1272="","",IF(ISERROR(MATCH($J1272,SorP!$B$1:$B$6279,0)),"",INDIRECT("'SorP'!$A$"&amp;MATCH($S1272&amp;$J1272,SorP!C:C,0))))</f>
        <v/>
      </c>
      <c r="U1272" s="222"/>
      <c r="V1272" s="223" t="e">
        <f aca="false">IF(C1272="",NA(),IF(OR(C1272="Smelter not listed",C1272="Smelter not yet identified"),MATCH($B1272&amp;$D1272,'Smelter Look-up'!$J:$J,0),MATCH($B1272&amp;$C1272,'Smelter Look-up'!$J:$J,0)))</f>
        <v>#N/A</v>
      </c>
      <c r="X1272" s="179" t="n">
        <f aca="false">IF(AND(C1272="Smelter not listed",OR(LEN(D1272)=0,LEN(E1272)=0)),1,0)</f>
        <v>0</v>
      </c>
      <c r="AB1272" s="224" t="str">
        <f aca="false">B1272&amp;C1272</f>
        <v/>
      </c>
    </row>
    <row r="1273" s="179" customFormat="true" ht="20.25" hidden="false" customHeight="false" outlineLevel="0" collapsed="false">
      <c r="A1273" s="221"/>
      <c r="B1273" s="211" t="str">
        <f aca="false">IF(LEN(A1273)=0,"",INDEX('Smelter Look-up'!$A:$A,MATCH($A1273,'Smelter Look-up'!$E:$E,0)))</f>
        <v/>
      </c>
      <c r="C1273" s="212" t="str">
        <f aca="false">IF(LEN(A1273)=0,"",INDEX('Smelter Look-up'!$C:$C,MATCH($A1273,'Smelter Look-up'!$E:$E,0)))</f>
        <v/>
      </c>
      <c r="D1273" s="213"/>
      <c r="E1273" s="211" t="str">
        <f aca="true">IF(ISERROR($V1273),"",OFFSET('Smelter Look-up'!$D$4,$V1273-4,0)&amp;"")</f>
        <v/>
      </c>
      <c r="F1273" s="214" t="str">
        <f aca="true">IF(ISERROR($V1273),"",OFFSET('Smelter Look-up'!$E$4,$V1273-4,0))</f>
        <v/>
      </c>
      <c r="G1273" s="214" t="str">
        <f aca="true">IF(C1273=$X$4,IF(ISERROR($V1273),"Enter smelter details","RMI"),IF(ISERROR($V1273),"",OFFSET('Smelter Look-up'!$F$4,$V1273-4,0)))</f>
        <v/>
      </c>
      <c r="H1273" s="215" t="str">
        <f aca="true">IF(ISERROR($V1273),"",OFFSET('Smelter Look-up'!$G$4,$V1273-4,0))</f>
        <v/>
      </c>
      <c r="I1273" s="216" t="str">
        <f aca="true">IF(ISERROR($V1273),"",OFFSET('Smelter Look-up'!$H$4,$V1273-4,0))</f>
        <v/>
      </c>
      <c r="J1273" s="216" t="str">
        <f aca="true">IF(ISERROR($V1273),"",OFFSET('Smelter Look-up'!$I$4,$V1273-4,0))</f>
        <v/>
      </c>
      <c r="K1273" s="217"/>
      <c r="L1273" s="217"/>
      <c r="M1273" s="217"/>
      <c r="N1273" s="217"/>
      <c r="O1273" s="217"/>
      <c r="P1273" s="218"/>
      <c r="Q1273" s="219"/>
      <c r="R1273" s="220" t="str">
        <f aca="true">IF(ISERROR($V1273),"",OFFSET('Smelter Look-up'!$C$4,$V1273-4,0)&amp;"")</f>
        <v/>
      </c>
      <c r="S1273" s="221" t="str">
        <f aca="true">IF(B1273="","",IF(ISERROR(MATCH($E1273,CL,0)),"Unknown",INDIRECT("'C'!$A$"&amp;MATCH($E1273,CL,0)+1)))</f>
        <v/>
      </c>
      <c r="T1273" s="221" t="str">
        <f aca="true">IF(B1273="","",IF(ISERROR(MATCH($J1273,SorP!$B$1:$B$6279,0)),"",INDIRECT("'SorP'!$A$"&amp;MATCH($S1273&amp;$J1273,SorP!C:C,0))))</f>
        <v/>
      </c>
      <c r="U1273" s="222"/>
      <c r="V1273" s="223" t="e">
        <f aca="false">IF(C1273="",NA(),IF(OR(C1273="Smelter not listed",C1273="Smelter not yet identified"),MATCH($B1273&amp;$D1273,'Smelter Look-up'!$J:$J,0),MATCH($B1273&amp;$C1273,'Smelter Look-up'!$J:$J,0)))</f>
        <v>#N/A</v>
      </c>
      <c r="X1273" s="179" t="n">
        <f aca="false">IF(AND(C1273="Smelter not listed",OR(LEN(D1273)=0,LEN(E1273)=0)),1,0)</f>
        <v>0</v>
      </c>
      <c r="AB1273" s="224" t="str">
        <f aca="false">B1273&amp;C1273</f>
        <v/>
      </c>
    </row>
    <row r="1274" s="179" customFormat="true" ht="20.25" hidden="false" customHeight="false" outlineLevel="0" collapsed="false">
      <c r="A1274" s="221"/>
      <c r="B1274" s="211" t="str">
        <f aca="false">IF(LEN(A1274)=0,"",INDEX('Smelter Look-up'!$A:$A,MATCH($A1274,'Smelter Look-up'!$E:$E,0)))</f>
        <v/>
      </c>
      <c r="C1274" s="212" t="str">
        <f aca="false">IF(LEN(A1274)=0,"",INDEX('Smelter Look-up'!$C:$C,MATCH($A1274,'Smelter Look-up'!$E:$E,0)))</f>
        <v/>
      </c>
      <c r="D1274" s="213"/>
      <c r="E1274" s="211" t="str">
        <f aca="true">IF(ISERROR($V1274),"",OFFSET('Smelter Look-up'!$D$4,$V1274-4,0)&amp;"")</f>
        <v/>
      </c>
      <c r="F1274" s="214" t="str">
        <f aca="true">IF(ISERROR($V1274),"",OFFSET('Smelter Look-up'!$E$4,$V1274-4,0))</f>
        <v/>
      </c>
      <c r="G1274" s="214" t="str">
        <f aca="true">IF(C1274=$X$4,IF(ISERROR($V1274),"Enter smelter details","RMI"),IF(ISERROR($V1274),"",OFFSET('Smelter Look-up'!$F$4,$V1274-4,0)))</f>
        <v/>
      </c>
      <c r="H1274" s="215" t="str">
        <f aca="true">IF(ISERROR($V1274),"",OFFSET('Smelter Look-up'!$G$4,$V1274-4,0))</f>
        <v/>
      </c>
      <c r="I1274" s="216" t="str">
        <f aca="true">IF(ISERROR($V1274),"",OFFSET('Smelter Look-up'!$H$4,$V1274-4,0))</f>
        <v/>
      </c>
      <c r="J1274" s="216" t="str">
        <f aca="true">IF(ISERROR($V1274),"",OFFSET('Smelter Look-up'!$I$4,$V1274-4,0))</f>
        <v/>
      </c>
      <c r="K1274" s="217"/>
      <c r="L1274" s="217"/>
      <c r="M1274" s="217"/>
      <c r="N1274" s="217"/>
      <c r="O1274" s="217"/>
      <c r="P1274" s="218"/>
      <c r="Q1274" s="219"/>
      <c r="R1274" s="220" t="str">
        <f aca="true">IF(ISERROR($V1274),"",OFFSET('Smelter Look-up'!$C$4,$V1274-4,0)&amp;"")</f>
        <v/>
      </c>
      <c r="S1274" s="221" t="str">
        <f aca="true">IF(B1274="","",IF(ISERROR(MATCH($E1274,CL,0)),"Unknown",INDIRECT("'C'!$A$"&amp;MATCH($E1274,CL,0)+1)))</f>
        <v/>
      </c>
      <c r="T1274" s="221" t="str">
        <f aca="true">IF(B1274="","",IF(ISERROR(MATCH($J1274,SorP!$B$1:$B$6279,0)),"",INDIRECT("'SorP'!$A$"&amp;MATCH($S1274&amp;$J1274,SorP!C:C,0))))</f>
        <v/>
      </c>
      <c r="U1274" s="222"/>
      <c r="V1274" s="223" t="e">
        <f aca="false">IF(C1274="",NA(),IF(OR(C1274="Smelter not listed",C1274="Smelter not yet identified"),MATCH($B1274&amp;$D1274,'Smelter Look-up'!$J:$J,0),MATCH($B1274&amp;$C1274,'Smelter Look-up'!$J:$J,0)))</f>
        <v>#N/A</v>
      </c>
      <c r="X1274" s="179" t="n">
        <f aca="false">IF(AND(C1274="Smelter not listed",OR(LEN(D1274)=0,LEN(E1274)=0)),1,0)</f>
        <v>0</v>
      </c>
      <c r="AB1274" s="224" t="str">
        <f aca="false">B1274&amp;C1274</f>
        <v/>
      </c>
    </row>
    <row r="1275" s="179" customFormat="true" ht="20.25" hidden="false" customHeight="false" outlineLevel="0" collapsed="false">
      <c r="A1275" s="221"/>
      <c r="B1275" s="211" t="str">
        <f aca="false">IF(LEN(A1275)=0,"",INDEX('Smelter Look-up'!$A:$A,MATCH($A1275,'Smelter Look-up'!$E:$E,0)))</f>
        <v/>
      </c>
      <c r="C1275" s="212" t="str">
        <f aca="false">IF(LEN(A1275)=0,"",INDEX('Smelter Look-up'!$C:$C,MATCH($A1275,'Smelter Look-up'!$E:$E,0)))</f>
        <v/>
      </c>
      <c r="D1275" s="213"/>
      <c r="E1275" s="211" t="str">
        <f aca="true">IF(ISERROR($V1275),"",OFFSET('Smelter Look-up'!$D$4,$V1275-4,0)&amp;"")</f>
        <v/>
      </c>
      <c r="F1275" s="214" t="str">
        <f aca="true">IF(ISERROR($V1275),"",OFFSET('Smelter Look-up'!$E$4,$V1275-4,0))</f>
        <v/>
      </c>
      <c r="G1275" s="214" t="str">
        <f aca="true">IF(C1275=$X$4,IF(ISERROR($V1275),"Enter smelter details","RMI"),IF(ISERROR($V1275),"",OFFSET('Smelter Look-up'!$F$4,$V1275-4,0)))</f>
        <v/>
      </c>
      <c r="H1275" s="215" t="str">
        <f aca="true">IF(ISERROR($V1275),"",OFFSET('Smelter Look-up'!$G$4,$V1275-4,0))</f>
        <v/>
      </c>
      <c r="I1275" s="216" t="str">
        <f aca="true">IF(ISERROR($V1275),"",OFFSET('Smelter Look-up'!$H$4,$V1275-4,0))</f>
        <v/>
      </c>
      <c r="J1275" s="216" t="str">
        <f aca="true">IF(ISERROR($V1275),"",OFFSET('Smelter Look-up'!$I$4,$V1275-4,0))</f>
        <v/>
      </c>
      <c r="K1275" s="217"/>
      <c r="L1275" s="217"/>
      <c r="M1275" s="217"/>
      <c r="N1275" s="217"/>
      <c r="O1275" s="217"/>
      <c r="P1275" s="218"/>
      <c r="Q1275" s="219"/>
      <c r="R1275" s="220" t="str">
        <f aca="true">IF(ISERROR($V1275),"",OFFSET('Smelter Look-up'!$C$4,$V1275-4,0)&amp;"")</f>
        <v/>
      </c>
      <c r="S1275" s="221" t="str">
        <f aca="true">IF(B1275="","",IF(ISERROR(MATCH($E1275,CL,0)),"Unknown",INDIRECT("'C'!$A$"&amp;MATCH($E1275,CL,0)+1)))</f>
        <v/>
      </c>
      <c r="T1275" s="221" t="str">
        <f aca="true">IF(B1275="","",IF(ISERROR(MATCH($J1275,SorP!$B$1:$B$6279,0)),"",INDIRECT("'SorP'!$A$"&amp;MATCH($S1275&amp;$J1275,SorP!C:C,0))))</f>
        <v/>
      </c>
      <c r="U1275" s="222"/>
      <c r="V1275" s="223" t="e">
        <f aca="false">IF(C1275="",NA(),IF(OR(C1275="Smelter not listed",C1275="Smelter not yet identified"),MATCH($B1275&amp;$D1275,'Smelter Look-up'!$J:$J,0),MATCH($B1275&amp;$C1275,'Smelter Look-up'!$J:$J,0)))</f>
        <v>#N/A</v>
      </c>
      <c r="X1275" s="179" t="n">
        <f aca="false">IF(AND(C1275="Smelter not listed",OR(LEN(D1275)=0,LEN(E1275)=0)),1,0)</f>
        <v>0</v>
      </c>
      <c r="AB1275" s="224" t="str">
        <f aca="false">B1275&amp;C1275</f>
        <v/>
      </c>
    </row>
    <row r="1276" s="179" customFormat="true" ht="20.25" hidden="false" customHeight="false" outlineLevel="0" collapsed="false">
      <c r="A1276" s="221"/>
      <c r="B1276" s="211" t="str">
        <f aca="false">IF(LEN(A1276)=0,"",INDEX('Smelter Look-up'!$A:$A,MATCH($A1276,'Smelter Look-up'!$E:$E,0)))</f>
        <v/>
      </c>
      <c r="C1276" s="212" t="str">
        <f aca="false">IF(LEN(A1276)=0,"",INDEX('Smelter Look-up'!$C:$C,MATCH($A1276,'Smelter Look-up'!$E:$E,0)))</f>
        <v/>
      </c>
      <c r="D1276" s="213"/>
      <c r="E1276" s="211" t="str">
        <f aca="true">IF(ISERROR($V1276),"",OFFSET('Smelter Look-up'!$D$4,$V1276-4,0)&amp;"")</f>
        <v/>
      </c>
      <c r="F1276" s="214" t="str">
        <f aca="true">IF(ISERROR($V1276),"",OFFSET('Smelter Look-up'!$E$4,$V1276-4,0))</f>
        <v/>
      </c>
      <c r="G1276" s="214" t="str">
        <f aca="true">IF(C1276=$X$4,IF(ISERROR($V1276),"Enter smelter details","RMI"),IF(ISERROR($V1276),"",OFFSET('Smelter Look-up'!$F$4,$V1276-4,0)))</f>
        <v/>
      </c>
      <c r="H1276" s="215" t="str">
        <f aca="true">IF(ISERROR($V1276),"",OFFSET('Smelter Look-up'!$G$4,$V1276-4,0))</f>
        <v/>
      </c>
      <c r="I1276" s="216" t="str">
        <f aca="true">IF(ISERROR($V1276),"",OFFSET('Smelter Look-up'!$H$4,$V1276-4,0))</f>
        <v/>
      </c>
      <c r="J1276" s="216" t="str">
        <f aca="true">IF(ISERROR($V1276),"",OFFSET('Smelter Look-up'!$I$4,$V1276-4,0))</f>
        <v/>
      </c>
      <c r="K1276" s="217"/>
      <c r="L1276" s="217"/>
      <c r="M1276" s="217"/>
      <c r="N1276" s="217"/>
      <c r="O1276" s="217"/>
      <c r="P1276" s="218"/>
      <c r="Q1276" s="219"/>
      <c r="R1276" s="220" t="str">
        <f aca="true">IF(ISERROR($V1276),"",OFFSET('Smelter Look-up'!$C$4,$V1276-4,0)&amp;"")</f>
        <v/>
      </c>
      <c r="S1276" s="221" t="str">
        <f aca="true">IF(B1276="","",IF(ISERROR(MATCH($E1276,CL,0)),"Unknown",INDIRECT("'C'!$A$"&amp;MATCH($E1276,CL,0)+1)))</f>
        <v/>
      </c>
      <c r="T1276" s="221" t="str">
        <f aca="true">IF(B1276="","",IF(ISERROR(MATCH($J1276,SorP!$B$1:$B$6279,0)),"",INDIRECT("'SorP'!$A$"&amp;MATCH($S1276&amp;$J1276,SorP!C:C,0))))</f>
        <v/>
      </c>
      <c r="U1276" s="222"/>
      <c r="V1276" s="223" t="e">
        <f aca="false">IF(C1276="",NA(),IF(OR(C1276="Smelter not listed",C1276="Smelter not yet identified"),MATCH($B1276&amp;$D1276,'Smelter Look-up'!$J:$J,0),MATCH($B1276&amp;$C1276,'Smelter Look-up'!$J:$J,0)))</f>
        <v>#N/A</v>
      </c>
      <c r="X1276" s="179" t="n">
        <f aca="false">IF(AND(C1276="Smelter not listed",OR(LEN(D1276)=0,LEN(E1276)=0)),1,0)</f>
        <v>0</v>
      </c>
      <c r="AB1276" s="224" t="str">
        <f aca="false">B1276&amp;C1276</f>
        <v/>
      </c>
    </row>
    <row r="1277" s="179" customFormat="true" ht="20.25" hidden="false" customHeight="false" outlineLevel="0" collapsed="false">
      <c r="A1277" s="221"/>
      <c r="B1277" s="211" t="str">
        <f aca="false">IF(LEN(A1277)=0,"",INDEX('Smelter Look-up'!$A:$A,MATCH($A1277,'Smelter Look-up'!$E:$E,0)))</f>
        <v/>
      </c>
      <c r="C1277" s="212" t="str">
        <f aca="false">IF(LEN(A1277)=0,"",INDEX('Smelter Look-up'!$C:$C,MATCH($A1277,'Smelter Look-up'!$E:$E,0)))</f>
        <v/>
      </c>
      <c r="D1277" s="213"/>
      <c r="E1277" s="211" t="str">
        <f aca="true">IF(ISERROR($V1277),"",OFFSET('Smelter Look-up'!$D$4,$V1277-4,0)&amp;"")</f>
        <v/>
      </c>
      <c r="F1277" s="214" t="str">
        <f aca="true">IF(ISERROR($V1277),"",OFFSET('Smelter Look-up'!$E$4,$V1277-4,0))</f>
        <v/>
      </c>
      <c r="G1277" s="214" t="str">
        <f aca="true">IF(C1277=$X$4,IF(ISERROR($V1277),"Enter smelter details","RMI"),IF(ISERROR($V1277),"",OFFSET('Smelter Look-up'!$F$4,$V1277-4,0)))</f>
        <v/>
      </c>
      <c r="H1277" s="215" t="str">
        <f aca="true">IF(ISERROR($V1277),"",OFFSET('Smelter Look-up'!$G$4,$V1277-4,0))</f>
        <v/>
      </c>
      <c r="I1277" s="216" t="str">
        <f aca="true">IF(ISERROR($V1277),"",OFFSET('Smelter Look-up'!$H$4,$V1277-4,0))</f>
        <v/>
      </c>
      <c r="J1277" s="216" t="str">
        <f aca="true">IF(ISERROR($V1277),"",OFFSET('Smelter Look-up'!$I$4,$V1277-4,0))</f>
        <v/>
      </c>
      <c r="K1277" s="217"/>
      <c r="L1277" s="217"/>
      <c r="M1277" s="217"/>
      <c r="N1277" s="217"/>
      <c r="O1277" s="217"/>
      <c r="P1277" s="218"/>
      <c r="Q1277" s="219"/>
      <c r="R1277" s="220" t="str">
        <f aca="true">IF(ISERROR($V1277),"",OFFSET('Smelter Look-up'!$C$4,$V1277-4,0)&amp;"")</f>
        <v/>
      </c>
      <c r="S1277" s="221" t="str">
        <f aca="true">IF(B1277="","",IF(ISERROR(MATCH($E1277,CL,0)),"Unknown",INDIRECT("'C'!$A$"&amp;MATCH($E1277,CL,0)+1)))</f>
        <v/>
      </c>
      <c r="T1277" s="221" t="str">
        <f aca="true">IF(B1277="","",IF(ISERROR(MATCH($J1277,SorP!$B$1:$B$6279,0)),"",INDIRECT("'SorP'!$A$"&amp;MATCH($S1277&amp;$J1277,SorP!C:C,0))))</f>
        <v/>
      </c>
      <c r="U1277" s="222"/>
      <c r="V1277" s="223" t="e">
        <f aca="false">IF(C1277="",NA(),IF(OR(C1277="Smelter not listed",C1277="Smelter not yet identified"),MATCH($B1277&amp;$D1277,'Smelter Look-up'!$J:$J,0),MATCH($B1277&amp;$C1277,'Smelter Look-up'!$J:$J,0)))</f>
        <v>#N/A</v>
      </c>
      <c r="X1277" s="179" t="n">
        <f aca="false">IF(AND(C1277="Smelter not listed",OR(LEN(D1277)=0,LEN(E1277)=0)),1,0)</f>
        <v>0</v>
      </c>
      <c r="AB1277" s="224" t="str">
        <f aca="false">B1277&amp;C1277</f>
        <v/>
      </c>
    </row>
    <row r="1278" s="179" customFormat="true" ht="20.25" hidden="false" customHeight="false" outlineLevel="0" collapsed="false">
      <c r="A1278" s="221"/>
      <c r="B1278" s="211" t="str">
        <f aca="false">IF(LEN(A1278)=0,"",INDEX('Smelter Look-up'!$A:$A,MATCH($A1278,'Smelter Look-up'!$E:$E,0)))</f>
        <v/>
      </c>
      <c r="C1278" s="212" t="str">
        <f aca="false">IF(LEN(A1278)=0,"",INDEX('Smelter Look-up'!$C:$C,MATCH($A1278,'Smelter Look-up'!$E:$E,0)))</f>
        <v/>
      </c>
      <c r="D1278" s="213"/>
      <c r="E1278" s="211" t="str">
        <f aca="true">IF(ISERROR($V1278),"",OFFSET('Smelter Look-up'!$D$4,$V1278-4,0)&amp;"")</f>
        <v/>
      </c>
      <c r="F1278" s="214" t="str">
        <f aca="true">IF(ISERROR($V1278),"",OFFSET('Smelter Look-up'!$E$4,$V1278-4,0))</f>
        <v/>
      </c>
      <c r="G1278" s="214" t="str">
        <f aca="true">IF(C1278=$X$4,IF(ISERROR($V1278),"Enter smelter details","RMI"),IF(ISERROR($V1278),"",OFFSET('Smelter Look-up'!$F$4,$V1278-4,0)))</f>
        <v/>
      </c>
      <c r="H1278" s="215" t="str">
        <f aca="true">IF(ISERROR($V1278),"",OFFSET('Smelter Look-up'!$G$4,$V1278-4,0))</f>
        <v/>
      </c>
      <c r="I1278" s="216" t="str">
        <f aca="true">IF(ISERROR($V1278),"",OFFSET('Smelter Look-up'!$H$4,$V1278-4,0))</f>
        <v/>
      </c>
      <c r="J1278" s="216" t="str">
        <f aca="true">IF(ISERROR($V1278),"",OFFSET('Smelter Look-up'!$I$4,$V1278-4,0))</f>
        <v/>
      </c>
      <c r="K1278" s="217"/>
      <c r="L1278" s="217"/>
      <c r="M1278" s="217"/>
      <c r="N1278" s="217"/>
      <c r="O1278" s="217"/>
      <c r="P1278" s="218"/>
      <c r="Q1278" s="219"/>
      <c r="R1278" s="220" t="str">
        <f aca="true">IF(ISERROR($V1278),"",OFFSET('Smelter Look-up'!$C$4,$V1278-4,0)&amp;"")</f>
        <v/>
      </c>
      <c r="S1278" s="221" t="str">
        <f aca="true">IF(B1278="","",IF(ISERROR(MATCH($E1278,CL,0)),"Unknown",INDIRECT("'C'!$A$"&amp;MATCH($E1278,CL,0)+1)))</f>
        <v/>
      </c>
      <c r="T1278" s="221" t="str">
        <f aca="true">IF(B1278="","",IF(ISERROR(MATCH($J1278,SorP!$B$1:$B$6279,0)),"",INDIRECT("'SorP'!$A$"&amp;MATCH($S1278&amp;$J1278,SorP!C:C,0))))</f>
        <v/>
      </c>
      <c r="U1278" s="222"/>
      <c r="V1278" s="223" t="e">
        <f aca="false">IF(C1278="",NA(),IF(OR(C1278="Smelter not listed",C1278="Smelter not yet identified"),MATCH($B1278&amp;$D1278,'Smelter Look-up'!$J:$J,0),MATCH($B1278&amp;$C1278,'Smelter Look-up'!$J:$J,0)))</f>
        <v>#N/A</v>
      </c>
      <c r="X1278" s="179" t="n">
        <f aca="false">IF(AND(C1278="Smelter not listed",OR(LEN(D1278)=0,LEN(E1278)=0)),1,0)</f>
        <v>0</v>
      </c>
      <c r="AB1278" s="224" t="str">
        <f aca="false">B1278&amp;C1278</f>
        <v/>
      </c>
    </row>
    <row r="1279" s="179" customFormat="true" ht="20.25" hidden="false" customHeight="false" outlineLevel="0" collapsed="false">
      <c r="A1279" s="221"/>
      <c r="B1279" s="211" t="str">
        <f aca="false">IF(LEN(A1279)=0,"",INDEX('Smelter Look-up'!$A:$A,MATCH($A1279,'Smelter Look-up'!$E:$E,0)))</f>
        <v/>
      </c>
      <c r="C1279" s="212" t="str">
        <f aca="false">IF(LEN(A1279)=0,"",INDEX('Smelter Look-up'!$C:$C,MATCH($A1279,'Smelter Look-up'!$E:$E,0)))</f>
        <v/>
      </c>
      <c r="D1279" s="213"/>
      <c r="E1279" s="211" t="str">
        <f aca="true">IF(ISERROR($V1279),"",OFFSET('Smelter Look-up'!$D$4,$V1279-4,0)&amp;"")</f>
        <v/>
      </c>
      <c r="F1279" s="214" t="str">
        <f aca="true">IF(ISERROR($V1279),"",OFFSET('Smelter Look-up'!$E$4,$V1279-4,0))</f>
        <v/>
      </c>
      <c r="G1279" s="214" t="str">
        <f aca="true">IF(C1279=$X$4,IF(ISERROR($V1279),"Enter smelter details","RMI"),IF(ISERROR($V1279),"",OFFSET('Smelter Look-up'!$F$4,$V1279-4,0)))</f>
        <v/>
      </c>
      <c r="H1279" s="215" t="str">
        <f aca="true">IF(ISERROR($V1279),"",OFFSET('Smelter Look-up'!$G$4,$V1279-4,0))</f>
        <v/>
      </c>
      <c r="I1279" s="216" t="str">
        <f aca="true">IF(ISERROR($V1279),"",OFFSET('Smelter Look-up'!$H$4,$V1279-4,0))</f>
        <v/>
      </c>
      <c r="J1279" s="216" t="str">
        <f aca="true">IF(ISERROR($V1279),"",OFFSET('Smelter Look-up'!$I$4,$V1279-4,0))</f>
        <v/>
      </c>
      <c r="K1279" s="217"/>
      <c r="L1279" s="217"/>
      <c r="M1279" s="217"/>
      <c r="N1279" s="217"/>
      <c r="O1279" s="217"/>
      <c r="P1279" s="218"/>
      <c r="Q1279" s="219"/>
      <c r="R1279" s="220" t="str">
        <f aca="true">IF(ISERROR($V1279),"",OFFSET('Smelter Look-up'!$C$4,$V1279-4,0)&amp;"")</f>
        <v/>
      </c>
      <c r="S1279" s="221" t="str">
        <f aca="true">IF(B1279="","",IF(ISERROR(MATCH($E1279,CL,0)),"Unknown",INDIRECT("'C'!$A$"&amp;MATCH($E1279,CL,0)+1)))</f>
        <v/>
      </c>
      <c r="T1279" s="221" t="str">
        <f aca="true">IF(B1279="","",IF(ISERROR(MATCH($J1279,SorP!$B$1:$B$6279,0)),"",INDIRECT("'SorP'!$A$"&amp;MATCH($S1279&amp;$J1279,SorP!C:C,0))))</f>
        <v/>
      </c>
      <c r="U1279" s="222"/>
      <c r="V1279" s="223" t="e">
        <f aca="false">IF(C1279="",NA(),IF(OR(C1279="Smelter not listed",C1279="Smelter not yet identified"),MATCH($B1279&amp;$D1279,'Smelter Look-up'!$J:$J,0),MATCH($B1279&amp;$C1279,'Smelter Look-up'!$J:$J,0)))</f>
        <v>#N/A</v>
      </c>
      <c r="X1279" s="179" t="n">
        <f aca="false">IF(AND(C1279="Smelter not listed",OR(LEN(D1279)=0,LEN(E1279)=0)),1,0)</f>
        <v>0</v>
      </c>
      <c r="AB1279" s="224" t="str">
        <f aca="false">B1279&amp;C1279</f>
        <v/>
      </c>
    </row>
    <row r="1280" s="179" customFormat="true" ht="20.25" hidden="false" customHeight="false" outlineLevel="0" collapsed="false">
      <c r="A1280" s="221"/>
      <c r="B1280" s="211" t="str">
        <f aca="false">IF(LEN(A1280)=0,"",INDEX('Smelter Look-up'!$A:$A,MATCH($A1280,'Smelter Look-up'!$E:$E,0)))</f>
        <v/>
      </c>
      <c r="C1280" s="212" t="str">
        <f aca="false">IF(LEN(A1280)=0,"",INDEX('Smelter Look-up'!$C:$C,MATCH($A1280,'Smelter Look-up'!$E:$E,0)))</f>
        <v/>
      </c>
      <c r="D1280" s="213"/>
      <c r="E1280" s="211" t="str">
        <f aca="true">IF(ISERROR($V1280),"",OFFSET('Smelter Look-up'!$D$4,$V1280-4,0)&amp;"")</f>
        <v/>
      </c>
      <c r="F1280" s="214" t="str">
        <f aca="true">IF(ISERROR($V1280),"",OFFSET('Smelter Look-up'!$E$4,$V1280-4,0))</f>
        <v/>
      </c>
      <c r="G1280" s="214" t="str">
        <f aca="true">IF(C1280=$X$4,IF(ISERROR($V1280),"Enter smelter details","RMI"),IF(ISERROR($V1280),"",OFFSET('Smelter Look-up'!$F$4,$V1280-4,0)))</f>
        <v/>
      </c>
      <c r="H1280" s="215" t="str">
        <f aca="true">IF(ISERROR($V1280),"",OFFSET('Smelter Look-up'!$G$4,$V1280-4,0))</f>
        <v/>
      </c>
      <c r="I1280" s="216" t="str">
        <f aca="true">IF(ISERROR($V1280),"",OFFSET('Smelter Look-up'!$H$4,$V1280-4,0))</f>
        <v/>
      </c>
      <c r="J1280" s="216" t="str">
        <f aca="true">IF(ISERROR($V1280),"",OFFSET('Smelter Look-up'!$I$4,$V1280-4,0))</f>
        <v/>
      </c>
      <c r="K1280" s="217"/>
      <c r="L1280" s="217"/>
      <c r="M1280" s="217"/>
      <c r="N1280" s="217"/>
      <c r="O1280" s="217"/>
      <c r="P1280" s="218"/>
      <c r="Q1280" s="219"/>
      <c r="R1280" s="220" t="str">
        <f aca="true">IF(ISERROR($V1280),"",OFFSET('Smelter Look-up'!$C$4,$V1280-4,0)&amp;"")</f>
        <v/>
      </c>
      <c r="S1280" s="221" t="str">
        <f aca="true">IF(B1280="","",IF(ISERROR(MATCH($E1280,CL,0)),"Unknown",INDIRECT("'C'!$A$"&amp;MATCH($E1280,CL,0)+1)))</f>
        <v/>
      </c>
      <c r="T1280" s="221" t="str">
        <f aca="true">IF(B1280="","",IF(ISERROR(MATCH($J1280,SorP!$B$1:$B$6279,0)),"",INDIRECT("'SorP'!$A$"&amp;MATCH($S1280&amp;$J1280,SorP!C:C,0))))</f>
        <v/>
      </c>
      <c r="U1280" s="222"/>
      <c r="V1280" s="223" t="e">
        <f aca="false">IF(C1280="",NA(),IF(OR(C1280="Smelter not listed",C1280="Smelter not yet identified"),MATCH($B1280&amp;$D1280,'Smelter Look-up'!$J:$J,0),MATCH($B1280&amp;$C1280,'Smelter Look-up'!$J:$J,0)))</f>
        <v>#N/A</v>
      </c>
      <c r="X1280" s="179" t="n">
        <f aca="false">IF(AND(C1280="Smelter not listed",OR(LEN(D1280)=0,LEN(E1280)=0)),1,0)</f>
        <v>0</v>
      </c>
      <c r="AB1280" s="224" t="str">
        <f aca="false">B1280&amp;C1280</f>
        <v/>
      </c>
    </row>
    <row r="1281" s="179" customFormat="true" ht="20.25" hidden="false" customHeight="false" outlineLevel="0" collapsed="false">
      <c r="A1281" s="221"/>
      <c r="B1281" s="211" t="str">
        <f aca="false">IF(LEN(A1281)=0,"",INDEX('Smelter Look-up'!$A:$A,MATCH($A1281,'Smelter Look-up'!$E:$E,0)))</f>
        <v/>
      </c>
      <c r="C1281" s="212" t="str">
        <f aca="false">IF(LEN(A1281)=0,"",INDEX('Smelter Look-up'!$C:$C,MATCH($A1281,'Smelter Look-up'!$E:$E,0)))</f>
        <v/>
      </c>
      <c r="D1281" s="213"/>
      <c r="E1281" s="211" t="str">
        <f aca="true">IF(ISERROR($V1281),"",OFFSET('Smelter Look-up'!$D$4,$V1281-4,0)&amp;"")</f>
        <v/>
      </c>
      <c r="F1281" s="214" t="str">
        <f aca="true">IF(ISERROR($V1281),"",OFFSET('Smelter Look-up'!$E$4,$V1281-4,0))</f>
        <v/>
      </c>
      <c r="G1281" s="214" t="str">
        <f aca="true">IF(C1281=$X$4,IF(ISERROR($V1281),"Enter smelter details","RMI"),IF(ISERROR($V1281),"",OFFSET('Smelter Look-up'!$F$4,$V1281-4,0)))</f>
        <v/>
      </c>
      <c r="H1281" s="215" t="str">
        <f aca="true">IF(ISERROR($V1281),"",OFFSET('Smelter Look-up'!$G$4,$V1281-4,0))</f>
        <v/>
      </c>
      <c r="I1281" s="216" t="str">
        <f aca="true">IF(ISERROR($V1281),"",OFFSET('Smelter Look-up'!$H$4,$V1281-4,0))</f>
        <v/>
      </c>
      <c r="J1281" s="216" t="str">
        <f aca="true">IF(ISERROR($V1281),"",OFFSET('Smelter Look-up'!$I$4,$V1281-4,0))</f>
        <v/>
      </c>
      <c r="K1281" s="217"/>
      <c r="L1281" s="217"/>
      <c r="M1281" s="217"/>
      <c r="N1281" s="217"/>
      <c r="O1281" s="217"/>
      <c r="P1281" s="218"/>
      <c r="Q1281" s="219"/>
      <c r="R1281" s="220" t="str">
        <f aca="true">IF(ISERROR($V1281),"",OFFSET('Smelter Look-up'!$C$4,$V1281-4,0)&amp;"")</f>
        <v/>
      </c>
      <c r="S1281" s="221" t="str">
        <f aca="true">IF(B1281="","",IF(ISERROR(MATCH($E1281,CL,0)),"Unknown",INDIRECT("'C'!$A$"&amp;MATCH($E1281,CL,0)+1)))</f>
        <v/>
      </c>
      <c r="T1281" s="221" t="str">
        <f aca="true">IF(B1281="","",IF(ISERROR(MATCH($J1281,SorP!$B$1:$B$6279,0)),"",INDIRECT("'SorP'!$A$"&amp;MATCH($S1281&amp;$J1281,SorP!C:C,0))))</f>
        <v/>
      </c>
      <c r="U1281" s="222"/>
      <c r="V1281" s="223" t="e">
        <f aca="false">IF(C1281="",NA(),IF(OR(C1281="Smelter not listed",C1281="Smelter not yet identified"),MATCH($B1281&amp;$D1281,'Smelter Look-up'!$J:$J,0),MATCH($B1281&amp;$C1281,'Smelter Look-up'!$J:$J,0)))</f>
        <v>#N/A</v>
      </c>
      <c r="X1281" s="179" t="n">
        <f aca="false">IF(AND(C1281="Smelter not listed",OR(LEN(D1281)=0,LEN(E1281)=0)),1,0)</f>
        <v>0</v>
      </c>
      <c r="AB1281" s="224" t="str">
        <f aca="false">B1281&amp;C1281</f>
        <v/>
      </c>
    </row>
    <row r="1282" s="179" customFormat="true" ht="20.25" hidden="false" customHeight="false" outlineLevel="0" collapsed="false">
      <c r="A1282" s="221"/>
      <c r="B1282" s="211" t="str">
        <f aca="false">IF(LEN(A1282)=0,"",INDEX('Smelter Look-up'!$A:$A,MATCH($A1282,'Smelter Look-up'!$E:$E,0)))</f>
        <v/>
      </c>
      <c r="C1282" s="212" t="str">
        <f aca="false">IF(LEN(A1282)=0,"",INDEX('Smelter Look-up'!$C:$C,MATCH($A1282,'Smelter Look-up'!$E:$E,0)))</f>
        <v/>
      </c>
      <c r="D1282" s="213"/>
      <c r="E1282" s="211" t="str">
        <f aca="true">IF(ISERROR($V1282),"",OFFSET('Smelter Look-up'!$D$4,$V1282-4,0)&amp;"")</f>
        <v/>
      </c>
      <c r="F1282" s="214" t="str">
        <f aca="true">IF(ISERROR($V1282),"",OFFSET('Smelter Look-up'!$E$4,$V1282-4,0))</f>
        <v/>
      </c>
      <c r="G1282" s="214" t="str">
        <f aca="true">IF(C1282=$X$4,IF(ISERROR($V1282),"Enter smelter details","RMI"),IF(ISERROR($V1282),"",OFFSET('Smelter Look-up'!$F$4,$V1282-4,0)))</f>
        <v/>
      </c>
      <c r="H1282" s="215" t="str">
        <f aca="true">IF(ISERROR($V1282),"",OFFSET('Smelter Look-up'!$G$4,$V1282-4,0))</f>
        <v/>
      </c>
      <c r="I1282" s="216" t="str">
        <f aca="true">IF(ISERROR($V1282),"",OFFSET('Smelter Look-up'!$H$4,$V1282-4,0))</f>
        <v/>
      </c>
      <c r="J1282" s="216" t="str">
        <f aca="true">IF(ISERROR($V1282),"",OFFSET('Smelter Look-up'!$I$4,$V1282-4,0))</f>
        <v/>
      </c>
      <c r="K1282" s="217"/>
      <c r="L1282" s="217"/>
      <c r="M1282" s="217"/>
      <c r="N1282" s="217"/>
      <c r="O1282" s="217"/>
      <c r="P1282" s="218"/>
      <c r="Q1282" s="219"/>
      <c r="R1282" s="220" t="str">
        <f aca="true">IF(ISERROR($V1282),"",OFFSET('Smelter Look-up'!$C$4,$V1282-4,0)&amp;"")</f>
        <v/>
      </c>
      <c r="S1282" s="221" t="str">
        <f aca="true">IF(B1282="","",IF(ISERROR(MATCH($E1282,CL,0)),"Unknown",INDIRECT("'C'!$A$"&amp;MATCH($E1282,CL,0)+1)))</f>
        <v/>
      </c>
      <c r="T1282" s="221" t="str">
        <f aca="true">IF(B1282="","",IF(ISERROR(MATCH($J1282,SorP!$B$1:$B$6279,0)),"",INDIRECT("'SorP'!$A$"&amp;MATCH($S1282&amp;$J1282,SorP!C:C,0))))</f>
        <v/>
      </c>
      <c r="U1282" s="222"/>
      <c r="V1282" s="223" t="e">
        <f aca="false">IF(C1282="",NA(),IF(OR(C1282="Smelter not listed",C1282="Smelter not yet identified"),MATCH($B1282&amp;$D1282,'Smelter Look-up'!$J:$J,0),MATCH($B1282&amp;$C1282,'Smelter Look-up'!$J:$J,0)))</f>
        <v>#N/A</v>
      </c>
      <c r="X1282" s="179" t="n">
        <f aca="false">IF(AND(C1282="Smelter not listed",OR(LEN(D1282)=0,LEN(E1282)=0)),1,0)</f>
        <v>0</v>
      </c>
      <c r="AB1282" s="224" t="str">
        <f aca="false">B1282&amp;C1282</f>
        <v/>
      </c>
    </row>
    <row r="1283" s="179" customFormat="true" ht="20.25" hidden="false" customHeight="false" outlineLevel="0" collapsed="false">
      <c r="A1283" s="221"/>
      <c r="B1283" s="211" t="str">
        <f aca="false">IF(LEN(A1283)=0,"",INDEX('Smelter Look-up'!$A:$A,MATCH($A1283,'Smelter Look-up'!$E:$E,0)))</f>
        <v/>
      </c>
      <c r="C1283" s="212" t="str">
        <f aca="false">IF(LEN(A1283)=0,"",INDEX('Smelter Look-up'!$C:$C,MATCH($A1283,'Smelter Look-up'!$E:$E,0)))</f>
        <v/>
      </c>
      <c r="D1283" s="213"/>
      <c r="E1283" s="211" t="str">
        <f aca="true">IF(ISERROR($V1283),"",OFFSET('Smelter Look-up'!$D$4,$V1283-4,0)&amp;"")</f>
        <v/>
      </c>
      <c r="F1283" s="214" t="str">
        <f aca="true">IF(ISERROR($V1283),"",OFFSET('Smelter Look-up'!$E$4,$V1283-4,0))</f>
        <v/>
      </c>
      <c r="G1283" s="214" t="str">
        <f aca="true">IF(C1283=$X$4,IF(ISERROR($V1283),"Enter smelter details","RMI"),IF(ISERROR($V1283),"",OFFSET('Smelter Look-up'!$F$4,$V1283-4,0)))</f>
        <v/>
      </c>
      <c r="H1283" s="215" t="str">
        <f aca="true">IF(ISERROR($V1283),"",OFFSET('Smelter Look-up'!$G$4,$V1283-4,0))</f>
        <v/>
      </c>
      <c r="I1283" s="216" t="str">
        <f aca="true">IF(ISERROR($V1283),"",OFFSET('Smelter Look-up'!$H$4,$V1283-4,0))</f>
        <v/>
      </c>
      <c r="J1283" s="216" t="str">
        <f aca="true">IF(ISERROR($V1283),"",OFFSET('Smelter Look-up'!$I$4,$V1283-4,0))</f>
        <v/>
      </c>
      <c r="K1283" s="217"/>
      <c r="L1283" s="217"/>
      <c r="M1283" s="217"/>
      <c r="N1283" s="217"/>
      <c r="O1283" s="217"/>
      <c r="P1283" s="218"/>
      <c r="Q1283" s="219"/>
      <c r="R1283" s="220" t="str">
        <f aca="true">IF(ISERROR($V1283),"",OFFSET('Smelter Look-up'!$C$4,$V1283-4,0)&amp;"")</f>
        <v/>
      </c>
      <c r="S1283" s="221" t="str">
        <f aca="true">IF(B1283="","",IF(ISERROR(MATCH($E1283,CL,0)),"Unknown",INDIRECT("'C'!$A$"&amp;MATCH($E1283,CL,0)+1)))</f>
        <v/>
      </c>
      <c r="T1283" s="221" t="str">
        <f aca="true">IF(B1283="","",IF(ISERROR(MATCH($J1283,SorP!$B$1:$B$6279,0)),"",INDIRECT("'SorP'!$A$"&amp;MATCH($S1283&amp;$J1283,SorP!C:C,0))))</f>
        <v/>
      </c>
      <c r="U1283" s="222"/>
      <c r="V1283" s="223" t="e">
        <f aca="false">IF(C1283="",NA(),IF(OR(C1283="Smelter not listed",C1283="Smelter not yet identified"),MATCH($B1283&amp;$D1283,'Smelter Look-up'!$J:$J,0),MATCH($B1283&amp;$C1283,'Smelter Look-up'!$J:$J,0)))</f>
        <v>#N/A</v>
      </c>
      <c r="X1283" s="179" t="n">
        <f aca="false">IF(AND(C1283="Smelter not listed",OR(LEN(D1283)=0,LEN(E1283)=0)),1,0)</f>
        <v>0</v>
      </c>
      <c r="AB1283" s="224" t="str">
        <f aca="false">B1283&amp;C1283</f>
        <v/>
      </c>
    </row>
    <row r="1284" s="179" customFormat="true" ht="20.25" hidden="false" customHeight="false" outlineLevel="0" collapsed="false">
      <c r="A1284" s="221"/>
      <c r="B1284" s="211" t="str">
        <f aca="false">IF(LEN(A1284)=0,"",INDEX('Smelter Look-up'!$A:$A,MATCH($A1284,'Smelter Look-up'!$E:$E,0)))</f>
        <v/>
      </c>
      <c r="C1284" s="212" t="str">
        <f aca="false">IF(LEN(A1284)=0,"",INDEX('Smelter Look-up'!$C:$C,MATCH($A1284,'Smelter Look-up'!$E:$E,0)))</f>
        <v/>
      </c>
      <c r="D1284" s="213"/>
      <c r="E1284" s="211" t="str">
        <f aca="true">IF(ISERROR($V1284),"",OFFSET('Smelter Look-up'!$D$4,$V1284-4,0)&amp;"")</f>
        <v/>
      </c>
      <c r="F1284" s="214" t="str">
        <f aca="true">IF(ISERROR($V1284),"",OFFSET('Smelter Look-up'!$E$4,$V1284-4,0))</f>
        <v/>
      </c>
      <c r="G1284" s="214" t="str">
        <f aca="true">IF(C1284=$X$4,IF(ISERROR($V1284),"Enter smelter details","RMI"),IF(ISERROR($V1284),"",OFFSET('Smelter Look-up'!$F$4,$V1284-4,0)))</f>
        <v/>
      </c>
      <c r="H1284" s="215" t="str">
        <f aca="true">IF(ISERROR($V1284),"",OFFSET('Smelter Look-up'!$G$4,$V1284-4,0))</f>
        <v/>
      </c>
      <c r="I1284" s="216" t="str">
        <f aca="true">IF(ISERROR($V1284),"",OFFSET('Smelter Look-up'!$H$4,$V1284-4,0))</f>
        <v/>
      </c>
      <c r="J1284" s="216" t="str">
        <f aca="true">IF(ISERROR($V1284),"",OFFSET('Smelter Look-up'!$I$4,$V1284-4,0))</f>
        <v/>
      </c>
      <c r="K1284" s="217"/>
      <c r="L1284" s="217"/>
      <c r="M1284" s="217"/>
      <c r="N1284" s="217"/>
      <c r="O1284" s="217"/>
      <c r="P1284" s="218"/>
      <c r="Q1284" s="219"/>
      <c r="R1284" s="220" t="str">
        <f aca="true">IF(ISERROR($V1284),"",OFFSET('Smelter Look-up'!$C$4,$V1284-4,0)&amp;"")</f>
        <v/>
      </c>
      <c r="S1284" s="221" t="str">
        <f aca="true">IF(B1284="","",IF(ISERROR(MATCH($E1284,CL,0)),"Unknown",INDIRECT("'C'!$A$"&amp;MATCH($E1284,CL,0)+1)))</f>
        <v/>
      </c>
      <c r="T1284" s="221" t="str">
        <f aca="true">IF(B1284="","",IF(ISERROR(MATCH($J1284,SorP!$B$1:$B$6279,0)),"",INDIRECT("'SorP'!$A$"&amp;MATCH($S1284&amp;$J1284,SorP!C:C,0))))</f>
        <v/>
      </c>
      <c r="U1284" s="222"/>
      <c r="V1284" s="223" t="e">
        <f aca="false">IF(C1284="",NA(),IF(OR(C1284="Smelter not listed",C1284="Smelter not yet identified"),MATCH($B1284&amp;$D1284,'Smelter Look-up'!$J:$J,0),MATCH($B1284&amp;$C1284,'Smelter Look-up'!$J:$J,0)))</f>
        <v>#N/A</v>
      </c>
      <c r="X1284" s="179" t="n">
        <f aca="false">IF(AND(C1284="Smelter not listed",OR(LEN(D1284)=0,LEN(E1284)=0)),1,0)</f>
        <v>0</v>
      </c>
      <c r="AB1284" s="224" t="str">
        <f aca="false">B1284&amp;C1284</f>
        <v/>
      </c>
    </row>
    <row r="1285" s="179" customFormat="true" ht="20.25" hidden="false" customHeight="false" outlineLevel="0" collapsed="false">
      <c r="A1285" s="221"/>
      <c r="B1285" s="211" t="str">
        <f aca="false">IF(LEN(A1285)=0,"",INDEX('Smelter Look-up'!$A:$A,MATCH($A1285,'Smelter Look-up'!$E:$E,0)))</f>
        <v/>
      </c>
      <c r="C1285" s="212" t="str">
        <f aca="false">IF(LEN(A1285)=0,"",INDEX('Smelter Look-up'!$C:$C,MATCH($A1285,'Smelter Look-up'!$E:$E,0)))</f>
        <v/>
      </c>
      <c r="D1285" s="213"/>
      <c r="E1285" s="211" t="str">
        <f aca="true">IF(ISERROR($V1285),"",OFFSET('Smelter Look-up'!$D$4,$V1285-4,0)&amp;"")</f>
        <v/>
      </c>
      <c r="F1285" s="214" t="str">
        <f aca="true">IF(ISERROR($V1285),"",OFFSET('Smelter Look-up'!$E$4,$V1285-4,0))</f>
        <v/>
      </c>
      <c r="G1285" s="214" t="str">
        <f aca="true">IF(C1285=$X$4,IF(ISERROR($V1285),"Enter smelter details","RMI"),IF(ISERROR($V1285),"",OFFSET('Smelter Look-up'!$F$4,$V1285-4,0)))</f>
        <v/>
      </c>
      <c r="H1285" s="215" t="str">
        <f aca="true">IF(ISERROR($V1285),"",OFFSET('Smelter Look-up'!$G$4,$V1285-4,0))</f>
        <v/>
      </c>
      <c r="I1285" s="216" t="str">
        <f aca="true">IF(ISERROR($V1285),"",OFFSET('Smelter Look-up'!$H$4,$V1285-4,0))</f>
        <v/>
      </c>
      <c r="J1285" s="216" t="str">
        <f aca="true">IF(ISERROR($V1285),"",OFFSET('Smelter Look-up'!$I$4,$V1285-4,0))</f>
        <v/>
      </c>
      <c r="K1285" s="217"/>
      <c r="L1285" s="217"/>
      <c r="M1285" s="217"/>
      <c r="N1285" s="217"/>
      <c r="O1285" s="217"/>
      <c r="P1285" s="218"/>
      <c r="Q1285" s="219"/>
      <c r="R1285" s="220" t="str">
        <f aca="true">IF(ISERROR($V1285),"",OFFSET('Smelter Look-up'!$C$4,$V1285-4,0)&amp;"")</f>
        <v/>
      </c>
      <c r="S1285" s="221" t="str">
        <f aca="true">IF(B1285="","",IF(ISERROR(MATCH($E1285,CL,0)),"Unknown",INDIRECT("'C'!$A$"&amp;MATCH($E1285,CL,0)+1)))</f>
        <v/>
      </c>
      <c r="T1285" s="221" t="str">
        <f aca="true">IF(B1285="","",IF(ISERROR(MATCH($J1285,SorP!$B$1:$B$6279,0)),"",INDIRECT("'SorP'!$A$"&amp;MATCH($S1285&amp;$J1285,SorP!C:C,0))))</f>
        <v/>
      </c>
      <c r="U1285" s="222"/>
      <c r="V1285" s="223" t="e">
        <f aca="false">IF(C1285="",NA(),IF(OR(C1285="Smelter not listed",C1285="Smelter not yet identified"),MATCH($B1285&amp;$D1285,'Smelter Look-up'!$J:$J,0),MATCH($B1285&amp;$C1285,'Smelter Look-up'!$J:$J,0)))</f>
        <v>#N/A</v>
      </c>
      <c r="X1285" s="179" t="n">
        <f aca="false">IF(AND(C1285="Smelter not listed",OR(LEN(D1285)=0,LEN(E1285)=0)),1,0)</f>
        <v>0</v>
      </c>
      <c r="AB1285" s="224" t="str">
        <f aca="false">B1285&amp;C1285</f>
        <v/>
      </c>
    </row>
    <row r="1286" s="179" customFormat="true" ht="20.25" hidden="false" customHeight="false" outlineLevel="0" collapsed="false">
      <c r="A1286" s="221"/>
      <c r="B1286" s="211" t="str">
        <f aca="false">IF(LEN(A1286)=0,"",INDEX('Smelter Look-up'!$A:$A,MATCH($A1286,'Smelter Look-up'!$E:$E,0)))</f>
        <v/>
      </c>
      <c r="C1286" s="212" t="str">
        <f aca="false">IF(LEN(A1286)=0,"",INDEX('Smelter Look-up'!$C:$C,MATCH($A1286,'Smelter Look-up'!$E:$E,0)))</f>
        <v/>
      </c>
      <c r="D1286" s="213"/>
      <c r="E1286" s="211" t="str">
        <f aca="true">IF(ISERROR($V1286),"",OFFSET('Smelter Look-up'!$D$4,$V1286-4,0)&amp;"")</f>
        <v/>
      </c>
      <c r="F1286" s="214" t="str">
        <f aca="true">IF(ISERROR($V1286),"",OFFSET('Smelter Look-up'!$E$4,$V1286-4,0))</f>
        <v/>
      </c>
      <c r="G1286" s="214" t="str">
        <f aca="true">IF(C1286=$X$4,IF(ISERROR($V1286),"Enter smelter details","RMI"),IF(ISERROR($V1286),"",OFFSET('Smelter Look-up'!$F$4,$V1286-4,0)))</f>
        <v/>
      </c>
      <c r="H1286" s="215" t="str">
        <f aca="true">IF(ISERROR($V1286),"",OFFSET('Smelter Look-up'!$G$4,$V1286-4,0))</f>
        <v/>
      </c>
      <c r="I1286" s="216" t="str">
        <f aca="true">IF(ISERROR($V1286),"",OFFSET('Smelter Look-up'!$H$4,$V1286-4,0))</f>
        <v/>
      </c>
      <c r="J1286" s="216" t="str">
        <f aca="true">IF(ISERROR($V1286),"",OFFSET('Smelter Look-up'!$I$4,$V1286-4,0))</f>
        <v/>
      </c>
      <c r="K1286" s="217"/>
      <c r="L1286" s="217"/>
      <c r="M1286" s="217"/>
      <c r="N1286" s="217"/>
      <c r="O1286" s="217"/>
      <c r="P1286" s="218"/>
      <c r="Q1286" s="219"/>
      <c r="R1286" s="220" t="str">
        <f aca="true">IF(ISERROR($V1286),"",OFFSET('Smelter Look-up'!$C$4,$V1286-4,0)&amp;"")</f>
        <v/>
      </c>
      <c r="S1286" s="221" t="str">
        <f aca="true">IF(B1286="","",IF(ISERROR(MATCH($E1286,CL,0)),"Unknown",INDIRECT("'C'!$A$"&amp;MATCH($E1286,CL,0)+1)))</f>
        <v/>
      </c>
      <c r="T1286" s="221" t="str">
        <f aca="true">IF(B1286="","",IF(ISERROR(MATCH($J1286,SorP!$B$1:$B$6279,0)),"",INDIRECT("'SorP'!$A$"&amp;MATCH($S1286&amp;$J1286,SorP!C:C,0))))</f>
        <v/>
      </c>
      <c r="U1286" s="222"/>
      <c r="V1286" s="223" t="e">
        <f aca="false">IF(C1286="",NA(),IF(OR(C1286="Smelter not listed",C1286="Smelter not yet identified"),MATCH($B1286&amp;$D1286,'Smelter Look-up'!$J:$J,0),MATCH($B1286&amp;$C1286,'Smelter Look-up'!$J:$J,0)))</f>
        <v>#N/A</v>
      </c>
      <c r="X1286" s="179" t="n">
        <f aca="false">IF(AND(C1286="Smelter not listed",OR(LEN(D1286)=0,LEN(E1286)=0)),1,0)</f>
        <v>0</v>
      </c>
      <c r="AB1286" s="224" t="str">
        <f aca="false">B1286&amp;C1286</f>
        <v/>
      </c>
    </row>
    <row r="1287" s="179" customFormat="true" ht="20.25" hidden="false" customHeight="false" outlineLevel="0" collapsed="false">
      <c r="A1287" s="221"/>
      <c r="B1287" s="211" t="str">
        <f aca="false">IF(LEN(A1287)=0,"",INDEX('Smelter Look-up'!$A:$A,MATCH($A1287,'Smelter Look-up'!$E:$E,0)))</f>
        <v/>
      </c>
      <c r="C1287" s="212" t="str">
        <f aca="false">IF(LEN(A1287)=0,"",INDEX('Smelter Look-up'!$C:$C,MATCH($A1287,'Smelter Look-up'!$E:$E,0)))</f>
        <v/>
      </c>
      <c r="D1287" s="213"/>
      <c r="E1287" s="211" t="str">
        <f aca="true">IF(ISERROR($V1287),"",OFFSET('Smelter Look-up'!$D$4,$V1287-4,0)&amp;"")</f>
        <v/>
      </c>
      <c r="F1287" s="214" t="str">
        <f aca="true">IF(ISERROR($V1287),"",OFFSET('Smelter Look-up'!$E$4,$V1287-4,0))</f>
        <v/>
      </c>
      <c r="G1287" s="214" t="str">
        <f aca="true">IF(C1287=$X$4,IF(ISERROR($V1287),"Enter smelter details","RMI"),IF(ISERROR($V1287),"",OFFSET('Smelter Look-up'!$F$4,$V1287-4,0)))</f>
        <v/>
      </c>
      <c r="H1287" s="215" t="str">
        <f aca="true">IF(ISERROR($V1287),"",OFFSET('Smelter Look-up'!$G$4,$V1287-4,0))</f>
        <v/>
      </c>
      <c r="I1287" s="216" t="str">
        <f aca="true">IF(ISERROR($V1287),"",OFFSET('Smelter Look-up'!$H$4,$V1287-4,0))</f>
        <v/>
      </c>
      <c r="J1287" s="216" t="str">
        <f aca="true">IF(ISERROR($V1287),"",OFFSET('Smelter Look-up'!$I$4,$V1287-4,0))</f>
        <v/>
      </c>
      <c r="K1287" s="217"/>
      <c r="L1287" s="217"/>
      <c r="M1287" s="217"/>
      <c r="N1287" s="217"/>
      <c r="O1287" s="217"/>
      <c r="P1287" s="218"/>
      <c r="Q1287" s="219"/>
      <c r="R1287" s="220" t="str">
        <f aca="true">IF(ISERROR($V1287),"",OFFSET('Smelter Look-up'!$C$4,$V1287-4,0)&amp;"")</f>
        <v/>
      </c>
      <c r="S1287" s="221" t="str">
        <f aca="true">IF(B1287="","",IF(ISERROR(MATCH($E1287,CL,0)),"Unknown",INDIRECT("'C'!$A$"&amp;MATCH($E1287,CL,0)+1)))</f>
        <v/>
      </c>
      <c r="T1287" s="221" t="str">
        <f aca="true">IF(B1287="","",IF(ISERROR(MATCH($J1287,SorP!$B$1:$B$6279,0)),"",INDIRECT("'SorP'!$A$"&amp;MATCH($S1287&amp;$J1287,SorP!C:C,0))))</f>
        <v/>
      </c>
      <c r="U1287" s="222"/>
      <c r="V1287" s="223" t="e">
        <f aca="false">IF(C1287="",NA(),IF(OR(C1287="Smelter not listed",C1287="Smelter not yet identified"),MATCH($B1287&amp;$D1287,'Smelter Look-up'!$J:$J,0),MATCH($B1287&amp;$C1287,'Smelter Look-up'!$J:$J,0)))</f>
        <v>#N/A</v>
      </c>
      <c r="X1287" s="179" t="n">
        <f aca="false">IF(AND(C1287="Smelter not listed",OR(LEN(D1287)=0,LEN(E1287)=0)),1,0)</f>
        <v>0</v>
      </c>
      <c r="AB1287" s="224" t="str">
        <f aca="false">B1287&amp;C1287</f>
        <v/>
      </c>
    </row>
    <row r="1288" s="179" customFormat="true" ht="20.25" hidden="false" customHeight="false" outlineLevel="0" collapsed="false">
      <c r="A1288" s="221"/>
      <c r="B1288" s="211" t="str">
        <f aca="false">IF(LEN(A1288)=0,"",INDEX('Smelter Look-up'!$A:$A,MATCH($A1288,'Smelter Look-up'!$E:$E,0)))</f>
        <v/>
      </c>
      <c r="C1288" s="212" t="str">
        <f aca="false">IF(LEN(A1288)=0,"",INDEX('Smelter Look-up'!$C:$C,MATCH($A1288,'Smelter Look-up'!$E:$E,0)))</f>
        <v/>
      </c>
      <c r="D1288" s="213"/>
      <c r="E1288" s="211" t="str">
        <f aca="true">IF(ISERROR($V1288),"",OFFSET('Smelter Look-up'!$D$4,$V1288-4,0)&amp;"")</f>
        <v/>
      </c>
      <c r="F1288" s="214" t="str">
        <f aca="true">IF(ISERROR($V1288),"",OFFSET('Smelter Look-up'!$E$4,$V1288-4,0))</f>
        <v/>
      </c>
      <c r="G1288" s="214" t="str">
        <f aca="true">IF(C1288=$X$4,IF(ISERROR($V1288),"Enter smelter details","RMI"),IF(ISERROR($V1288),"",OFFSET('Smelter Look-up'!$F$4,$V1288-4,0)))</f>
        <v/>
      </c>
      <c r="H1288" s="215" t="str">
        <f aca="true">IF(ISERROR($V1288),"",OFFSET('Smelter Look-up'!$G$4,$V1288-4,0))</f>
        <v/>
      </c>
      <c r="I1288" s="216" t="str">
        <f aca="true">IF(ISERROR($V1288),"",OFFSET('Smelter Look-up'!$H$4,$V1288-4,0))</f>
        <v/>
      </c>
      <c r="J1288" s="216" t="str">
        <f aca="true">IF(ISERROR($V1288),"",OFFSET('Smelter Look-up'!$I$4,$V1288-4,0))</f>
        <v/>
      </c>
      <c r="K1288" s="217"/>
      <c r="L1288" s="217"/>
      <c r="M1288" s="217"/>
      <c r="N1288" s="217"/>
      <c r="O1288" s="217"/>
      <c r="P1288" s="218"/>
      <c r="Q1288" s="219"/>
      <c r="R1288" s="220" t="str">
        <f aca="true">IF(ISERROR($V1288),"",OFFSET('Smelter Look-up'!$C$4,$V1288-4,0)&amp;"")</f>
        <v/>
      </c>
      <c r="S1288" s="221" t="str">
        <f aca="true">IF(B1288="","",IF(ISERROR(MATCH($E1288,CL,0)),"Unknown",INDIRECT("'C'!$A$"&amp;MATCH($E1288,CL,0)+1)))</f>
        <v/>
      </c>
      <c r="T1288" s="221" t="str">
        <f aca="true">IF(B1288="","",IF(ISERROR(MATCH($J1288,SorP!$B$1:$B$6279,0)),"",INDIRECT("'SorP'!$A$"&amp;MATCH($S1288&amp;$J1288,SorP!C:C,0))))</f>
        <v/>
      </c>
      <c r="U1288" s="222"/>
      <c r="V1288" s="223" t="e">
        <f aca="false">IF(C1288="",NA(),IF(OR(C1288="Smelter not listed",C1288="Smelter not yet identified"),MATCH($B1288&amp;$D1288,'Smelter Look-up'!$J:$J,0),MATCH($B1288&amp;$C1288,'Smelter Look-up'!$J:$J,0)))</f>
        <v>#N/A</v>
      </c>
      <c r="X1288" s="179" t="n">
        <f aca="false">IF(AND(C1288="Smelter not listed",OR(LEN(D1288)=0,LEN(E1288)=0)),1,0)</f>
        <v>0</v>
      </c>
      <c r="AB1288" s="224" t="str">
        <f aca="false">B1288&amp;C1288</f>
        <v/>
      </c>
    </row>
    <row r="1289" s="179" customFormat="true" ht="20.25" hidden="false" customHeight="false" outlineLevel="0" collapsed="false">
      <c r="A1289" s="221"/>
      <c r="B1289" s="211" t="str">
        <f aca="false">IF(LEN(A1289)=0,"",INDEX('Smelter Look-up'!$A:$A,MATCH($A1289,'Smelter Look-up'!$E:$E,0)))</f>
        <v/>
      </c>
      <c r="C1289" s="212" t="str">
        <f aca="false">IF(LEN(A1289)=0,"",INDEX('Smelter Look-up'!$C:$C,MATCH($A1289,'Smelter Look-up'!$E:$E,0)))</f>
        <v/>
      </c>
      <c r="D1289" s="213"/>
      <c r="E1289" s="211" t="str">
        <f aca="true">IF(ISERROR($V1289),"",OFFSET('Smelter Look-up'!$D$4,$V1289-4,0)&amp;"")</f>
        <v/>
      </c>
      <c r="F1289" s="214" t="str">
        <f aca="true">IF(ISERROR($V1289),"",OFFSET('Smelter Look-up'!$E$4,$V1289-4,0))</f>
        <v/>
      </c>
      <c r="G1289" s="214" t="str">
        <f aca="true">IF(C1289=$X$4,IF(ISERROR($V1289),"Enter smelter details","RMI"),IF(ISERROR($V1289),"",OFFSET('Smelter Look-up'!$F$4,$V1289-4,0)))</f>
        <v/>
      </c>
      <c r="H1289" s="215" t="str">
        <f aca="true">IF(ISERROR($V1289),"",OFFSET('Smelter Look-up'!$G$4,$V1289-4,0))</f>
        <v/>
      </c>
      <c r="I1289" s="216" t="str">
        <f aca="true">IF(ISERROR($V1289),"",OFFSET('Smelter Look-up'!$H$4,$V1289-4,0))</f>
        <v/>
      </c>
      <c r="J1289" s="216" t="str">
        <f aca="true">IF(ISERROR($V1289),"",OFFSET('Smelter Look-up'!$I$4,$V1289-4,0))</f>
        <v/>
      </c>
      <c r="K1289" s="217"/>
      <c r="L1289" s="217"/>
      <c r="M1289" s="217"/>
      <c r="N1289" s="217"/>
      <c r="O1289" s="217"/>
      <c r="P1289" s="218"/>
      <c r="Q1289" s="219"/>
      <c r="R1289" s="220" t="str">
        <f aca="true">IF(ISERROR($V1289),"",OFFSET('Smelter Look-up'!$C$4,$V1289-4,0)&amp;"")</f>
        <v/>
      </c>
      <c r="S1289" s="221" t="str">
        <f aca="true">IF(B1289="","",IF(ISERROR(MATCH($E1289,CL,0)),"Unknown",INDIRECT("'C'!$A$"&amp;MATCH($E1289,CL,0)+1)))</f>
        <v/>
      </c>
      <c r="T1289" s="221" t="str">
        <f aca="true">IF(B1289="","",IF(ISERROR(MATCH($J1289,SorP!$B$1:$B$6279,0)),"",INDIRECT("'SorP'!$A$"&amp;MATCH($S1289&amp;$J1289,SorP!C:C,0))))</f>
        <v/>
      </c>
      <c r="U1289" s="222"/>
      <c r="V1289" s="223" t="e">
        <f aca="false">IF(C1289="",NA(),IF(OR(C1289="Smelter not listed",C1289="Smelter not yet identified"),MATCH($B1289&amp;$D1289,'Smelter Look-up'!$J:$J,0),MATCH($B1289&amp;$C1289,'Smelter Look-up'!$J:$J,0)))</f>
        <v>#N/A</v>
      </c>
      <c r="X1289" s="179" t="n">
        <f aca="false">IF(AND(C1289="Smelter not listed",OR(LEN(D1289)=0,LEN(E1289)=0)),1,0)</f>
        <v>0</v>
      </c>
      <c r="AB1289" s="224" t="str">
        <f aca="false">B1289&amp;C1289</f>
        <v/>
      </c>
    </row>
    <row r="1290" s="179" customFormat="true" ht="20.25" hidden="false" customHeight="false" outlineLevel="0" collapsed="false">
      <c r="A1290" s="221"/>
      <c r="B1290" s="211" t="str">
        <f aca="false">IF(LEN(A1290)=0,"",INDEX('Smelter Look-up'!$A:$A,MATCH($A1290,'Smelter Look-up'!$E:$E,0)))</f>
        <v/>
      </c>
      <c r="C1290" s="212" t="str">
        <f aca="false">IF(LEN(A1290)=0,"",INDEX('Smelter Look-up'!$C:$C,MATCH($A1290,'Smelter Look-up'!$E:$E,0)))</f>
        <v/>
      </c>
      <c r="D1290" s="213"/>
      <c r="E1290" s="211" t="str">
        <f aca="true">IF(ISERROR($V1290),"",OFFSET('Smelter Look-up'!$D$4,$V1290-4,0)&amp;"")</f>
        <v/>
      </c>
      <c r="F1290" s="214" t="str">
        <f aca="true">IF(ISERROR($V1290),"",OFFSET('Smelter Look-up'!$E$4,$V1290-4,0))</f>
        <v/>
      </c>
      <c r="G1290" s="214" t="str">
        <f aca="true">IF(C1290=$X$4,IF(ISERROR($V1290),"Enter smelter details","RMI"),IF(ISERROR($V1290),"",OFFSET('Smelter Look-up'!$F$4,$V1290-4,0)))</f>
        <v/>
      </c>
      <c r="H1290" s="215" t="str">
        <f aca="true">IF(ISERROR($V1290),"",OFFSET('Smelter Look-up'!$G$4,$V1290-4,0))</f>
        <v/>
      </c>
      <c r="I1290" s="216" t="str">
        <f aca="true">IF(ISERROR($V1290),"",OFFSET('Smelter Look-up'!$H$4,$V1290-4,0))</f>
        <v/>
      </c>
      <c r="J1290" s="216" t="str">
        <f aca="true">IF(ISERROR($V1290),"",OFFSET('Smelter Look-up'!$I$4,$V1290-4,0))</f>
        <v/>
      </c>
      <c r="K1290" s="217"/>
      <c r="L1290" s="217"/>
      <c r="M1290" s="217"/>
      <c r="N1290" s="217"/>
      <c r="O1290" s="217"/>
      <c r="P1290" s="218"/>
      <c r="Q1290" s="219"/>
      <c r="R1290" s="220" t="str">
        <f aca="true">IF(ISERROR($V1290),"",OFFSET('Smelter Look-up'!$C$4,$V1290-4,0)&amp;"")</f>
        <v/>
      </c>
      <c r="S1290" s="221" t="str">
        <f aca="true">IF(B1290="","",IF(ISERROR(MATCH($E1290,CL,0)),"Unknown",INDIRECT("'C'!$A$"&amp;MATCH($E1290,CL,0)+1)))</f>
        <v/>
      </c>
      <c r="T1290" s="221" t="str">
        <f aca="true">IF(B1290="","",IF(ISERROR(MATCH($J1290,SorP!$B$1:$B$6279,0)),"",INDIRECT("'SorP'!$A$"&amp;MATCH($S1290&amp;$J1290,SorP!C:C,0))))</f>
        <v/>
      </c>
      <c r="U1290" s="222"/>
      <c r="V1290" s="223" t="e">
        <f aca="false">IF(C1290="",NA(),IF(OR(C1290="Smelter not listed",C1290="Smelter not yet identified"),MATCH($B1290&amp;$D1290,'Smelter Look-up'!$J:$J,0),MATCH($B1290&amp;$C1290,'Smelter Look-up'!$J:$J,0)))</f>
        <v>#N/A</v>
      </c>
      <c r="X1290" s="179" t="n">
        <f aca="false">IF(AND(C1290="Smelter not listed",OR(LEN(D1290)=0,LEN(E1290)=0)),1,0)</f>
        <v>0</v>
      </c>
      <c r="AB1290" s="224" t="str">
        <f aca="false">B1290&amp;C1290</f>
        <v/>
      </c>
    </row>
    <row r="1291" s="179" customFormat="true" ht="20.25" hidden="false" customHeight="false" outlineLevel="0" collapsed="false">
      <c r="A1291" s="221"/>
      <c r="B1291" s="211" t="str">
        <f aca="false">IF(LEN(A1291)=0,"",INDEX('Smelter Look-up'!$A:$A,MATCH($A1291,'Smelter Look-up'!$E:$E,0)))</f>
        <v/>
      </c>
      <c r="C1291" s="212" t="str">
        <f aca="false">IF(LEN(A1291)=0,"",INDEX('Smelter Look-up'!$C:$C,MATCH($A1291,'Smelter Look-up'!$E:$E,0)))</f>
        <v/>
      </c>
      <c r="D1291" s="213"/>
      <c r="E1291" s="211" t="str">
        <f aca="true">IF(ISERROR($V1291),"",OFFSET('Smelter Look-up'!$D$4,$V1291-4,0)&amp;"")</f>
        <v/>
      </c>
      <c r="F1291" s="214" t="str">
        <f aca="true">IF(ISERROR($V1291),"",OFFSET('Smelter Look-up'!$E$4,$V1291-4,0))</f>
        <v/>
      </c>
      <c r="G1291" s="214" t="str">
        <f aca="true">IF(C1291=$X$4,IF(ISERROR($V1291),"Enter smelter details","RMI"),IF(ISERROR($V1291),"",OFFSET('Smelter Look-up'!$F$4,$V1291-4,0)))</f>
        <v/>
      </c>
      <c r="H1291" s="215" t="str">
        <f aca="true">IF(ISERROR($V1291),"",OFFSET('Smelter Look-up'!$G$4,$V1291-4,0))</f>
        <v/>
      </c>
      <c r="I1291" s="216" t="str">
        <f aca="true">IF(ISERROR($V1291),"",OFFSET('Smelter Look-up'!$H$4,$V1291-4,0))</f>
        <v/>
      </c>
      <c r="J1291" s="216" t="str">
        <f aca="true">IF(ISERROR($V1291),"",OFFSET('Smelter Look-up'!$I$4,$V1291-4,0))</f>
        <v/>
      </c>
      <c r="K1291" s="217"/>
      <c r="L1291" s="217"/>
      <c r="M1291" s="217"/>
      <c r="N1291" s="217"/>
      <c r="O1291" s="217"/>
      <c r="P1291" s="218"/>
      <c r="Q1291" s="219"/>
      <c r="R1291" s="220" t="str">
        <f aca="true">IF(ISERROR($V1291),"",OFFSET('Smelter Look-up'!$C$4,$V1291-4,0)&amp;"")</f>
        <v/>
      </c>
      <c r="S1291" s="221" t="str">
        <f aca="true">IF(B1291="","",IF(ISERROR(MATCH($E1291,CL,0)),"Unknown",INDIRECT("'C'!$A$"&amp;MATCH($E1291,CL,0)+1)))</f>
        <v/>
      </c>
      <c r="T1291" s="221" t="str">
        <f aca="true">IF(B1291="","",IF(ISERROR(MATCH($J1291,SorP!$B$1:$B$6279,0)),"",INDIRECT("'SorP'!$A$"&amp;MATCH($S1291&amp;$J1291,SorP!C:C,0))))</f>
        <v/>
      </c>
      <c r="U1291" s="222"/>
      <c r="V1291" s="223" t="e">
        <f aca="false">IF(C1291="",NA(),IF(OR(C1291="Smelter not listed",C1291="Smelter not yet identified"),MATCH($B1291&amp;$D1291,'Smelter Look-up'!$J:$J,0),MATCH($B1291&amp;$C1291,'Smelter Look-up'!$J:$J,0)))</f>
        <v>#N/A</v>
      </c>
      <c r="X1291" s="179" t="n">
        <f aca="false">IF(AND(C1291="Smelter not listed",OR(LEN(D1291)=0,LEN(E1291)=0)),1,0)</f>
        <v>0</v>
      </c>
      <c r="AB1291" s="224" t="str">
        <f aca="false">B1291&amp;C1291</f>
        <v/>
      </c>
    </row>
    <row r="1292" s="179" customFormat="true" ht="20.25" hidden="false" customHeight="false" outlineLevel="0" collapsed="false">
      <c r="A1292" s="221"/>
      <c r="B1292" s="211" t="str">
        <f aca="false">IF(LEN(A1292)=0,"",INDEX('Smelter Look-up'!$A:$A,MATCH($A1292,'Smelter Look-up'!$E:$E,0)))</f>
        <v/>
      </c>
      <c r="C1292" s="212" t="str">
        <f aca="false">IF(LEN(A1292)=0,"",INDEX('Smelter Look-up'!$C:$C,MATCH($A1292,'Smelter Look-up'!$E:$E,0)))</f>
        <v/>
      </c>
      <c r="D1292" s="213"/>
      <c r="E1292" s="211" t="str">
        <f aca="true">IF(ISERROR($V1292),"",OFFSET('Smelter Look-up'!$D$4,$V1292-4,0)&amp;"")</f>
        <v/>
      </c>
      <c r="F1292" s="214" t="str">
        <f aca="true">IF(ISERROR($V1292),"",OFFSET('Smelter Look-up'!$E$4,$V1292-4,0))</f>
        <v/>
      </c>
      <c r="G1292" s="214" t="str">
        <f aca="true">IF(C1292=$X$4,IF(ISERROR($V1292),"Enter smelter details","RMI"),IF(ISERROR($V1292),"",OFFSET('Smelter Look-up'!$F$4,$V1292-4,0)))</f>
        <v/>
      </c>
      <c r="H1292" s="215" t="str">
        <f aca="true">IF(ISERROR($V1292),"",OFFSET('Smelter Look-up'!$G$4,$V1292-4,0))</f>
        <v/>
      </c>
      <c r="I1292" s="216" t="str">
        <f aca="true">IF(ISERROR($V1292),"",OFFSET('Smelter Look-up'!$H$4,$V1292-4,0))</f>
        <v/>
      </c>
      <c r="J1292" s="216" t="str">
        <f aca="true">IF(ISERROR($V1292),"",OFFSET('Smelter Look-up'!$I$4,$V1292-4,0))</f>
        <v/>
      </c>
      <c r="K1292" s="217"/>
      <c r="L1292" s="217"/>
      <c r="M1292" s="217"/>
      <c r="N1292" s="217"/>
      <c r="O1292" s="217"/>
      <c r="P1292" s="218"/>
      <c r="Q1292" s="219"/>
      <c r="R1292" s="220" t="str">
        <f aca="true">IF(ISERROR($V1292),"",OFFSET('Smelter Look-up'!$C$4,$V1292-4,0)&amp;"")</f>
        <v/>
      </c>
      <c r="S1292" s="221" t="str">
        <f aca="true">IF(B1292="","",IF(ISERROR(MATCH($E1292,CL,0)),"Unknown",INDIRECT("'C'!$A$"&amp;MATCH($E1292,CL,0)+1)))</f>
        <v/>
      </c>
      <c r="T1292" s="221" t="str">
        <f aca="true">IF(B1292="","",IF(ISERROR(MATCH($J1292,SorP!$B$1:$B$6279,0)),"",INDIRECT("'SorP'!$A$"&amp;MATCH($S1292&amp;$J1292,SorP!C:C,0))))</f>
        <v/>
      </c>
      <c r="U1292" s="222"/>
      <c r="V1292" s="223" t="e">
        <f aca="false">IF(C1292="",NA(),IF(OR(C1292="Smelter not listed",C1292="Smelter not yet identified"),MATCH($B1292&amp;$D1292,'Smelter Look-up'!$J:$J,0),MATCH($B1292&amp;$C1292,'Smelter Look-up'!$J:$J,0)))</f>
        <v>#N/A</v>
      </c>
      <c r="X1292" s="179" t="n">
        <f aca="false">IF(AND(C1292="Smelter not listed",OR(LEN(D1292)=0,LEN(E1292)=0)),1,0)</f>
        <v>0</v>
      </c>
      <c r="AB1292" s="224" t="str">
        <f aca="false">B1292&amp;C1292</f>
        <v/>
      </c>
    </row>
    <row r="1293" s="179" customFormat="true" ht="20.25" hidden="false" customHeight="false" outlineLevel="0" collapsed="false">
      <c r="A1293" s="221"/>
      <c r="B1293" s="211" t="str">
        <f aca="false">IF(LEN(A1293)=0,"",INDEX('Smelter Look-up'!$A:$A,MATCH($A1293,'Smelter Look-up'!$E:$E,0)))</f>
        <v/>
      </c>
      <c r="C1293" s="212" t="str">
        <f aca="false">IF(LEN(A1293)=0,"",INDEX('Smelter Look-up'!$C:$C,MATCH($A1293,'Smelter Look-up'!$E:$E,0)))</f>
        <v/>
      </c>
      <c r="D1293" s="213"/>
      <c r="E1293" s="211" t="str">
        <f aca="true">IF(ISERROR($V1293),"",OFFSET('Smelter Look-up'!$D$4,$V1293-4,0)&amp;"")</f>
        <v/>
      </c>
      <c r="F1293" s="214" t="str">
        <f aca="true">IF(ISERROR($V1293),"",OFFSET('Smelter Look-up'!$E$4,$V1293-4,0))</f>
        <v/>
      </c>
      <c r="G1293" s="214" t="str">
        <f aca="true">IF(C1293=$X$4,IF(ISERROR($V1293),"Enter smelter details","RMI"),IF(ISERROR($V1293),"",OFFSET('Smelter Look-up'!$F$4,$V1293-4,0)))</f>
        <v/>
      </c>
      <c r="H1293" s="215" t="str">
        <f aca="true">IF(ISERROR($V1293),"",OFFSET('Smelter Look-up'!$G$4,$V1293-4,0))</f>
        <v/>
      </c>
      <c r="I1293" s="216" t="str">
        <f aca="true">IF(ISERROR($V1293),"",OFFSET('Smelter Look-up'!$H$4,$V1293-4,0))</f>
        <v/>
      </c>
      <c r="J1293" s="216" t="str">
        <f aca="true">IF(ISERROR($V1293),"",OFFSET('Smelter Look-up'!$I$4,$V1293-4,0))</f>
        <v/>
      </c>
      <c r="K1293" s="217"/>
      <c r="L1293" s="217"/>
      <c r="M1293" s="217"/>
      <c r="N1293" s="217"/>
      <c r="O1293" s="217"/>
      <c r="P1293" s="218"/>
      <c r="Q1293" s="219"/>
      <c r="R1293" s="220" t="str">
        <f aca="true">IF(ISERROR($V1293),"",OFFSET('Smelter Look-up'!$C$4,$V1293-4,0)&amp;"")</f>
        <v/>
      </c>
      <c r="S1293" s="221" t="str">
        <f aca="true">IF(B1293="","",IF(ISERROR(MATCH($E1293,CL,0)),"Unknown",INDIRECT("'C'!$A$"&amp;MATCH($E1293,CL,0)+1)))</f>
        <v/>
      </c>
      <c r="T1293" s="221" t="str">
        <f aca="true">IF(B1293="","",IF(ISERROR(MATCH($J1293,SorP!$B$1:$B$6279,0)),"",INDIRECT("'SorP'!$A$"&amp;MATCH($S1293&amp;$J1293,SorP!C:C,0))))</f>
        <v/>
      </c>
      <c r="U1293" s="222"/>
      <c r="V1293" s="223" t="e">
        <f aca="false">IF(C1293="",NA(),IF(OR(C1293="Smelter not listed",C1293="Smelter not yet identified"),MATCH($B1293&amp;$D1293,'Smelter Look-up'!$J:$J,0),MATCH($B1293&amp;$C1293,'Smelter Look-up'!$J:$J,0)))</f>
        <v>#N/A</v>
      </c>
      <c r="X1293" s="179" t="n">
        <f aca="false">IF(AND(C1293="Smelter not listed",OR(LEN(D1293)=0,LEN(E1293)=0)),1,0)</f>
        <v>0</v>
      </c>
      <c r="AB1293" s="224" t="str">
        <f aca="false">B1293&amp;C1293</f>
        <v/>
      </c>
    </row>
    <row r="1294" s="179" customFormat="true" ht="20.25" hidden="false" customHeight="false" outlineLevel="0" collapsed="false">
      <c r="A1294" s="221"/>
      <c r="B1294" s="211" t="str">
        <f aca="false">IF(LEN(A1294)=0,"",INDEX('Smelter Look-up'!$A:$A,MATCH($A1294,'Smelter Look-up'!$E:$E,0)))</f>
        <v/>
      </c>
      <c r="C1294" s="212" t="str">
        <f aca="false">IF(LEN(A1294)=0,"",INDEX('Smelter Look-up'!$C:$C,MATCH($A1294,'Smelter Look-up'!$E:$E,0)))</f>
        <v/>
      </c>
      <c r="D1294" s="213"/>
      <c r="E1294" s="211" t="str">
        <f aca="true">IF(ISERROR($V1294),"",OFFSET('Smelter Look-up'!$D$4,$V1294-4,0)&amp;"")</f>
        <v/>
      </c>
      <c r="F1294" s="214" t="str">
        <f aca="true">IF(ISERROR($V1294),"",OFFSET('Smelter Look-up'!$E$4,$V1294-4,0))</f>
        <v/>
      </c>
      <c r="G1294" s="214" t="str">
        <f aca="true">IF(C1294=$X$4,IF(ISERROR($V1294),"Enter smelter details","RMI"),IF(ISERROR($V1294),"",OFFSET('Smelter Look-up'!$F$4,$V1294-4,0)))</f>
        <v/>
      </c>
      <c r="H1294" s="215" t="str">
        <f aca="true">IF(ISERROR($V1294),"",OFFSET('Smelter Look-up'!$G$4,$V1294-4,0))</f>
        <v/>
      </c>
      <c r="I1294" s="216" t="str">
        <f aca="true">IF(ISERROR($V1294),"",OFFSET('Smelter Look-up'!$H$4,$V1294-4,0))</f>
        <v/>
      </c>
      <c r="J1294" s="216" t="str">
        <f aca="true">IF(ISERROR($V1294),"",OFFSET('Smelter Look-up'!$I$4,$V1294-4,0))</f>
        <v/>
      </c>
      <c r="K1294" s="217"/>
      <c r="L1294" s="217"/>
      <c r="M1294" s="217"/>
      <c r="N1294" s="217"/>
      <c r="O1294" s="217"/>
      <c r="P1294" s="218"/>
      <c r="Q1294" s="219"/>
      <c r="R1294" s="220" t="str">
        <f aca="true">IF(ISERROR($V1294),"",OFFSET('Smelter Look-up'!$C$4,$V1294-4,0)&amp;"")</f>
        <v/>
      </c>
      <c r="S1294" s="221" t="str">
        <f aca="true">IF(B1294="","",IF(ISERROR(MATCH($E1294,CL,0)),"Unknown",INDIRECT("'C'!$A$"&amp;MATCH($E1294,CL,0)+1)))</f>
        <v/>
      </c>
      <c r="T1294" s="221" t="str">
        <f aca="true">IF(B1294="","",IF(ISERROR(MATCH($J1294,SorP!$B$1:$B$6279,0)),"",INDIRECT("'SorP'!$A$"&amp;MATCH($S1294&amp;$J1294,SorP!C:C,0))))</f>
        <v/>
      </c>
      <c r="U1294" s="222"/>
      <c r="V1294" s="223" t="e">
        <f aca="false">IF(C1294="",NA(),IF(OR(C1294="Smelter not listed",C1294="Smelter not yet identified"),MATCH($B1294&amp;$D1294,'Smelter Look-up'!$J:$J,0),MATCH($B1294&amp;$C1294,'Smelter Look-up'!$J:$J,0)))</f>
        <v>#N/A</v>
      </c>
      <c r="X1294" s="179" t="n">
        <f aca="false">IF(AND(C1294="Smelter not listed",OR(LEN(D1294)=0,LEN(E1294)=0)),1,0)</f>
        <v>0</v>
      </c>
      <c r="AB1294" s="224" t="str">
        <f aca="false">B1294&amp;C1294</f>
        <v/>
      </c>
    </row>
    <row r="1295" s="179" customFormat="true" ht="20.25" hidden="false" customHeight="false" outlineLevel="0" collapsed="false">
      <c r="A1295" s="221"/>
      <c r="B1295" s="211" t="str">
        <f aca="false">IF(LEN(A1295)=0,"",INDEX('Smelter Look-up'!$A:$A,MATCH($A1295,'Smelter Look-up'!$E:$E,0)))</f>
        <v/>
      </c>
      <c r="C1295" s="212" t="str">
        <f aca="false">IF(LEN(A1295)=0,"",INDEX('Smelter Look-up'!$C:$C,MATCH($A1295,'Smelter Look-up'!$E:$E,0)))</f>
        <v/>
      </c>
      <c r="D1295" s="213"/>
      <c r="E1295" s="211" t="str">
        <f aca="true">IF(ISERROR($V1295),"",OFFSET('Smelter Look-up'!$D$4,$V1295-4,0)&amp;"")</f>
        <v/>
      </c>
      <c r="F1295" s="214" t="str">
        <f aca="true">IF(ISERROR($V1295),"",OFFSET('Smelter Look-up'!$E$4,$V1295-4,0))</f>
        <v/>
      </c>
      <c r="G1295" s="214" t="str">
        <f aca="true">IF(C1295=$X$4,IF(ISERROR($V1295),"Enter smelter details","RMI"),IF(ISERROR($V1295),"",OFFSET('Smelter Look-up'!$F$4,$V1295-4,0)))</f>
        <v/>
      </c>
      <c r="H1295" s="215" t="str">
        <f aca="true">IF(ISERROR($V1295),"",OFFSET('Smelter Look-up'!$G$4,$V1295-4,0))</f>
        <v/>
      </c>
      <c r="I1295" s="216" t="str">
        <f aca="true">IF(ISERROR($V1295),"",OFFSET('Smelter Look-up'!$H$4,$V1295-4,0))</f>
        <v/>
      </c>
      <c r="J1295" s="216" t="str">
        <f aca="true">IF(ISERROR($V1295),"",OFFSET('Smelter Look-up'!$I$4,$V1295-4,0))</f>
        <v/>
      </c>
      <c r="K1295" s="217"/>
      <c r="L1295" s="217"/>
      <c r="M1295" s="217"/>
      <c r="N1295" s="217"/>
      <c r="O1295" s="217"/>
      <c r="P1295" s="218"/>
      <c r="Q1295" s="219"/>
      <c r="R1295" s="220" t="str">
        <f aca="true">IF(ISERROR($V1295),"",OFFSET('Smelter Look-up'!$C$4,$V1295-4,0)&amp;"")</f>
        <v/>
      </c>
      <c r="S1295" s="221" t="str">
        <f aca="true">IF(B1295="","",IF(ISERROR(MATCH($E1295,CL,0)),"Unknown",INDIRECT("'C'!$A$"&amp;MATCH($E1295,CL,0)+1)))</f>
        <v/>
      </c>
      <c r="T1295" s="221" t="str">
        <f aca="true">IF(B1295="","",IF(ISERROR(MATCH($J1295,SorP!$B$1:$B$6279,0)),"",INDIRECT("'SorP'!$A$"&amp;MATCH($S1295&amp;$J1295,SorP!C:C,0))))</f>
        <v/>
      </c>
      <c r="U1295" s="222"/>
      <c r="V1295" s="223" t="e">
        <f aca="false">IF(C1295="",NA(),IF(OR(C1295="Smelter not listed",C1295="Smelter not yet identified"),MATCH($B1295&amp;$D1295,'Smelter Look-up'!$J:$J,0),MATCH($B1295&amp;$C1295,'Smelter Look-up'!$J:$J,0)))</f>
        <v>#N/A</v>
      </c>
      <c r="X1295" s="179" t="n">
        <f aca="false">IF(AND(C1295="Smelter not listed",OR(LEN(D1295)=0,LEN(E1295)=0)),1,0)</f>
        <v>0</v>
      </c>
      <c r="AB1295" s="224" t="str">
        <f aca="false">B1295&amp;C1295</f>
        <v/>
      </c>
    </row>
    <row r="1296" s="179" customFormat="true" ht="20.25" hidden="false" customHeight="false" outlineLevel="0" collapsed="false">
      <c r="A1296" s="221"/>
      <c r="B1296" s="211" t="str">
        <f aca="false">IF(LEN(A1296)=0,"",INDEX('Smelter Look-up'!$A:$A,MATCH($A1296,'Smelter Look-up'!$E:$E,0)))</f>
        <v/>
      </c>
      <c r="C1296" s="212" t="str">
        <f aca="false">IF(LEN(A1296)=0,"",INDEX('Smelter Look-up'!$C:$C,MATCH($A1296,'Smelter Look-up'!$E:$E,0)))</f>
        <v/>
      </c>
      <c r="D1296" s="213"/>
      <c r="E1296" s="211" t="str">
        <f aca="true">IF(ISERROR($V1296),"",OFFSET('Smelter Look-up'!$D$4,$V1296-4,0)&amp;"")</f>
        <v/>
      </c>
      <c r="F1296" s="214" t="str">
        <f aca="true">IF(ISERROR($V1296),"",OFFSET('Smelter Look-up'!$E$4,$V1296-4,0))</f>
        <v/>
      </c>
      <c r="G1296" s="214" t="str">
        <f aca="true">IF(C1296=$X$4,IF(ISERROR($V1296),"Enter smelter details","RMI"),IF(ISERROR($V1296),"",OFFSET('Smelter Look-up'!$F$4,$V1296-4,0)))</f>
        <v/>
      </c>
      <c r="H1296" s="215" t="str">
        <f aca="true">IF(ISERROR($V1296),"",OFFSET('Smelter Look-up'!$G$4,$V1296-4,0))</f>
        <v/>
      </c>
      <c r="I1296" s="216" t="str">
        <f aca="true">IF(ISERROR($V1296),"",OFFSET('Smelter Look-up'!$H$4,$V1296-4,0))</f>
        <v/>
      </c>
      <c r="J1296" s="216" t="str">
        <f aca="true">IF(ISERROR($V1296),"",OFFSET('Smelter Look-up'!$I$4,$V1296-4,0))</f>
        <v/>
      </c>
      <c r="K1296" s="217"/>
      <c r="L1296" s="217"/>
      <c r="M1296" s="217"/>
      <c r="N1296" s="217"/>
      <c r="O1296" s="217"/>
      <c r="P1296" s="218"/>
      <c r="Q1296" s="219"/>
      <c r="R1296" s="220" t="str">
        <f aca="true">IF(ISERROR($V1296),"",OFFSET('Smelter Look-up'!$C$4,$V1296-4,0)&amp;"")</f>
        <v/>
      </c>
      <c r="S1296" s="221" t="str">
        <f aca="true">IF(B1296="","",IF(ISERROR(MATCH($E1296,CL,0)),"Unknown",INDIRECT("'C'!$A$"&amp;MATCH($E1296,CL,0)+1)))</f>
        <v/>
      </c>
      <c r="T1296" s="221" t="str">
        <f aca="true">IF(B1296="","",IF(ISERROR(MATCH($J1296,SorP!$B$1:$B$6279,0)),"",INDIRECT("'SorP'!$A$"&amp;MATCH($S1296&amp;$J1296,SorP!C:C,0))))</f>
        <v/>
      </c>
      <c r="U1296" s="222"/>
      <c r="V1296" s="223" t="e">
        <f aca="false">IF(C1296="",NA(),IF(OR(C1296="Smelter not listed",C1296="Smelter not yet identified"),MATCH($B1296&amp;$D1296,'Smelter Look-up'!$J:$J,0),MATCH($B1296&amp;$C1296,'Smelter Look-up'!$J:$J,0)))</f>
        <v>#N/A</v>
      </c>
      <c r="X1296" s="179" t="n">
        <f aca="false">IF(AND(C1296="Smelter not listed",OR(LEN(D1296)=0,LEN(E1296)=0)),1,0)</f>
        <v>0</v>
      </c>
      <c r="AB1296" s="224" t="str">
        <f aca="false">B1296&amp;C1296</f>
        <v/>
      </c>
    </row>
    <row r="1297" s="179" customFormat="true" ht="20.25" hidden="false" customHeight="false" outlineLevel="0" collapsed="false">
      <c r="A1297" s="221"/>
      <c r="B1297" s="211" t="str">
        <f aca="false">IF(LEN(A1297)=0,"",INDEX('Smelter Look-up'!$A:$A,MATCH($A1297,'Smelter Look-up'!$E:$E,0)))</f>
        <v/>
      </c>
      <c r="C1297" s="212" t="str">
        <f aca="false">IF(LEN(A1297)=0,"",INDEX('Smelter Look-up'!$C:$C,MATCH($A1297,'Smelter Look-up'!$E:$E,0)))</f>
        <v/>
      </c>
      <c r="D1297" s="213"/>
      <c r="E1297" s="211" t="str">
        <f aca="true">IF(ISERROR($V1297),"",OFFSET('Smelter Look-up'!$D$4,$V1297-4,0)&amp;"")</f>
        <v/>
      </c>
      <c r="F1297" s="214" t="str">
        <f aca="true">IF(ISERROR($V1297),"",OFFSET('Smelter Look-up'!$E$4,$V1297-4,0))</f>
        <v/>
      </c>
      <c r="G1297" s="214" t="str">
        <f aca="true">IF(C1297=$X$4,IF(ISERROR($V1297),"Enter smelter details","RMI"),IF(ISERROR($V1297),"",OFFSET('Smelter Look-up'!$F$4,$V1297-4,0)))</f>
        <v/>
      </c>
      <c r="H1297" s="215" t="str">
        <f aca="true">IF(ISERROR($V1297),"",OFFSET('Smelter Look-up'!$G$4,$V1297-4,0))</f>
        <v/>
      </c>
      <c r="I1297" s="216" t="str">
        <f aca="true">IF(ISERROR($V1297),"",OFFSET('Smelter Look-up'!$H$4,$V1297-4,0))</f>
        <v/>
      </c>
      <c r="J1297" s="216" t="str">
        <f aca="true">IF(ISERROR($V1297),"",OFFSET('Smelter Look-up'!$I$4,$V1297-4,0))</f>
        <v/>
      </c>
      <c r="K1297" s="217"/>
      <c r="L1297" s="217"/>
      <c r="M1297" s="217"/>
      <c r="N1297" s="217"/>
      <c r="O1297" s="217"/>
      <c r="P1297" s="218"/>
      <c r="Q1297" s="219"/>
      <c r="R1297" s="220" t="str">
        <f aca="true">IF(ISERROR($V1297),"",OFFSET('Smelter Look-up'!$C$4,$V1297-4,0)&amp;"")</f>
        <v/>
      </c>
      <c r="S1297" s="221" t="str">
        <f aca="true">IF(B1297="","",IF(ISERROR(MATCH($E1297,CL,0)),"Unknown",INDIRECT("'C'!$A$"&amp;MATCH($E1297,CL,0)+1)))</f>
        <v/>
      </c>
      <c r="T1297" s="221" t="str">
        <f aca="true">IF(B1297="","",IF(ISERROR(MATCH($J1297,SorP!$B$1:$B$6279,0)),"",INDIRECT("'SorP'!$A$"&amp;MATCH($S1297&amp;$J1297,SorP!C:C,0))))</f>
        <v/>
      </c>
      <c r="U1297" s="222"/>
      <c r="V1297" s="223" t="e">
        <f aca="false">IF(C1297="",NA(),IF(OR(C1297="Smelter not listed",C1297="Smelter not yet identified"),MATCH($B1297&amp;$D1297,'Smelter Look-up'!$J:$J,0),MATCH($B1297&amp;$C1297,'Smelter Look-up'!$J:$J,0)))</f>
        <v>#N/A</v>
      </c>
      <c r="X1297" s="179" t="n">
        <f aca="false">IF(AND(C1297="Smelter not listed",OR(LEN(D1297)=0,LEN(E1297)=0)),1,0)</f>
        <v>0</v>
      </c>
      <c r="AB1297" s="224" t="str">
        <f aca="false">B1297&amp;C1297</f>
        <v/>
      </c>
    </row>
    <row r="1298" s="179" customFormat="true" ht="20.25" hidden="false" customHeight="false" outlineLevel="0" collapsed="false">
      <c r="A1298" s="221"/>
      <c r="B1298" s="211" t="str">
        <f aca="false">IF(LEN(A1298)=0,"",INDEX('Smelter Look-up'!$A:$A,MATCH($A1298,'Smelter Look-up'!$E:$E,0)))</f>
        <v/>
      </c>
      <c r="C1298" s="212" t="str">
        <f aca="false">IF(LEN(A1298)=0,"",INDEX('Smelter Look-up'!$C:$C,MATCH($A1298,'Smelter Look-up'!$E:$E,0)))</f>
        <v/>
      </c>
      <c r="D1298" s="213"/>
      <c r="E1298" s="211" t="str">
        <f aca="true">IF(ISERROR($V1298),"",OFFSET('Smelter Look-up'!$D$4,$V1298-4,0)&amp;"")</f>
        <v/>
      </c>
      <c r="F1298" s="214" t="str">
        <f aca="true">IF(ISERROR($V1298),"",OFFSET('Smelter Look-up'!$E$4,$V1298-4,0))</f>
        <v/>
      </c>
      <c r="G1298" s="214" t="str">
        <f aca="true">IF(C1298=$X$4,IF(ISERROR($V1298),"Enter smelter details","RMI"),IF(ISERROR($V1298),"",OFFSET('Smelter Look-up'!$F$4,$V1298-4,0)))</f>
        <v/>
      </c>
      <c r="H1298" s="215" t="str">
        <f aca="true">IF(ISERROR($V1298),"",OFFSET('Smelter Look-up'!$G$4,$V1298-4,0))</f>
        <v/>
      </c>
      <c r="I1298" s="216" t="str">
        <f aca="true">IF(ISERROR($V1298),"",OFFSET('Smelter Look-up'!$H$4,$V1298-4,0))</f>
        <v/>
      </c>
      <c r="J1298" s="216" t="str">
        <f aca="true">IF(ISERROR($V1298),"",OFFSET('Smelter Look-up'!$I$4,$V1298-4,0))</f>
        <v/>
      </c>
      <c r="K1298" s="217"/>
      <c r="L1298" s="217"/>
      <c r="M1298" s="217"/>
      <c r="N1298" s="217"/>
      <c r="O1298" s="217"/>
      <c r="P1298" s="218"/>
      <c r="Q1298" s="219"/>
      <c r="R1298" s="220" t="str">
        <f aca="true">IF(ISERROR($V1298),"",OFFSET('Smelter Look-up'!$C$4,$V1298-4,0)&amp;"")</f>
        <v/>
      </c>
      <c r="S1298" s="221" t="str">
        <f aca="true">IF(B1298="","",IF(ISERROR(MATCH($E1298,CL,0)),"Unknown",INDIRECT("'C'!$A$"&amp;MATCH($E1298,CL,0)+1)))</f>
        <v/>
      </c>
      <c r="T1298" s="221" t="str">
        <f aca="true">IF(B1298="","",IF(ISERROR(MATCH($J1298,SorP!$B$1:$B$6279,0)),"",INDIRECT("'SorP'!$A$"&amp;MATCH($S1298&amp;$J1298,SorP!C:C,0))))</f>
        <v/>
      </c>
      <c r="U1298" s="222"/>
      <c r="V1298" s="223" t="e">
        <f aca="false">IF(C1298="",NA(),IF(OR(C1298="Smelter not listed",C1298="Smelter not yet identified"),MATCH($B1298&amp;$D1298,'Smelter Look-up'!$J:$J,0),MATCH($B1298&amp;$C1298,'Smelter Look-up'!$J:$J,0)))</f>
        <v>#N/A</v>
      </c>
      <c r="X1298" s="179" t="n">
        <f aca="false">IF(AND(C1298="Smelter not listed",OR(LEN(D1298)=0,LEN(E1298)=0)),1,0)</f>
        <v>0</v>
      </c>
      <c r="AB1298" s="224" t="str">
        <f aca="false">B1298&amp;C1298</f>
        <v/>
      </c>
    </row>
    <row r="1299" s="179" customFormat="true" ht="20.25" hidden="false" customHeight="false" outlineLevel="0" collapsed="false">
      <c r="A1299" s="221"/>
      <c r="B1299" s="211" t="str">
        <f aca="false">IF(LEN(A1299)=0,"",INDEX('Smelter Look-up'!$A:$A,MATCH($A1299,'Smelter Look-up'!$E:$E,0)))</f>
        <v/>
      </c>
      <c r="C1299" s="212" t="str">
        <f aca="false">IF(LEN(A1299)=0,"",INDEX('Smelter Look-up'!$C:$C,MATCH($A1299,'Smelter Look-up'!$E:$E,0)))</f>
        <v/>
      </c>
      <c r="D1299" s="213"/>
      <c r="E1299" s="211" t="str">
        <f aca="true">IF(ISERROR($V1299),"",OFFSET('Smelter Look-up'!$D$4,$V1299-4,0)&amp;"")</f>
        <v/>
      </c>
      <c r="F1299" s="214" t="str">
        <f aca="true">IF(ISERROR($V1299),"",OFFSET('Smelter Look-up'!$E$4,$V1299-4,0))</f>
        <v/>
      </c>
      <c r="G1299" s="214" t="str">
        <f aca="true">IF(C1299=$X$4,IF(ISERROR($V1299),"Enter smelter details","RMI"),IF(ISERROR($V1299),"",OFFSET('Smelter Look-up'!$F$4,$V1299-4,0)))</f>
        <v/>
      </c>
      <c r="H1299" s="215" t="str">
        <f aca="true">IF(ISERROR($V1299),"",OFFSET('Smelter Look-up'!$G$4,$V1299-4,0))</f>
        <v/>
      </c>
      <c r="I1299" s="216" t="str">
        <f aca="true">IF(ISERROR($V1299),"",OFFSET('Smelter Look-up'!$H$4,$V1299-4,0))</f>
        <v/>
      </c>
      <c r="J1299" s="216" t="str">
        <f aca="true">IF(ISERROR($V1299),"",OFFSET('Smelter Look-up'!$I$4,$V1299-4,0))</f>
        <v/>
      </c>
      <c r="K1299" s="217"/>
      <c r="L1299" s="217"/>
      <c r="M1299" s="217"/>
      <c r="N1299" s="217"/>
      <c r="O1299" s="217"/>
      <c r="P1299" s="218"/>
      <c r="Q1299" s="219"/>
      <c r="R1299" s="220" t="str">
        <f aca="true">IF(ISERROR($V1299),"",OFFSET('Smelter Look-up'!$C$4,$V1299-4,0)&amp;"")</f>
        <v/>
      </c>
      <c r="S1299" s="221" t="str">
        <f aca="true">IF(B1299="","",IF(ISERROR(MATCH($E1299,CL,0)),"Unknown",INDIRECT("'C'!$A$"&amp;MATCH($E1299,CL,0)+1)))</f>
        <v/>
      </c>
      <c r="T1299" s="221" t="str">
        <f aca="true">IF(B1299="","",IF(ISERROR(MATCH($J1299,SorP!$B$1:$B$6279,0)),"",INDIRECT("'SorP'!$A$"&amp;MATCH($S1299&amp;$J1299,SorP!C:C,0))))</f>
        <v/>
      </c>
      <c r="U1299" s="222"/>
      <c r="V1299" s="223" t="e">
        <f aca="false">IF(C1299="",NA(),IF(OR(C1299="Smelter not listed",C1299="Smelter not yet identified"),MATCH($B1299&amp;$D1299,'Smelter Look-up'!$J:$J,0),MATCH($B1299&amp;$C1299,'Smelter Look-up'!$J:$J,0)))</f>
        <v>#N/A</v>
      </c>
      <c r="X1299" s="179" t="n">
        <f aca="false">IF(AND(C1299="Smelter not listed",OR(LEN(D1299)=0,LEN(E1299)=0)),1,0)</f>
        <v>0</v>
      </c>
      <c r="AB1299" s="224" t="str">
        <f aca="false">B1299&amp;C1299</f>
        <v/>
      </c>
    </row>
    <row r="1300" s="179" customFormat="true" ht="20.25" hidden="false" customHeight="false" outlineLevel="0" collapsed="false">
      <c r="A1300" s="221"/>
      <c r="B1300" s="211" t="str">
        <f aca="false">IF(LEN(A1300)=0,"",INDEX('Smelter Look-up'!$A:$A,MATCH($A1300,'Smelter Look-up'!$E:$E,0)))</f>
        <v/>
      </c>
      <c r="C1300" s="212" t="str">
        <f aca="false">IF(LEN(A1300)=0,"",INDEX('Smelter Look-up'!$C:$C,MATCH($A1300,'Smelter Look-up'!$E:$E,0)))</f>
        <v/>
      </c>
      <c r="D1300" s="213"/>
      <c r="E1300" s="211" t="str">
        <f aca="true">IF(ISERROR($V1300),"",OFFSET('Smelter Look-up'!$D$4,$V1300-4,0)&amp;"")</f>
        <v/>
      </c>
      <c r="F1300" s="214" t="str">
        <f aca="true">IF(ISERROR($V1300),"",OFFSET('Smelter Look-up'!$E$4,$V1300-4,0))</f>
        <v/>
      </c>
      <c r="G1300" s="214" t="str">
        <f aca="true">IF(C1300=$X$4,IF(ISERROR($V1300),"Enter smelter details","RMI"),IF(ISERROR($V1300),"",OFFSET('Smelter Look-up'!$F$4,$V1300-4,0)))</f>
        <v/>
      </c>
      <c r="H1300" s="215" t="str">
        <f aca="true">IF(ISERROR($V1300),"",OFFSET('Smelter Look-up'!$G$4,$V1300-4,0))</f>
        <v/>
      </c>
      <c r="I1300" s="216" t="str">
        <f aca="true">IF(ISERROR($V1300),"",OFFSET('Smelter Look-up'!$H$4,$V1300-4,0))</f>
        <v/>
      </c>
      <c r="J1300" s="216" t="str">
        <f aca="true">IF(ISERROR($V1300),"",OFFSET('Smelter Look-up'!$I$4,$V1300-4,0))</f>
        <v/>
      </c>
      <c r="K1300" s="217"/>
      <c r="L1300" s="217"/>
      <c r="M1300" s="217"/>
      <c r="N1300" s="217"/>
      <c r="O1300" s="217"/>
      <c r="P1300" s="218"/>
      <c r="Q1300" s="219"/>
      <c r="R1300" s="220" t="str">
        <f aca="true">IF(ISERROR($V1300),"",OFFSET('Smelter Look-up'!$C$4,$V1300-4,0)&amp;"")</f>
        <v/>
      </c>
      <c r="S1300" s="221" t="str">
        <f aca="true">IF(B1300="","",IF(ISERROR(MATCH($E1300,CL,0)),"Unknown",INDIRECT("'C'!$A$"&amp;MATCH($E1300,CL,0)+1)))</f>
        <v/>
      </c>
      <c r="T1300" s="221" t="str">
        <f aca="true">IF(B1300="","",IF(ISERROR(MATCH($J1300,SorP!$B$1:$B$6279,0)),"",INDIRECT("'SorP'!$A$"&amp;MATCH($S1300&amp;$J1300,SorP!C:C,0))))</f>
        <v/>
      </c>
      <c r="U1300" s="222"/>
      <c r="V1300" s="223" t="e">
        <f aca="false">IF(C1300="",NA(),IF(OR(C1300="Smelter not listed",C1300="Smelter not yet identified"),MATCH($B1300&amp;$D1300,'Smelter Look-up'!$J:$J,0),MATCH($B1300&amp;$C1300,'Smelter Look-up'!$J:$J,0)))</f>
        <v>#N/A</v>
      </c>
      <c r="X1300" s="179" t="n">
        <f aca="false">IF(AND(C1300="Smelter not listed",OR(LEN(D1300)=0,LEN(E1300)=0)),1,0)</f>
        <v>0</v>
      </c>
      <c r="AB1300" s="224" t="str">
        <f aca="false">B1300&amp;C1300</f>
        <v/>
      </c>
    </row>
    <row r="1301" s="179" customFormat="true" ht="20.25" hidden="false" customHeight="false" outlineLevel="0" collapsed="false">
      <c r="A1301" s="221"/>
      <c r="B1301" s="211" t="str">
        <f aca="false">IF(LEN(A1301)=0,"",INDEX('Smelter Look-up'!$A:$A,MATCH($A1301,'Smelter Look-up'!$E:$E,0)))</f>
        <v/>
      </c>
      <c r="C1301" s="212" t="str">
        <f aca="false">IF(LEN(A1301)=0,"",INDEX('Smelter Look-up'!$C:$C,MATCH($A1301,'Smelter Look-up'!$E:$E,0)))</f>
        <v/>
      </c>
      <c r="D1301" s="213"/>
      <c r="E1301" s="211" t="str">
        <f aca="true">IF(ISERROR($V1301),"",OFFSET('Smelter Look-up'!$D$4,$V1301-4,0)&amp;"")</f>
        <v/>
      </c>
      <c r="F1301" s="214" t="str">
        <f aca="true">IF(ISERROR($V1301),"",OFFSET('Smelter Look-up'!$E$4,$V1301-4,0))</f>
        <v/>
      </c>
      <c r="G1301" s="214" t="str">
        <f aca="true">IF(C1301=$X$4,IF(ISERROR($V1301),"Enter smelter details","RMI"),IF(ISERROR($V1301),"",OFFSET('Smelter Look-up'!$F$4,$V1301-4,0)))</f>
        <v/>
      </c>
      <c r="H1301" s="215" t="str">
        <f aca="true">IF(ISERROR($V1301),"",OFFSET('Smelter Look-up'!$G$4,$V1301-4,0))</f>
        <v/>
      </c>
      <c r="I1301" s="216" t="str">
        <f aca="true">IF(ISERROR($V1301),"",OFFSET('Smelter Look-up'!$H$4,$V1301-4,0))</f>
        <v/>
      </c>
      <c r="J1301" s="216" t="str">
        <f aca="true">IF(ISERROR($V1301),"",OFFSET('Smelter Look-up'!$I$4,$V1301-4,0))</f>
        <v/>
      </c>
      <c r="K1301" s="217"/>
      <c r="L1301" s="217"/>
      <c r="M1301" s="217"/>
      <c r="N1301" s="217"/>
      <c r="O1301" s="217"/>
      <c r="P1301" s="218"/>
      <c r="Q1301" s="219"/>
      <c r="R1301" s="220" t="str">
        <f aca="true">IF(ISERROR($V1301),"",OFFSET('Smelter Look-up'!$C$4,$V1301-4,0)&amp;"")</f>
        <v/>
      </c>
      <c r="S1301" s="221" t="str">
        <f aca="true">IF(B1301="","",IF(ISERROR(MATCH($E1301,CL,0)),"Unknown",INDIRECT("'C'!$A$"&amp;MATCH($E1301,CL,0)+1)))</f>
        <v/>
      </c>
      <c r="T1301" s="221" t="str">
        <f aca="true">IF(B1301="","",IF(ISERROR(MATCH($J1301,SorP!$B$1:$B$6279,0)),"",INDIRECT("'SorP'!$A$"&amp;MATCH($S1301&amp;$J1301,SorP!C:C,0))))</f>
        <v/>
      </c>
      <c r="U1301" s="222"/>
      <c r="V1301" s="223" t="e">
        <f aca="false">IF(C1301="",NA(),IF(OR(C1301="Smelter not listed",C1301="Smelter not yet identified"),MATCH($B1301&amp;$D1301,'Smelter Look-up'!$J:$J,0),MATCH($B1301&amp;$C1301,'Smelter Look-up'!$J:$J,0)))</f>
        <v>#N/A</v>
      </c>
      <c r="X1301" s="179" t="n">
        <f aca="false">IF(AND(C1301="Smelter not listed",OR(LEN(D1301)=0,LEN(E1301)=0)),1,0)</f>
        <v>0</v>
      </c>
      <c r="AB1301" s="224" t="str">
        <f aca="false">B1301&amp;C1301</f>
        <v/>
      </c>
    </row>
    <row r="1302" s="179" customFormat="true" ht="20.25" hidden="false" customHeight="false" outlineLevel="0" collapsed="false">
      <c r="A1302" s="221"/>
      <c r="B1302" s="211" t="str">
        <f aca="false">IF(LEN(A1302)=0,"",INDEX('Smelter Look-up'!$A:$A,MATCH($A1302,'Smelter Look-up'!$E:$E,0)))</f>
        <v/>
      </c>
      <c r="C1302" s="212" t="str">
        <f aca="false">IF(LEN(A1302)=0,"",INDEX('Smelter Look-up'!$C:$C,MATCH($A1302,'Smelter Look-up'!$E:$E,0)))</f>
        <v/>
      </c>
      <c r="D1302" s="213"/>
      <c r="E1302" s="211" t="str">
        <f aca="true">IF(ISERROR($V1302),"",OFFSET('Smelter Look-up'!$D$4,$V1302-4,0)&amp;"")</f>
        <v/>
      </c>
      <c r="F1302" s="214" t="str">
        <f aca="true">IF(ISERROR($V1302),"",OFFSET('Smelter Look-up'!$E$4,$V1302-4,0))</f>
        <v/>
      </c>
      <c r="G1302" s="214" t="str">
        <f aca="true">IF(C1302=$X$4,IF(ISERROR($V1302),"Enter smelter details","RMI"),IF(ISERROR($V1302),"",OFFSET('Smelter Look-up'!$F$4,$V1302-4,0)))</f>
        <v/>
      </c>
      <c r="H1302" s="215" t="str">
        <f aca="true">IF(ISERROR($V1302),"",OFFSET('Smelter Look-up'!$G$4,$V1302-4,0))</f>
        <v/>
      </c>
      <c r="I1302" s="216" t="str">
        <f aca="true">IF(ISERROR($V1302),"",OFFSET('Smelter Look-up'!$H$4,$V1302-4,0))</f>
        <v/>
      </c>
      <c r="J1302" s="216" t="str">
        <f aca="true">IF(ISERROR($V1302),"",OFFSET('Smelter Look-up'!$I$4,$V1302-4,0))</f>
        <v/>
      </c>
      <c r="K1302" s="217"/>
      <c r="L1302" s="217"/>
      <c r="M1302" s="217"/>
      <c r="N1302" s="217"/>
      <c r="O1302" s="217"/>
      <c r="P1302" s="218"/>
      <c r="Q1302" s="219"/>
      <c r="R1302" s="220" t="str">
        <f aca="true">IF(ISERROR($V1302),"",OFFSET('Smelter Look-up'!$C$4,$V1302-4,0)&amp;"")</f>
        <v/>
      </c>
      <c r="S1302" s="221" t="str">
        <f aca="true">IF(B1302="","",IF(ISERROR(MATCH($E1302,CL,0)),"Unknown",INDIRECT("'C'!$A$"&amp;MATCH($E1302,CL,0)+1)))</f>
        <v/>
      </c>
      <c r="T1302" s="221" t="str">
        <f aca="true">IF(B1302="","",IF(ISERROR(MATCH($J1302,SorP!$B$1:$B$6279,0)),"",INDIRECT("'SorP'!$A$"&amp;MATCH($S1302&amp;$J1302,SorP!C:C,0))))</f>
        <v/>
      </c>
      <c r="U1302" s="222"/>
      <c r="V1302" s="223" t="e">
        <f aca="false">IF(C1302="",NA(),IF(OR(C1302="Smelter not listed",C1302="Smelter not yet identified"),MATCH($B1302&amp;$D1302,'Smelter Look-up'!$J:$J,0),MATCH($B1302&amp;$C1302,'Smelter Look-up'!$J:$J,0)))</f>
        <v>#N/A</v>
      </c>
      <c r="X1302" s="179" t="n">
        <f aca="false">IF(AND(C1302="Smelter not listed",OR(LEN(D1302)=0,LEN(E1302)=0)),1,0)</f>
        <v>0</v>
      </c>
      <c r="AB1302" s="224" t="str">
        <f aca="false">B1302&amp;C1302</f>
        <v/>
      </c>
    </row>
    <row r="1303" s="179" customFormat="true" ht="20.25" hidden="false" customHeight="false" outlineLevel="0" collapsed="false">
      <c r="A1303" s="221"/>
      <c r="B1303" s="211" t="str">
        <f aca="false">IF(LEN(A1303)=0,"",INDEX('Smelter Look-up'!$A:$A,MATCH($A1303,'Smelter Look-up'!$E:$E,0)))</f>
        <v/>
      </c>
      <c r="C1303" s="212" t="str">
        <f aca="false">IF(LEN(A1303)=0,"",INDEX('Smelter Look-up'!$C:$C,MATCH($A1303,'Smelter Look-up'!$E:$E,0)))</f>
        <v/>
      </c>
      <c r="D1303" s="213"/>
      <c r="E1303" s="211" t="str">
        <f aca="true">IF(ISERROR($V1303),"",OFFSET('Smelter Look-up'!$D$4,$V1303-4,0)&amp;"")</f>
        <v/>
      </c>
      <c r="F1303" s="214" t="str">
        <f aca="true">IF(ISERROR($V1303),"",OFFSET('Smelter Look-up'!$E$4,$V1303-4,0))</f>
        <v/>
      </c>
      <c r="G1303" s="214" t="str">
        <f aca="true">IF(C1303=$X$4,IF(ISERROR($V1303),"Enter smelter details","RMI"),IF(ISERROR($V1303),"",OFFSET('Smelter Look-up'!$F$4,$V1303-4,0)))</f>
        <v/>
      </c>
      <c r="H1303" s="215" t="str">
        <f aca="true">IF(ISERROR($V1303),"",OFFSET('Smelter Look-up'!$G$4,$V1303-4,0))</f>
        <v/>
      </c>
      <c r="I1303" s="216" t="str">
        <f aca="true">IF(ISERROR($V1303),"",OFFSET('Smelter Look-up'!$H$4,$V1303-4,0))</f>
        <v/>
      </c>
      <c r="J1303" s="216" t="str">
        <f aca="true">IF(ISERROR($V1303),"",OFFSET('Smelter Look-up'!$I$4,$V1303-4,0))</f>
        <v/>
      </c>
      <c r="K1303" s="217"/>
      <c r="L1303" s="217"/>
      <c r="M1303" s="217"/>
      <c r="N1303" s="217"/>
      <c r="O1303" s="217"/>
      <c r="P1303" s="218"/>
      <c r="Q1303" s="219"/>
      <c r="R1303" s="220" t="str">
        <f aca="true">IF(ISERROR($V1303),"",OFFSET('Smelter Look-up'!$C$4,$V1303-4,0)&amp;"")</f>
        <v/>
      </c>
      <c r="S1303" s="221" t="str">
        <f aca="true">IF(B1303="","",IF(ISERROR(MATCH($E1303,CL,0)),"Unknown",INDIRECT("'C'!$A$"&amp;MATCH($E1303,CL,0)+1)))</f>
        <v/>
      </c>
      <c r="T1303" s="221" t="str">
        <f aca="true">IF(B1303="","",IF(ISERROR(MATCH($J1303,SorP!$B$1:$B$6279,0)),"",INDIRECT("'SorP'!$A$"&amp;MATCH($S1303&amp;$J1303,SorP!C:C,0))))</f>
        <v/>
      </c>
      <c r="U1303" s="222"/>
      <c r="V1303" s="223" t="e">
        <f aca="false">IF(C1303="",NA(),IF(OR(C1303="Smelter not listed",C1303="Smelter not yet identified"),MATCH($B1303&amp;$D1303,'Smelter Look-up'!$J:$J,0),MATCH($B1303&amp;$C1303,'Smelter Look-up'!$J:$J,0)))</f>
        <v>#N/A</v>
      </c>
      <c r="X1303" s="179" t="n">
        <f aca="false">IF(AND(C1303="Smelter not listed",OR(LEN(D1303)=0,LEN(E1303)=0)),1,0)</f>
        <v>0</v>
      </c>
      <c r="AB1303" s="224" t="str">
        <f aca="false">B1303&amp;C1303</f>
        <v/>
      </c>
    </row>
    <row r="1304" s="179" customFormat="true" ht="20.25" hidden="false" customHeight="false" outlineLevel="0" collapsed="false">
      <c r="A1304" s="221"/>
      <c r="B1304" s="211" t="str">
        <f aca="false">IF(LEN(A1304)=0,"",INDEX('Smelter Look-up'!$A:$A,MATCH($A1304,'Smelter Look-up'!$E:$E,0)))</f>
        <v/>
      </c>
      <c r="C1304" s="212" t="str">
        <f aca="false">IF(LEN(A1304)=0,"",INDEX('Smelter Look-up'!$C:$C,MATCH($A1304,'Smelter Look-up'!$E:$E,0)))</f>
        <v/>
      </c>
      <c r="D1304" s="213"/>
      <c r="E1304" s="211" t="str">
        <f aca="true">IF(ISERROR($V1304),"",OFFSET('Smelter Look-up'!$D$4,$V1304-4,0)&amp;"")</f>
        <v/>
      </c>
      <c r="F1304" s="214" t="str">
        <f aca="true">IF(ISERROR($V1304),"",OFFSET('Smelter Look-up'!$E$4,$V1304-4,0))</f>
        <v/>
      </c>
      <c r="G1304" s="214" t="str">
        <f aca="true">IF(C1304=$X$4,IF(ISERROR($V1304),"Enter smelter details","RMI"),IF(ISERROR($V1304),"",OFFSET('Smelter Look-up'!$F$4,$V1304-4,0)))</f>
        <v/>
      </c>
      <c r="H1304" s="215" t="str">
        <f aca="true">IF(ISERROR($V1304),"",OFFSET('Smelter Look-up'!$G$4,$V1304-4,0))</f>
        <v/>
      </c>
      <c r="I1304" s="216" t="str">
        <f aca="true">IF(ISERROR($V1304),"",OFFSET('Smelter Look-up'!$H$4,$V1304-4,0))</f>
        <v/>
      </c>
      <c r="J1304" s="216" t="str">
        <f aca="true">IF(ISERROR($V1304),"",OFFSET('Smelter Look-up'!$I$4,$V1304-4,0))</f>
        <v/>
      </c>
      <c r="K1304" s="217"/>
      <c r="L1304" s="217"/>
      <c r="M1304" s="217"/>
      <c r="N1304" s="217"/>
      <c r="O1304" s="217"/>
      <c r="P1304" s="218"/>
      <c r="Q1304" s="219"/>
      <c r="R1304" s="220" t="str">
        <f aca="true">IF(ISERROR($V1304),"",OFFSET('Smelter Look-up'!$C$4,$V1304-4,0)&amp;"")</f>
        <v/>
      </c>
      <c r="S1304" s="221" t="str">
        <f aca="true">IF(B1304="","",IF(ISERROR(MATCH($E1304,CL,0)),"Unknown",INDIRECT("'C'!$A$"&amp;MATCH($E1304,CL,0)+1)))</f>
        <v/>
      </c>
      <c r="T1304" s="221" t="str">
        <f aca="true">IF(B1304="","",IF(ISERROR(MATCH($J1304,SorP!$B$1:$B$6279,0)),"",INDIRECT("'SorP'!$A$"&amp;MATCH($S1304&amp;$J1304,SorP!C:C,0))))</f>
        <v/>
      </c>
      <c r="U1304" s="222"/>
      <c r="V1304" s="223" t="e">
        <f aca="false">IF(C1304="",NA(),IF(OR(C1304="Smelter not listed",C1304="Smelter not yet identified"),MATCH($B1304&amp;$D1304,'Smelter Look-up'!$J:$J,0),MATCH($B1304&amp;$C1304,'Smelter Look-up'!$J:$J,0)))</f>
        <v>#N/A</v>
      </c>
      <c r="X1304" s="179" t="n">
        <f aca="false">IF(AND(C1304="Smelter not listed",OR(LEN(D1304)=0,LEN(E1304)=0)),1,0)</f>
        <v>0</v>
      </c>
      <c r="AB1304" s="224" t="str">
        <f aca="false">B1304&amp;C1304</f>
        <v/>
      </c>
    </row>
    <row r="1305" s="179" customFormat="true" ht="20.25" hidden="false" customHeight="false" outlineLevel="0" collapsed="false">
      <c r="A1305" s="221"/>
      <c r="B1305" s="211" t="str">
        <f aca="false">IF(LEN(A1305)=0,"",INDEX('Smelter Look-up'!$A:$A,MATCH($A1305,'Smelter Look-up'!$E:$E,0)))</f>
        <v/>
      </c>
      <c r="C1305" s="212" t="str">
        <f aca="false">IF(LEN(A1305)=0,"",INDEX('Smelter Look-up'!$C:$C,MATCH($A1305,'Smelter Look-up'!$E:$E,0)))</f>
        <v/>
      </c>
      <c r="D1305" s="213"/>
      <c r="E1305" s="211" t="str">
        <f aca="true">IF(ISERROR($V1305),"",OFFSET('Smelter Look-up'!$D$4,$V1305-4,0)&amp;"")</f>
        <v/>
      </c>
      <c r="F1305" s="214" t="str">
        <f aca="true">IF(ISERROR($V1305),"",OFFSET('Smelter Look-up'!$E$4,$V1305-4,0))</f>
        <v/>
      </c>
      <c r="G1305" s="214" t="str">
        <f aca="true">IF(C1305=$X$4,IF(ISERROR($V1305),"Enter smelter details","RMI"),IF(ISERROR($V1305),"",OFFSET('Smelter Look-up'!$F$4,$V1305-4,0)))</f>
        <v/>
      </c>
      <c r="H1305" s="215" t="str">
        <f aca="true">IF(ISERROR($V1305),"",OFFSET('Smelter Look-up'!$G$4,$V1305-4,0))</f>
        <v/>
      </c>
      <c r="I1305" s="216" t="str">
        <f aca="true">IF(ISERROR($V1305),"",OFFSET('Smelter Look-up'!$H$4,$V1305-4,0))</f>
        <v/>
      </c>
      <c r="J1305" s="216" t="str">
        <f aca="true">IF(ISERROR($V1305),"",OFFSET('Smelter Look-up'!$I$4,$V1305-4,0))</f>
        <v/>
      </c>
      <c r="K1305" s="217"/>
      <c r="L1305" s="217"/>
      <c r="M1305" s="217"/>
      <c r="N1305" s="217"/>
      <c r="O1305" s="217"/>
      <c r="P1305" s="218"/>
      <c r="Q1305" s="219"/>
      <c r="R1305" s="220" t="str">
        <f aca="true">IF(ISERROR($V1305),"",OFFSET('Smelter Look-up'!$C$4,$V1305-4,0)&amp;"")</f>
        <v/>
      </c>
      <c r="S1305" s="221" t="str">
        <f aca="true">IF(B1305="","",IF(ISERROR(MATCH($E1305,CL,0)),"Unknown",INDIRECT("'C'!$A$"&amp;MATCH($E1305,CL,0)+1)))</f>
        <v/>
      </c>
      <c r="T1305" s="221" t="str">
        <f aca="true">IF(B1305="","",IF(ISERROR(MATCH($J1305,SorP!$B$1:$B$6279,0)),"",INDIRECT("'SorP'!$A$"&amp;MATCH($S1305&amp;$J1305,SorP!C:C,0))))</f>
        <v/>
      </c>
      <c r="U1305" s="222"/>
      <c r="V1305" s="223" t="e">
        <f aca="false">IF(C1305="",NA(),IF(OR(C1305="Smelter not listed",C1305="Smelter not yet identified"),MATCH($B1305&amp;$D1305,'Smelter Look-up'!$J:$J,0),MATCH($B1305&amp;$C1305,'Smelter Look-up'!$J:$J,0)))</f>
        <v>#N/A</v>
      </c>
      <c r="X1305" s="179" t="n">
        <f aca="false">IF(AND(C1305="Smelter not listed",OR(LEN(D1305)=0,LEN(E1305)=0)),1,0)</f>
        <v>0</v>
      </c>
      <c r="AB1305" s="224" t="str">
        <f aca="false">B1305&amp;C1305</f>
        <v/>
      </c>
    </row>
    <row r="1306" s="179" customFormat="true" ht="20.25" hidden="false" customHeight="false" outlineLevel="0" collapsed="false">
      <c r="A1306" s="221"/>
      <c r="B1306" s="211" t="str">
        <f aca="false">IF(LEN(A1306)=0,"",INDEX('Smelter Look-up'!$A:$A,MATCH($A1306,'Smelter Look-up'!$E:$E,0)))</f>
        <v/>
      </c>
      <c r="C1306" s="212" t="str">
        <f aca="false">IF(LEN(A1306)=0,"",INDEX('Smelter Look-up'!$C:$C,MATCH($A1306,'Smelter Look-up'!$E:$E,0)))</f>
        <v/>
      </c>
      <c r="D1306" s="213"/>
      <c r="E1306" s="211" t="str">
        <f aca="true">IF(ISERROR($V1306),"",OFFSET('Smelter Look-up'!$D$4,$V1306-4,0)&amp;"")</f>
        <v/>
      </c>
      <c r="F1306" s="214" t="str">
        <f aca="true">IF(ISERROR($V1306),"",OFFSET('Smelter Look-up'!$E$4,$V1306-4,0))</f>
        <v/>
      </c>
      <c r="G1306" s="214" t="str">
        <f aca="true">IF(C1306=$X$4,IF(ISERROR($V1306),"Enter smelter details","RMI"),IF(ISERROR($V1306),"",OFFSET('Smelter Look-up'!$F$4,$V1306-4,0)))</f>
        <v/>
      </c>
      <c r="H1306" s="215" t="str">
        <f aca="true">IF(ISERROR($V1306),"",OFFSET('Smelter Look-up'!$G$4,$V1306-4,0))</f>
        <v/>
      </c>
      <c r="I1306" s="216" t="str">
        <f aca="true">IF(ISERROR($V1306),"",OFFSET('Smelter Look-up'!$H$4,$V1306-4,0))</f>
        <v/>
      </c>
      <c r="J1306" s="216" t="str">
        <f aca="true">IF(ISERROR($V1306),"",OFFSET('Smelter Look-up'!$I$4,$V1306-4,0))</f>
        <v/>
      </c>
      <c r="K1306" s="217"/>
      <c r="L1306" s="217"/>
      <c r="M1306" s="217"/>
      <c r="N1306" s="217"/>
      <c r="O1306" s="217"/>
      <c r="P1306" s="218"/>
      <c r="Q1306" s="219"/>
      <c r="R1306" s="220" t="str">
        <f aca="true">IF(ISERROR($V1306),"",OFFSET('Smelter Look-up'!$C$4,$V1306-4,0)&amp;"")</f>
        <v/>
      </c>
      <c r="S1306" s="221" t="str">
        <f aca="true">IF(B1306="","",IF(ISERROR(MATCH($E1306,CL,0)),"Unknown",INDIRECT("'C'!$A$"&amp;MATCH($E1306,CL,0)+1)))</f>
        <v/>
      </c>
      <c r="T1306" s="221" t="str">
        <f aca="true">IF(B1306="","",IF(ISERROR(MATCH($J1306,SorP!$B$1:$B$6279,0)),"",INDIRECT("'SorP'!$A$"&amp;MATCH($S1306&amp;$J1306,SorP!C:C,0))))</f>
        <v/>
      </c>
      <c r="U1306" s="222"/>
      <c r="V1306" s="223" t="e">
        <f aca="false">IF(C1306="",NA(),IF(OR(C1306="Smelter not listed",C1306="Smelter not yet identified"),MATCH($B1306&amp;$D1306,'Smelter Look-up'!$J:$J,0),MATCH($B1306&amp;$C1306,'Smelter Look-up'!$J:$J,0)))</f>
        <v>#N/A</v>
      </c>
      <c r="X1306" s="179" t="n">
        <f aca="false">IF(AND(C1306="Smelter not listed",OR(LEN(D1306)=0,LEN(E1306)=0)),1,0)</f>
        <v>0</v>
      </c>
      <c r="AB1306" s="224" t="str">
        <f aca="false">B1306&amp;C1306</f>
        <v/>
      </c>
    </row>
    <row r="1307" s="179" customFormat="true" ht="20.25" hidden="false" customHeight="false" outlineLevel="0" collapsed="false">
      <c r="A1307" s="221"/>
      <c r="B1307" s="211" t="str">
        <f aca="false">IF(LEN(A1307)=0,"",INDEX('Smelter Look-up'!$A:$A,MATCH($A1307,'Smelter Look-up'!$E:$E,0)))</f>
        <v/>
      </c>
      <c r="C1307" s="212" t="str">
        <f aca="false">IF(LEN(A1307)=0,"",INDEX('Smelter Look-up'!$C:$C,MATCH($A1307,'Smelter Look-up'!$E:$E,0)))</f>
        <v/>
      </c>
      <c r="D1307" s="213"/>
      <c r="E1307" s="211" t="str">
        <f aca="true">IF(ISERROR($V1307),"",OFFSET('Smelter Look-up'!$D$4,$V1307-4,0)&amp;"")</f>
        <v/>
      </c>
      <c r="F1307" s="214" t="str">
        <f aca="true">IF(ISERROR($V1307),"",OFFSET('Smelter Look-up'!$E$4,$V1307-4,0))</f>
        <v/>
      </c>
      <c r="G1307" s="214" t="str">
        <f aca="true">IF(C1307=$X$4,IF(ISERROR($V1307),"Enter smelter details","RMI"),IF(ISERROR($V1307),"",OFFSET('Smelter Look-up'!$F$4,$V1307-4,0)))</f>
        <v/>
      </c>
      <c r="H1307" s="215" t="str">
        <f aca="true">IF(ISERROR($V1307),"",OFFSET('Smelter Look-up'!$G$4,$V1307-4,0))</f>
        <v/>
      </c>
      <c r="I1307" s="216" t="str">
        <f aca="true">IF(ISERROR($V1307),"",OFFSET('Smelter Look-up'!$H$4,$V1307-4,0))</f>
        <v/>
      </c>
      <c r="J1307" s="216" t="str">
        <f aca="true">IF(ISERROR($V1307),"",OFFSET('Smelter Look-up'!$I$4,$V1307-4,0))</f>
        <v/>
      </c>
      <c r="K1307" s="217"/>
      <c r="L1307" s="217"/>
      <c r="M1307" s="217"/>
      <c r="N1307" s="217"/>
      <c r="O1307" s="217"/>
      <c r="P1307" s="218"/>
      <c r="Q1307" s="219"/>
      <c r="R1307" s="220" t="str">
        <f aca="true">IF(ISERROR($V1307),"",OFFSET('Smelter Look-up'!$C$4,$V1307-4,0)&amp;"")</f>
        <v/>
      </c>
      <c r="S1307" s="221" t="str">
        <f aca="true">IF(B1307="","",IF(ISERROR(MATCH($E1307,CL,0)),"Unknown",INDIRECT("'C'!$A$"&amp;MATCH($E1307,CL,0)+1)))</f>
        <v/>
      </c>
      <c r="T1307" s="221" t="str">
        <f aca="true">IF(B1307="","",IF(ISERROR(MATCH($J1307,SorP!$B$1:$B$6279,0)),"",INDIRECT("'SorP'!$A$"&amp;MATCH($S1307&amp;$J1307,SorP!C:C,0))))</f>
        <v/>
      </c>
      <c r="U1307" s="222"/>
      <c r="V1307" s="223" t="e">
        <f aca="false">IF(C1307="",NA(),IF(OR(C1307="Smelter not listed",C1307="Smelter not yet identified"),MATCH($B1307&amp;$D1307,'Smelter Look-up'!$J:$J,0),MATCH($B1307&amp;$C1307,'Smelter Look-up'!$J:$J,0)))</f>
        <v>#N/A</v>
      </c>
      <c r="X1307" s="179" t="n">
        <f aca="false">IF(AND(C1307="Smelter not listed",OR(LEN(D1307)=0,LEN(E1307)=0)),1,0)</f>
        <v>0</v>
      </c>
      <c r="AB1307" s="224" t="str">
        <f aca="false">B1307&amp;C1307</f>
        <v/>
      </c>
    </row>
    <row r="1308" s="179" customFormat="true" ht="20.25" hidden="false" customHeight="false" outlineLevel="0" collapsed="false">
      <c r="A1308" s="221"/>
      <c r="B1308" s="211" t="str">
        <f aca="false">IF(LEN(A1308)=0,"",INDEX('Smelter Look-up'!$A:$A,MATCH($A1308,'Smelter Look-up'!$E:$E,0)))</f>
        <v/>
      </c>
      <c r="C1308" s="212" t="str">
        <f aca="false">IF(LEN(A1308)=0,"",INDEX('Smelter Look-up'!$C:$C,MATCH($A1308,'Smelter Look-up'!$E:$E,0)))</f>
        <v/>
      </c>
      <c r="D1308" s="213"/>
      <c r="E1308" s="211" t="str">
        <f aca="true">IF(ISERROR($V1308),"",OFFSET('Smelter Look-up'!$D$4,$V1308-4,0)&amp;"")</f>
        <v/>
      </c>
      <c r="F1308" s="214" t="str">
        <f aca="true">IF(ISERROR($V1308),"",OFFSET('Smelter Look-up'!$E$4,$V1308-4,0))</f>
        <v/>
      </c>
      <c r="G1308" s="214" t="str">
        <f aca="true">IF(C1308=$X$4,IF(ISERROR($V1308),"Enter smelter details","RMI"),IF(ISERROR($V1308),"",OFFSET('Smelter Look-up'!$F$4,$V1308-4,0)))</f>
        <v/>
      </c>
      <c r="H1308" s="215" t="str">
        <f aca="true">IF(ISERROR($V1308),"",OFFSET('Smelter Look-up'!$G$4,$V1308-4,0))</f>
        <v/>
      </c>
      <c r="I1308" s="216" t="str">
        <f aca="true">IF(ISERROR($V1308),"",OFFSET('Smelter Look-up'!$H$4,$V1308-4,0))</f>
        <v/>
      </c>
      <c r="J1308" s="216" t="str">
        <f aca="true">IF(ISERROR($V1308),"",OFFSET('Smelter Look-up'!$I$4,$V1308-4,0))</f>
        <v/>
      </c>
      <c r="K1308" s="217"/>
      <c r="L1308" s="217"/>
      <c r="M1308" s="217"/>
      <c r="N1308" s="217"/>
      <c r="O1308" s="217"/>
      <c r="P1308" s="218"/>
      <c r="Q1308" s="219"/>
      <c r="R1308" s="220" t="str">
        <f aca="true">IF(ISERROR($V1308),"",OFFSET('Smelter Look-up'!$C$4,$V1308-4,0)&amp;"")</f>
        <v/>
      </c>
      <c r="S1308" s="221" t="str">
        <f aca="true">IF(B1308="","",IF(ISERROR(MATCH($E1308,CL,0)),"Unknown",INDIRECT("'C'!$A$"&amp;MATCH($E1308,CL,0)+1)))</f>
        <v/>
      </c>
      <c r="T1308" s="221" t="str">
        <f aca="true">IF(B1308="","",IF(ISERROR(MATCH($J1308,SorP!$B$1:$B$6279,0)),"",INDIRECT("'SorP'!$A$"&amp;MATCH($S1308&amp;$J1308,SorP!C:C,0))))</f>
        <v/>
      </c>
      <c r="U1308" s="222"/>
      <c r="V1308" s="223" t="e">
        <f aca="false">IF(C1308="",NA(),IF(OR(C1308="Smelter not listed",C1308="Smelter not yet identified"),MATCH($B1308&amp;$D1308,'Smelter Look-up'!$J:$J,0),MATCH($B1308&amp;$C1308,'Smelter Look-up'!$J:$J,0)))</f>
        <v>#N/A</v>
      </c>
      <c r="X1308" s="179" t="n">
        <f aca="false">IF(AND(C1308="Smelter not listed",OR(LEN(D1308)=0,LEN(E1308)=0)),1,0)</f>
        <v>0</v>
      </c>
      <c r="AB1308" s="224" t="str">
        <f aca="false">B1308&amp;C1308</f>
        <v/>
      </c>
    </row>
    <row r="1309" s="179" customFormat="true" ht="20.25" hidden="false" customHeight="false" outlineLevel="0" collapsed="false">
      <c r="A1309" s="221"/>
      <c r="B1309" s="211" t="str">
        <f aca="false">IF(LEN(A1309)=0,"",INDEX('Smelter Look-up'!$A:$A,MATCH($A1309,'Smelter Look-up'!$E:$E,0)))</f>
        <v/>
      </c>
      <c r="C1309" s="212" t="str">
        <f aca="false">IF(LEN(A1309)=0,"",INDEX('Smelter Look-up'!$C:$C,MATCH($A1309,'Smelter Look-up'!$E:$E,0)))</f>
        <v/>
      </c>
      <c r="D1309" s="213"/>
      <c r="E1309" s="211" t="str">
        <f aca="true">IF(ISERROR($V1309),"",OFFSET('Smelter Look-up'!$D$4,$V1309-4,0)&amp;"")</f>
        <v/>
      </c>
      <c r="F1309" s="214" t="str">
        <f aca="true">IF(ISERROR($V1309),"",OFFSET('Smelter Look-up'!$E$4,$V1309-4,0))</f>
        <v/>
      </c>
      <c r="G1309" s="214" t="str">
        <f aca="true">IF(C1309=$X$4,IF(ISERROR($V1309),"Enter smelter details","RMI"),IF(ISERROR($V1309),"",OFFSET('Smelter Look-up'!$F$4,$V1309-4,0)))</f>
        <v/>
      </c>
      <c r="H1309" s="215" t="str">
        <f aca="true">IF(ISERROR($V1309),"",OFFSET('Smelter Look-up'!$G$4,$V1309-4,0))</f>
        <v/>
      </c>
      <c r="I1309" s="216" t="str">
        <f aca="true">IF(ISERROR($V1309),"",OFFSET('Smelter Look-up'!$H$4,$V1309-4,0))</f>
        <v/>
      </c>
      <c r="J1309" s="216" t="str">
        <f aca="true">IF(ISERROR($V1309),"",OFFSET('Smelter Look-up'!$I$4,$V1309-4,0))</f>
        <v/>
      </c>
      <c r="K1309" s="217"/>
      <c r="L1309" s="217"/>
      <c r="M1309" s="217"/>
      <c r="N1309" s="217"/>
      <c r="O1309" s="217"/>
      <c r="P1309" s="218"/>
      <c r="Q1309" s="219"/>
      <c r="R1309" s="220" t="str">
        <f aca="true">IF(ISERROR($V1309),"",OFFSET('Smelter Look-up'!$C$4,$V1309-4,0)&amp;"")</f>
        <v/>
      </c>
      <c r="S1309" s="221" t="str">
        <f aca="true">IF(B1309="","",IF(ISERROR(MATCH($E1309,CL,0)),"Unknown",INDIRECT("'C'!$A$"&amp;MATCH($E1309,CL,0)+1)))</f>
        <v/>
      </c>
      <c r="T1309" s="221" t="str">
        <f aca="true">IF(B1309="","",IF(ISERROR(MATCH($J1309,SorP!$B$1:$B$6279,0)),"",INDIRECT("'SorP'!$A$"&amp;MATCH($S1309&amp;$J1309,SorP!C:C,0))))</f>
        <v/>
      </c>
      <c r="U1309" s="222"/>
      <c r="V1309" s="223" t="e">
        <f aca="false">IF(C1309="",NA(),IF(OR(C1309="Smelter not listed",C1309="Smelter not yet identified"),MATCH($B1309&amp;$D1309,'Smelter Look-up'!$J:$J,0),MATCH($B1309&amp;$C1309,'Smelter Look-up'!$J:$J,0)))</f>
        <v>#N/A</v>
      </c>
      <c r="X1309" s="179" t="n">
        <f aca="false">IF(AND(C1309="Smelter not listed",OR(LEN(D1309)=0,LEN(E1309)=0)),1,0)</f>
        <v>0</v>
      </c>
      <c r="AB1309" s="224" t="str">
        <f aca="false">B1309&amp;C1309</f>
        <v/>
      </c>
    </row>
    <row r="1310" s="179" customFormat="true" ht="20.25" hidden="false" customHeight="false" outlineLevel="0" collapsed="false">
      <c r="A1310" s="221"/>
      <c r="B1310" s="211" t="str">
        <f aca="false">IF(LEN(A1310)=0,"",INDEX('Smelter Look-up'!$A:$A,MATCH($A1310,'Smelter Look-up'!$E:$E,0)))</f>
        <v/>
      </c>
      <c r="C1310" s="212" t="str">
        <f aca="false">IF(LEN(A1310)=0,"",INDEX('Smelter Look-up'!$C:$C,MATCH($A1310,'Smelter Look-up'!$E:$E,0)))</f>
        <v/>
      </c>
      <c r="D1310" s="213"/>
      <c r="E1310" s="211" t="str">
        <f aca="true">IF(ISERROR($V1310),"",OFFSET('Smelter Look-up'!$D$4,$V1310-4,0)&amp;"")</f>
        <v/>
      </c>
      <c r="F1310" s="214" t="str">
        <f aca="true">IF(ISERROR($V1310),"",OFFSET('Smelter Look-up'!$E$4,$V1310-4,0))</f>
        <v/>
      </c>
      <c r="G1310" s="214" t="str">
        <f aca="true">IF(C1310=$X$4,IF(ISERROR($V1310),"Enter smelter details","RMI"),IF(ISERROR($V1310),"",OFFSET('Smelter Look-up'!$F$4,$V1310-4,0)))</f>
        <v/>
      </c>
      <c r="H1310" s="215" t="str">
        <f aca="true">IF(ISERROR($V1310),"",OFFSET('Smelter Look-up'!$G$4,$V1310-4,0))</f>
        <v/>
      </c>
      <c r="I1310" s="216" t="str">
        <f aca="true">IF(ISERROR($V1310),"",OFFSET('Smelter Look-up'!$H$4,$V1310-4,0))</f>
        <v/>
      </c>
      <c r="J1310" s="216" t="str">
        <f aca="true">IF(ISERROR($V1310),"",OFFSET('Smelter Look-up'!$I$4,$V1310-4,0))</f>
        <v/>
      </c>
      <c r="K1310" s="217"/>
      <c r="L1310" s="217"/>
      <c r="M1310" s="217"/>
      <c r="N1310" s="217"/>
      <c r="O1310" s="217"/>
      <c r="P1310" s="218"/>
      <c r="Q1310" s="219"/>
      <c r="R1310" s="220" t="str">
        <f aca="true">IF(ISERROR($V1310),"",OFFSET('Smelter Look-up'!$C$4,$V1310-4,0)&amp;"")</f>
        <v/>
      </c>
      <c r="S1310" s="221" t="str">
        <f aca="true">IF(B1310="","",IF(ISERROR(MATCH($E1310,CL,0)),"Unknown",INDIRECT("'C'!$A$"&amp;MATCH($E1310,CL,0)+1)))</f>
        <v/>
      </c>
      <c r="T1310" s="221" t="str">
        <f aca="true">IF(B1310="","",IF(ISERROR(MATCH($J1310,SorP!$B$1:$B$6279,0)),"",INDIRECT("'SorP'!$A$"&amp;MATCH($S1310&amp;$J1310,SorP!C:C,0))))</f>
        <v/>
      </c>
      <c r="U1310" s="222"/>
      <c r="V1310" s="223" t="e">
        <f aca="false">IF(C1310="",NA(),IF(OR(C1310="Smelter not listed",C1310="Smelter not yet identified"),MATCH($B1310&amp;$D1310,'Smelter Look-up'!$J:$J,0),MATCH($B1310&amp;$C1310,'Smelter Look-up'!$J:$J,0)))</f>
        <v>#N/A</v>
      </c>
      <c r="X1310" s="179" t="n">
        <f aca="false">IF(AND(C1310="Smelter not listed",OR(LEN(D1310)=0,LEN(E1310)=0)),1,0)</f>
        <v>0</v>
      </c>
      <c r="AB1310" s="224" t="str">
        <f aca="false">B1310&amp;C1310</f>
        <v/>
      </c>
    </row>
    <row r="1311" s="179" customFormat="true" ht="20.25" hidden="false" customHeight="false" outlineLevel="0" collapsed="false">
      <c r="A1311" s="221"/>
      <c r="B1311" s="211" t="str">
        <f aca="false">IF(LEN(A1311)=0,"",INDEX('Smelter Look-up'!$A:$A,MATCH($A1311,'Smelter Look-up'!$E:$E,0)))</f>
        <v/>
      </c>
      <c r="C1311" s="212" t="str">
        <f aca="false">IF(LEN(A1311)=0,"",INDEX('Smelter Look-up'!$C:$C,MATCH($A1311,'Smelter Look-up'!$E:$E,0)))</f>
        <v/>
      </c>
      <c r="D1311" s="213"/>
      <c r="E1311" s="211" t="str">
        <f aca="true">IF(ISERROR($V1311),"",OFFSET('Smelter Look-up'!$D$4,$V1311-4,0)&amp;"")</f>
        <v/>
      </c>
      <c r="F1311" s="214" t="str">
        <f aca="true">IF(ISERROR($V1311),"",OFFSET('Smelter Look-up'!$E$4,$V1311-4,0))</f>
        <v/>
      </c>
      <c r="G1311" s="214" t="str">
        <f aca="true">IF(C1311=$X$4,IF(ISERROR($V1311),"Enter smelter details","RMI"),IF(ISERROR($V1311),"",OFFSET('Smelter Look-up'!$F$4,$V1311-4,0)))</f>
        <v/>
      </c>
      <c r="H1311" s="215" t="str">
        <f aca="true">IF(ISERROR($V1311),"",OFFSET('Smelter Look-up'!$G$4,$V1311-4,0))</f>
        <v/>
      </c>
      <c r="I1311" s="216" t="str">
        <f aca="true">IF(ISERROR($V1311),"",OFFSET('Smelter Look-up'!$H$4,$V1311-4,0))</f>
        <v/>
      </c>
      <c r="J1311" s="216" t="str">
        <f aca="true">IF(ISERROR($V1311),"",OFFSET('Smelter Look-up'!$I$4,$V1311-4,0))</f>
        <v/>
      </c>
      <c r="K1311" s="217"/>
      <c r="L1311" s="217"/>
      <c r="M1311" s="217"/>
      <c r="N1311" s="217"/>
      <c r="O1311" s="217"/>
      <c r="P1311" s="218"/>
      <c r="Q1311" s="219"/>
      <c r="R1311" s="220" t="str">
        <f aca="true">IF(ISERROR($V1311),"",OFFSET('Smelter Look-up'!$C$4,$V1311-4,0)&amp;"")</f>
        <v/>
      </c>
      <c r="S1311" s="221" t="str">
        <f aca="true">IF(B1311="","",IF(ISERROR(MATCH($E1311,CL,0)),"Unknown",INDIRECT("'C'!$A$"&amp;MATCH($E1311,CL,0)+1)))</f>
        <v/>
      </c>
      <c r="T1311" s="221" t="str">
        <f aca="true">IF(B1311="","",IF(ISERROR(MATCH($J1311,SorP!$B$1:$B$6279,0)),"",INDIRECT("'SorP'!$A$"&amp;MATCH($S1311&amp;$J1311,SorP!C:C,0))))</f>
        <v/>
      </c>
      <c r="U1311" s="222"/>
      <c r="V1311" s="223" t="e">
        <f aca="false">IF(C1311="",NA(),IF(OR(C1311="Smelter not listed",C1311="Smelter not yet identified"),MATCH($B1311&amp;$D1311,'Smelter Look-up'!$J:$J,0),MATCH($B1311&amp;$C1311,'Smelter Look-up'!$J:$J,0)))</f>
        <v>#N/A</v>
      </c>
      <c r="X1311" s="179" t="n">
        <f aca="false">IF(AND(C1311="Smelter not listed",OR(LEN(D1311)=0,LEN(E1311)=0)),1,0)</f>
        <v>0</v>
      </c>
      <c r="AB1311" s="224" t="str">
        <f aca="false">B1311&amp;C1311</f>
        <v/>
      </c>
    </row>
    <row r="1312" s="179" customFormat="true" ht="20.25" hidden="false" customHeight="false" outlineLevel="0" collapsed="false">
      <c r="A1312" s="221"/>
      <c r="B1312" s="211" t="str">
        <f aca="false">IF(LEN(A1312)=0,"",INDEX('Smelter Look-up'!$A:$A,MATCH($A1312,'Smelter Look-up'!$E:$E,0)))</f>
        <v/>
      </c>
      <c r="C1312" s="212" t="str">
        <f aca="false">IF(LEN(A1312)=0,"",INDEX('Smelter Look-up'!$C:$C,MATCH($A1312,'Smelter Look-up'!$E:$E,0)))</f>
        <v/>
      </c>
      <c r="D1312" s="213"/>
      <c r="E1312" s="211" t="str">
        <f aca="true">IF(ISERROR($V1312),"",OFFSET('Smelter Look-up'!$D$4,$V1312-4,0)&amp;"")</f>
        <v/>
      </c>
      <c r="F1312" s="214" t="str">
        <f aca="true">IF(ISERROR($V1312),"",OFFSET('Smelter Look-up'!$E$4,$V1312-4,0))</f>
        <v/>
      </c>
      <c r="G1312" s="214" t="str">
        <f aca="true">IF(C1312=$X$4,IF(ISERROR($V1312),"Enter smelter details","RMI"),IF(ISERROR($V1312),"",OFFSET('Smelter Look-up'!$F$4,$V1312-4,0)))</f>
        <v/>
      </c>
      <c r="H1312" s="215" t="str">
        <f aca="true">IF(ISERROR($V1312),"",OFFSET('Smelter Look-up'!$G$4,$V1312-4,0))</f>
        <v/>
      </c>
      <c r="I1312" s="216" t="str">
        <f aca="true">IF(ISERROR($V1312),"",OFFSET('Smelter Look-up'!$H$4,$V1312-4,0))</f>
        <v/>
      </c>
      <c r="J1312" s="216" t="str">
        <f aca="true">IF(ISERROR($V1312),"",OFFSET('Smelter Look-up'!$I$4,$V1312-4,0))</f>
        <v/>
      </c>
      <c r="K1312" s="217"/>
      <c r="L1312" s="217"/>
      <c r="M1312" s="217"/>
      <c r="N1312" s="217"/>
      <c r="O1312" s="217"/>
      <c r="P1312" s="218"/>
      <c r="Q1312" s="219"/>
      <c r="R1312" s="220" t="str">
        <f aca="true">IF(ISERROR($V1312),"",OFFSET('Smelter Look-up'!$C$4,$V1312-4,0)&amp;"")</f>
        <v/>
      </c>
      <c r="S1312" s="221" t="str">
        <f aca="true">IF(B1312="","",IF(ISERROR(MATCH($E1312,CL,0)),"Unknown",INDIRECT("'C'!$A$"&amp;MATCH($E1312,CL,0)+1)))</f>
        <v/>
      </c>
      <c r="T1312" s="221" t="str">
        <f aca="true">IF(B1312="","",IF(ISERROR(MATCH($J1312,SorP!$B$1:$B$6279,0)),"",INDIRECT("'SorP'!$A$"&amp;MATCH($S1312&amp;$J1312,SorP!C:C,0))))</f>
        <v/>
      </c>
      <c r="U1312" s="222"/>
      <c r="V1312" s="223" t="e">
        <f aca="false">IF(C1312="",NA(),IF(OR(C1312="Smelter not listed",C1312="Smelter not yet identified"),MATCH($B1312&amp;$D1312,'Smelter Look-up'!$J:$J,0),MATCH($B1312&amp;$C1312,'Smelter Look-up'!$J:$J,0)))</f>
        <v>#N/A</v>
      </c>
      <c r="X1312" s="179" t="n">
        <f aca="false">IF(AND(C1312="Smelter not listed",OR(LEN(D1312)=0,LEN(E1312)=0)),1,0)</f>
        <v>0</v>
      </c>
      <c r="AB1312" s="224" t="str">
        <f aca="false">B1312&amp;C1312</f>
        <v/>
      </c>
    </row>
    <row r="1313" s="179" customFormat="true" ht="20.25" hidden="false" customHeight="false" outlineLevel="0" collapsed="false">
      <c r="A1313" s="221"/>
      <c r="B1313" s="211" t="str">
        <f aca="false">IF(LEN(A1313)=0,"",INDEX('Smelter Look-up'!$A:$A,MATCH($A1313,'Smelter Look-up'!$E:$E,0)))</f>
        <v/>
      </c>
      <c r="C1313" s="212" t="str">
        <f aca="false">IF(LEN(A1313)=0,"",INDEX('Smelter Look-up'!$C:$C,MATCH($A1313,'Smelter Look-up'!$E:$E,0)))</f>
        <v/>
      </c>
      <c r="D1313" s="213"/>
      <c r="E1313" s="211" t="str">
        <f aca="true">IF(ISERROR($V1313),"",OFFSET('Smelter Look-up'!$D$4,$V1313-4,0)&amp;"")</f>
        <v/>
      </c>
      <c r="F1313" s="214" t="str">
        <f aca="true">IF(ISERROR($V1313),"",OFFSET('Smelter Look-up'!$E$4,$V1313-4,0))</f>
        <v/>
      </c>
      <c r="G1313" s="214" t="str">
        <f aca="true">IF(C1313=$X$4,IF(ISERROR($V1313),"Enter smelter details","RMI"),IF(ISERROR($V1313),"",OFFSET('Smelter Look-up'!$F$4,$V1313-4,0)))</f>
        <v/>
      </c>
      <c r="H1313" s="215" t="str">
        <f aca="true">IF(ISERROR($V1313),"",OFFSET('Smelter Look-up'!$G$4,$V1313-4,0))</f>
        <v/>
      </c>
      <c r="I1313" s="216" t="str">
        <f aca="true">IF(ISERROR($V1313),"",OFFSET('Smelter Look-up'!$H$4,$V1313-4,0))</f>
        <v/>
      </c>
      <c r="J1313" s="216" t="str">
        <f aca="true">IF(ISERROR($V1313),"",OFFSET('Smelter Look-up'!$I$4,$V1313-4,0))</f>
        <v/>
      </c>
      <c r="K1313" s="217"/>
      <c r="L1313" s="217"/>
      <c r="M1313" s="217"/>
      <c r="N1313" s="217"/>
      <c r="O1313" s="217"/>
      <c r="P1313" s="218"/>
      <c r="Q1313" s="219"/>
      <c r="R1313" s="220" t="str">
        <f aca="true">IF(ISERROR($V1313),"",OFFSET('Smelter Look-up'!$C$4,$V1313-4,0)&amp;"")</f>
        <v/>
      </c>
      <c r="S1313" s="221" t="str">
        <f aca="true">IF(B1313="","",IF(ISERROR(MATCH($E1313,CL,0)),"Unknown",INDIRECT("'C'!$A$"&amp;MATCH($E1313,CL,0)+1)))</f>
        <v/>
      </c>
      <c r="T1313" s="221" t="str">
        <f aca="true">IF(B1313="","",IF(ISERROR(MATCH($J1313,SorP!$B$1:$B$6279,0)),"",INDIRECT("'SorP'!$A$"&amp;MATCH($S1313&amp;$J1313,SorP!C:C,0))))</f>
        <v/>
      </c>
      <c r="U1313" s="222"/>
      <c r="V1313" s="223" t="e">
        <f aca="false">IF(C1313="",NA(),IF(OR(C1313="Smelter not listed",C1313="Smelter not yet identified"),MATCH($B1313&amp;$D1313,'Smelter Look-up'!$J:$J,0),MATCH($B1313&amp;$C1313,'Smelter Look-up'!$J:$J,0)))</f>
        <v>#N/A</v>
      </c>
      <c r="X1313" s="179" t="n">
        <f aca="false">IF(AND(C1313="Smelter not listed",OR(LEN(D1313)=0,LEN(E1313)=0)),1,0)</f>
        <v>0</v>
      </c>
      <c r="AB1313" s="224" t="str">
        <f aca="false">B1313&amp;C1313</f>
        <v/>
      </c>
    </row>
    <row r="1314" s="179" customFormat="true" ht="20.25" hidden="false" customHeight="false" outlineLevel="0" collapsed="false">
      <c r="A1314" s="221"/>
      <c r="B1314" s="211" t="str">
        <f aca="false">IF(LEN(A1314)=0,"",INDEX('Smelter Look-up'!$A:$A,MATCH($A1314,'Smelter Look-up'!$E:$E,0)))</f>
        <v/>
      </c>
      <c r="C1314" s="212" t="str">
        <f aca="false">IF(LEN(A1314)=0,"",INDEX('Smelter Look-up'!$C:$C,MATCH($A1314,'Smelter Look-up'!$E:$E,0)))</f>
        <v/>
      </c>
      <c r="D1314" s="213"/>
      <c r="E1314" s="211" t="str">
        <f aca="true">IF(ISERROR($V1314),"",OFFSET('Smelter Look-up'!$D$4,$V1314-4,0)&amp;"")</f>
        <v/>
      </c>
      <c r="F1314" s="214" t="str">
        <f aca="true">IF(ISERROR($V1314),"",OFFSET('Smelter Look-up'!$E$4,$V1314-4,0))</f>
        <v/>
      </c>
      <c r="G1314" s="214" t="str">
        <f aca="true">IF(C1314=$X$4,IF(ISERROR($V1314),"Enter smelter details","RMI"),IF(ISERROR($V1314),"",OFFSET('Smelter Look-up'!$F$4,$V1314-4,0)))</f>
        <v/>
      </c>
      <c r="H1314" s="215" t="str">
        <f aca="true">IF(ISERROR($V1314),"",OFFSET('Smelter Look-up'!$G$4,$V1314-4,0))</f>
        <v/>
      </c>
      <c r="I1314" s="216" t="str">
        <f aca="true">IF(ISERROR($V1314),"",OFFSET('Smelter Look-up'!$H$4,$V1314-4,0))</f>
        <v/>
      </c>
      <c r="J1314" s="216" t="str">
        <f aca="true">IF(ISERROR($V1314),"",OFFSET('Smelter Look-up'!$I$4,$V1314-4,0))</f>
        <v/>
      </c>
      <c r="K1314" s="217"/>
      <c r="L1314" s="217"/>
      <c r="M1314" s="217"/>
      <c r="N1314" s="217"/>
      <c r="O1314" s="217"/>
      <c r="P1314" s="218"/>
      <c r="Q1314" s="219"/>
      <c r="R1314" s="220" t="str">
        <f aca="true">IF(ISERROR($V1314),"",OFFSET('Smelter Look-up'!$C$4,$V1314-4,0)&amp;"")</f>
        <v/>
      </c>
      <c r="S1314" s="221" t="str">
        <f aca="true">IF(B1314="","",IF(ISERROR(MATCH($E1314,CL,0)),"Unknown",INDIRECT("'C'!$A$"&amp;MATCH($E1314,CL,0)+1)))</f>
        <v/>
      </c>
      <c r="T1314" s="221" t="str">
        <f aca="true">IF(B1314="","",IF(ISERROR(MATCH($J1314,SorP!$B$1:$B$6279,0)),"",INDIRECT("'SorP'!$A$"&amp;MATCH($S1314&amp;$J1314,SorP!C:C,0))))</f>
        <v/>
      </c>
      <c r="U1314" s="222"/>
      <c r="V1314" s="223" t="e">
        <f aca="false">IF(C1314="",NA(),IF(OR(C1314="Smelter not listed",C1314="Smelter not yet identified"),MATCH($B1314&amp;$D1314,'Smelter Look-up'!$J:$J,0),MATCH($B1314&amp;$C1314,'Smelter Look-up'!$J:$J,0)))</f>
        <v>#N/A</v>
      </c>
      <c r="X1314" s="179" t="n">
        <f aca="false">IF(AND(C1314="Smelter not listed",OR(LEN(D1314)=0,LEN(E1314)=0)),1,0)</f>
        <v>0</v>
      </c>
      <c r="AB1314" s="224" t="str">
        <f aca="false">B1314&amp;C1314</f>
        <v/>
      </c>
    </row>
    <row r="1315" s="179" customFormat="true" ht="20.25" hidden="false" customHeight="false" outlineLevel="0" collapsed="false">
      <c r="A1315" s="221"/>
      <c r="B1315" s="211" t="str">
        <f aca="false">IF(LEN(A1315)=0,"",INDEX('Smelter Look-up'!$A:$A,MATCH($A1315,'Smelter Look-up'!$E:$E,0)))</f>
        <v/>
      </c>
      <c r="C1315" s="212" t="str">
        <f aca="false">IF(LEN(A1315)=0,"",INDEX('Smelter Look-up'!$C:$C,MATCH($A1315,'Smelter Look-up'!$E:$E,0)))</f>
        <v/>
      </c>
      <c r="D1315" s="213"/>
      <c r="E1315" s="211" t="str">
        <f aca="true">IF(ISERROR($V1315),"",OFFSET('Smelter Look-up'!$D$4,$V1315-4,0)&amp;"")</f>
        <v/>
      </c>
      <c r="F1315" s="214" t="str">
        <f aca="true">IF(ISERROR($V1315),"",OFFSET('Smelter Look-up'!$E$4,$V1315-4,0))</f>
        <v/>
      </c>
      <c r="G1315" s="214" t="str">
        <f aca="true">IF(C1315=$X$4,IF(ISERROR($V1315),"Enter smelter details","RMI"),IF(ISERROR($V1315),"",OFFSET('Smelter Look-up'!$F$4,$V1315-4,0)))</f>
        <v/>
      </c>
      <c r="H1315" s="215" t="str">
        <f aca="true">IF(ISERROR($V1315),"",OFFSET('Smelter Look-up'!$G$4,$V1315-4,0))</f>
        <v/>
      </c>
      <c r="I1315" s="216" t="str">
        <f aca="true">IF(ISERROR($V1315),"",OFFSET('Smelter Look-up'!$H$4,$V1315-4,0))</f>
        <v/>
      </c>
      <c r="J1315" s="216" t="str">
        <f aca="true">IF(ISERROR($V1315),"",OFFSET('Smelter Look-up'!$I$4,$V1315-4,0))</f>
        <v/>
      </c>
      <c r="K1315" s="217"/>
      <c r="L1315" s="217"/>
      <c r="M1315" s="217"/>
      <c r="N1315" s="217"/>
      <c r="O1315" s="217"/>
      <c r="P1315" s="218"/>
      <c r="Q1315" s="219"/>
      <c r="R1315" s="220" t="str">
        <f aca="true">IF(ISERROR($V1315),"",OFFSET('Smelter Look-up'!$C$4,$V1315-4,0)&amp;"")</f>
        <v/>
      </c>
      <c r="S1315" s="221" t="str">
        <f aca="true">IF(B1315="","",IF(ISERROR(MATCH($E1315,CL,0)),"Unknown",INDIRECT("'C'!$A$"&amp;MATCH($E1315,CL,0)+1)))</f>
        <v/>
      </c>
      <c r="T1315" s="221" t="str">
        <f aca="true">IF(B1315="","",IF(ISERROR(MATCH($J1315,SorP!$B$1:$B$6279,0)),"",INDIRECT("'SorP'!$A$"&amp;MATCH($S1315&amp;$J1315,SorP!C:C,0))))</f>
        <v/>
      </c>
      <c r="U1315" s="222"/>
      <c r="V1315" s="223" t="e">
        <f aca="false">IF(C1315="",NA(),IF(OR(C1315="Smelter not listed",C1315="Smelter not yet identified"),MATCH($B1315&amp;$D1315,'Smelter Look-up'!$J:$J,0),MATCH($B1315&amp;$C1315,'Smelter Look-up'!$J:$J,0)))</f>
        <v>#N/A</v>
      </c>
      <c r="X1315" s="179" t="n">
        <f aca="false">IF(AND(C1315="Smelter not listed",OR(LEN(D1315)=0,LEN(E1315)=0)),1,0)</f>
        <v>0</v>
      </c>
      <c r="AB1315" s="224" t="str">
        <f aca="false">B1315&amp;C1315</f>
        <v/>
      </c>
    </row>
    <row r="1316" s="179" customFormat="true" ht="20.25" hidden="false" customHeight="false" outlineLevel="0" collapsed="false">
      <c r="A1316" s="221"/>
      <c r="B1316" s="211" t="str">
        <f aca="false">IF(LEN(A1316)=0,"",INDEX('Smelter Look-up'!$A:$A,MATCH($A1316,'Smelter Look-up'!$E:$E,0)))</f>
        <v/>
      </c>
      <c r="C1316" s="212" t="str">
        <f aca="false">IF(LEN(A1316)=0,"",INDEX('Smelter Look-up'!$C:$C,MATCH($A1316,'Smelter Look-up'!$E:$E,0)))</f>
        <v/>
      </c>
      <c r="D1316" s="213"/>
      <c r="E1316" s="211" t="str">
        <f aca="true">IF(ISERROR($V1316),"",OFFSET('Smelter Look-up'!$D$4,$V1316-4,0)&amp;"")</f>
        <v/>
      </c>
      <c r="F1316" s="214" t="str">
        <f aca="true">IF(ISERROR($V1316),"",OFFSET('Smelter Look-up'!$E$4,$V1316-4,0))</f>
        <v/>
      </c>
      <c r="G1316" s="214" t="str">
        <f aca="true">IF(C1316=$X$4,IF(ISERROR($V1316),"Enter smelter details","RMI"),IF(ISERROR($V1316),"",OFFSET('Smelter Look-up'!$F$4,$V1316-4,0)))</f>
        <v/>
      </c>
      <c r="H1316" s="215" t="str">
        <f aca="true">IF(ISERROR($V1316),"",OFFSET('Smelter Look-up'!$G$4,$V1316-4,0))</f>
        <v/>
      </c>
      <c r="I1316" s="216" t="str">
        <f aca="true">IF(ISERROR($V1316),"",OFFSET('Smelter Look-up'!$H$4,$V1316-4,0))</f>
        <v/>
      </c>
      <c r="J1316" s="216" t="str">
        <f aca="true">IF(ISERROR($V1316),"",OFFSET('Smelter Look-up'!$I$4,$V1316-4,0))</f>
        <v/>
      </c>
      <c r="K1316" s="217"/>
      <c r="L1316" s="217"/>
      <c r="M1316" s="217"/>
      <c r="N1316" s="217"/>
      <c r="O1316" s="217"/>
      <c r="P1316" s="218"/>
      <c r="Q1316" s="219"/>
      <c r="R1316" s="220" t="str">
        <f aca="true">IF(ISERROR($V1316),"",OFFSET('Smelter Look-up'!$C$4,$V1316-4,0)&amp;"")</f>
        <v/>
      </c>
      <c r="S1316" s="221" t="str">
        <f aca="true">IF(B1316="","",IF(ISERROR(MATCH($E1316,CL,0)),"Unknown",INDIRECT("'C'!$A$"&amp;MATCH($E1316,CL,0)+1)))</f>
        <v/>
      </c>
      <c r="T1316" s="221" t="str">
        <f aca="true">IF(B1316="","",IF(ISERROR(MATCH($J1316,SorP!$B$1:$B$6279,0)),"",INDIRECT("'SorP'!$A$"&amp;MATCH($S1316&amp;$J1316,SorP!C:C,0))))</f>
        <v/>
      </c>
      <c r="U1316" s="222"/>
      <c r="V1316" s="223" t="e">
        <f aca="false">IF(C1316="",NA(),IF(OR(C1316="Smelter not listed",C1316="Smelter not yet identified"),MATCH($B1316&amp;$D1316,'Smelter Look-up'!$J:$J,0),MATCH($B1316&amp;$C1316,'Smelter Look-up'!$J:$J,0)))</f>
        <v>#N/A</v>
      </c>
      <c r="X1316" s="179" t="n">
        <f aca="false">IF(AND(C1316="Smelter not listed",OR(LEN(D1316)=0,LEN(E1316)=0)),1,0)</f>
        <v>0</v>
      </c>
      <c r="AB1316" s="224" t="str">
        <f aca="false">B1316&amp;C1316</f>
        <v/>
      </c>
    </row>
    <row r="1317" s="179" customFormat="true" ht="20.25" hidden="false" customHeight="false" outlineLevel="0" collapsed="false">
      <c r="A1317" s="221"/>
      <c r="B1317" s="211" t="str">
        <f aca="false">IF(LEN(A1317)=0,"",INDEX('Smelter Look-up'!$A:$A,MATCH($A1317,'Smelter Look-up'!$E:$E,0)))</f>
        <v/>
      </c>
      <c r="C1317" s="212" t="str">
        <f aca="false">IF(LEN(A1317)=0,"",INDEX('Smelter Look-up'!$C:$C,MATCH($A1317,'Smelter Look-up'!$E:$E,0)))</f>
        <v/>
      </c>
      <c r="D1317" s="213"/>
      <c r="E1317" s="211" t="str">
        <f aca="true">IF(ISERROR($V1317),"",OFFSET('Smelter Look-up'!$D$4,$V1317-4,0)&amp;"")</f>
        <v/>
      </c>
      <c r="F1317" s="214" t="str">
        <f aca="true">IF(ISERROR($V1317),"",OFFSET('Smelter Look-up'!$E$4,$V1317-4,0))</f>
        <v/>
      </c>
      <c r="G1317" s="214" t="str">
        <f aca="true">IF(C1317=$X$4,IF(ISERROR($V1317),"Enter smelter details","RMI"),IF(ISERROR($V1317),"",OFFSET('Smelter Look-up'!$F$4,$V1317-4,0)))</f>
        <v/>
      </c>
      <c r="H1317" s="215" t="str">
        <f aca="true">IF(ISERROR($V1317),"",OFFSET('Smelter Look-up'!$G$4,$V1317-4,0))</f>
        <v/>
      </c>
      <c r="I1317" s="216" t="str">
        <f aca="true">IF(ISERROR($V1317),"",OFFSET('Smelter Look-up'!$H$4,$V1317-4,0))</f>
        <v/>
      </c>
      <c r="J1317" s="216" t="str">
        <f aca="true">IF(ISERROR($V1317),"",OFFSET('Smelter Look-up'!$I$4,$V1317-4,0))</f>
        <v/>
      </c>
      <c r="K1317" s="217"/>
      <c r="L1317" s="217"/>
      <c r="M1317" s="217"/>
      <c r="N1317" s="217"/>
      <c r="O1317" s="217"/>
      <c r="P1317" s="218"/>
      <c r="Q1317" s="219"/>
      <c r="R1317" s="220" t="str">
        <f aca="true">IF(ISERROR($V1317),"",OFFSET('Smelter Look-up'!$C$4,$V1317-4,0)&amp;"")</f>
        <v/>
      </c>
      <c r="S1317" s="221" t="str">
        <f aca="true">IF(B1317="","",IF(ISERROR(MATCH($E1317,CL,0)),"Unknown",INDIRECT("'C'!$A$"&amp;MATCH($E1317,CL,0)+1)))</f>
        <v/>
      </c>
      <c r="T1317" s="221" t="str">
        <f aca="true">IF(B1317="","",IF(ISERROR(MATCH($J1317,SorP!$B$1:$B$6279,0)),"",INDIRECT("'SorP'!$A$"&amp;MATCH($S1317&amp;$J1317,SorP!C:C,0))))</f>
        <v/>
      </c>
      <c r="U1317" s="222"/>
      <c r="V1317" s="223" t="e">
        <f aca="false">IF(C1317="",NA(),IF(OR(C1317="Smelter not listed",C1317="Smelter not yet identified"),MATCH($B1317&amp;$D1317,'Smelter Look-up'!$J:$J,0),MATCH($B1317&amp;$C1317,'Smelter Look-up'!$J:$J,0)))</f>
        <v>#N/A</v>
      </c>
      <c r="X1317" s="179" t="n">
        <f aca="false">IF(AND(C1317="Smelter not listed",OR(LEN(D1317)=0,LEN(E1317)=0)),1,0)</f>
        <v>0</v>
      </c>
      <c r="AB1317" s="224" t="str">
        <f aca="false">B1317&amp;C1317</f>
        <v/>
      </c>
    </row>
    <row r="1318" s="179" customFormat="true" ht="20.25" hidden="false" customHeight="false" outlineLevel="0" collapsed="false">
      <c r="A1318" s="221"/>
      <c r="B1318" s="211" t="str">
        <f aca="false">IF(LEN(A1318)=0,"",INDEX('Smelter Look-up'!$A:$A,MATCH($A1318,'Smelter Look-up'!$E:$E,0)))</f>
        <v/>
      </c>
      <c r="C1318" s="212" t="str">
        <f aca="false">IF(LEN(A1318)=0,"",INDEX('Smelter Look-up'!$C:$C,MATCH($A1318,'Smelter Look-up'!$E:$E,0)))</f>
        <v/>
      </c>
      <c r="D1318" s="213"/>
      <c r="E1318" s="211" t="str">
        <f aca="true">IF(ISERROR($V1318),"",OFFSET('Smelter Look-up'!$D$4,$V1318-4,0)&amp;"")</f>
        <v/>
      </c>
      <c r="F1318" s="214" t="str">
        <f aca="true">IF(ISERROR($V1318),"",OFFSET('Smelter Look-up'!$E$4,$V1318-4,0))</f>
        <v/>
      </c>
      <c r="G1318" s="214" t="str">
        <f aca="true">IF(C1318=$X$4,IF(ISERROR($V1318),"Enter smelter details","RMI"),IF(ISERROR($V1318),"",OFFSET('Smelter Look-up'!$F$4,$V1318-4,0)))</f>
        <v/>
      </c>
      <c r="H1318" s="215" t="str">
        <f aca="true">IF(ISERROR($V1318),"",OFFSET('Smelter Look-up'!$G$4,$V1318-4,0))</f>
        <v/>
      </c>
      <c r="I1318" s="216" t="str">
        <f aca="true">IF(ISERROR($V1318),"",OFFSET('Smelter Look-up'!$H$4,$V1318-4,0))</f>
        <v/>
      </c>
      <c r="J1318" s="216" t="str">
        <f aca="true">IF(ISERROR($V1318),"",OFFSET('Smelter Look-up'!$I$4,$V1318-4,0))</f>
        <v/>
      </c>
      <c r="K1318" s="217"/>
      <c r="L1318" s="217"/>
      <c r="M1318" s="217"/>
      <c r="N1318" s="217"/>
      <c r="O1318" s="217"/>
      <c r="P1318" s="218"/>
      <c r="Q1318" s="219"/>
      <c r="R1318" s="220" t="str">
        <f aca="true">IF(ISERROR($V1318),"",OFFSET('Smelter Look-up'!$C$4,$V1318-4,0)&amp;"")</f>
        <v/>
      </c>
      <c r="S1318" s="221" t="str">
        <f aca="true">IF(B1318="","",IF(ISERROR(MATCH($E1318,CL,0)),"Unknown",INDIRECT("'C'!$A$"&amp;MATCH($E1318,CL,0)+1)))</f>
        <v/>
      </c>
      <c r="T1318" s="221" t="str">
        <f aca="true">IF(B1318="","",IF(ISERROR(MATCH($J1318,SorP!$B$1:$B$6279,0)),"",INDIRECT("'SorP'!$A$"&amp;MATCH($S1318&amp;$J1318,SorP!C:C,0))))</f>
        <v/>
      </c>
      <c r="U1318" s="222"/>
      <c r="V1318" s="223" t="e">
        <f aca="false">IF(C1318="",NA(),IF(OR(C1318="Smelter not listed",C1318="Smelter not yet identified"),MATCH($B1318&amp;$D1318,'Smelter Look-up'!$J:$J,0),MATCH($B1318&amp;$C1318,'Smelter Look-up'!$J:$J,0)))</f>
        <v>#N/A</v>
      </c>
      <c r="X1318" s="179" t="n">
        <f aca="false">IF(AND(C1318="Smelter not listed",OR(LEN(D1318)=0,LEN(E1318)=0)),1,0)</f>
        <v>0</v>
      </c>
      <c r="AB1318" s="224" t="str">
        <f aca="false">B1318&amp;C1318</f>
        <v/>
      </c>
    </row>
    <row r="1319" s="179" customFormat="true" ht="20.25" hidden="false" customHeight="false" outlineLevel="0" collapsed="false">
      <c r="A1319" s="221"/>
      <c r="B1319" s="211" t="str">
        <f aca="false">IF(LEN(A1319)=0,"",INDEX('Smelter Look-up'!$A:$A,MATCH($A1319,'Smelter Look-up'!$E:$E,0)))</f>
        <v/>
      </c>
      <c r="C1319" s="212" t="str">
        <f aca="false">IF(LEN(A1319)=0,"",INDEX('Smelter Look-up'!$C:$C,MATCH($A1319,'Smelter Look-up'!$E:$E,0)))</f>
        <v/>
      </c>
      <c r="D1319" s="213"/>
      <c r="E1319" s="211" t="str">
        <f aca="true">IF(ISERROR($V1319),"",OFFSET('Smelter Look-up'!$D$4,$V1319-4,0)&amp;"")</f>
        <v/>
      </c>
      <c r="F1319" s="214" t="str">
        <f aca="true">IF(ISERROR($V1319),"",OFFSET('Smelter Look-up'!$E$4,$V1319-4,0))</f>
        <v/>
      </c>
      <c r="G1319" s="214" t="str">
        <f aca="true">IF(C1319=$X$4,IF(ISERROR($V1319),"Enter smelter details","RMI"),IF(ISERROR($V1319),"",OFFSET('Smelter Look-up'!$F$4,$V1319-4,0)))</f>
        <v/>
      </c>
      <c r="H1319" s="215" t="str">
        <f aca="true">IF(ISERROR($V1319),"",OFFSET('Smelter Look-up'!$G$4,$V1319-4,0))</f>
        <v/>
      </c>
      <c r="I1319" s="216" t="str">
        <f aca="true">IF(ISERROR($V1319),"",OFFSET('Smelter Look-up'!$H$4,$V1319-4,0))</f>
        <v/>
      </c>
      <c r="J1319" s="216" t="str">
        <f aca="true">IF(ISERROR($V1319),"",OFFSET('Smelter Look-up'!$I$4,$V1319-4,0))</f>
        <v/>
      </c>
      <c r="K1319" s="217"/>
      <c r="L1319" s="217"/>
      <c r="M1319" s="217"/>
      <c r="N1319" s="217"/>
      <c r="O1319" s="217"/>
      <c r="P1319" s="218"/>
      <c r="Q1319" s="219"/>
      <c r="R1319" s="220" t="str">
        <f aca="true">IF(ISERROR($V1319),"",OFFSET('Smelter Look-up'!$C$4,$V1319-4,0)&amp;"")</f>
        <v/>
      </c>
      <c r="S1319" s="221" t="str">
        <f aca="true">IF(B1319="","",IF(ISERROR(MATCH($E1319,CL,0)),"Unknown",INDIRECT("'C'!$A$"&amp;MATCH($E1319,CL,0)+1)))</f>
        <v/>
      </c>
      <c r="T1319" s="221" t="str">
        <f aca="true">IF(B1319="","",IF(ISERROR(MATCH($J1319,SorP!$B$1:$B$6279,0)),"",INDIRECT("'SorP'!$A$"&amp;MATCH($S1319&amp;$J1319,SorP!C:C,0))))</f>
        <v/>
      </c>
      <c r="U1319" s="222"/>
      <c r="V1319" s="223" t="e">
        <f aca="false">IF(C1319="",NA(),IF(OR(C1319="Smelter not listed",C1319="Smelter not yet identified"),MATCH($B1319&amp;$D1319,'Smelter Look-up'!$J:$J,0),MATCH($B1319&amp;$C1319,'Smelter Look-up'!$J:$J,0)))</f>
        <v>#N/A</v>
      </c>
      <c r="X1319" s="179" t="n">
        <f aca="false">IF(AND(C1319="Smelter not listed",OR(LEN(D1319)=0,LEN(E1319)=0)),1,0)</f>
        <v>0</v>
      </c>
      <c r="AB1319" s="224" t="str">
        <f aca="false">B1319&amp;C1319</f>
        <v/>
      </c>
    </row>
    <row r="1320" s="179" customFormat="true" ht="20.25" hidden="false" customHeight="false" outlineLevel="0" collapsed="false">
      <c r="A1320" s="221"/>
      <c r="B1320" s="211" t="str">
        <f aca="false">IF(LEN(A1320)=0,"",INDEX('Smelter Look-up'!$A:$A,MATCH($A1320,'Smelter Look-up'!$E:$E,0)))</f>
        <v/>
      </c>
      <c r="C1320" s="212" t="str">
        <f aca="false">IF(LEN(A1320)=0,"",INDEX('Smelter Look-up'!$C:$C,MATCH($A1320,'Smelter Look-up'!$E:$E,0)))</f>
        <v/>
      </c>
      <c r="D1320" s="213"/>
      <c r="E1320" s="211" t="str">
        <f aca="true">IF(ISERROR($V1320),"",OFFSET('Smelter Look-up'!$D$4,$V1320-4,0)&amp;"")</f>
        <v/>
      </c>
      <c r="F1320" s="214" t="str">
        <f aca="true">IF(ISERROR($V1320),"",OFFSET('Smelter Look-up'!$E$4,$V1320-4,0))</f>
        <v/>
      </c>
      <c r="G1320" s="214" t="str">
        <f aca="true">IF(C1320=$X$4,IF(ISERROR($V1320),"Enter smelter details","RMI"),IF(ISERROR($V1320),"",OFFSET('Smelter Look-up'!$F$4,$V1320-4,0)))</f>
        <v/>
      </c>
      <c r="H1320" s="215" t="str">
        <f aca="true">IF(ISERROR($V1320),"",OFFSET('Smelter Look-up'!$G$4,$V1320-4,0))</f>
        <v/>
      </c>
      <c r="I1320" s="216" t="str">
        <f aca="true">IF(ISERROR($V1320),"",OFFSET('Smelter Look-up'!$H$4,$V1320-4,0))</f>
        <v/>
      </c>
      <c r="J1320" s="216" t="str">
        <f aca="true">IF(ISERROR($V1320),"",OFFSET('Smelter Look-up'!$I$4,$V1320-4,0))</f>
        <v/>
      </c>
      <c r="K1320" s="217"/>
      <c r="L1320" s="217"/>
      <c r="M1320" s="217"/>
      <c r="N1320" s="217"/>
      <c r="O1320" s="217"/>
      <c r="P1320" s="218"/>
      <c r="Q1320" s="219"/>
      <c r="R1320" s="220" t="str">
        <f aca="true">IF(ISERROR($V1320),"",OFFSET('Smelter Look-up'!$C$4,$V1320-4,0)&amp;"")</f>
        <v/>
      </c>
      <c r="S1320" s="221" t="str">
        <f aca="true">IF(B1320="","",IF(ISERROR(MATCH($E1320,CL,0)),"Unknown",INDIRECT("'C'!$A$"&amp;MATCH($E1320,CL,0)+1)))</f>
        <v/>
      </c>
      <c r="T1320" s="221" t="str">
        <f aca="true">IF(B1320="","",IF(ISERROR(MATCH($J1320,SorP!$B$1:$B$6279,0)),"",INDIRECT("'SorP'!$A$"&amp;MATCH($S1320&amp;$J1320,SorP!C:C,0))))</f>
        <v/>
      </c>
      <c r="U1320" s="222"/>
      <c r="V1320" s="223" t="e">
        <f aca="false">IF(C1320="",NA(),IF(OR(C1320="Smelter not listed",C1320="Smelter not yet identified"),MATCH($B1320&amp;$D1320,'Smelter Look-up'!$J:$J,0),MATCH($B1320&amp;$C1320,'Smelter Look-up'!$J:$J,0)))</f>
        <v>#N/A</v>
      </c>
      <c r="X1320" s="179" t="n">
        <f aca="false">IF(AND(C1320="Smelter not listed",OR(LEN(D1320)=0,LEN(E1320)=0)),1,0)</f>
        <v>0</v>
      </c>
      <c r="AB1320" s="224" t="str">
        <f aca="false">B1320&amp;C1320</f>
        <v/>
      </c>
    </row>
    <row r="1321" s="179" customFormat="true" ht="20.25" hidden="false" customHeight="false" outlineLevel="0" collapsed="false">
      <c r="A1321" s="221"/>
      <c r="B1321" s="211" t="str">
        <f aca="false">IF(LEN(A1321)=0,"",INDEX('Smelter Look-up'!$A:$A,MATCH($A1321,'Smelter Look-up'!$E:$E,0)))</f>
        <v/>
      </c>
      <c r="C1321" s="212" t="str">
        <f aca="false">IF(LEN(A1321)=0,"",INDEX('Smelter Look-up'!$C:$C,MATCH($A1321,'Smelter Look-up'!$E:$E,0)))</f>
        <v/>
      </c>
      <c r="D1321" s="213"/>
      <c r="E1321" s="211" t="str">
        <f aca="true">IF(ISERROR($V1321),"",OFFSET('Smelter Look-up'!$D$4,$V1321-4,0)&amp;"")</f>
        <v/>
      </c>
      <c r="F1321" s="214" t="str">
        <f aca="true">IF(ISERROR($V1321),"",OFFSET('Smelter Look-up'!$E$4,$V1321-4,0))</f>
        <v/>
      </c>
      <c r="G1321" s="214" t="str">
        <f aca="true">IF(C1321=$X$4,IF(ISERROR($V1321),"Enter smelter details","RMI"),IF(ISERROR($V1321),"",OFFSET('Smelter Look-up'!$F$4,$V1321-4,0)))</f>
        <v/>
      </c>
      <c r="H1321" s="215" t="str">
        <f aca="true">IF(ISERROR($V1321),"",OFFSET('Smelter Look-up'!$G$4,$V1321-4,0))</f>
        <v/>
      </c>
      <c r="I1321" s="216" t="str">
        <f aca="true">IF(ISERROR($V1321),"",OFFSET('Smelter Look-up'!$H$4,$V1321-4,0))</f>
        <v/>
      </c>
      <c r="J1321" s="216" t="str">
        <f aca="true">IF(ISERROR($V1321),"",OFFSET('Smelter Look-up'!$I$4,$V1321-4,0))</f>
        <v/>
      </c>
      <c r="K1321" s="217"/>
      <c r="L1321" s="217"/>
      <c r="M1321" s="217"/>
      <c r="N1321" s="217"/>
      <c r="O1321" s="217"/>
      <c r="P1321" s="218"/>
      <c r="Q1321" s="219"/>
      <c r="R1321" s="220" t="str">
        <f aca="true">IF(ISERROR($V1321),"",OFFSET('Smelter Look-up'!$C$4,$V1321-4,0)&amp;"")</f>
        <v/>
      </c>
      <c r="S1321" s="221" t="str">
        <f aca="true">IF(B1321="","",IF(ISERROR(MATCH($E1321,CL,0)),"Unknown",INDIRECT("'C'!$A$"&amp;MATCH($E1321,CL,0)+1)))</f>
        <v/>
      </c>
      <c r="T1321" s="221" t="str">
        <f aca="true">IF(B1321="","",IF(ISERROR(MATCH($J1321,SorP!$B$1:$B$6279,0)),"",INDIRECT("'SorP'!$A$"&amp;MATCH($S1321&amp;$J1321,SorP!C:C,0))))</f>
        <v/>
      </c>
      <c r="U1321" s="222"/>
      <c r="V1321" s="223" t="e">
        <f aca="false">IF(C1321="",NA(),IF(OR(C1321="Smelter not listed",C1321="Smelter not yet identified"),MATCH($B1321&amp;$D1321,'Smelter Look-up'!$J:$J,0),MATCH($B1321&amp;$C1321,'Smelter Look-up'!$J:$J,0)))</f>
        <v>#N/A</v>
      </c>
      <c r="X1321" s="179" t="n">
        <f aca="false">IF(AND(C1321="Smelter not listed",OR(LEN(D1321)=0,LEN(E1321)=0)),1,0)</f>
        <v>0</v>
      </c>
      <c r="AB1321" s="224" t="str">
        <f aca="false">B1321&amp;C1321</f>
        <v/>
      </c>
    </row>
    <row r="1322" s="179" customFormat="true" ht="20.25" hidden="false" customHeight="false" outlineLevel="0" collapsed="false">
      <c r="A1322" s="221"/>
      <c r="B1322" s="211" t="str">
        <f aca="false">IF(LEN(A1322)=0,"",INDEX('Smelter Look-up'!$A:$A,MATCH($A1322,'Smelter Look-up'!$E:$E,0)))</f>
        <v/>
      </c>
      <c r="C1322" s="212" t="str">
        <f aca="false">IF(LEN(A1322)=0,"",INDEX('Smelter Look-up'!$C:$C,MATCH($A1322,'Smelter Look-up'!$E:$E,0)))</f>
        <v/>
      </c>
      <c r="D1322" s="213"/>
      <c r="E1322" s="211" t="str">
        <f aca="true">IF(ISERROR($V1322),"",OFFSET('Smelter Look-up'!$D$4,$V1322-4,0)&amp;"")</f>
        <v/>
      </c>
      <c r="F1322" s="214" t="str">
        <f aca="true">IF(ISERROR($V1322),"",OFFSET('Smelter Look-up'!$E$4,$V1322-4,0))</f>
        <v/>
      </c>
      <c r="G1322" s="214" t="str">
        <f aca="true">IF(C1322=$X$4,IF(ISERROR($V1322),"Enter smelter details","RMI"),IF(ISERROR($V1322),"",OFFSET('Smelter Look-up'!$F$4,$V1322-4,0)))</f>
        <v/>
      </c>
      <c r="H1322" s="215" t="str">
        <f aca="true">IF(ISERROR($V1322),"",OFFSET('Smelter Look-up'!$G$4,$V1322-4,0))</f>
        <v/>
      </c>
      <c r="I1322" s="216" t="str">
        <f aca="true">IF(ISERROR($V1322),"",OFFSET('Smelter Look-up'!$H$4,$V1322-4,0))</f>
        <v/>
      </c>
      <c r="J1322" s="216" t="str">
        <f aca="true">IF(ISERROR($V1322),"",OFFSET('Smelter Look-up'!$I$4,$V1322-4,0))</f>
        <v/>
      </c>
      <c r="K1322" s="217"/>
      <c r="L1322" s="217"/>
      <c r="M1322" s="217"/>
      <c r="N1322" s="217"/>
      <c r="O1322" s="217"/>
      <c r="P1322" s="218"/>
      <c r="Q1322" s="219"/>
      <c r="R1322" s="220" t="str">
        <f aca="true">IF(ISERROR($V1322),"",OFFSET('Smelter Look-up'!$C$4,$V1322-4,0)&amp;"")</f>
        <v/>
      </c>
      <c r="S1322" s="221" t="str">
        <f aca="true">IF(B1322="","",IF(ISERROR(MATCH($E1322,CL,0)),"Unknown",INDIRECT("'C'!$A$"&amp;MATCH($E1322,CL,0)+1)))</f>
        <v/>
      </c>
      <c r="T1322" s="221" t="str">
        <f aca="true">IF(B1322="","",IF(ISERROR(MATCH($J1322,SorP!$B$1:$B$6279,0)),"",INDIRECT("'SorP'!$A$"&amp;MATCH($S1322&amp;$J1322,SorP!C:C,0))))</f>
        <v/>
      </c>
      <c r="U1322" s="222"/>
      <c r="V1322" s="223" t="e">
        <f aca="false">IF(C1322="",NA(),IF(OR(C1322="Smelter not listed",C1322="Smelter not yet identified"),MATCH($B1322&amp;$D1322,'Smelter Look-up'!$J:$J,0),MATCH($B1322&amp;$C1322,'Smelter Look-up'!$J:$J,0)))</f>
        <v>#N/A</v>
      </c>
      <c r="X1322" s="179" t="n">
        <f aca="false">IF(AND(C1322="Smelter not listed",OR(LEN(D1322)=0,LEN(E1322)=0)),1,0)</f>
        <v>0</v>
      </c>
      <c r="AB1322" s="224" t="str">
        <f aca="false">B1322&amp;C1322</f>
        <v/>
      </c>
    </row>
    <row r="1323" s="179" customFormat="true" ht="20.25" hidden="false" customHeight="false" outlineLevel="0" collapsed="false">
      <c r="A1323" s="221"/>
      <c r="B1323" s="211" t="str">
        <f aca="false">IF(LEN(A1323)=0,"",INDEX('Smelter Look-up'!$A:$A,MATCH($A1323,'Smelter Look-up'!$E:$E,0)))</f>
        <v/>
      </c>
      <c r="C1323" s="212" t="str">
        <f aca="false">IF(LEN(A1323)=0,"",INDEX('Smelter Look-up'!$C:$C,MATCH($A1323,'Smelter Look-up'!$E:$E,0)))</f>
        <v/>
      </c>
      <c r="D1323" s="213"/>
      <c r="E1323" s="211" t="str">
        <f aca="true">IF(ISERROR($V1323),"",OFFSET('Smelter Look-up'!$D$4,$V1323-4,0)&amp;"")</f>
        <v/>
      </c>
      <c r="F1323" s="214" t="str">
        <f aca="true">IF(ISERROR($V1323),"",OFFSET('Smelter Look-up'!$E$4,$V1323-4,0))</f>
        <v/>
      </c>
      <c r="G1323" s="214" t="str">
        <f aca="true">IF(C1323=$X$4,IF(ISERROR($V1323),"Enter smelter details","RMI"),IF(ISERROR($V1323),"",OFFSET('Smelter Look-up'!$F$4,$V1323-4,0)))</f>
        <v/>
      </c>
      <c r="H1323" s="215" t="str">
        <f aca="true">IF(ISERROR($V1323),"",OFFSET('Smelter Look-up'!$G$4,$V1323-4,0))</f>
        <v/>
      </c>
      <c r="I1323" s="216" t="str">
        <f aca="true">IF(ISERROR($V1323),"",OFFSET('Smelter Look-up'!$H$4,$V1323-4,0))</f>
        <v/>
      </c>
      <c r="J1323" s="216" t="str">
        <f aca="true">IF(ISERROR($V1323),"",OFFSET('Smelter Look-up'!$I$4,$V1323-4,0))</f>
        <v/>
      </c>
      <c r="K1323" s="217"/>
      <c r="L1323" s="217"/>
      <c r="M1323" s="217"/>
      <c r="N1323" s="217"/>
      <c r="O1323" s="217"/>
      <c r="P1323" s="218"/>
      <c r="Q1323" s="219"/>
      <c r="R1323" s="220" t="str">
        <f aca="true">IF(ISERROR($V1323),"",OFFSET('Smelter Look-up'!$C$4,$V1323-4,0)&amp;"")</f>
        <v/>
      </c>
      <c r="S1323" s="221" t="str">
        <f aca="true">IF(B1323="","",IF(ISERROR(MATCH($E1323,CL,0)),"Unknown",INDIRECT("'C'!$A$"&amp;MATCH($E1323,CL,0)+1)))</f>
        <v/>
      </c>
      <c r="T1323" s="221" t="str">
        <f aca="true">IF(B1323="","",IF(ISERROR(MATCH($J1323,SorP!$B$1:$B$6279,0)),"",INDIRECT("'SorP'!$A$"&amp;MATCH($S1323&amp;$J1323,SorP!C:C,0))))</f>
        <v/>
      </c>
      <c r="U1323" s="222"/>
      <c r="V1323" s="223" t="e">
        <f aca="false">IF(C1323="",NA(),IF(OR(C1323="Smelter not listed",C1323="Smelter not yet identified"),MATCH($B1323&amp;$D1323,'Smelter Look-up'!$J:$J,0),MATCH($B1323&amp;$C1323,'Smelter Look-up'!$J:$J,0)))</f>
        <v>#N/A</v>
      </c>
      <c r="X1323" s="179" t="n">
        <f aca="false">IF(AND(C1323="Smelter not listed",OR(LEN(D1323)=0,LEN(E1323)=0)),1,0)</f>
        <v>0</v>
      </c>
      <c r="AB1323" s="224" t="str">
        <f aca="false">B1323&amp;C1323</f>
        <v/>
      </c>
    </row>
    <row r="1324" s="179" customFormat="true" ht="20.25" hidden="false" customHeight="false" outlineLevel="0" collapsed="false">
      <c r="A1324" s="221"/>
      <c r="B1324" s="211" t="str">
        <f aca="false">IF(LEN(A1324)=0,"",INDEX('Smelter Look-up'!$A:$A,MATCH($A1324,'Smelter Look-up'!$E:$E,0)))</f>
        <v/>
      </c>
      <c r="C1324" s="212" t="str">
        <f aca="false">IF(LEN(A1324)=0,"",INDEX('Smelter Look-up'!$C:$C,MATCH($A1324,'Smelter Look-up'!$E:$E,0)))</f>
        <v/>
      </c>
      <c r="D1324" s="213"/>
      <c r="E1324" s="211" t="str">
        <f aca="true">IF(ISERROR($V1324),"",OFFSET('Smelter Look-up'!$D$4,$V1324-4,0)&amp;"")</f>
        <v/>
      </c>
      <c r="F1324" s="214" t="str">
        <f aca="true">IF(ISERROR($V1324),"",OFFSET('Smelter Look-up'!$E$4,$V1324-4,0))</f>
        <v/>
      </c>
      <c r="G1324" s="214" t="str">
        <f aca="true">IF(C1324=$X$4,IF(ISERROR($V1324),"Enter smelter details","RMI"),IF(ISERROR($V1324),"",OFFSET('Smelter Look-up'!$F$4,$V1324-4,0)))</f>
        <v/>
      </c>
      <c r="H1324" s="215" t="str">
        <f aca="true">IF(ISERROR($V1324),"",OFFSET('Smelter Look-up'!$G$4,$V1324-4,0))</f>
        <v/>
      </c>
      <c r="I1324" s="216" t="str">
        <f aca="true">IF(ISERROR($V1324),"",OFFSET('Smelter Look-up'!$H$4,$V1324-4,0))</f>
        <v/>
      </c>
      <c r="J1324" s="216" t="str">
        <f aca="true">IF(ISERROR($V1324),"",OFFSET('Smelter Look-up'!$I$4,$V1324-4,0))</f>
        <v/>
      </c>
      <c r="K1324" s="217"/>
      <c r="L1324" s="217"/>
      <c r="M1324" s="217"/>
      <c r="N1324" s="217"/>
      <c r="O1324" s="217"/>
      <c r="P1324" s="218"/>
      <c r="Q1324" s="219"/>
      <c r="R1324" s="220" t="str">
        <f aca="true">IF(ISERROR($V1324),"",OFFSET('Smelter Look-up'!$C$4,$V1324-4,0)&amp;"")</f>
        <v/>
      </c>
      <c r="S1324" s="221" t="str">
        <f aca="true">IF(B1324="","",IF(ISERROR(MATCH($E1324,CL,0)),"Unknown",INDIRECT("'C'!$A$"&amp;MATCH($E1324,CL,0)+1)))</f>
        <v/>
      </c>
      <c r="T1324" s="221" t="str">
        <f aca="true">IF(B1324="","",IF(ISERROR(MATCH($J1324,SorP!$B$1:$B$6279,0)),"",INDIRECT("'SorP'!$A$"&amp;MATCH($S1324&amp;$J1324,SorP!C:C,0))))</f>
        <v/>
      </c>
      <c r="U1324" s="222"/>
      <c r="V1324" s="223" t="e">
        <f aca="false">IF(C1324="",NA(),IF(OR(C1324="Smelter not listed",C1324="Smelter not yet identified"),MATCH($B1324&amp;$D1324,'Smelter Look-up'!$J:$J,0),MATCH($B1324&amp;$C1324,'Smelter Look-up'!$J:$J,0)))</f>
        <v>#N/A</v>
      </c>
      <c r="X1324" s="179" t="n">
        <f aca="false">IF(AND(C1324="Smelter not listed",OR(LEN(D1324)=0,LEN(E1324)=0)),1,0)</f>
        <v>0</v>
      </c>
      <c r="AB1324" s="224" t="str">
        <f aca="false">B1324&amp;C1324</f>
        <v/>
      </c>
    </row>
    <row r="1325" s="179" customFormat="true" ht="20.25" hidden="false" customHeight="false" outlineLevel="0" collapsed="false">
      <c r="A1325" s="221"/>
      <c r="B1325" s="211" t="str">
        <f aca="false">IF(LEN(A1325)=0,"",INDEX('Smelter Look-up'!$A:$A,MATCH($A1325,'Smelter Look-up'!$E:$E,0)))</f>
        <v/>
      </c>
      <c r="C1325" s="212" t="str">
        <f aca="false">IF(LEN(A1325)=0,"",INDEX('Smelter Look-up'!$C:$C,MATCH($A1325,'Smelter Look-up'!$E:$E,0)))</f>
        <v/>
      </c>
      <c r="D1325" s="213"/>
      <c r="E1325" s="211" t="str">
        <f aca="true">IF(ISERROR($V1325),"",OFFSET('Smelter Look-up'!$D$4,$V1325-4,0)&amp;"")</f>
        <v/>
      </c>
      <c r="F1325" s="214" t="str">
        <f aca="true">IF(ISERROR($V1325),"",OFFSET('Smelter Look-up'!$E$4,$V1325-4,0))</f>
        <v/>
      </c>
      <c r="G1325" s="214" t="str">
        <f aca="true">IF(C1325=$X$4,IF(ISERROR($V1325),"Enter smelter details","RMI"),IF(ISERROR($V1325),"",OFFSET('Smelter Look-up'!$F$4,$V1325-4,0)))</f>
        <v/>
      </c>
      <c r="H1325" s="215" t="str">
        <f aca="true">IF(ISERROR($V1325),"",OFFSET('Smelter Look-up'!$G$4,$V1325-4,0))</f>
        <v/>
      </c>
      <c r="I1325" s="216" t="str">
        <f aca="true">IF(ISERROR($V1325),"",OFFSET('Smelter Look-up'!$H$4,$V1325-4,0))</f>
        <v/>
      </c>
      <c r="J1325" s="216" t="str">
        <f aca="true">IF(ISERROR($V1325),"",OFFSET('Smelter Look-up'!$I$4,$V1325-4,0))</f>
        <v/>
      </c>
      <c r="K1325" s="217"/>
      <c r="L1325" s="217"/>
      <c r="M1325" s="217"/>
      <c r="N1325" s="217"/>
      <c r="O1325" s="217"/>
      <c r="P1325" s="218"/>
      <c r="Q1325" s="219"/>
      <c r="R1325" s="220" t="str">
        <f aca="true">IF(ISERROR($V1325),"",OFFSET('Smelter Look-up'!$C$4,$V1325-4,0)&amp;"")</f>
        <v/>
      </c>
      <c r="S1325" s="221" t="str">
        <f aca="true">IF(B1325="","",IF(ISERROR(MATCH($E1325,CL,0)),"Unknown",INDIRECT("'C'!$A$"&amp;MATCH($E1325,CL,0)+1)))</f>
        <v/>
      </c>
      <c r="T1325" s="221" t="str">
        <f aca="true">IF(B1325="","",IF(ISERROR(MATCH($J1325,SorP!$B$1:$B$6279,0)),"",INDIRECT("'SorP'!$A$"&amp;MATCH($S1325&amp;$J1325,SorP!C:C,0))))</f>
        <v/>
      </c>
      <c r="U1325" s="222"/>
      <c r="V1325" s="223" t="e">
        <f aca="false">IF(C1325="",NA(),IF(OR(C1325="Smelter not listed",C1325="Smelter not yet identified"),MATCH($B1325&amp;$D1325,'Smelter Look-up'!$J:$J,0),MATCH($B1325&amp;$C1325,'Smelter Look-up'!$J:$J,0)))</f>
        <v>#N/A</v>
      </c>
      <c r="X1325" s="179" t="n">
        <f aca="false">IF(AND(C1325="Smelter not listed",OR(LEN(D1325)=0,LEN(E1325)=0)),1,0)</f>
        <v>0</v>
      </c>
      <c r="AB1325" s="224" t="str">
        <f aca="false">B1325&amp;C1325</f>
        <v/>
      </c>
    </row>
    <row r="1326" s="179" customFormat="true" ht="20.25" hidden="false" customHeight="false" outlineLevel="0" collapsed="false">
      <c r="A1326" s="221"/>
      <c r="B1326" s="211" t="str">
        <f aca="false">IF(LEN(A1326)=0,"",INDEX('Smelter Look-up'!$A:$A,MATCH($A1326,'Smelter Look-up'!$E:$E,0)))</f>
        <v/>
      </c>
      <c r="C1326" s="212" t="str">
        <f aca="false">IF(LEN(A1326)=0,"",INDEX('Smelter Look-up'!$C:$C,MATCH($A1326,'Smelter Look-up'!$E:$E,0)))</f>
        <v/>
      </c>
      <c r="D1326" s="213"/>
      <c r="E1326" s="211" t="str">
        <f aca="true">IF(ISERROR($V1326),"",OFFSET('Smelter Look-up'!$D$4,$V1326-4,0)&amp;"")</f>
        <v/>
      </c>
      <c r="F1326" s="214" t="str">
        <f aca="true">IF(ISERROR($V1326),"",OFFSET('Smelter Look-up'!$E$4,$V1326-4,0))</f>
        <v/>
      </c>
      <c r="G1326" s="214" t="str">
        <f aca="true">IF(C1326=$X$4,IF(ISERROR($V1326),"Enter smelter details","RMI"),IF(ISERROR($V1326),"",OFFSET('Smelter Look-up'!$F$4,$V1326-4,0)))</f>
        <v/>
      </c>
      <c r="H1326" s="215" t="str">
        <f aca="true">IF(ISERROR($V1326),"",OFFSET('Smelter Look-up'!$G$4,$V1326-4,0))</f>
        <v/>
      </c>
      <c r="I1326" s="216" t="str">
        <f aca="true">IF(ISERROR($V1326),"",OFFSET('Smelter Look-up'!$H$4,$V1326-4,0))</f>
        <v/>
      </c>
      <c r="J1326" s="216" t="str">
        <f aca="true">IF(ISERROR($V1326),"",OFFSET('Smelter Look-up'!$I$4,$V1326-4,0))</f>
        <v/>
      </c>
      <c r="K1326" s="217"/>
      <c r="L1326" s="217"/>
      <c r="M1326" s="217"/>
      <c r="N1326" s="217"/>
      <c r="O1326" s="217"/>
      <c r="P1326" s="218"/>
      <c r="Q1326" s="219"/>
      <c r="R1326" s="220" t="str">
        <f aca="true">IF(ISERROR($V1326),"",OFFSET('Smelter Look-up'!$C$4,$V1326-4,0)&amp;"")</f>
        <v/>
      </c>
      <c r="S1326" s="221" t="str">
        <f aca="true">IF(B1326="","",IF(ISERROR(MATCH($E1326,CL,0)),"Unknown",INDIRECT("'C'!$A$"&amp;MATCH($E1326,CL,0)+1)))</f>
        <v/>
      </c>
      <c r="T1326" s="221" t="str">
        <f aca="true">IF(B1326="","",IF(ISERROR(MATCH($J1326,SorP!$B$1:$B$6279,0)),"",INDIRECT("'SorP'!$A$"&amp;MATCH($S1326&amp;$J1326,SorP!C:C,0))))</f>
        <v/>
      </c>
      <c r="U1326" s="222"/>
      <c r="V1326" s="223" t="e">
        <f aca="false">IF(C1326="",NA(),IF(OR(C1326="Smelter not listed",C1326="Smelter not yet identified"),MATCH($B1326&amp;$D1326,'Smelter Look-up'!$J:$J,0),MATCH($B1326&amp;$C1326,'Smelter Look-up'!$J:$J,0)))</f>
        <v>#N/A</v>
      </c>
      <c r="X1326" s="179" t="n">
        <f aca="false">IF(AND(C1326="Smelter not listed",OR(LEN(D1326)=0,LEN(E1326)=0)),1,0)</f>
        <v>0</v>
      </c>
      <c r="AB1326" s="224" t="str">
        <f aca="false">B1326&amp;C1326</f>
        <v/>
      </c>
    </row>
    <row r="1327" s="179" customFormat="true" ht="20.25" hidden="false" customHeight="false" outlineLevel="0" collapsed="false">
      <c r="A1327" s="221"/>
      <c r="B1327" s="211" t="str">
        <f aca="false">IF(LEN(A1327)=0,"",INDEX('Smelter Look-up'!$A:$A,MATCH($A1327,'Smelter Look-up'!$E:$E,0)))</f>
        <v/>
      </c>
      <c r="C1327" s="212" t="str">
        <f aca="false">IF(LEN(A1327)=0,"",INDEX('Smelter Look-up'!$C:$C,MATCH($A1327,'Smelter Look-up'!$E:$E,0)))</f>
        <v/>
      </c>
      <c r="D1327" s="213"/>
      <c r="E1327" s="211" t="str">
        <f aca="true">IF(ISERROR($V1327),"",OFFSET('Smelter Look-up'!$D$4,$V1327-4,0)&amp;"")</f>
        <v/>
      </c>
      <c r="F1327" s="214" t="str">
        <f aca="true">IF(ISERROR($V1327),"",OFFSET('Smelter Look-up'!$E$4,$V1327-4,0))</f>
        <v/>
      </c>
      <c r="G1327" s="214" t="str">
        <f aca="true">IF(C1327=$X$4,IF(ISERROR($V1327),"Enter smelter details","RMI"),IF(ISERROR($V1327),"",OFFSET('Smelter Look-up'!$F$4,$V1327-4,0)))</f>
        <v/>
      </c>
      <c r="H1327" s="215" t="str">
        <f aca="true">IF(ISERROR($V1327),"",OFFSET('Smelter Look-up'!$G$4,$V1327-4,0))</f>
        <v/>
      </c>
      <c r="I1327" s="216" t="str">
        <f aca="true">IF(ISERROR($V1327),"",OFFSET('Smelter Look-up'!$H$4,$V1327-4,0))</f>
        <v/>
      </c>
      <c r="J1327" s="216" t="str">
        <f aca="true">IF(ISERROR($V1327),"",OFFSET('Smelter Look-up'!$I$4,$V1327-4,0))</f>
        <v/>
      </c>
      <c r="K1327" s="217"/>
      <c r="L1327" s="217"/>
      <c r="M1327" s="217"/>
      <c r="N1327" s="217"/>
      <c r="O1327" s="217"/>
      <c r="P1327" s="218"/>
      <c r="Q1327" s="219"/>
      <c r="R1327" s="220" t="str">
        <f aca="true">IF(ISERROR($V1327),"",OFFSET('Smelter Look-up'!$C$4,$V1327-4,0)&amp;"")</f>
        <v/>
      </c>
      <c r="S1327" s="221" t="str">
        <f aca="true">IF(B1327="","",IF(ISERROR(MATCH($E1327,CL,0)),"Unknown",INDIRECT("'C'!$A$"&amp;MATCH($E1327,CL,0)+1)))</f>
        <v/>
      </c>
      <c r="T1327" s="221" t="str">
        <f aca="true">IF(B1327="","",IF(ISERROR(MATCH($J1327,SorP!$B$1:$B$6279,0)),"",INDIRECT("'SorP'!$A$"&amp;MATCH($S1327&amp;$J1327,SorP!C:C,0))))</f>
        <v/>
      </c>
      <c r="U1327" s="222"/>
      <c r="V1327" s="223" t="e">
        <f aca="false">IF(C1327="",NA(),IF(OR(C1327="Smelter not listed",C1327="Smelter not yet identified"),MATCH($B1327&amp;$D1327,'Smelter Look-up'!$J:$J,0),MATCH($B1327&amp;$C1327,'Smelter Look-up'!$J:$J,0)))</f>
        <v>#N/A</v>
      </c>
      <c r="X1327" s="179" t="n">
        <f aca="false">IF(AND(C1327="Smelter not listed",OR(LEN(D1327)=0,LEN(E1327)=0)),1,0)</f>
        <v>0</v>
      </c>
      <c r="AB1327" s="224" t="str">
        <f aca="false">B1327&amp;C1327</f>
        <v/>
      </c>
    </row>
    <row r="1328" s="179" customFormat="true" ht="20.25" hidden="false" customHeight="false" outlineLevel="0" collapsed="false">
      <c r="A1328" s="221"/>
      <c r="B1328" s="211" t="str">
        <f aca="false">IF(LEN(A1328)=0,"",INDEX('Smelter Look-up'!$A:$A,MATCH($A1328,'Smelter Look-up'!$E:$E,0)))</f>
        <v/>
      </c>
      <c r="C1328" s="212" t="str">
        <f aca="false">IF(LEN(A1328)=0,"",INDEX('Smelter Look-up'!$C:$C,MATCH($A1328,'Smelter Look-up'!$E:$E,0)))</f>
        <v/>
      </c>
      <c r="D1328" s="213"/>
      <c r="E1328" s="211" t="str">
        <f aca="true">IF(ISERROR($V1328),"",OFFSET('Smelter Look-up'!$D$4,$V1328-4,0)&amp;"")</f>
        <v/>
      </c>
      <c r="F1328" s="214" t="str">
        <f aca="true">IF(ISERROR($V1328),"",OFFSET('Smelter Look-up'!$E$4,$V1328-4,0))</f>
        <v/>
      </c>
      <c r="G1328" s="214" t="str">
        <f aca="true">IF(C1328=$X$4,IF(ISERROR($V1328),"Enter smelter details","RMI"),IF(ISERROR($V1328),"",OFFSET('Smelter Look-up'!$F$4,$V1328-4,0)))</f>
        <v/>
      </c>
      <c r="H1328" s="215" t="str">
        <f aca="true">IF(ISERROR($V1328),"",OFFSET('Smelter Look-up'!$G$4,$V1328-4,0))</f>
        <v/>
      </c>
      <c r="I1328" s="216" t="str">
        <f aca="true">IF(ISERROR($V1328),"",OFFSET('Smelter Look-up'!$H$4,$V1328-4,0))</f>
        <v/>
      </c>
      <c r="J1328" s="216" t="str">
        <f aca="true">IF(ISERROR($V1328),"",OFFSET('Smelter Look-up'!$I$4,$V1328-4,0))</f>
        <v/>
      </c>
      <c r="K1328" s="217"/>
      <c r="L1328" s="217"/>
      <c r="M1328" s="217"/>
      <c r="N1328" s="217"/>
      <c r="O1328" s="217"/>
      <c r="P1328" s="218"/>
      <c r="Q1328" s="219"/>
      <c r="R1328" s="220" t="str">
        <f aca="true">IF(ISERROR($V1328),"",OFFSET('Smelter Look-up'!$C$4,$V1328-4,0)&amp;"")</f>
        <v/>
      </c>
      <c r="S1328" s="221" t="str">
        <f aca="true">IF(B1328="","",IF(ISERROR(MATCH($E1328,CL,0)),"Unknown",INDIRECT("'C'!$A$"&amp;MATCH($E1328,CL,0)+1)))</f>
        <v/>
      </c>
      <c r="T1328" s="221" t="str">
        <f aca="true">IF(B1328="","",IF(ISERROR(MATCH($J1328,SorP!$B$1:$B$6279,0)),"",INDIRECT("'SorP'!$A$"&amp;MATCH($S1328&amp;$J1328,SorP!C:C,0))))</f>
        <v/>
      </c>
      <c r="U1328" s="222"/>
      <c r="V1328" s="223" t="e">
        <f aca="false">IF(C1328="",NA(),IF(OR(C1328="Smelter not listed",C1328="Smelter not yet identified"),MATCH($B1328&amp;$D1328,'Smelter Look-up'!$J:$J,0),MATCH($B1328&amp;$C1328,'Smelter Look-up'!$J:$J,0)))</f>
        <v>#N/A</v>
      </c>
      <c r="X1328" s="179" t="n">
        <f aca="false">IF(AND(C1328="Smelter not listed",OR(LEN(D1328)=0,LEN(E1328)=0)),1,0)</f>
        <v>0</v>
      </c>
      <c r="AB1328" s="224" t="str">
        <f aca="false">B1328&amp;C1328</f>
        <v/>
      </c>
    </row>
    <row r="1329" s="179" customFormat="true" ht="20.25" hidden="false" customHeight="false" outlineLevel="0" collapsed="false">
      <c r="A1329" s="221"/>
      <c r="B1329" s="211" t="str">
        <f aca="false">IF(LEN(A1329)=0,"",INDEX('Smelter Look-up'!$A:$A,MATCH($A1329,'Smelter Look-up'!$E:$E,0)))</f>
        <v/>
      </c>
      <c r="C1329" s="212" t="str">
        <f aca="false">IF(LEN(A1329)=0,"",INDEX('Smelter Look-up'!$C:$C,MATCH($A1329,'Smelter Look-up'!$E:$E,0)))</f>
        <v/>
      </c>
      <c r="D1329" s="213"/>
      <c r="E1329" s="211" t="str">
        <f aca="true">IF(ISERROR($V1329),"",OFFSET('Smelter Look-up'!$D$4,$V1329-4,0)&amp;"")</f>
        <v/>
      </c>
      <c r="F1329" s="214" t="str">
        <f aca="true">IF(ISERROR($V1329),"",OFFSET('Smelter Look-up'!$E$4,$V1329-4,0))</f>
        <v/>
      </c>
      <c r="G1329" s="214" t="str">
        <f aca="true">IF(C1329=$X$4,IF(ISERROR($V1329),"Enter smelter details","RMI"),IF(ISERROR($V1329),"",OFFSET('Smelter Look-up'!$F$4,$V1329-4,0)))</f>
        <v/>
      </c>
      <c r="H1329" s="215" t="str">
        <f aca="true">IF(ISERROR($V1329),"",OFFSET('Smelter Look-up'!$G$4,$V1329-4,0))</f>
        <v/>
      </c>
      <c r="I1329" s="216" t="str">
        <f aca="true">IF(ISERROR($V1329),"",OFFSET('Smelter Look-up'!$H$4,$V1329-4,0))</f>
        <v/>
      </c>
      <c r="J1329" s="216" t="str">
        <f aca="true">IF(ISERROR($V1329),"",OFFSET('Smelter Look-up'!$I$4,$V1329-4,0))</f>
        <v/>
      </c>
      <c r="K1329" s="217"/>
      <c r="L1329" s="217"/>
      <c r="M1329" s="217"/>
      <c r="N1329" s="217"/>
      <c r="O1329" s="217"/>
      <c r="P1329" s="218"/>
      <c r="Q1329" s="219"/>
      <c r="R1329" s="220" t="str">
        <f aca="true">IF(ISERROR($V1329),"",OFFSET('Smelter Look-up'!$C$4,$V1329-4,0)&amp;"")</f>
        <v/>
      </c>
      <c r="S1329" s="221" t="str">
        <f aca="true">IF(B1329="","",IF(ISERROR(MATCH($E1329,CL,0)),"Unknown",INDIRECT("'C'!$A$"&amp;MATCH($E1329,CL,0)+1)))</f>
        <v/>
      </c>
      <c r="T1329" s="221" t="str">
        <f aca="true">IF(B1329="","",IF(ISERROR(MATCH($J1329,SorP!$B$1:$B$6279,0)),"",INDIRECT("'SorP'!$A$"&amp;MATCH($S1329&amp;$J1329,SorP!C:C,0))))</f>
        <v/>
      </c>
      <c r="U1329" s="222"/>
      <c r="V1329" s="223" t="e">
        <f aca="false">IF(C1329="",NA(),IF(OR(C1329="Smelter not listed",C1329="Smelter not yet identified"),MATCH($B1329&amp;$D1329,'Smelter Look-up'!$J:$J,0),MATCH($B1329&amp;$C1329,'Smelter Look-up'!$J:$J,0)))</f>
        <v>#N/A</v>
      </c>
      <c r="X1329" s="179" t="n">
        <f aca="false">IF(AND(C1329="Smelter not listed",OR(LEN(D1329)=0,LEN(E1329)=0)),1,0)</f>
        <v>0</v>
      </c>
      <c r="AB1329" s="224" t="str">
        <f aca="false">B1329&amp;C1329</f>
        <v/>
      </c>
    </row>
    <row r="1330" s="179" customFormat="true" ht="20.25" hidden="false" customHeight="false" outlineLevel="0" collapsed="false">
      <c r="A1330" s="221"/>
      <c r="B1330" s="211" t="str">
        <f aca="false">IF(LEN(A1330)=0,"",INDEX('Smelter Look-up'!$A:$A,MATCH($A1330,'Smelter Look-up'!$E:$E,0)))</f>
        <v/>
      </c>
      <c r="C1330" s="212" t="str">
        <f aca="false">IF(LEN(A1330)=0,"",INDEX('Smelter Look-up'!$C:$C,MATCH($A1330,'Smelter Look-up'!$E:$E,0)))</f>
        <v/>
      </c>
      <c r="D1330" s="213"/>
      <c r="E1330" s="211" t="str">
        <f aca="true">IF(ISERROR($V1330),"",OFFSET('Smelter Look-up'!$D$4,$V1330-4,0)&amp;"")</f>
        <v/>
      </c>
      <c r="F1330" s="214" t="str">
        <f aca="true">IF(ISERROR($V1330),"",OFFSET('Smelter Look-up'!$E$4,$V1330-4,0))</f>
        <v/>
      </c>
      <c r="G1330" s="214" t="str">
        <f aca="true">IF(C1330=$X$4,IF(ISERROR($V1330),"Enter smelter details","RMI"),IF(ISERROR($V1330),"",OFFSET('Smelter Look-up'!$F$4,$V1330-4,0)))</f>
        <v/>
      </c>
      <c r="H1330" s="215" t="str">
        <f aca="true">IF(ISERROR($V1330),"",OFFSET('Smelter Look-up'!$G$4,$V1330-4,0))</f>
        <v/>
      </c>
      <c r="I1330" s="216" t="str">
        <f aca="true">IF(ISERROR($V1330),"",OFFSET('Smelter Look-up'!$H$4,$V1330-4,0))</f>
        <v/>
      </c>
      <c r="J1330" s="216" t="str">
        <f aca="true">IF(ISERROR($V1330),"",OFFSET('Smelter Look-up'!$I$4,$V1330-4,0))</f>
        <v/>
      </c>
      <c r="K1330" s="217"/>
      <c r="L1330" s="217"/>
      <c r="M1330" s="217"/>
      <c r="N1330" s="217"/>
      <c r="O1330" s="217"/>
      <c r="P1330" s="218"/>
      <c r="Q1330" s="219"/>
      <c r="R1330" s="220" t="str">
        <f aca="true">IF(ISERROR($V1330),"",OFFSET('Smelter Look-up'!$C$4,$V1330-4,0)&amp;"")</f>
        <v/>
      </c>
      <c r="S1330" s="221" t="str">
        <f aca="true">IF(B1330="","",IF(ISERROR(MATCH($E1330,CL,0)),"Unknown",INDIRECT("'C'!$A$"&amp;MATCH($E1330,CL,0)+1)))</f>
        <v/>
      </c>
      <c r="T1330" s="221" t="str">
        <f aca="true">IF(B1330="","",IF(ISERROR(MATCH($J1330,SorP!$B$1:$B$6279,0)),"",INDIRECT("'SorP'!$A$"&amp;MATCH($S1330&amp;$J1330,SorP!C:C,0))))</f>
        <v/>
      </c>
      <c r="U1330" s="222"/>
      <c r="V1330" s="223" t="e">
        <f aca="false">IF(C1330="",NA(),IF(OR(C1330="Smelter not listed",C1330="Smelter not yet identified"),MATCH($B1330&amp;$D1330,'Smelter Look-up'!$J:$J,0),MATCH($B1330&amp;$C1330,'Smelter Look-up'!$J:$J,0)))</f>
        <v>#N/A</v>
      </c>
      <c r="X1330" s="179" t="n">
        <f aca="false">IF(AND(C1330="Smelter not listed",OR(LEN(D1330)=0,LEN(E1330)=0)),1,0)</f>
        <v>0</v>
      </c>
      <c r="AB1330" s="224" t="str">
        <f aca="false">B1330&amp;C1330</f>
        <v/>
      </c>
    </row>
    <row r="1331" s="179" customFormat="true" ht="20.25" hidden="false" customHeight="false" outlineLevel="0" collapsed="false">
      <c r="A1331" s="221"/>
      <c r="B1331" s="211" t="str">
        <f aca="false">IF(LEN(A1331)=0,"",INDEX('Smelter Look-up'!$A:$A,MATCH($A1331,'Smelter Look-up'!$E:$E,0)))</f>
        <v/>
      </c>
      <c r="C1331" s="212" t="str">
        <f aca="false">IF(LEN(A1331)=0,"",INDEX('Smelter Look-up'!$C:$C,MATCH($A1331,'Smelter Look-up'!$E:$E,0)))</f>
        <v/>
      </c>
      <c r="D1331" s="213"/>
      <c r="E1331" s="211" t="str">
        <f aca="true">IF(ISERROR($V1331),"",OFFSET('Smelter Look-up'!$D$4,$V1331-4,0)&amp;"")</f>
        <v/>
      </c>
      <c r="F1331" s="214" t="str">
        <f aca="true">IF(ISERROR($V1331),"",OFFSET('Smelter Look-up'!$E$4,$V1331-4,0))</f>
        <v/>
      </c>
      <c r="G1331" s="214" t="str">
        <f aca="true">IF(C1331=$X$4,IF(ISERROR($V1331),"Enter smelter details","RMI"),IF(ISERROR($V1331),"",OFFSET('Smelter Look-up'!$F$4,$V1331-4,0)))</f>
        <v/>
      </c>
      <c r="H1331" s="215" t="str">
        <f aca="true">IF(ISERROR($V1331),"",OFFSET('Smelter Look-up'!$G$4,$V1331-4,0))</f>
        <v/>
      </c>
      <c r="I1331" s="216" t="str">
        <f aca="true">IF(ISERROR($V1331),"",OFFSET('Smelter Look-up'!$H$4,$V1331-4,0))</f>
        <v/>
      </c>
      <c r="J1331" s="216" t="str">
        <f aca="true">IF(ISERROR($V1331),"",OFFSET('Smelter Look-up'!$I$4,$V1331-4,0))</f>
        <v/>
      </c>
      <c r="K1331" s="217"/>
      <c r="L1331" s="217"/>
      <c r="M1331" s="217"/>
      <c r="N1331" s="217"/>
      <c r="O1331" s="217"/>
      <c r="P1331" s="218"/>
      <c r="Q1331" s="219"/>
      <c r="R1331" s="220" t="str">
        <f aca="true">IF(ISERROR($V1331),"",OFFSET('Smelter Look-up'!$C$4,$V1331-4,0)&amp;"")</f>
        <v/>
      </c>
      <c r="S1331" s="221" t="str">
        <f aca="true">IF(B1331="","",IF(ISERROR(MATCH($E1331,CL,0)),"Unknown",INDIRECT("'C'!$A$"&amp;MATCH($E1331,CL,0)+1)))</f>
        <v/>
      </c>
      <c r="T1331" s="221" t="str">
        <f aca="true">IF(B1331="","",IF(ISERROR(MATCH($J1331,SorP!$B$1:$B$6279,0)),"",INDIRECT("'SorP'!$A$"&amp;MATCH($S1331&amp;$J1331,SorP!C:C,0))))</f>
        <v/>
      </c>
      <c r="U1331" s="222"/>
      <c r="V1331" s="223" t="e">
        <f aca="false">IF(C1331="",NA(),IF(OR(C1331="Smelter not listed",C1331="Smelter not yet identified"),MATCH($B1331&amp;$D1331,'Smelter Look-up'!$J:$J,0),MATCH($B1331&amp;$C1331,'Smelter Look-up'!$J:$J,0)))</f>
        <v>#N/A</v>
      </c>
      <c r="X1331" s="179" t="n">
        <f aca="false">IF(AND(C1331="Smelter not listed",OR(LEN(D1331)=0,LEN(E1331)=0)),1,0)</f>
        <v>0</v>
      </c>
      <c r="AB1331" s="224" t="str">
        <f aca="false">B1331&amp;C1331</f>
        <v/>
      </c>
    </row>
    <row r="1332" s="179" customFormat="true" ht="20.25" hidden="false" customHeight="false" outlineLevel="0" collapsed="false">
      <c r="A1332" s="221"/>
      <c r="B1332" s="211" t="str">
        <f aca="false">IF(LEN(A1332)=0,"",INDEX('Smelter Look-up'!$A:$A,MATCH($A1332,'Smelter Look-up'!$E:$E,0)))</f>
        <v/>
      </c>
      <c r="C1332" s="212" t="str">
        <f aca="false">IF(LEN(A1332)=0,"",INDEX('Smelter Look-up'!$C:$C,MATCH($A1332,'Smelter Look-up'!$E:$E,0)))</f>
        <v/>
      </c>
      <c r="D1332" s="213"/>
      <c r="E1332" s="211" t="str">
        <f aca="true">IF(ISERROR($V1332),"",OFFSET('Smelter Look-up'!$D$4,$V1332-4,0)&amp;"")</f>
        <v/>
      </c>
      <c r="F1332" s="214" t="str">
        <f aca="true">IF(ISERROR($V1332),"",OFFSET('Smelter Look-up'!$E$4,$V1332-4,0))</f>
        <v/>
      </c>
      <c r="G1332" s="214" t="str">
        <f aca="true">IF(C1332=$X$4,IF(ISERROR($V1332),"Enter smelter details","RMI"),IF(ISERROR($V1332),"",OFFSET('Smelter Look-up'!$F$4,$V1332-4,0)))</f>
        <v/>
      </c>
      <c r="H1332" s="215" t="str">
        <f aca="true">IF(ISERROR($V1332),"",OFFSET('Smelter Look-up'!$G$4,$V1332-4,0))</f>
        <v/>
      </c>
      <c r="I1332" s="216" t="str">
        <f aca="true">IF(ISERROR($V1332),"",OFFSET('Smelter Look-up'!$H$4,$V1332-4,0))</f>
        <v/>
      </c>
      <c r="J1332" s="216" t="str">
        <f aca="true">IF(ISERROR($V1332),"",OFFSET('Smelter Look-up'!$I$4,$V1332-4,0))</f>
        <v/>
      </c>
      <c r="K1332" s="217"/>
      <c r="L1332" s="217"/>
      <c r="M1332" s="217"/>
      <c r="N1332" s="217"/>
      <c r="O1332" s="217"/>
      <c r="P1332" s="218"/>
      <c r="Q1332" s="219"/>
      <c r="R1332" s="220" t="str">
        <f aca="true">IF(ISERROR($V1332),"",OFFSET('Smelter Look-up'!$C$4,$V1332-4,0)&amp;"")</f>
        <v/>
      </c>
      <c r="S1332" s="221" t="str">
        <f aca="true">IF(B1332="","",IF(ISERROR(MATCH($E1332,CL,0)),"Unknown",INDIRECT("'C'!$A$"&amp;MATCH($E1332,CL,0)+1)))</f>
        <v/>
      </c>
      <c r="T1332" s="221" t="str">
        <f aca="true">IF(B1332="","",IF(ISERROR(MATCH($J1332,SorP!$B$1:$B$6279,0)),"",INDIRECT("'SorP'!$A$"&amp;MATCH($S1332&amp;$J1332,SorP!C:C,0))))</f>
        <v/>
      </c>
      <c r="U1332" s="222"/>
      <c r="V1332" s="223" t="e">
        <f aca="false">IF(C1332="",NA(),IF(OR(C1332="Smelter not listed",C1332="Smelter not yet identified"),MATCH($B1332&amp;$D1332,'Smelter Look-up'!$J:$J,0),MATCH($B1332&amp;$C1332,'Smelter Look-up'!$J:$J,0)))</f>
        <v>#N/A</v>
      </c>
      <c r="X1332" s="179" t="n">
        <f aca="false">IF(AND(C1332="Smelter not listed",OR(LEN(D1332)=0,LEN(E1332)=0)),1,0)</f>
        <v>0</v>
      </c>
      <c r="AB1332" s="224" t="str">
        <f aca="false">B1332&amp;C1332</f>
        <v/>
      </c>
    </row>
    <row r="1333" s="179" customFormat="true" ht="20.25" hidden="false" customHeight="false" outlineLevel="0" collapsed="false">
      <c r="A1333" s="221"/>
      <c r="B1333" s="211" t="str">
        <f aca="false">IF(LEN(A1333)=0,"",INDEX('Smelter Look-up'!$A:$A,MATCH($A1333,'Smelter Look-up'!$E:$E,0)))</f>
        <v/>
      </c>
      <c r="C1333" s="212" t="str">
        <f aca="false">IF(LEN(A1333)=0,"",INDEX('Smelter Look-up'!$C:$C,MATCH($A1333,'Smelter Look-up'!$E:$E,0)))</f>
        <v/>
      </c>
      <c r="D1333" s="213"/>
      <c r="E1333" s="211" t="str">
        <f aca="true">IF(ISERROR($V1333),"",OFFSET('Smelter Look-up'!$D$4,$V1333-4,0)&amp;"")</f>
        <v/>
      </c>
      <c r="F1333" s="214" t="str">
        <f aca="true">IF(ISERROR($V1333),"",OFFSET('Smelter Look-up'!$E$4,$V1333-4,0))</f>
        <v/>
      </c>
      <c r="G1333" s="214" t="str">
        <f aca="true">IF(C1333=$X$4,IF(ISERROR($V1333),"Enter smelter details","RMI"),IF(ISERROR($V1333),"",OFFSET('Smelter Look-up'!$F$4,$V1333-4,0)))</f>
        <v/>
      </c>
      <c r="H1333" s="215" t="str">
        <f aca="true">IF(ISERROR($V1333),"",OFFSET('Smelter Look-up'!$G$4,$V1333-4,0))</f>
        <v/>
      </c>
      <c r="I1333" s="216" t="str">
        <f aca="true">IF(ISERROR($V1333),"",OFFSET('Smelter Look-up'!$H$4,$V1333-4,0))</f>
        <v/>
      </c>
      <c r="J1333" s="216" t="str">
        <f aca="true">IF(ISERROR($V1333),"",OFFSET('Smelter Look-up'!$I$4,$V1333-4,0))</f>
        <v/>
      </c>
      <c r="K1333" s="217"/>
      <c r="L1333" s="217"/>
      <c r="M1333" s="217"/>
      <c r="N1333" s="217"/>
      <c r="O1333" s="217"/>
      <c r="P1333" s="218"/>
      <c r="Q1333" s="219"/>
      <c r="R1333" s="220" t="str">
        <f aca="true">IF(ISERROR($V1333),"",OFFSET('Smelter Look-up'!$C$4,$V1333-4,0)&amp;"")</f>
        <v/>
      </c>
      <c r="S1333" s="221" t="str">
        <f aca="true">IF(B1333="","",IF(ISERROR(MATCH($E1333,CL,0)),"Unknown",INDIRECT("'C'!$A$"&amp;MATCH($E1333,CL,0)+1)))</f>
        <v/>
      </c>
      <c r="T1333" s="221" t="str">
        <f aca="true">IF(B1333="","",IF(ISERROR(MATCH($J1333,SorP!$B$1:$B$6279,0)),"",INDIRECT("'SorP'!$A$"&amp;MATCH($S1333&amp;$J1333,SorP!C:C,0))))</f>
        <v/>
      </c>
      <c r="U1333" s="222"/>
      <c r="V1333" s="223" t="e">
        <f aca="false">IF(C1333="",NA(),IF(OR(C1333="Smelter not listed",C1333="Smelter not yet identified"),MATCH($B1333&amp;$D1333,'Smelter Look-up'!$J:$J,0),MATCH($B1333&amp;$C1333,'Smelter Look-up'!$J:$J,0)))</f>
        <v>#N/A</v>
      </c>
      <c r="X1333" s="179" t="n">
        <f aca="false">IF(AND(C1333="Smelter not listed",OR(LEN(D1333)=0,LEN(E1333)=0)),1,0)</f>
        <v>0</v>
      </c>
      <c r="AB1333" s="224" t="str">
        <f aca="false">B1333&amp;C1333</f>
        <v/>
      </c>
    </row>
    <row r="1334" s="179" customFormat="true" ht="20.25" hidden="false" customHeight="false" outlineLevel="0" collapsed="false">
      <c r="A1334" s="221"/>
      <c r="B1334" s="211" t="str">
        <f aca="false">IF(LEN(A1334)=0,"",INDEX('Smelter Look-up'!$A:$A,MATCH($A1334,'Smelter Look-up'!$E:$E,0)))</f>
        <v/>
      </c>
      <c r="C1334" s="212" t="str">
        <f aca="false">IF(LEN(A1334)=0,"",INDEX('Smelter Look-up'!$C:$C,MATCH($A1334,'Smelter Look-up'!$E:$E,0)))</f>
        <v/>
      </c>
      <c r="D1334" s="213"/>
      <c r="E1334" s="211" t="str">
        <f aca="true">IF(ISERROR($V1334),"",OFFSET('Smelter Look-up'!$D$4,$V1334-4,0)&amp;"")</f>
        <v/>
      </c>
      <c r="F1334" s="214" t="str">
        <f aca="true">IF(ISERROR($V1334),"",OFFSET('Smelter Look-up'!$E$4,$V1334-4,0))</f>
        <v/>
      </c>
      <c r="G1334" s="214" t="str">
        <f aca="true">IF(C1334=$X$4,IF(ISERROR($V1334),"Enter smelter details","RMI"),IF(ISERROR($V1334),"",OFFSET('Smelter Look-up'!$F$4,$V1334-4,0)))</f>
        <v/>
      </c>
      <c r="H1334" s="215" t="str">
        <f aca="true">IF(ISERROR($V1334),"",OFFSET('Smelter Look-up'!$G$4,$V1334-4,0))</f>
        <v/>
      </c>
      <c r="I1334" s="216" t="str">
        <f aca="true">IF(ISERROR($V1334),"",OFFSET('Smelter Look-up'!$H$4,$V1334-4,0))</f>
        <v/>
      </c>
      <c r="J1334" s="216" t="str">
        <f aca="true">IF(ISERROR($V1334),"",OFFSET('Smelter Look-up'!$I$4,$V1334-4,0))</f>
        <v/>
      </c>
      <c r="K1334" s="217"/>
      <c r="L1334" s="217"/>
      <c r="M1334" s="217"/>
      <c r="N1334" s="217"/>
      <c r="O1334" s="217"/>
      <c r="P1334" s="218"/>
      <c r="Q1334" s="219"/>
      <c r="R1334" s="220" t="str">
        <f aca="true">IF(ISERROR($V1334),"",OFFSET('Smelter Look-up'!$C$4,$V1334-4,0)&amp;"")</f>
        <v/>
      </c>
      <c r="S1334" s="221" t="str">
        <f aca="true">IF(B1334="","",IF(ISERROR(MATCH($E1334,CL,0)),"Unknown",INDIRECT("'C'!$A$"&amp;MATCH($E1334,CL,0)+1)))</f>
        <v/>
      </c>
      <c r="T1334" s="221" t="str">
        <f aca="true">IF(B1334="","",IF(ISERROR(MATCH($J1334,SorP!$B$1:$B$6279,0)),"",INDIRECT("'SorP'!$A$"&amp;MATCH($S1334&amp;$J1334,SorP!C:C,0))))</f>
        <v/>
      </c>
      <c r="U1334" s="222"/>
      <c r="V1334" s="223" t="e">
        <f aca="false">IF(C1334="",NA(),IF(OR(C1334="Smelter not listed",C1334="Smelter not yet identified"),MATCH($B1334&amp;$D1334,'Smelter Look-up'!$J:$J,0),MATCH($B1334&amp;$C1334,'Smelter Look-up'!$J:$J,0)))</f>
        <v>#N/A</v>
      </c>
      <c r="X1334" s="179" t="n">
        <f aca="false">IF(AND(C1334="Smelter not listed",OR(LEN(D1334)=0,LEN(E1334)=0)),1,0)</f>
        <v>0</v>
      </c>
      <c r="AB1334" s="224" t="str">
        <f aca="false">B1334&amp;C1334</f>
        <v/>
      </c>
    </row>
    <row r="1335" s="179" customFormat="true" ht="20.25" hidden="false" customHeight="false" outlineLevel="0" collapsed="false">
      <c r="A1335" s="221"/>
      <c r="B1335" s="211" t="str">
        <f aca="false">IF(LEN(A1335)=0,"",INDEX('Smelter Look-up'!$A:$A,MATCH($A1335,'Smelter Look-up'!$E:$E,0)))</f>
        <v/>
      </c>
      <c r="C1335" s="212" t="str">
        <f aca="false">IF(LEN(A1335)=0,"",INDEX('Smelter Look-up'!$C:$C,MATCH($A1335,'Smelter Look-up'!$E:$E,0)))</f>
        <v/>
      </c>
      <c r="D1335" s="213"/>
      <c r="E1335" s="211" t="str">
        <f aca="true">IF(ISERROR($V1335),"",OFFSET('Smelter Look-up'!$D$4,$V1335-4,0)&amp;"")</f>
        <v/>
      </c>
      <c r="F1335" s="214" t="str">
        <f aca="true">IF(ISERROR($V1335),"",OFFSET('Smelter Look-up'!$E$4,$V1335-4,0))</f>
        <v/>
      </c>
      <c r="G1335" s="214" t="str">
        <f aca="true">IF(C1335=$X$4,IF(ISERROR($V1335),"Enter smelter details","RMI"),IF(ISERROR($V1335),"",OFFSET('Smelter Look-up'!$F$4,$V1335-4,0)))</f>
        <v/>
      </c>
      <c r="H1335" s="215" t="str">
        <f aca="true">IF(ISERROR($V1335),"",OFFSET('Smelter Look-up'!$G$4,$V1335-4,0))</f>
        <v/>
      </c>
      <c r="I1335" s="216" t="str">
        <f aca="true">IF(ISERROR($V1335),"",OFFSET('Smelter Look-up'!$H$4,$V1335-4,0))</f>
        <v/>
      </c>
      <c r="J1335" s="216" t="str">
        <f aca="true">IF(ISERROR($V1335),"",OFFSET('Smelter Look-up'!$I$4,$V1335-4,0))</f>
        <v/>
      </c>
      <c r="K1335" s="217"/>
      <c r="L1335" s="217"/>
      <c r="M1335" s="217"/>
      <c r="N1335" s="217"/>
      <c r="O1335" s="217"/>
      <c r="P1335" s="218"/>
      <c r="Q1335" s="219"/>
      <c r="R1335" s="220" t="str">
        <f aca="true">IF(ISERROR($V1335),"",OFFSET('Smelter Look-up'!$C$4,$V1335-4,0)&amp;"")</f>
        <v/>
      </c>
      <c r="S1335" s="221" t="str">
        <f aca="true">IF(B1335="","",IF(ISERROR(MATCH($E1335,CL,0)),"Unknown",INDIRECT("'C'!$A$"&amp;MATCH($E1335,CL,0)+1)))</f>
        <v/>
      </c>
      <c r="T1335" s="221" t="str">
        <f aca="true">IF(B1335="","",IF(ISERROR(MATCH($J1335,SorP!$B$1:$B$6279,0)),"",INDIRECT("'SorP'!$A$"&amp;MATCH($S1335&amp;$J1335,SorP!C:C,0))))</f>
        <v/>
      </c>
      <c r="U1335" s="222"/>
      <c r="V1335" s="223" t="e">
        <f aca="false">IF(C1335="",NA(),IF(OR(C1335="Smelter not listed",C1335="Smelter not yet identified"),MATCH($B1335&amp;$D1335,'Smelter Look-up'!$J:$J,0),MATCH($B1335&amp;$C1335,'Smelter Look-up'!$J:$J,0)))</f>
        <v>#N/A</v>
      </c>
      <c r="X1335" s="179" t="n">
        <f aca="false">IF(AND(C1335="Smelter not listed",OR(LEN(D1335)=0,LEN(E1335)=0)),1,0)</f>
        <v>0</v>
      </c>
      <c r="AB1335" s="224" t="str">
        <f aca="false">B1335&amp;C1335</f>
        <v/>
      </c>
    </row>
    <row r="1336" s="179" customFormat="true" ht="20.25" hidden="false" customHeight="false" outlineLevel="0" collapsed="false">
      <c r="A1336" s="221"/>
      <c r="B1336" s="211" t="str">
        <f aca="false">IF(LEN(A1336)=0,"",INDEX('Smelter Look-up'!$A:$A,MATCH($A1336,'Smelter Look-up'!$E:$E,0)))</f>
        <v/>
      </c>
      <c r="C1336" s="212" t="str">
        <f aca="false">IF(LEN(A1336)=0,"",INDEX('Smelter Look-up'!$C:$C,MATCH($A1336,'Smelter Look-up'!$E:$E,0)))</f>
        <v/>
      </c>
      <c r="D1336" s="213"/>
      <c r="E1336" s="211" t="str">
        <f aca="true">IF(ISERROR($V1336),"",OFFSET('Smelter Look-up'!$D$4,$V1336-4,0)&amp;"")</f>
        <v/>
      </c>
      <c r="F1336" s="214" t="str">
        <f aca="true">IF(ISERROR($V1336),"",OFFSET('Smelter Look-up'!$E$4,$V1336-4,0))</f>
        <v/>
      </c>
      <c r="G1336" s="214" t="str">
        <f aca="true">IF(C1336=$X$4,IF(ISERROR($V1336),"Enter smelter details","RMI"),IF(ISERROR($V1336),"",OFFSET('Smelter Look-up'!$F$4,$V1336-4,0)))</f>
        <v/>
      </c>
      <c r="H1336" s="215" t="str">
        <f aca="true">IF(ISERROR($V1336),"",OFFSET('Smelter Look-up'!$G$4,$V1336-4,0))</f>
        <v/>
      </c>
      <c r="I1336" s="216" t="str">
        <f aca="true">IF(ISERROR($V1336),"",OFFSET('Smelter Look-up'!$H$4,$V1336-4,0))</f>
        <v/>
      </c>
      <c r="J1336" s="216" t="str">
        <f aca="true">IF(ISERROR($V1336),"",OFFSET('Smelter Look-up'!$I$4,$V1336-4,0))</f>
        <v/>
      </c>
      <c r="K1336" s="217"/>
      <c r="L1336" s="217"/>
      <c r="M1336" s="217"/>
      <c r="N1336" s="217"/>
      <c r="O1336" s="217"/>
      <c r="P1336" s="218"/>
      <c r="Q1336" s="219"/>
      <c r="R1336" s="220" t="str">
        <f aca="true">IF(ISERROR($V1336),"",OFFSET('Smelter Look-up'!$C$4,$V1336-4,0)&amp;"")</f>
        <v/>
      </c>
      <c r="S1336" s="221" t="str">
        <f aca="true">IF(B1336="","",IF(ISERROR(MATCH($E1336,CL,0)),"Unknown",INDIRECT("'C'!$A$"&amp;MATCH($E1336,CL,0)+1)))</f>
        <v/>
      </c>
      <c r="T1336" s="221" t="str">
        <f aca="true">IF(B1336="","",IF(ISERROR(MATCH($J1336,SorP!$B$1:$B$6279,0)),"",INDIRECT("'SorP'!$A$"&amp;MATCH($S1336&amp;$J1336,SorP!C:C,0))))</f>
        <v/>
      </c>
      <c r="U1336" s="222"/>
      <c r="V1336" s="223" t="e">
        <f aca="false">IF(C1336="",NA(),IF(OR(C1336="Smelter not listed",C1336="Smelter not yet identified"),MATCH($B1336&amp;$D1336,'Smelter Look-up'!$J:$J,0),MATCH($B1336&amp;$C1336,'Smelter Look-up'!$J:$J,0)))</f>
        <v>#N/A</v>
      </c>
      <c r="X1336" s="179" t="n">
        <f aca="false">IF(AND(C1336="Smelter not listed",OR(LEN(D1336)=0,LEN(E1336)=0)),1,0)</f>
        <v>0</v>
      </c>
      <c r="AB1336" s="224" t="str">
        <f aca="false">B1336&amp;C1336</f>
        <v/>
      </c>
    </row>
    <row r="1337" s="179" customFormat="true" ht="20.25" hidden="false" customHeight="false" outlineLevel="0" collapsed="false">
      <c r="A1337" s="221"/>
      <c r="B1337" s="211" t="str">
        <f aca="false">IF(LEN(A1337)=0,"",INDEX('Smelter Look-up'!$A:$A,MATCH($A1337,'Smelter Look-up'!$E:$E,0)))</f>
        <v/>
      </c>
      <c r="C1337" s="212" t="str">
        <f aca="false">IF(LEN(A1337)=0,"",INDEX('Smelter Look-up'!$C:$C,MATCH($A1337,'Smelter Look-up'!$E:$E,0)))</f>
        <v/>
      </c>
      <c r="D1337" s="213"/>
      <c r="E1337" s="211" t="str">
        <f aca="true">IF(ISERROR($V1337),"",OFFSET('Smelter Look-up'!$D$4,$V1337-4,0)&amp;"")</f>
        <v/>
      </c>
      <c r="F1337" s="214" t="str">
        <f aca="true">IF(ISERROR($V1337),"",OFFSET('Smelter Look-up'!$E$4,$V1337-4,0))</f>
        <v/>
      </c>
      <c r="G1337" s="214" t="str">
        <f aca="true">IF(C1337=$X$4,IF(ISERROR($V1337),"Enter smelter details","RMI"),IF(ISERROR($V1337),"",OFFSET('Smelter Look-up'!$F$4,$V1337-4,0)))</f>
        <v/>
      </c>
      <c r="H1337" s="215" t="str">
        <f aca="true">IF(ISERROR($V1337),"",OFFSET('Smelter Look-up'!$G$4,$V1337-4,0))</f>
        <v/>
      </c>
      <c r="I1337" s="216" t="str">
        <f aca="true">IF(ISERROR($V1337),"",OFFSET('Smelter Look-up'!$H$4,$V1337-4,0))</f>
        <v/>
      </c>
      <c r="J1337" s="216" t="str">
        <f aca="true">IF(ISERROR($V1337),"",OFFSET('Smelter Look-up'!$I$4,$V1337-4,0))</f>
        <v/>
      </c>
      <c r="K1337" s="217"/>
      <c r="L1337" s="217"/>
      <c r="M1337" s="217"/>
      <c r="N1337" s="217"/>
      <c r="O1337" s="217"/>
      <c r="P1337" s="218"/>
      <c r="Q1337" s="219"/>
      <c r="R1337" s="220" t="str">
        <f aca="true">IF(ISERROR($V1337),"",OFFSET('Smelter Look-up'!$C$4,$V1337-4,0)&amp;"")</f>
        <v/>
      </c>
      <c r="S1337" s="221" t="str">
        <f aca="true">IF(B1337="","",IF(ISERROR(MATCH($E1337,CL,0)),"Unknown",INDIRECT("'C'!$A$"&amp;MATCH($E1337,CL,0)+1)))</f>
        <v/>
      </c>
      <c r="T1337" s="221" t="str">
        <f aca="true">IF(B1337="","",IF(ISERROR(MATCH($J1337,SorP!$B$1:$B$6279,0)),"",INDIRECT("'SorP'!$A$"&amp;MATCH($S1337&amp;$J1337,SorP!C:C,0))))</f>
        <v/>
      </c>
      <c r="U1337" s="222"/>
      <c r="V1337" s="223" t="e">
        <f aca="false">IF(C1337="",NA(),IF(OR(C1337="Smelter not listed",C1337="Smelter not yet identified"),MATCH($B1337&amp;$D1337,'Smelter Look-up'!$J:$J,0),MATCH($B1337&amp;$C1337,'Smelter Look-up'!$J:$J,0)))</f>
        <v>#N/A</v>
      </c>
      <c r="X1337" s="179" t="n">
        <f aca="false">IF(AND(C1337="Smelter not listed",OR(LEN(D1337)=0,LEN(E1337)=0)),1,0)</f>
        <v>0</v>
      </c>
      <c r="AB1337" s="224" t="str">
        <f aca="false">B1337&amp;C1337</f>
        <v/>
      </c>
    </row>
    <row r="1338" s="179" customFormat="true" ht="20.25" hidden="false" customHeight="false" outlineLevel="0" collapsed="false">
      <c r="A1338" s="221"/>
      <c r="B1338" s="211" t="str">
        <f aca="false">IF(LEN(A1338)=0,"",INDEX('Smelter Look-up'!$A:$A,MATCH($A1338,'Smelter Look-up'!$E:$E,0)))</f>
        <v/>
      </c>
      <c r="C1338" s="212" t="str">
        <f aca="false">IF(LEN(A1338)=0,"",INDEX('Smelter Look-up'!$C:$C,MATCH($A1338,'Smelter Look-up'!$E:$E,0)))</f>
        <v/>
      </c>
      <c r="D1338" s="213"/>
      <c r="E1338" s="211" t="str">
        <f aca="true">IF(ISERROR($V1338),"",OFFSET('Smelter Look-up'!$D$4,$V1338-4,0)&amp;"")</f>
        <v/>
      </c>
      <c r="F1338" s="214" t="str">
        <f aca="true">IF(ISERROR($V1338),"",OFFSET('Smelter Look-up'!$E$4,$V1338-4,0))</f>
        <v/>
      </c>
      <c r="G1338" s="214" t="str">
        <f aca="true">IF(C1338=$X$4,IF(ISERROR($V1338),"Enter smelter details","RMI"),IF(ISERROR($V1338),"",OFFSET('Smelter Look-up'!$F$4,$V1338-4,0)))</f>
        <v/>
      </c>
      <c r="H1338" s="215" t="str">
        <f aca="true">IF(ISERROR($V1338),"",OFFSET('Smelter Look-up'!$G$4,$V1338-4,0))</f>
        <v/>
      </c>
      <c r="I1338" s="216" t="str">
        <f aca="true">IF(ISERROR($V1338),"",OFFSET('Smelter Look-up'!$H$4,$V1338-4,0))</f>
        <v/>
      </c>
      <c r="J1338" s="216" t="str">
        <f aca="true">IF(ISERROR($V1338),"",OFFSET('Smelter Look-up'!$I$4,$V1338-4,0))</f>
        <v/>
      </c>
      <c r="K1338" s="217"/>
      <c r="L1338" s="217"/>
      <c r="M1338" s="217"/>
      <c r="N1338" s="217"/>
      <c r="O1338" s="217"/>
      <c r="P1338" s="218"/>
      <c r="Q1338" s="219"/>
      <c r="R1338" s="220" t="str">
        <f aca="true">IF(ISERROR($V1338),"",OFFSET('Smelter Look-up'!$C$4,$V1338-4,0)&amp;"")</f>
        <v/>
      </c>
      <c r="S1338" s="221" t="str">
        <f aca="true">IF(B1338="","",IF(ISERROR(MATCH($E1338,CL,0)),"Unknown",INDIRECT("'C'!$A$"&amp;MATCH($E1338,CL,0)+1)))</f>
        <v/>
      </c>
      <c r="T1338" s="221" t="str">
        <f aca="true">IF(B1338="","",IF(ISERROR(MATCH($J1338,SorP!$B$1:$B$6279,0)),"",INDIRECT("'SorP'!$A$"&amp;MATCH($S1338&amp;$J1338,SorP!C:C,0))))</f>
        <v/>
      </c>
      <c r="U1338" s="222"/>
      <c r="V1338" s="223" t="e">
        <f aca="false">IF(C1338="",NA(),IF(OR(C1338="Smelter not listed",C1338="Smelter not yet identified"),MATCH($B1338&amp;$D1338,'Smelter Look-up'!$J:$J,0),MATCH($B1338&amp;$C1338,'Smelter Look-up'!$J:$J,0)))</f>
        <v>#N/A</v>
      </c>
      <c r="X1338" s="179" t="n">
        <f aca="false">IF(AND(C1338="Smelter not listed",OR(LEN(D1338)=0,LEN(E1338)=0)),1,0)</f>
        <v>0</v>
      </c>
      <c r="AB1338" s="224" t="str">
        <f aca="false">B1338&amp;C1338</f>
        <v/>
      </c>
    </row>
    <row r="1339" s="179" customFormat="true" ht="20.25" hidden="false" customHeight="false" outlineLevel="0" collapsed="false">
      <c r="A1339" s="221"/>
      <c r="B1339" s="211" t="str">
        <f aca="false">IF(LEN(A1339)=0,"",INDEX('Smelter Look-up'!$A:$A,MATCH($A1339,'Smelter Look-up'!$E:$E,0)))</f>
        <v/>
      </c>
      <c r="C1339" s="212" t="str">
        <f aca="false">IF(LEN(A1339)=0,"",INDEX('Smelter Look-up'!$C:$C,MATCH($A1339,'Smelter Look-up'!$E:$E,0)))</f>
        <v/>
      </c>
      <c r="D1339" s="213"/>
      <c r="E1339" s="211" t="str">
        <f aca="true">IF(ISERROR($V1339),"",OFFSET('Smelter Look-up'!$D$4,$V1339-4,0)&amp;"")</f>
        <v/>
      </c>
      <c r="F1339" s="214" t="str">
        <f aca="true">IF(ISERROR($V1339),"",OFFSET('Smelter Look-up'!$E$4,$V1339-4,0))</f>
        <v/>
      </c>
      <c r="G1339" s="214" t="str">
        <f aca="true">IF(C1339=$X$4,IF(ISERROR($V1339),"Enter smelter details","RMI"),IF(ISERROR($V1339),"",OFFSET('Smelter Look-up'!$F$4,$V1339-4,0)))</f>
        <v/>
      </c>
      <c r="H1339" s="215" t="str">
        <f aca="true">IF(ISERROR($V1339),"",OFFSET('Smelter Look-up'!$G$4,$V1339-4,0))</f>
        <v/>
      </c>
      <c r="I1339" s="216" t="str">
        <f aca="true">IF(ISERROR($V1339),"",OFFSET('Smelter Look-up'!$H$4,$V1339-4,0))</f>
        <v/>
      </c>
      <c r="J1339" s="216" t="str">
        <f aca="true">IF(ISERROR($V1339),"",OFFSET('Smelter Look-up'!$I$4,$V1339-4,0))</f>
        <v/>
      </c>
      <c r="K1339" s="217"/>
      <c r="L1339" s="217"/>
      <c r="M1339" s="217"/>
      <c r="N1339" s="217"/>
      <c r="O1339" s="217"/>
      <c r="P1339" s="218"/>
      <c r="Q1339" s="219"/>
      <c r="R1339" s="220" t="str">
        <f aca="true">IF(ISERROR($V1339),"",OFFSET('Smelter Look-up'!$C$4,$V1339-4,0)&amp;"")</f>
        <v/>
      </c>
      <c r="S1339" s="221" t="str">
        <f aca="true">IF(B1339="","",IF(ISERROR(MATCH($E1339,CL,0)),"Unknown",INDIRECT("'C'!$A$"&amp;MATCH($E1339,CL,0)+1)))</f>
        <v/>
      </c>
      <c r="T1339" s="221" t="str">
        <f aca="true">IF(B1339="","",IF(ISERROR(MATCH($J1339,SorP!$B$1:$B$6279,0)),"",INDIRECT("'SorP'!$A$"&amp;MATCH($S1339&amp;$J1339,SorP!C:C,0))))</f>
        <v/>
      </c>
      <c r="U1339" s="222"/>
      <c r="V1339" s="223" t="e">
        <f aca="false">IF(C1339="",NA(),IF(OR(C1339="Smelter not listed",C1339="Smelter not yet identified"),MATCH($B1339&amp;$D1339,'Smelter Look-up'!$J:$J,0),MATCH($B1339&amp;$C1339,'Smelter Look-up'!$J:$J,0)))</f>
        <v>#N/A</v>
      </c>
      <c r="X1339" s="179" t="n">
        <f aca="false">IF(AND(C1339="Smelter not listed",OR(LEN(D1339)=0,LEN(E1339)=0)),1,0)</f>
        <v>0</v>
      </c>
      <c r="AB1339" s="224" t="str">
        <f aca="false">B1339&amp;C1339</f>
        <v/>
      </c>
    </row>
    <row r="1340" s="179" customFormat="true" ht="20.25" hidden="false" customHeight="false" outlineLevel="0" collapsed="false">
      <c r="A1340" s="221"/>
      <c r="B1340" s="211" t="str">
        <f aca="false">IF(LEN(A1340)=0,"",INDEX('Smelter Look-up'!$A:$A,MATCH($A1340,'Smelter Look-up'!$E:$E,0)))</f>
        <v/>
      </c>
      <c r="C1340" s="212" t="str">
        <f aca="false">IF(LEN(A1340)=0,"",INDEX('Smelter Look-up'!$C:$C,MATCH($A1340,'Smelter Look-up'!$E:$E,0)))</f>
        <v/>
      </c>
      <c r="D1340" s="213"/>
      <c r="E1340" s="211" t="str">
        <f aca="true">IF(ISERROR($V1340),"",OFFSET('Smelter Look-up'!$D$4,$V1340-4,0)&amp;"")</f>
        <v/>
      </c>
      <c r="F1340" s="214" t="str">
        <f aca="true">IF(ISERROR($V1340),"",OFFSET('Smelter Look-up'!$E$4,$V1340-4,0))</f>
        <v/>
      </c>
      <c r="G1340" s="214" t="str">
        <f aca="true">IF(C1340=$X$4,IF(ISERROR($V1340),"Enter smelter details","RMI"),IF(ISERROR($V1340),"",OFFSET('Smelter Look-up'!$F$4,$V1340-4,0)))</f>
        <v/>
      </c>
      <c r="H1340" s="215" t="str">
        <f aca="true">IF(ISERROR($V1340),"",OFFSET('Smelter Look-up'!$G$4,$V1340-4,0))</f>
        <v/>
      </c>
      <c r="I1340" s="216" t="str">
        <f aca="true">IF(ISERROR($V1340),"",OFFSET('Smelter Look-up'!$H$4,$V1340-4,0))</f>
        <v/>
      </c>
      <c r="J1340" s="216" t="str">
        <f aca="true">IF(ISERROR($V1340),"",OFFSET('Smelter Look-up'!$I$4,$V1340-4,0))</f>
        <v/>
      </c>
      <c r="K1340" s="217"/>
      <c r="L1340" s="217"/>
      <c r="M1340" s="217"/>
      <c r="N1340" s="217"/>
      <c r="O1340" s="217"/>
      <c r="P1340" s="218"/>
      <c r="Q1340" s="219"/>
      <c r="R1340" s="220" t="str">
        <f aca="true">IF(ISERROR($V1340),"",OFFSET('Smelter Look-up'!$C$4,$V1340-4,0)&amp;"")</f>
        <v/>
      </c>
      <c r="S1340" s="221" t="str">
        <f aca="true">IF(B1340="","",IF(ISERROR(MATCH($E1340,CL,0)),"Unknown",INDIRECT("'C'!$A$"&amp;MATCH($E1340,CL,0)+1)))</f>
        <v/>
      </c>
      <c r="T1340" s="221" t="str">
        <f aca="true">IF(B1340="","",IF(ISERROR(MATCH($J1340,SorP!$B$1:$B$6279,0)),"",INDIRECT("'SorP'!$A$"&amp;MATCH($S1340&amp;$J1340,SorP!C:C,0))))</f>
        <v/>
      </c>
      <c r="U1340" s="222"/>
      <c r="V1340" s="223" t="e">
        <f aca="false">IF(C1340="",NA(),IF(OR(C1340="Smelter not listed",C1340="Smelter not yet identified"),MATCH($B1340&amp;$D1340,'Smelter Look-up'!$J:$J,0),MATCH($B1340&amp;$C1340,'Smelter Look-up'!$J:$J,0)))</f>
        <v>#N/A</v>
      </c>
      <c r="X1340" s="179" t="n">
        <f aca="false">IF(AND(C1340="Smelter not listed",OR(LEN(D1340)=0,LEN(E1340)=0)),1,0)</f>
        <v>0</v>
      </c>
      <c r="AB1340" s="224" t="str">
        <f aca="false">B1340&amp;C1340</f>
        <v/>
      </c>
    </row>
    <row r="1341" s="179" customFormat="true" ht="20.25" hidden="false" customHeight="false" outlineLevel="0" collapsed="false">
      <c r="A1341" s="221"/>
      <c r="B1341" s="211" t="str">
        <f aca="false">IF(LEN(A1341)=0,"",INDEX('Smelter Look-up'!$A:$A,MATCH($A1341,'Smelter Look-up'!$E:$E,0)))</f>
        <v/>
      </c>
      <c r="C1341" s="212" t="str">
        <f aca="false">IF(LEN(A1341)=0,"",INDEX('Smelter Look-up'!$C:$C,MATCH($A1341,'Smelter Look-up'!$E:$E,0)))</f>
        <v/>
      </c>
      <c r="D1341" s="213"/>
      <c r="E1341" s="211" t="str">
        <f aca="true">IF(ISERROR($V1341),"",OFFSET('Smelter Look-up'!$D$4,$V1341-4,0)&amp;"")</f>
        <v/>
      </c>
      <c r="F1341" s="214" t="str">
        <f aca="true">IF(ISERROR($V1341),"",OFFSET('Smelter Look-up'!$E$4,$V1341-4,0))</f>
        <v/>
      </c>
      <c r="G1341" s="214" t="str">
        <f aca="true">IF(C1341=$X$4,IF(ISERROR($V1341),"Enter smelter details","RMI"),IF(ISERROR($V1341),"",OFFSET('Smelter Look-up'!$F$4,$V1341-4,0)))</f>
        <v/>
      </c>
      <c r="H1341" s="215" t="str">
        <f aca="true">IF(ISERROR($V1341),"",OFFSET('Smelter Look-up'!$G$4,$V1341-4,0))</f>
        <v/>
      </c>
      <c r="I1341" s="216" t="str">
        <f aca="true">IF(ISERROR($V1341),"",OFFSET('Smelter Look-up'!$H$4,$V1341-4,0))</f>
        <v/>
      </c>
      <c r="J1341" s="216" t="str">
        <f aca="true">IF(ISERROR($V1341),"",OFFSET('Smelter Look-up'!$I$4,$V1341-4,0))</f>
        <v/>
      </c>
      <c r="K1341" s="217"/>
      <c r="L1341" s="217"/>
      <c r="M1341" s="217"/>
      <c r="N1341" s="217"/>
      <c r="O1341" s="217"/>
      <c r="P1341" s="218"/>
      <c r="Q1341" s="219"/>
      <c r="R1341" s="220" t="str">
        <f aca="true">IF(ISERROR($V1341),"",OFFSET('Smelter Look-up'!$C$4,$V1341-4,0)&amp;"")</f>
        <v/>
      </c>
      <c r="S1341" s="221" t="str">
        <f aca="true">IF(B1341="","",IF(ISERROR(MATCH($E1341,CL,0)),"Unknown",INDIRECT("'C'!$A$"&amp;MATCH($E1341,CL,0)+1)))</f>
        <v/>
      </c>
      <c r="T1341" s="221" t="str">
        <f aca="true">IF(B1341="","",IF(ISERROR(MATCH($J1341,SorP!$B$1:$B$6279,0)),"",INDIRECT("'SorP'!$A$"&amp;MATCH($S1341&amp;$J1341,SorP!C:C,0))))</f>
        <v/>
      </c>
      <c r="U1341" s="222"/>
      <c r="V1341" s="223" t="e">
        <f aca="false">IF(C1341="",NA(),IF(OR(C1341="Smelter not listed",C1341="Smelter not yet identified"),MATCH($B1341&amp;$D1341,'Smelter Look-up'!$J:$J,0),MATCH($B1341&amp;$C1341,'Smelter Look-up'!$J:$J,0)))</f>
        <v>#N/A</v>
      </c>
      <c r="X1341" s="179" t="n">
        <f aca="false">IF(AND(C1341="Smelter not listed",OR(LEN(D1341)=0,LEN(E1341)=0)),1,0)</f>
        <v>0</v>
      </c>
      <c r="AB1341" s="224" t="str">
        <f aca="false">B1341&amp;C1341</f>
        <v/>
      </c>
    </row>
    <row r="1342" s="179" customFormat="true" ht="20.25" hidden="false" customHeight="false" outlineLevel="0" collapsed="false">
      <c r="A1342" s="221"/>
      <c r="B1342" s="211" t="str">
        <f aca="false">IF(LEN(A1342)=0,"",INDEX('Smelter Look-up'!$A:$A,MATCH($A1342,'Smelter Look-up'!$E:$E,0)))</f>
        <v/>
      </c>
      <c r="C1342" s="212" t="str">
        <f aca="false">IF(LEN(A1342)=0,"",INDEX('Smelter Look-up'!$C:$C,MATCH($A1342,'Smelter Look-up'!$E:$E,0)))</f>
        <v/>
      </c>
      <c r="D1342" s="213"/>
      <c r="E1342" s="211" t="str">
        <f aca="true">IF(ISERROR($V1342),"",OFFSET('Smelter Look-up'!$D$4,$V1342-4,0)&amp;"")</f>
        <v/>
      </c>
      <c r="F1342" s="214" t="str">
        <f aca="true">IF(ISERROR($V1342),"",OFFSET('Smelter Look-up'!$E$4,$V1342-4,0))</f>
        <v/>
      </c>
      <c r="G1342" s="214" t="str">
        <f aca="true">IF(C1342=$X$4,IF(ISERROR($V1342),"Enter smelter details","RMI"),IF(ISERROR($V1342),"",OFFSET('Smelter Look-up'!$F$4,$V1342-4,0)))</f>
        <v/>
      </c>
      <c r="H1342" s="215" t="str">
        <f aca="true">IF(ISERROR($V1342),"",OFFSET('Smelter Look-up'!$G$4,$V1342-4,0))</f>
        <v/>
      </c>
      <c r="I1342" s="216" t="str">
        <f aca="true">IF(ISERROR($V1342),"",OFFSET('Smelter Look-up'!$H$4,$V1342-4,0))</f>
        <v/>
      </c>
      <c r="J1342" s="216" t="str">
        <f aca="true">IF(ISERROR($V1342),"",OFFSET('Smelter Look-up'!$I$4,$V1342-4,0))</f>
        <v/>
      </c>
      <c r="K1342" s="217"/>
      <c r="L1342" s="217"/>
      <c r="M1342" s="217"/>
      <c r="N1342" s="217"/>
      <c r="O1342" s="217"/>
      <c r="P1342" s="218"/>
      <c r="Q1342" s="219"/>
      <c r="R1342" s="220" t="str">
        <f aca="true">IF(ISERROR($V1342),"",OFFSET('Smelter Look-up'!$C$4,$V1342-4,0)&amp;"")</f>
        <v/>
      </c>
      <c r="S1342" s="221" t="str">
        <f aca="true">IF(B1342="","",IF(ISERROR(MATCH($E1342,CL,0)),"Unknown",INDIRECT("'C'!$A$"&amp;MATCH($E1342,CL,0)+1)))</f>
        <v/>
      </c>
      <c r="T1342" s="221" t="str">
        <f aca="true">IF(B1342="","",IF(ISERROR(MATCH($J1342,SorP!$B$1:$B$6279,0)),"",INDIRECT("'SorP'!$A$"&amp;MATCH($S1342&amp;$J1342,SorP!C:C,0))))</f>
        <v/>
      </c>
      <c r="U1342" s="222"/>
      <c r="V1342" s="223" t="e">
        <f aca="false">IF(C1342="",NA(),IF(OR(C1342="Smelter not listed",C1342="Smelter not yet identified"),MATCH($B1342&amp;$D1342,'Smelter Look-up'!$J:$J,0),MATCH($B1342&amp;$C1342,'Smelter Look-up'!$J:$J,0)))</f>
        <v>#N/A</v>
      </c>
      <c r="X1342" s="179" t="n">
        <f aca="false">IF(AND(C1342="Smelter not listed",OR(LEN(D1342)=0,LEN(E1342)=0)),1,0)</f>
        <v>0</v>
      </c>
      <c r="AB1342" s="224" t="str">
        <f aca="false">B1342&amp;C1342</f>
        <v/>
      </c>
    </row>
    <row r="1343" s="179" customFormat="true" ht="20.25" hidden="false" customHeight="false" outlineLevel="0" collapsed="false">
      <c r="A1343" s="221"/>
      <c r="B1343" s="211" t="str">
        <f aca="false">IF(LEN(A1343)=0,"",INDEX('Smelter Look-up'!$A:$A,MATCH($A1343,'Smelter Look-up'!$E:$E,0)))</f>
        <v/>
      </c>
      <c r="C1343" s="212" t="str">
        <f aca="false">IF(LEN(A1343)=0,"",INDEX('Smelter Look-up'!$C:$C,MATCH($A1343,'Smelter Look-up'!$E:$E,0)))</f>
        <v/>
      </c>
      <c r="D1343" s="213"/>
      <c r="E1343" s="211" t="str">
        <f aca="true">IF(ISERROR($V1343),"",OFFSET('Smelter Look-up'!$D$4,$V1343-4,0)&amp;"")</f>
        <v/>
      </c>
      <c r="F1343" s="214" t="str">
        <f aca="true">IF(ISERROR($V1343),"",OFFSET('Smelter Look-up'!$E$4,$V1343-4,0))</f>
        <v/>
      </c>
      <c r="G1343" s="214" t="str">
        <f aca="true">IF(C1343=$X$4,IF(ISERROR($V1343),"Enter smelter details","RMI"),IF(ISERROR($V1343),"",OFFSET('Smelter Look-up'!$F$4,$V1343-4,0)))</f>
        <v/>
      </c>
      <c r="H1343" s="215" t="str">
        <f aca="true">IF(ISERROR($V1343),"",OFFSET('Smelter Look-up'!$G$4,$V1343-4,0))</f>
        <v/>
      </c>
      <c r="I1343" s="216" t="str">
        <f aca="true">IF(ISERROR($V1343),"",OFFSET('Smelter Look-up'!$H$4,$V1343-4,0))</f>
        <v/>
      </c>
      <c r="J1343" s="216" t="str">
        <f aca="true">IF(ISERROR($V1343),"",OFFSET('Smelter Look-up'!$I$4,$V1343-4,0))</f>
        <v/>
      </c>
      <c r="K1343" s="217"/>
      <c r="L1343" s="217"/>
      <c r="M1343" s="217"/>
      <c r="N1343" s="217"/>
      <c r="O1343" s="217"/>
      <c r="P1343" s="218"/>
      <c r="Q1343" s="219"/>
      <c r="R1343" s="220" t="str">
        <f aca="true">IF(ISERROR($V1343),"",OFFSET('Smelter Look-up'!$C$4,$V1343-4,0)&amp;"")</f>
        <v/>
      </c>
      <c r="S1343" s="221" t="str">
        <f aca="true">IF(B1343="","",IF(ISERROR(MATCH($E1343,CL,0)),"Unknown",INDIRECT("'C'!$A$"&amp;MATCH($E1343,CL,0)+1)))</f>
        <v/>
      </c>
      <c r="T1343" s="221" t="str">
        <f aca="true">IF(B1343="","",IF(ISERROR(MATCH($J1343,SorP!$B$1:$B$6279,0)),"",INDIRECT("'SorP'!$A$"&amp;MATCH($S1343&amp;$J1343,SorP!C:C,0))))</f>
        <v/>
      </c>
      <c r="U1343" s="222"/>
      <c r="V1343" s="223" t="e">
        <f aca="false">IF(C1343="",NA(),IF(OR(C1343="Smelter not listed",C1343="Smelter not yet identified"),MATCH($B1343&amp;$D1343,'Smelter Look-up'!$J:$J,0),MATCH($B1343&amp;$C1343,'Smelter Look-up'!$J:$J,0)))</f>
        <v>#N/A</v>
      </c>
      <c r="X1343" s="179" t="n">
        <f aca="false">IF(AND(C1343="Smelter not listed",OR(LEN(D1343)=0,LEN(E1343)=0)),1,0)</f>
        <v>0</v>
      </c>
      <c r="AB1343" s="224" t="str">
        <f aca="false">B1343&amp;C1343</f>
        <v/>
      </c>
    </row>
    <row r="1344" s="179" customFormat="true" ht="20.25" hidden="false" customHeight="false" outlineLevel="0" collapsed="false">
      <c r="A1344" s="221"/>
      <c r="B1344" s="211" t="str">
        <f aca="false">IF(LEN(A1344)=0,"",INDEX('Smelter Look-up'!$A:$A,MATCH($A1344,'Smelter Look-up'!$E:$E,0)))</f>
        <v/>
      </c>
      <c r="C1344" s="212" t="str">
        <f aca="false">IF(LEN(A1344)=0,"",INDEX('Smelter Look-up'!$C:$C,MATCH($A1344,'Smelter Look-up'!$E:$E,0)))</f>
        <v/>
      </c>
      <c r="D1344" s="213"/>
      <c r="E1344" s="211" t="str">
        <f aca="true">IF(ISERROR($V1344),"",OFFSET('Smelter Look-up'!$D$4,$V1344-4,0)&amp;"")</f>
        <v/>
      </c>
      <c r="F1344" s="214" t="str">
        <f aca="true">IF(ISERROR($V1344),"",OFFSET('Smelter Look-up'!$E$4,$V1344-4,0))</f>
        <v/>
      </c>
      <c r="G1344" s="214" t="str">
        <f aca="true">IF(C1344=$X$4,IF(ISERROR($V1344),"Enter smelter details","RMI"),IF(ISERROR($V1344),"",OFFSET('Smelter Look-up'!$F$4,$V1344-4,0)))</f>
        <v/>
      </c>
      <c r="H1344" s="215" t="str">
        <f aca="true">IF(ISERROR($V1344),"",OFFSET('Smelter Look-up'!$G$4,$V1344-4,0))</f>
        <v/>
      </c>
      <c r="I1344" s="216" t="str">
        <f aca="true">IF(ISERROR($V1344),"",OFFSET('Smelter Look-up'!$H$4,$V1344-4,0))</f>
        <v/>
      </c>
      <c r="J1344" s="216" t="str">
        <f aca="true">IF(ISERROR($V1344),"",OFFSET('Smelter Look-up'!$I$4,$V1344-4,0))</f>
        <v/>
      </c>
      <c r="K1344" s="217"/>
      <c r="L1344" s="217"/>
      <c r="M1344" s="217"/>
      <c r="N1344" s="217"/>
      <c r="O1344" s="217"/>
      <c r="P1344" s="218"/>
      <c r="Q1344" s="219"/>
      <c r="R1344" s="220" t="str">
        <f aca="true">IF(ISERROR($V1344),"",OFFSET('Smelter Look-up'!$C$4,$V1344-4,0)&amp;"")</f>
        <v/>
      </c>
      <c r="S1344" s="221" t="str">
        <f aca="true">IF(B1344="","",IF(ISERROR(MATCH($E1344,CL,0)),"Unknown",INDIRECT("'C'!$A$"&amp;MATCH($E1344,CL,0)+1)))</f>
        <v/>
      </c>
      <c r="T1344" s="221" t="str">
        <f aca="true">IF(B1344="","",IF(ISERROR(MATCH($J1344,SorP!$B$1:$B$6279,0)),"",INDIRECT("'SorP'!$A$"&amp;MATCH($S1344&amp;$J1344,SorP!C:C,0))))</f>
        <v/>
      </c>
      <c r="U1344" s="222"/>
      <c r="V1344" s="223" t="e">
        <f aca="false">IF(C1344="",NA(),IF(OR(C1344="Smelter not listed",C1344="Smelter not yet identified"),MATCH($B1344&amp;$D1344,'Smelter Look-up'!$J:$J,0),MATCH($B1344&amp;$C1344,'Smelter Look-up'!$J:$J,0)))</f>
        <v>#N/A</v>
      </c>
      <c r="X1344" s="179" t="n">
        <f aca="false">IF(AND(C1344="Smelter not listed",OR(LEN(D1344)=0,LEN(E1344)=0)),1,0)</f>
        <v>0</v>
      </c>
      <c r="AB1344" s="224" t="str">
        <f aca="false">B1344&amp;C1344</f>
        <v/>
      </c>
    </row>
    <row r="1345" s="179" customFormat="true" ht="20.25" hidden="false" customHeight="false" outlineLevel="0" collapsed="false">
      <c r="A1345" s="221"/>
      <c r="B1345" s="211" t="str">
        <f aca="false">IF(LEN(A1345)=0,"",INDEX('Smelter Look-up'!$A:$A,MATCH($A1345,'Smelter Look-up'!$E:$E,0)))</f>
        <v/>
      </c>
      <c r="C1345" s="212" t="str">
        <f aca="false">IF(LEN(A1345)=0,"",INDEX('Smelter Look-up'!$C:$C,MATCH($A1345,'Smelter Look-up'!$E:$E,0)))</f>
        <v/>
      </c>
      <c r="D1345" s="213"/>
      <c r="E1345" s="211" t="str">
        <f aca="true">IF(ISERROR($V1345),"",OFFSET('Smelter Look-up'!$D$4,$V1345-4,0)&amp;"")</f>
        <v/>
      </c>
      <c r="F1345" s="214" t="str">
        <f aca="true">IF(ISERROR($V1345),"",OFFSET('Smelter Look-up'!$E$4,$V1345-4,0))</f>
        <v/>
      </c>
      <c r="G1345" s="214" t="str">
        <f aca="true">IF(C1345=$X$4,IF(ISERROR($V1345),"Enter smelter details","RMI"),IF(ISERROR($V1345),"",OFFSET('Smelter Look-up'!$F$4,$V1345-4,0)))</f>
        <v/>
      </c>
      <c r="H1345" s="215" t="str">
        <f aca="true">IF(ISERROR($V1345),"",OFFSET('Smelter Look-up'!$G$4,$V1345-4,0))</f>
        <v/>
      </c>
      <c r="I1345" s="216" t="str">
        <f aca="true">IF(ISERROR($V1345),"",OFFSET('Smelter Look-up'!$H$4,$V1345-4,0))</f>
        <v/>
      </c>
      <c r="J1345" s="216" t="str">
        <f aca="true">IF(ISERROR($V1345),"",OFFSET('Smelter Look-up'!$I$4,$V1345-4,0))</f>
        <v/>
      </c>
      <c r="K1345" s="217"/>
      <c r="L1345" s="217"/>
      <c r="M1345" s="217"/>
      <c r="N1345" s="217"/>
      <c r="O1345" s="217"/>
      <c r="P1345" s="218"/>
      <c r="Q1345" s="219"/>
      <c r="R1345" s="220" t="str">
        <f aca="true">IF(ISERROR($V1345),"",OFFSET('Smelter Look-up'!$C$4,$V1345-4,0)&amp;"")</f>
        <v/>
      </c>
      <c r="S1345" s="221" t="str">
        <f aca="true">IF(B1345="","",IF(ISERROR(MATCH($E1345,CL,0)),"Unknown",INDIRECT("'C'!$A$"&amp;MATCH($E1345,CL,0)+1)))</f>
        <v/>
      </c>
      <c r="T1345" s="221" t="str">
        <f aca="true">IF(B1345="","",IF(ISERROR(MATCH($J1345,SorP!$B$1:$B$6279,0)),"",INDIRECT("'SorP'!$A$"&amp;MATCH($S1345&amp;$J1345,SorP!C:C,0))))</f>
        <v/>
      </c>
      <c r="U1345" s="222"/>
      <c r="V1345" s="223" t="e">
        <f aca="false">IF(C1345="",NA(),IF(OR(C1345="Smelter not listed",C1345="Smelter not yet identified"),MATCH($B1345&amp;$D1345,'Smelter Look-up'!$J:$J,0),MATCH($B1345&amp;$C1345,'Smelter Look-up'!$J:$J,0)))</f>
        <v>#N/A</v>
      </c>
      <c r="X1345" s="179" t="n">
        <f aca="false">IF(AND(C1345="Smelter not listed",OR(LEN(D1345)=0,LEN(E1345)=0)),1,0)</f>
        <v>0</v>
      </c>
      <c r="AB1345" s="224" t="str">
        <f aca="false">B1345&amp;C1345</f>
        <v/>
      </c>
    </row>
    <row r="1346" s="179" customFormat="true" ht="20.25" hidden="false" customHeight="false" outlineLevel="0" collapsed="false">
      <c r="A1346" s="221"/>
      <c r="B1346" s="211" t="str">
        <f aca="false">IF(LEN(A1346)=0,"",INDEX('Smelter Look-up'!$A:$A,MATCH($A1346,'Smelter Look-up'!$E:$E,0)))</f>
        <v/>
      </c>
      <c r="C1346" s="212" t="str">
        <f aca="false">IF(LEN(A1346)=0,"",INDEX('Smelter Look-up'!$C:$C,MATCH($A1346,'Smelter Look-up'!$E:$E,0)))</f>
        <v/>
      </c>
      <c r="D1346" s="213"/>
      <c r="E1346" s="211" t="str">
        <f aca="true">IF(ISERROR($V1346),"",OFFSET('Smelter Look-up'!$D$4,$V1346-4,0)&amp;"")</f>
        <v/>
      </c>
      <c r="F1346" s="214" t="str">
        <f aca="true">IF(ISERROR($V1346),"",OFFSET('Smelter Look-up'!$E$4,$V1346-4,0))</f>
        <v/>
      </c>
      <c r="G1346" s="214" t="str">
        <f aca="true">IF(C1346=$X$4,IF(ISERROR($V1346),"Enter smelter details","RMI"),IF(ISERROR($V1346),"",OFFSET('Smelter Look-up'!$F$4,$V1346-4,0)))</f>
        <v/>
      </c>
      <c r="H1346" s="215" t="str">
        <f aca="true">IF(ISERROR($V1346),"",OFFSET('Smelter Look-up'!$G$4,$V1346-4,0))</f>
        <v/>
      </c>
      <c r="I1346" s="216" t="str">
        <f aca="true">IF(ISERROR($V1346),"",OFFSET('Smelter Look-up'!$H$4,$V1346-4,0))</f>
        <v/>
      </c>
      <c r="J1346" s="216" t="str">
        <f aca="true">IF(ISERROR($V1346),"",OFFSET('Smelter Look-up'!$I$4,$V1346-4,0))</f>
        <v/>
      </c>
      <c r="K1346" s="217"/>
      <c r="L1346" s="217"/>
      <c r="M1346" s="217"/>
      <c r="N1346" s="217"/>
      <c r="O1346" s="217"/>
      <c r="P1346" s="218"/>
      <c r="Q1346" s="219"/>
      <c r="R1346" s="220" t="str">
        <f aca="true">IF(ISERROR($V1346),"",OFFSET('Smelter Look-up'!$C$4,$V1346-4,0)&amp;"")</f>
        <v/>
      </c>
      <c r="S1346" s="221" t="str">
        <f aca="true">IF(B1346="","",IF(ISERROR(MATCH($E1346,CL,0)),"Unknown",INDIRECT("'C'!$A$"&amp;MATCH($E1346,CL,0)+1)))</f>
        <v/>
      </c>
      <c r="T1346" s="221" t="str">
        <f aca="true">IF(B1346="","",IF(ISERROR(MATCH($J1346,SorP!$B$1:$B$6279,0)),"",INDIRECT("'SorP'!$A$"&amp;MATCH($S1346&amp;$J1346,SorP!C:C,0))))</f>
        <v/>
      </c>
      <c r="U1346" s="222"/>
      <c r="V1346" s="223" t="e">
        <f aca="false">IF(C1346="",NA(),IF(OR(C1346="Smelter not listed",C1346="Smelter not yet identified"),MATCH($B1346&amp;$D1346,'Smelter Look-up'!$J:$J,0),MATCH($B1346&amp;$C1346,'Smelter Look-up'!$J:$J,0)))</f>
        <v>#N/A</v>
      </c>
      <c r="X1346" s="179" t="n">
        <f aca="false">IF(AND(C1346="Smelter not listed",OR(LEN(D1346)=0,LEN(E1346)=0)),1,0)</f>
        <v>0</v>
      </c>
      <c r="AB1346" s="224" t="str">
        <f aca="false">B1346&amp;C1346</f>
        <v/>
      </c>
    </row>
    <row r="1347" s="179" customFormat="true" ht="20.25" hidden="false" customHeight="false" outlineLevel="0" collapsed="false">
      <c r="A1347" s="221"/>
      <c r="B1347" s="211" t="str">
        <f aca="false">IF(LEN(A1347)=0,"",INDEX('Smelter Look-up'!$A:$A,MATCH($A1347,'Smelter Look-up'!$E:$E,0)))</f>
        <v/>
      </c>
      <c r="C1347" s="212" t="str">
        <f aca="false">IF(LEN(A1347)=0,"",INDEX('Smelter Look-up'!$C:$C,MATCH($A1347,'Smelter Look-up'!$E:$E,0)))</f>
        <v/>
      </c>
      <c r="D1347" s="213"/>
      <c r="E1347" s="211" t="str">
        <f aca="true">IF(ISERROR($V1347),"",OFFSET('Smelter Look-up'!$D$4,$V1347-4,0)&amp;"")</f>
        <v/>
      </c>
      <c r="F1347" s="214" t="str">
        <f aca="true">IF(ISERROR($V1347),"",OFFSET('Smelter Look-up'!$E$4,$V1347-4,0))</f>
        <v/>
      </c>
      <c r="G1347" s="214" t="str">
        <f aca="true">IF(C1347=$X$4,IF(ISERROR($V1347),"Enter smelter details","RMI"),IF(ISERROR($V1347),"",OFFSET('Smelter Look-up'!$F$4,$V1347-4,0)))</f>
        <v/>
      </c>
      <c r="H1347" s="215" t="str">
        <f aca="true">IF(ISERROR($V1347),"",OFFSET('Smelter Look-up'!$G$4,$V1347-4,0))</f>
        <v/>
      </c>
      <c r="I1347" s="216" t="str">
        <f aca="true">IF(ISERROR($V1347),"",OFFSET('Smelter Look-up'!$H$4,$V1347-4,0))</f>
        <v/>
      </c>
      <c r="J1347" s="216" t="str">
        <f aca="true">IF(ISERROR($V1347),"",OFFSET('Smelter Look-up'!$I$4,$V1347-4,0))</f>
        <v/>
      </c>
      <c r="K1347" s="217"/>
      <c r="L1347" s="217"/>
      <c r="M1347" s="217"/>
      <c r="N1347" s="217"/>
      <c r="O1347" s="217"/>
      <c r="P1347" s="218"/>
      <c r="Q1347" s="219"/>
      <c r="R1347" s="220" t="str">
        <f aca="true">IF(ISERROR($V1347),"",OFFSET('Smelter Look-up'!$C$4,$V1347-4,0)&amp;"")</f>
        <v/>
      </c>
      <c r="S1347" s="221" t="str">
        <f aca="true">IF(B1347="","",IF(ISERROR(MATCH($E1347,CL,0)),"Unknown",INDIRECT("'C'!$A$"&amp;MATCH($E1347,CL,0)+1)))</f>
        <v/>
      </c>
      <c r="T1347" s="221" t="str">
        <f aca="true">IF(B1347="","",IF(ISERROR(MATCH($J1347,SorP!$B$1:$B$6279,0)),"",INDIRECT("'SorP'!$A$"&amp;MATCH($S1347&amp;$J1347,SorP!C:C,0))))</f>
        <v/>
      </c>
      <c r="U1347" s="222"/>
      <c r="V1347" s="223" t="e">
        <f aca="false">IF(C1347="",NA(),IF(OR(C1347="Smelter not listed",C1347="Smelter not yet identified"),MATCH($B1347&amp;$D1347,'Smelter Look-up'!$J:$J,0),MATCH($B1347&amp;$C1347,'Smelter Look-up'!$J:$J,0)))</f>
        <v>#N/A</v>
      </c>
      <c r="X1347" s="179" t="n">
        <f aca="false">IF(AND(C1347="Smelter not listed",OR(LEN(D1347)=0,LEN(E1347)=0)),1,0)</f>
        <v>0</v>
      </c>
      <c r="AB1347" s="224" t="str">
        <f aca="false">B1347&amp;C1347</f>
        <v/>
      </c>
    </row>
    <row r="1348" s="179" customFormat="true" ht="20.25" hidden="false" customHeight="false" outlineLevel="0" collapsed="false">
      <c r="A1348" s="221"/>
      <c r="B1348" s="211" t="str">
        <f aca="false">IF(LEN(A1348)=0,"",INDEX('Smelter Look-up'!$A:$A,MATCH($A1348,'Smelter Look-up'!$E:$E,0)))</f>
        <v/>
      </c>
      <c r="C1348" s="212" t="str">
        <f aca="false">IF(LEN(A1348)=0,"",INDEX('Smelter Look-up'!$C:$C,MATCH($A1348,'Smelter Look-up'!$E:$E,0)))</f>
        <v/>
      </c>
      <c r="D1348" s="213"/>
      <c r="E1348" s="211" t="str">
        <f aca="true">IF(ISERROR($V1348),"",OFFSET('Smelter Look-up'!$D$4,$V1348-4,0)&amp;"")</f>
        <v/>
      </c>
      <c r="F1348" s="214" t="str">
        <f aca="true">IF(ISERROR($V1348),"",OFFSET('Smelter Look-up'!$E$4,$V1348-4,0))</f>
        <v/>
      </c>
      <c r="G1348" s="214" t="str">
        <f aca="true">IF(C1348=$X$4,IF(ISERROR($V1348),"Enter smelter details","RMI"),IF(ISERROR($V1348),"",OFFSET('Smelter Look-up'!$F$4,$V1348-4,0)))</f>
        <v/>
      </c>
      <c r="H1348" s="215" t="str">
        <f aca="true">IF(ISERROR($V1348),"",OFFSET('Smelter Look-up'!$G$4,$V1348-4,0))</f>
        <v/>
      </c>
      <c r="I1348" s="216" t="str">
        <f aca="true">IF(ISERROR($V1348),"",OFFSET('Smelter Look-up'!$H$4,$V1348-4,0))</f>
        <v/>
      </c>
      <c r="J1348" s="216" t="str">
        <f aca="true">IF(ISERROR($V1348),"",OFFSET('Smelter Look-up'!$I$4,$V1348-4,0))</f>
        <v/>
      </c>
      <c r="K1348" s="217"/>
      <c r="L1348" s="217"/>
      <c r="M1348" s="217"/>
      <c r="N1348" s="217"/>
      <c r="O1348" s="217"/>
      <c r="P1348" s="218"/>
      <c r="Q1348" s="219"/>
      <c r="R1348" s="220" t="str">
        <f aca="true">IF(ISERROR($V1348),"",OFFSET('Smelter Look-up'!$C$4,$V1348-4,0)&amp;"")</f>
        <v/>
      </c>
      <c r="S1348" s="221" t="str">
        <f aca="true">IF(B1348="","",IF(ISERROR(MATCH($E1348,CL,0)),"Unknown",INDIRECT("'C'!$A$"&amp;MATCH($E1348,CL,0)+1)))</f>
        <v/>
      </c>
      <c r="T1348" s="221" t="str">
        <f aca="true">IF(B1348="","",IF(ISERROR(MATCH($J1348,SorP!$B$1:$B$6279,0)),"",INDIRECT("'SorP'!$A$"&amp;MATCH($S1348&amp;$J1348,SorP!C:C,0))))</f>
        <v/>
      </c>
      <c r="U1348" s="222"/>
      <c r="V1348" s="223" t="e">
        <f aca="false">IF(C1348="",NA(),IF(OR(C1348="Smelter not listed",C1348="Smelter not yet identified"),MATCH($B1348&amp;$D1348,'Smelter Look-up'!$J:$J,0),MATCH($B1348&amp;$C1348,'Smelter Look-up'!$J:$J,0)))</f>
        <v>#N/A</v>
      </c>
      <c r="X1348" s="179" t="n">
        <f aca="false">IF(AND(C1348="Smelter not listed",OR(LEN(D1348)=0,LEN(E1348)=0)),1,0)</f>
        <v>0</v>
      </c>
      <c r="AB1348" s="224" t="str">
        <f aca="false">B1348&amp;C1348</f>
        <v/>
      </c>
    </row>
    <row r="1349" s="179" customFormat="true" ht="20.25" hidden="false" customHeight="false" outlineLevel="0" collapsed="false">
      <c r="A1349" s="221"/>
      <c r="B1349" s="211" t="str">
        <f aca="false">IF(LEN(A1349)=0,"",INDEX('Smelter Look-up'!$A:$A,MATCH($A1349,'Smelter Look-up'!$E:$E,0)))</f>
        <v/>
      </c>
      <c r="C1349" s="212" t="str">
        <f aca="false">IF(LEN(A1349)=0,"",INDEX('Smelter Look-up'!$C:$C,MATCH($A1349,'Smelter Look-up'!$E:$E,0)))</f>
        <v/>
      </c>
      <c r="D1349" s="213"/>
      <c r="E1349" s="211" t="str">
        <f aca="true">IF(ISERROR($V1349),"",OFFSET('Smelter Look-up'!$D$4,$V1349-4,0)&amp;"")</f>
        <v/>
      </c>
      <c r="F1349" s="214" t="str">
        <f aca="true">IF(ISERROR($V1349),"",OFFSET('Smelter Look-up'!$E$4,$V1349-4,0))</f>
        <v/>
      </c>
      <c r="G1349" s="214" t="str">
        <f aca="true">IF(C1349=$X$4,IF(ISERROR($V1349),"Enter smelter details","RMI"),IF(ISERROR($V1349),"",OFFSET('Smelter Look-up'!$F$4,$V1349-4,0)))</f>
        <v/>
      </c>
      <c r="H1349" s="215" t="str">
        <f aca="true">IF(ISERROR($V1349),"",OFFSET('Smelter Look-up'!$G$4,$V1349-4,0))</f>
        <v/>
      </c>
      <c r="I1349" s="216" t="str">
        <f aca="true">IF(ISERROR($V1349),"",OFFSET('Smelter Look-up'!$H$4,$V1349-4,0))</f>
        <v/>
      </c>
      <c r="J1349" s="216" t="str">
        <f aca="true">IF(ISERROR($V1349),"",OFFSET('Smelter Look-up'!$I$4,$V1349-4,0))</f>
        <v/>
      </c>
      <c r="K1349" s="217"/>
      <c r="L1349" s="217"/>
      <c r="M1349" s="217"/>
      <c r="N1349" s="217"/>
      <c r="O1349" s="217"/>
      <c r="P1349" s="218"/>
      <c r="Q1349" s="219"/>
      <c r="R1349" s="220" t="str">
        <f aca="true">IF(ISERROR($V1349),"",OFFSET('Smelter Look-up'!$C$4,$V1349-4,0)&amp;"")</f>
        <v/>
      </c>
      <c r="S1349" s="221" t="str">
        <f aca="true">IF(B1349="","",IF(ISERROR(MATCH($E1349,CL,0)),"Unknown",INDIRECT("'C'!$A$"&amp;MATCH($E1349,CL,0)+1)))</f>
        <v/>
      </c>
      <c r="T1349" s="221" t="str">
        <f aca="true">IF(B1349="","",IF(ISERROR(MATCH($J1349,SorP!$B$1:$B$6279,0)),"",INDIRECT("'SorP'!$A$"&amp;MATCH($S1349&amp;$J1349,SorP!C:C,0))))</f>
        <v/>
      </c>
      <c r="U1349" s="222"/>
      <c r="V1349" s="223" t="e">
        <f aca="false">IF(C1349="",NA(),IF(OR(C1349="Smelter not listed",C1349="Smelter not yet identified"),MATCH($B1349&amp;$D1349,'Smelter Look-up'!$J:$J,0),MATCH($B1349&amp;$C1349,'Smelter Look-up'!$J:$J,0)))</f>
        <v>#N/A</v>
      </c>
      <c r="X1349" s="179" t="n">
        <f aca="false">IF(AND(C1349="Smelter not listed",OR(LEN(D1349)=0,LEN(E1349)=0)),1,0)</f>
        <v>0</v>
      </c>
      <c r="AB1349" s="224" t="str">
        <f aca="false">B1349&amp;C1349</f>
        <v/>
      </c>
    </row>
    <row r="1350" s="179" customFormat="true" ht="20.25" hidden="false" customHeight="false" outlineLevel="0" collapsed="false">
      <c r="A1350" s="221"/>
      <c r="B1350" s="211" t="str">
        <f aca="false">IF(LEN(A1350)=0,"",INDEX('Smelter Look-up'!$A:$A,MATCH($A1350,'Smelter Look-up'!$E:$E,0)))</f>
        <v/>
      </c>
      <c r="C1350" s="212" t="str">
        <f aca="false">IF(LEN(A1350)=0,"",INDEX('Smelter Look-up'!$C:$C,MATCH($A1350,'Smelter Look-up'!$E:$E,0)))</f>
        <v/>
      </c>
      <c r="D1350" s="213"/>
      <c r="E1350" s="211" t="str">
        <f aca="true">IF(ISERROR($V1350),"",OFFSET('Smelter Look-up'!$D$4,$V1350-4,0)&amp;"")</f>
        <v/>
      </c>
      <c r="F1350" s="214" t="str">
        <f aca="true">IF(ISERROR($V1350),"",OFFSET('Smelter Look-up'!$E$4,$V1350-4,0))</f>
        <v/>
      </c>
      <c r="G1350" s="214" t="str">
        <f aca="true">IF(C1350=$X$4,IF(ISERROR($V1350),"Enter smelter details","RMI"),IF(ISERROR($V1350),"",OFFSET('Smelter Look-up'!$F$4,$V1350-4,0)))</f>
        <v/>
      </c>
      <c r="H1350" s="215" t="str">
        <f aca="true">IF(ISERROR($V1350),"",OFFSET('Smelter Look-up'!$G$4,$V1350-4,0))</f>
        <v/>
      </c>
      <c r="I1350" s="216" t="str">
        <f aca="true">IF(ISERROR($V1350),"",OFFSET('Smelter Look-up'!$H$4,$V1350-4,0))</f>
        <v/>
      </c>
      <c r="J1350" s="216" t="str">
        <f aca="true">IF(ISERROR($V1350),"",OFFSET('Smelter Look-up'!$I$4,$V1350-4,0))</f>
        <v/>
      </c>
      <c r="K1350" s="217"/>
      <c r="L1350" s="217"/>
      <c r="M1350" s="217"/>
      <c r="N1350" s="217"/>
      <c r="O1350" s="217"/>
      <c r="P1350" s="218"/>
      <c r="Q1350" s="219"/>
      <c r="R1350" s="220" t="str">
        <f aca="true">IF(ISERROR($V1350),"",OFFSET('Smelter Look-up'!$C$4,$V1350-4,0)&amp;"")</f>
        <v/>
      </c>
      <c r="S1350" s="221" t="str">
        <f aca="true">IF(B1350="","",IF(ISERROR(MATCH($E1350,CL,0)),"Unknown",INDIRECT("'C'!$A$"&amp;MATCH($E1350,CL,0)+1)))</f>
        <v/>
      </c>
      <c r="T1350" s="221" t="str">
        <f aca="true">IF(B1350="","",IF(ISERROR(MATCH($J1350,SorP!$B$1:$B$6279,0)),"",INDIRECT("'SorP'!$A$"&amp;MATCH($S1350&amp;$J1350,SorP!C:C,0))))</f>
        <v/>
      </c>
      <c r="U1350" s="222"/>
      <c r="V1350" s="223" t="e">
        <f aca="false">IF(C1350="",NA(),IF(OR(C1350="Smelter not listed",C1350="Smelter not yet identified"),MATCH($B1350&amp;$D1350,'Smelter Look-up'!$J:$J,0),MATCH($B1350&amp;$C1350,'Smelter Look-up'!$J:$J,0)))</f>
        <v>#N/A</v>
      </c>
      <c r="X1350" s="179" t="n">
        <f aca="false">IF(AND(C1350="Smelter not listed",OR(LEN(D1350)=0,LEN(E1350)=0)),1,0)</f>
        <v>0</v>
      </c>
      <c r="AB1350" s="224" t="str">
        <f aca="false">B1350&amp;C1350</f>
        <v/>
      </c>
    </row>
    <row r="1351" s="179" customFormat="true" ht="20.25" hidden="false" customHeight="false" outlineLevel="0" collapsed="false">
      <c r="A1351" s="221"/>
      <c r="B1351" s="211" t="str">
        <f aca="false">IF(LEN(A1351)=0,"",INDEX('Smelter Look-up'!$A:$A,MATCH($A1351,'Smelter Look-up'!$E:$E,0)))</f>
        <v/>
      </c>
      <c r="C1351" s="212" t="str">
        <f aca="false">IF(LEN(A1351)=0,"",INDEX('Smelter Look-up'!$C:$C,MATCH($A1351,'Smelter Look-up'!$E:$E,0)))</f>
        <v/>
      </c>
      <c r="D1351" s="213"/>
      <c r="E1351" s="211" t="str">
        <f aca="true">IF(ISERROR($V1351),"",OFFSET('Smelter Look-up'!$D$4,$V1351-4,0)&amp;"")</f>
        <v/>
      </c>
      <c r="F1351" s="214" t="str">
        <f aca="true">IF(ISERROR($V1351),"",OFFSET('Smelter Look-up'!$E$4,$V1351-4,0))</f>
        <v/>
      </c>
      <c r="G1351" s="214" t="str">
        <f aca="true">IF(C1351=$X$4,IF(ISERROR($V1351),"Enter smelter details","RMI"),IF(ISERROR($V1351),"",OFFSET('Smelter Look-up'!$F$4,$V1351-4,0)))</f>
        <v/>
      </c>
      <c r="H1351" s="215" t="str">
        <f aca="true">IF(ISERROR($V1351),"",OFFSET('Smelter Look-up'!$G$4,$V1351-4,0))</f>
        <v/>
      </c>
      <c r="I1351" s="216" t="str">
        <f aca="true">IF(ISERROR($V1351),"",OFFSET('Smelter Look-up'!$H$4,$V1351-4,0))</f>
        <v/>
      </c>
      <c r="J1351" s="216" t="str">
        <f aca="true">IF(ISERROR($V1351),"",OFFSET('Smelter Look-up'!$I$4,$V1351-4,0))</f>
        <v/>
      </c>
      <c r="K1351" s="217"/>
      <c r="L1351" s="217"/>
      <c r="M1351" s="217"/>
      <c r="N1351" s="217"/>
      <c r="O1351" s="217"/>
      <c r="P1351" s="218"/>
      <c r="Q1351" s="219"/>
      <c r="R1351" s="220" t="str">
        <f aca="true">IF(ISERROR($V1351),"",OFFSET('Smelter Look-up'!$C$4,$V1351-4,0)&amp;"")</f>
        <v/>
      </c>
      <c r="S1351" s="221" t="str">
        <f aca="true">IF(B1351="","",IF(ISERROR(MATCH($E1351,CL,0)),"Unknown",INDIRECT("'C'!$A$"&amp;MATCH($E1351,CL,0)+1)))</f>
        <v/>
      </c>
      <c r="T1351" s="221" t="str">
        <f aca="true">IF(B1351="","",IF(ISERROR(MATCH($J1351,SorP!$B$1:$B$6279,0)),"",INDIRECT("'SorP'!$A$"&amp;MATCH($S1351&amp;$J1351,SorP!C:C,0))))</f>
        <v/>
      </c>
      <c r="U1351" s="222"/>
      <c r="V1351" s="223" t="e">
        <f aca="false">IF(C1351="",NA(),IF(OR(C1351="Smelter not listed",C1351="Smelter not yet identified"),MATCH($B1351&amp;$D1351,'Smelter Look-up'!$J:$J,0),MATCH($B1351&amp;$C1351,'Smelter Look-up'!$J:$J,0)))</f>
        <v>#N/A</v>
      </c>
      <c r="X1351" s="179" t="n">
        <f aca="false">IF(AND(C1351="Smelter not listed",OR(LEN(D1351)=0,LEN(E1351)=0)),1,0)</f>
        <v>0</v>
      </c>
      <c r="AB1351" s="224" t="str">
        <f aca="false">B1351&amp;C1351</f>
        <v/>
      </c>
    </row>
    <row r="1352" s="179" customFormat="true" ht="20.25" hidden="false" customHeight="false" outlineLevel="0" collapsed="false">
      <c r="A1352" s="221"/>
      <c r="B1352" s="211" t="str">
        <f aca="false">IF(LEN(A1352)=0,"",INDEX('Smelter Look-up'!$A:$A,MATCH($A1352,'Smelter Look-up'!$E:$E,0)))</f>
        <v/>
      </c>
      <c r="C1352" s="212" t="str">
        <f aca="false">IF(LEN(A1352)=0,"",INDEX('Smelter Look-up'!$C:$C,MATCH($A1352,'Smelter Look-up'!$E:$E,0)))</f>
        <v/>
      </c>
      <c r="D1352" s="213"/>
      <c r="E1352" s="211" t="str">
        <f aca="true">IF(ISERROR($V1352),"",OFFSET('Smelter Look-up'!$D$4,$V1352-4,0)&amp;"")</f>
        <v/>
      </c>
      <c r="F1352" s="214" t="str">
        <f aca="true">IF(ISERROR($V1352),"",OFFSET('Smelter Look-up'!$E$4,$V1352-4,0))</f>
        <v/>
      </c>
      <c r="G1352" s="214" t="str">
        <f aca="true">IF(C1352=$X$4,IF(ISERROR($V1352),"Enter smelter details","RMI"),IF(ISERROR($V1352),"",OFFSET('Smelter Look-up'!$F$4,$V1352-4,0)))</f>
        <v/>
      </c>
      <c r="H1352" s="215" t="str">
        <f aca="true">IF(ISERROR($V1352),"",OFFSET('Smelter Look-up'!$G$4,$V1352-4,0))</f>
        <v/>
      </c>
      <c r="I1352" s="216" t="str">
        <f aca="true">IF(ISERROR($V1352),"",OFFSET('Smelter Look-up'!$H$4,$V1352-4,0))</f>
        <v/>
      </c>
      <c r="J1352" s="216" t="str">
        <f aca="true">IF(ISERROR($V1352),"",OFFSET('Smelter Look-up'!$I$4,$V1352-4,0))</f>
        <v/>
      </c>
      <c r="K1352" s="217"/>
      <c r="L1352" s="217"/>
      <c r="M1352" s="217"/>
      <c r="N1352" s="217"/>
      <c r="O1352" s="217"/>
      <c r="P1352" s="218"/>
      <c r="Q1352" s="219"/>
      <c r="R1352" s="220" t="str">
        <f aca="true">IF(ISERROR($V1352),"",OFFSET('Smelter Look-up'!$C$4,$V1352-4,0)&amp;"")</f>
        <v/>
      </c>
      <c r="S1352" s="221" t="str">
        <f aca="true">IF(B1352="","",IF(ISERROR(MATCH($E1352,CL,0)),"Unknown",INDIRECT("'C'!$A$"&amp;MATCH($E1352,CL,0)+1)))</f>
        <v/>
      </c>
      <c r="T1352" s="221" t="str">
        <f aca="true">IF(B1352="","",IF(ISERROR(MATCH($J1352,SorP!$B$1:$B$6279,0)),"",INDIRECT("'SorP'!$A$"&amp;MATCH($S1352&amp;$J1352,SorP!C:C,0))))</f>
        <v/>
      </c>
      <c r="U1352" s="222"/>
      <c r="V1352" s="223" t="e">
        <f aca="false">IF(C1352="",NA(),IF(OR(C1352="Smelter not listed",C1352="Smelter not yet identified"),MATCH($B1352&amp;$D1352,'Smelter Look-up'!$J:$J,0),MATCH($B1352&amp;$C1352,'Smelter Look-up'!$J:$J,0)))</f>
        <v>#N/A</v>
      </c>
      <c r="X1352" s="179" t="n">
        <f aca="false">IF(AND(C1352="Smelter not listed",OR(LEN(D1352)=0,LEN(E1352)=0)),1,0)</f>
        <v>0</v>
      </c>
      <c r="AB1352" s="224" t="str">
        <f aca="false">B1352&amp;C1352</f>
        <v/>
      </c>
    </row>
    <row r="1353" s="179" customFormat="true" ht="20.25" hidden="false" customHeight="false" outlineLevel="0" collapsed="false">
      <c r="A1353" s="221"/>
      <c r="B1353" s="211" t="str">
        <f aca="false">IF(LEN(A1353)=0,"",INDEX('Smelter Look-up'!$A:$A,MATCH($A1353,'Smelter Look-up'!$E:$E,0)))</f>
        <v/>
      </c>
      <c r="C1353" s="212" t="str">
        <f aca="false">IF(LEN(A1353)=0,"",INDEX('Smelter Look-up'!$C:$C,MATCH($A1353,'Smelter Look-up'!$E:$E,0)))</f>
        <v/>
      </c>
      <c r="D1353" s="213"/>
      <c r="E1353" s="211" t="str">
        <f aca="true">IF(ISERROR($V1353),"",OFFSET('Smelter Look-up'!$D$4,$V1353-4,0)&amp;"")</f>
        <v/>
      </c>
      <c r="F1353" s="214" t="str">
        <f aca="true">IF(ISERROR($V1353),"",OFFSET('Smelter Look-up'!$E$4,$V1353-4,0))</f>
        <v/>
      </c>
      <c r="G1353" s="214" t="str">
        <f aca="true">IF(C1353=$X$4,IF(ISERROR($V1353),"Enter smelter details","RMI"),IF(ISERROR($V1353),"",OFFSET('Smelter Look-up'!$F$4,$V1353-4,0)))</f>
        <v/>
      </c>
      <c r="H1353" s="215" t="str">
        <f aca="true">IF(ISERROR($V1353),"",OFFSET('Smelter Look-up'!$G$4,$V1353-4,0))</f>
        <v/>
      </c>
      <c r="I1353" s="216" t="str">
        <f aca="true">IF(ISERROR($V1353),"",OFFSET('Smelter Look-up'!$H$4,$V1353-4,0))</f>
        <v/>
      </c>
      <c r="J1353" s="216" t="str">
        <f aca="true">IF(ISERROR($V1353),"",OFFSET('Smelter Look-up'!$I$4,$V1353-4,0))</f>
        <v/>
      </c>
      <c r="K1353" s="217"/>
      <c r="L1353" s="217"/>
      <c r="M1353" s="217"/>
      <c r="N1353" s="217"/>
      <c r="O1353" s="217"/>
      <c r="P1353" s="218"/>
      <c r="Q1353" s="219"/>
      <c r="R1353" s="220" t="str">
        <f aca="true">IF(ISERROR($V1353),"",OFFSET('Smelter Look-up'!$C$4,$V1353-4,0)&amp;"")</f>
        <v/>
      </c>
      <c r="S1353" s="221" t="str">
        <f aca="true">IF(B1353="","",IF(ISERROR(MATCH($E1353,CL,0)),"Unknown",INDIRECT("'C'!$A$"&amp;MATCH($E1353,CL,0)+1)))</f>
        <v/>
      </c>
      <c r="T1353" s="221" t="str">
        <f aca="true">IF(B1353="","",IF(ISERROR(MATCH($J1353,SorP!$B$1:$B$6279,0)),"",INDIRECT("'SorP'!$A$"&amp;MATCH($S1353&amp;$J1353,SorP!C:C,0))))</f>
        <v/>
      </c>
      <c r="U1353" s="222"/>
      <c r="V1353" s="223" t="e">
        <f aca="false">IF(C1353="",NA(),IF(OR(C1353="Smelter not listed",C1353="Smelter not yet identified"),MATCH($B1353&amp;$D1353,'Smelter Look-up'!$J:$J,0),MATCH($B1353&amp;$C1353,'Smelter Look-up'!$J:$J,0)))</f>
        <v>#N/A</v>
      </c>
      <c r="X1353" s="179" t="n">
        <f aca="false">IF(AND(C1353="Smelter not listed",OR(LEN(D1353)=0,LEN(E1353)=0)),1,0)</f>
        <v>0</v>
      </c>
      <c r="AB1353" s="224" t="str">
        <f aca="false">B1353&amp;C1353</f>
        <v/>
      </c>
    </row>
    <row r="1354" s="179" customFormat="true" ht="20.25" hidden="false" customHeight="false" outlineLevel="0" collapsed="false">
      <c r="A1354" s="221"/>
      <c r="B1354" s="211" t="str">
        <f aca="false">IF(LEN(A1354)=0,"",INDEX('Smelter Look-up'!$A:$A,MATCH($A1354,'Smelter Look-up'!$E:$E,0)))</f>
        <v/>
      </c>
      <c r="C1354" s="212" t="str">
        <f aca="false">IF(LEN(A1354)=0,"",INDEX('Smelter Look-up'!$C:$C,MATCH($A1354,'Smelter Look-up'!$E:$E,0)))</f>
        <v/>
      </c>
      <c r="D1354" s="213"/>
      <c r="E1354" s="211" t="str">
        <f aca="true">IF(ISERROR($V1354),"",OFFSET('Smelter Look-up'!$D$4,$V1354-4,0)&amp;"")</f>
        <v/>
      </c>
      <c r="F1354" s="214" t="str">
        <f aca="true">IF(ISERROR($V1354),"",OFFSET('Smelter Look-up'!$E$4,$V1354-4,0))</f>
        <v/>
      </c>
      <c r="G1354" s="214" t="str">
        <f aca="true">IF(C1354=$X$4,IF(ISERROR($V1354),"Enter smelter details","RMI"),IF(ISERROR($V1354),"",OFFSET('Smelter Look-up'!$F$4,$V1354-4,0)))</f>
        <v/>
      </c>
      <c r="H1354" s="215" t="str">
        <f aca="true">IF(ISERROR($V1354),"",OFFSET('Smelter Look-up'!$G$4,$V1354-4,0))</f>
        <v/>
      </c>
      <c r="I1354" s="216" t="str">
        <f aca="true">IF(ISERROR($V1354),"",OFFSET('Smelter Look-up'!$H$4,$V1354-4,0))</f>
        <v/>
      </c>
      <c r="J1354" s="216" t="str">
        <f aca="true">IF(ISERROR($V1354),"",OFFSET('Smelter Look-up'!$I$4,$V1354-4,0))</f>
        <v/>
      </c>
      <c r="K1354" s="217"/>
      <c r="L1354" s="217"/>
      <c r="M1354" s="217"/>
      <c r="N1354" s="217"/>
      <c r="O1354" s="217"/>
      <c r="P1354" s="218"/>
      <c r="Q1354" s="219"/>
      <c r="R1354" s="220" t="str">
        <f aca="true">IF(ISERROR($V1354),"",OFFSET('Smelter Look-up'!$C$4,$V1354-4,0)&amp;"")</f>
        <v/>
      </c>
      <c r="S1354" s="221" t="str">
        <f aca="true">IF(B1354="","",IF(ISERROR(MATCH($E1354,CL,0)),"Unknown",INDIRECT("'C'!$A$"&amp;MATCH($E1354,CL,0)+1)))</f>
        <v/>
      </c>
      <c r="T1354" s="221" t="str">
        <f aca="true">IF(B1354="","",IF(ISERROR(MATCH($J1354,SorP!$B$1:$B$6279,0)),"",INDIRECT("'SorP'!$A$"&amp;MATCH($S1354&amp;$J1354,SorP!C:C,0))))</f>
        <v/>
      </c>
      <c r="U1354" s="222"/>
      <c r="V1354" s="223" t="e">
        <f aca="false">IF(C1354="",NA(),IF(OR(C1354="Smelter not listed",C1354="Smelter not yet identified"),MATCH($B1354&amp;$D1354,'Smelter Look-up'!$J:$J,0),MATCH($B1354&amp;$C1354,'Smelter Look-up'!$J:$J,0)))</f>
        <v>#N/A</v>
      </c>
      <c r="X1354" s="179" t="n">
        <f aca="false">IF(AND(C1354="Smelter not listed",OR(LEN(D1354)=0,LEN(E1354)=0)),1,0)</f>
        <v>0</v>
      </c>
      <c r="AB1354" s="224" t="str">
        <f aca="false">B1354&amp;C1354</f>
        <v/>
      </c>
    </row>
    <row r="1355" s="179" customFormat="true" ht="20.25" hidden="false" customHeight="false" outlineLevel="0" collapsed="false">
      <c r="A1355" s="221"/>
      <c r="B1355" s="211" t="str">
        <f aca="false">IF(LEN(A1355)=0,"",INDEX('Smelter Look-up'!$A:$A,MATCH($A1355,'Smelter Look-up'!$E:$E,0)))</f>
        <v/>
      </c>
      <c r="C1355" s="212" t="str">
        <f aca="false">IF(LEN(A1355)=0,"",INDEX('Smelter Look-up'!$C:$C,MATCH($A1355,'Smelter Look-up'!$E:$E,0)))</f>
        <v/>
      </c>
      <c r="D1355" s="213"/>
      <c r="E1355" s="211" t="str">
        <f aca="true">IF(ISERROR($V1355),"",OFFSET('Smelter Look-up'!$D$4,$V1355-4,0)&amp;"")</f>
        <v/>
      </c>
      <c r="F1355" s="214" t="str">
        <f aca="true">IF(ISERROR($V1355),"",OFFSET('Smelter Look-up'!$E$4,$V1355-4,0))</f>
        <v/>
      </c>
      <c r="G1355" s="214" t="str">
        <f aca="true">IF(C1355=$X$4,IF(ISERROR($V1355),"Enter smelter details","RMI"),IF(ISERROR($V1355),"",OFFSET('Smelter Look-up'!$F$4,$V1355-4,0)))</f>
        <v/>
      </c>
      <c r="H1355" s="215" t="str">
        <f aca="true">IF(ISERROR($V1355),"",OFFSET('Smelter Look-up'!$G$4,$V1355-4,0))</f>
        <v/>
      </c>
      <c r="I1355" s="216" t="str">
        <f aca="true">IF(ISERROR($V1355),"",OFFSET('Smelter Look-up'!$H$4,$V1355-4,0))</f>
        <v/>
      </c>
      <c r="J1355" s="216" t="str">
        <f aca="true">IF(ISERROR($V1355),"",OFFSET('Smelter Look-up'!$I$4,$V1355-4,0))</f>
        <v/>
      </c>
      <c r="K1355" s="217"/>
      <c r="L1355" s="217"/>
      <c r="M1355" s="217"/>
      <c r="N1355" s="217"/>
      <c r="O1355" s="217"/>
      <c r="P1355" s="218"/>
      <c r="Q1355" s="219"/>
      <c r="R1355" s="220" t="str">
        <f aca="true">IF(ISERROR($V1355),"",OFFSET('Smelter Look-up'!$C$4,$V1355-4,0)&amp;"")</f>
        <v/>
      </c>
      <c r="S1355" s="221" t="str">
        <f aca="true">IF(B1355="","",IF(ISERROR(MATCH($E1355,CL,0)),"Unknown",INDIRECT("'C'!$A$"&amp;MATCH($E1355,CL,0)+1)))</f>
        <v/>
      </c>
      <c r="T1355" s="221" t="str">
        <f aca="true">IF(B1355="","",IF(ISERROR(MATCH($J1355,SorP!$B$1:$B$6279,0)),"",INDIRECT("'SorP'!$A$"&amp;MATCH($S1355&amp;$J1355,SorP!C:C,0))))</f>
        <v/>
      </c>
      <c r="U1355" s="222"/>
      <c r="V1355" s="223" t="e">
        <f aca="false">IF(C1355="",NA(),IF(OR(C1355="Smelter not listed",C1355="Smelter not yet identified"),MATCH($B1355&amp;$D1355,'Smelter Look-up'!$J:$J,0),MATCH($B1355&amp;$C1355,'Smelter Look-up'!$J:$J,0)))</f>
        <v>#N/A</v>
      </c>
      <c r="X1355" s="179" t="n">
        <f aca="false">IF(AND(C1355="Smelter not listed",OR(LEN(D1355)=0,LEN(E1355)=0)),1,0)</f>
        <v>0</v>
      </c>
      <c r="AB1355" s="224" t="str">
        <f aca="false">B1355&amp;C1355</f>
        <v/>
      </c>
    </row>
    <row r="1356" s="179" customFormat="true" ht="20.25" hidden="false" customHeight="false" outlineLevel="0" collapsed="false">
      <c r="A1356" s="221"/>
      <c r="B1356" s="211" t="str">
        <f aca="false">IF(LEN(A1356)=0,"",INDEX('Smelter Look-up'!$A:$A,MATCH($A1356,'Smelter Look-up'!$E:$E,0)))</f>
        <v/>
      </c>
      <c r="C1356" s="212" t="str">
        <f aca="false">IF(LEN(A1356)=0,"",INDEX('Smelter Look-up'!$C:$C,MATCH($A1356,'Smelter Look-up'!$E:$E,0)))</f>
        <v/>
      </c>
      <c r="D1356" s="213"/>
      <c r="E1356" s="211" t="str">
        <f aca="true">IF(ISERROR($V1356),"",OFFSET('Smelter Look-up'!$D$4,$V1356-4,0)&amp;"")</f>
        <v/>
      </c>
      <c r="F1356" s="214" t="str">
        <f aca="true">IF(ISERROR($V1356),"",OFFSET('Smelter Look-up'!$E$4,$V1356-4,0))</f>
        <v/>
      </c>
      <c r="G1356" s="214" t="str">
        <f aca="true">IF(C1356=$X$4,IF(ISERROR($V1356),"Enter smelter details","RMI"),IF(ISERROR($V1356),"",OFFSET('Smelter Look-up'!$F$4,$V1356-4,0)))</f>
        <v/>
      </c>
      <c r="H1356" s="215" t="str">
        <f aca="true">IF(ISERROR($V1356),"",OFFSET('Smelter Look-up'!$G$4,$V1356-4,0))</f>
        <v/>
      </c>
      <c r="I1356" s="216" t="str">
        <f aca="true">IF(ISERROR($V1356),"",OFFSET('Smelter Look-up'!$H$4,$V1356-4,0))</f>
        <v/>
      </c>
      <c r="J1356" s="216" t="str">
        <f aca="true">IF(ISERROR($V1356),"",OFFSET('Smelter Look-up'!$I$4,$V1356-4,0))</f>
        <v/>
      </c>
      <c r="K1356" s="217"/>
      <c r="L1356" s="217"/>
      <c r="M1356" s="217"/>
      <c r="N1356" s="217"/>
      <c r="O1356" s="217"/>
      <c r="P1356" s="218"/>
      <c r="Q1356" s="219"/>
      <c r="R1356" s="220" t="str">
        <f aca="true">IF(ISERROR($V1356),"",OFFSET('Smelter Look-up'!$C$4,$V1356-4,0)&amp;"")</f>
        <v/>
      </c>
      <c r="S1356" s="221" t="str">
        <f aca="true">IF(B1356="","",IF(ISERROR(MATCH($E1356,CL,0)),"Unknown",INDIRECT("'C'!$A$"&amp;MATCH($E1356,CL,0)+1)))</f>
        <v/>
      </c>
      <c r="T1356" s="221" t="str">
        <f aca="true">IF(B1356="","",IF(ISERROR(MATCH($J1356,SorP!$B$1:$B$6279,0)),"",INDIRECT("'SorP'!$A$"&amp;MATCH($S1356&amp;$J1356,SorP!C:C,0))))</f>
        <v/>
      </c>
      <c r="U1356" s="222"/>
      <c r="V1356" s="223" t="e">
        <f aca="false">IF(C1356="",NA(),IF(OR(C1356="Smelter not listed",C1356="Smelter not yet identified"),MATCH($B1356&amp;$D1356,'Smelter Look-up'!$J:$J,0),MATCH($B1356&amp;$C1356,'Smelter Look-up'!$J:$J,0)))</f>
        <v>#N/A</v>
      </c>
      <c r="X1356" s="179" t="n">
        <f aca="false">IF(AND(C1356="Smelter not listed",OR(LEN(D1356)=0,LEN(E1356)=0)),1,0)</f>
        <v>0</v>
      </c>
      <c r="AB1356" s="224" t="str">
        <f aca="false">B1356&amp;C1356</f>
        <v/>
      </c>
    </row>
    <row r="1357" s="179" customFormat="true" ht="20.25" hidden="false" customHeight="false" outlineLevel="0" collapsed="false">
      <c r="A1357" s="221"/>
      <c r="B1357" s="211" t="str">
        <f aca="false">IF(LEN(A1357)=0,"",INDEX('Smelter Look-up'!$A:$A,MATCH($A1357,'Smelter Look-up'!$E:$E,0)))</f>
        <v/>
      </c>
      <c r="C1357" s="212" t="str">
        <f aca="false">IF(LEN(A1357)=0,"",INDEX('Smelter Look-up'!$C:$C,MATCH($A1357,'Smelter Look-up'!$E:$E,0)))</f>
        <v/>
      </c>
      <c r="D1357" s="213"/>
      <c r="E1357" s="211" t="str">
        <f aca="true">IF(ISERROR($V1357),"",OFFSET('Smelter Look-up'!$D$4,$V1357-4,0)&amp;"")</f>
        <v/>
      </c>
      <c r="F1357" s="214" t="str">
        <f aca="true">IF(ISERROR($V1357),"",OFFSET('Smelter Look-up'!$E$4,$V1357-4,0))</f>
        <v/>
      </c>
      <c r="G1357" s="214" t="str">
        <f aca="true">IF(C1357=$X$4,IF(ISERROR($V1357),"Enter smelter details","RMI"),IF(ISERROR($V1357),"",OFFSET('Smelter Look-up'!$F$4,$V1357-4,0)))</f>
        <v/>
      </c>
      <c r="H1357" s="215" t="str">
        <f aca="true">IF(ISERROR($V1357),"",OFFSET('Smelter Look-up'!$G$4,$V1357-4,0))</f>
        <v/>
      </c>
      <c r="I1357" s="216" t="str">
        <f aca="true">IF(ISERROR($V1357),"",OFFSET('Smelter Look-up'!$H$4,$V1357-4,0))</f>
        <v/>
      </c>
      <c r="J1357" s="216" t="str">
        <f aca="true">IF(ISERROR($V1357),"",OFFSET('Smelter Look-up'!$I$4,$V1357-4,0))</f>
        <v/>
      </c>
      <c r="K1357" s="217"/>
      <c r="L1357" s="217"/>
      <c r="M1357" s="217"/>
      <c r="N1357" s="217"/>
      <c r="O1357" s="217"/>
      <c r="P1357" s="218"/>
      <c r="Q1357" s="219"/>
      <c r="R1357" s="220" t="str">
        <f aca="true">IF(ISERROR($V1357),"",OFFSET('Smelter Look-up'!$C$4,$V1357-4,0)&amp;"")</f>
        <v/>
      </c>
      <c r="S1357" s="221" t="str">
        <f aca="true">IF(B1357="","",IF(ISERROR(MATCH($E1357,CL,0)),"Unknown",INDIRECT("'C'!$A$"&amp;MATCH($E1357,CL,0)+1)))</f>
        <v/>
      </c>
      <c r="T1357" s="221" t="str">
        <f aca="true">IF(B1357="","",IF(ISERROR(MATCH($J1357,SorP!$B$1:$B$6279,0)),"",INDIRECT("'SorP'!$A$"&amp;MATCH($S1357&amp;$J1357,SorP!C:C,0))))</f>
        <v/>
      </c>
      <c r="U1357" s="222"/>
      <c r="V1357" s="223" t="e">
        <f aca="false">IF(C1357="",NA(),IF(OR(C1357="Smelter not listed",C1357="Smelter not yet identified"),MATCH($B1357&amp;$D1357,'Smelter Look-up'!$J:$J,0),MATCH($B1357&amp;$C1357,'Smelter Look-up'!$J:$J,0)))</f>
        <v>#N/A</v>
      </c>
      <c r="X1357" s="179" t="n">
        <f aca="false">IF(AND(C1357="Smelter not listed",OR(LEN(D1357)=0,LEN(E1357)=0)),1,0)</f>
        <v>0</v>
      </c>
      <c r="AB1357" s="224" t="str">
        <f aca="false">B1357&amp;C1357</f>
        <v/>
      </c>
    </row>
    <row r="1358" s="179" customFormat="true" ht="20.25" hidden="false" customHeight="false" outlineLevel="0" collapsed="false">
      <c r="A1358" s="221"/>
      <c r="B1358" s="211" t="str">
        <f aca="false">IF(LEN(A1358)=0,"",INDEX('Smelter Look-up'!$A:$A,MATCH($A1358,'Smelter Look-up'!$E:$E,0)))</f>
        <v/>
      </c>
      <c r="C1358" s="212" t="str">
        <f aca="false">IF(LEN(A1358)=0,"",INDEX('Smelter Look-up'!$C:$C,MATCH($A1358,'Smelter Look-up'!$E:$E,0)))</f>
        <v/>
      </c>
      <c r="D1358" s="213"/>
      <c r="E1358" s="211" t="str">
        <f aca="true">IF(ISERROR($V1358),"",OFFSET('Smelter Look-up'!$D$4,$V1358-4,0)&amp;"")</f>
        <v/>
      </c>
      <c r="F1358" s="214" t="str">
        <f aca="true">IF(ISERROR($V1358),"",OFFSET('Smelter Look-up'!$E$4,$V1358-4,0))</f>
        <v/>
      </c>
      <c r="G1358" s="214" t="str">
        <f aca="true">IF(C1358=$X$4,IF(ISERROR($V1358),"Enter smelter details","RMI"),IF(ISERROR($V1358),"",OFFSET('Smelter Look-up'!$F$4,$V1358-4,0)))</f>
        <v/>
      </c>
      <c r="H1358" s="215" t="str">
        <f aca="true">IF(ISERROR($V1358),"",OFFSET('Smelter Look-up'!$G$4,$V1358-4,0))</f>
        <v/>
      </c>
      <c r="I1358" s="216" t="str">
        <f aca="true">IF(ISERROR($V1358),"",OFFSET('Smelter Look-up'!$H$4,$V1358-4,0))</f>
        <v/>
      </c>
      <c r="J1358" s="216" t="str">
        <f aca="true">IF(ISERROR($V1358),"",OFFSET('Smelter Look-up'!$I$4,$V1358-4,0))</f>
        <v/>
      </c>
      <c r="K1358" s="217"/>
      <c r="L1358" s="217"/>
      <c r="M1358" s="217"/>
      <c r="N1358" s="217"/>
      <c r="O1358" s="217"/>
      <c r="P1358" s="218"/>
      <c r="Q1358" s="219"/>
      <c r="R1358" s="220" t="str">
        <f aca="true">IF(ISERROR($V1358),"",OFFSET('Smelter Look-up'!$C$4,$V1358-4,0)&amp;"")</f>
        <v/>
      </c>
      <c r="S1358" s="221" t="str">
        <f aca="true">IF(B1358="","",IF(ISERROR(MATCH($E1358,CL,0)),"Unknown",INDIRECT("'C'!$A$"&amp;MATCH($E1358,CL,0)+1)))</f>
        <v/>
      </c>
      <c r="T1358" s="221" t="str">
        <f aca="true">IF(B1358="","",IF(ISERROR(MATCH($J1358,SorP!$B$1:$B$6279,0)),"",INDIRECT("'SorP'!$A$"&amp;MATCH($S1358&amp;$J1358,SorP!C:C,0))))</f>
        <v/>
      </c>
      <c r="U1358" s="222"/>
      <c r="V1358" s="223" t="e">
        <f aca="false">IF(C1358="",NA(),IF(OR(C1358="Smelter not listed",C1358="Smelter not yet identified"),MATCH($B1358&amp;$D1358,'Smelter Look-up'!$J:$J,0),MATCH($B1358&amp;$C1358,'Smelter Look-up'!$J:$J,0)))</f>
        <v>#N/A</v>
      </c>
      <c r="X1358" s="179" t="n">
        <f aca="false">IF(AND(C1358="Smelter not listed",OR(LEN(D1358)=0,LEN(E1358)=0)),1,0)</f>
        <v>0</v>
      </c>
      <c r="AB1358" s="224" t="str">
        <f aca="false">B1358&amp;C1358</f>
        <v/>
      </c>
    </row>
    <row r="1359" s="179" customFormat="true" ht="20.25" hidden="false" customHeight="false" outlineLevel="0" collapsed="false">
      <c r="A1359" s="221"/>
      <c r="B1359" s="211" t="str">
        <f aca="false">IF(LEN(A1359)=0,"",INDEX('Smelter Look-up'!$A:$A,MATCH($A1359,'Smelter Look-up'!$E:$E,0)))</f>
        <v/>
      </c>
      <c r="C1359" s="212" t="str">
        <f aca="false">IF(LEN(A1359)=0,"",INDEX('Smelter Look-up'!$C:$C,MATCH($A1359,'Smelter Look-up'!$E:$E,0)))</f>
        <v/>
      </c>
      <c r="D1359" s="213"/>
      <c r="E1359" s="211" t="str">
        <f aca="true">IF(ISERROR($V1359),"",OFFSET('Smelter Look-up'!$D$4,$V1359-4,0)&amp;"")</f>
        <v/>
      </c>
      <c r="F1359" s="214" t="str">
        <f aca="true">IF(ISERROR($V1359),"",OFFSET('Smelter Look-up'!$E$4,$V1359-4,0))</f>
        <v/>
      </c>
      <c r="G1359" s="214" t="str">
        <f aca="true">IF(C1359=$X$4,IF(ISERROR($V1359),"Enter smelter details","RMI"),IF(ISERROR($V1359),"",OFFSET('Smelter Look-up'!$F$4,$V1359-4,0)))</f>
        <v/>
      </c>
      <c r="H1359" s="215" t="str">
        <f aca="true">IF(ISERROR($V1359),"",OFFSET('Smelter Look-up'!$G$4,$V1359-4,0))</f>
        <v/>
      </c>
      <c r="I1359" s="216" t="str">
        <f aca="true">IF(ISERROR($V1359),"",OFFSET('Smelter Look-up'!$H$4,$V1359-4,0))</f>
        <v/>
      </c>
      <c r="J1359" s="216" t="str">
        <f aca="true">IF(ISERROR($V1359),"",OFFSET('Smelter Look-up'!$I$4,$V1359-4,0))</f>
        <v/>
      </c>
      <c r="K1359" s="217"/>
      <c r="L1359" s="217"/>
      <c r="M1359" s="217"/>
      <c r="N1359" s="217"/>
      <c r="O1359" s="217"/>
      <c r="P1359" s="218"/>
      <c r="Q1359" s="219"/>
      <c r="R1359" s="220" t="str">
        <f aca="true">IF(ISERROR($V1359),"",OFFSET('Smelter Look-up'!$C$4,$V1359-4,0)&amp;"")</f>
        <v/>
      </c>
      <c r="S1359" s="221" t="str">
        <f aca="true">IF(B1359="","",IF(ISERROR(MATCH($E1359,CL,0)),"Unknown",INDIRECT("'C'!$A$"&amp;MATCH($E1359,CL,0)+1)))</f>
        <v/>
      </c>
      <c r="T1359" s="221" t="str">
        <f aca="true">IF(B1359="","",IF(ISERROR(MATCH($J1359,SorP!$B$1:$B$6279,0)),"",INDIRECT("'SorP'!$A$"&amp;MATCH($S1359&amp;$J1359,SorP!C:C,0))))</f>
        <v/>
      </c>
      <c r="U1359" s="222"/>
      <c r="V1359" s="223" t="e">
        <f aca="false">IF(C1359="",NA(),IF(OR(C1359="Smelter not listed",C1359="Smelter not yet identified"),MATCH($B1359&amp;$D1359,'Smelter Look-up'!$J:$J,0),MATCH($B1359&amp;$C1359,'Smelter Look-up'!$J:$J,0)))</f>
        <v>#N/A</v>
      </c>
      <c r="X1359" s="179" t="n">
        <f aca="false">IF(AND(C1359="Smelter not listed",OR(LEN(D1359)=0,LEN(E1359)=0)),1,0)</f>
        <v>0</v>
      </c>
      <c r="AB1359" s="224" t="str">
        <f aca="false">B1359&amp;C1359</f>
        <v/>
      </c>
    </row>
    <row r="1360" s="179" customFormat="true" ht="20.25" hidden="false" customHeight="false" outlineLevel="0" collapsed="false">
      <c r="A1360" s="221"/>
      <c r="B1360" s="211" t="str">
        <f aca="false">IF(LEN(A1360)=0,"",INDEX('Smelter Look-up'!$A:$A,MATCH($A1360,'Smelter Look-up'!$E:$E,0)))</f>
        <v/>
      </c>
      <c r="C1360" s="212" t="str">
        <f aca="false">IF(LEN(A1360)=0,"",INDEX('Smelter Look-up'!$C:$C,MATCH($A1360,'Smelter Look-up'!$E:$E,0)))</f>
        <v/>
      </c>
      <c r="D1360" s="213"/>
      <c r="E1360" s="211" t="str">
        <f aca="true">IF(ISERROR($V1360),"",OFFSET('Smelter Look-up'!$D$4,$V1360-4,0)&amp;"")</f>
        <v/>
      </c>
      <c r="F1360" s="214" t="str">
        <f aca="true">IF(ISERROR($V1360),"",OFFSET('Smelter Look-up'!$E$4,$V1360-4,0))</f>
        <v/>
      </c>
      <c r="G1360" s="214" t="str">
        <f aca="true">IF(C1360=$X$4,IF(ISERROR($V1360),"Enter smelter details","RMI"),IF(ISERROR($V1360),"",OFFSET('Smelter Look-up'!$F$4,$V1360-4,0)))</f>
        <v/>
      </c>
      <c r="H1360" s="215" t="str">
        <f aca="true">IF(ISERROR($V1360),"",OFFSET('Smelter Look-up'!$G$4,$V1360-4,0))</f>
        <v/>
      </c>
      <c r="I1360" s="216" t="str">
        <f aca="true">IF(ISERROR($V1360),"",OFFSET('Smelter Look-up'!$H$4,$V1360-4,0))</f>
        <v/>
      </c>
      <c r="J1360" s="216" t="str">
        <f aca="true">IF(ISERROR($V1360),"",OFFSET('Smelter Look-up'!$I$4,$V1360-4,0))</f>
        <v/>
      </c>
      <c r="K1360" s="217"/>
      <c r="L1360" s="217"/>
      <c r="M1360" s="217"/>
      <c r="N1360" s="217"/>
      <c r="O1360" s="217"/>
      <c r="P1360" s="218"/>
      <c r="Q1360" s="219"/>
      <c r="R1360" s="220" t="str">
        <f aca="true">IF(ISERROR($V1360),"",OFFSET('Smelter Look-up'!$C$4,$V1360-4,0)&amp;"")</f>
        <v/>
      </c>
      <c r="S1360" s="221" t="str">
        <f aca="true">IF(B1360="","",IF(ISERROR(MATCH($E1360,CL,0)),"Unknown",INDIRECT("'C'!$A$"&amp;MATCH($E1360,CL,0)+1)))</f>
        <v/>
      </c>
      <c r="T1360" s="221" t="str">
        <f aca="true">IF(B1360="","",IF(ISERROR(MATCH($J1360,SorP!$B$1:$B$6279,0)),"",INDIRECT("'SorP'!$A$"&amp;MATCH($S1360&amp;$J1360,SorP!C:C,0))))</f>
        <v/>
      </c>
      <c r="U1360" s="222"/>
      <c r="V1360" s="223" t="e">
        <f aca="false">IF(C1360="",NA(),IF(OR(C1360="Smelter not listed",C1360="Smelter not yet identified"),MATCH($B1360&amp;$D1360,'Smelter Look-up'!$J:$J,0),MATCH($B1360&amp;$C1360,'Smelter Look-up'!$J:$J,0)))</f>
        <v>#N/A</v>
      </c>
      <c r="X1360" s="179" t="n">
        <f aca="false">IF(AND(C1360="Smelter not listed",OR(LEN(D1360)=0,LEN(E1360)=0)),1,0)</f>
        <v>0</v>
      </c>
      <c r="AB1360" s="224" t="str">
        <f aca="false">B1360&amp;C1360</f>
        <v/>
      </c>
    </row>
    <row r="1361" s="179" customFormat="true" ht="20.25" hidden="false" customHeight="false" outlineLevel="0" collapsed="false">
      <c r="A1361" s="221"/>
      <c r="B1361" s="211" t="str">
        <f aca="false">IF(LEN(A1361)=0,"",INDEX('Smelter Look-up'!$A:$A,MATCH($A1361,'Smelter Look-up'!$E:$E,0)))</f>
        <v/>
      </c>
      <c r="C1361" s="212" t="str">
        <f aca="false">IF(LEN(A1361)=0,"",INDEX('Smelter Look-up'!$C:$C,MATCH($A1361,'Smelter Look-up'!$E:$E,0)))</f>
        <v/>
      </c>
      <c r="D1361" s="213"/>
      <c r="E1361" s="211" t="str">
        <f aca="true">IF(ISERROR($V1361),"",OFFSET('Smelter Look-up'!$D$4,$V1361-4,0)&amp;"")</f>
        <v/>
      </c>
      <c r="F1361" s="214" t="str">
        <f aca="true">IF(ISERROR($V1361),"",OFFSET('Smelter Look-up'!$E$4,$V1361-4,0))</f>
        <v/>
      </c>
      <c r="G1361" s="214" t="str">
        <f aca="true">IF(C1361=$X$4,IF(ISERROR($V1361),"Enter smelter details","RMI"),IF(ISERROR($V1361),"",OFFSET('Smelter Look-up'!$F$4,$V1361-4,0)))</f>
        <v/>
      </c>
      <c r="H1361" s="215" t="str">
        <f aca="true">IF(ISERROR($V1361),"",OFFSET('Smelter Look-up'!$G$4,$V1361-4,0))</f>
        <v/>
      </c>
      <c r="I1361" s="216" t="str">
        <f aca="true">IF(ISERROR($V1361),"",OFFSET('Smelter Look-up'!$H$4,$V1361-4,0))</f>
        <v/>
      </c>
      <c r="J1361" s="216" t="str">
        <f aca="true">IF(ISERROR($V1361),"",OFFSET('Smelter Look-up'!$I$4,$V1361-4,0))</f>
        <v/>
      </c>
      <c r="K1361" s="217"/>
      <c r="L1361" s="217"/>
      <c r="M1361" s="217"/>
      <c r="N1361" s="217"/>
      <c r="O1361" s="217"/>
      <c r="P1361" s="218"/>
      <c r="Q1361" s="219"/>
      <c r="R1361" s="220" t="str">
        <f aca="true">IF(ISERROR($V1361),"",OFFSET('Smelter Look-up'!$C$4,$V1361-4,0)&amp;"")</f>
        <v/>
      </c>
      <c r="S1361" s="221" t="str">
        <f aca="true">IF(B1361="","",IF(ISERROR(MATCH($E1361,CL,0)),"Unknown",INDIRECT("'C'!$A$"&amp;MATCH($E1361,CL,0)+1)))</f>
        <v/>
      </c>
      <c r="T1361" s="221" t="str">
        <f aca="true">IF(B1361="","",IF(ISERROR(MATCH($J1361,SorP!$B$1:$B$6279,0)),"",INDIRECT("'SorP'!$A$"&amp;MATCH($S1361&amp;$J1361,SorP!C:C,0))))</f>
        <v/>
      </c>
      <c r="U1361" s="222"/>
      <c r="V1361" s="223" t="e">
        <f aca="false">IF(C1361="",NA(),IF(OR(C1361="Smelter not listed",C1361="Smelter not yet identified"),MATCH($B1361&amp;$D1361,'Smelter Look-up'!$J:$J,0),MATCH($B1361&amp;$C1361,'Smelter Look-up'!$J:$J,0)))</f>
        <v>#N/A</v>
      </c>
      <c r="X1361" s="179" t="n">
        <f aca="false">IF(AND(C1361="Smelter not listed",OR(LEN(D1361)=0,LEN(E1361)=0)),1,0)</f>
        <v>0</v>
      </c>
      <c r="AB1361" s="224" t="str">
        <f aca="false">B1361&amp;C1361</f>
        <v/>
      </c>
    </row>
    <row r="1362" s="179" customFormat="true" ht="20.25" hidden="false" customHeight="false" outlineLevel="0" collapsed="false">
      <c r="A1362" s="221"/>
      <c r="B1362" s="211" t="str">
        <f aca="false">IF(LEN(A1362)=0,"",INDEX('Smelter Look-up'!$A:$A,MATCH($A1362,'Smelter Look-up'!$E:$E,0)))</f>
        <v/>
      </c>
      <c r="C1362" s="212" t="str">
        <f aca="false">IF(LEN(A1362)=0,"",INDEX('Smelter Look-up'!$C:$C,MATCH($A1362,'Smelter Look-up'!$E:$E,0)))</f>
        <v/>
      </c>
      <c r="D1362" s="213"/>
      <c r="E1362" s="211" t="str">
        <f aca="true">IF(ISERROR($V1362),"",OFFSET('Smelter Look-up'!$D$4,$V1362-4,0)&amp;"")</f>
        <v/>
      </c>
      <c r="F1362" s="214" t="str">
        <f aca="true">IF(ISERROR($V1362),"",OFFSET('Smelter Look-up'!$E$4,$V1362-4,0))</f>
        <v/>
      </c>
      <c r="G1362" s="214" t="str">
        <f aca="true">IF(C1362=$X$4,IF(ISERROR($V1362),"Enter smelter details","RMI"),IF(ISERROR($V1362),"",OFFSET('Smelter Look-up'!$F$4,$V1362-4,0)))</f>
        <v/>
      </c>
      <c r="H1362" s="215" t="str">
        <f aca="true">IF(ISERROR($V1362),"",OFFSET('Smelter Look-up'!$G$4,$V1362-4,0))</f>
        <v/>
      </c>
      <c r="I1362" s="216" t="str">
        <f aca="true">IF(ISERROR($V1362),"",OFFSET('Smelter Look-up'!$H$4,$V1362-4,0))</f>
        <v/>
      </c>
      <c r="J1362" s="216" t="str">
        <f aca="true">IF(ISERROR($V1362),"",OFFSET('Smelter Look-up'!$I$4,$V1362-4,0))</f>
        <v/>
      </c>
      <c r="K1362" s="217"/>
      <c r="L1362" s="217"/>
      <c r="M1362" s="217"/>
      <c r="N1362" s="217"/>
      <c r="O1362" s="217"/>
      <c r="P1362" s="218"/>
      <c r="Q1362" s="219"/>
      <c r="R1362" s="220" t="str">
        <f aca="true">IF(ISERROR($V1362),"",OFFSET('Smelter Look-up'!$C$4,$V1362-4,0)&amp;"")</f>
        <v/>
      </c>
      <c r="S1362" s="221" t="str">
        <f aca="true">IF(B1362="","",IF(ISERROR(MATCH($E1362,CL,0)),"Unknown",INDIRECT("'C'!$A$"&amp;MATCH($E1362,CL,0)+1)))</f>
        <v/>
      </c>
      <c r="T1362" s="221" t="str">
        <f aca="true">IF(B1362="","",IF(ISERROR(MATCH($J1362,SorP!$B$1:$B$6279,0)),"",INDIRECT("'SorP'!$A$"&amp;MATCH($S1362&amp;$J1362,SorP!C:C,0))))</f>
        <v/>
      </c>
      <c r="U1362" s="222"/>
      <c r="V1362" s="223" t="e">
        <f aca="false">IF(C1362="",NA(),IF(OR(C1362="Smelter not listed",C1362="Smelter not yet identified"),MATCH($B1362&amp;$D1362,'Smelter Look-up'!$J:$J,0),MATCH($B1362&amp;$C1362,'Smelter Look-up'!$J:$J,0)))</f>
        <v>#N/A</v>
      </c>
      <c r="X1362" s="179" t="n">
        <f aca="false">IF(AND(C1362="Smelter not listed",OR(LEN(D1362)=0,LEN(E1362)=0)),1,0)</f>
        <v>0</v>
      </c>
      <c r="AB1362" s="224" t="str">
        <f aca="false">B1362&amp;C1362</f>
        <v/>
      </c>
    </row>
    <row r="1363" s="179" customFormat="true" ht="20.25" hidden="false" customHeight="false" outlineLevel="0" collapsed="false">
      <c r="A1363" s="221"/>
      <c r="B1363" s="211" t="str">
        <f aca="false">IF(LEN(A1363)=0,"",INDEX('Smelter Look-up'!$A:$A,MATCH($A1363,'Smelter Look-up'!$E:$E,0)))</f>
        <v/>
      </c>
      <c r="C1363" s="212" t="str">
        <f aca="false">IF(LEN(A1363)=0,"",INDEX('Smelter Look-up'!$C:$C,MATCH($A1363,'Smelter Look-up'!$E:$E,0)))</f>
        <v/>
      </c>
      <c r="D1363" s="213"/>
      <c r="E1363" s="211" t="str">
        <f aca="true">IF(ISERROR($V1363),"",OFFSET('Smelter Look-up'!$D$4,$V1363-4,0)&amp;"")</f>
        <v/>
      </c>
      <c r="F1363" s="214" t="str">
        <f aca="true">IF(ISERROR($V1363),"",OFFSET('Smelter Look-up'!$E$4,$V1363-4,0))</f>
        <v/>
      </c>
      <c r="G1363" s="214" t="str">
        <f aca="true">IF(C1363=$X$4,IF(ISERROR($V1363),"Enter smelter details","RMI"),IF(ISERROR($V1363),"",OFFSET('Smelter Look-up'!$F$4,$V1363-4,0)))</f>
        <v/>
      </c>
      <c r="H1363" s="215" t="str">
        <f aca="true">IF(ISERROR($V1363),"",OFFSET('Smelter Look-up'!$G$4,$V1363-4,0))</f>
        <v/>
      </c>
      <c r="I1363" s="216" t="str">
        <f aca="true">IF(ISERROR($V1363),"",OFFSET('Smelter Look-up'!$H$4,$V1363-4,0))</f>
        <v/>
      </c>
      <c r="J1363" s="216" t="str">
        <f aca="true">IF(ISERROR($V1363),"",OFFSET('Smelter Look-up'!$I$4,$V1363-4,0))</f>
        <v/>
      </c>
      <c r="K1363" s="217"/>
      <c r="L1363" s="217"/>
      <c r="M1363" s="217"/>
      <c r="N1363" s="217"/>
      <c r="O1363" s="217"/>
      <c r="P1363" s="218"/>
      <c r="Q1363" s="219"/>
      <c r="R1363" s="220" t="str">
        <f aca="true">IF(ISERROR($V1363),"",OFFSET('Smelter Look-up'!$C$4,$V1363-4,0)&amp;"")</f>
        <v/>
      </c>
      <c r="S1363" s="221" t="str">
        <f aca="true">IF(B1363="","",IF(ISERROR(MATCH($E1363,CL,0)),"Unknown",INDIRECT("'C'!$A$"&amp;MATCH($E1363,CL,0)+1)))</f>
        <v/>
      </c>
      <c r="T1363" s="221" t="str">
        <f aca="true">IF(B1363="","",IF(ISERROR(MATCH($J1363,SorP!$B$1:$B$6279,0)),"",INDIRECT("'SorP'!$A$"&amp;MATCH($S1363&amp;$J1363,SorP!C:C,0))))</f>
        <v/>
      </c>
      <c r="U1363" s="222"/>
      <c r="V1363" s="223" t="e">
        <f aca="false">IF(C1363="",NA(),IF(OR(C1363="Smelter not listed",C1363="Smelter not yet identified"),MATCH($B1363&amp;$D1363,'Smelter Look-up'!$J:$J,0),MATCH($B1363&amp;$C1363,'Smelter Look-up'!$J:$J,0)))</f>
        <v>#N/A</v>
      </c>
      <c r="X1363" s="179" t="n">
        <f aca="false">IF(AND(C1363="Smelter not listed",OR(LEN(D1363)=0,LEN(E1363)=0)),1,0)</f>
        <v>0</v>
      </c>
      <c r="AB1363" s="224" t="str">
        <f aca="false">B1363&amp;C1363</f>
        <v/>
      </c>
    </row>
    <row r="1364" s="179" customFormat="true" ht="20.25" hidden="false" customHeight="false" outlineLevel="0" collapsed="false">
      <c r="A1364" s="221"/>
      <c r="B1364" s="211" t="str">
        <f aca="false">IF(LEN(A1364)=0,"",INDEX('Smelter Look-up'!$A:$A,MATCH($A1364,'Smelter Look-up'!$E:$E,0)))</f>
        <v/>
      </c>
      <c r="C1364" s="212" t="str">
        <f aca="false">IF(LEN(A1364)=0,"",INDEX('Smelter Look-up'!$C:$C,MATCH($A1364,'Smelter Look-up'!$E:$E,0)))</f>
        <v/>
      </c>
      <c r="D1364" s="213"/>
      <c r="E1364" s="211" t="str">
        <f aca="true">IF(ISERROR($V1364),"",OFFSET('Smelter Look-up'!$D$4,$V1364-4,0)&amp;"")</f>
        <v/>
      </c>
      <c r="F1364" s="214" t="str">
        <f aca="true">IF(ISERROR($V1364),"",OFFSET('Smelter Look-up'!$E$4,$V1364-4,0))</f>
        <v/>
      </c>
      <c r="G1364" s="214" t="str">
        <f aca="true">IF(C1364=$X$4,IF(ISERROR($V1364),"Enter smelter details","RMI"),IF(ISERROR($V1364),"",OFFSET('Smelter Look-up'!$F$4,$V1364-4,0)))</f>
        <v/>
      </c>
      <c r="H1364" s="215" t="str">
        <f aca="true">IF(ISERROR($V1364),"",OFFSET('Smelter Look-up'!$G$4,$V1364-4,0))</f>
        <v/>
      </c>
      <c r="I1364" s="216" t="str">
        <f aca="true">IF(ISERROR($V1364),"",OFFSET('Smelter Look-up'!$H$4,$V1364-4,0))</f>
        <v/>
      </c>
      <c r="J1364" s="216" t="str">
        <f aca="true">IF(ISERROR($V1364),"",OFFSET('Smelter Look-up'!$I$4,$V1364-4,0))</f>
        <v/>
      </c>
      <c r="K1364" s="217"/>
      <c r="L1364" s="217"/>
      <c r="M1364" s="217"/>
      <c r="N1364" s="217"/>
      <c r="O1364" s="217"/>
      <c r="P1364" s="218"/>
      <c r="Q1364" s="219"/>
      <c r="R1364" s="220" t="str">
        <f aca="true">IF(ISERROR($V1364),"",OFFSET('Smelter Look-up'!$C$4,$V1364-4,0)&amp;"")</f>
        <v/>
      </c>
      <c r="S1364" s="221" t="str">
        <f aca="true">IF(B1364="","",IF(ISERROR(MATCH($E1364,CL,0)),"Unknown",INDIRECT("'C'!$A$"&amp;MATCH($E1364,CL,0)+1)))</f>
        <v/>
      </c>
      <c r="T1364" s="221" t="str">
        <f aca="true">IF(B1364="","",IF(ISERROR(MATCH($J1364,SorP!$B$1:$B$6279,0)),"",INDIRECT("'SorP'!$A$"&amp;MATCH($S1364&amp;$J1364,SorP!C:C,0))))</f>
        <v/>
      </c>
      <c r="U1364" s="222"/>
      <c r="V1364" s="223" t="e">
        <f aca="false">IF(C1364="",NA(),IF(OR(C1364="Smelter not listed",C1364="Smelter not yet identified"),MATCH($B1364&amp;$D1364,'Smelter Look-up'!$J:$J,0),MATCH($B1364&amp;$C1364,'Smelter Look-up'!$J:$J,0)))</f>
        <v>#N/A</v>
      </c>
      <c r="X1364" s="179" t="n">
        <f aca="false">IF(AND(C1364="Smelter not listed",OR(LEN(D1364)=0,LEN(E1364)=0)),1,0)</f>
        <v>0</v>
      </c>
      <c r="AB1364" s="224" t="str">
        <f aca="false">B1364&amp;C1364</f>
        <v/>
      </c>
    </row>
    <row r="1365" s="179" customFormat="true" ht="20.25" hidden="false" customHeight="false" outlineLevel="0" collapsed="false">
      <c r="A1365" s="221"/>
      <c r="B1365" s="211" t="str">
        <f aca="false">IF(LEN(A1365)=0,"",INDEX('Smelter Look-up'!$A:$A,MATCH($A1365,'Smelter Look-up'!$E:$E,0)))</f>
        <v/>
      </c>
      <c r="C1365" s="212" t="str">
        <f aca="false">IF(LEN(A1365)=0,"",INDEX('Smelter Look-up'!$C:$C,MATCH($A1365,'Smelter Look-up'!$E:$E,0)))</f>
        <v/>
      </c>
      <c r="D1365" s="213"/>
      <c r="E1365" s="211" t="str">
        <f aca="true">IF(ISERROR($V1365),"",OFFSET('Smelter Look-up'!$D$4,$V1365-4,0)&amp;"")</f>
        <v/>
      </c>
      <c r="F1365" s="214" t="str">
        <f aca="true">IF(ISERROR($V1365),"",OFFSET('Smelter Look-up'!$E$4,$V1365-4,0))</f>
        <v/>
      </c>
      <c r="G1365" s="214" t="str">
        <f aca="true">IF(C1365=$X$4,IF(ISERROR($V1365),"Enter smelter details","RMI"),IF(ISERROR($V1365),"",OFFSET('Smelter Look-up'!$F$4,$V1365-4,0)))</f>
        <v/>
      </c>
      <c r="H1365" s="215" t="str">
        <f aca="true">IF(ISERROR($V1365),"",OFFSET('Smelter Look-up'!$G$4,$V1365-4,0))</f>
        <v/>
      </c>
      <c r="I1365" s="216" t="str">
        <f aca="true">IF(ISERROR($V1365),"",OFFSET('Smelter Look-up'!$H$4,$V1365-4,0))</f>
        <v/>
      </c>
      <c r="J1365" s="216" t="str">
        <f aca="true">IF(ISERROR($V1365),"",OFFSET('Smelter Look-up'!$I$4,$V1365-4,0))</f>
        <v/>
      </c>
      <c r="K1365" s="217"/>
      <c r="L1365" s="217"/>
      <c r="M1365" s="217"/>
      <c r="N1365" s="217"/>
      <c r="O1365" s="217"/>
      <c r="P1365" s="218"/>
      <c r="Q1365" s="219"/>
      <c r="R1365" s="220" t="str">
        <f aca="true">IF(ISERROR($V1365),"",OFFSET('Smelter Look-up'!$C$4,$V1365-4,0)&amp;"")</f>
        <v/>
      </c>
      <c r="S1365" s="221" t="str">
        <f aca="true">IF(B1365="","",IF(ISERROR(MATCH($E1365,CL,0)),"Unknown",INDIRECT("'C'!$A$"&amp;MATCH($E1365,CL,0)+1)))</f>
        <v/>
      </c>
      <c r="T1365" s="221" t="str">
        <f aca="true">IF(B1365="","",IF(ISERROR(MATCH($J1365,SorP!$B$1:$B$6279,0)),"",INDIRECT("'SorP'!$A$"&amp;MATCH($S1365&amp;$J1365,SorP!C:C,0))))</f>
        <v/>
      </c>
      <c r="U1365" s="222"/>
      <c r="V1365" s="223" t="e">
        <f aca="false">IF(C1365="",NA(),IF(OR(C1365="Smelter not listed",C1365="Smelter not yet identified"),MATCH($B1365&amp;$D1365,'Smelter Look-up'!$J:$J,0),MATCH($B1365&amp;$C1365,'Smelter Look-up'!$J:$J,0)))</f>
        <v>#N/A</v>
      </c>
      <c r="X1365" s="179" t="n">
        <f aca="false">IF(AND(C1365="Smelter not listed",OR(LEN(D1365)=0,LEN(E1365)=0)),1,0)</f>
        <v>0</v>
      </c>
      <c r="AB1365" s="224" t="str">
        <f aca="false">B1365&amp;C1365</f>
        <v/>
      </c>
    </row>
    <row r="1366" s="179" customFormat="true" ht="20.25" hidden="false" customHeight="false" outlineLevel="0" collapsed="false">
      <c r="A1366" s="221"/>
      <c r="B1366" s="211" t="str">
        <f aca="false">IF(LEN(A1366)=0,"",INDEX('Smelter Look-up'!$A:$A,MATCH($A1366,'Smelter Look-up'!$E:$E,0)))</f>
        <v/>
      </c>
      <c r="C1366" s="212" t="str">
        <f aca="false">IF(LEN(A1366)=0,"",INDEX('Smelter Look-up'!$C:$C,MATCH($A1366,'Smelter Look-up'!$E:$E,0)))</f>
        <v/>
      </c>
      <c r="D1366" s="213"/>
      <c r="E1366" s="211" t="str">
        <f aca="true">IF(ISERROR($V1366),"",OFFSET('Smelter Look-up'!$D$4,$V1366-4,0)&amp;"")</f>
        <v/>
      </c>
      <c r="F1366" s="214" t="str">
        <f aca="true">IF(ISERROR($V1366),"",OFFSET('Smelter Look-up'!$E$4,$V1366-4,0))</f>
        <v/>
      </c>
      <c r="G1366" s="214" t="str">
        <f aca="true">IF(C1366=$X$4,IF(ISERROR($V1366),"Enter smelter details","RMI"),IF(ISERROR($V1366),"",OFFSET('Smelter Look-up'!$F$4,$V1366-4,0)))</f>
        <v/>
      </c>
      <c r="H1366" s="215" t="str">
        <f aca="true">IF(ISERROR($V1366),"",OFFSET('Smelter Look-up'!$G$4,$V1366-4,0))</f>
        <v/>
      </c>
      <c r="I1366" s="216" t="str">
        <f aca="true">IF(ISERROR($V1366),"",OFFSET('Smelter Look-up'!$H$4,$V1366-4,0))</f>
        <v/>
      </c>
      <c r="J1366" s="216" t="str">
        <f aca="true">IF(ISERROR($V1366),"",OFFSET('Smelter Look-up'!$I$4,$V1366-4,0))</f>
        <v/>
      </c>
      <c r="K1366" s="217"/>
      <c r="L1366" s="217"/>
      <c r="M1366" s="217"/>
      <c r="N1366" s="217"/>
      <c r="O1366" s="217"/>
      <c r="P1366" s="218"/>
      <c r="Q1366" s="219"/>
      <c r="R1366" s="220" t="str">
        <f aca="true">IF(ISERROR($V1366),"",OFFSET('Smelter Look-up'!$C$4,$V1366-4,0)&amp;"")</f>
        <v/>
      </c>
      <c r="S1366" s="221" t="str">
        <f aca="true">IF(B1366="","",IF(ISERROR(MATCH($E1366,CL,0)),"Unknown",INDIRECT("'C'!$A$"&amp;MATCH($E1366,CL,0)+1)))</f>
        <v/>
      </c>
      <c r="T1366" s="221" t="str">
        <f aca="true">IF(B1366="","",IF(ISERROR(MATCH($J1366,SorP!$B$1:$B$6279,0)),"",INDIRECT("'SorP'!$A$"&amp;MATCH($S1366&amp;$J1366,SorP!C:C,0))))</f>
        <v/>
      </c>
      <c r="U1366" s="222"/>
      <c r="V1366" s="223" t="e">
        <f aca="false">IF(C1366="",NA(),IF(OR(C1366="Smelter not listed",C1366="Smelter not yet identified"),MATCH($B1366&amp;$D1366,'Smelter Look-up'!$J:$J,0),MATCH($B1366&amp;$C1366,'Smelter Look-up'!$J:$J,0)))</f>
        <v>#N/A</v>
      </c>
      <c r="X1366" s="179" t="n">
        <f aca="false">IF(AND(C1366="Smelter not listed",OR(LEN(D1366)=0,LEN(E1366)=0)),1,0)</f>
        <v>0</v>
      </c>
      <c r="AB1366" s="224" t="str">
        <f aca="false">B1366&amp;C1366</f>
        <v/>
      </c>
    </row>
    <row r="1367" s="179" customFormat="true" ht="20.25" hidden="false" customHeight="false" outlineLevel="0" collapsed="false">
      <c r="A1367" s="221"/>
      <c r="B1367" s="211" t="str">
        <f aca="false">IF(LEN(A1367)=0,"",INDEX('Smelter Look-up'!$A:$A,MATCH($A1367,'Smelter Look-up'!$E:$E,0)))</f>
        <v/>
      </c>
      <c r="C1367" s="212" t="str">
        <f aca="false">IF(LEN(A1367)=0,"",INDEX('Smelter Look-up'!$C:$C,MATCH($A1367,'Smelter Look-up'!$E:$E,0)))</f>
        <v/>
      </c>
      <c r="D1367" s="213"/>
      <c r="E1367" s="211" t="str">
        <f aca="true">IF(ISERROR($V1367),"",OFFSET('Smelter Look-up'!$D$4,$V1367-4,0)&amp;"")</f>
        <v/>
      </c>
      <c r="F1367" s="214" t="str">
        <f aca="true">IF(ISERROR($V1367),"",OFFSET('Smelter Look-up'!$E$4,$V1367-4,0))</f>
        <v/>
      </c>
      <c r="G1367" s="214" t="str">
        <f aca="true">IF(C1367=$X$4,IF(ISERROR($V1367),"Enter smelter details","RMI"),IF(ISERROR($V1367),"",OFFSET('Smelter Look-up'!$F$4,$V1367-4,0)))</f>
        <v/>
      </c>
      <c r="H1367" s="215" t="str">
        <f aca="true">IF(ISERROR($V1367),"",OFFSET('Smelter Look-up'!$G$4,$V1367-4,0))</f>
        <v/>
      </c>
      <c r="I1367" s="216" t="str">
        <f aca="true">IF(ISERROR($V1367),"",OFFSET('Smelter Look-up'!$H$4,$V1367-4,0))</f>
        <v/>
      </c>
      <c r="J1367" s="216" t="str">
        <f aca="true">IF(ISERROR($V1367),"",OFFSET('Smelter Look-up'!$I$4,$V1367-4,0))</f>
        <v/>
      </c>
      <c r="K1367" s="217"/>
      <c r="L1367" s="217"/>
      <c r="M1367" s="217"/>
      <c r="N1367" s="217"/>
      <c r="O1367" s="217"/>
      <c r="P1367" s="218"/>
      <c r="Q1367" s="219"/>
      <c r="R1367" s="220" t="str">
        <f aca="true">IF(ISERROR($V1367),"",OFFSET('Smelter Look-up'!$C$4,$V1367-4,0)&amp;"")</f>
        <v/>
      </c>
      <c r="S1367" s="221" t="str">
        <f aca="true">IF(B1367="","",IF(ISERROR(MATCH($E1367,CL,0)),"Unknown",INDIRECT("'C'!$A$"&amp;MATCH($E1367,CL,0)+1)))</f>
        <v/>
      </c>
      <c r="T1367" s="221" t="str">
        <f aca="true">IF(B1367="","",IF(ISERROR(MATCH($J1367,SorP!$B$1:$B$6279,0)),"",INDIRECT("'SorP'!$A$"&amp;MATCH($S1367&amp;$J1367,SorP!C:C,0))))</f>
        <v/>
      </c>
      <c r="U1367" s="222"/>
      <c r="V1367" s="223" t="e">
        <f aca="false">IF(C1367="",NA(),IF(OR(C1367="Smelter not listed",C1367="Smelter not yet identified"),MATCH($B1367&amp;$D1367,'Smelter Look-up'!$J:$J,0),MATCH($B1367&amp;$C1367,'Smelter Look-up'!$J:$J,0)))</f>
        <v>#N/A</v>
      </c>
      <c r="X1367" s="179" t="n">
        <f aca="false">IF(AND(C1367="Smelter not listed",OR(LEN(D1367)=0,LEN(E1367)=0)),1,0)</f>
        <v>0</v>
      </c>
      <c r="AB1367" s="224" t="str">
        <f aca="false">B1367&amp;C1367</f>
        <v/>
      </c>
    </row>
    <row r="1368" s="179" customFormat="true" ht="20.25" hidden="false" customHeight="false" outlineLevel="0" collapsed="false">
      <c r="A1368" s="221"/>
      <c r="B1368" s="211" t="str">
        <f aca="false">IF(LEN(A1368)=0,"",INDEX('Smelter Look-up'!$A:$A,MATCH($A1368,'Smelter Look-up'!$E:$E,0)))</f>
        <v/>
      </c>
      <c r="C1368" s="212" t="str">
        <f aca="false">IF(LEN(A1368)=0,"",INDEX('Smelter Look-up'!$C:$C,MATCH($A1368,'Smelter Look-up'!$E:$E,0)))</f>
        <v/>
      </c>
      <c r="D1368" s="213"/>
      <c r="E1368" s="211" t="str">
        <f aca="true">IF(ISERROR($V1368),"",OFFSET('Smelter Look-up'!$D$4,$V1368-4,0)&amp;"")</f>
        <v/>
      </c>
      <c r="F1368" s="214" t="str">
        <f aca="true">IF(ISERROR($V1368),"",OFFSET('Smelter Look-up'!$E$4,$V1368-4,0))</f>
        <v/>
      </c>
      <c r="G1368" s="214" t="str">
        <f aca="true">IF(C1368=$X$4,IF(ISERROR($V1368),"Enter smelter details","RMI"),IF(ISERROR($V1368),"",OFFSET('Smelter Look-up'!$F$4,$V1368-4,0)))</f>
        <v/>
      </c>
      <c r="H1368" s="215" t="str">
        <f aca="true">IF(ISERROR($V1368),"",OFFSET('Smelter Look-up'!$G$4,$V1368-4,0))</f>
        <v/>
      </c>
      <c r="I1368" s="216" t="str">
        <f aca="true">IF(ISERROR($V1368),"",OFFSET('Smelter Look-up'!$H$4,$V1368-4,0))</f>
        <v/>
      </c>
      <c r="J1368" s="216" t="str">
        <f aca="true">IF(ISERROR($V1368),"",OFFSET('Smelter Look-up'!$I$4,$V1368-4,0))</f>
        <v/>
      </c>
      <c r="K1368" s="217"/>
      <c r="L1368" s="217"/>
      <c r="M1368" s="217"/>
      <c r="N1368" s="217"/>
      <c r="O1368" s="217"/>
      <c r="P1368" s="218"/>
      <c r="Q1368" s="219"/>
      <c r="R1368" s="220" t="str">
        <f aca="true">IF(ISERROR($V1368),"",OFFSET('Smelter Look-up'!$C$4,$V1368-4,0)&amp;"")</f>
        <v/>
      </c>
      <c r="S1368" s="221" t="str">
        <f aca="true">IF(B1368="","",IF(ISERROR(MATCH($E1368,CL,0)),"Unknown",INDIRECT("'C'!$A$"&amp;MATCH($E1368,CL,0)+1)))</f>
        <v/>
      </c>
      <c r="T1368" s="221" t="str">
        <f aca="true">IF(B1368="","",IF(ISERROR(MATCH($J1368,SorP!$B$1:$B$6279,0)),"",INDIRECT("'SorP'!$A$"&amp;MATCH($S1368&amp;$J1368,SorP!C:C,0))))</f>
        <v/>
      </c>
      <c r="U1368" s="222"/>
      <c r="V1368" s="223" t="e">
        <f aca="false">IF(C1368="",NA(),IF(OR(C1368="Smelter not listed",C1368="Smelter not yet identified"),MATCH($B1368&amp;$D1368,'Smelter Look-up'!$J:$J,0),MATCH($B1368&amp;$C1368,'Smelter Look-up'!$J:$J,0)))</f>
        <v>#N/A</v>
      </c>
      <c r="X1368" s="179" t="n">
        <f aca="false">IF(AND(C1368="Smelter not listed",OR(LEN(D1368)=0,LEN(E1368)=0)),1,0)</f>
        <v>0</v>
      </c>
      <c r="AB1368" s="224" t="str">
        <f aca="false">B1368&amp;C1368</f>
        <v/>
      </c>
    </row>
    <row r="1369" s="179" customFormat="true" ht="20.25" hidden="false" customHeight="false" outlineLevel="0" collapsed="false">
      <c r="A1369" s="221"/>
      <c r="B1369" s="211" t="str">
        <f aca="false">IF(LEN(A1369)=0,"",INDEX('Smelter Look-up'!$A:$A,MATCH($A1369,'Smelter Look-up'!$E:$E,0)))</f>
        <v/>
      </c>
      <c r="C1369" s="212" t="str">
        <f aca="false">IF(LEN(A1369)=0,"",INDEX('Smelter Look-up'!$C:$C,MATCH($A1369,'Smelter Look-up'!$E:$E,0)))</f>
        <v/>
      </c>
      <c r="D1369" s="213"/>
      <c r="E1369" s="211" t="str">
        <f aca="true">IF(ISERROR($V1369),"",OFFSET('Smelter Look-up'!$D$4,$V1369-4,0)&amp;"")</f>
        <v/>
      </c>
      <c r="F1369" s="214" t="str">
        <f aca="true">IF(ISERROR($V1369),"",OFFSET('Smelter Look-up'!$E$4,$V1369-4,0))</f>
        <v/>
      </c>
      <c r="G1369" s="214" t="str">
        <f aca="true">IF(C1369=$X$4,IF(ISERROR($V1369),"Enter smelter details","RMI"),IF(ISERROR($V1369),"",OFFSET('Smelter Look-up'!$F$4,$V1369-4,0)))</f>
        <v/>
      </c>
      <c r="H1369" s="215" t="str">
        <f aca="true">IF(ISERROR($V1369),"",OFFSET('Smelter Look-up'!$G$4,$V1369-4,0))</f>
        <v/>
      </c>
      <c r="I1369" s="216" t="str">
        <f aca="true">IF(ISERROR($V1369),"",OFFSET('Smelter Look-up'!$H$4,$V1369-4,0))</f>
        <v/>
      </c>
      <c r="J1369" s="216" t="str">
        <f aca="true">IF(ISERROR($V1369),"",OFFSET('Smelter Look-up'!$I$4,$V1369-4,0))</f>
        <v/>
      </c>
      <c r="K1369" s="217"/>
      <c r="L1369" s="217"/>
      <c r="M1369" s="217"/>
      <c r="N1369" s="217"/>
      <c r="O1369" s="217"/>
      <c r="P1369" s="218"/>
      <c r="Q1369" s="219"/>
      <c r="R1369" s="220" t="str">
        <f aca="true">IF(ISERROR($V1369),"",OFFSET('Smelter Look-up'!$C$4,$V1369-4,0)&amp;"")</f>
        <v/>
      </c>
      <c r="S1369" s="221" t="str">
        <f aca="true">IF(B1369="","",IF(ISERROR(MATCH($E1369,CL,0)),"Unknown",INDIRECT("'C'!$A$"&amp;MATCH($E1369,CL,0)+1)))</f>
        <v/>
      </c>
      <c r="T1369" s="221" t="str">
        <f aca="true">IF(B1369="","",IF(ISERROR(MATCH($J1369,SorP!$B$1:$B$6279,0)),"",INDIRECT("'SorP'!$A$"&amp;MATCH($S1369&amp;$J1369,SorP!C:C,0))))</f>
        <v/>
      </c>
      <c r="U1369" s="222"/>
      <c r="V1369" s="223" t="e">
        <f aca="false">IF(C1369="",NA(),IF(OR(C1369="Smelter not listed",C1369="Smelter not yet identified"),MATCH($B1369&amp;$D1369,'Smelter Look-up'!$J:$J,0),MATCH($B1369&amp;$C1369,'Smelter Look-up'!$J:$J,0)))</f>
        <v>#N/A</v>
      </c>
      <c r="X1369" s="179" t="n">
        <f aca="false">IF(AND(C1369="Smelter not listed",OR(LEN(D1369)=0,LEN(E1369)=0)),1,0)</f>
        <v>0</v>
      </c>
      <c r="AB1369" s="224" t="str">
        <f aca="false">B1369&amp;C1369</f>
        <v/>
      </c>
    </row>
    <row r="1370" s="179" customFormat="true" ht="20.25" hidden="false" customHeight="false" outlineLevel="0" collapsed="false">
      <c r="A1370" s="221"/>
      <c r="B1370" s="211" t="str">
        <f aca="false">IF(LEN(A1370)=0,"",INDEX('Smelter Look-up'!$A:$A,MATCH($A1370,'Smelter Look-up'!$E:$E,0)))</f>
        <v/>
      </c>
      <c r="C1370" s="212" t="str">
        <f aca="false">IF(LEN(A1370)=0,"",INDEX('Smelter Look-up'!$C:$C,MATCH($A1370,'Smelter Look-up'!$E:$E,0)))</f>
        <v/>
      </c>
      <c r="D1370" s="213"/>
      <c r="E1370" s="211" t="str">
        <f aca="true">IF(ISERROR($V1370),"",OFFSET('Smelter Look-up'!$D$4,$V1370-4,0)&amp;"")</f>
        <v/>
      </c>
      <c r="F1370" s="214" t="str">
        <f aca="true">IF(ISERROR($V1370),"",OFFSET('Smelter Look-up'!$E$4,$V1370-4,0))</f>
        <v/>
      </c>
      <c r="G1370" s="214" t="str">
        <f aca="true">IF(C1370=$X$4,IF(ISERROR($V1370),"Enter smelter details","RMI"),IF(ISERROR($V1370),"",OFFSET('Smelter Look-up'!$F$4,$V1370-4,0)))</f>
        <v/>
      </c>
      <c r="H1370" s="215" t="str">
        <f aca="true">IF(ISERROR($V1370),"",OFFSET('Smelter Look-up'!$G$4,$V1370-4,0))</f>
        <v/>
      </c>
      <c r="I1370" s="216" t="str">
        <f aca="true">IF(ISERROR($V1370),"",OFFSET('Smelter Look-up'!$H$4,$V1370-4,0))</f>
        <v/>
      </c>
      <c r="J1370" s="216" t="str">
        <f aca="true">IF(ISERROR($V1370),"",OFFSET('Smelter Look-up'!$I$4,$V1370-4,0))</f>
        <v/>
      </c>
      <c r="K1370" s="217"/>
      <c r="L1370" s="217"/>
      <c r="M1370" s="217"/>
      <c r="N1370" s="217"/>
      <c r="O1370" s="217"/>
      <c r="P1370" s="218"/>
      <c r="Q1370" s="219"/>
      <c r="R1370" s="220" t="str">
        <f aca="true">IF(ISERROR($V1370),"",OFFSET('Smelter Look-up'!$C$4,$V1370-4,0)&amp;"")</f>
        <v/>
      </c>
      <c r="S1370" s="221" t="str">
        <f aca="true">IF(B1370="","",IF(ISERROR(MATCH($E1370,CL,0)),"Unknown",INDIRECT("'C'!$A$"&amp;MATCH($E1370,CL,0)+1)))</f>
        <v/>
      </c>
      <c r="T1370" s="221" t="str">
        <f aca="true">IF(B1370="","",IF(ISERROR(MATCH($J1370,SorP!$B$1:$B$6279,0)),"",INDIRECT("'SorP'!$A$"&amp;MATCH($S1370&amp;$J1370,SorP!C:C,0))))</f>
        <v/>
      </c>
      <c r="U1370" s="222"/>
      <c r="V1370" s="223" t="e">
        <f aca="false">IF(C1370="",NA(),IF(OR(C1370="Smelter not listed",C1370="Smelter not yet identified"),MATCH($B1370&amp;$D1370,'Smelter Look-up'!$J:$J,0),MATCH($B1370&amp;$C1370,'Smelter Look-up'!$J:$J,0)))</f>
        <v>#N/A</v>
      </c>
      <c r="X1370" s="179" t="n">
        <f aca="false">IF(AND(C1370="Smelter not listed",OR(LEN(D1370)=0,LEN(E1370)=0)),1,0)</f>
        <v>0</v>
      </c>
      <c r="AB1370" s="224" t="str">
        <f aca="false">B1370&amp;C1370</f>
        <v/>
      </c>
    </row>
    <row r="1371" s="179" customFormat="true" ht="20.25" hidden="false" customHeight="false" outlineLevel="0" collapsed="false">
      <c r="A1371" s="221"/>
      <c r="B1371" s="211" t="str">
        <f aca="false">IF(LEN(A1371)=0,"",INDEX('Smelter Look-up'!$A:$A,MATCH($A1371,'Smelter Look-up'!$E:$E,0)))</f>
        <v/>
      </c>
      <c r="C1371" s="212" t="str">
        <f aca="false">IF(LEN(A1371)=0,"",INDEX('Smelter Look-up'!$C:$C,MATCH($A1371,'Smelter Look-up'!$E:$E,0)))</f>
        <v/>
      </c>
      <c r="D1371" s="213"/>
      <c r="E1371" s="211" t="str">
        <f aca="true">IF(ISERROR($V1371),"",OFFSET('Smelter Look-up'!$D$4,$V1371-4,0)&amp;"")</f>
        <v/>
      </c>
      <c r="F1371" s="214" t="str">
        <f aca="true">IF(ISERROR($V1371),"",OFFSET('Smelter Look-up'!$E$4,$V1371-4,0))</f>
        <v/>
      </c>
      <c r="G1371" s="214" t="str">
        <f aca="true">IF(C1371=$X$4,IF(ISERROR($V1371),"Enter smelter details","RMI"),IF(ISERROR($V1371),"",OFFSET('Smelter Look-up'!$F$4,$V1371-4,0)))</f>
        <v/>
      </c>
      <c r="H1371" s="215" t="str">
        <f aca="true">IF(ISERROR($V1371),"",OFFSET('Smelter Look-up'!$G$4,$V1371-4,0))</f>
        <v/>
      </c>
      <c r="I1371" s="216" t="str">
        <f aca="true">IF(ISERROR($V1371),"",OFFSET('Smelter Look-up'!$H$4,$V1371-4,0))</f>
        <v/>
      </c>
      <c r="J1371" s="216" t="str">
        <f aca="true">IF(ISERROR($V1371),"",OFFSET('Smelter Look-up'!$I$4,$V1371-4,0))</f>
        <v/>
      </c>
      <c r="K1371" s="217"/>
      <c r="L1371" s="217"/>
      <c r="M1371" s="217"/>
      <c r="N1371" s="217"/>
      <c r="O1371" s="217"/>
      <c r="P1371" s="218"/>
      <c r="Q1371" s="219"/>
      <c r="R1371" s="220" t="str">
        <f aca="true">IF(ISERROR($V1371),"",OFFSET('Smelter Look-up'!$C$4,$V1371-4,0)&amp;"")</f>
        <v/>
      </c>
      <c r="S1371" s="221" t="str">
        <f aca="true">IF(B1371="","",IF(ISERROR(MATCH($E1371,CL,0)),"Unknown",INDIRECT("'C'!$A$"&amp;MATCH($E1371,CL,0)+1)))</f>
        <v/>
      </c>
      <c r="T1371" s="221" t="str">
        <f aca="true">IF(B1371="","",IF(ISERROR(MATCH($J1371,SorP!$B$1:$B$6279,0)),"",INDIRECT("'SorP'!$A$"&amp;MATCH($S1371&amp;$J1371,SorP!C:C,0))))</f>
        <v/>
      </c>
      <c r="U1371" s="222"/>
      <c r="V1371" s="223" t="e">
        <f aca="false">IF(C1371="",NA(),IF(OR(C1371="Smelter not listed",C1371="Smelter not yet identified"),MATCH($B1371&amp;$D1371,'Smelter Look-up'!$J:$J,0),MATCH($B1371&amp;$C1371,'Smelter Look-up'!$J:$J,0)))</f>
        <v>#N/A</v>
      </c>
      <c r="X1371" s="179" t="n">
        <f aca="false">IF(AND(C1371="Smelter not listed",OR(LEN(D1371)=0,LEN(E1371)=0)),1,0)</f>
        <v>0</v>
      </c>
      <c r="AB1371" s="224" t="str">
        <f aca="false">B1371&amp;C1371</f>
        <v/>
      </c>
    </row>
    <row r="1372" s="179" customFormat="true" ht="20.25" hidden="false" customHeight="false" outlineLevel="0" collapsed="false">
      <c r="A1372" s="221"/>
      <c r="B1372" s="211" t="str">
        <f aca="false">IF(LEN(A1372)=0,"",INDEX('Smelter Look-up'!$A:$A,MATCH($A1372,'Smelter Look-up'!$E:$E,0)))</f>
        <v/>
      </c>
      <c r="C1372" s="212" t="str">
        <f aca="false">IF(LEN(A1372)=0,"",INDEX('Smelter Look-up'!$C:$C,MATCH($A1372,'Smelter Look-up'!$E:$E,0)))</f>
        <v/>
      </c>
      <c r="D1372" s="213"/>
      <c r="E1372" s="211" t="str">
        <f aca="true">IF(ISERROR($V1372),"",OFFSET('Smelter Look-up'!$D$4,$V1372-4,0)&amp;"")</f>
        <v/>
      </c>
      <c r="F1372" s="214" t="str">
        <f aca="true">IF(ISERROR($V1372),"",OFFSET('Smelter Look-up'!$E$4,$V1372-4,0))</f>
        <v/>
      </c>
      <c r="G1372" s="214" t="str">
        <f aca="true">IF(C1372=$X$4,IF(ISERROR($V1372),"Enter smelter details","RMI"),IF(ISERROR($V1372),"",OFFSET('Smelter Look-up'!$F$4,$V1372-4,0)))</f>
        <v/>
      </c>
      <c r="H1372" s="215" t="str">
        <f aca="true">IF(ISERROR($V1372),"",OFFSET('Smelter Look-up'!$G$4,$V1372-4,0))</f>
        <v/>
      </c>
      <c r="I1372" s="216" t="str">
        <f aca="true">IF(ISERROR($V1372),"",OFFSET('Smelter Look-up'!$H$4,$V1372-4,0))</f>
        <v/>
      </c>
      <c r="J1372" s="216" t="str">
        <f aca="true">IF(ISERROR($V1372),"",OFFSET('Smelter Look-up'!$I$4,$V1372-4,0))</f>
        <v/>
      </c>
      <c r="K1372" s="217"/>
      <c r="L1372" s="217"/>
      <c r="M1372" s="217"/>
      <c r="N1372" s="217"/>
      <c r="O1372" s="217"/>
      <c r="P1372" s="218"/>
      <c r="Q1372" s="219"/>
      <c r="R1372" s="220" t="str">
        <f aca="true">IF(ISERROR($V1372),"",OFFSET('Smelter Look-up'!$C$4,$V1372-4,0)&amp;"")</f>
        <v/>
      </c>
      <c r="S1372" s="221" t="str">
        <f aca="true">IF(B1372="","",IF(ISERROR(MATCH($E1372,CL,0)),"Unknown",INDIRECT("'C'!$A$"&amp;MATCH($E1372,CL,0)+1)))</f>
        <v/>
      </c>
      <c r="T1372" s="221" t="str">
        <f aca="true">IF(B1372="","",IF(ISERROR(MATCH($J1372,SorP!$B$1:$B$6279,0)),"",INDIRECT("'SorP'!$A$"&amp;MATCH($S1372&amp;$J1372,SorP!C:C,0))))</f>
        <v/>
      </c>
      <c r="U1372" s="222"/>
      <c r="V1372" s="223" t="e">
        <f aca="false">IF(C1372="",NA(),IF(OR(C1372="Smelter not listed",C1372="Smelter not yet identified"),MATCH($B1372&amp;$D1372,'Smelter Look-up'!$J:$J,0),MATCH($B1372&amp;$C1372,'Smelter Look-up'!$J:$J,0)))</f>
        <v>#N/A</v>
      </c>
      <c r="X1372" s="179" t="n">
        <f aca="false">IF(AND(C1372="Smelter not listed",OR(LEN(D1372)=0,LEN(E1372)=0)),1,0)</f>
        <v>0</v>
      </c>
      <c r="AB1372" s="224" t="str">
        <f aca="false">B1372&amp;C1372</f>
        <v/>
      </c>
    </row>
    <row r="1373" s="179" customFormat="true" ht="20.25" hidden="false" customHeight="false" outlineLevel="0" collapsed="false">
      <c r="A1373" s="221"/>
      <c r="B1373" s="211" t="str">
        <f aca="false">IF(LEN(A1373)=0,"",INDEX('Smelter Look-up'!$A:$A,MATCH($A1373,'Smelter Look-up'!$E:$E,0)))</f>
        <v/>
      </c>
      <c r="C1373" s="212" t="str">
        <f aca="false">IF(LEN(A1373)=0,"",INDEX('Smelter Look-up'!$C:$C,MATCH($A1373,'Smelter Look-up'!$E:$E,0)))</f>
        <v/>
      </c>
      <c r="D1373" s="213"/>
      <c r="E1373" s="211" t="str">
        <f aca="true">IF(ISERROR($V1373),"",OFFSET('Smelter Look-up'!$D$4,$V1373-4,0)&amp;"")</f>
        <v/>
      </c>
      <c r="F1373" s="214" t="str">
        <f aca="true">IF(ISERROR($V1373),"",OFFSET('Smelter Look-up'!$E$4,$V1373-4,0))</f>
        <v/>
      </c>
      <c r="G1373" s="214" t="str">
        <f aca="true">IF(C1373=$X$4,IF(ISERROR($V1373),"Enter smelter details","RMI"),IF(ISERROR($V1373),"",OFFSET('Smelter Look-up'!$F$4,$V1373-4,0)))</f>
        <v/>
      </c>
      <c r="H1373" s="215" t="str">
        <f aca="true">IF(ISERROR($V1373),"",OFFSET('Smelter Look-up'!$G$4,$V1373-4,0))</f>
        <v/>
      </c>
      <c r="I1373" s="216" t="str">
        <f aca="true">IF(ISERROR($V1373),"",OFFSET('Smelter Look-up'!$H$4,$V1373-4,0))</f>
        <v/>
      </c>
      <c r="J1373" s="216" t="str">
        <f aca="true">IF(ISERROR($V1373),"",OFFSET('Smelter Look-up'!$I$4,$V1373-4,0))</f>
        <v/>
      </c>
      <c r="K1373" s="217"/>
      <c r="L1373" s="217"/>
      <c r="M1373" s="217"/>
      <c r="N1373" s="217"/>
      <c r="O1373" s="217"/>
      <c r="P1373" s="218"/>
      <c r="Q1373" s="219"/>
      <c r="R1373" s="220" t="str">
        <f aca="true">IF(ISERROR($V1373),"",OFFSET('Smelter Look-up'!$C$4,$V1373-4,0)&amp;"")</f>
        <v/>
      </c>
      <c r="S1373" s="221" t="str">
        <f aca="true">IF(B1373="","",IF(ISERROR(MATCH($E1373,CL,0)),"Unknown",INDIRECT("'C'!$A$"&amp;MATCH($E1373,CL,0)+1)))</f>
        <v/>
      </c>
      <c r="T1373" s="221" t="str">
        <f aca="true">IF(B1373="","",IF(ISERROR(MATCH($J1373,SorP!$B$1:$B$6279,0)),"",INDIRECT("'SorP'!$A$"&amp;MATCH($S1373&amp;$J1373,SorP!C:C,0))))</f>
        <v/>
      </c>
      <c r="U1373" s="222"/>
      <c r="V1373" s="223" t="e">
        <f aca="false">IF(C1373="",NA(),IF(OR(C1373="Smelter not listed",C1373="Smelter not yet identified"),MATCH($B1373&amp;$D1373,'Smelter Look-up'!$J:$J,0),MATCH($B1373&amp;$C1373,'Smelter Look-up'!$J:$J,0)))</f>
        <v>#N/A</v>
      </c>
      <c r="X1373" s="179" t="n">
        <f aca="false">IF(AND(C1373="Smelter not listed",OR(LEN(D1373)=0,LEN(E1373)=0)),1,0)</f>
        <v>0</v>
      </c>
      <c r="AB1373" s="224" t="str">
        <f aca="false">B1373&amp;C1373</f>
        <v/>
      </c>
    </row>
    <row r="1374" s="179" customFormat="true" ht="20.25" hidden="false" customHeight="false" outlineLevel="0" collapsed="false">
      <c r="A1374" s="221"/>
      <c r="B1374" s="211" t="str">
        <f aca="false">IF(LEN(A1374)=0,"",INDEX('Smelter Look-up'!$A:$A,MATCH($A1374,'Smelter Look-up'!$E:$E,0)))</f>
        <v/>
      </c>
      <c r="C1374" s="212" t="str">
        <f aca="false">IF(LEN(A1374)=0,"",INDEX('Smelter Look-up'!$C:$C,MATCH($A1374,'Smelter Look-up'!$E:$E,0)))</f>
        <v/>
      </c>
      <c r="D1374" s="213"/>
      <c r="E1374" s="211" t="str">
        <f aca="true">IF(ISERROR($V1374),"",OFFSET('Smelter Look-up'!$D$4,$V1374-4,0)&amp;"")</f>
        <v/>
      </c>
      <c r="F1374" s="214" t="str">
        <f aca="true">IF(ISERROR($V1374),"",OFFSET('Smelter Look-up'!$E$4,$V1374-4,0))</f>
        <v/>
      </c>
      <c r="G1374" s="214" t="str">
        <f aca="true">IF(C1374=$X$4,IF(ISERROR($V1374),"Enter smelter details","RMI"),IF(ISERROR($V1374),"",OFFSET('Smelter Look-up'!$F$4,$V1374-4,0)))</f>
        <v/>
      </c>
      <c r="H1374" s="215" t="str">
        <f aca="true">IF(ISERROR($V1374),"",OFFSET('Smelter Look-up'!$G$4,$V1374-4,0))</f>
        <v/>
      </c>
      <c r="I1374" s="216" t="str">
        <f aca="true">IF(ISERROR($V1374),"",OFFSET('Smelter Look-up'!$H$4,$V1374-4,0))</f>
        <v/>
      </c>
      <c r="J1374" s="216" t="str">
        <f aca="true">IF(ISERROR($V1374),"",OFFSET('Smelter Look-up'!$I$4,$V1374-4,0))</f>
        <v/>
      </c>
      <c r="K1374" s="217"/>
      <c r="L1374" s="217"/>
      <c r="M1374" s="217"/>
      <c r="N1374" s="217"/>
      <c r="O1374" s="217"/>
      <c r="P1374" s="218"/>
      <c r="Q1374" s="219"/>
      <c r="R1374" s="220" t="str">
        <f aca="true">IF(ISERROR($V1374),"",OFFSET('Smelter Look-up'!$C$4,$V1374-4,0)&amp;"")</f>
        <v/>
      </c>
      <c r="S1374" s="221" t="str">
        <f aca="true">IF(B1374="","",IF(ISERROR(MATCH($E1374,CL,0)),"Unknown",INDIRECT("'C'!$A$"&amp;MATCH($E1374,CL,0)+1)))</f>
        <v/>
      </c>
      <c r="T1374" s="221" t="str">
        <f aca="true">IF(B1374="","",IF(ISERROR(MATCH($J1374,SorP!$B$1:$B$6279,0)),"",INDIRECT("'SorP'!$A$"&amp;MATCH($S1374&amp;$J1374,SorP!C:C,0))))</f>
        <v/>
      </c>
      <c r="U1374" s="222"/>
      <c r="V1374" s="223" t="e">
        <f aca="false">IF(C1374="",NA(),IF(OR(C1374="Smelter not listed",C1374="Smelter not yet identified"),MATCH($B1374&amp;$D1374,'Smelter Look-up'!$J:$J,0),MATCH($B1374&amp;$C1374,'Smelter Look-up'!$J:$J,0)))</f>
        <v>#N/A</v>
      </c>
      <c r="X1374" s="179" t="n">
        <f aca="false">IF(AND(C1374="Smelter not listed",OR(LEN(D1374)=0,LEN(E1374)=0)),1,0)</f>
        <v>0</v>
      </c>
      <c r="AB1374" s="224" t="str">
        <f aca="false">B1374&amp;C1374</f>
        <v/>
      </c>
    </row>
    <row r="1375" s="179" customFormat="true" ht="20.25" hidden="false" customHeight="false" outlineLevel="0" collapsed="false">
      <c r="A1375" s="221"/>
      <c r="B1375" s="211" t="str">
        <f aca="false">IF(LEN(A1375)=0,"",INDEX('Smelter Look-up'!$A:$A,MATCH($A1375,'Smelter Look-up'!$E:$E,0)))</f>
        <v/>
      </c>
      <c r="C1375" s="212" t="str">
        <f aca="false">IF(LEN(A1375)=0,"",INDEX('Smelter Look-up'!$C:$C,MATCH($A1375,'Smelter Look-up'!$E:$E,0)))</f>
        <v/>
      </c>
      <c r="D1375" s="213"/>
      <c r="E1375" s="211" t="str">
        <f aca="true">IF(ISERROR($V1375),"",OFFSET('Smelter Look-up'!$D$4,$V1375-4,0)&amp;"")</f>
        <v/>
      </c>
      <c r="F1375" s="214" t="str">
        <f aca="true">IF(ISERROR($V1375),"",OFFSET('Smelter Look-up'!$E$4,$V1375-4,0))</f>
        <v/>
      </c>
      <c r="G1375" s="214" t="str">
        <f aca="true">IF(C1375=$X$4,IF(ISERROR($V1375),"Enter smelter details","RMI"),IF(ISERROR($V1375),"",OFFSET('Smelter Look-up'!$F$4,$V1375-4,0)))</f>
        <v/>
      </c>
      <c r="H1375" s="215" t="str">
        <f aca="true">IF(ISERROR($V1375),"",OFFSET('Smelter Look-up'!$G$4,$V1375-4,0))</f>
        <v/>
      </c>
      <c r="I1375" s="216" t="str">
        <f aca="true">IF(ISERROR($V1375),"",OFFSET('Smelter Look-up'!$H$4,$V1375-4,0))</f>
        <v/>
      </c>
      <c r="J1375" s="216" t="str">
        <f aca="true">IF(ISERROR($V1375),"",OFFSET('Smelter Look-up'!$I$4,$V1375-4,0))</f>
        <v/>
      </c>
      <c r="K1375" s="217"/>
      <c r="L1375" s="217"/>
      <c r="M1375" s="217"/>
      <c r="N1375" s="217"/>
      <c r="O1375" s="217"/>
      <c r="P1375" s="218"/>
      <c r="Q1375" s="219"/>
      <c r="R1375" s="220" t="str">
        <f aca="true">IF(ISERROR($V1375),"",OFFSET('Smelter Look-up'!$C$4,$V1375-4,0)&amp;"")</f>
        <v/>
      </c>
      <c r="S1375" s="221" t="str">
        <f aca="true">IF(B1375="","",IF(ISERROR(MATCH($E1375,CL,0)),"Unknown",INDIRECT("'C'!$A$"&amp;MATCH($E1375,CL,0)+1)))</f>
        <v/>
      </c>
      <c r="T1375" s="221" t="str">
        <f aca="true">IF(B1375="","",IF(ISERROR(MATCH($J1375,SorP!$B$1:$B$6279,0)),"",INDIRECT("'SorP'!$A$"&amp;MATCH($S1375&amp;$J1375,SorP!C:C,0))))</f>
        <v/>
      </c>
      <c r="U1375" s="222"/>
      <c r="V1375" s="223" t="e">
        <f aca="false">IF(C1375="",NA(),IF(OR(C1375="Smelter not listed",C1375="Smelter not yet identified"),MATCH($B1375&amp;$D1375,'Smelter Look-up'!$J:$J,0),MATCH($B1375&amp;$C1375,'Smelter Look-up'!$J:$J,0)))</f>
        <v>#N/A</v>
      </c>
      <c r="X1375" s="179" t="n">
        <f aca="false">IF(AND(C1375="Smelter not listed",OR(LEN(D1375)=0,LEN(E1375)=0)),1,0)</f>
        <v>0</v>
      </c>
      <c r="AB1375" s="224" t="str">
        <f aca="false">B1375&amp;C1375</f>
        <v/>
      </c>
    </row>
    <row r="1376" s="179" customFormat="true" ht="20.25" hidden="false" customHeight="false" outlineLevel="0" collapsed="false">
      <c r="A1376" s="221"/>
      <c r="B1376" s="211" t="str">
        <f aca="false">IF(LEN(A1376)=0,"",INDEX('Smelter Look-up'!$A:$A,MATCH($A1376,'Smelter Look-up'!$E:$E,0)))</f>
        <v/>
      </c>
      <c r="C1376" s="212" t="str">
        <f aca="false">IF(LEN(A1376)=0,"",INDEX('Smelter Look-up'!$C:$C,MATCH($A1376,'Smelter Look-up'!$E:$E,0)))</f>
        <v/>
      </c>
      <c r="D1376" s="213"/>
      <c r="E1376" s="211" t="str">
        <f aca="true">IF(ISERROR($V1376),"",OFFSET('Smelter Look-up'!$D$4,$V1376-4,0)&amp;"")</f>
        <v/>
      </c>
      <c r="F1376" s="214" t="str">
        <f aca="true">IF(ISERROR($V1376),"",OFFSET('Smelter Look-up'!$E$4,$V1376-4,0))</f>
        <v/>
      </c>
      <c r="G1376" s="214" t="str">
        <f aca="true">IF(C1376=$X$4,IF(ISERROR($V1376),"Enter smelter details","RMI"),IF(ISERROR($V1376),"",OFFSET('Smelter Look-up'!$F$4,$V1376-4,0)))</f>
        <v/>
      </c>
      <c r="H1376" s="215" t="str">
        <f aca="true">IF(ISERROR($V1376),"",OFFSET('Smelter Look-up'!$G$4,$V1376-4,0))</f>
        <v/>
      </c>
      <c r="I1376" s="216" t="str">
        <f aca="true">IF(ISERROR($V1376),"",OFFSET('Smelter Look-up'!$H$4,$V1376-4,0))</f>
        <v/>
      </c>
      <c r="J1376" s="216" t="str">
        <f aca="true">IF(ISERROR($V1376),"",OFFSET('Smelter Look-up'!$I$4,$V1376-4,0))</f>
        <v/>
      </c>
      <c r="K1376" s="217"/>
      <c r="L1376" s="217"/>
      <c r="M1376" s="217"/>
      <c r="N1376" s="217"/>
      <c r="O1376" s="217"/>
      <c r="P1376" s="218"/>
      <c r="Q1376" s="219"/>
      <c r="R1376" s="220" t="str">
        <f aca="true">IF(ISERROR($V1376),"",OFFSET('Smelter Look-up'!$C$4,$V1376-4,0)&amp;"")</f>
        <v/>
      </c>
      <c r="S1376" s="221" t="str">
        <f aca="true">IF(B1376="","",IF(ISERROR(MATCH($E1376,CL,0)),"Unknown",INDIRECT("'C'!$A$"&amp;MATCH($E1376,CL,0)+1)))</f>
        <v/>
      </c>
      <c r="T1376" s="221" t="str">
        <f aca="true">IF(B1376="","",IF(ISERROR(MATCH($J1376,SorP!$B$1:$B$6279,0)),"",INDIRECT("'SorP'!$A$"&amp;MATCH($S1376&amp;$J1376,SorP!C:C,0))))</f>
        <v/>
      </c>
      <c r="U1376" s="222"/>
      <c r="V1376" s="223" t="e">
        <f aca="false">IF(C1376="",NA(),IF(OR(C1376="Smelter not listed",C1376="Smelter not yet identified"),MATCH($B1376&amp;$D1376,'Smelter Look-up'!$J:$J,0),MATCH($B1376&amp;$C1376,'Smelter Look-up'!$J:$J,0)))</f>
        <v>#N/A</v>
      </c>
      <c r="X1376" s="179" t="n">
        <f aca="false">IF(AND(C1376="Smelter not listed",OR(LEN(D1376)=0,LEN(E1376)=0)),1,0)</f>
        <v>0</v>
      </c>
      <c r="AB1376" s="224" t="str">
        <f aca="false">B1376&amp;C1376</f>
        <v/>
      </c>
    </row>
    <row r="1377" s="179" customFormat="true" ht="20.25" hidden="false" customHeight="false" outlineLevel="0" collapsed="false">
      <c r="A1377" s="221"/>
      <c r="B1377" s="211" t="str">
        <f aca="false">IF(LEN(A1377)=0,"",INDEX('Smelter Look-up'!$A:$A,MATCH($A1377,'Smelter Look-up'!$E:$E,0)))</f>
        <v/>
      </c>
      <c r="C1377" s="212" t="str">
        <f aca="false">IF(LEN(A1377)=0,"",INDEX('Smelter Look-up'!$C:$C,MATCH($A1377,'Smelter Look-up'!$E:$E,0)))</f>
        <v/>
      </c>
      <c r="D1377" s="213"/>
      <c r="E1377" s="211" t="str">
        <f aca="true">IF(ISERROR($V1377),"",OFFSET('Smelter Look-up'!$D$4,$V1377-4,0)&amp;"")</f>
        <v/>
      </c>
      <c r="F1377" s="214" t="str">
        <f aca="true">IF(ISERROR($V1377),"",OFFSET('Smelter Look-up'!$E$4,$V1377-4,0))</f>
        <v/>
      </c>
      <c r="G1377" s="214" t="str">
        <f aca="true">IF(C1377=$X$4,IF(ISERROR($V1377),"Enter smelter details","RMI"),IF(ISERROR($V1377),"",OFFSET('Smelter Look-up'!$F$4,$V1377-4,0)))</f>
        <v/>
      </c>
      <c r="H1377" s="215" t="str">
        <f aca="true">IF(ISERROR($V1377),"",OFFSET('Smelter Look-up'!$G$4,$V1377-4,0))</f>
        <v/>
      </c>
      <c r="I1377" s="216" t="str">
        <f aca="true">IF(ISERROR($V1377),"",OFFSET('Smelter Look-up'!$H$4,$V1377-4,0))</f>
        <v/>
      </c>
      <c r="J1377" s="216" t="str">
        <f aca="true">IF(ISERROR($V1377),"",OFFSET('Smelter Look-up'!$I$4,$V1377-4,0))</f>
        <v/>
      </c>
      <c r="K1377" s="217"/>
      <c r="L1377" s="217"/>
      <c r="M1377" s="217"/>
      <c r="N1377" s="217"/>
      <c r="O1377" s="217"/>
      <c r="P1377" s="218"/>
      <c r="Q1377" s="219"/>
      <c r="R1377" s="220" t="str">
        <f aca="true">IF(ISERROR($V1377),"",OFFSET('Smelter Look-up'!$C$4,$V1377-4,0)&amp;"")</f>
        <v/>
      </c>
      <c r="S1377" s="221" t="str">
        <f aca="true">IF(B1377="","",IF(ISERROR(MATCH($E1377,CL,0)),"Unknown",INDIRECT("'C'!$A$"&amp;MATCH($E1377,CL,0)+1)))</f>
        <v/>
      </c>
      <c r="T1377" s="221" t="str">
        <f aca="true">IF(B1377="","",IF(ISERROR(MATCH($J1377,SorP!$B$1:$B$6279,0)),"",INDIRECT("'SorP'!$A$"&amp;MATCH($S1377&amp;$J1377,SorP!C:C,0))))</f>
        <v/>
      </c>
      <c r="U1377" s="222"/>
      <c r="V1377" s="223" t="e">
        <f aca="false">IF(C1377="",NA(),IF(OR(C1377="Smelter not listed",C1377="Smelter not yet identified"),MATCH($B1377&amp;$D1377,'Smelter Look-up'!$J:$J,0),MATCH($B1377&amp;$C1377,'Smelter Look-up'!$J:$J,0)))</f>
        <v>#N/A</v>
      </c>
      <c r="X1377" s="179" t="n">
        <f aca="false">IF(AND(C1377="Smelter not listed",OR(LEN(D1377)=0,LEN(E1377)=0)),1,0)</f>
        <v>0</v>
      </c>
      <c r="AB1377" s="224" t="str">
        <f aca="false">B1377&amp;C1377</f>
        <v/>
      </c>
    </row>
    <row r="1378" s="179" customFormat="true" ht="20.25" hidden="false" customHeight="false" outlineLevel="0" collapsed="false">
      <c r="A1378" s="221"/>
      <c r="B1378" s="211" t="str">
        <f aca="false">IF(LEN(A1378)=0,"",INDEX('Smelter Look-up'!$A:$A,MATCH($A1378,'Smelter Look-up'!$E:$E,0)))</f>
        <v/>
      </c>
      <c r="C1378" s="212" t="str">
        <f aca="false">IF(LEN(A1378)=0,"",INDEX('Smelter Look-up'!$C:$C,MATCH($A1378,'Smelter Look-up'!$E:$E,0)))</f>
        <v/>
      </c>
      <c r="D1378" s="213"/>
      <c r="E1378" s="211" t="str">
        <f aca="true">IF(ISERROR($V1378),"",OFFSET('Smelter Look-up'!$D$4,$V1378-4,0)&amp;"")</f>
        <v/>
      </c>
      <c r="F1378" s="214" t="str">
        <f aca="true">IF(ISERROR($V1378),"",OFFSET('Smelter Look-up'!$E$4,$V1378-4,0))</f>
        <v/>
      </c>
      <c r="G1378" s="214" t="str">
        <f aca="true">IF(C1378=$X$4,IF(ISERROR($V1378),"Enter smelter details","RMI"),IF(ISERROR($V1378),"",OFFSET('Smelter Look-up'!$F$4,$V1378-4,0)))</f>
        <v/>
      </c>
      <c r="H1378" s="215" t="str">
        <f aca="true">IF(ISERROR($V1378),"",OFFSET('Smelter Look-up'!$G$4,$V1378-4,0))</f>
        <v/>
      </c>
      <c r="I1378" s="216" t="str">
        <f aca="true">IF(ISERROR($V1378),"",OFFSET('Smelter Look-up'!$H$4,$V1378-4,0))</f>
        <v/>
      </c>
      <c r="J1378" s="216" t="str">
        <f aca="true">IF(ISERROR($V1378),"",OFFSET('Smelter Look-up'!$I$4,$V1378-4,0))</f>
        <v/>
      </c>
      <c r="K1378" s="217"/>
      <c r="L1378" s="217"/>
      <c r="M1378" s="217"/>
      <c r="N1378" s="217"/>
      <c r="O1378" s="217"/>
      <c r="P1378" s="218"/>
      <c r="Q1378" s="219"/>
      <c r="R1378" s="220" t="str">
        <f aca="true">IF(ISERROR($V1378),"",OFFSET('Smelter Look-up'!$C$4,$V1378-4,0)&amp;"")</f>
        <v/>
      </c>
      <c r="S1378" s="221" t="str">
        <f aca="true">IF(B1378="","",IF(ISERROR(MATCH($E1378,CL,0)),"Unknown",INDIRECT("'C'!$A$"&amp;MATCH($E1378,CL,0)+1)))</f>
        <v/>
      </c>
      <c r="T1378" s="221" t="str">
        <f aca="true">IF(B1378="","",IF(ISERROR(MATCH($J1378,SorP!$B$1:$B$6279,0)),"",INDIRECT("'SorP'!$A$"&amp;MATCH($S1378&amp;$J1378,SorP!C:C,0))))</f>
        <v/>
      </c>
      <c r="U1378" s="222"/>
      <c r="V1378" s="223" t="e">
        <f aca="false">IF(C1378="",NA(),IF(OR(C1378="Smelter not listed",C1378="Smelter not yet identified"),MATCH($B1378&amp;$D1378,'Smelter Look-up'!$J:$J,0),MATCH($B1378&amp;$C1378,'Smelter Look-up'!$J:$J,0)))</f>
        <v>#N/A</v>
      </c>
      <c r="X1378" s="179" t="n">
        <f aca="false">IF(AND(C1378="Smelter not listed",OR(LEN(D1378)=0,LEN(E1378)=0)),1,0)</f>
        <v>0</v>
      </c>
      <c r="AB1378" s="224" t="str">
        <f aca="false">B1378&amp;C1378</f>
        <v/>
      </c>
    </row>
    <row r="1379" s="179" customFormat="true" ht="20.25" hidden="false" customHeight="false" outlineLevel="0" collapsed="false">
      <c r="A1379" s="221"/>
      <c r="B1379" s="211" t="str">
        <f aca="false">IF(LEN(A1379)=0,"",INDEX('Smelter Look-up'!$A:$A,MATCH($A1379,'Smelter Look-up'!$E:$E,0)))</f>
        <v/>
      </c>
      <c r="C1379" s="212" t="str">
        <f aca="false">IF(LEN(A1379)=0,"",INDEX('Smelter Look-up'!$C:$C,MATCH($A1379,'Smelter Look-up'!$E:$E,0)))</f>
        <v/>
      </c>
      <c r="D1379" s="213"/>
      <c r="E1379" s="211" t="str">
        <f aca="true">IF(ISERROR($V1379),"",OFFSET('Smelter Look-up'!$D$4,$V1379-4,0)&amp;"")</f>
        <v/>
      </c>
      <c r="F1379" s="214" t="str">
        <f aca="true">IF(ISERROR($V1379),"",OFFSET('Smelter Look-up'!$E$4,$V1379-4,0))</f>
        <v/>
      </c>
      <c r="G1379" s="214" t="str">
        <f aca="true">IF(C1379=$X$4,IF(ISERROR($V1379),"Enter smelter details","RMI"),IF(ISERROR($V1379),"",OFFSET('Smelter Look-up'!$F$4,$V1379-4,0)))</f>
        <v/>
      </c>
      <c r="H1379" s="215" t="str">
        <f aca="true">IF(ISERROR($V1379),"",OFFSET('Smelter Look-up'!$G$4,$V1379-4,0))</f>
        <v/>
      </c>
      <c r="I1379" s="216" t="str">
        <f aca="true">IF(ISERROR($V1379),"",OFFSET('Smelter Look-up'!$H$4,$V1379-4,0))</f>
        <v/>
      </c>
      <c r="J1379" s="216" t="str">
        <f aca="true">IF(ISERROR($V1379),"",OFFSET('Smelter Look-up'!$I$4,$V1379-4,0))</f>
        <v/>
      </c>
      <c r="K1379" s="217"/>
      <c r="L1379" s="217"/>
      <c r="M1379" s="217"/>
      <c r="N1379" s="217"/>
      <c r="O1379" s="217"/>
      <c r="P1379" s="218"/>
      <c r="Q1379" s="219"/>
      <c r="R1379" s="220" t="str">
        <f aca="true">IF(ISERROR($V1379),"",OFFSET('Smelter Look-up'!$C$4,$V1379-4,0)&amp;"")</f>
        <v/>
      </c>
      <c r="S1379" s="221" t="str">
        <f aca="true">IF(B1379="","",IF(ISERROR(MATCH($E1379,CL,0)),"Unknown",INDIRECT("'C'!$A$"&amp;MATCH($E1379,CL,0)+1)))</f>
        <v/>
      </c>
      <c r="T1379" s="221" t="str">
        <f aca="true">IF(B1379="","",IF(ISERROR(MATCH($J1379,SorP!$B$1:$B$6279,0)),"",INDIRECT("'SorP'!$A$"&amp;MATCH($S1379&amp;$J1379,SorP!C:C,0))))</f>
        <v/>
      </c>
      <c r="U1379" s="222"/>
      <c r="V1379" s="223" t="e">
        <f aca="false">IF(C1379="",NA(),IF(OR(C1379="Smelter not listed",C1379="Smelter not yet identified"),MATCH($B1379&amp;$D1379,'Smelter Look-up'!$J:$J,0),MATCH($B1379&amp;$C1379,'Smelter Look-up'!$J:$J,0)))</f>
        <v>#N/A</v>
      </c>
      <c r="X1379" s="179" t="n">
        <f aca="false">IF(AND(C1379="Smelter not listed",OR(LEN(D1379)=0,LEN(E1379)=0)),1,0)</f>
        <v>0</v>
      </c>
      <c r="AB1379" s="224" t="str">
        <f aca="false">B1379&amp;C1379</f>
        <v/>
      </c>
    </row>
    <row r="1380" s="179" customFormat="true" ht="20.25" hidden="false" customHeight="false" outlineLevel="0" collapsed="false">
      <c r="A1380" s="221"/>
      <c r="B1380" s="211" t="str">
        <f aca="false">IF(LEN(A1380)=0,"",INDEX('Smelter Look-up'!$A:$A,MATCH($A1380,'Smelter Look-up'!$E:$E,0)))</f>
        <v/>
      </c>
      <c r="C1380" s="212" t="str">
        <f aca="false">IF(LEN(A1380)=0,"",INDEX('Smelter Look-up'!$C:$C,MATCH($A1380,'Smelter Look-up'!$E:$E,0)))</f>
        <v/>
      </c>
      <c r="D1380" s="213"/>
      <c r="E1380" s="211" t="str">
        <f aca="true">IF(ISERROR($V1380),"",OFFSET('Smelter Look-up'!$D$4,$V1380-4,0)&amp;"")</f>
        <v/>
      </c>
      <c r="F1380" s="214" t="str">
        <f aca="true">IF(ISERROR($V1380),"",OFFSET('Smelter Look-up'!$E$4,$V1380-4,0))</f>
        <v/>
      </c>
      <c r="G1380" s="214" t="str">
        <f aca="true">IF(C1380=$X$4,IF(ISERROR($V1380),"Enter smelter details","RMI"),IF(ISERROR($V1380),"",OFFSET('Smelter Look-up'!$F$4,$V1380-4,0)))</f>
        <v/>
      </c>
      <c r="H1380" s="215" t="str">
        <f aca="true">IF(ISERROR($V1380),"",OFFSET('Smelter Look-up'!$G$4,$V1380-4,0))</f>
        <v/>
      </c>
      <c r="I1380" s="216" t="str">
        <f aca="true">IF(ISERROR($V1380),"",OFFSET('Smelter Look-up'!$H$4,$V1380-4,0))</f>
        <v/>
      </c>
      <c r="J1380" s="216" t="str">
        <f aca="true">IF(ISERROR($V1380),"",OFFSET('Smelter Look-up'!$I$4,$V1380-4,0))</f>
        <v/>
      </c>
      <c r="K1380" s="217"/>
      <c r="L1380" s="217"/>
      <c r="M1380" s="217"/>
      <c r="N1380" s="217"/>
      <c r="O1380" s="217"/>
      <c r="P1380" s="218"/>
      <c r="Q1380" s="219"/>
      <c r="R1380" s="220" t="str">
        <f aca="true">IF(ISERROR($V1380),"",OFFSET('Smelter Look-up'!$C$4,$V1380-4,0)&amp;"")</f>
        <v/>
      </c>
      <c r="S1380" s="221" t="str">
        <f aca="true">IF(B1380="","",IF(ISERROR(MATCH($E1380,CL,0)),"Unknown",INDIRECT("'C'!$A$"&amp;MATCH($E1380,CL,0)+1)))</f>
        <v/>
      </c>
      <c r="T1380" s="221" t="str">
        <f aca="true">IF(B1380="","",IF(ISERROR(MATCH($J1380,SorP!$B$1:$B$6279,0)),"",INDIRECT("'SorP'!$A$"&amp;MATCH($S1380&amp;$J1380,SorP!C:C,0))))</f>
        <v/>
      </c>
      <c r="U1380" s="222"/>
      <c r="V1380" s="223" t="e">
        <f aca="false">IF(C1380="",NA(),IF(OR(C1380="Smelter not listed",C1380="Smelter not yet identified"),MATCH($B1380&amp;$D1380,'Smelter Look-up'!$J:$J,0),MATCH($B1380&amp;$C1380,'Smelter Look-up'!$J:$J,0)))</f>
        <v>#N/A</v>
      </c>
      <c r="X1380" s="179" t="n">
        <f aca="false">IF(AND(C1380="Smelter not listed",OR(LEN(D1380)=0,LEN(E1380)=0)),1,0)</f>
        <v>0</v>
      </c>
      <c r="AB1380" s="224" t="str">
        <f aca="false">B1380&amp;C1380</f>
        <v/>
      </c>
    </row>
    <row r="1381" s="179" customFormat="true" ht="20.25" hidden="false" customHeight="false" outlineLevel="0" collapsed="false">
      <c r="A1381" s="221"/>
      <c r="B1381" s="211" t="str">
        <f aca="false">IF(LEN(A1381)=0,"",INDEX('Smelter Look-up'!$A:$A,MATCH($A1381,'Smelter Look-up'!$E:$E,0)))</f>
        <v/>
      </c>
      <c r="C1381" s="212" t="str">
        <f aca="false">IF(LEN(A1381)=0,"",INDEX('Smelter Look-up'!$C:$C,MATCH($A1381,'Smelter Look-up'!$E:$E,0)))</f>
        <v/>
      </c>
      <c r="D1381" s="213"/>
      <c r="E1381" s="211" t="str">
        <f aca="true">IF(ISERROR($V1381),"",OFFSET('Smelter Look-up'!$D$4,$V1381-4,0)&amp;"")</f>
        <v/>
      </c>
      <c r="F1381" s="214" t="str">
        <f aca="true">IF(ISERROR($V1381),"",OFFSET('Smelter Look-up'!$E$4,$V1381-4,0))</f>
        <v/>
      </c>
      <c r="G1381" s="214" t="str">
        <f aca="true">IF(C1381=$X$4,IF(ISERROR($V1381),"Enter smelter details","RMI"),IF(ISERROR($V1381),"",OFFSET('Smelter Look-up'!$F$4,$V1381-4,0)))</f>
        <v/>
      </c>
      <c r="H1381" s="215" t="str">
        <f aca="true">IF(ISERROR($V1381),"",OFFSET('Smelter Look-up'!$G$4,$V1381-4,0))</f>
        <v/>
      </c>
      <c r="I1381" s="216" t="str">
        <f aca="true">IF(ISERROR($V1381),"",OFFSET('Smelter Look-up'!$H$4,$V1381-4,0))</f>
        <v/>
      </c>
      <c r="J1381" s="216" t="str">
        <f aca="true">IF(ISERROR($V1381),"",OFFSET('Smelter Look-up'!$I$4,$V1381-4,0))</f>
        <v/>
      </c>
      <c r="K1381" s="217"/>
      <c r="L1381" s="217"/>
      <c r="M1381" s="217"/>
      <c r="N1381" s="217"/>
      <c r="O1381" s="217"/>
      <c r="P1381" s="218"/>
      <c r="Q1381" s="219"/>
      <c r="R1381" s="220" t="str">
        <f aca="true">IF(ISERROR($V1381),"",OFFSET('Smelter Look-up'!$C$4,$V1381-4,0)&amp;"")</f>
        <v/>
      </c>
      <c r="S1381" s="221" t="str">
        <f aca="true">IF(B1381="","",IF(ISERROR(MATCH($E1381,CL,0)),"Unknown",INDIRECT("'C'!$A$"&amp;MATCH($E1381,CL,0)+1)))</f>
        <v/>
      </c>
      <c r="T1381" s="221" t="str">
        <f aca="true">IF(B1381="","",IF(ISERROR(MATCH($J1381,SorP!$B$1:$B$6279,0)),"",INDIRECT("'SorP'!$A$"&amp;MATCH($S1381&amp;$J1381,SorP!C:C,0))))</f>
        <v/>
      </c>
      <c r="U1381" s="222"/>
      <c r="V1381" s="223" t="e">
        <f aca="false">IF(C1381="",NA(),IF(OR(C1381="Smelter not listed",C1381="Smelter not yet identified"),MATCH($B1381&amp;$D1381,'Smelter Look-up'!$J:$J,0),MATCH($B1381&amp;$C1381,'Smelter Look-up'!$J:$J,0)))</f>
        <v>#N/A</v>
      </c>
      <c r="X1381" s="179" t="n">
        <f aca="false">IF(AND(C1381="Smelter not listed",OR(LEN(D1381)=0,LEN(E1381)=0)),1,0)</f>
        <v>0</v>
      </c>
      <c r="AB1381" s="224" t="str">
        <f aca="false">B1381&amp;C1381</f>
        <v/>
      </c>
    </row>
    <row r="1382" s="179" customFormat="true" ht="20.25" hidden="false" customHeight="false" outlineLevel="0" collapsed="false">
      <c r="A1382" s="221"/>
      <c r="B1382" s="211" t="str">
        <f aca="false">IF(LEN(A1382)=0,"",INDEX('Smelter Look-up'!$A:$A,MATCH($A1382,'Smelter Look-up'!$E:$E,0)))</f>
        <v/>
      </c>
      <c r="C1382" s="212" t="str">
        <f aca="false">IF(LEN(A1382)=0,"",INDEX('Smelter Look-up'!$C:$C,MATCH($A1382,'Smelter Look-up'!$E:$E,0)))</f>
        <v/>
      </c>
      <c r="D1382" s="213"/>
      <c r="E1382" s="211" t="str">
        <f aca="true">IF(ISERROR($V1382),"",OFFSET('Smelter Look-up'!$D$4,$V1382-4,0)&amp;"")</f>
        <v/>
      </c>
      <c r="F1382" s="214" t="str">
        <f aca="true">IF(ISERROR($V1382),"",OFFSET('Smelter Look-up'!$E$4,$V1382-4,0))</f>
        <v/>
      </c>
      <c r="G1382" s="214" t="str">
        <f aca="true">IF(C1382=$X$4,IF(ISERROR($V1382),"Enter smelter details","RMI"),IF(ISERROR($V1382),"",OFFSET('Smelter Look-up'!$F$4,$V1382-4,0)))</f>
        <v/>
      </c>
      <c r="H1382" s="215" t="str">
        <f aca="true">IF(ISERROR($V1382),"",OFFSET('Smelter Look-up'!$G$4,$V1382-4,0))</f>
        <v/>
      </c>
      <c r="I1382" s="216" t="str">
        <f aca="true">IF(ISERROR($V1382),"",OFFSET('Smelter Look-up'!$H$4,$V1382-4,0))</f>
        <v/>
      </c>
      <c r="J1382" s="216" t="str">
        <f aca="true">IF(ISERROR($V1382),"",OFFSET('Smelter Look-up'!$I$4,$V1382-4,0))</f>
        <v/>
      </c>
      <c r="K1382" s="217"/>
      <c r="L1382" s="217"/>
      <c r="M1382" s="217"/>
      <c r="N1382" s="217"/>
      <c r="O1382" s="217"/>
      <c r="P1382" s="218"/>
      <c r="Q1382" s="219"/>
      <c r="R1382" s="220" t="str">
        <f aca="true">IF(ISERROR($V1382),"",OFFSET('Smelter Look-up'!$C$4,$V1382-4,0)&amp;"")</f>
        <v/>
      </c>
      <c r="S1382" s="221" t="str">
        <f aca="true">IF(B1382="","",IF(ISERROR(MATCH($E1382,CL,0)),"Unknown",INDIRECT("'C'!$A$"&amp;MATCH($E1382,CL,0)+1)))</f>
        <v/>
      </c>
      <c r="T1382" s="221" t="str">
        <f aca="true">IF(B1382="","",IF(ISERROR(MATCH($J1382,SorP!$B$1:$B$6279,0)),"",INDIRECT("'SorP'!$A$"&amp;MATCH($S1382&amp;$J1382,SorP!C:C,0))))</f>
        <v/>
      </c>
      <c r="U1382" s="222"/>
      <c r="V1382" s="223" t="e">
        <f aca="false">IF(C1382="",NA(),IF(OR(C1382="Smelter not listed",C1382="Smelter not yet identified"),MATCH($B1382&amp;$D1382,'Smelter Look-up'!$J:$J,0),MATCH($B1382&amp;$C1382,'Smelter Look-up'!$J:$J,0)))</f>
        <v>#N/A</v>
      </c>
      <c r="X1382" s="179" t="n">
        <f aca="false">IF(AND(C1382="Smelter not listed",OR(LEN(D1382)=0,LEN(E1382)=0)),1,0)</f>
        <v>0</v>
      </c>
      <c r="AB1382" s="224" t="str">
        <f aca="false">B1382&amp;C1382</f>
        <v/>
      </c>
    </row>
    <row r="1383" s="179" customFormat="true" ht="20.25" hidden="false" customHeight="false" outlineLevel="0" collapsed="false">
      <c r="A1383" s="221"/>
      <c r="B1383" s="211" t="str">
        <f aca="false">IF(LEN(A1383)=0,"",INDEX('Smelter Look-up'!$A:$A,MATCH($A1383,'Smelter Look-up'!$E:$E,0)))</f>
        <v/>
      </c>
      <c r="C1383" s="212" t="str">
        <f aca="false">IF(LEN(A1383)=0,"",INDEX('Smelter Look-up'!$C:$C,MATCH($A1383,'Smelter Look-up'!$E:$E,0)))</f>
        <v/>
      </c>
      <c r="D1383" s="213"/>
      <c r="E1383" s="211" t="str">
        <f aca="true">IF(ISERROR($V1383),"",OFFSET('Smelter Look-up'!$D$4,$V1383-4,0)&amp;"")</f>
        <v/>
      </c>
      <c r="F1383" s="214" t="str">
        <f aca="true">IF(ISERROR($V1383),"",OFFSET('Smelter Look-up'!$E$4,$V1383-4,0))</f>
        <v/>
      </c>
      <c r="G1383" s="214" t="str">
        <f aca="true">IF(C1383=$X$4,IF(ISERROR($V1383),"Enter smelter details","RMI"),IF(ISERROR($V1383),"",OFFSET('Smelter Look-up'!$F$4,$V1383-4,0)))</f>
        <v/>
      </c>
      <c r="H1383" s="215" t="str">
        <f aca="true">IF(ISERROR($V1383),"",OFFSET('Smelter Look-up'!$G$4,$V1383-4,0))</f>
        <v/>
      </c>
      <c r="I1383" s="216" t="str">
        <f aca="true">IF(ISERROR($V1383),"",OFFSET('Smelter Look-up'!$H$4,$V1383-4,0))</f>
        <v/>
      </c>
      <c r="J1383" s="216" t="str">
        <f aca="true">IF(ISERROR($V1383),"",OFFSET('Smelter Look-up'!$I$4,$V1383-4,0))</f>
        <v/>
      </c>
      <c r="K1383" s="217"/>
      <c r="L1383" s="217"/>
      <c r="M1383" s="217"/>
      <c r="N1383" s="217"/>
      <c r="O1383" s="217"/>
      <c r="P1383" s="218"/>
      <c r="Q1383" s="219"/>
      <c r="R1383" s="220" t="str">
        <f aca="true">IF(ISERROR($V1383),"",OFFSET('Smelter Look-up'!$C$4,$V1383-4,0)&amp;"")</f>
        <v/>
      </c>
      <c r="S1383" s="221" t="str">
        <f aca="true">IF(B1383="","",IF(ISERROR(MATCH($E1383,CL,0)),"Unknown",INDIRECT("'C'!$A$"&amp;MATCH($E1383,CL,0)+1)))</f>
        <v/>
      </c>
      <c r="T1383" s="221" t="str">
        <f aca="true">IF(B1383="","",IF(ISERROR(MATCH($J1383,SorP!$B$1:$B$6279,0)),"",INDIRECT("'SorP'!$A$"&amp;MATCH($S1383&amp;$J1383,SorP!C:C,0))))</f>
        <v/>
      </c>
      <c r="U1383" s="222"/>
      <c r="V1383" s="223" t="e">
        <f aca="false">IF(C1383="",NA(),IF(OR(C1383="Smelter not listed",C1383="Smelter not yet identified"),MATCH($B1383&amp;$D1383,'Smelter Look-up'!$J:$J,0),MATCH($B1383&amp;$C1383,'Smelter Look-up'!$J:$J,0)))</f>
        <v>#N/A</v>
      </c>
      <c r="X1383" s="179" t="n">
        <f aca="false">IF(AND(C1383="Smelter not listed",OR(LEN(D1383)=0,LEN(E1383)=0)),1,0)</f>
        <v>0</v>
      </c>
      <c r="AB1383" s="224" t="str">
        <f aca="false">B1383&amp;C1383</f>
        <v/>
      </c>
    </row>
    <row r="1384" s="179" customFormat="true" ht="20.25" hidden="false" customHeight="false" outlineLevel="0" collapsed="false">
      <c r="A1384" s="221"/>
      <c r="B1384" s="211" t="str">
        <f aca="false">IF(LEN(A1384)=0,"",INDEX('Smelter Look-up'!$A:$A,MATCH($A1384,'Smelter Look-up'!$E:$E,0)))</f>
        <v/>
      </c>
      <c r="C1384" s="212" t="str">
        <f aca="false">IF(LEN(A1384)=0,"",INDEX('Smelter Look-up'!$C:$C,MATCH($A1384,'Smelter Look-up'!$E:$E,0)))</f>
        <v/>
      </c>
      <c r="D1384" s="213"/>
      <c r="E1384" s="211" t="str">
        <f aca="true">IF(ISERROR($V1384),"",OFFSET('Smelter Look-up'!$D$4,$V1384-4,0)&amp;"")</f>
        <v/>
      </c>
      <c r="F1384" s="214" t="str">
        <f aca="true">IF(ISERROR($V1384),"",OFFSET('Smelter Look-up'!$E$4,$V1384-4,0))</f>
        <v/>
      </c>
      <c r="G1384" s="214" t="str">
        <f aca="true">IF(C1384=$X$4,IF(ISERROR($V1384),"Enter smelter details","RMI"),IF(ISERROR($V1384),"",OFFSET('Smelter Look-up'!$F$4,$V1384-4,0)))</f>
        <v/>
      </c>
      <c r="H1384" s="215" t="str">
        <f aca="true">IF(ISERROR($V1384),"",OFFSET('Smelter Look-up'!$G$4,$V1384-4,0))</f>
        <v/>
      </c>
      <c r="I1384" s="216" t="str">
        <f aca="true">IF(ISERROR($V1384),"",OFFSET('Smelter Look-up'!$H$4,$V1384-4,0))</f>
        <v/>
      </c>
      <c r="J1384" s="216" t="str">
        <f aca="true">IF(ISERROR($V1384),"",OFFSET('Smelter Look-up'!$I$4,$V1384-4,0))</f>
        <v/>
      </c>
      <c r="K1384" s="217"/>
      <c r="L1384" s="217"/>
      <c r="M1384" s="217"/>
      <c r="N1384" s="217"/>
      <c r="O1384" s="217"/>
      <c r="P1384" s="218"/>
      <c r="Q1384" s="219"/>
      <c r="R1384" s="220" t="str">
        <f aca="true">IF(ISERROR($V1384),"",OFFSET('Smelter Look-up'!$C$4,$V1384-4,0)&amp;"")</f>
        <v/>
      </c>
      <c r="S1384" s="221" t="str">
        <f aca="true">IF(B1384="","",IF(ISERROR(MATCH($E1384,CL,0)),"Unknown",INDIRECT("'C'!$A$"&amp;MATCH($E1384,CL,0)+1)))</f>
        <v/>
      </c>
      <c r="T1384" s="221" t="str">
        <f aca="true">IF(B1384="","",IF(ISERROR(MATCH($J1384,SorP!$B$1:$B$6279,0)),"",INDIRECT("'SorP'!$A$"&amp;MATCH($S1384&amp;$J1384,SorP!C:C,0))))</f>
        <v/>
      </c>
      <c r="U1384" s="222"/>
      <c r="V1384" s="223" t="e">
        <f aca="false">IF(C1384="",NA(),IF(OR(C1384="Smelter not listed",C1384="Smelter not yet identified"),MATCH($B1384&amp;$D1384,'Smelter Look-up'!$J:$J,0),MATCH($B1384&amp;$C1384,'Smelter Look-up'!$J:$J,0)))</f>
        <v>#N/A</v>
      </c>
      <c r="X1384" s="179" t="n">
        <f aca="false">IF(AND(C1384="Smelter not listed",OR(LEN(D1384)=0,LEN(E1384)=0)),1,0)</f>
        <v>0</v>
      </c>
      <c r="AB1384" s="224" t="str">
        <f aca="false">B1384&amp;C1384</f>
        <v/>
      </c>
    </row>
    <row r="1385" s="179" customFormat="true" ht="20.25" hidden="false" customHeight="false" outlineLevel="0" collapsed="false">
      <c r="A1385" s="221"/>
      <c r="B1385" s="211" t="str">
        <f aca="false">IF(LEN(A1385)=0,"",INDEX('Smelter Look-up'!$A:$A,MATCH($A1385,'Smelter Look-up'!$E:$E,0)))</f>
        <v/>
      </c>
      <c r="C1385" s="212" t="str">
        <f aca="false">IF(LEN(A1385)=0,"",INDEX('Smelter Look-up'!$C:$C,MATCH($A1385,'Smelter Look-up'!$E:$E,0)))</f>
        <v/>
      </c>
      <c r="D1385" s="213"/>
      <c r="E1385" s="211" t="str">
        <f aca="true">IF(ISERROR($V1385),"",OFFSET('Smelter Look-up'!$D$4,$V1385-4,0)&amp;"")</f>
        <v/>
      </c>
      <c r="F1385" s="214" t="str">
        <f aca="true">IF(ISERROR($V1385),"",OFFSET('Smelter Look-up'!$E$4,$V1385-4,0))</f>
        <v/>
      </c>
      <c r="G1385" s="214" t="str">
        <f aca="true">IF(C1385=$X$4,IF(ISERROR($V1385),"Enter smelter details","RMI"),IF(ISERROR($V1385),"",OFFSET('Smelter Look-up'!$F$4,$V1385-4,0)))</f>
        <v/>
      </c>
      <c r="H1385" s="215" t="str">
        <f aca="true">IF(ISERROR($V1385),"",OFFSET('Smelter Look-up'!$G$4,$V1385-4,0))</f>
        <v/>
      </c>
      <c r="I1385" s="216" t="str">
        <f aca="true">IF(ISERROR($V1385),"",OFFSET('Smelter Look-up'!$H$4,$V1385-4,0))</f>
        <v/>
      </c>
      <c r="J1385" s="216" t="str">
        <f aca="true">IF(ISERROR($V1385),"",OFFSET('Smelter Look-up'!$I$4,$V1385-4,0))</f>
        <v/>
      </c>
      <c r="K1385" s="217"/>
      <c r="L1385" s="217"/>
      <c r="M1385" s="217"/>
      <c r="N1385" s="217"/>
      <c r="O1385" s="217"/>
      <c r="P1385" s="218"/>
      <c r="Q1385" s="219"/>
      <c r="R1385" s="220" t="str">
        <f aca="true">IF(ISERROR($V1385),"",OFFSET('Smelter Look-up'!$C$4,$V1385-4,0)&amp;"")</f>
        <v/>
      </c>
      <c r="S1385" s="221" t="str">
        <f aca="true">IF(B1385="","",IF(ISERROR(MATCH($E1385,CL,0)),"Unknown",INDIRECT("'C'!$A$"&amp;MATCH($E1385,CL,0)+1)))</f>
        <v/>
      </c>
      <c r="T1385" s="221" t="str">
        <f aca="true">IF(B1385="","",IF(ISERROR(MATCH($J1385,SorP!$B$1:$B$6279,0)),"",INDIRECT("'SorP'!$A$"&amp;MATCH($S1385&amp;$J1385,SorP!C:C,0))))</f>
        <v/>
      </c>
      <c r="U1385" s="222"/>
      <c r="V1385" s="223" t="e">
        <f aca="false">IF(C1385="",NA(),IF(OR(C1385="Smelter not listed",C1385="Smelter not yet identified"),MATCH($B1385&amp;$D1385,'Smelter Look-up'!$J:$J,0),MATCH($B1385&amp;$C1385,'Smelter Look-up'!$J:$J,0)))</f>
        <v>#N/A</v>
      </c>
      <c r="X1385" s="179" t="n">
        <f aca="false">IF(AND(C1385="Smelter not listed",OR(LEN(D1385)=0,LEN(E1385)=0)),1,0)</f>
        <v>0</v>
      </c>
      <c r="AB1385" s="224" t="str">
        <f aca="false">B1385&amp;C1385</f>
        <v/>
      </c>
    </row>
    <row r="1386" s="179" customFormat="true" ht="20.25" hidden="false" customHeight="false" outlineLevel="0" collapsed="false">
      <c r="A1386" s="221"/>
      <c r="B1386" s="211" t="str">
        <f aca="false">IF(LEN(A1386)=0,"",INDEX('Smelter Look-up'!$A:$A,MATCH($A1386,'Smelter Look-up'!$E:$E,0)))</f>
        <v/>
      </c>
      <c r="C1386" s="212" t="str">
        <f aca="false">IF(LEN(A1386)=0,"",INDEX('Smelter Look-up'!$C:$C,MATCH($A1386,'Smelter Look-up'!$E:$E,0)))</f>
        <v/>
      </c>
      <c r="D1386" s="213"/>
      <c r="E1386" s="211" t="str">
        <f aca="true">IF(ISERROR($V1386),"",OFFSET('Smelter Look-up'!$D$4,$V1386-4,0)&amp;"")</f>
        <v/>
      </c>
      <c r="F1386" s="214" t="str">
        <f aca="true">IF(ISERROR($V1386),"",OFFSET('Smelter Look-up'!$E$4,$V1386-4,0))</f>
        <v/>
      </c>
      <c r="G1386" s="214" t="str">
        <f aca="true">IF(C1386=$X$4,IF(ISERROR($V1386),"Enter smelter details","RMI"),IF(ISERROR($V1386),"",OFFSET('Smelter Look-up'!$F$4,$V1386-4,0)))</f>
        <v/>
      </c>
      <c r="H1386" s="215" t="str">
        <f aca="true">IF(ISERROR($V1386),"",OFFSET('Smelter Look-up'!$G$4,$V1386-4,0))</f>
        <v/>
      </c>
      <c r="I1386" s="216" t="str">
        <f aca="true">IF(ISERROR($V1386),"",OFFSET('Smelter Look-up'!$H$4,$V1386-4,0))</f>
        <v/>
      </c>
      <c r="J1386" s="216" t="str">
        <f aca="true">IF(ISERROR($V1386),"",OFFSET('Smelter Look-up'!$I$4,$V1386-4,0))</f>
        <v/>
      </c>
      <c r="K1386" s="217"/>
      <c r="L1386" s="217"/>
      <c r="M1386" s="217"/>
      <c r="N1386" s="217"/>
      <c r="O1386" s="217"/>
      <c r="P1386" s="218"/>
      <c r="Q1386" s="219"/>
      <c r="R1386" s="220" t="str">
        <f aca="true">IF(ISERROR($V1386),"",OFFSET('Smelter Look-up'!$C$4,$V1386-4,0)&amp;"")</f>
        <v/>
      </c>
      <c r="S1386" s="221" t="str">
        <f aca="true">IF(B1386="","",IF(ISERROR(MATCH($E1386,CL,0)),"Unknown",INDIRECT("'C'!$A$"&amp;MATCH($E1386,CL,0)+1)))</f>
        <v/>
      </c>
      <c r="T1386" s="221" t="str">
        <f aca="true">IF(B1386="","",IF(ISERROR(MATCH($J1386,SorP!$B$1:$B$6279,0)),"",INDIRECT("'SorP'!$A$"&amp;MATCH($S1386&amp;$J1386,SorP!C:C,0))))</f>
        <v/>
      </c>
      <c r="U1386" s="222"/>
      <c r="V1386" s="223" t="e">
        <f aca="false">IF(C1386="",NA(),IF(OR(C1386="Smelter not listed",C1386="Smelter not yet identified"),MATCH($B1386&amp;$D1386,'Smelter Look-up'!$J:$J,0),MATCH($B1386&amp;$C1386,'Smelter Look-up'!$J:$J,0)))</f>
        <v>#N/A</v>
      </c>
      <c r="X1386" s="179" t="n">
        <f aca="false">IF(AND(C1386="Smelter not listed",OR(LEN(D1386)=0,LEN(E1386)=0)),1,0)</f>
        <v>0</v>
      </c>
      <c r="AB1386" s="224" t="str">
        <f aca="false">B1386&amp;C1386</f>
        <v/>
      </c>
    </row>
    <row r="1387" s="179" customFormat="true" ht="20.25" hidden="false" customHeight="false" outlineLevel="0" collapsed="false">
      <c r="A1387" s="221"/>
      <c r="B1387" s="211" t="str">
        <f aca="false">IF(LEN(A1387)=0,"",INDEX('Smelter Look-up'!$A:$A,MATCH($A1387,'Smelter Look-up'!$E:$E,0)))</f>
        <v/>
      </c>
      <c r="C1387" s="212" t="str">
        <f aca="false">IF(LEN(A1387)=0,"",INDEX('Smelter Look-up'!$C:$C,MATCH($A1387,'Smelter Look-up'!$E:$E,0)))</f>
        <v/>
      </c>
      <c r="D1387" s="213"/>
      <c r="E1387" s="211" t="str">
        <f aca="true">IF(ISERROR($V1387),"",OFFSET('Smelter Look-up'!$D$4,$V1387-4,0)&amp;"")</f>
        <v/>
      </c>
      <c r="F1387" s="214" t="str">
        <f aca="true">IF(ISERROR($V1387),"",OFFSET('Smelter Look-up'!$E$4,$V1387-4,0))</f>
        <v/>
      </c>
      <c r="G1387" s="214" t="str">
        <f aca="true">IF(C1387=$X$4,IF(ISERROR($V1387),"Enter smelter details","RMI"),IF(ISERROR($V1387),"",OFFSET('Smelter Look-up'!$F$4,$V1387-4,0)))</f>
        <v/>
      </c>
      <c r="H1387" s="215" t="str">
        <f aca="true">IF(ISERROR($V1387),"",OFFSET('Smelter Look-up'!$G$4,$V1387-4,0))</f>
        <v/>
      </c>
      <c r="I1387" s="216" t="str">
        <f aca="true">IF(ISERROR($V1387),"",OFFSET('Smelter Look-up'!$H$4,$V1387-4,0))</f>
        <v/>
      </c>
      <c r="J1387" s="216" t="str">
        <f aca="true">IF(ISERROR($V1387),"",OFFSET('Smelter Look-up'!$I$4,$V1387-4,0))</f>
        <v/>
      </c>
      <c r="K1387" s="217"/>
      <c r="L1387" s="217"/>
      <c r="M1387" s="217"/>
      <c r="N1387" s="217"/>
      <c r="O1387" s="217"/>
      <c r="P1387" s="218"/>
      <c r="Q1387" s="219"/>
      <c r="R1387" s="220" t="str">
        <f aca="true">IF(ISERROR($V1387),"",OFFSET('Smelter Look-up'!$C$4,$V1387-4,0)&amp;"")</f>
        <v/>
      </c>
      <c r="S1387" s="221" t="str">
        <f aca="true">IF(B1387="","",IF(ISERROR(MATCH($E1387,CL,0)),"Unknown",INDIRECT("'C'!$A$"&amp;MATCH($E1387,CL,0)+1)))</f>
        <v/>
      </c>
      <c r="T1387" s="221" t="str">
        <f aca="true">IF(B1387="","",IF(ISERROR(MATCH($J1387,SorP!$B$1:$B$6279,0)),"",INDIRECT("'SorP'!$A$"&amp;MATCH($S1387&amp;$J1387,SorP!C:C,0))))</f>
        <v/>
      </c>
      <c r="U1387" s="222"/>
      <c r="V1387" s="223" t="e">
        <f aca="false">IF(C1387="",NA(),IF(OR(C1387="Smelter not listed",C1387="Smelter not yet identified"),MATCH($B1387&amp;$D1387,'Smelter Look-up'!$J:$J,0),MATCH($B1387&amp;$C1387,'Smelter Look-up'!$J:$J,0)))</f>
        <v>#N/A</v>
      </c>
      <c r="X1387" s="179" t="n">
        <f aca="false">IF(AND(C1387="Smelter not listed",OR(LEN(D1387)=0,LEN(E1387)=0)),1,0)</f>
        <v>0</v>
      </c>
      <c r="AB1387" s="224" t="str">
        <f aca="false">B1387&amp;C1387</f>
        <v/>
      </c>
    </row>
    <row r="1388" s="179" customFormat="true" ht="20.25" hidden="false" customHeight="false" outlineLevel="0" collapsed="false">
      <c r="A1388" s="221"/>
      <c r="B1388" s="211" t="str">
        <f aca="false">IF(LEN(A1388)=0,"",INDEX('Smelter Look-up'!$A:$A,MATCH($A1388,'Smelter Look-up'!$E:$E,0)))</f>
        <v/>
      </c>
      <c r="C1388" s="212" t="str">
        <f aca="false">IF(LEN(A1388)=0,"",INDEX('Smelter Look-up'!$C:$C,MATCH($A1388,'Smelter Look-up'!$E:$E,0)))</f>
        <v/>
      </c>
      <c r="D1388" s="213"/>
      <c r="E1388" s="211" t="str">
        <f aca="true">IF(ISERROR($V1388),"",OFFSET('Smelter Look-up'!$D$4,$V1388-4,0)&amp;"")</f>
        <v/>
      </c>
      <c r="F1388" s="214" t="str">
        <f aca="true">IF(ISERROR($V1388),"",OFFSET('Smelter Look-up'!$E$4,$V1388-4,0))</f>
        <v/>
      </c>
      <c r="G1388" s="214" t="str">
        <f aca="true">IF(C1388=$X$4,IF(ISERROR($V1388),"Enter smelter details","RMI"),IF(ISERROR($V1388),"",OFFSET('Smelter Look-up'!$F$4,$V1388-4,0)))</f>
        <v/>
      </c>
      <c r="H1388" s="215" t="str">
        <f aca="true">IF(ISERROR($V1388),"",OFFSET('Smelter Look-up'!$G$4,$V1388-4,0))</f>
        <v/>
      </c>
      <c r="I1388" s="216" t="str">
        <f aca="true">IF(ISERROR($V1388),"",OFFSET('Smelter Look-up'!$H$4,$V1388-4,0))</f>
        <v/>
      </c>
      <c r="J1388" s="216" t="str">
        <f aca="true">IF(ISERROR($V1388),"",OFFSET('Smelter Look-up'!$I$4,$V1388-4,0))</f>
        <v/>
      </c>
      <c r="K1388" s="217"/>
      <c r="L1388" s="217"/>
      <c r="M1388" s="217"/>
      <c r="N1388" s="217"/>
      <c r="O1388" s="217"/>
      <c r="P1388" s="218"/>
      <c r="Q1388" s="219"/>
      <c r="R1388" s="220" t="str">
        <f aca="true">IF(ISERROR($V1388),"",OFFSET('Smelter Look-up'!$C$4,$V1388-4,0)&amp;"")</f>
        <v/>
      </c>
      <c r="S1388" s="221" t="str">
        <f aca="true">IF(B1388="","",IF(ISERROR(MATCH($E1388,CL,0)),"Unknown",INDIRECT("'C'!$A$"&amp;MATCH($E1388,CL,0)+1)))</f>
        <v/>
      </c>
      <c r="T1388" s="221" t="str">
        <f aca="true">IF(B1388="","",IF(ISERROR(MATCH($J1388,SorP!$B$1:$B$6279,0)),"",INDIRECT("'SorP'!$A$"&amp;MATCH($S1388&amp;$J1388,SorP!C:C,0))))</f>
        <v/>
      </c>
      <c r="U1388" s="222"/>
      <c r="V1388" s="223" t="e">
        <f aca="false">IF(C1388="",NA(),IF(OR(C1388="Smelter not listed",C1388="Smelter not yet identified"),MATCH($B1388&amp;$D1388,'Smelter Look-up'!$J:$J,0),MATCH($B1388&amp;$C1388,'Smelter Look-up'!$J:$J,0)))</f>
        <v>#N/A</v>
      </c>
      <c r="X1388" s="179" t="n">
        <f aca="false">IF(AND(C1388="Smelter not listed",OR(LEN(D1388)=0,LEN(E1388)=0)),1,0)</f>
        <v>0</v>
      </c>
      <c r="AB1388" s="224" t="str">
        <f aca="false">B1388&amp;C1388</f>
        <v/>
      </c>
    </row>
    <row r="1389" s="179" customFormat="true" ht="20.25" hidden="false" customHeight="false" outlineLevel="0" collapsed="false">
      <c r="A1389" s="221"/>
      <c r="B1389" s="211" t="str">
        <f aca="false">IF(LEN(A1389)=0,"",INDEX('Smelter Look-up'!$A:$A,MATCH($A1389,'Smelter Look-up'!$E:$E,0)))</f>
        <v/>
      </c>
      <c r="C1389" s="212" t="str">
        <f aca="false">IF(LEN(A1389)=0,"",INDEX('Smelter Look-up'!$C:$C,MATCH($A1389,'Smelter Look-up'!$E:$E,0)))</f>
        <v/>
      </c>
      <c r="D1389" s="213"/>
      <c r="E1389" s="211" t="str">
        <f aca="true">IF(ISERROR($V1389),"",OFFSET('Smelter Look-up'!$D$4,$V1389-4,0)&amp;"")</f>
        <v/>
      </c>
      <c r="F1389" s="214" t="str">
        <f aca="true">IF(ISERROR($V1389),"",OFFSET('Smelter Look-up'!$E$4,$V1389-4,0))</f>
        <v/>
      </c>
      <c r="G1389" s="214" t="str">
        <f aca="true">IF(C1389=$X$4,IF(ISERROR($V1389),"Enter smelter details","RMI"),IF(ISERROR($V1389),"",OFFSET('Smelter Look-up'!$F$4,$V1389-4,0)))</f>
        <v/>
      </c>
      <c r="H1389" s="215" t="str">
        <f aca="true">IF(ISERROR($V1389),"",OFFSET('Smelter Look-up'!$G$4,$V1389-4,0))</f>
        <v/>
      </c>
      <c r="I1389" s="216" t="str">
        <f aca="true">IF(ISERROR($V1389),"",OFFSET('Smelter Look-up'!$H$4,$V1389-4,0))</f>
        <v/>
      </c>
      <c r="J1389" s="216" t="str">
        <f aca="true">IF(ISERROR($V1389),"",OFFSET('Smelter Look-up'!$I$4,$V1389-4,0))</f>
        <v/>
      </c>
      <c r="K1389" s="217"/>
      <c r="L1389" s="217"/>
      <c r="M1389" s="217"/>
      <c r="N1389" s="217"/>
      <c r="O1389" s="217"/>
      <c r="P1389" s="218"/>
      <c r="Q1389" s="219"/>
      <c r="R1389" s="220" t="str">
        <f aca="true">IF(ISERROR($V1389),"",OFFSET('Smelter Look-up'!$C$4,$V1389-4,0)&amp;"")</f>
        <v/>
      </c>
      <c r="S1389" s="221" t="str">
        <f aca="true">IF(B1389="","",IF(ISERROR(MATCH($E1389,CL,0)),"Unknown",INDIRECT("'C'!$A$"&amp;MATCH($E1389,CL,0)+1)))</f>
        <v/>
      </c>
      <c r="T1389" s="221" t="str">
        <f aca="true">IF(B1389="","",IF(ISERROR(MATCH($J1389,SorP!$B$1:$B$6279,0)),"",INDIRECT("'SorP'!$A$"&amp;MATCH($S1389&amp;$J1389,SorP!C:C,0))))</f>
        <v/>
      </c>
      <c r="U1389" s="222"/>
      <c r="V1389" s="223" t="e">
        <f aca="false">IF(C1389="",NA(),IF(OR(C1389="Smelter not listed",C1389="Smelter not yet identified"),MATCH($B1389&amp;$D1389,'Smelter Look-up'!$J:$J,0),MATCH($B1389&amp;$C1389,'Smelter Look-up'!$J:$J,0)))</f>
        <v>#N/A</v>
      </c>
      <c r="X1389" s="179" t="n">
        <f aca="false">IF(AND(C1389="Smelter not listed",OR(LEN(D1389)=0,LEN(E1389)=0)),1,0)</f>
        <v>0</v>
      </c>
      <c r="AB1389" s="224" t="str">
        <f aca="false">B1389&amp;C1389</f>
        <v/>
      </c>
    </row>
    <row r="1390" s="179" customFormat="true" ht="20.25" hidden="false" customHeight="false" outlineLevel="0" collapsed="false">
      <c r="A1390" s="221"/>
      <c r="B1390" s="211" t="str">
        <f aca="false">IF(LEN(A1390)=0,"",INDEX('Smelter Look-up'!$A:$A,MATCH($A1390,'Smelter Look-up'!$E:$E,0)))</f>
        <v/>
      </c>
      <c r="C1390" s="212" t="str">
        <f aca="false">IF(LEN(A1390)=0,"",INDEX('Smelter Look-up'!$C:$C,MATCH($A1390,'Smelter Look-up'!$E:$E,0)))</f>
        <v/>
      </c>
      <c r="D1390" s="213"/>
      <c r="E1390" s="211" t="str">
        <f aca="true">IF(ISERROR($V1390),"",OFFSET('Smelter Look-up'!$D$4,$V1390-4,0)&amp;"")</f>
        <v/>
      </c>
      <c r="F1390" s="214" t="str">
        <f aca="true">IF(ISERROR($V1390),"",OFFSET('Smelter Look-up'!$E$4,$V1390-4,0))</f>
        <v/>
      </c>
      <c r="G1390" s="214" t="str">
        <f aca="true">IF(C1390=$X$4,IF(ISERROR($V1390),"Enter smelter details","RMI"),IF(ISERROR($V1390),"",OFFSET('Smelter Look-up'!$F$4,$V1390-4,0)))</f>
        <v/>
      </c>
      <c r="H1390" s="215" t="str">
        <f aca="true">IF(ISERROR($V1390),"",OFFSET('Smelter Look-up'!$G$4,$V1390-4,0))</f>
        <v/>
      </c>
      <c r="I1390" s="216" t="str">
        <f aca="true">IF(ISERROR($V1390),"",OFFSET('Smelter Look-up'!$H$4,$V1390-4,0))</f>
        <v/>
      </c>
      <c r="J1390" s="216" t="str">
        <f aca="true">IF(ISERROR($V1390),"",OFFSET('Smelter Look-up'!$I$4,$V1390-4,0))</f>
        <v/>
      </c>
      <c r="K1390" s="217"/>
      <c r="L1390" s="217"/>
      <c r="M1390" s="217"/>
      <c r="N1390" s="217"/>
      <c r="O1390" s="217"/>
      <c r="P1390" s="218"/>
      <c r="Q1390" s="219"/>
      <c r="R1390" s="220" t="str">
        <f aca="true">IF(ISERROR($V1390),"",OFFSET('Smelter Look-up'!$C$4,$V1390-4,0)&amp;"")</f>
        <v/>
      </c>
      <c r="S1390" s="221" t="str">
        <f aca="true">IF(B1390="","",IF(ISERROR(MATCH($E1390,CL,0)),"Unknown",INDIRECT("'C'!$A$"&amp;MATCH($E1390,CL,0)+1)))</f>
        <v/>
      </c>
      <c r="T1390" s="221" t="str">
        <f aca="true">IF(B1390="","",IF(ISERROR(MATCH($J1390,SorP!$B$1:$B$6279,0)),"",INDIRECT("'SorP'!$A$"&amp;MATCH($S1390&amp;$J1390,SorP!C:C,0))))</f>
        <v/>
      </c>
      <c r="U1390" s="222"/>
      <c r="V1390" s="223" t="e">
        <f aca="false">IF(C1390="",NA(),IF(OR(C1390="Smelter not listed",C1390="Smelter not yet identified"),MATCH($B1390&amp;$D1390,'Smelter Look-up'!$J:$J,0),MATCH($B1390&amp;$C1390,'Smelter Look-up'!$J:$J,0)))</f>
        <v>#N/A</v>
      </c>
      <c r="X1390" s="179" t="n">
        <f aca="false">IF(AND(C1390="Smelter not listed",OR(LEN(D1390)=0,LEN(E1390)=0)),1,0)</f>
        <v>0</v>
      </c>
      <c r="AB1390" s="224" t="str">
        <f aca="false">B1390&amp;C1390</f>
        <v/>
      </c>
    </row>
    <row r="1391" s="179" customFormat="true" ht="20.25" hidden="false" customHeight="false" outlineLevel="0" collapsed="false">
      <c r="A1391" s="221"/>
      <c r="B1391" s="211" t="str">
        <f aca="false">IF(LEN(A1391)=0,"",INDEX('Smelter Look-up'!$A:$A,MATCH($A1391,'Smelter Look-up'!$E:$E,0)))</f>
        <v/>
      </c>
      <c r="C1391" s="212" t="str">
        <f aca="false">IF(LEN(A1391)=0,"",INDEX('Smelter Look-up'!$C:$C,MATCH($A1391,'Smelter Look-up'!$E:$E,0)))</f>
        <v/>
      </c>
      <c r="D1391" s="213"/>
      <c r="E1391" s="211" t="str">
        <f aca="true">IF(ISERROR($V1391),"",OFFSET('Smelter Look-up'!$D$4,$V1391-4,0)&amp;"")</f>
        <v/>
      </c>
      <c r="F1391" s="214" t="str">
        <f aca="true">IF(ISERROR($V1391),"",OFFSET('Smelter Look-up'!$E$4,$V1391-4,0))</f>
        <v/>
      </c>
      <c r="G1391" s="214" t="str">
        <f aca="true">IF(C1391=$X$4,IF(ISERROR($V1391),"Enter smelter details","RMI"),IF(ISERROR($V1391),"",OFFSET('Smelter Look-up'!$F$4,$V1391-4,0)))</f>
        <v/>
      </c>
      <c r="H1391" s="215" t="str">
        <f aca="true">IF(ISERROR($V1391),"",OFFSET('Smelter Look-up'!$G$4,$V1391-4,0))</f>
        <v/>
      </c>
      <c r="I1391" s="216" t="str">
        <f aca="true">IF(ISERROR($V1391),"",OFFSET('Smelter Look-up'!$H$4,$V1391-4,0))</f>
        <v/>
      </c>
      <c r="J1391" s="216" t="str">
        <f aca="true">IF(ISERROR($V1391),"",OFFSET('Smelter Look-up'!$I$4,$V1391-4,0))</f>
        <v/>
      </c>
      <c r="K1391" s="217"/>
      <c r="L1391" s="217"/>
      <c r="M1391" s="217"/>
      <c r="N1391" s="217"/>
      <c r="O1391" s="217"/>
      <c r="P1391" s="218"/>
      <c r="Q1391" s="219"/>
      <c r="R1391" s="220" t="str">
        <f aca="true">IF(ISERROR($V1391),"",OFFSET('Smelter Look-up'!$C$4,$V1391-4,0)&amp;"")</f>
        <v/>
      </c>
      <c r="S1391" s="221" t="str">
        <f aca="true">IF(B1391="","",IF(ISERROR(MATCH($E1391,CL,0)),"Unknown",INDIRECT("'C'!$A$"&amp;MATCH($E1391,CL,0)+1)))</f>
        <v/>
      </c>
      <c r="T1391" s="221" t="str">
        <f aca="true">IF(B1391="","",IF(ISERROR(MATCH($J1391,SorP!$B$1:$B$6279,0)),"",INDIRECT("'SorP'!$A$"&amp;MATCH($S1391&amp;$J1391,SorP!C:C,0))))</f>
        <v/>
      </c>
      <c r="U1391" s="222"/>
      <c r="V1391" s="223" t="e">
        <f aca="false">IF(C1391="",NA(),IF(OR(C1391="Smelter not listed",C1391="Smelter not yet identified"),MATCH($B1391&amp;$D1391,'Smelter Look-up'!$J:$J,0),MATCH($B1391&amp;$C1391,'Smelter Look-up'!$J:$J,0)))</f>
        <v>#N/A</v>
      </c>
      <c r="X1391" s="179" t="n">
        <f aca="false">IF(AND(C1391="Smelter not listed",OR(LEN(D1391)=0,LEN(E1391)=0)),1,0)</f>
        <v>0</v>
      </c>
      <c r="AB1391" s="224" t="str">
        <f aca="false">B1391&amp;C1391</f>
        <v/>
      </c>
    </row>
    <row r="1392" s="179" customFormat="true" ht="20.25" hidden="false" customHeight="false" outlineLevel="0" collapsed="false">
      <c r="A1392" s="221"/>
      <c r="B1392" s="211" t="str">
        <f aca="false">IF(LEN(A1392)=0,"",INDEX('Smelter Look-up'!$A:$A,MATCH($A1392,'Smelter Look-up'!$E:$E,0)))</f>
        <v/>
      </c>
      <c r="C1392" s="212" t="str">
        <f aca="false">IF(LEN(A1392)=0,"",INDEX('Smelter Look-up'!$C:$C,MATCH($A1392,'Smelter Look-up'!$E:$E,0)))</f>
        <v/>
      </c>
      <c r="D1392" s="213"/>
      <c r="E1392" s="211" t="str">
        <f aca="true">IF(ISERROR($V1392),"",OFFSET('Smelter Look-up'!$D$4,$V1392-4,0)&amp;"")</f>
        <v/>
      </c>
      <c r="F1392" s="214" t="str">
        <f aca="true">IF(ISERROR($V1392),"",OFFSET('Smelter Look-up'!$E$4,$V1392-4,0))</f>
        <v/>
      </c>
      <c r="G1392" s="214" t="str">
        <f aca="true">IF(C1392=$X$4,IF(ISERROR($V1392),"Enter smelter details","RMI"),IF(ISERROR($V1392),"",OFFSET('Smelter Look-up'!$F$4,$V1392-4,0)))</f>
        <v/>
      </c>
      <c r="H1392" s="215" t="str">
        <f aca="true">IF(ISERROR($V1392),"",OFFSET('Smelter Look-up'!$G$4,$V1392-4,0))</f>
        <v/>
      </c>
      <c r="I1392" s="216" t="str">
        <f aca="true">IF(ISERROR($V1392),"",OFFSET('Smelter Look-up'!$H$4,$V1392-4,0))</f>
        <v/>
      </c>
      <c r="J1392" s="216" t="str">
        <f aca="true">IF(ISERROR($V1392),"",OFFSET('Smelter Look-up'!$I$4,$V1392-4,0))</f>
        <v/>
      </c>
      <c r="K1392" s="217"/>
      <c r="L1392" s="217"/>
      <c r="M1392" s="217"/>
      <c r="N1392" s="217"/>
      <c r="O1392" s="217"/>
      <c r="P1392" s="218"/>
      <c r="Q1392" s="219"/>
      <c r="R1392" s="220" t="str">
        <f aca="true">IF(ISERROR($V1392),"",OFFSET('Smelter Look-up'!$C$4,$V1392-4,0)&amp;"")</f>
        <v/>
      </c>
      <c r="S1392" s="221" t="str">
        <f aca="true">IF(B1392="","",IF(ISERROR(MATCH($E1392,CL,0)),"Unknown",INDIRECT("'C'!$A$"&amp;MATCH($E1392,CL,0)+1)))</f>
        <v/>
      </c>
      <c r="T1392" s="221" t="str">
        <f aca="true">IF(B1392="","",IF(ISERROR(MATCH($J1392,SorP!$B$1:$B$6279,0)),"",INDIRECT("'SorP'!$A$"&amp;MATCH($S1392&amp;$J1392,SorP!C:C,0))))</f>
        <v/>
      </c>
      <c r="U1392" s="222"/>
      <c r="V1392" s="223" t="e">
        <f aca="false">IF(C1392="",NA(),IF(OR(C1392="Smelter not listed",C1392="Smelter not yet identified"),MATCH($B1392&amp;$D1392,'Smelter Look-up'!$J:$J,0),MATCH($B1392&amp;$C1392,'Smelter Look-up'!$J:$J,0)))</f>
        <v>#N/A</v>
      </c>
      <c r="X1392" s="179" t="n">
        <f aca="false">IF(AND(C1392="Smelter not listed",OR(LEN(D1392)=0,LEN(E1392)=0)),1,0)</f>
        <v>0</v>
      </c>
      <c r="AB1392" s="224" t="str">
        <f aca="false">B1392&amp;C1392</f>
        <v/>
      </c>
    </row>
    <row r="1393" s="179" customFormat="true" ht="20.25" hidden="false" customHeight="false" outlineLevel="0" collapsed="false">
      <c r="A1393" s="221"/>
      <c r="B1393" s="211" t="str">
        <f aca="false">IF(LEN(A1393)=0,"",INDEX('Smelter Look-up'!$A:$A,MATCH($A1393,'Smelter Look-up'!$E:$E,0)))</f>
        <v/>
      </c>
      <c r="C1393" s="212" t="str">
        <f aca="false">IF(LEN(A1393)=0,"",INDEX('Smelter Look-up'!$C:$C,MATCH($A1393,'Smelter Look-up'!$E:$E,0)))</f>
        <v/>
      </c>
      <c r="D1393" s="213"/>
      <c r="E1393" s="211" t="str">
        <f aca="true">IF(ISERROR($V1393),"",OFFSET('Smelter Look-up'!$D$4,$V1393-4,0)&amp;"")</f>
        <v/>
      </c>
      <c r="F1393" s="214" t="str">
        <f aca="true">IF(ISERROR($V1393),"",OFFSET('Smelter Look-up'!$E$4,$V1393-4,0))</f>
        <v/>
      </c>
      <c r="G1393" s="214" t="str">
        <f aca="true">IF(C1393=$X$4,IF(ISERROR($V1393),"Enter smelter details","RMI"),IF(ISERROR($V1393),"",OFFSET('Smelter Look-up'!$F$4,$V1393-4,0)))</f>
        <v/>
      </c>
      <c r="H1393" s="215" t="str">
        <f aca="true">IF(ISERROR($V1393),"",OFFSET('Smelter Look-up'!$G$4,$V1393-4,0))</f>
        <v/>
      </c>
      <c r="I1393" s="216" t="str">
        <f aca="true">IF(ISERROR($V1393),"",OFFSET('Smelter Look-up'!$H$4,$V1393-4,0))</f>
        <v/>
      </c>
      <c r="J1393" s="216" t="str">
        <f aca="true">IF(ISERROR($V1393),"",OFFSET('Smelter Look-up'!$I$4,$V1393-4,0))</f>
        <v/>
      </c>
      <c r="K1393" s="217"/>
      <c r="L1393" s="217"/>
      <c r="M1393" s="217"/>
      <c r="N1393" s="217"/>
      <c r="O1393" s="217"/>
      <c r="P1393" s="218"/>
      <c r="Q1393" s="219"/>
      <c r="R1393" s="220" t="str">
        <f aca="true">IF(ISERROR($V1393),"",OFFSET('Smelter Look-up'!$C$4,$V1393-4,0)&amp;"")</f>
        <v/>
      </c>
      <c r="S1393" s="221" t="str">
        <f aca="true">IF(B1393="","",IF(ISERROR(MATCH($E1393,CL,0)),"Unknown",INDIRECT("'C'!$A$"&amp;MATCH($E1393,CL,0)+1)))</f>
        <v/>
      </c>
      <c r="T1393" s="221" t="str">
        <f aca="true">IF(B1393="","",IF(ISERROR(MATCH($J1393,SorP!$B$1:$B$6279,0)),"",INDIRECT("'SorP'!$A$"&amp;MATCH($S1393&amp;$J1393,SorP!C:C,0))))</f>
        <v/>
      </c>
      <c r="U1393" s="222"/>
      <c r="V1393" s="223" t="e">
        <f aca="false">IF(C1393="",NA(),IF(OR(C1393="Smelter not listed",C1393="Smelter not yet identified"),MATCH($B1393&amp;$D1393,'Smelter Look-up'!$J:$J,0),MATCH($B1393&amp;$C1393,'Smelter Look-up'!$J:$J,0)))</f>
        <v>#N/A</v>
      </c>
      <c r="X1393" s="179" t="n">
        <f aca="false">IF(AND(C1393="Smelter not listed",OR(LEN(D1393)=0,LEN(E1393)=0)),1,0)</f>
        <v>0</v>
      </c>
      <c r="AB1393" s="224" t="str">
        <f aca="false">B1393&amp;C1393</f>
        <v/>
      </c>
    </row>
    <row r="1394" s="179" customFormat="true" ht="20.25" hidden="false" customHeight="false" outlineLevel="0" collapsed="false">
      <c r="A1394" s="221"/>
      <c r="B1394" s="211" t="str">
        <f aca="false">IF(LEN(A1394)=0,"",INDEX('Smelter Look-up'!$A:$A,MATCH($A1394,'Smelter Look-up'!$E:$E,0)))</f>
        <v/>
      </c>
      <c r="C1394" s="212" t="str">
        <f aca="false">IF(LEN(A1394)=0,"",INDEX('Smelter Look-up'!$C:$C,MATCH($A1394,'Smelter Look-up'!$E:$E,0)))</f>
        <v/>
      </c>
      <c r="D1394" s="213"/>
      <c r="E1394" s="211" t="str">
        <f aca="true">IF(ISERROR($V1394),"",OFFSET('Smelter Look-up'!$D$4,$V1394-4,0)&amp;"")</f>
        <v/>
      </c>
      <c r="F1394" s="214" t="str">
        <f aca="true">IF(ISERROR($V1394),"",OFFSET('Smelter Look-up'!$E$4,$V1394-4,0))</f>
        <v/>
      </c>
      <c r="G1394" s="214" t="str">
        <f aca="true">IF(C1394=$X$4,IF(ISERROR($V1394),"Enter smelter details","RMI"),IF(ISERROR($V1394),"",OFFSET('Smelter Look-up'!$F$4,$V1394-4,0)))</f>
        <v/>
      </c>
      <c r="H1394" s="215" t="str">
        <f aca="true">IF(ISERROR($V1394),"",OFFSET('Smelter Look-up'!$G$4,$V1394-4,0))</f>
        <v/>
      </c>
      <c r="I1394" s="216" t="str">
        <f aca="true">IF(ISERROR($V1394),"",OFFSET('Smelter Look-up'!$H$4,$V1394-4,0))</f>
        <v/>
      </c>
      <c r="J1394" s="216" t="str">
        <f aca="true">IF(ISERROR($V1394),"",OFFSET('Smelter Look-up'!$I$4,$V1394-4,0))</f>
        <v/>
      </c>
      <c r="K1394" s="217"/>
      <c r="L1394" s="217"/>
      <c r="M1394" s="217"/>
      <c r="N1394" s="217"/>
      <c r="O1394" s="217"/>
      <c r="P1394" s="218"/>
      <c r="Q1394" s="219"/>
      <c r="R1394" s="220" t="str">
        <f aca="true">IF(ISERROR($V1394),"",OFFSET('Smelter Look-up'!$C$4,$V1394-4,0)&amp;"")</f>
        <v/>
      </c>
      <c r="S1394" s="221" t="str">
        <f aca="true">IF(B1394="","",IF(ISERROR(MATCH($E1394,CL,0)),"Unknown",INDIRECT("'C'!$A$"&amp;MATCH($E1394,CL,0)+1)))</f>
        <v/>
      </c>
      <c r="T1394" s="221" t="str">
        <f aca="true">IF(B1394="","",IF(ISERROR(MATCH($J1394,SorP!$B$1:$B$6279,0)),"",INDIRECT("'SorP'!$A$"&amp;MATCH($S1394&amp;$J1394,SorP!C:C,0))))</f>
        <v/>
      </c>
      <c r="U1394" s="222"/>
      <c r="V1394" s="223" t="e">
        <f aca="false">IF(C1394="",NA(),IF(OR(C1394="Smelter not listed",C1394="Smelter not yet identified"),MATCH($B1394&amp;$D1394,'Smelter Look-up'!$J:$J,0),MATCH($B1394&amp;$C1394,'Smelter Look-up'!$J:$J,0)))</f>
        <v>#N/A</v>
      </c>
      <c r="X1394" s="179" t="n">
        <f aca="false">IF(AND(C1394="Smelter not listed",OR(LEN(D1394)=0,LEN(E1394)=0)),1,0)</f>
        <v>0</v>
      </c>
      <c r="AB1394" s="224" t="str">
        <f aca="false">B1394&amp;C1394</f>
        <v/>
      </c>
    </row>
    <row r="1395" s="179" customFormat="true" ht="20.25" hidden="false" customHeight="false" outlineLevel="0" collapsed="false">
      <c r="A1395" s="221"/>
      <c r="B1395" s="211" t="str">
        <f aca="false">IF(LEN(A1395)=0,"",INDEX('Smelter Look-up'!$A:$A,MATCH($A1395,'Smelter Look-up'!$E:$E,0)))</f>
        <v/>
      </c>
      <c r="C1395" s="212" t="str">
        <f aca="false">IF(LEN(A1395)=0,"",INDEX('Smelter Look-up'!$C:$C,MATCH($A1395,'Smelter Look-up'!$E:$E,0)))</f>
        <v/>
      </c>
      <c r="D1395" s="213"/>
      <c r="E1395" s="211" t="str">
        <f aca="true">IF(ISERROR($V1395),"",OFFSET('Smelter Look-up'!$D$4,$V1395-4,0)&amp;"")</f>
        <v/>
      </c>
      <c r="F1395" s="214" t="str">
        <f aca="true">IF(ISERROR($V1395),"",OFFSET('Smelter Look-up'!$E$4,$V1395-4,0))</f>
        <v/>
      </c>
      <c r="G1395" s="214" t="str">
        <f aca="true">IF(C1395=$X$4,IF(ISERROR($V1395),"Enter smelter details","RMI"),IF(ISERROR($V1395),"",OFFSET('Smelter Look-up'!$F$4,$V1395-4,0)))</f>
        <v/>
      </c>
      <c r="H1395" s="215" t="str">
        <f aca="true">IF(ISERROR($V1395),"",OFFSET('Smelter Look-up'!$G$4,$V1395-4,0))</f>
        <v/>
      </c>
      <c r="I1395" s="216" t="str">
        <f aca="true">IF(ISERROR($V1395),"",OFFSET('Smelter Look-up'!$H$4,$V1395-4,0))</f>
        <v/>
      </c>
      <c r="J1395" s="216" t="str">
        <f aca="true">IF(ISERROR($V1395),"",OFFSET('Smelter Look-up'!$I$4,$V1395-4,0))</f>
        <v/>
      </c>
      <c r="K1395" s="217"/>
      <c r="L1395" s="217"/>
      <c r="M1395" s="217"/>
      <c r="N1395" s="217"/>
      <c r="O1395" s="217"/>
      <c r="P1395" s="218"/>
      <c r="Q1395" s="219"/>
      <c r="R1395" s="220" t="str">
        <f aca="true">IF(ISERROR($V1395),"",OFFSET('Smelter Look-up'!$C$4,$V1395-4,0)&amp;"")</f>
        <v/>
      </c>
      <c r="S1395" s="221" t="str">
        <f aca="true">IF(B1395="","",IF(ISERROR(MATCH($E1395,CL,0)),"Unknown",INDIRECT("'C'!$A$"&amp;MATCH($E1395,CL,0)+1)))</f>
        <v/>
      </c>
      <c r="T1395" s="221" t="str">
        <f aca="true">IF(B1395="","",IF(ISERROR(MATCH($J1395,SorP!$B$1:$B$6279,0)),"",INDIRECT("'SorP'!$A$"&amp;MATCH($S1395&amp;$J1395,SorP!C:C,0))))</f>
        <v/>
      </c>
      <c r="U1395" s="222"/>
      <c r="V1395" s="223" t="e">
        <f aca="false">IF(C1395="",NA(),IF(OR(C1395="Smelter not listed",C1395="Smelter not yet identified"),MATCH($B1395&amp;$D1395,'Smelter Look-up'!$J:$J,0),MATCH($B1395&amp;$C1395,'Smelter Look-up'!$J:$J,0)))</f>
        <v>#N/A</v>
      </c>
      <c r="X1395" s="179" t="n">
        <f aca="false">IF(AND(C1395="Smelter not listed",OR(LEN(D1395)=0,LEN(E1395)=0)),1,0)</f>
        <v>0</v>
      </c>
      <c r="AB1395" s="224" t="str">
        <f aca="false">B1395&amp;C1395</f>
        <v/>
      </c>
    </row>
    <row r="1396" s="179" customFormat="true" ht="20.25" hidden="false" customHeight="false" outlineLevel="0" collapsed="false">
      <c r="A1396" s="221"/>
      <c r="B1396" s="211" t="str">
        <f aca="false">IF(LEN(A1396)=0,"",INDEX('Smelter Look-up'!$A:$A,MATCH($A1396,'Smelter Look-up'!$E:$E,0)))</f>
        <v/>
      </c>
      <c r="C1396" s="212" t="str">
        <f aca="false">IF(LEN(A1396)=0,"",INDEX('Smelter Look-up'!$C:$C,MATCH($A1396,'Smelter Look-up'!$E:$E,0)))</f>
        <v/>
      </c>
      <c r="D1396" s="213"/>
      <c r="E1396" s="211" t="str">
        <f aca="true">IF(ISERROR($V1396),"",OFFSET('Smelter Look-up'!$D$4,$V1396-4,0)&amp;"")</f>
        <v/>
      </c>
      <c r="F1396" s="214" t="str">
        <f aca="true">IF(ISERROR($V1396),"",OFFSET('Smelter Look-up'!$E$4,$V1396-4,0))</f>
        <v/>
      </c>
      <c r="G1396" s="214" t="str">
        <f aca="true">IF(C1396=$X$4,IF(ISERROR($V1396),"Enter smelter details","RMI"),IF(ISERROR($V1396),"",OFFSET('Smelter Look-up'!$F$4,$V1396-4,0)))</f>
        <v/>
      </c>
      <c r="H1396" s="215" t="str">
        <f aca="true">IF(ISERROR($V1396),"",OFFSET('Smelter Look-up'!$G$4,$V1396-4,0))</f>
        <v/>
      </c>
      <c r="I1396" s="216" t="str">
        <f aca="true">IF(ISERROR($V1396),"",OFFSET('Smelter Look-up'!$H$4,$V1396-4,0))</f>
        <v/>
      </c>
      <c r="J1396" s="216" t="str">
        <f aca="true">IF(ISERROR($V1396),"",OFFSET('Smelter Look-up'!$I$4,$V1396-4,0))</f>
        <v/>
      </c>
      <c r="K1396" s="217"/>
      <c r="L1396" s="217"/>
      <c r="M1396" s="217"/>
      <c r="N1396" s="217"/>
      <c r="O1396" s="217"/>
      <c r="P1396" s="218"/>
      <c r="Q1396" s="219"/>
      <c r="R1396" s="220" t="str">
        <f aca="true">IF(ISERROR($V1396),"",OFFSET('Smelter Look-up'!$C$4,$V1396-4,0)&amp;"")</f>
        <v/>
      </c>
      <c r="S1396" s="221" t="str">
        <f aca="true">IF(B1396="","",IF(ISERROR(MATCH($E1396,CL,0)),"Unknown",INDIRECT("'C'!$A$"&amp;MATCH($E1396,CL,0)+1)))</f>
        <v/>
      </c>
      <c r="T1396" s="221" t="str">
        <f aca="true">IF(B1396="","",IF(ISERROR(MATCH($J1396,SorP!$B$1:$B$6279,0)),"",INDIRECT("'SorP'!$A$"&amp;MATCH($S1396&amp;$J1396,SorP!C:C,0))))</f>
        <v/>
      </c>
      <c r="U1396" s="222"/>
      <c r="V1396" s="223" t="e">
        <f aca="false">IF(C1396="",NA(),IF(OR(C1396="Smelter not listed",C1396="Smelter not yet identified"),MATCH($B1396&amp;$D1396,'Smelter Look-up'!$J:$J,0),MATCH($B1396&amp;$C1396,'Smelter Look-up'!$J:$J,0)))</f>
        <v>#N/A</v>
      </c>
      <c r="X1396" s="179" t="n">
        <f aca="false">IF(AND(C1396="Smelter not listed",OR(LEN(D1396)=0,LEN(E1396)=0)),1,0)</f>
        <v>0</v>
      </c>
      <c r="AB1396" s="224" t="str">
        <f aca="false">B1396&amp;C1396</f>
        <v/>
      </c>
    </row>
    <row r="1397" s="179" customFormat="true" ht="20.25" hidden="false" customHeight="false" outlineLevel="0" collapsed="false">
      <c r="A1397" s="221"/>
      <c r="B1397" s="211" t="str">
        <f aca="false">IF(LEN(A1397)=0,"",INDEX('Smelter Look-up'!$A:$A,MATCH($A1397,'Smelter Look-up'!$E:$E,0)))</f>
        <v/>
      </c>
      <c r="C1397" s="212" t="str">
        <f aca="false">IF(LEN(A1397)=0,"",INDEX('Smelter Look-up'!$C:$C,MATCH($A1397,'Smelter Look-up'!$E:$E,0)))</f>
        <v/>
      </c>
      <c r="D1397" s="213"/>
      <c r="E1397" s="211" t="str">
        <f aca="true">IF(ISERROR($V1397),"",OFFSET('Smelter Look-up'!$D$4,$V1397-4,0)&amp;"")</f>
        <v/>
      </c>
      <c r="F1397" s="214" t="str">
        <f aca="true">IF(ISERROR($V1397),"",OFFSET('Smelter Look-up'!$E$4,$V1397-4,0))</f>
        <v/>
      </c>
      <c r="G1397" s="214" t="str">
        <f aca="true">IF(C1397=$X$4,IF(ISERROR($V1397),"Enter smelter details","RMI"),IF(ISERROR($V1397),"",OFFSET('Smelter Look-up'!$F$4,$V1397-4,0)))</f>
        <v/>
      </c>
      <c r="H1397" s="215" t="str">
        <f aca="true">IF(ISERROR($V1397),"",OFFSET('Smelter Look-up'!$G$4,$V1397-4,0))</f>
        <v/>
      </c>
      <c r="I1397" s="216" t="str">
        <f aca="true">IF(ISERROR($V1397),"",OFFSET('Smelter Look-up'!$H$4,$V1397-4,0))</f>
        <v/>
      </c>
      <c r="J1397" s="216" t="str">
        <f aca="true">IF(ISERROR($V1397),"",OFFSET('Smelter Look-up'!$I$4,$V1397-4,0))</f>
        <v/>
      </c>
      <c r="K1397" s="217"/>
      <c r="L1397" s="217"/>
      <c r="M1397" s="217"/>
      <c r="N1397" s="217"/>
      <c r="O1397" s="217"/>
      <c r="P1397" s="218"/>
      <c r="Q1397" s="219"/>
      <c r="R1397" s="220" t="str">
        <f aca="true">IF(ISERROR($V1397),"",OFFSET('Smelter Look-up'!$C$4,$V1397-4,0)&amp;"")</f>
        <v/>
      </c>
      <c r="S1397" s="221" t="str">
        <f aca="true">IF(B1397="","",IF(ISERROR(MATCH($E1397,CL,0)),"Unknown",INDIRECT("'C'!$A$"&amp;MATCH($E1397,CL,0)+1)))</f>
        <v/>
      </c>
      <c r="T1397" s="221" t="str">
        <f aca="true">IF(B1397="","",IF(ISERROR(MATCH($J1397,SorP!$B$1:$B$6279,0)),"",INDIRECT("'SorP'!$A$"&amp;MATCH($S1397&amp;$J1397,SorP!C:C,0))))</f>
        <v/>
      </c>
      <c r="U1397" s="222"/>
      <c r="V1397" s="223" t="e">
        <f aca="false">IF(C1397="",NA(),IF(OR(C1397="Smelter not listed",C1397="Smelter not yet identified"),MATCH($B1397&amp;$D1397,'Smelter Look-up'!$J:$J,0),MATCH($B1397&amp;$C1397,'Smelter Look-up'!$J:$J,0)))</f>
        <v>#N/A</v>
      </c>
      <c r="X1397" s="179" t="n">
        <f aca="false">IF(AND(C1397="Smelter not listed",OR(LEN(D1397)=0,LEN(E1397)=0)),1,0)</f>
        <v>0</v>
      </c>
      <c r="AB1397" s="224" t="str">
        <f aca="false">B1397&amp;C1397</f>
        <v/>
      </c>
    </row>
    <row r="1398" s="179" customFormat="true" ht="20.25" hidden="false" customHeight="false" outlineLevel="0" collapsed="false">
      <c r="A1398" s="221"/>
      <c r="B1398" s="211" t="str">
        <f aca="false">IF(LEN(A1398)=0,"",INDEX('Smelter Look-up'!$A:$A,MATCH($A1398,'Smelter Look-up'!$E:$E,0)))</f>
        <v/>
      </c>
      <c r="C1398" s="212" t="str">
        <f aca="false">IF(LEN(A1398)=0,"",INDEX('Smelter Look-up'!$C:$C,MATCH($A1398,'Smelter Look-up'!$E:$E,0)))</f>
        <v/>
      </c>
      <c r="D1398" s="213"/>
      <c r="E1398" s="211" t="str">
        <f aca="true">IF(ISERROR($V1398),"",OFFSET('Smelter Look-up'!$D$4,$V1398-4,0)&amp;"")</f>
        <v/>
      </c>
      <c r="F1398" s="214" t="str">
        <f aca="true">IF(ISERROR($V1398),"",OFFSET('Smelter Look-up'!$E$4,$V1398-4,0))</f>
        <v/>
      </c>
      <c r="G1398" s="214" t="str">
        <f aca="true">IF(C1398=$X$4,IF(ISERROR($V1398),"Enter smelter details","RMI"),IF(ISERROR($V1398),"",OFFSET('Smelter Look-up'!$F$4,$V1398-4,0)))</f>
        <v/>
      </c>
      <c r="H1398" s="215" t="str">
        <f aca="true">IF(ISERROR($V1398),"",OFFSET('Smelter Look-up'!$G$4,$V1398-4,0))</f>
        <v/>
      </c>
      <c r="I1398" s="216" t="str">
        <f aca="true">IF(ISERROR($V1398),"",OFFSET('Smelter Look-up'!$H$4,$V1398-4,0))</f>
        <v/>
      </c>
      <c r="J1398" s="216" t="str">
        <f aca="true">IF(ISERROR($V1398),"",OFFSET('Smelter Look-up'!$I$4,$V1398-4,0))</f>
        <v/>
      </c>
      <c r="K1398" s="217"/>
      <c r="L1398" s="217"/>
      <c r="M1398" s="217"/>
      <c r="N1398" s="217"/>
      <c r="O1398" s="217"/>
      <c r="P1398" s="218"/>
      <c r="Q1398" s="219"/>
      <c r="R1398" s="220" t="str">
        <f aca="true">IF(ISERROR($V1398),"",OFFSET('Smelter Look-up'!$C$4,$V1398-4,0)&amp;"")</f>
        <v/>
      </c>
      <c r="S1398" s="221" t="str">
        <f aca="true">IF(B1398="","",IF(ISERROR(MATCH($E1398,CL,0)),"Unknown",INDIRECT("'C'!$A$"&amp;MATCH($E1398,CL,0)+1)))</f>
        <v/>
      </c>
      <c r="T1398" s="221" t="str">
        <f aca="true">IF(B1398="","",IF(ISERROR(MATCH($J1398,SorP!$B$1:$B$6279,0)),"",INDIRECT("'SorP'!$A$"&amp;MATCH($S1398&amp;$J1398,SorP!C:C,0))))</f>
        <v/>
      </c>
      <c r="U1398" s="222"/>
      <c r="V1398" s="223" t="e">
        <f aca="false">IF(C1398="",NA(),IF(OR(C1398="Smelter not listed",C1398="Smelter not yet identified"),MATCH($B1398&amp;$D1398,'Smelter Look-up'!$J:$J,0),MATCH($B1398&amp;$C1398,'Smelter Look-up'!$J:$J,0)))</f>
        <v>#N/A</v>
      </c>
      <c r="X1398" s="179" t="n">
        <f aca="false">IF(AND(C1398="Smelter not listed",OR(LEN(D1398)=0,LEN(E1398)=0)),1,0)</f>
        <v>0</v>
      </c>
      <c r="AB1398" s="224" t="str">
        <f aca="false">B1398&amp;C1398</f>
        <v/>
      </c>
    </row>
    <row r="1399" s="179" customFormat="true" ht="20.25" hidden="false" customHeight="false" outlineLevel="0" collapsed="false">
      <c r="A1399" s="221"/>
      <c r="B1399" s="211" t="str">
        <f aca="false">IF(LEN(A1399)=0,"",INDEX('Smelter Look-up'!$A:$A,MATCH($A1399,'Smelter Look-up'!$E:$E,0)))</f>
        <v/>
      </c>
      <c r="C1399" s="212" t="str">
        <f aca="false">IF(LEN(A1399)=0,"",INDEX('Smelter Look-up'!$C:$C,MATCH($A1399,'Smelter Look-up'!$E:$E,0)))</f>
        <v/>
      </c>
      <c r="D1399" s="213"/>
      <c r="E1399" s="211" t="str">
        <f aca="true">IF(ISERROR($V1399),"",OFFSET('Smelter Look-up'!$D$4,$V1399-4,0)&amp;"")</f>
        <v/>
      </c>
      <c r="F1399" s="214" t="str">
        <f aca="true">IF(ISERROR($V1399),"",OFFSET('Smelter Look-up'!$E$4,$V1399-4,0))</f>
        <v/>
      </c>
      <c r="G1399" s="214" t="str">
        <f aca="true">IF(C1399=$X$4,IF(ISERROR($V1399),"Enter smelter details","RMI"),IF(ISERROR($V1399),"",OFFSET('Smelter Look-up'!$F$4,$V1399-4,0)))</f>
        <v/>
      </c>
      <c r="H1399" s="215" t="str">
        <f aca="true">IF(ISERROR($V1399),"",OFFSET('Smelter Look-up'!$G$4,$V1399-4,0))</f>
        <v/>
      </c>
      <c r="I1399" s="216" t="str">
        <f aca="true">IF(ISERROR($V1399),"",OFFSET('Smelter Look-up'!$H$4,$V1399-4,0))</f>
        <v/>
      </c>
      <c r="J1399" s="216" t="str">
        <f aca="true">IF(ISERROR($V1399),"",OFFSET('Smelter Look-up'!$I$4,$V1399-4,0))</f>
        <v/>
      </c>
      <c r="K1399" s="217"/>
      <c r="L1399" s="217"/>
      <c r="M1399" s="217"/>
      <c r="N1399" s="217"/>
      <c r="O1399" s="217"/>
      <c r="P1399" s="218"/>
      <c r="Q1399" s="219"/>
      <c r="R1399" s="220" t="str">
        <f aca="true">IF(ISERROR($V1399),"",OFFSET('Smelter Look-up'!$C$4,$V1399-4,0)&amp;"")</f>
        <v/>
      </c>
      <c r="S1399" s="221" t="str">
        <f aca="true">IF(B1399="","",IF(ISERROR(MATCH($E1399,CL,0)),"Unknown",INDIRECT("'C'!$A$"&amp;MATCH($E1399,CL,0)+1)))</f>
        <v/>
      </c>
      <c r="T1399" s="221" t="str">
        <f aca="true">IF(B1399="","",IF(ISERROR(MATCH($J1399,SorP!$B$1:$B$6279,0)),"",INDIRECT("'SorP'!$A$"&amp;MATCH($S1399&amp;$J1399,SorP!C:C,0))))</f>
        <v/>
      </c>
      <c r="U1399" s="222"/>
      <c r="V1399" s="223" t="e">
        <f aca="false">IF(C1399="",NA(),IF(OR(C1399="Smelter not listed",C1399="Smelter not yet identified"),MATCH($B1399&amp;$D1399,'Smelter Look-up'!$J:$J,0),MATCH($B1399&amp;$C1399,'Smelter Look-up'!$J:$J,0)))</f>
        <v>#N/A</v>
      </c>
      <c r="X1399" s="179" t="n">
        <f aca="false">IF(AND(C1399="Smelter not listed",OR(LEN(D1399)=0,LEN(E1399)=0)),1,0)</f>
        <v>0</v>
      </c>
      <c r="AB1399" s="224" t="str">
        <f aca="false">B1399&amp;C1399</f>
        <v/>
      </c>
    </row>
    <row r="1400" s="179" customFormat="true" ht="20.25" hidden="false" customHeight="false" outlineLevel="0" collapsed="false">
      <c r="A1400" s="221"/>
      <c r="B1400" s="211" t="str">
        <f aca="false">IF(LEN(A1400)=0,"",INDEX('Smelter Look-up'!$A:$A,MATCH($A1400,'Smelter Look-up'!$E:$E,0)))</f>
        <v/>
      </c>
      <c r="C1400" s="212" t="str">
        <f aca="false">IF(LEN(A1400)=0,"",INDEX('Smelter Look-up'!$C:$C,MATCH($A1400,'Smelter Look-up'!$E:$E,0)))</f>
        <v/>
      </c>
      <c r="D1400" s="213"/>
      <c r="E1400" s="211" t="str">
        <f aca="true">IF(ISERROR($V1400),"",OFFSET('Smelter Look-up'!$D$4,$V1400-4,0)&amp;"")</f>
        <v/>
      </c>
      <c r="F1400" s="214" t="str">
        <f aca="true">IF(ISERROR($V1400),"",OFFSET('Smelter Look-up'!$E$4,$V1400-4,0))</f>
        <v/>
      </c>
      <c r="G1400" s="214" t="str">
        <f aca="true">IF(C1400=$X$4,IF(ISERROR($V1400),"Enter smelter details","RMI"),IF(ISERROR($V1400),"",OFFSET('Smelter Look-up'!$F$4,$V1400-4,0)))</f>
        <v/>
      </c>
      <c r="H1400" s="215" t="str">
        <f aca="true">IF(ISERROR($V1400),"",OFFSET('Smelter Look-up'!$G$4,$V1400-4,0))</f>
        <v/>
      </c>
      <c r="I1400" s="216" t="str">
        <f aca="true">IF(ISERROR($V1400),"",OFFSET('Smelter Look-up'!$H$4,$V1400-4,0))</f>
        <v/>
      </c>
      <c r="J1400" s="216" t="str">
        <f aca="true">IF(ISERROR($V1400),"",OFFSET('Smelter Look-up'!$I$4,$V1400-4,0))</f>
        <v/>
      </c>
      <c r="K1400" s="217"/>
      <c r="L1400" s="217"/>
      <c r="M1400" s="217"/>
      <c r="N1400" s="217"/>
      <c r="O1400" s="217"/>
      <c r="P1400" s="218"/>
      <c r="Q1400" s="219"/>
      <c r="R1400" s="220" t="str">
        <f aca="true">IF(ISERROR($V1400),"",OFFSET('Smelter Look-up'!$C$4,$V1400-4,0)&amp;"")</f>
        <v/>
      </c>
      <c r="S1400" s="221" t="str">
        <f aca="true">IF(B1400="","",IF(ISERROR(MATCH($E1400,CL,0)),"Unknown",INDIRECT("'C'!$A$"&amp;MATCH($E1400,CL,0)+1)))</f>
        <v/>
      </c>
      <c r="T1400" s="221" t="str">
        <f aca="true">IF(B1400="","",IF(ISERROR(MATCH($J1400,SorP!$B$1:$B$6279,0)),"",INDIRECT("'SorP'!$A$"&amp;MATCH($S1400&amp;$J1400,SorP!C:C,0))))</f>
        <v/>
      </c>
      <c r="U1400" s="222"/>
      <c r="V1400" s="223" t="e">
        <f aca="false">IF(C1400="",NA(),IF(OR(C1400="Smelter not listed",C1400="Smelter not yet identified"),MATCH($B1400&amp;$D1400,'Smelter Look-up'!$J:$J,0),MATCH($B1400&amp;$C1400,'Smelter Look-up'!$J:$J,0)))</f>
        <v>#N/A</v>
      </c>
      <c r="X1400" s="179" t="n">
        <f aca="false">IF(AND(C1400="Smelter not listed",OR(LEN(D1400)=0,LEN(E1400)=0)),1,0)</f>
        <v>0</v>
      </c>
      <c r="AB1400" s="224" t="str">
        <f aca="false">B1400&amp;C1400</f>
        <v/>
      </c>
    </row>
    <row r="1401" s="179" customFormat="true" ht="20.25" hidden="false" customHeight="false" outlineLevel="0" collapsed="false">
      <c r="A1401" s="221"/>
      <c r="B1401" s="211" t="str">
        <f aca="false">IF(LEN(A1401)=0,"",INDEX('Smelter Look-up'!$A:$A,MATCH($A1401,'Smelter Look-up'!$E:$E,0)))</f>
        <v/>
      </c>
      <c r="C1401" s="212" t="str">
        <f aca="false">IF(LEN(A1401)=0,"",INDEX('Smelter Look-up'!$C:$C,MATCH($A1401,'Smelter Look-up'!$E:$E,0)))</f>
        <v/>
      </c>
      <c r="D1401" s="213"/>
      <c r="E1401" s="211" t="str">
        <f aca="true">IF(ISERROR($V1401),"",OFFSET('Smelter Look-up'!$D$4,$V1401-4,0)&amp;"")</f>
        <v/>
      </c>
      <c r="F1401" s="214" t="str">
        <f aca="true">IF(ISERROR($V1401),"",OFFSET('Smelter Look-up'!$E$4,$V1401-4,0))</f>
        <v/>
      </c>
      <c r="G1401" s="214" t="str">
        <f aca="true">IF(C1401=$X$4,IF(ISERROR($V1401),"Enter smelter details","RMI"),IF(ISERROR($V1401),"",OFFSET('Smelter Look-up'!$F$4,$V1401-4,0)))</f>
        <v/>
      </c>
      <c r="H1401" s="215" t="str">
        <f aca="true">IF(ISERROR($V1401),"",OFFSET('Smelter Look-up'!$G$4,$V1401-4,0))</f>
        <v/>
      </c>
      <c r="I1401" s="216" t="str">
        <f aca="true">IF(ISERROR($V1401),"",OFFSET('Smelter Look-up'!$H$4,$V1401-4,0))</f>
        <v/>
      </c>
      <c r="J1401" s="216" t="str">
        <f aca="true">IF(ISERROR($V1401),"",OFFSET('Smelter Look-up'!$I$4,$V1401-4,0))</f>
        <v/>
      </c>
      <c r="K1401" s="217"/>
      <c r="L1401" s="217"/>
      <c r="M1401" s="217"/>
      <c r="N1401" s="217"/>
      <c r="O1401" s="217"/>
      <c r="P1401" s="218"/>
      <c r="Q1401" s="219"/>
      <c r="R1401" s="220" t="str">
        <f aca="true">IF(ISERROR($V1401),"",OFFSET('Smelter Look-up'!$C$4,$V1401-4,0)&amp;"")</f>
        <v/>
      </c>
      <c r="S1401" s="221" t="str">
        <f aca="true">IF(B1401="","",IF(ISERROR(MATCH($E1401,CL,0)),"Unknown",INDIRECT("'C'!$A$"&amp;MATCH($E1401,CL,0)+1)))</f>
        <v/>
      </c>
      <c r="T1401" s="221" t="str">
        <f aca="true">IF(B1401="","",IF(ISERROR(MATCH($J1401,SorP!$B$1:$B$6279,0)),"",INDIRECT("'SorP'!$A$"&amp;MATCH($S1401&amp;$J1401,SorP!C:C,0))))</f>
        <v/>
      </c>
      <c r="U1401" s="222"/>
      <c r="V1401" s="223" t="e">
        <f aca="false">IF(C1401="",NA(),IF(OR(C1401="Smelter not listed",C1401="Smelter not yet identified"),MATCH($B1401&amp;$D1401,'Smelter Look-up'!$J:$J,0),MATCH($B1401&amp;$C1401,'Smelter Look-up'!$J:$J,0)))</f>
        <v>#N/A</v>
      </c>
      <c r="X1401" s="179" t="n">
        <f aca="false">IF(AND(C1401="Smelter not listed",OR(LEN(D1401)=0,LEN(E1401)=0)),1,0)</f>
        <v>0</v>
      </c>
      <c r="AB1401" s="224" t="str">
        <f aca="false">B1401&amp;C1401</f>
        <v/>
      </c>
    </row>
    <row r="1402" s="179" customFormat="true" ht="20.25" hidden="false" customHeight="false" outlineLevel="0" collapsed="false">
      <c r="A1402" s="221"/>
      <c r="B1402" s="211" t="str">
        <f aca="false">IF(LEN(A1402)=0,"",INDEX('Smelter Look-up'!$A:$A,MATCH($A1402,'Smelter Look-up'!$E:$E,0)))</f>
        <v/>
      </c>
      <c r="C1402" s="212" t="str">
        <f aca="false">IF(LEN(A1402)=0,"",INDEX('Smelter Look-up'!$C:$C,MATCH($A1402,'Smelter Look-up'!$E:$E,0)))</f>
        <v/>
      </c>
      <c r="D1402" s="213"/>
      <c r="E1402" s="211" t="str">
        <f aca="true">IF(ISERROR($V1402),"",OFFSET('Smelter Look-up'!$D$4,$V1402-4,0)&amp;"")</f>
        <v/>
      </c>
      <c r="F1402" s="214" t="str">
        <f aca="true">IF(ISERROR($V1402),"",OFFSET('Smelter Look-up'!$E$4,$V1402-4,0))</f>
        <v/>
      </c>
      <c r="G1402" s="214" t="str">
        <f aca="true">IF(C1402=$X$4,IF(ISERROR($V1402),"Enter smelter details","RMI"),IF(ISERROR($V1402),"",OFFSET('Smelter Look-up'!$F$4,$V1402-4,0)))</f>
        <v/>
      </c>
      <c r="H1402" s="215" t="str">
        <f aca="true">IF(ISERROR($V1402),"",OFFSET('Smelter Look-up'!$G$4,$V1402-4,0))</f>
        <v/>
      </c>
      <c r="I1402" s="216" t="str">
        <f aca="true">IF(ISERROR($V1402),"",OFFSET('Smelter Look-up'!$H$4,$V1402-4,0))</f>
        <v/>
      </c>
      <c r="J1402" s="216" t="str">
        <f aca="true">IF(ISERROR($V1402),"",OFFSET('Smelter Look-up'!$I$4,$V1402-4,0))</f>
        <v/>
      </c>
      <c r="K1402" s="217"/>
      <c r="L1402" s="217"/>
      <c r="M1402" s="217"/>
      <c r="N1402" s="217"/>
      <c r="O1402" s="217"/>
      <c r="P1402" s="218"/>
      <c r="Q1402" s="219"/>
      <c r="R1402" s="220" t="str">
        <f aca="true">IF(ISERROR($V1402),"",OFFSET('Smelter Look-up'!$C$4,$V1402-4,0)&amp;"")</f>
        <v/>
      </c>
      <c r="S1402" s="221" t="str">
        <f aca="true">IF(B1402="","",IF(ISERROR(MATCH($E1402,CL,0)),"Unknown",INDIRECT("'C'!$A$"&amp;MATCH($E1402,CL,0)+1)))</f>
        <v/>
      </c>
      <c r="T1402" s="221" t="str">
        <f aca="true">IF(B1402="","",IF(ISERROR(MATCH($J1402,SorP!$B$1:$B$6279,0)),"",INDIRECT("'SorP'!$A$"&amp;MATCH($S1402&amp;$J1402,SorP!C:C,0))))</f>
        <v/>
      </c>
      <c r="U1402" s="222"/>
      <c r="V1402" s="223" t="e">
        <f aca="false">IF(C1402="",NA(),IF(OR(C1402="Smelter not listed",C1402="Smelter not yet identified"),MATCH($B1402&amp;$D1402,'Smelter Look-up'!$J:$J,0),MATCH($B1402&amp;$C1402,'Smelter Look-up'!$J:$J,0)))</f>
        <v>#N/A</v>
      </c>
      <c r="X1402" s="179" t="n">
        <f aca="false">IF(AND(C1402="Smelter not listed",OR(LEN(D1402)=0,LEN(E1402)=0)),1,0)</f>
        <v>0</v>
      </c>
      <c r="AB1402" s="224" t="str">
        <f aca="false">B1402&amp;C1402</f>
        <v/>
      </c>
    </row>
    <row r="1403" s="179" customFormat="true" ht="20.25" hidden="false" customHeight="false" outlineLevel="0" collapsed="false">
      <c r="A1403" s="221"/>
      <c r="B1403" s="211" t="str">
        <f aca="false">IF(LEN(A1403)=0,"",INDEX('Smelter Look-up'!$A:$A,MATCH($A1403,'Smelter Look-up'!$E:$E,0)))</f>
        <v/>
      </c>
      <c r="C1403" s="212" t="str">
        <f aca="false">IF(LEN(A1403)=0,"",INDEX('Smelter Look-up'!$C:$C,MATCH($A1403,'Smelter Look-up'!$E:$E,0)))</f>
        <v/>
      </c>
      <c r="D1403" s="213"/>
      <c r="E1403" s="211" t="str">
        <f aca="true">IF(ISERROR($V1403),"",OFFSET('Smelter Look-up'!$D$4,$V1403-4,0)&amp;"")</f>
        <v/>
      </c>
      <c r="F1403" s="214" t="str">
        <f aca="true">IF(ISERROR($V1403),"",OFFSET('Smelter Look-up'!$E$4,$V1403-4,0))</f>
        <v/>
      </c>
      <c r="G1403" s="214" t="str">
        <f aca="true">IF(C1403=$X$4,IF(ISERROR($V1403),"Enter smelter details","RMI"),IF(ISERROR($V1403),"",OFFSET('Smelter Look-up'!$F$4,$V1403-4,0)))</f>
        <v/>
      </c>
      <c r="H1403" s="215" t="str">
        <f aca="true">IF(ISERROR($V1403),"",OFFSET('Smelter Look-up'!$G$4,$V1403-4,0))</f>
        <v/>
      </c>
      <c r="I1403" s="216" t="str">
        <f aca="true">IF(ISERROR($V1403),"",OFFSET('Smelter Look-up'!$H$4,$V1403-4,0))</f>
        <v/>
      </c>
      <c r="J1403" s="216" t="str">
        <f aca="true">IF(ISERROR($V1403),"",OFFSET('Smelter Look-up'!$I$4,$V1403-4,0))</f>
        <v/>
      </c>
      <c r="K1403" s="217"/>
      <c r="L1403" s="217"/>
      <c r="M1403" s="217"/>
      <c r="N1403" s="217"/>
      <c r="O1403" s="217"/>
      <c r="P1403" s="218"/>
      <c r="Q1403" s="219"/>
      <c r="R1403" s="220" t="str">
        <f aca="true">IF(ISERROR($V1403),"",OFFSET('Smelter Look-up'!$C$4,$V1403-4,0)&amp;"")</f>
        <v/>
      </c>
      <c r="S1403" s="221" t="str">
        <f aca="true">IF(B1403="","",IF(ISERROR(MATCH($E1403,CL,0)),"Unknown",INDIRECT("'C'!$A$"&amp;MATCH($E1403,CL,0)+1)))</f>
        <v/>
      </c>
      <c r="T1403" s="221" t="str">
        <f aca="true">IF(B1403="","",IF(ISERROR(MATCH($J1403,SorP!$B$1:$B$6279,0)),"",INDIRECT("'SorP'!$A$"&amp;MATCH($S1403&amp;$J1403,SorP!C:C,0))))</f>
        <v/>
      </c>
      <c r="U1403" s="222"/>
      <c r="V1403" s="223" t="e">
        <f aca="false">IF(C1403="",NA(),IF(OR(C1403="Smelter not listed",C1403="Smelter not yet identified"),MATCH($B1403&amp;$D1403,'Smelter Look-up'!$J:$J,0),MATCH($B1403&amp;$C1403,'Smelter Look-up'!$J:$J,0)))</f>
        <v>#N/A</v>
      </c>
      <c r="X1403" s="179" t="n">
        <f aca="false">IF(AND(C1403="Smelter not listed",OR(LEN(D1403)=0,LEN(E1403)=0)),1,0)</f>
        <v>0</v>
      </c>
      <c r="AB1403" s="224" t="str">
        <f aca="false">B1403&amp;C1403</f>
        <v/>
      </c>
    </row>
    <row r="1404" s="179" customFormat="true" ht="20.25" hidden="false" customHeight="false" outlineLevel="0" collapsed="false">
      <c r="A1404" s="221"/>
      <c r="B1404" s="211" t="str">
        <f aca="false">IF(LEN(A1404)=0,"",INDEX('Smelter Look-up'!$A:$A,MATCH($A1404,'Smelter Look-up'!$E:$E,0)))</f>
        <v/>
      </c>
      <c r="C1404" s="212" t="str">
        <f aca="false">IF(LEN(A1404)=0,"",INDEX('Smelter Look-up'!$C:$C,MATCH($A1404,'Smelter Look-up'!$E:$E,0)))</f>
        <v/>
      </c>
      <c r="D1404" s="213"/>
      <c r="E1404" s="211" t="str">
        <f aca="true">IF(ISERROR($V1404),"",OFFSET('Smelter Look-up'!$D$4,$V1404-4,0)&amp;"")</f>
        <v/>
      </c>
      <c r="F1404" s="214" t="str">
        <f aca="true">IF(ISERROR($V1404),"",OFFSET('Smelter Look-up'!$E$4,$V1404-4,0))</f>
        <v/>
      </c>
      <c r="G1404" s="214" t="str">
        <f aca="true">IF(C1404=$X$4,IF(ISERROR($V1404),"Enter smelter details","RMI"),IF(ISERROR($V1404),"",OFFSET('Smelter Look-up'!$F$4,$V1404-4,0)))</f>
        <v/>
      </c>
      <c r="H1404" s="215" t="str">
        <f aca="true">IF(ISERROR($V1404),"",OFFSET('Smelter Look-up'!$G$4,$V1404-4,0))</f>
        <v/>
      </c>
      <c r="I1404" s="216" t="str">
        <f aca="true">IF(ISERROR($V1404),"",OFFSET('Smelter Look-up'!$H$4,$V1404-4,0))</f>
        <v/>
      </c>
      <c r="J1404" s="216" t="str">
        <f aca="true">IF(ISERROR($V1404),"",OFFSET('Smelter Look-up'!$I$4,$V1404-4,0))</f>
        <v/>
      </c>
      <c r="K1404" s="217"/>
      <c r="L1404" s="217"/>
      <c r="M1404" s="217"/>
      <c r="N1404" s="217"/>
      <c r="O1404" s="217"/>
      <c r="P1404" s="218"/>
      <c r="Q1404" s="219"/>
      <c r="R1404" s="220" t="str">
        <f aca="true">IF(ISERROR($V1404),"",OFFSET('Smelter Look-up'!$C$4,$V1404-4,0)&amp;"")</f>
        <v/>
      </c>
      <c r="S1404" s="221" t="str">
        <f aca="true">IF(B1404="","",IF(ISERROR(MATCH($E1404,CL,0)),"Unknown",INDIRECT("'C'!$A$"&amp;MATCH($E1404,CL,0)+1)))</f>
        <v/>
      </c>
      <c r="T1404" s="221" t="str">
        <f aca="true">IF(B1404="","",IF(ISERROR(MATCH($J1404,SorP!$B$1:$B$6279,0)),"",INDIRECT("'SorP'!$A$"&amp;MATCH($S1404&amp;$J1404,SorP!C:C,0))))</f>
        <v/>
      </c>
      <c r="U1404" s="222"/>
      <c r="V1404" s="223" t="e">
        <f aca="false">IF(C1404="",NA(),IF(OR(C1404="Smelter not listed",C1404="Smelter not yet identified"),MATCH($B1404&amp;$D1404,'Smelter Look-up'!$J:$J,0),MATCH($B1404&amp;$C1404,'Smelter Look-up'!$J:$J,0)))</f>
        <v>#N/A</v>
      </c>
      <c r="X1404" s="179" t="n">
        <f aca="false">IF(AND(C1404="Smelter not listed",OR(LEN(D1404)=0,LEN(E1404)=0)),1,0)</f>
        <v>0</v>
      </c>
      <c r="AB1404" s="224" t="str">
        <f aca="false">B1404&amp;C1404</f>
        <v/>
      </c>
    </row>
    <row r="1405" s="179" customFormat="true" ht="20.25" hidden="false" customHeight="false" outlineLevel="0" collapsed="false">
      <c r="A1405" s="221"/>
      <c r="B1405" s="211" t="str">
        <f aca="false">IF(LEN(A1405)=0,"",INDEX('Smelter Look-up'!$A:$A,MATCH($A1405,'Smelter Look-up'!$E:$E,0)))</f>
        <v/>
      </c>
      <c r="C1405" s="212" t="str">
        <f aca="false">IF(LEN(A1405)=0,"",INDEX('Smelter Look-up'!$C:$C,MATCH($A1405,'Smelter Look-up'!$E:$E,0)))</f>
        <v/>
      </c>
      <c r="D1405" s="213"/>
      <c r="E1405" s="211" t="str">
        <f aca="true">IF(ISERROR($V1405),"",OFFSET('Smelter Look-up'!$D$4,$V1405-4,0)&amp;"")</f>
        <v/>
      </c>
      <c r="F1405" s="214" t="str">
        <f aca="true">IF(ISERROR($V1405),"",OFFSET('Smelter Look-up'!$E$4,$V1405-4,0))</f>
        <v/>
      </c>
      <c r="G1405" s="214" t="str">
        <f aca="true">IF(C1405=$X$4,IF(ISERROR($V1405),"Enter smelter details","RMI"),IF(ISERROR($V1405),"",OFFSET('Smelter Look-up'!$F$4,$V1405-4,0)))</f>
        <v/>
      </c>
      <c r="H1405" s="215" t="str">
        <f aca="true">IF(ISERROR($V1405),"",OFFSET('Smelter Look-up'!$G$4,$V1405-4,0))</f>
        <v/>
      </c>
      <c r="I1405" s="216" t="str">
        <f aca="true">IF(ISERROR($V1405),"",OFFSET('Smelter Look-up'!$H$4,$V1405-4,0))</f>
        <v/>
      </c>
      <c r="J1405" s="216" t="str">
        <f aca="true">IF(ISERROR($V1405),"",OFFSET('Smelter Look-up'!$I$4,$V1405-4,0))</f>
        <v/>
      </c>
      <c r="K1405" s="217"/>
      <c r="L1405" s="217"/>
      <c r="M1405" s="217"/>
      <c r="N1405" s="217"/>
      <c r="O1405" s="217"/>
      <c r="P1405" s="218"/>
      <c r="Q1405" s="219"/>
      <c r="R1405" s="220" t="str">
        <f aca="true">IF(ISERROR($V1405),"",OFFSET('Smelter Look-up'!$C$4,$V1405-4,0)&amp;"")</f>
        <v/>
      </c>
      <c r="S1405" s="221" t="str">
        <f aca="true">IF(B1405="","",IF(ISERROR(MATCH($E1405,CL,0)),"Unknown",INDIRECT("'C'!$A$"&amp;MATCH($E1405,CL,0)+1)))</f>
        <v/>
      </c>
      <c r="T1405" s="221" t="str">
        <f aca="true">IF(B1405="","",IF(ISERROR(MATCH($J1405,SorP!$B$1:$B$6279,0)),"",INDIRECT("'SorP'!$A$"&amp;MATCH($S1405&amp;$J1405,SorP!C:C,0))))</f>
        <v/>
      </c>
      <c r="U1405" s="222"/>
      <c r="V1405" s="223" t="e">
        <f aca="false">IF(C1405="",NA(),IF(OR(C1405="Smelter not listed",C1405="Smelter not yet identified"),MATCH($B1405&amp;$D1405,'Smelter Look-up'!$J:$J,0),MATCH($B1405&amp;$C1405,'Smelter Look-up'!$J:$J,0)))</f>
        <v>#N/A</v>
      </c>
      <c r="X1405" s="179" t="n">
        <f aca="false">IF(AND(C1405="Smelter not listed",OR(LEN(D1405)=0,LEN(E1405)=0)),1,0)</f>
        <v>0</v>
      </c>
      <c r="AB1405" s="224" t="str">
        <f aca="false">B1405&amp;C1405</f>
        <v/>
      </c>
    </row>
    <row r="1406" s="179" customFormat="true" ht="20.25" hidden="false" customHeight="false" outlineLevel="0" collapsed="false">
      <c r="A1406" s="221"/>
      <c r="B1406" s="211" t="str">
        <f aca="false">IF(LEN(A1406)=0,"",INDEX('Smelter Look-up'!$A:$A,MATCH($A1406,'Smelter Look-up'!$E:$E,0)))</f>
        <v/>
      </c>
      <c r="C1406" s="212" t="str">
        <f aca="false">IF(LEN(A1406)=0,"",INDEX('Smelter Look-up'!$C:$C,MATCH($A1406,'Smelter Look-up'!$E:$E,0)))</f>
        <v/>
      </c>
      <c r="D1406" s="213"/>
      <c r="E1406" s="211" t="str">
        <f aca="true">IF(ISERROR($V1406),"",OFFSET('Smelter Look-up'!$D$4,$V1406-4,0)&amp;"")</f>
        <v/>
      </c>
      <c r="F1406" s="214" t="str">
        <f aca="true">IF(ISERROR($V1406),"",OFFSET('Smelter Look-up'!$E$4,$V1406-4,0))</f>
        <v/>
      </c>
      <c r="G1406" s="214" t="str">
        <f aca="true">IF(C1406=$X$4,IF(ISERROR($V1406),"Enter smelter details","RMI"),IF(ISERROR($V1406),"",OFFSET('Smelter Look-up'!$F$4,$V1406-4,0)))</f>
        <v/>
      </c>
      <c r="H1406" s="215" t="str">
        <f aca="true">IF(ISERROR($V1406),"",OFFSET('Smelter Look-up'!$G$4,$V1406-4,0))</f>
        <v/>
      </c>
      <c r="I1406" s="216" t="str">
        <f aca="true">IF(ISERROR($V1406),"",OFFSET('Smelter Look-up'!$H$4,$V1406-4,0))</f>
        <v/>
      </c>
      <c r="J1406" s="216" t="str">
        <f aca="true">IF(ISERROR($V1406),"",OFFSET('Smelter Look-up'!$I$4,$V1406-4,0))</f>
        <v/>
      </c>
      <c r="K1406" s="217"/>
      <c r="L1406" s="217"/>
      <c r="M1406" s="217"/>
      <c r="N1406" s="217"/>
      <c r="O1406" s="217"/>
      <c r="P1406" s="218"/>
      <c r="Q1406" s="219"/>
      <c r="R1406" s="220" t="str">
        <f aca="true">IF(ISERROR($V1406),"",OFFSET('Smelter Look-up'!$C$4,$V1406-4,0)&amp;"")</f>
        <v/>
      </c>
      <c r="S1406" s="221" t="str">
        <f aca="true">IF(B1406="","",IF(ISERROR(MATCH($E1406,CL,0)),"Unknown",INDIRECT("'C'!$A$"&amp;MATCH($E1406,CL,0)+1)))</f>
        <v/>
      </c>
      <c r="T1406" s="221" t="str">
        <f aca="true">IF(B1406="","",IF(ISERROR(MATCH($J1406,SorP!$B$1:$B$6279,0)),"",INDIRECT("'SorP'!$A$"&amp;MATCH($S1406&amp;$J1406,SorP!C:C,0))))</f>
        <v/>
      </c>
      <c r="U1406" s="222"/>
      <c r="V1406" s="223" t="e">
        <f aca="false">IF(C1406="",NA(),IF(OR(C1406="Smelter not listed",C1406="Smelter not yet identified"),MATCH($B1406&amp;$D1406,'Smelter Look-up'!$J:$J,0),MATCH($B1406&amp;$C1406,'Smelter Look-up'!$J:$J,0)))</f>
        <v>#N/A</v>
      </c>
      <c r="X1406" s="179" t="n">
        <f aca="false">IF(AND(C1406="Smelter not listed",OR(LEN(D1406)=0,LEN(E1406)=0)),1,0)</f>
        <v>0</v>
      </c>
      <c r="AB1406" s="224" t="str">
        <f aca="false">B1406&amp;C1406</f>
        <v/>
      </c>
    </row>
    <row r="1407" s="179" customFormat="true" ht="20.25" hidden="false" customHeight="false" outlineLevel="0" collapsed="false">
      <c r="A1407" s="221"/>
      <c r="B1407" s="211" t="str">
        <f aca="false">IF(LEN(A1407)=0,"",INDEX('Smelter Look-up'!$A:$A,MATCH($A1407,'Smelter Look-up'!$E:$E,0)))</f>
        <v/>
      </c>
      <c r="C1407" s="212" t="str">
        <f aca="false">IF(LEN(A1407)=0,"",INDEX('Smelter Look-up'!$C:$C,MATCH($A1407,'Smelter Look-up'!$E:$E,0)))</f>
        <v/>
      </c>
      <c r="D1407" s="213"/>
      <c r="E1407" s="211" t="str">
        <f aca="true">IF(ISERROR($V1407),"",OFFSET('Smelter Look-up'!$D$4,$V1407-4,0)&amp;"")</f>
        <v/>
      </c>
      <c r="F1407" s="214" t="str">
        <f aca="true">IF(ISERROR($V1407),"",OFFSET('Smelter Look-up'!$E$4,$V1407-4,0))</f>
        <v/>
      </c>
      <c r="G1407" s="214" t="str">
        <f aca="true">IF(C1407=$X$4,IF(ISERROR($V1407),"Enter smelter details","RMI"),IF(ISERROR($V1407),"",OFFSET('Smelter Look-up'!$F$4,$V1407-4,0)))</f>
        <v/>
      </c>
      <c r="H1407" s="215" t="str">
        <f aca="true">IF(ISERROR($V1407),"",OFFSET('Smelter Look-up'!$G$4,$V1407-4,0))</f>
        <v/>
      </c>
      <c r="I1407" s="216" t="str">
        <f aca="true">IF(ISERROR($V1407),"",OFFSET('Smelter Look-up'!$H$4,$V1407-4,0))</f>
        <v/>
      </c>
      <c r="J1407" s="216" t="str">
        <f aca="true">IF(ISERROR($V1407),"",OFFSET('Smelter Look-up'!$I$4,$V1407-4,0))</f>
        <v/>
      </c>
      <c r="K1407" s="217"/>
      <c r="L1407" s="217"/>
      <c r="M1407" s="217"/>
      <c r="N1407" s="217"/>
      <c r="O1407" s="217"/>
      <c r="P1407" s="218"/>
      <c r="Q1407" s="219"/>
      <c r="R1407" s="220" t="str">
        <f aca="true">IF(ISERROR($V1407),"",OFFSET('Smelter Look-up'!$C$4,$V1407-4,0)&amp;"")</f>
        <v/>
      </c>
      <c r="S1407" s="221" t="str">
        <f aca="true">IF(B1407="","",IF(ISERROR(MATCH($E1407,CL,0)),"Unknown",INDIRECT("'C'!$A$"&amp;MATCH($E1407,CL,0)+1)))</f>
        <v/>
      </c>
      <c r="T1407" s="221" t="str">
        <f aca="true">IF(B1407="","",IF(ISERROR(MATCH($J1407,SorP!$B$1:$B$6279,0)),"",INDIRECT("'SorP'!$A$"&amp;MATCH($S1407&amp;$J1407,SorP!C:C,0))))</f>
        <v/>
      </c>
      <c r="U1407" s="222"/>
      <c r="V1407" s="223" t="e">
        <f aca="false">IF(C1407="",NA(),IF(OR(C1407="Smelter not listed",C1407="Smelter not yet identified"),MATCH($B1407&amp;$D1407,'Smelter Look-up'!$J:$J,0),MATCH($B1407&amp;$C1407,'Smelter Look-up'!$J:$J,0)))</f>
        <v>#N/A</v>
      </c>
      <c r="X1407" s="179" t="n">
        <f aca="false">IF(AND(C1407="Smelter not listed",OR(LEN(D1407)=0,LEN(E1407)=0)),1,0)</f>
        <v>0</v>
      </c>
      <c r="AB1407" s="224" t="str">
        <f aca="false">B1407&amp;C1407</f>
        <v/>
      </c>
    </row>
    <row r="1408" s="179" customFormat="true" ht="20.25" hidden="false" customHeight="false" outlineLevel="0" collapsed="false">
      <c r="A1408" s="221"/>
      <c r="B1408" s="211" t="str">
        <f aca="false">IF(LEN(A1408)=0,"",INDEX('Smelter Look-up'!$A:$A,MATCH($A1408,'Smelter Look-up'!$E:$E,0)))</f>
        <v/>
      </c>
      <c r="C1408" s="212" t="str">
        <f aca="false">IF(LEN(A1408)=0,"",INDEX('Smelter Look-up'!$C:$C,MATCH($A1408,'Smelter Look-up'!$E:$E,0)))</f>
        <v/>
      </c>
      <c r="D1408" s="213"/>
      <c r="E1408" s="211" t="str">
        <f aca="true">IF(ISERROR($V1408),"",OFFSET('Smelter Look-up'!$D$4,$V1408-4,0)&amp;"")</f>
        <v/>
      </c>
      <c r="F1408" s="214" t="str">
        <f aca="true">IF(ISERROR($V1408),"",OFFSET('Smelter Look-up'!$E$4,$V1408-4,0))</f>
        <v/>
      </c>
      <c r="G1408" s="214" t="str">
        <f aca="true">IF(C1408=$X$4,IF(ISERROR($V1408),"Enter smelter details","RMI"),IF(ISERROR($V1408),"",OFFSET('Smelter Look-up'!$F$4,$V1408-4,0)))</f>
        <v/>
      </c>
      <c r="H1408" s="215" t="str">
        <f aca="true">IF(ISERROR($V1408),"",OFFSET('Smelter Look-up'!$G$4,$V1408-4,0))</f>
        <v/>
      </c>
      <c r="I1408" s="216" t="str">
        <f aca="true">IF(ISERROR($V1408),"",OFFSET('Smelter Look-up'!$H$4,$V1408-4,0))</f>
        <v/>
      </c>
      <c r="J1408" s="216" t="str">
        <f aca="true">IF(ISERROR($V1408),"",OFFSET('Smelter Look-up'!$I$4,$V1408-4,0))</f>
        <v/>
      </c>
      <c r="K1408" s="217"/>
      <c r="L1408" s="217"/>
      <c r="M1408" s="217"/>
      <c r="N1408" s="217"/>
      <c r="O1408" s="217"/>
      <c r="P1408" s="218"/>
      <c r="Q1408" s="219"/>
      <c r="R1408" s="220" t="str">
        <f aca="true">IF(ISERROR($V1408),"",OFFSET('Smelter Look-up'!$C$4,$V1408-4,0)&amp;"")</f>
        <v/>
      </c>
      <c r="S1408" s="221" t="str">
        <f aca="true">IF(B1408="","",IF(ISERROR(MATCH($E1408,CL,0)),"Unknown",INDIRECT("'C'!$A$"&amp;MATCH($E1408,CL,0)+1)))</f>
        <v/>
      </c>
      <c r="T1408" s="221" t="str">
        <f aca="true">IF(B1408="","",IF(ISERROR(MATCH($J1408,SorP!$B$1:$B$6279,0)),"",INDIRECT("'SorP'!$A$"&amp;MATCH($S1408&amp;$J1408,SorP!C:C,0))))</f>
        <v/>
      </c>
      <c r="U1408" s="222"/>
      <c r="V1408" s="223" t="e">
        <f aca="false">IF(C1408="",NA(),IF(OR(C1408="Smelter not listed",C1408="Smelter not yet identified"),MATCH($B1408&amp;$D1408,'Smelter Look-up'!$J:$J,0),MATCH($B1408&amp;$C1408,'Smelter Look-up'!$J:$J,0)))</f>
        <v>#N/A</v>
      </c>
      <c r="X1408" s="179" t="n">
        <f aca="false">IF(AND(C1408="Smelter not listed",OR(LEN(D1408)=0,LEN(E1408)=0)),1,0)</f>
        <v>0</v>
      </c>
      <c r="AB1408" s="224" t="str">
        <f aca="false">B1408&amp;C1408</f>
        <v/>
      </c>
    </row>
    <row r="1409" s="179" customFormat="true" ht="20.25" hidden="false" customHeight="false" outlineLevel="0" collapsed="false">
      <c r="A1409" s="221"/>
      <c r="B1409" s="211" t="str">
        <f aca="false">IF(LEN(A1409)=0,"",INDEX('Smelter Look-up'!$A:$A,MATCH($A1409,'Smelter Look-up'!$E:$E,0)))</f>
        <v/>
      </c>
      <c r="C1409" s="212" t="str">
        <f aca="false">IF(LEN(A1409)=0,"",INDEX('Smelter Look-up'!$C:$C,MATCH($A1409,'Smelter Look-up'!$E:$E,0)))</f>
        <v/>
      </c>
      <c r="D1409" s="213"/>
      <c r="E1409" s="211" t="str">
        <f aca="true">IF(ISERROR($V1409),"",OFFSET('Smelter Look-up'!$D$4,$V1409-4,0)&amp;"")</f>
        <v/>
      </c>
      <c r="F1409" s="214" t="str">
        <f aca="true">IF(ISERROR($V1409),"",OFFSET('Smelter Look-up'!$E$4,$V1409-4,0))</f>
        <v/>
      </c>
      <c r="G1409" s="214" t="str">
        <f aca="true">IF(C1409=$X$4,IF(ISERROR($V1409),"Enter smelter details","RMI"),IF(ISERROR($V1409),"",OFFSET('Smelter Look-up'!$F$4,$V1409-4,0)))</f>
        <v/>
      </c>
      <c r="H1409" s="215" t="str">
        <f aca="true">IF(ISERROR($V1409),"",OFFSET('Smelter Look-up'!$G$4,$V1409-4,0))</f>
        <v/>
      </c>
      <c r="I1409" s="216" t="str">
        <f aca="true">IF(ISERROR($V1409),"",OFFSET('Smelter Look-up'!$H$4,$V1409-4,0))</f>
        <v/>
      </c>
      <c r="J1409" s="216" t="str">
        <f aca="true">IF(ISERROR($V1409),"",OFFSET('Smelter Look-up'!$I$4,$V1409-4,0))</f>
        <v/>
      </c>
      <c r="K1409" s="217"/>
      <c r="L1409" s="217"/>
      <c r="M1409" s="217"/>
      <c r="N1409" s="217"/>
      <c r="O1409" s="217"/>
      <c r="P1409" s="218"/>
      <c r="Q1409" s="219"/>
      <c r="R1409" s="220" t="str">
        <f aca="true">IF(ISERROR($V1409),"",OFFSET('Smelter Look-up'!$C$4,$V1409-4,0)&amp;"")</f>
        <v/>
      </c>
      <c r="S1409" s="221" t="str">
        <f aca="true">IF(B1409="","",IF(ISERROR(MATCH($E1409,CL,0)),"Unknown",INDIRECT("'C'!$A$"&amp;MATCH($E1409,CL,0)+1)))</f>
        <v/>
      </c>
      <c r="T1409" s="221" t="str">
        <f aca="true">IF(B1409="","",IF(ISERROR(MATCH($J1409,SorP!$B$1:$B$6279,0)),"",INDIRECT("'SorP'!$A$"&amp;MATCH($S1409&amp;$J1409,SorP!C:C,0))))</f>
        <v/>
      </c>
      <c r="U1409" s="222"/>
      <c r="V1409" s="223" t="e">
        <f aca="false">IF(C1409="",NA(),IF(OR(C1409="Smelter not listed",C1409="Smelter not yet identified"),MATCH($B1409&amp;$D1409,'Smelter Look-up'!$J:$J,0),MATCH($B1409&amp;$C1409,'Smelter Look-up'!$J:$J,0)))</f>
        <v>#N/A</v>
      </c>
      <c r="X1409" s="179" t="n">
        <f aca="false">IF(AND(C1409="Smelter not listed",OR(LEN(D1409)=0,LEN(E1409)=0)),1,0)</f>
        <v>0</v>
      </c>
      <c r="AB1409" s="224" t="str">
        <f aca="false">B1409&amp;C1409</f>
        <v/>
      </c>
    </row>
    <row r="1410" s="179" customFormat="true" ht="20.25" hidden="false" customHeight="false" outlineLevel="0" collapsed="false">
      <c r="A1410" s="221"/>
      <c r="B1410" s="211" t="str">
        <f aca="false">IF(LEN(A1410)=0,"",INDEX('Smelter Look-up'!$A:$A,MATCH($A1410,'Smelter Look-up'!$E:$E,0)))</f>
        <v/>
      </c>
      <c r="C1410" s="212" t="str">
        <f aca="false">IF(LEN(A1410)=0,"",INDEX('Smelter Look-up'!$C:$C,MATCH($A1410,'Smelter Look-up'!$E:$E,0)))</f>
        <v/>
      </c>
      <c r="D1410" s="213"/>
      <c r="E1410" s="211" t="str">
        <f aca="true">IF(ISERROR($V1410),"",OFFSET('Smelter Look-up'!$D$4,$V1410-4,0)&amp;"")</f>
        <v/>
      </c>
      <c r="F1410" s="214" t="str">
        <f aca="true">IF(ISERROR($V1410),"",OFFSET('Smelter Look-up'!$E$4,$V1410-4,0))</f>
        <v/>
      </c>
      <c r="G1410" s="214" t="str">
        <f aca="true">IF(C1410=$X$4,IF(ISERROR($V1410),"Enter smelter details","RMI"),IF(ISERROR($V1410),"",OFFSET('Smelter Look-up'!$F$4,$V1410-4,0)))</f>
        <v/>
      </c>
      <c r="H1410" s="215" t="str">
        <f aca="true">IF(ISERROR($V1410),"",OFFSET('Smelter Look-up'!$G$4,$V1410-4,0))</f>
        <v/>
      </c>
      <c r="I1410" s="216" t="str">
        <f aca="true">IF(ISERROR($V1410),"",OFFSET('Smelter Look-up'!$H$4,$V1410-4,0))</f>
        <v/>
      </c>
      <c r="J1410" s="216" t="str">
        <f aca="true">IF(ISERROR($V1410),"",OFFSET('Smelter Look-up'!$I$4,$V1410-4,0))</f>
        <v/>
      </c>
      <c r="K1410" s="217"/>
      <c r="L1410" s="217"/>
      <c r="M1410" s="217"/>
      <c r="N1410" s="217"/>
      <c r="O1410" s="217"/>
      <c r="P1410" s="218"/>
      <c r="Q1410" s="219"/>
      <c r="R1410" s="220" t="str">
        <f aca="true">IF(ISERROR($V1410),"",OFFSET('Smelter Look-up'!$C$4,$V1410-4,0)&amp;"")</f>
        <v/>
      </c>
      <c r="S1410" s="221" t="str">
        <f aca="true">IF(B1410="","",IF(ISERROR(MATCH($E1410,CL,0)),"Unknown",INDIRECT("'C'!$A$"&amp;MATCH($E1410,CL,0)+1)))</f>
        <v/>
      </c>
      <c r="T1410" s="221" t="str">
        <f aca="true">IF(B1410="","",IF(ISERROR(MATCH($J1410,SorP!$B$1:$B$6279,0)),"",INDIRECT("'SorP'!$A$"&amp;MATCH($S1410&amp;$J1410,SorP!C:C,0))))</f>
        <v/>
      </c>
      <c r="U1410" s="222"/>
      <c r="V1410" s="223" t="e">
        <f aca="false">IF(C1410="",NA(),IF(OR(C1410="Smelter not listed",C1410="Smelter not yet identified"),MATCH($B1410&amp;$D1410,'Smelter Look-up'!$J:$J,0),MATCH($B1410&amp;$C1410,'Smelter Look-up'!$J:$J,0)))</f>
        <v>#N/A</v>
      </c>
      <c r="X1410" s="179" t="n">
        <f aca="false">IF(AND(C1410="Smelter not listed",OR(LEN(D1410)=0,LEN(E1410)=0)),1,0)</f>
        <v>0</v>
      </c>
      <c r="AB1410" s="224" t="str">
        <f aca="false">B1410&amp;C1410</f>
        <v/>
      </c>
    </row>
    <row r="1411" s="179" customFormat="true" ht="20.25" hidden="false" customHeight="false" outlineLevel="0" collapsed="false">
      <c r="A1411" s="221"/>
      <c r="B1411" s="211" t="str">
        <f aca="false">IF(LEN(A1411)=0,"",INDEX('Smelter Look-up'!$A:$A,MATCH($A1411,'Smelter Look-up'!$E:$E,0)))</f>
        <v/>
      </c>
      <c r="C1411" s="212" t="str">
        <f aca="false">IF(LEN(A1411)=0,"",INDEX('Smelter Look-up'!$C:$C,MATCH($A1411,'Smelter Look-up'!$E:$E,0)))</f>
        <v/>
      </c>
      <c r="D1411" s="213"/>
      <c r="E1411" s="211" t="str">
        <f aca="true">IF(ISERROR($V1411),"",OFFSET('Smelter Look-up'!$D$4,$V1411-4,0)&amp;"")</f>
        <v/>
      </c>
      <c r="F1411" s="214" t="str">
        <f aca="true">IF(ISERROR($V1411),"",OFFSET('Smelter Look-up'!$E$4,$V1411-4,0))</f>
        <v/>
      </c>
      <c r="G1411" s="214" t="str">
        <f aca="true">IF(C1411=$X$4,IF(ISERROR($V1411),"Enter smelter details","RMI"),IF(ISERROR($V1411),"",OFFSET('Smelter Look-up'!$F$4,$V1411-4,0)))</f>
        <v/>
      </c>
      <c r="H1411" s="215" t="str">
        <f aca="true">IF(ISERROR($V1411),"",OFFSET('Smelter Look-up'!$G$4,$V1411-4,0))</f>
        <v/>
      </c>
      <c r="I1411" s="216" t="str">
        <f aca="true">IF(ISERROR($V1411),"",OFFSET('Smelter Look-up'!$H$4,$V1411-4,0))</f>
        <v/>
      </c>
      <c r="J1411" s="216" t="str">
        <f aca="true">IF(ISERROR($V1411),"",OFFSET('Smelter Look-up'!$I$4,$V1411-4,0))</f>
        <v/>
      </c>
      <c r="K1411" s="217"/>
      <c r="L1411" s="217"/>
      <c r="M1411" s="217"/>
      <c r="N1411" s="217"/>
      <c r="O1411" s="217"/>
      <c r="P1411" s="218"/>
      <c r="Q1411" s="219"/>
      <c r="R1411" s="220" t="str">
        <f aca="true">IF(ISERROR($V1411),"",OFFSET('Smelter Look-up'!$C$4,$V1411-4,0)&amp;"")</f>
        <v/>
      </c>
      <c r="S1411" s="221" t="str">
        <f aca="true">IF(B1411="","",IF(ISERROR(MATCH($E1411,CL,0)),"Unknown",INDIRECT("'C'!$A$"&amp;MATCH($E1411,CL,0)+1)))</f>
        <v/>
      </c>
      <c r="T1411" s="221" t="str">
        <f aca="true">IF(B1411="","",IF(ISERROR(MATCH($J1411,SorP!$B$1:$B$6279,0)),"",INDIRECT("'SorP'!$A$"&amp;MATCH($S1411&amp;$J1411,SorP!C:C,0))))</f>
        <v/>
      </c>
      <c r="U1411" s="222"/>
      <c r="V1411" s="223" t="e">
        <f aca="false">IF(C1411="",NA(),IF(OR(C1411="Smelter not listed",C1411="Smelter not yet identified"),MATCH($B1411&amp;$D1411,'Smelter Look-up'!$J:$J,0),MATCH($B1411&amp;$C1411,'Smelter Look-up'!$J:$J,0)))</f>
        <v>#N/A</v>
      </c>
      <c r="X1411" s="179" t="n">
        <f aca="false">IF(AND(C1411="Smelter not listed",OR(LEN(D1411)=0,LEN(E1411)=0)),1,0)</f>
        <v>0</v>
      </c>
      <c r="AB1411" s="224" t="str">
        <f aca="false">B1411&amp;C1411</f>
        <v/>
      </c>
    </row>
    <row r="1412" s="179" customFormat="true" ht="20.25" hidden="false" customHeight="false" outlineLevel="0" collapsed="false">
      <c r="A1412" s="221"/>
      <c r="B1412" s="211" t="str">
        <f aca="false">IF(LEN(A1412)=0,"",INDEX('Smelter Look-up'!$A:$A,MATCH($A1412,'Smelter Look-up'!$E:$E,0)))</f>
        <v/>
      </c>
      <c r="C1412" s="212" t="str">
        <f aca="false">IF(LEN(A1412)=0,"",INDEX('Smelter Look-up'!$C:$C,MATCH($A1412,'Smelter Look-up'!$E:$E,0)))</f>
        <v/>
      </c>
      <c r="D1412" s="213"/>
      <c r="E1412" s="211" t="str">
        <f aca="true">IF(ISERROR($V1412),"",OFFSET('Smelter Look-up'!$D$4,$V1412-4,0)&amp;"")</f>
        <v/>
      </c>
      <c r="F1412" s="214" t="str">
        <f aca="true">IF(ISERROR($V1412),"",OFFSET('Smelter Look-up'!$E$4,$V1412-4,0))</f>
        <v/>
      </c>
      <c r="G1412" s="214" t="str">
        <f aca="true">IF(C1412=$X$4,IF(ISERROR($V1412),"Enter smelter details","RMI"),IF(ISERROR($V1412),"",OFFSET('Smelter Look-up'!$F$4,$V1412-4,0)))</f>
        <v/>
      </c>
      <c r="H1412" s="215" t="str">
        <f aca="true">IF(ISERROR($V1412),"",OFFSET('Smelter Look-up'!$G$4,$V1412-4,0))</f>
        <v/>
      </c>
      <c r="I1412" s="216" t="str">
        <f aca="true">IF(ISERROR($V1412),"",OFFSET('Smelter Look-up'!$H$4,$V1412-4,0))</f>
        <v/>
      </c>
      <c r="J1412" s="216" t="str">
        <f aca="true">IF(ISERROR($V1412),"",OFFSET('Smelter Look-up'!$I$4,$V1412-4,0))</f>
        <v/>
      </c>
      <c r="K1412" s="217"/>
      <c r="L1412" s="217"/>
      <c r="M1412" s="217"/>
      <c r="N1412" s="217"/>
      <c r="O1412" s="217"/>
      <c r="P1412" s="218"/>
      <c r="Q1412" s="219"/>
      <c r="R1412" s="220" t="str">
        <f aca="true">IF(ISERROR($V1412),"",OFFSET('Smelter Look-up'!$C$4,$V1412-4,0)&amp;"")</f>
        <v/>
      </c>
      <c r="S1412" s="221" t="str">
        <f aca="true">IF(B1412="","",IF(ISERROR(MATCH($E1412,CL,0)),"Unknown",INDIRECT("'C'!$A$"&amp;MATCH($E1412,CL,0)+1)))</f>
        <v/>
      </c>
      <c r="T1412" s="221" t="str">
        <f aca="true">IF(B1412="","",IF(ISERROR(MATCH($J1412,SorP!$B$1:$B$6279,0)),"",INDIRECT("'SorP'!$A$"&amp;MATCH($S1412&amp;$J1412,SorP!C:C,0))))</f>
        <v/>
      </c>
      <c r="U1412" s="222"/>
      <c r="V1412" s="223" t="e">
        <f aca="false">IF(C1412="",NA(),IF(OR(C1412="Smelter not listed",C1412="Smelter not yet identified"),MATCH($B1412&amp;$D1412,'Smelter Look-up'!$J:$J,0),MATCH($B1412&amp;$C1412,'Smelter Look-up'!$J:$J,0)))</f>
        <v>#N/A</v>
      </c>
      <c r="X1412" s="179" t="n">
        <f aca="false">IF(AND(C1412="Smelter not listed",OR(LEN(D1412)=0,LEN(E1412)=0)),1,0)</f>
        <v>0</v>
      </c>
      <c r="AB1412" s="224" t="str">
        <f aca="false">B1412&amp;C1412</f>
        <v/>
      </c>
    </row>
    <row r="1413" s="179" customFormat="true" ht="20.25" hidden="false" customHeight="false" outlineLevel="0" collapsed="false">
      <c r="A1413" s="221"/>
      <c r="B1413" s="211" t="str">
        <f aca="false">IF(LEN(A1413)=0,"",INDEX('Smelter Look-up'!$A:$A,MATCH($A1413,'Smelter Look-up'!$E:$E,0)))</f>
        <v/>
      </c>
      <c r="C1413" s="212" t="str">
        <f aca="false">IF(LEN(A1413)=0,"",INDEX('Smelter Look-up'!$C:$C,MATCH($A1413,'Smelter Look-up'!$E:$E,0)))</f>
        <v/>
      </c>
      <c r="D1413" s="213"/>
      <c r="E1413" s="211" t="str">
        <f aca="true">IF(ISERROR($V1413),"",OFFSET('Smelter Look-up'!$D$4,$V1413-4,0)&amp;"")</f>
        <v/>
      </c>
      <c r="F1413" s="214" t="str">
        <f aca="true">IF(ISERROR($V1413),"",OFFSET('Smelter Look-up'!$E$4,$V1413-4,0))</f>
        <v/>
      </c>
      <c r="G1413" s="214" t="str">
        <f aca="true">IF(C1413=$X$4,IF(ISERROR($V1413),"Enter smelter details","RMI"),IF(ISERROR($V1413),"",OFFSET('Smelter Look-up'!$F$4,$V1413-4,0)))</f>
        <v/>
      </c>
      <c r="H1413" s="215" t="str">
        <f aca="true">IF(ISERROR($V1413),"",OFFSET('Smelter Look-up'!$G$4,$V1413-4,0))</f>
        <v/>
      </c>
      <c r="I1413" s="216" t="str">
        <f aca="true">IF(ISERROR($V1413),"",OFFSET('Smelter Look-up'!$H$4,$V1413-4,0))</f>
        <v/>
      </c>
      <c r="J1413" s="216" t="str">
        <f aca="true">IF(ISERROR($V1413),"",OFFSET('Smelter Look-up'!$I$4,$V1413-4,0))</f>
        <v/>
      </c>
      <c r="K1413" s="217"/>
      <c r="L1413" s="217"/>
      <c r="M1413" s="217"/>
      <c r="N1413" s="217"/>
      <c r="O1413" s="217"/>
      <c r="P1413" s="218"/>
      <c r="Q1413" s="219"/>
      <c r="R1413" s="220" t="str">
        <f aca="true">IF(ISERROR($V1413),"",OFFSET('Smelter Look-up'!$C$4,$V1413-4,0)&amp;"")</f>
        <v/>
      </c>
      <c r="S1413" s="221" t="str">
        <f aca="true">IF(B1413="","",IF(ISERROR(MATCH($E1413,CL,0)),"Unknown",INDIRECT("'C'!$A$"&amp;MATCH($E1413,CL,0)+1)))</f>
        <v/>
      </c>
      <c r="T1413" s="221" t="str">
        <f aca="true">IF(B1413="","",IF(ISERROR(MATCH($J1413,SorP!$B$1:$B$6279,0)),"",INDIRECT("'SorP'!$A$"&amp;MATCH($S1413&amp;$J1413,SorP!C:C,0))))</f>
        <v/>
      </c>
      <c r="U1413" s="222"/>
      <c r="V1413" s="223" t="e">
        <f aca="false">IF(C1413="",NA(),IF(OR(C1413="Smelter not listed",C1413="Smelter not yet identified"),MATCH($B1413&amp;$D1413,'Smelter Look-up'!$J:$J,0),MATCH($B1413&amp;$C1413,'Smelter Look-up'!$J:$J,0)))</f>
        <v>#N/A</v>
      </c>
      <c r="X1413" s="179" t="n">
        <f aca="false">IF(AND(C1413="Smelter not listed",OR(LEN(D1413)=0,LEN(E1413)=0)),1,0)</f>
        <v>0</v>
      </c>
      <c r="AB1413" s="224" t="str">
        <f aca="false">B1413&amp;C1413</f>
        <v/>
      </c>
    </row>
    <row r="1414" s="179" customFormat="true" ht="20.25" hidden="false" customHeight="false" outlineLevel="0" collapsed="false">
      <c r="A1414" s="221"/>
      <c r="B1414" s="211" t="str">
        <f aca="false">IF(LEN(A1414)=0,"",INDEX('Smelter Look-up'!$A:$A,MATCH($A1414,'Smelter Look-up'!$E:$E,0)))</f>
        <v/>
      </c>
      <c r="C1414" s="212" t="str">
        <f aca="false">IF(LEN(A1414)=0,"",INDEX('Smelter Look-up'!$C:$C,MATCH($A1414,'Smelter Look-up'!$E:$E,0)))</f>
        <v/>
      </c>
      <c r="D1414" s="213"/>
      <c r="E1414" s="211" t="str">
        <f aca="true">IF(ISERROR($V1414),"",OFFSET('Smelter Look-up'!$D$4,$V1414-4,0)&amp;"")</f>
        <v/>
      </c>
      <c r="F1414" s="214" t="str">
        <f aca="true">IF(ISERROR($V1414),"",OFFSET('Smelter Look-up'!$E$4,$V1414-4,0))</f>
        <v/>
      </c>
      <c r="G1414" s="214" t="str">
        <f aca="true">IF(C1414=$X$4,IF(ISERROR($V1414),"Enter smelter details","RMI"),IF(ISERROR($V1414),"",OFFSET('Smelter Look-up'!$F$4,$V1414-4,0)))</f>
        <v/>
      </c>
      <c r="H1414" s="215" t="str">
        <f aca="true">IF(ISERROR($V1414),"",OFFSET('Smelter Look-up'!$G$4,$V1414-4,0))</f>
        <v/>
      </c>
      <c r="I1414" s="216" t="str">
        <f aca="true">IF(ISERROR($V1414),"",OFFSET('Smelter Look-up'!$H$4,$V1414-4,0))</f>
        <v/>
      </c>
      <c r="J1414" s="216" t="str">
        <f aca="true">IF(ISERROR($V1414),"",OFFSET('Smelter Look-up'!$I$4,$V1414-4,0))</f>
        <v/>
      </c>
      <c r="K1414" s="217"/>
      <c r="L1414" s="217"/>
      <c r="M1414" s="217"/>
      <c r="N1414" s="217"/>
      <c r="O1414" s="217"/>
      <c r="P1414" s="218"/>
      <c r="Q1414" s="219"/>
      <c r="R1414" s="220" t="str">
        <f aca="true">IF(ISERROR($V1414),"",OFFSET('Smelter Look-up'!$C$4,$V1414-4,0)&amp;"")</f>
        <v/>
      </c>
      <c r="S1414" s="221" t="str">
        <f aca="true">IF(B1414="","",IF(ISERROR(MATCH($E1414,CL,0)),"Unknown",INDIRECT("'C'!$A$"&amp;MATCH($E1414,CL,0)+1)))</f>
        <v/>
      </c>
      <c r="T1414" s="221" t="str">
        <f aca="true">IF(B1414="","",IF(ISERROR(MATCH($J1414,SorP!$B$1:$B$6279,0)),"",INDIRECT("'SorP'!$A$"&amp;MATCH($S1414&amp;$J1414,SorP!C:C,0))))</f>
        <v/>
      </c>
      <c r="U1414" s="222"/>
      <c r="V1414" s="223" t="e">
        <f aca="false">IF(C1414="",NA(),IF(OR(C1414="Smelter not listed",C1414="Smelter not yet identified"),MATCH($B1414&amp;$D1414,'Smelter Look-up'!$J:$J,0),MATCH($B1414&amp;$C1414,'Smelter Look-up'!$J:$J,0)))</f>
        <v>#N/A</v>
      </c>
      <c r="X1414" s="179" t="n">
        <f aca="false">IF(AND(C1414="Smelter not listed",OR(LEN(D1414)=0,LEN(E1414)=0)),1,0)</f>
        <v>0</v>
      </c>
      <c r="AB1414" s="224" t="str">
        <f aca="false">B1414&amp;C1414</f>
        <v/>
      </c>
    </row>
    <row r="1415" s="179" customFormat="true" ht="20.25" hidden="false" customHeight="false" outlineLevel="0" collapsed="false">
      <c r="A1415" s="221"/>
      <c r="B1415" s="211" t="str">
        <f aca="false">IF(LEN(A1415)=0,"",INDEX('Smelter Look-up'!$A:$A,MATCH($A1415,'Smelter Look-up'!$E:$E,0)))</f>
        <v/>
      </c>
      <c r="C1415" s="212" t="str">
        <f aca="false">IF(LEN(A1415)=0,"",INDEX('Smelter Look-up'!$C:$C,MATCH($A1415,'Smelter Look-up'!$E:$E,0)))</f>
        <v/>
      </c>
      <c r="D1415" s="213"/>
      <c r="E1415" s="211" t="str">
        <f aca="true">IF(ISERROR($V1415),"",OFFSET('Smelter Look-up'!$D$4,$V1415-4,0)&amp;"")</f>
        <v/>
      </c>
      <c r="F1415" s="214" t="str">
        <f aca="true">IF(ISERROR($V1415),"",OFFSET('Smelter Look-up'!$E$4,$V1415-4,0))</f>
        <v/>
      </c>
      <c r="G1415" s="214" t="str">
        <f aca="true">IF(C1415=$X$4,IF(ISERROR($V1415),"Enter smelter details","RMI"),IF(ISERROR($V1415),"",OFFSET('Smelter Look-up'!$F$4,$V1415-4,0)))</f>
        <v/>
      </c>
      <c r="H1415" s="215" t="str">
        <f aca="true">IF(ISERROR($V1415),"",OFFSET('Smelter Look-up'!$G$4,$V1415-4,0))</f>
        <v/>
      </c>
      <c r="I1415" s="216" t="str">
        <f aca="true">IF(ISERROR($V1415),"",OFFSET('Smelter Look-up'!$H$4,$V1415-4,0))</f>
        <v/>
      </c>
      <c r="J1415" s="216" t="str">
        <f aca="true">IF(ISERROR($V1415),"",OFFSET('Smelter Look-up'!$I$4,$V1415-4,0))</f>
        <v/>
      </c>
      <c r="K1415" s="217"/>
      <c r="L1415" s="217"/>
      <c r="M1415" s="217"/>
      <c r="N1415" s="217"/>
      <c r="O1415" s="217"/>
      <c r="P1415" s="218"/>
      <c r="Q1415" s="219"/>
      <c r="R1415" s="220" t="str">
        <f aca="true">IF(ISERROR($V1415),"",OFFSET('Smelter Look-up'!$C$4,$V1415-4,0)&amp;"")</f>
        <v/>
      </c>
      <c r="S1415" s="221" t="str">
        <f aca="true">IF(B1415="","",IF(ISERROR(MATCH($E1415,CL,0)),"Unknown",INDIRECT("'C'!$A$"&amp;MATCH($E1415,CL,0)+1)))</f>
        <v/>
      </c>
      <c r="T1415" s="221" t="str">
        <f aca="true">IF(B1415="","",IF(ISERROR(MATCH($J1415,SorP!$B$1:$B$6279,0)),"",INDIRECT("'SorP'!$A$"&amp;MATCH($S1415&amp;$J1415,SorP!C:C,0))))</f>
        <v/>
      </c>
      <c r="U1415" s="222"/>
      <c r="V1415" s="223" t="e">
        <f aca="false">IF(C1415="",NA(),IF(OR(C1415="Smelter not listed",C1415="Smelter not yet identified"),MATCH($B1415&amp;$D1415,'Smelter Look-up'!$J:$J,0),MATCH($B1415&amp;$C1415,'Smelter Look-up'!$J:$J,0)))</f>
        <v>#N/A</v>
      </c>
      <c r="X1415" s="179" t="n">
        <f aca="false">IF(AND(C1415="Smelter not listed",OR(LEN(D1415)=0,LEN(E1415)=0)),1,0)</f>
        <v>0</v>
      </c>
      <c r="AB1415" s="224" t="str">
        <f aca="false">B1415&amp;C1415</f>
        <v/>
      </c>
    </row>
    <row r="1416" s="179" customFormat="true" ht="20.25" hidden="false" customHeight="false" outlineLevel="0" collapsed="false">
      <c r="A1416" s="221"/>
      <c r="B1416" s="211" t="str">
        <f aca="false">IF(LEN(A1416)=0,"",INDEX('Smelter Look-up'!$A:$A,MATCH($A1416,'Smelter Look-up'!$E:$E,0)))</f>
        <v/>
      </c>
      <c r="C1416" s="212" t="str">
        <f aca="false">IF(LEN(A1416)=0,"",INDEX('Smelter Look-up'!$C:$C,MATCH($A1416,'Smelter Look-up'!$E:$E,0)))</f>
        <v/>
      </c>
      <c r="D1416" s="213"/>
      <c r="E1416" s="211" t="str">
        <f aca="true">IF(ISERROR($V1416),"",OFFSET('Smelter Look-up'!$D$4,$V1416-4,0)&amp;"")</f>
        <v/>
      </c>
      <c r="F1416" s="214" t="str">
        <f aca="true">IF(ISERROR($V1416),"",OFFSET('Smelter Look-up'!$E$4,$V1416-4,0))</f>
        <v/>
      </c>
      <c r="G1416" s="214" t="str">
        <f aca="true">IF(C1416=$X$4,IF(ISERROR($V1416),"Enter smelter details","RMI"),IF(ISERROR($V1416),"",OFFSET('Smelter Look-up'!$F$4,$V1416-4,0)))</f>
        <v/>
      </c>
      <c r="H1416" s="215" t="str">
        <f aca="true">IF(ISERROR($V1416),"",OFFSET('Smelter Look-up'!$G$4,$V1416-4,0))</f>
        <v/>
      </c>
      <c r="I1416" s="216" t="str">
        <f aca="true">IF(ISERROR($V1416),"",OFFSET('Smelter Look-up'!$H$4,$V1416-4,0))</f>
        <v/>
      </c>
      <c r="J1416" s="216" t="str">
        <f aca="true">IF(ISERROR($V1416),"",OFFSET('Smelter Look-up'!$I$4,$V1416-4,0))</f>
        <v/>
      </c>
      <c r="K1416" s="217"/>
      <c r="L1416" s="217"/>
      <c r="M1416" s="217"/>
      <c r="N1416" s="217"/>
      <c r="O1416" s="217"/>
      <c r="P1416" s="218"/>
      <c r="Q1416" s="219"/>
      <c r="R1416" s="220" t="str">
        <f aca="true">IF(ISERROR($V1416),"",OFFSET('Smelter Look-up'!$C$4,$V1416-4,0)&amp;"")</f>
        <v/>
      </c>
      <c r="S1416" s="221" t="str">
        <f aca="true">IF(B1416="","",IF(ISERROR(MATCH($E1416,CL,0)),"Unknown",INDIRECT("'C'!$A$"&amp;MATCH($E1416,CL,0)+1)))</f>
        <v/>
      </c>
      <c r="T1416" s="221" t="str">
        <f aca="true">IF(B1416="","",IF(ISERROR(MATCH($J1416,SorP!$B$1:$B$6279,0)),"",INDIRECT("'SorP'!$A$"&amp;MATCH($S1416&amp;$J1416,SorP!C:C,0))))</f>
        <v/>
      </c>
      <c r="U1416" s="222"/>
      <c r="V1416" s="223" t="e">
        <f aca="false">IF(C1416="",NA(),IF(OR(C1416="Smelter not listed",C1416="Smelter not yet identified"),MATCH($B1416&amp;$D1416,'Smelter Look-up'!$J:$J,0),MATCH($B1416&amp;$C1416,'Smelter Look-up'!$J:$J,0)))</f>
        <v>#N/A</v>
      </c>
      <c r="X1416" s="179" t="n">
        <f aca="false">IF(AND(C1416="Smelter not listed",OR(LEN(D1416)=0,LEN(E1416)=0)),1,0)</f>
        <v>0</v>
      </c>
      <c r="AB1416" s="224" t="str">
        <f aca="false">B1416&amp;C1416</f>
        <v/>
      </c>
    </row>
    <row r="1417" s="179" customFormat="true" ht="20.25" hidden="false" customHeight="false" outlineLevel="0" collapsed="false">
      <c r="A1417" s="221"/>
      <c r="B1417" s="211" t="str">
        <f aca="false">IF(LEN(A1417)=0,"",INDEX('Smelter Look-up'!$A:$A,MATCH($A1417,'Smelter Look-up'!$E:$E,0)))</f>
        <v/>
      </c>
      <c r="C1417" s="212" t="str">
        <f aca="false">IF(LEN(A1417)=0,"",INDEX('Smelter Look-up'!$C:$C,MATCH($A1417,'Smelter Look-up'!$E:$E,0)))</f>
        <v/>
      </c>
      <c r="D1417" s="213"/>
      <c r="E1417" s="211" t="str">
        <f aca="true">IF(ISERROR($V1417),"",OFFSET('Smelter Look-up'!$D$4,$V1417-4,0)&amp;"")</f>
        <v/>
      </c>
      <c r="F1417" s="214" t="str">
        <f aca="true">IF(ISERROR($V1417),"",OFFSET('Smelter Look-up'!$E$4,$V1417-4,0))</f>
        <v/>
      </c>
      <c r="G1417" s="214" t="str">
        <f aca="true">IF(C1417=$X$4,IF(ISERROR($V1417),"Enter smelter details","RMI"),IF(ISERROR($V1417),"",OFFSET('Smelter Look-up'!$F$4,$V1417-4,0)))</f>
        <v/>
      </c>
      <c r="H1417" s="215" t="str">
        <f aca="true">IF(ISERROR($V1417),"",OFFSET('Smelter Look-up'!$G$4,$V1417-4,0))</f>
        <v/>
      </c>
      <c r="I1417" s="216" t="str">
        <f aca="true">IF(ISERROR($V1417),"",OFFSET('Smelter Look-up'!$H$4,$V1417-4,0))</f>
        <v/>
      </c>
      <c r="J1417" s="216" t="str">
        <f aca="true">IF(ISERROR($V1417),"",OFFSET('Smelter Look-up'!$I$4,$V1417-4,0))</f>
        <v/>
      </c>
      <c r="K1417" s="217"/>
      <c r="L1417" s="217"/>
      <c r="M1417" s="217"/>
      <c r="N1417" s="217"/>
      <c r="O1417" s="217"/>
      <c r="P1417" s="218"/>
      <c r="Q1417" s="219"/>
      <c r="R1417" s="220" t="str">
        <f aca="true">IF(ISERROR($V1417),"",OFFSET('Smelter Look-up'!$C$4,$V1417-4,0)&amp;"")</f>
        <v/>
      </c>
      <c r="S1417" s="221" t="str">
        <f aca="true">IF(B1417="","",IF(ISERROR(MATCH($E1417,CL,0)),"Unknown",INDIRECT("'C'!$A$"&amp;MATCH($E1417,CL,0)+1)))</f>
        <v/>
      </c>
      <c r="T1417" s="221" t="str">
        <f aca="true">IF(B1417="","",IF(ISERROR(MATCH($J1417,SorP!$B$1:$B$6279,0)),"",INDIRECT("'SorP'!$A$"&amp;MATCH($S1417&amp;$J1417,SorP!C:C,0))))</f>
        <v/>
      </c>
      <c r="U1417" s="222"/>
      <c r="V1417" s="223" t="e">
        <f aca="false">IF(C1417="",NA(),IF(OR(C1417="Smelter not listed",C1417="Smelter not yet identified"),MATCH($B1417&amp;$D1417,'Smelter Look-up'!$J:$J,0),MATCH($B1417&amp;$C1417,'Smelter Look-up'!$J:$J,0)))</f>
        <v>#N/A</v>
      </c>
      <c r="X1417" s="179" t="n">
        <f aca="false">IF(AND(C1417="Smelter not listed",OR(LEN(D1417)=0,LEN(E1417)=0)),1,0)</f>
        <v>0</v>
      </c>
      <c r="AB1417" s="224" t="str">
        <f aca="false">B1417&amp;C1417</f>
        <v/>
      </c>
    </row>
    <row r="1418" s="179" customFormat="true" ht="20.25" hidden="false" customHeight="false" outlineLevel="0" collapsed="false">
      <c r="A1418" s="221"/>
      <c r="B1418" s="211" t="str">
        <f aca="false">IF(LEN(A1418)=0,"",INDEX('Smelter Look-up'!$A:$A,MATCH($A1418,'Smelter Look-up'!$E:$E,0)))</f>
        <v/>
      </c>
      <c r="C1418" s="212" t="str">
        <f aca="false">IF(LEN(A1418)=0,"",INDEX('Smelter Look-up'!$C:$C,MATCH($A1418,'Smelter Look-up'!$E:$E,0)))</f>
        <v/>
      </c>
      <c r="D1418" s="213"/>
      <c r="E1418" s="211" t="str">
        <f aca="true">IF(ISERROR($V1418),"",OFFSET('Smelter Look-up'!$D$4,$V1418-4,0)&amp;"")</f>
        <v/>
      </c>
      <c r="F1418" s="214" t="str">
        <f aca="true">IF(ISERROR($V1418),"",OFFSET('Smelter Look-up'!$E$4,$V1418-4,0))</f>
        <v/>
      </c>
      <c r="G1418" s="214" t="str">
        <f aca="true">IF(C1418=$X$4,IF(ISERROR($V1418),"Enter smelter details","RMI"),IF(ISERROR($V1418),"",OFFSET('Smelter Look-up'!$F$4,$V1418-4,0)))</f>
        <v/>
      </c>
      <c r="H1418" s="215" t="str">
        <f aca="true">IF(ISERROR($V1418),"",OFFSET('Smelter Look-up'!$G$4,$V1418-4,0))</f>
        <v/>
      </c>
      <c r="I1418" s="216" t="str">
        <f aca="true">IF(ISERROR($V1418),"",OFFSET('Smelter Look-up'!$H$4,$V1418-4,0))</f>
        <v/>
      </c>
      <c r="J1418" s="216" t="str">
        <f aca="true">IF(ISERROR($V1418),"",OFFSET('Smelter Look-up'!$I$4,$V1418-4,0))</f>
        <v/>
      </c>
      <c r="K1418" s="217"/>
      <c r="L1418" s="217"/>
      <c r="M1418" s="217"/>
      <c r="N1418" s="217"/>
      <c r="O1418" s="217"/>
      <c r="P1418" s="218"/>
      <c r="Q1418" s="219"/>
      <c r="R1418" s="220" t="str">
        <f aca="true">IF(ISERROR($V1418),"",OFFSET('Smelter Look-up'!$C$4,$V1418-4,0)&amp;"")</f>
        <v/>
      </c>
      <c r="S1418" s="221" t="str">
        <f aca="true">IF(B1418="","",IF(ISERROR(MATCH($E1418,CL,0)),"Unknown",INDIRECT("'C'!$A$"&amp;MATCH($E1418,CL,0)+1)))</f>
        <v/>
      </c>
      <c r="T1418" s="221" t="str">
        <f aca="true">IF(B1418="","",IF(ISERROR(MATCH($J1418,SorP!$B$1:$B$6279,0)),"",INDIRECT("'SorP'!$A$"&amp;MATCH($S1418&amp;$J1418,SorP!C:C,0))))</f>
        <v/>
      </c>
      <c r="U1418" s="222"/>
      <c r="V1418" s="223" t="e">
        <f aca="false">IF(C1418="",NA(),IF(OR(C1418="Smelter not listed",C1418="Smelter not yet identified"),MATCH($B1418&amp;$D1418,'Smelter Look-up'!$J:$J,0),MATCH($B1418&amp;$C1418,'Smelter Look-up'!$J:$J,0)))</f>
        <v>#N/A</v>
      </c>
      <c r="X1418" s="179" t="n">
        <f aca="false">IF(AND(C1418="Smelter not listed",OR(LEN(D1418)=0,LEN(E1418)=0)),1,0)</f>
        <v>0</v>
      </c>
      <c r="AB1418" s="224" t="str">
        <f aca="false">B1418&amp;C1418</f>
        <v/>
      </c>
    </row>
    <row r="1419" s="179" customFormat="true" ht="20.25" hidden="false" customHeight="false" outlineLevel="0" collapsed="false">
      <c r="A1419" s="221"/>
      <c r="B1419" s="211" t="str">
        <f aca="false">IF(LEN(A1419)=0,"",INDEX('Smelter Look-up'!$A:$A,MATCH($A1419,'Smelter Look-up'!$E:$E,0)))</f>
        <v/>
      </c>
      <c r="C1419" s="212" t="str">
        <f aca="false">IF(LEN(A1419)=0,"",INDEX('Smelter Look-up'!$C:$C,MATCH($A1419,'Smelter Look-up'!$E:$E,0)))</f>
        <v/>
      </c>
      <c r="D1419" s="213"/>
      <c r="E1419" s="211" t="str">
        <f aca="true">IF(ISERROR($V1419),"",OFFSET('Smelter Look-up'!$D$4,$V1419-4,0)&amp;"")</f>
        <v/>
      </c>
      <c r="F1419" s="214" t="str">
        <f aca="true">IF(ISERROR($V1419),"",OFFSET('Smelter Look-up'!$E$4,$V1419-4,0))</f>
        <v/>
      </c>
      <c r="G1419" s="214" t="str">
        <f aca="true">IF(C1419=$X$4,IF(ISERROR($V1419),"Enter smelter details","RMI"),IF(ISERROR($V1419),"",OFFSET('Smelter Look-up'!$F$4,$V1419-4,0)))</f>
        <v/>
      </c>
      <c r="H1419" s="215" t="str">
        <f aca="true">IF(ISERROR($V1419),"",OFFSET('Smelter Look-up'!$G$4,$V1419-4,0))</f>
        <v/>
      </c>
      <c r="I1419" s="216" t="str">
        <f aca="true">IF(ISERROR($V1419),"",OFFSET('Smelter Look-up'!$H$4,$V1419-4,0))</f>
        <v/>
      </c>
      <c r="J1419" s="216" t="str">
        <f aca="true">IF(ISERROR($V1419),"",OFFSET('Smelter Look-up'!$I$4,$V1419-4,0))</f>
        <v/>
      </c>
      <c r="K1419" s="217"/>
      <c r="L1419" s="217"/>
      <c r="M1419" s="217"/>
      <c r="N1419" s="217"/>
      <c r="O1419" s="217"/>
      <c r="P1419" s="218"/>
      <c r="Q1419" s="219"/>
      <c r="R1419" s="220" t="str">
        <f aca="true">IF(ISERROR($V1419),"",OFFSET('Smelter Look-up'!$C$4,$V1419-4,0)&amp;"")</f>
        <v/>
      </c>
      <c r="S1419" s="221" t="str">
        <f aca="true">IF(B1419="","",IF(ISERROR(MATCH($E1419,CL,0)),"Unknown",INDIRECT("'C'!$A$"&amp;MATCH($E1419,CL,0)+1)))</f>
        <v/>
      </c>
      <c r="T1419" s="221" t="str">
        <f aca="true">IF(B1419="","",IF(ISERROR(MATCH($J1419,SorP!$B$1:$B$6279,0)),"",INDIRECT("'SorP'!$A$"&amp;MATCH($S1419&amp;$J1419,SorP!C:C,0))))</f>
        <v/>
      </c>
      <c r="U1419" s="222"/>
      <c r="V1419" s="223" t="e">
        <f aca="false">IF(C1419="",NA(),IF(OR(C1419="Smelter not listed",C1419="Smelter not yet identified"),MATCH($B1419&amp;$D1419,'Smelter Look-up'!$J:$J,0),MATCH($B1419&amp;$C1419,'Smelter Look-up'!$J:$J,0)))</f>
        <v>#N/A</v>
      </c>
      <c r="X1419" s="179" t="n">
        <f aca="false">IF(AND(C1419="Smelter not listed",OR(LEN(D1419)=0,LEN(E1419)=0)),1,0)</f>
        <v>0</v>
      </c>
      <c r="AB1419" s="224" t="str">
        <f aca="false">B1419&amp;C1419</f>
        <v/>
      </c>
    </row>
    <row r="1420" s="179" customFormat="true" ht="20.25" hidden="false" customHeight="false" outlineLevel="0" collapsed="false">
      <c r="A1420" s="221"/>
      <c r="B1420" s="211" t="str">
        <f aca="false">IF(LEN(A1420)=0,"",INDEX('Smelter Look-up'!$A:$A,MATCH($A1420,'Smelter Look-up'!$E:$E,0)))</f>
        <v/>
      </c>
      <c r="C1420" s="212" t="str">
        <f aca="false">IF(LEN(A1420)=0,"",INDEX('Smelter Look-up'!$C:$C,MATCH($A1420,'Smelter Look-up'!$E:$E,0)))</f>
        <v/>
      </c>
      <c r="D1420" s="213"/>
      <c r="E1420" s="211" t="str">
        <f aca="true">IF(ISERROR($V1420),"",OFFSET('Smelter Look-up'!$D$4,$V1420-4,0)&amp;"")</f>
        <v/>
      </c>
      <c r="F1420" s="214" t="str">
        <f aca="true">IF(ISERROR($V1420),"",OFFSET('Smelter Look-up'!$E$4,$V1420-4,0))</f>
        <v/>
      </c>
      <c r="G1420" s="214" t="str">
        <f aca="true">IF(C1420=$X$4,IF(ISERROR($V1420),"Enter smelter details","RMI"),IF(ISERROR($V1420),"",OFFSET('Smelter Look-up'!$F$4,$V1420-4,0)))</f>
        <v/>
      </c>
      <c r="H1420" s="215" t="str">
        <f aca="true">IF(ISERROR($V1420),"",OFFSET('Smelter Look-up'!$G$4,$V1420-4,0))</f>
        <v/>
      </c>
      <c r="I1420" s="216" t="str">
        <f aca="true">IF(ISERROR($V1420),"",OFFSET('Smelter Look-up'!$H$4,$V1420-4,0))</f>
        <v/>
      </c>
      <c r="J1420" s="216" t="str">
        <f aca="true">IF(ISERROR($V1420),"",OFFSET('Smelter Look-up'!$I$4,$V1420-4,0))</f>
        <v/>
      </c>
      <c r="K1420" s="217"/>
      <c r="L1420" s="217"/>
      <c r="M1420" s="217"/>
      <c r="N1420" s="217"/>
      <c r="O1420" s="217"/>
      <c r="P1420" s="218"/>
      <c r="Q1420" s="219"/>
      <c r="R1420" s="220" t="str">
        <f aca="true">IF(ISERROR($V1420),"",OFFSET('Smelter Look-up'!$C$4,$V1420-4,0)&amp;"")</f>
        <v/>
      </c>
      <c r="S1420" s="221" t="str">
        <f aca="true">IF(B1420="","",IF(ISERROR(MATCH($E1420,CL,0)),"Unknown",INDIRECT("'C'!$A$"&amp;MATCH($E1420,CL,0)+1)))</f>
        <v/>
      </c>
      <c r="T1420" s="221" t="str">
        <f aca="true">IF(B1420="","",IF(ISERROR(MATCH($J1420,SorP!$B$1:$B$6279,0)),"",INDIRECT("'SorP'!$A$"&amp;MATCH($S1420&amp;$J1420,SorP!C:C,0))))</f>
        <v/>
      </c>
      <c r="U1420" s="222"/>
      <c r="V1420" s="223" t="e">
        <f aca="false">IF(C1420="",NA(),IF(OR(C1420="Smelter not listed",C1420="Smelter not yet identified"),MATCH($B1420&amp;$D1420,'Smelter Look-up'!$J:$J,0),MATCH($B1420&amp;$C1420,'Smelter Look-up'!$J:$J,0)))</f>
        <v>#N/A</v>
      </c>
      <c r="X1420" s="179" t="n">
        <f aca="false">IF(AND(C1420="Smelter not listed",OR(LEN(D1420)=0,LEN(E1420)=0)),1,0)</f>
        <v>0</v>
      </c>
      <c r="AB1420" s="224" t="str">
        <f aca="false">B1420&amp;C1420</f>
        <v/>
      </c>
    </row>
    <row r="1421" s="179" customFormat="true" ht="20.25" hidden="false" customHeight="false" outlineLevel="0" collapsed="false">
      <c r="A1421" s="221"/>
      <c r="B1421" s="211" t="str">
        <f aca="false">IF(LEN(A1421)=0,"",INDEX('Smelter Look-up'!$A:$A,MATCH($A1421,'Smelter Look-up'!$E:$E,0)))</f>
        <v/>
      </c>
      <c r="C1421" s="212" t="str">
        <f aca="false">IF(LEN(A1421)=0,"",INDEX('Smelter Look-up'!$C:$C,MATCH($A1421,'Smelter Look-up'!$E:$E,0)))</f>
        <v/>
      </c>
      <c r="D1421" s="213"/>
      <c r="E1421" s="211" t="str">
        <f aca="true">IF(ISERROR($V1421),"",OFFSET('Smelter Look-up'!$D$4,$V1421-4,0)&amp;"")</f>
        <v/>
      </c>
      <c r="F1421" s="214" t="str">
        <f aca="true">IF(ISERROR($V1421),"",OFFSET('Smelter Look-up'!$E$4,$V1421-4,0))</f>
        <v/>
      </c>
      <c r="G1421" s="214" t="str">
        <f aca="true">IF(C1421=$X$4,IF(ISERROR($V1421),"Enter smelter details","RMI"),IF(ISERROR($V1421),"",OFFSET('Smelter Look-up'!$F$4,$V1421-4,0)))</f>
        <v/>
      </c>
      <c r="H1421" s="215" t="str">
        <f aca="true">IF(ISERROR($V1421),"",OFFSET('Smelter Look-up'!$G$4,$V1421-4,0))</f>
        <v/>
      </c>
      <c r="I1421" s="216" t="str">
        <f aca="true">IF(ISERROR($V1421),"",OFFSET('Smelter Look-up'!$H$4,$V1421-4,0))</f>
        <v/>
      </c>
      <c r="J1421" s="216" t="str">
        <f aca="true">IF(ISERROR($V1421),"",OFFSET('Smelter Look-up'!$I$4,$V1421-4,0))</f>
        <v/>
      </c>
      <c r="K1421" s="217"/>
      <c r="L1421" s="217"/>
      <c r="M1421" s="217"/>
      <c r="N1421" s="217"/>
      <c r="O1421" s="217"/>
      <c r="P1421" s="218"/>
      <c r="Q1421" s="219"/>
      <c r="R1421" s="220" t="str">
        <f aca="true">IF(ISERROR($V1421),"",OFFSET('Smelter Look-up'!$C$4,$V1421-4,0)&amp;"")</f>
        <v/>
      </c>
      <c r="S1421" s="221" t="str">
        <f aca="true">IF(B1421="","",IF(ISERROR(MATCH($E1421,CL,0)),"Unknown",INDIRECT("'C'!$A$"&amp;MATCH($E1421,CL,0)+1)))</f>
        <v/>
      </c>
      <c r="T1421" s="221" t="str">
        <f aca="true">IF(B1421="","",IF(ISERROR(MATCH($J1421,SorP!$B$1:$B$6279,0)),"",INDIRECT("'SorP'!$A$"&amp;MATCH($S1421&amp;$J1421,SorP!C:C,0))))</f>
        <v/>
      </c>
      <c r="U1421" s="222"/>
      <c r="V1421" s="223" t="e">
        <f aca="false">IF(C1421="",NA(),IF(OR(C1421="Smelter not listed",C1421="Smelter not yet identified"),MATCH($B1421&amp;$D1421,'Smelter Look-up'!$J:$J,0),MATCH($B1421&amp;$C1421,'Smelter Look-up'!$J:$J,0)))</f>
        <v>#N/A</v>
      </c>
      <c r="X1421" s="179" t="n">
        <f aca="false">IF(AND(C1421="Smelter not listed",OR(LEN(D1421)=0,LEN(E1421)=0)),1,0)</f>
        <v>0</v>
      </c>
      <c r="AB1421" s="224" t="str">
        <f aca="false">B1421&amp;C1421</f>
        <v/>
      </c>
    </row>
    <row r="1422" s="179" customFormat="true" ht="20.25" hidden="false" customHeight="false" outlineLevel="0" collapsed="false">
      <c r="A1422" s="221"/>
      <c r="B1422" s="211" t="str">
        <f aca="false">IF(LEN(A1422)=0,"",INDEX('Smelter Look-up'!$A:$A,MATCH($A1422,'Smelter Look-up'!$E:$E,0)))</f>
        <v/>
      </c>
      <c r="C1422" s="212" t="str">
        <f aca="false">IF(LEN(A1422)=0,"",INDEX('Smelter Look-up'!$C:$C,MATCH($A1422,'Smelter Look-up'!$E:$E,0)))</f>
        <v/>
      </c>
      <c r="D1422" s="213"/>
      <c r="E1422" s="211" t="str">
        <f aca="true">IF(ISERROR($V1422),"",OFFSET('Smelter Look-up'!$D$4,$V1422-4,0)&amp;"")</f>
        <v/>
      </c>
      <c r="F1422" s="214" t="str">
        <f aca="true">IF(ISERROR($V1422),"",OFFSET('Smelter Look-up'!$E$4,$V1422-4,0))</f>
        <v/>
      </c>
      <c r="G1422" s="214" t="str">
        <f aca="true">IF(C1422=$X$4,IF(ISERROR($V1422),"Enter smelter details","RMI"),IF(ISERROR($V1422),"",OFFSET('Smelter Look-up'!$F$4,$V1422-4,0)))</f>
        <v/>
      </c>
      <c r="H1422" s="215" t="str">
        <f aca="true">IF(ISERROR($V1422),"",OFFSET('Smelter Look-up'!$G$4,$V1422-4,0))</f>
        <v/>
      </c>
      <c r="I1422" s="216" t="str">
        <f aca="true">IF(ISERROR($V1422),"",OFFSET('Smelter Look-up'!$H$4,$V1422-4,0))</f>
        <v/>
      </c>
      <c r="J1422" s="216" t="str">
        <f aca="true">IF(ISERROR($V1422),"",OFFSET('Smelter Look-up'!$I$4,$V1422-4,0))</f>
        <v/>
      </c>
      <c r="K1422" s="217"/>
      <c r="L1422" s="217"/>
      <c r="M1422" s="217"/>
      <c r="N1422" s="217"/>
      <c r="O1422" s="217"/>
      <c r="P1422" s="218"/>
      <c r="Q1422" s="219"/>
      <c r="R1422" s="220" t="str">
        <f aca="true">IF(ISERROR($V1422),"",OFFSET('Smelter Look-up'!$C$4,$V1422-4,0)&amp;"")</f>
        <v/>
      </c>
      <c r="S1422" s="221" t="str">
        <f aca="true">IF(B1422="","",IF(ISERROR(MATCH($E1422,CL,0)),"Unknown",INDIRECT("'C'!$A$"&amp;MATCH($E1422,CL,0)+1)))</f>
        <v/>
      </c>
      <c r="T1422" s="221" t="str">
        <f aca="true">IF(B1422="","",IF(ISERROR(MATCH($J1422,SorP!$B$1:$B$6279,0)),"",INDIRECT("'SorP'!$A$"&amp;MATCH($S1422&amp;$J1422,SorP!C:C,0))))</f>
        <v/>
      </c>
      <c r="U1422" s="222"/>
      <c r="V1422" s="223" t="e">
        <f aca="false">IF(C1422="",NA(),IF(OR(C1422="Smelter not listed",C1422="Smelter not yet identified"),MATCH($B1422&amp;$D1422,'Smelter Look-up'!$J:$J,0),MATCH($B1422&amp;$C1422,'Smelter Look-up'!$J:$J,0)))</f>
        <v>#N/A</v>
      </c>
      <c r="X1422" s="179" t="n">
        <f aca="false">IF(AND(C1422="Smelter not listed",OR(LEN(D1422)=0,LEN(E1422)=0)),1,0)</f>
        <v>0</v>
      </c>
      <c r="AB1422" s="224" t="str">
        <f aca="false">B1422&amp;C1422</f>
        <v/>
      </c>
    </row>
    <row r="1423" s="179" customFormat="true" ht="20.25" hidden="false" customHeight="false" outlineLevel="0" collapsed="false">
      <c r="A1423" s="221"/>
      <c r="B1423" s="211" t="str">
        <f aca="false">IF(LEN(A1423)=0,"",INDEX('Smelter Look-up'!$A:$A,MATCH($A1423,'Smelter Look-up'!$E:$E,0)))</f>
        <v/>
      </c>
      <c r="C1423" s="212" t="str">
        <f aca="false">IF(LEN(A1423)=0,"",INDEX('Smelter Look-up'!$C:$C,MATCH($A1423,'Smelter Look-up'!$E:$E,0)))</f>
        <v/>
      </c>
      <c r="D1423" s="213"/>
      <c r="E1423" s="211" t="str">
        <f aca="true">IF(ISERROR($V1423),"",OFFSET('Smelter Look-up'!$D$4,$V1423-4,0)&amp;"")</f>
        <v/>
      </c>
      <c r="F1423" s="214" t="str">
        <f aca="true">IF(ISERROR($V1423),"",OFFSET('Smelter Look-up'!$E$4,$V1423-4,0))</f>
        <v/>
      </c>
      <c r="G1423" s="214" t="str">
        <f aca="true">IF(C1423=$X$4,IF(ISERROR($V1423),"Enter smelter details","RMI"),IF(ISERROR($V1423),"",OFFSET('Smelter Look-up'!$F$4,$V1423-4,0)))</f>
        <v/>
      </c>
      <c r="H1423" s="215" t="str">
        <f aca="true">IF(ISERROR($V1423),"",OFFSET('Smelter Look-up'!$G$4,$V1423-4,0))</f>
        <v/>
      </c>
      <c r="I1423" s="216" t="str">
        <f aca="true">IF(ISERROR($V1423),"",OFFSET('Smelter Look-up'!$H$4,$V1423-4,0))</f>
        <v/>
      </c>
      <c r="J1423" s="216" t="str">
        <f aca="true">IF(ISERROR($V1423),"",OFFSET('Smelter Look-up'!$I$4,$V1423-4,0))</f>
        <v/>
      </c>
      <c r="K1423" s="217"/>
      <c r="L1423" s="217"/>
      <c r="M1423" s="217"/>
      <c r="N1423" s="217"/>
      <c r="O1423" s="217"/>
      <c r="P1423" s="218"/>
      <c r="Q1423" s="219"/>
      <c r="R1423" s="220" t="str">
        <f aca="true">IF(ISERROR($V1423),"",OFFSET('Smelter Look-up'!$C$4,$V1423-4,0)&amp;"")</f>
        <v/>
      </c>
      <c r="S1423" s="221" t="str">
        <f aca="true">IF(B1423="","",IF(ISERROR(MATCH($E1423,CL,0)),"Unknown",INDIRECT("'C'!$A$"&amp;MATCH($E1423,CL,0)+1)))</f>
        <v/>
      </c>
      <c r="T1423" s="221" t="str">
        <f aca="true">IF(B1423="","",IF(ISERROR(MATCH($J1423,SorP!$B$1:$B$6279,0)),"",INDIRECT("'SorP'!$A$"&amp;MATCH($S1423&amp;$J1423,SorP!C:C,0))))</f>
        <v/>
      </c>
      <c r="U1423" s="222"/>
      <c r="V1423" s="223" t="e">
        <f aca="false">IF(C1423="",NA(),IF(OR(C1423="Smelter not listed",C1423="Smelter not yet identified"),MATCH($B1423&amp;$D1423,'Smelter Look-up'!$J:$J,0),MATCH($B1423&amp;$C1423,'Smelter Look-up'!$J:$J,0)))</f>
        <v>#N/A</v>
      </c>
      <c r="X1423" s="179" t="n">
        <f aca="false">IF(AND(C1423="Smelter not listed",OR(LEN(D1423)=0,LEN(E1423)=0)),1,0)</f>
        <v>0</v>
      </c>
      <c r="AB1423" s="224" t="str">
        <f aca="false">B1423&amp;C1423</f>
        <v/>
      </c>
    </row>
    <row r="1424" s="179" customFormat="true" ht="20.25" hidden="false" customHeight="false" outlineLevel="0" collapsed="false">
      <c r="A1424" s="221"/>
      <c r="B1424" s="211" t="str">
        <f aca="false">IF(LEN(A1424)=0,"",INDEX('Smelter Look-up'!$A:$A,MATCH($A1424,'Smelter Look-up'!$E:$E,0)))</f>
        <v/>
      </c>
      <c r="C1424" s="212" t="str">
        <f aca="false">IF(LEN(A1424)=0,"",INDEX('Smelter Look-up'!$C:$C,MATCH($A1424,'Smelter Look-up'!$E:$E,0)))</f>
        <v/>
      </c>
      <c r="D1424" s="213"/>
      <c r="E1424" s="211" t="str">
        <f aca="true">IF(ISERROR($V1424),"",OFFSET('Smelter Look-up'!$D$4,$V1424-4,0)&amp;"")</f>
        <v/>
      </c>
      <c r="F1424" s="214" t="str">
        <f aca="true">IF(ISERROR($V1424),"",OFFSET('Smelter Look-up'!$E$4,$V1424-4,0))</f>
        <v/>
      </c>
      <c r="G1424" s="214" t="str">
        <f aca="true">IF(C1424=$X$4,IF(ISERROR($V1424),"Enter smelter details","RMI"),IF(ISERROR($V1424),"",OFFSET('Smelter Look-up'!$F$4,$V1424-4,0)))</f>
        <v/>
      </c>
      <c r="H1424" s="215" t="str">
        <f aca="true">IF(ISERROR($V1424),"",OFFSET('Smelter Look-up'!$G$4,$V1424-4,0))</f>
        <v/>
      </c>
      <c r="I1424" s="216" t="str">
        <f aca="true">IF(ISERROR($V1424),"",OFFSET('Smelter Look-up'!$H$4,$V1424-4,0))</f>
        <v/>
      </c>
      <c r="J1424" s="216" t="str">
        <f aca="true">IF(ISERROR($V1424),"",OFFSET('Smelter Look-up'!$I$4,$V1424-4,0))</f>
        <v/>
      </c>
      <c r="K1424" s="217"/>
      <c r="L1424" s="217"/>
      <c r="M1424" s="217"/>
      <c r="N1424" s="217"/>
      <c r="O1424" s="217"/>
      <c r="P1424" s="218"/>
      <c r="Q1424" s="219"/>
      <c r="R1424" s="220" t="str">
        <f aca="true">IF(ISERROR($V1424),"",OFFSET('Smelter Look-up'!$C$4,$V1424-4,0)&amp;"")</f>
        <v/>
      </c>
      <c r="S1424" s="221" t="str">
        <f aca="true">IF(B1424="","",IF(ISERROR(MATCH($E1424,CL,0)),"Unknown",INDIRECT("'C'!$A$"&amp;MATCH($E1424,CL,0)+1)))</f>
        <v/>
      </c>
      <c r="T1424" s="221" t="str">
        <f aca="true">IF(B1424="","",IF(ISERROR(MATCH($J1424,SorP!$B$1:$B$6279,0)),"",INDIRECT("'SorP'!$A$"&amp;MATCH($S1424&amp;$J1424,SorP!C:C,0))))</f>
        <v/>
      </c>
      <c r="U1424" s="222"/>
      <c r="V1424" s="223" t="e">
        <f aca="false">IF(C1424="",NA(),IF(OR(C1424="Smelter not listed",C1424="Smelter not yet identified"),MATCH($B1424&amp;$D1424,'Smelter Look-up'!$J:$J,0),MATCH($B1424&amp;$C1424,'Smelter Look-up'!$J:$J,0)))</f>
        <v>#N/A</v>
      </c>
      <c r="X1424" s="179" t="n">
        <f aca="false">IF(AND(C1424="Smelter not listed",OR(LEN(D1424)=0,LEN(E1424)=0)),1,0)</f>
        <v>0</v>
      </c>
      <c r="AB1424" s="224" t="str">
        <f aca="false">B1424&amp;C1424</f>
        <v/>
      </c>
    </row>
    <row r="1425" s="179" customFormat="true" ht="20.25" hidden="false" customHeight="false" outlineLevel="0" collapsed="false">
      <c r="A1425" s="221"/>
      <c r="B1425" s="211" t="str">
        <f aca="false">IF(LEN(A1425)=0,"",INDEX('Smelter Look-up'!$A:$A,MATCH($A1425,'Smelter Look-up'!$E:$E,0)))</f>
        <v/>
      </c>
      <c r="C1425" s="212" t="str">
        <f aca="false">IF(LEN(A1425)=0,"",INDEX('Smelter Look-up'!$C:$C,MATCH($A1425,'Smelter Look-up'!$E:$E,0)))</f>
        <v/>
      </c>
      <c r="D1425" s="213"/>
      <c r="E1425" s="211" t="str">
        <f aca="true">IF(ISERROR($V1425),"",OFFSET('Smelter Look-up'!$D$4,$V1425-4,0)&amp;"")</f>
        <v/>
      </c>
      <c r="F1425" s="214" t="str">
        <f aca="true">IF(ISERROR($V1425),"",OFFSET('Smelter Look-up'!$E$4,$V1425-4,0))</f>
        <v/>
      </c>
      <c r="G1425" s="214" t="str">
        <f aca="true">IF(C1425=$X$4,IF(ISERROR($V1425),"Enter smelter details","RMI"),IF(ISERROR($V1425),"",OFFSET('Smelter Look-up'!$F$4,$V1425-4,0)))</f>
        <v/>
      </c>
      <c r="H1425" s="215" t="str">
        <f aca="true">IF(ISERROR($V1425),"",OFFSET('Smelter Look-up'!$G$4,$V1425-4,0))</f>
        <v/>
      </c>
      <c r="I1425" s="216" t="str">
        <f aca="true">IF(ISERROR($V1425),"",OFFSET('Smelter Look-up'!$H$4,$V1425-4,0))</f>
        <v/>
      </c>
      <c r="J1425" s="216" t="str">
        <f aca="true">IF(ISERROR($V1425),"",OFFSET('Smelter Look-up'!$I$4,$V1425-4,0))</f>
        <v/>
      </c>
      <c r="K1425" s="217"/>
      <c r="L1425" s="217"/>
      <c r="M1425" s="217"/>
      <c r="N1425" s="217"/>
      <c r="O1425" s="217"/>
      <c r="P1425" s="218"/>
      <c r="Q1425" s="219"/>
      <c r="R1425" s="220" t="str">
        <f aca="true">IF(ISERROR($V1425),"",OFFSET('Smelter Look-up'!$C$4,$V1425-4,0)&amp;"")</f>
        <v/>
      </c>
      <c r="S1425" s="221" t="str">
        <f aca="true">IF(B1425="","",IF(ISERROR(MATCH($E1425,CL,0)),"Unknown",INDIRECT("'C'!$A$"&amp;MATCH($E1425,CL,0)+1)))</f>
        <v/>
      </c>
      <c r="T1425" s="221" t="str">
        <f aca="true">IF(B1425="","",IF(ISERROR(MATCH($J1425,SorP!$B$1:$B$6279,0)),"",INDIRECT("'SorP'!$A$"&amp;MATCH($S1425&amp;$J1425,SorP!C:C,0))))</f>
        <v/>
      </c>
      <c r="U1425" s="222"/>
      <c r="V1425" s="223" t="e">
        <f aca="false">IF(C1425="",NA(),IF(OR(C1425="Smelter not listed",C1425="Smelter not yet identified"),MATCH($B1425&amp;$D1425,'Smelter Look-up'!$J:$J,0),MATCH($B1425&amp;$C1425,'Smelter Look-up'!$J:$J,0)))</f>
        <v>#N/A</v>
      </c>
      <c r="X1425" s="179" t="n">
        <f aca="false">IF(AND(C1425="Smelter not listed",OR(LEN(D1425)=0,LEN(E1425)=0)),1,0)</f>
        <v>0</v>
      </c>
      <c r="AB1425" s="224" t="str">
        <f aca="false">B1425&amp;C1425</f>
        <v/>
      </c>
    </row>
    <row r="1426" s="179" customFormat="true" ht="20.25" hidden="false" customHeight="false" outlineLevel="0" collapsed="false">
      <c r="A1426" s="221"/>
      <c r="B1426" s="211" t="str">
        <f aca="false">IF(LEN(A1426)=0,"",INDEX('Smelter Look-up'!$A:$A,MATCH($A1426,'Smelter Look-up'!$E:$E,0)))</f>
        <v/>
      </c>
      <c r="C1426" s="212" t="str">
        <f aca="false">IF(LEN(A1426)=0,"",INDEX('Smelter Look-up'!$C:$C,MATCH($A1426,'Smelter Look-up'!$E:$E,0)))</f>
        <v/>
      </c>
      <c r="D1426" s="213"/>
      <c r="E1426" s="211" t="str">
        <f aca="true">IF(ISERROR($V1426),"",OFFSET('Smelter Look-up'!$D$4,$V1426-4,0)&amp;"")</f>
        <v/>
      </c>
      <c r="F1426" s="214" t="str">
        <f aca="true">IF(ISERROR($V1426),"",OFFSET('Smelter Look-up'!$E$4,$V1426-4,0))</f>
        <v/>
      </c>
      <c r="G1426" s="214" t="str">
        <f aca="true">IF(C1426=$X$4,IF(ISERROR($V1426),"Enter smelter details","RMI"),IF(ISERROR($V1426),"",OFFSET('Smelter Look-up'!$F$4,$V1426-4,0)))</f>
        <v/>
      </c>
      <c r="H1426" s="215" t="str">
        <f aca="true">IF(ISERROR($V1426),"",OFFSET('Smelter Look-up'!$G$4,$V1426-4,0))</f>
        <v/>
      </c>
      <c r="I1426" s="216" t="str">
        <f aca="true">IF(ISERROR($V1426),"",OFFSET('Smelter Look-up'!$H$4,$V1426-4,0))</f>
        <v/>
      </c>
      <c r="J1426" s="216" t="str">
        <f aca="true">IF(ISERROR($V1426),"",OFFSET('Smelter Look-up'!$I$4,$V1426-4,0))</f>
        <v/>
      </c>
      <c r="K1426" s="217"/>
      <c r="L1426" s="217"/>
      <c r="M1426" s="217"/>
      <c r="N1426" s="217"/>
      <c r="O1426" s="217"/>
      <c r="P1426" s="218"/>
      <c r="Q1426" s="219"/>
      <c r="R1426" s="220" t="str">
        <f aca="true">IF(ISERROR($V1426),"",OFFSET('Smelter Look-up'!$C$4,$V1426-4,0)&amp;"")</f>
        <v/>
      </c>
      <c r="S1426" s="221" t="str">
        <f aca="true">IF(B1426="","",IF(ISERROR(MATCH($E1426,CL,0)),"Unknown",INDIRECT("'C'!$A$"&amp;MATCH($E1426,CL,0)+1)))</f>
        <v/>
      </c>
      <c r="T1426" s="221" t="str">
        <f aca="true">IF(B1426="","",IF(ISERROR(MATCH($J1426,SorP!$B$1:$B$6279,0)),"",INDIRECT("'SorP'!$A$"&amp;MATCH($S1426&amp;$J1426,SorP!C:C,0))))</f>
        <v/>
      </c>
      <c r="U1426" s="222"/>
      <c r="V1426" s="223" t="e">
        <f aca="false">IF(C1426="",NA(),IF(OR(C1426="Smelter not listed",C1426="Smelter not yet identified"),MATCH($B1426&amp;$D1426,'Smelter Look-up'!$J:$J,0),MATCH($B1426&amp;$C1426,'Smelter Look-up'!$J:$J,0)))</f>
        <v>#N/A</v>
      </c>
      <c r="X1426" s="179" t="n">
        <f aca="false">IF(AND(C1426="Smelter not listed",OR(LEN(D1426)=0,LEN(E1426)=0)),1,0)</f>
        <v>0</v>
      </c>
      <c r="AB1426" s="224" t="str">
        <f aca="false">B1426&amp;C1426</f>
        <v/>
      </c>
    </row>
    <row r="1427" s="179" customFormat="true" ht="20.25" hidden="false" customHeight="false" outlineLevel="0" collapsed="false">
      <c r="A1427" s="221"/>
      <c r="B1427" s="211" t="str">
        <f aca="false">IF(LEN(A1427)=0,"",INDEX('Smelter Look-up'!$A:$A,MATCH($A1427,'Smelter Look-up'!$E:$E,0)))</f>
        <v/>
      </c>
      <c r="C1427" s="212" t="str">
        <f aca="false">IF(LEN(A1427)=0,"",INDEX('Smelter Look-up'!$C:$C,MATCH($A1427,'Smelter Look-up'!$E:$E,0)))</f>
        <v/>
      </c>
      <c r="D1427" s="213"/>
      <c r="E1427" s="211" t="str">
        <f aca="true">IF(ISERROR($V1427),"",OFFSET('Smelter Look-up'!$D$4,$V1427-4,0)&amp;"")</f>
        <v/>
      </c>
      <c r="F1427" s="214" t="str">
        <f aca="true">IF(ISERROR($V1427),"",OFFSET('Smelter Look-up'!$E$4,$V1427-4,0))</f>
        <v/>
      </c>
      <c r="G1427" s="214" t="str">
        <f aca="true">IF(C1427=$X$4,IF(ISERROR($V1427),"Enter smelter details","RMI"),IF(ISERROR($V1427),"",OFFSET('Smelter Look-up'!$F$4,$V1427-4,0)))</f>
        <v/>
      </c>
      <c r="H1427" s="215" t="str">
        <f aca="true">IF(ISERROR($V1427),"",OFFSET('Smelter Look-up'!$G$4,$V1427-4,0))</f>
        <v/>
      </c>
      <c r="I1427" s="216" t="str">
        <f aca="true">IF(ISERROR($V1427),"",OFFSET('Smelter Look-up'!$H$4,$V1427-4,0))</f>
        <v/>
      </c>
      <c r="J1427" s="216" t="str">
        <f aca="true">IF(ISERROR($V1427),"",OFFSET('Smelter Look-up'!$I$4,$V1427-4,0))</f>
        <v/>
      </c>
      <c r="K1427" s="217"/>
      <c r="L1427" s="217"/>
      <c r="M1427" s="217"/>
      <c r="N1427" s="217"/>
      <c r="O1427" s="217"/>
      <c r="P1427" s="218"/>
      <c r="Q1427" s="219"/>
      <c r="R1427" s="220" t="str">
        <f aca="true">IF(ISERROR($V1427),"",OFFSET('Smelter Look-up'!$C$4,$V1427-4,0)&amp;"")</f>
        <v/>
      </c>
      <c r="S1427" s="221" t="str">
        <f aca="true">IF(B1427="","",IF(ISERROR(MATCH($E1427,CL,0)),"Unknown",INDIRECT("'C'!$A$"&amp;MATCH($E1427,CL,0)+1)))</f>
        <v/>
      </c>
      <c r="T1427" s="221" t="str">
        <f aca="true">IF(B1427="","",IF(ISERROR(MATCH($J1427,SorP!$B$1:$B$6279,0)),"",INDIRECT("'SorP'!$A$"&amp;MATCH($S1427&amp;$J1427,SorP!C:C,0))))</f>
        <v/>
      </c>
      <c r="U1427" s="222"/>
      <c r="V1427" s="223" t="e">
        <f aca="false">IF(C1427="",NA(),IF(OR(C1427="Smelter not listed",C1427="Smelter not yet identified"),MATCH($B1427&amp;$D1427,'Smelter Look-up'!$J:$J,0),MATCH($B1427&amp;$C1427,'Smelter Look-up'!$J:$J,0)))</f>
        <v>#N/A</v>
      </c>
      <c r="X1427" s="179" t="n">
        <f aca="false">IF(AND(C1427="Smelter not listed",OR(LEN(D1427)=0,LEN(E1427)=0)),1,0)</f>
        <v>0</v>
      </c>
      <c r="AB1427" s="224" t="str">
        <f aca="false">B1427&amp;C1427</f>
        <v/>
      </c>
    </row>
    <row r="1428" s="179" customFormat="true" ht="20.25" hidden="false" customHeight="false" outlineLevel="0" collapsed="false">
      <c r="A1428" s="221"/>
      <c r="B1428" s="211" t="str">
        <f aca="false">IF(LEN(A1428)=0,"",INDEX('Smelter Look-up'!$A:$A,MATCH($A1428,'Smelter Look-up'!$E:$E,0)))</f>
        <v/>
      </c>
      <c r="C1428" s="212" t="str">
        <f aca="false">IF(LEN(A1428)=0,"",INDEX('Smelter Look-up'!$C:$C,MATCH($A1428,'Smelter Look-up'!$E:$E,0)))</f>
        <v/>
      </c>
      <c r="D1428" s="213"/>
      <c r="E1428" s="211" t="str">
        <f aca="true">IF(ISERROR($V1428),"",OFFSET('Smelter Look-up'!$D$4,$V1428-4,0)&amp;"")</f>
        <v/>
      </c>
      <c r="F1428" s="214" t="str">
        <f aca="true">IF(ISERROR($V1428),"",OFFSET('Smelter Look-up'!$E$4,$V1428-4,0))</f>
        <v/>
      </c>
      <c r="G1428" s="214" t="str">
        <f aca="true">IF(C1428=$X$4,IF(ISERROR($V1428),"Enter smelter details","RMI"),IF(ISERROR($V1428),"",OFFSET('Smelter Look-up'!$F$4,$V1428-4,0)))</f>
        <v/>
      </c>
      <c r="H1428" s="215" t="str">
        <f aca="true">IF(ISERROR($V1428),"",OFFSET('Smelter Look-up'!$G$4,$V1428-4,0))</f>
        <v/>
      </c>
      <c r="I1428" s="216" t="str">
        <f aca="true">IF(ISERROR($V1428),"",OFFSET('Smelter Look-up'!$H$4,$V1428-4,0))</f>
        <v/>
      </c>
      <c r="J1428" s="216" t="str">
        <f aca="true">IF(ISERROR($V1428),"",OFFSET('Smelter Look-up'!$I$4,$V1428-4,0))</f>
        <v/>
      </c>
      <c r="K1428" s="217"/>
      <c r="L1428" s="217"/>
      <c r="M1428" s="217"/>
      <c r="N1428" s="217"/>
      <c r="O1428" s="217"/>
      <c r="P1428" s="218"/>
      <c r="Q1428" s="219"/>
      <c r="R1428" s="220" t="str">
        <f aca="true">IF(ISERROR($V1428),"",OFFSET('Smelter Look-up'!$C$4,$V1428-4,0)&amp;"")</f>
        <v/>
      </c>
      <c r="S1428" s="221" t="str">
        <f aca="true">IF(B1428="","",IF(ISERROR(MATCH($E1428,CL,0)),"Unknown",INDIRECT("'C'!$A$"&amp;MATCH($E1428,CL,0)+1)))</f>
        <v/>
      </c>
      <c r="T1428" s="221" t="str">
        <f aca="true">IF(B1428="","",IF(ISERROR(MATCH($J1428,SorP!$B$1:$B$6279,0)),"",INDIRECT("'SorP'!$A$"&amp;MATCH($S1428&amp;$J1428,SorP!C:C,0))))</f>
        <v/>
      </c>
      <c r="U1428" s="222"/>
      <c r="V1428" s="223" t="e">
        <f aca="false">IF(C1428="",NA(),IF(OR(C1428="Smelter not listed",C1428="Smelter not yet identified"),MATCH($B1428&amp;$D1428,'Smelter Look-up'!$J:$J,0),MATCH($B1428&amp;$C1428,'Smelter Look-up'!$J:$J,0)))</f>
        <v>#N/A</v>
      </c>
      <c r="X1428" s="179" t="n">
        <f aca="false">IF(AND(C1428="Smelter not listed",OR(LEN(D1428)=0,LEN(E1428)=0)),1,0)</f>
        <v>0</v>
      </c>
      <c r="AB1428" s="224" t="str">
        <f aca="false">B1428&amp;C1428</f>
        <v/>
      </c>
    </row>
    <row r="1429" s="179" customFormat="true" ht="20.25" hidden="false" customHeight="false" outlineLevel="0" collapsed="false">
      <c r="A1429" s="221"/>
      <c r="B1429" s="211" t="str">
        <f aca="false">IF(LEN(A1429)=0,"",INDEX('Smelter Look-up'!$A:$A,MATCH($A1429,'Smelter Look-up'!$E:$E,0)))</f>
        <v/>
      </c>
      <c r="C1429" s="212" t="str">
        <f aca="false">IF(LEN(A1429)=0,"",INDEX('Smelter Look-up'!$C:$C,MATCH($A1429,'Smelter Look-up'!$E:$E,0)))</f>
        <v/>
      </c>
      <c r="D1429" s="213"/>
      <c r="E1429" s="211" t="str">
        <f aca="true">IF(ISERROR($V1429),"",OFFSET('Smelter Look-up'!$D$4,$V1429-4,0)&amp;"")</f>
        <v/>
      </c>
      <c r="F1429" s="214" t="str">
        <f aca="true">IF(ISERROR($V1429),"",OFFSET('Smelter Look-up'!$E$4,$V1429-4,0))</f>
        <v/>
      </c>
      <c r="G1429" s="214" t="str">
        <f aca="true">IF(C1429=$X$4,IF(ISERROR($V1429),"Enter smelter details","RMI"),IF(ISERROR($V1429),"",OFFSET('Smelter Look-up'!$F$4,$V1429-4,0)))</f>
        <v/>
      </c>
      <c r="H1429" s="215" t="str">
        <f aca="true">IF(ISERROR($V1429),"",OFFSET('Smelter Look-up'!$G$4,$V1429-4,0))</f>
        <v/>
      </c>
      <c r="I1429" s="216" t="str">
        <f aca="true">IF(ISERROR($V1429),"",OFFSET('Smelter Look-up'!$H$4,$V1429-4,0))</f>
        <v/>
      </c>
      <c r="J1429" s="216" t="str">
        <f aca="true">IF(ISERROR($V1429),"",OFFSET('Smelter Look-up'!$I$4,$V1429-4,0))</f>
        <v/>
      </c>
      <c r="K1429" s="217"/>
      <c r="L1429" s="217"/>
      <c r="M1429" s="217"/>
      <c r="N1429" s="217"/>
      <c r="O1429" s="217"/>
      <c r="P1429" s="218"/>
      <c r="Q1429" s="219"/>
      <c r="R1429" s="220" t="str">
        <f aca="true">IF(ISERROR($V1429),"",OFFSET('Smelter Look-up'!$C$4,$V1429-4,0)&amp;"")</f>
        <v/>
      </c>
      <c r="S1429" s="221" t="str">
        <f aca="true">IF(B1429="","",IF(ISERROR(MATCH($E1429,CL,0)),"Unknown",INDIRECT("'C'!$A$"&amp;MATCH($E1429,CL,0)+1)))</f>
        <v/>
      </c>
      <c r="T1429" s="221" t="str">
        <f aca="true">IF(B1429="","",IF(ISERROR(MATCH($J1429,SorP!$B$1:$B$6279,0)),"",INDIRECT("'SorP'!$A$"&amp;MATCH($S1429&amp;$J1429,SorP!C:C,0))))</f>
        <v/>
      </c>
      <c r="U1429" s="222"/>
      <c r="V1429" s="223" t="e">
        <f aca="false">IF(C1429="",NA(),IF(OR(C1429="Smelter not listed",C1429="Smelter not yet identified"),MATCH($B1429&amp;$D1429,'Smelter Look-up'!$J:$J,0),MATCH($B1429&amp;$C1429,'Smelter Look-up'!$J:$J,0)))</f>
        <v>#N/A</v>
      </c>
      <c r="X1429" s="179" t="n">
        <f aca="false">IF(AND(C1429="Smelter not listed",OR(LEN(D1429)=0,LEN(E1429)=0)),1,0)</f>
        <v>0</v>
      </c>
      <c r="AB1429" s="224" t="str">
        <f aca="false">B1429&amp;C1429</f>
        <v/>
      </c>
    </row>
    <row r="1430" s="179" customFormat="true" ht="20.25" hidden="false" customHeight="false" outlineLevel="0" collapsed="false">
      <c r="A1430" s="221"/>
      <c r="B1430" s="211" t="str">
        <f aca="false">IF(LEN(A1430)=0,"",INDEX('Smelter Look-up'!$A:$A,MATCH($A1430,'Smelter Look-up'!$E:$E,0)))</f>
        <v/>
      </c>
      <c r="C1430" s="212" t="str">
        <f aca="false">IF(LEN(A1430)=0,"",INDEX('Smelter Look-up'!$C:$C,MATCH($A1430,'Smelter Look-up'!$E:$E,0)))</f>
        <v/>
      </c>
      <c r="D1430" s="213"/>
      <c r="E1430" s="211" t="str">
        <f aca="true">IF(ISERROR($V1430),"",OFFSET('Smelter Look-up'!$D$4,$V1430-4,0)&amp;"")</f>
        <v/>
      </c>
      <c r="F1430" s="214" t="str">
        <f aca="true">IF(ISERROR($V1430),"",OFFSET('Smelter Look-up'!$E$4,$V1430-4,0))</f>
        <v/>
      </c>
      <c r="G1430" s="214" t="str">
        <f aca="true">IF(C1430=$X$4,IF(ISERROR($V1430),"Enter smelter details","RMI"),IF(ISERROR($V1430),"",OFFSET('Smelter Look-up'!$F$4,$V1430-4,0)))</f>
        <v/>
      </c>
      <c r="H1430" s="215" t="str">
        <f aca="true">IF(ISERROR($V1430),"",OFFSET('Smelter Look-up'!$G$4,$V1430-4,0))</f>
        <v/>
      </c>
      <c r="I1430" s="216" t="str">
        <f aca="true">IF(ISERROR($V1430),"",OFFSET('Smelter Look-up'!$H$4,$V1430-4,0))</f>
        <v/>
      </c>
      <c r="J1430" s="216" t="str">
        <f aca="true">IF(ISERROR($V1430),"",OFFSET('Smelter Look-up'!$I$4,$V1430-4,0))</f>
        <v/>
      </c>
      <c r="K1430" s="217"/>
      <c r="L1430" s="217"/>
      <c r="M1430" s="217"/>
      <c r="N1430" s="217"/>
      <c r="O1430" s="217"/>
      <c r="P1430" s="218"/>
      <c r="Q1430" s="219"/>
      <c r="R1430" s="220" t="str">
        <f aca="true">IF(ISERROR($V1430),"",OFFSET('Smelter Look-up'!$C$4,$V1430-4,0)&amp;"")</f>
        <v/>
      </c>
      <c r="S1430" s="221" t="str">
        <f aca="true">IF(B1430="","",IF(ISERROR(MATCH($E1430,CL,0)),"Unknown",INDIRECT("'C'!$A$"&amp;MATCH($E1430,CL,0)+1)))</f>
        <v/>
      </c>
      <c r="T1430" s="221" t="str">
        <f aca="true">IF(B1430="","",IF(ISERROR(MATCH($J1430,SorP!$B$1:$B$6279,0)),"",INDIRECT("'SorP'!$A$"&amp;MATCH($S1430&amp;$J1430,SorP!C:C,0))))</f>
        <v/>
      </c>
      <c r="U1430" s="222"/>
      <c r="V1430" s="223" t="e">
        <f aca="false">IF(C1430="",NA(),IF(OR(C1430="Smelter not listed",C1430="Smelter not yet identified"),MATCH($B1430&amp;$D1430,'Smelter Look-up'!$J:$J,0),MATCH($B1430&amp;$C1430,'Smelter Look-up'!$J:$J,0)))</f>
        <v>#N/A</v>
      </c>
      <c r="X1430" s="179" t="n">
        <f aca="false">IF(AND(C1430="Smelter not listed",OR(LEN(D1430)=0,LEN(E1430)=0)),1,0)</f>
        <v>0</v>
      </c>
      <c r="AB1430" s="224" t="str">
        <f aca="false">B1430&amp;C1430</f>
        <v/>
      </c>
    </row>
    <row r="1431" s="179" customFormat="true" ht="20.25" hidden="false" customHeight="false" outlineLevel="0" collapsed="false">
      <c r="A1431" s="221"/>
      <c r="B1431" s="211" t="str">
        <f aca="false">IF(LEN(A1431)=0,"",INDEX('Smelter Look-up'!$A:$A,MATCH($A1431,'Smelter Look-up'!$E:$E,0)))</f>
        <v/>
      </c>
      <c r="C1431" s="212" t="str">
        <f aca="false">IF(LEN(A1431)=0,"",INDEX('Smelter Look-up'!$C:$C,MATCH($A1431,'Smelter Look-up'!$E:$E,0)))</f>
        <v/>
      </c>
      <c r="D1431" s="213"/>
      <c r="E1431" s="211" t="str">
        <f aca="true">IF(ISERROR($V1431),"",OFFSET('Smelter Look-up'!$D$4,$V1431-4,0)&amp;"")</f>
        <v/>
      </c>
      <c r="F1431" s="214" t="str">
        <f aca="true">IF(ISERROR($V1431),"",OFFSET('Smelter Look-up'!$E$4,$V1431-4,0))</f>
        <v/>
      </c>
      <c r="G1431" s="214" t="str">
        <f aca="true">IF(C1431=$X$4,IF(ISERROR($V1431),"Enter smelter details","RMI"),IF(ISERROR($V1431),"",OFFSET('Smelter Look-up'!$F$4,$V1431-4,0)))</f>
        <v/>
      </c>
      <c r="H1431" s="215" t="str">
        <f aca="true">IF(ISERROR($V1431),"",OFFSET('Smelter Look-up'!$G$4,$V1431-4,0))</f>
        <v/>
      </c>
      <c r="I1431" s="216" t="str">
        <f aca="true">IF(ISERROR($V1431),"",OFFSET('Smelter Look-up'!$H$4,$V1431-4,0))</f>
        <v/>
      </c>
      <c r="J1431" s="216" t="str">
        <f aca="true">IF(ISERROR($V1431),"",OFFSET('Smelter Look-up'!$I$4,$V1431-4,0))</f>
        <v/>
      </c>
      <c r="K1431" s="217"/>
      <c r="L1431" s="217"/>
      <c r="M1431" s="217"/>
      <c r="N1431" s="217"/>
      <c r="O1431" s="217"/>
      <c r="P1431" s="218"/>
      <c r="Q1431" s="219"/>
      <c r="R1431" s="220" t="str">
        <f aca="true">IF(ISERROR($V1431),"",OFFSET('Smelter Look-up'!$C$4,$V1431-4,0)&amp;"")</f>
        <v/>
      </c>
      <c r="S1431" s="221" t="str">
        <f aca="true">IF(B1431="","",IF(ISERROR(MATCH($E1431,CL,0)),"Unknown",INDIRECT("'C'!$A$"&amp;MATCH($E1431,CL,0)+1)))</f>
        <v/>
      </c>
      <c r="T1431" s="221" t="str">
        <f aca="true">IF(B1431="","",IF(ISERROR(MATCH($J1431,SorP!$B$1:$B$6279,0)),"",INDIRECT("'SorP'!$A$"&amp;MATCH($S1431&amp;$J1431,SorP!C:C,0))))</f>
        <v/>
      </c>
      <c r="U1431" s="222"/>
      <c r="V1431" s="223" t="e">
        <f aca="false">IF(C1431="",NA(),IF(OR(C1431="Smelter not listed",C1431="Smelter not yet identified"),MATCH($B1431&amp;$D1431,'Smelter Look-up'!$J:$J,0),MATCH($B1431&amp;$C1431,'Smelter Look-up'!$J:$J,0)))</f>
        <v>#N/A</v>
      </c>
      <c r="X1431" s="179" t="n">
        <f aca="false">IF(AND(C1431="Smelter not listed",OR(LEN(D1431)=0,LEN(E1431)=0)),1,0)</f>
        <v>0</v>
      </c>
      <c r="AB1431" s="224" t="str">
        <f aca="false">B1431&amp;C1431</f>
        <v/>
      </c>
    </row>
    <row r="1432" s="179" customFormat="true" ht="20.25" hidden="false" customHeight="false" outlineLevel="0" collapsed="false">
      <c r="A1432" s="221"/>
      <c r="B1432" s="211" t="str">
        <f aca="false">IF(LEN(A1432)=0,"",INDEX('Smelter Look-up'!$A:$A,MATCH($A1432,'Smelter Look-up'!$E:$E,0)))</f>
        <v/>
      </c>
      <c r="C1432" s="212" t="str">
        <f aca="false">IF(LEN(A1432)=0,"",INDEX('Smelter Look-up'!$C:$C,MATCH($A1432,'Smelter Look-up'!$E:$E,0)))</f>
        <v/>
      </c>
      <c r="D1432" s="213"/>
      <c r="E1432" s="211" t="str">
        <f aca="true">IF(ISERROR($V1432),"",OFFSET('Smelter Look-up'!$D$4,$V1432-4,0)&amp;"")</f>
        <v/>
      </c>
      <c r="F1432" s="214" t="str">
        <f aca="true">IF(ISERROR($V1432),"",OFFSET('Smelter Look-up'!$E$4,$V1432-4,0))</f>
        <v/>
      </c>
      <c r="G1432" s="214" t="str">
        <f aca="true">IF(C1432=$X$4,IF(ISERROR($V1432),"Enter smelter details","RMI"),IF(ISERROR($V1432),"",OFFSET('Smelter Look-up'!$F$4,$V1432-4,0)))</f>
        <v/>
      </c>
      <c r="H1432" s="215" t="str">
        <f aca="true">IF(ISERROR($V1432),"",OFFSET('Smelter Look-up'!$G$4,$V1432-4,0))</f>
        <v/>
      </c>
      <c r="I1432" s="216" t="str">
        <f aca="true">IF(ISERROR($V1432),"",OFFSET('Smelter Look-up'!$H$4,$V1432-4,0))</f>
        <v/>
      </c>
      <c r="J1432" s="216" t="str">
        <f aca="true">IF(ISERROR($V1432),"",OFFSET('Smelter Look-up'!$I$4,$V1432-4,0))</f>
        <v/>
      </c>
      <c r="K1432" s="217"/>
      <c r="L1432" s="217"/>
      <c r="M1432" s="217"/>
      <c r="N1432" s="217"/>
      <c r="O1432" s="217"/>
      <c r="P1432" s="218"/>
      <c r="Q1432" s="219"/>
      <c r="R1432" s="220" t="str">
        <f aca="true">IF(ISERROR($V1432),"",OFFSET('Smelter Look-up'!$C$4,$V1432-4,0)&amp;"")</f>
        <v/>
      </c>
      <c r="S1432" s="221" t="str">
        <f aca="true">IF(B1432="","",IF(ISERROR(MATCH($E1432,CL,0)),"Unknown",INDIRECT("'C'!$A$"&amp;MATCH($E1432,CL,0)+1)))</f>
        <v/>
      </c>
      <c r="T1432" s="221" t="str">
        <f aca="true">IF(B1432="","",IF(ISERROR(MATCH($J1432,SorP!$B$1:$B$6279,0)),"",INDIRECT("'SorP'!$A$"&amp;MATCH($S1432&amp;$J1432,SorP!C:C,0))))</f>
        <v/>
      </c>
      <c r="U1432" s="222"/>
      <c r="V1432" s="223" t="e">
        <f aca="false">IF(C1432="",NA(),IF(OR(C1432="Smelter not listed",C1432="Smelter not yet identified"),MATCH($B1432&amp;$D1432,'Smelter Look-up'!$J:$J,0),MATCH($B1432&amp;$C1432,'Smelter Look-up'!$J:$J,0)))</f>
        <v>#N/A</v>
      </c>
      <c r="X1432" s="179" t="n">
        <f aca="false">IF(AND(C1432="Smelter not listed",OR(LEN(D1432)=0,LEN(E1432)=0)),1,0)</f>
        <v>0</v>
      </c>
      <c r="AB1432" s="224" t="str">
        <f aca="false">B1432&amp;C1432</f>
        <v/>
      </c>
    </row>
    <row r="1433" s="179" customFormat="true" ht="20.25" hidden="false" customHeight="false" outlineLevel="0" collapsed="false">
      <c r="A1433" s="221"/>
      <c r="B1433" s="211" t="str">
        <f aca="false">IF(LEN(A1433)=0,"",INDEX('Smelter Look-up'!$A:$A,MATCH($A1433,'Smelter Look-up'!$E:$E,0)))</f>
        <v/>
      </c>
      <c r="C1433" s="212" t="str">
        <f aca="false">IF(LEN(A1433)=0,"",INDEX('Smelter Look-up'!$C:$C,MATCH($A1433,'Smelter Look-up'!$E:$E,0)))</f>
        <v/>
      </c>
      <c r="D1433" s="213"/>
      <c r="E1433" s="211" t="str">
        <f aca="true">IF(ISERROR($V1433),"",OFFSET('Smelter Look-up'!$D$4,$V1433-4,0)&amp;"")</f>
        <v/>
      </c>
      <c r="F1433" s="214" t="str">
        <f aca="true">IF(ISERROR($V1433),"",OFFSET('Smelter Look-up'!$E$4,$V1433-4,0))</f>
        <v/>
      </c>
      <c r="G1433" s="214" t="str">
        <f aca="true">IF(C1433=$X$4,IF(ISERROR($V1433),"Enter smelter details","RMI"),IF(ISERROR($V1433),"",OFFSET('Smelter Look-up'!$F$4,$V1433-4,0)))</f>
        <v/>
      </c>
      <c r="H1433" s="215" t="str">
        <f aca="true">IF(ISERROR($V1433),"",OFFSET('Smelter Look-up'!$G$4,$V1433-4,0))</f>
        <v/>
      </c>
      <c r="I1433" s="216" t="str">
        <f aca="true">IF(ISERROR($V1433),"",OFFSET('Smelter Look-up'!$H$4,$V1433-4,0))</f>
        <v/>
      </c>
      <c r="J1433" s="216" t="str">
        <f aca="true">IF(ISERROR($V1433),"",OFFSET('Smelter Look-up'!$I$4,$V1433-4,0))</f>
        <v/>
      </c>
      <c r="K1433" s="217"/>
      <c r="L1433" s="217"/>
      <c r="M1433" s="217"/>
      <c r="N1433" s="217"/>
      <c r="O1433" s="217"/>
      <c r="P1433" s="218"/>
      <c r="Q1433" s="219"/>
      <c r="R1433" s="220" t="str">
        <f aca="true">IF(ISERROR($V1433),"",OFFSET('Smelter Look-up'!$C$4,$V1433-4,0)&amp;"")</f>
        <v/>
      </c>
      <c r="S1433" s="221" t="str">
        <f aca="true">IF(B1433="","",IF(ISERROR(MATCH($E1433,CL,0)),"Unknown",INDIRECT("'C'!$A$"&amp;MATCH($E1433,CL,0)+1)))</f>
        <v/>
      </c>
      <c r="T1433" s="221" t="str">
        <f aca="true">IF(B1433="","",IF(ISERROR(MATCH($J1433,SorP!$B$1:$B$6279,0)),"",INDIRECT("'SorP'!$A$"&amp;MATCH($S1433&amp;$J1433,SorP!C:C,0))))</f>
        <v/>
      </c>
      <c r="U1433" s="222"/>
      <c r="V1433" s="223" t="e">
        <f aca="false">IF(C1433="",NA(),IF(OR(C1433="Smelter not listed",C1433="Smelter not yet identified"),MATCH($B1433&amp;$D1433,'Smelter Look-up'!$J:$J,0),MATCH($B1433&amp;$C1433,'Smelter Look-up'!$J:$J,0)))</f>
        <v>#N/A</v>
      </c>
      <c r="X1433" s="179" t="n">
        <f aca="false">IF(AND(C1433="Smelter not listed",OR(LEN(D1433)=0,LEN(E1433)=0)),1,0)</f>
        <v>0</v>
      </c>
      <c r="AB1433" s="224" t="str">
        <f aca="false">B1433&amp;C1433</f>
        <v/>
      </c>
    </row>
    <row r="1434" s="179" customFormat="true" ht="20.25" hidden="false" customHeight="false" outlineLevel="0" collapsed="false">
      <c r="A1434" s="221"/>
      <c r="B1434" s="211" t="str">
        <f aca="false">IF(LEN(A1434)=0,"",INDEX('Smelter Look-up'!$A:$A,MATCH($A1434,'Smelter Look-up'!$E:$E,0)))</f>
        <v/>
      </c>
      <c r="C1434" s="212" t="str">
        <f aca="false">IF(LEN(A1434)=0,"",INDEX('Smelter Look-up'!$C:$C,MATCH($A1434,'Smelter Look-up'!$E:$E,0)))</f>
        <v/>
      </c>
      <c r="D1434" s="213"/>
      <c r="E1434" s="211" t="str">
        <f aca="true">IF(ISERROR($V1434),"",OFFSET('Smelter Look-up'!$D$4,$V1434-4,0)&amp;"")</f>
        <v/>
      </c>
      <c r="F1434" s="214" t="str">
        <f aca="true">IF(ISERROR($V1434),"",OFFSET('Smelter Look-up'!$E$4,$V1434-4,0))</f>
        <v/>
      </c>
      <c r="G1434" s="214" t="str">
        <f aca="true">IF(C1434=$X$4,IF(ISERROR($V1434),"Enter smelter details","RMI"),IF(ISERROR($V1434),"",OFFSET('Smelter Look-up'!$F$4,$V1434-4,0)))</f>
        <v/>
      </c>
      <c r="H1434" s="215" t="str">
        <f aca="true">IF(ISERROR($V1434),"",OFFSET('Smelter Look-up'!$G$4,$V1434-4,0))</f>
        <v/>
      </c>
      <c r="I1434" s="216" t="str">
        <f aca="true">IF(ISERROR($V1434),"",OFFSET('Smelter Look-up'!$H$4,$V1434-4,0))</f>
        <v/>
      </c>
      <c r="J1434" s="216" t="str">
        <f aca="true">IF(ISERROR($V1434),"",OFFSET('Smelter Look-up'!$I$4,$V1434-4,0))</f>
        <v/>
      </c>
      <c r="K1434" s="217"/>
      <c r="L1434" s="217"/>
      <c r="M1434" s="217"/>
      <c r="N1434" s="217"/>
      <c r="O1434" s="217"/>
      <c r="P1434" s="218"/>
      <c r="Q1434" s="219"/>
      <c r="R1434" s="220" t="str">
        <f aca="true">IF(ISERROR($V1434),"",OFFSET('Smelter Look-up'!$C$4,$V1434-4,0)&amp;"")</f>
        <v/>
      </c>
      <c r="S1434" s="221" t="str">
        <f aca="true">IF(B1434="","",IF(ISERROR(MATCH($E1434,CL,0)),"Unknown",INDIRECT("'C'!$A$"&amp;MATCH($E1434,CL,0)+1)))</f>
        <v/>
      </c>
      <c r="T1434" s="221" t="str">
        <f aca="true">IF(B1434="","",IF(ISERROR(MATCH($J1434,SorP!$B$1:$B$6279,0)),"",INDIRECT("'SorP'!$A$"&amp;MATCH($S1434&amp;$J1434,SorP!C:C,0))))</f>
        <v/>
      </c>
      <c r="U1434" s="222"/>
      <c r="V1434" s="223" t="e">
        <f aca="false">IF(C1434="",NA(),IF(OR(C1434="Smelter not listed",C1434="Smelter not yet identified"),MATCH($B1434&amp;$D1434,'Smelter Look-up'!$J:$J,0),MATCH($B1434&amp;$C1434,'Smelter Look-up'!$J:$J,0)))</f>
        <v>#N/A</v>
      </c>
      <c r="X1434" s="179" t="n">
        <f aca="false">IF(AND(C1434="Smelter not listed",OR(LEN(D1434)=0,LEN(E1434)=0)),1,0)</f>
        <v>0</v>
      </c>
      <c r="AB1434" s="224" t="str">
        <f aca="false">B1434&amp;C1434</f>
        <v/>
      </c>
    </row>
    <row r="1435" s="179" customFormat="true" ht="20.25" hidden="false" customHeight="false" outlineLevel="0" collapsed="false">
      <c r="A1435" s="221"/>
      <c r="B1435" s="211" t="str">
        <f aca="false">IF(LEN(A1435)=0,"",INDEX('Smelter Look-up'!$A:$A,MATCH($A1435,'Smelter Look-up'!$E:$E,0)))</f>
        <v/>
      </c>
      <c r="C1435" s="212" t="str">
        <f aca="false">IF(LEN(A1435)=0,"",INDEX('Smelter Look-up'!$C:$C,MATCH($A1435,'Smelter Look-up'!$E:$E,0)))</f>
        <v/>
      </c>
      <c r="D1435" s="213"/>
      <c r="E1435" s="211" t="str">
        <f aca="true">IF(ISERROR($V1435),"",OFFSET('Smelter Look-up'!$D$4,$V1435-4,0)&amp;"")</f>
        <v/>
      </c>
      <c r="F1435" s="214" t="str">
        <f aca="true">IF(ISERROR($V1435),"",OFFSET('Smelter Look-up'!$E$4,$V1435-4,0))</f>
        <v/>
      </c>
      <c r="G1435" s="214" t="str">
        <f aca="true">IF(C1435=$X$4,IF(ISERROR($V1435),"Enter smelter details","RMI"),IF(ISERROR($V1435),"",OFFSET('Smelter Look-up'!$F$4,$V1435-4,0)))</f>
        <v/>
      </c>
      <c r="H1435" s="215" t="str">
        <f aca="true">IF(ISERROR($V1435),"",OFFSET('Smelter Look-up'!$G$4,$V1435-4,0))</f>
        <v/>
      </c>
      <c r="I1435" s="216" t="str">
        <f aca="true">IF(ISERROR($V1435),"",OFFSET('Smelter Look-up'!$H$4,$V1435-4,0))</f>
        <v/>
      </c>
      <c r="J1435" s="216" t="str">
        <f aca="true">IF(ISERROR($V1435),"",OFFSET('Smelter Look-up'!$I$4,$V1435-4,0))</f>
        <v/>
      </c>
      <c r="K1435" s="217"/>
      <c r="L1435" s="217"/>
      <c r="M1435" s="217"/>
      <c r="N1435" s="217"/>
      <c r="O1435" s="217"/>
      <c r="P1435" s="218"/>
      <c r="Q1435" s="219"/>
      <c r="R1435" s="220" t="str">
        <f aca="true">IF(ISERROR($V1435),"",OFFSET('Smelter Look-up'!$C$4,$V1435-4,0)&amp;"")</f>
        <v/>
      </c>
      <c r="S1435" s="221" t="str">
        <f aca="true">IF(B1435="","",IF(ISERROR(MATCH($E1435,CL,0)),"Unknown",INDIRECT("'C'!$A$"&amp;MATCH($E1435,CL,0)+1)))</f>
        <v/>
      </c>
      <c r="T1435" s="221" t="str">
        <f aca="true">IF(B1435="","",IF(ISERROR(MATCH($J1435,SorP!$B$1:$B$6279,0)),"",INDIRECT("'SorP'!$A$"&amp;MATCH($S1435&amp;$J1435,SorP!C:C,0))))</f>
        <v/>
      </c>
      <c r="U1435" s="222"/>
      <c r="V1435" s="223" t="e">
        <f aca="false">IF(C1435="",NA(),IF(OR(C1435="Smelter not listed",C1435="Smelter not yet identified"),MATCH($B1435&amp;$D1435,'Smelter Look-up'!$J:$J,0),MATCH($B1435&amp;$C1435,'Smelter Look-up'!$J:$J,0)))</f>
        <v>#N/A</v>
      </c>
      <c r="X1435" s="179" t="n">
        <f aca="false">IF(AND(C1435="Smelter not listed",OR(LEN(D1435)=0,LEN(E1435)=0)),1,0)</f>
        <v>0</v>
      </c>
      <c r="AB1435" s="224" t="str">
        <f aca="false">B1435&amp;C1435</f>
        <v/>
      </c>
    </row>
    <row r="1436" s="179" customFormat="true" ht="20.25" hidden="false" customHeight="false" outlineLevel="0" collapsed="false">
      <c r="A1436" s="221"/>
      <c r="B1436" s="211" t="str">
        <f aca="false">IF(LEN(A1436)=0,"",INDEX('Smelter Look-up'!$A:$A,MATCH($A1436,'Smelter Look-up'!$E:$E,0)))</f>
        <v/>
      </c>
      <c r="C1436" s="212" t="str">
        <f aca="false">IF(LEN(A1436)=0,"",INDEX('Smelter Look-up'!$C:$C,MATCH($A1436,'Smelter Look-up'!$E:$E,0)))</f>
        <v/>
      </c>
      <c r="D1436" s="213"/>
      <c r="E1436" s="211" t="str">
        <f aca="true">IF(ISERROR($V1436),"",OFFSET('Smelter Look-up'!$D$4,$V1436-4,0)&amp;"")</f>
        <v/>
      </c>
      <c r="F1436" s="214" t="str">
        <f aca="true">IF(ISERROR($V1436),"",OFFSET('Smelter Look-up'!$E$4,$V1436-4,0))</f>
        <v/>
      </c>
      <c r="G1436" s="214" t="str">
        <f aca="true">IF(C1436=$X$4,IF(ISERROR($V1436),"Enter smelter details","RMI"),IF(ISERROR($V1436),"",OFFSET('Smelter Look-up'!$F$4,$V1436-4,0)))</f>
        <v/>
      </c>
      <c r="H1436" s="215" t="str">
        <f aca="true">IF(ISERROR($V1436),"",OFFSET('Smelter Look-up'!$G$4,$V1436-4,0))</f>
        <v/>
      </c>
      <c r="I1436" s="216" t="str">
        <f aca="true">IF(ISERROR($V1436),"",OFFSET('Smelter Look-up'!$H$4,$V1436-4,0))</f>
        <v/>
      </c>
      <c r="J1436" s="216" t="str">
        <f aca="true">IF(ISERROR($V1436),"",OFFSET('Smelter Look-up'!$I$4,$V1436-4,0))</f>
        <v/>
      </c>
      <c r="K1436" s="217"/>
      <c r="L1436" s="217"/>
      <c r="M1436" s="217"/>
      <c r="N1436" s="217"/>
      <c r="O1436" s="217"/>
      <c r="P1436" s="218"/>
      <c r="Q1436" s="219"/>
      <c r="R1436" s="220" t="str">
        <f aca="true">IF(ISERROR($V1436),"",OFFSET('Smelter Look-up'!$C$4,$V1436-4,0)&amp;"")</f>
        <v/>
      </c>
      <c r="S1436" s="221" t="str">
        <f aca="true">IF(B1436="","",IF(ISERROR(MATCH($E1436,CL,0)),"Unknown",INDIRECT("'C'!$A$"&amp;MATCH($E1436,CL,0)+1)))</f>
        <v/>
      </c>
      <c r="T1436" s="221" t="str">
        <f aca="true">IF(B1436="","",IF(ISERROR(MATCH($J1436,SorP!$B$1:$B$6279,0)),"",INDIRECT("'SorP'!$A$"&amp;MATCH($S1436&amp;$J1436,SorP!C:C,0))))</f>
        <v/>
      </c>
      <c r="U1436" s="222"/>
      <c r="V1436" s="223" t="e">
        <f aca="false">IF(C1436="",NA(),IF(OR(C1436="Smelter not listed",C1436="Smelter not yet identified"),MATCH($B1436&amp;$D1436,'Smelter Look-up'!$J:$J,0),MATCH($B1436&amp;$C1436,'Smelter Look-up'!$J:$J,0)))</f>
        <v>#N/A</v>
      </c>
      <c r="X1436" s="179" t="n">
        <f aca="false">IF(AND(C1436="Smelter not listed",OR(LEN(D1436)=0,LEN(E1436)=0)),1,0)</f>
        <v>0</v>
      </c>
      <c r="AB1436" s="224" t="str">
        <f aca="false">B1436&amp;C1436</f>
        <v/>
      </c>
    </row>
    <row r="1437" s="179" customFormat="true" ht="20.25" hidden="false" customHeight="false" outlineLevel="0" collapsed="false">
      <c r="A1437" s="221"/>
      <c r="B1437" s="211" t="str">
        <f aca="false">IF(LEN(A1437)=0,"",INDEX('Smelter Look-up'!$A:$A,MATCH($A1437,'Smelter Look-up'!$E:$E,0)))</f>
        <v/>
      </c>
      <c r="C1437" s="212" t="str">
        <f aca="false">IF(LEN(A1437)=0,"",INDEX('Smelter Look-up'!$C:$C,MATCH($A1437,'Smelter Look-up'!$E:$E,0)))</f>
        <v/>
      </c>
      <c r="D1437" s="213"/>
      <c r="E1437" s="211" t="str">
        <f aca="true">IF(ISERROR($V1437),"",OFFSET('Smelter Look-up'!$D$4,$V1437-4,0)&amp;"")</f>
        <v/>
      </c>
      <c r="F1437" s="214" t="str">
        <f aca="true">IF(ISERROR($V1437),"",OFFSET('Smelter Look-up'!$E$4,$V1437-4,0))</f>
        <v/>
      </c>
      <c r="G1437" s="214" t="str">
        <f aca="true">IF(C1437=$X$4,IF(ISERROR($V1437),"Enter smelter details","RMI"),IF(ISERROR($V1437),"",OFFSET('Smelter Look-up'!$F$4,$V1437-4,0)))</f>
        <v/>
      </c>
      <c r="H1437" s="215" t="str">
        <f aca="true">IF(ISERROR($V1437),"",OFFSET('Smelter Look-up'!$G$4,$V1437-4,0))</f>
        <v/>
      </c>
      <c r="I1437" s="216" t="str">
        <f aca="true">IF(ISERROR($V1437),"",OFFSET('Smelter Look-up'!$H$4,$V1437-4,0))</f>
        <v/>
      </c>
      <c r="J1437" s="216" t="str">
        <f aca="true">IF(ISERROR($V1437),"",OFFSET('Smelter Look-up'!$I$4,$V1437-4,0))</f>
        <v/>
      </c>
      <c r="K1437" s="217"/>
      <c r="L1437" s="217"/>
      <c r="M1437" s="217"/>
      <c r="N1437" s="217"/>
      <c r="O1437" s="217"/>
      <c r="P1437" s="218"/>
      <c r="Q1437" s="219"/>
      <c r="R1437" s="220" t="str">
        <f aca="true">IF(ISERROR($V1437),"",OFFSET('Smelter Look-up'!$C$4,$V1437-4,0)&amp;"")</f>
        <v/>
      </c>
      <c r="S1437" s="221" t="str">
        <f aca="true">IF(B1437="","",IF(ISERROR(MATCH($E1437,CL,0)),"Unknown",INDIRECT("'C'!$A$"&amp;MATCH($E1437,CL,0)+1)))</f>
        <v/>
      </c>
      <c r="T1437" s="221" t="str">
        <f aca="true">IF(B1437="","",IF(ISERROR(MATCH($J1437,SorP!$B$1:$B$6279,0)),"",INDIRECT("'SorP'!$A$"&amp;MATCH($S1437&amp;$J1437,SorP!C:C,0))))</f>
        <v/>
      </c>
      <c r="U1437" s="222"/>
      <c r="V1437" s="223" t="e">
        <f aca="false">IF(C1437="",NA(),IF(OR(C1437="Smelter not listed",C1437="Smelter not yet identified"),MATCH($B1437&amp;$D1437,'Smelter Look-up'!$J:$J,0),MATCH($B1437&amp;$C1437,'Smelter Look-up'!$J:$J,0)))</f>
        <v>#N/A</v>
      </c>
      <c r="X1437" s="179" t="n">
        <f aca="false">IF(AND(C1437="Smelter not listed",OR(LEN(D1437)=0,LEN(E1437)=0)),1,0)</f>
        <v>0</v>
      </c>
      <c r="AB1437" s="224" t="str">
        <f aca="false">B1437&amp;C1437</f>
        <v/>
      </c>
    </row>
    <row r="1438" s="179" customFormat="true" ht="20.25" hidden="false" customHeight="false" outlineLevel="0" collapsed="false">
      <c r="A1438" s="221"/>
      <c r="B1438" s="211" t="str">
        <f aca="false">IF(LEN(A1438)=0,"",INDEX('Smelter Look-up'!$A:$A,MATCH($A1438,'Smelter Look-up'!$E:$E,0)))</f>
        <v/>
      </c>
      <c r="C1438" s="212" t="str">
        <f aca="false">IF(LEN(A1438)=0,"",INDEX('Smelter Look-up'!$C:$C,MATCH($A1438,'Smelter Look-up'!$E:$E,0)))</f>
        <v/>
      </c>
      <c r="D1438" s="213"/>
      <c r="E1438" s="211" t="str">
        <f aca="true">IF(ISERROR($V1438),"",OFFSET('Smelter Look-up'!$D$4,$V1438-4,0)&amp;"")</f>
        <v/>
      </c>
      <c r="F1438" s="214" t="str">
        <f aca="true">IF(ISERROR($V1438),"",OFFSET('Smelter Look-up'!$E$4,$V1438-4,0))</f>
        <v/>
      </c>
      <c r="G1438" s="214" t="str">
        <f aca="true">IF(C1438=$X$4,IF(ISERROR($V1438),"Enter smelter details","RMI"),IF(ISERROR($V1438),"",OFFSET('Smelter Look-up'!$F$4,$V1438-4,0)))</f>
        <v/>
      </c>
      <c r="H1438" s="215" t="str">
        <f aca="true">IF(ISERROR($V1438),"",OFFSET('Smelter Look-up'!$G$4,$V1438-4,0))</f>
        <v/>
      </c>
      <c r="I1438" s="216" t="str">
        <f aca="true">IF(ISERROR($V1438),"",OFFSET('Smelter Look-up'!$H$4,$V1438-4,0))</f>
        <v/>
      </c>
      <c r="J1438" s="216" t="str">
        <f aca="true">IF(ISERROR($V1438),"",OFFSET('Smelter Look-up'!$I$4,$V1438-4,0))</f>
        <v/>
      </c>
      <c r="K1438" s="217"/>
      <c r="L1438" s="217"/>
      <c r="M1438" s="217"/>
      <c r="N1438" s="217"/>
      <c r="O1438" s="217"/>
      <c r="P1438" s="218"/>
      <c r="Q1438" s="219"/>
      <c r="R1438" s="220" t="str">
        <f aca="true">IF(ISERROR($V1438),"",OFFSET('Smelter Look-up'!$C$4,$V1438-4,0)&amp;"")</f>
        <v/>
      </c>
      <c r="S1438" s="221" t="str">
        <f aca="true">IF(B1438="","",IF(ISERROR(MATCH($E1438,CL,0)),"Unknown",INDIRECT("'C'!$A$"&amp;MATCH($E1438,CL,0)+1)))</f>
        <v/>
      </c>
      <c r="T1438" s="221" t="str">
        <f aca="true">IF(B1438="","",IF(ISERROR(MATCH($J1438,SorP!$B$1:$B$6279,0)),"",INDIRECT("'SorP'!$A$"&amp;MATCH($S1438&amp;$J1438,SorP!C:C,0))))</f>
        <v/>
      </c>
      <c r="U1438" s="222"/>
      <c r="V1438" s="223" t="e">
        <f aca="false">IF(C1438="",NA(),IF(OR(C1438="Smelter not listed",C1438="Smelter not yet identified"),MATCH($B1438&amp;$D1438,'Smelter Look-up'!$J:$J,0),MATCH($B1438&amp;$C1438,'Smelter Look-up'!$J:$J,0)))</f>
        <v>#N/A</v>
      </c>
      <c r="X1438" s="179" t="n">
        <f aca="false">IF(AND(C1438="Smelter not listed",OR(LEN(D1438)=0,LEN(E1438)=0)),1,0)</f>
        <v>0</v>
      </c>
      <c r="AB1438" s="224" t="str">
        <f aca="false">B1438&amp;C1438</f>
        <v/>
      </c>
    </row>
    <row r="1439" s="179" customFormat="true" ht="20.25" hidden="false" customHeight="false" outlineLevel="0" collapsed="false">
      <c r="A1439" s="221"/>
      <c r="B1439" s="211" t="str">
        <f aca="false">IF(LEN(A1439)=0,"",INDEX('Smelter Look-up'!$A:$A,MATCH($A1439,'Smelter Look-up'!$E:$E,0)))</f>
        <v/>
      </c>
      <c r="C1439" s="212" t="str">
        <f aca="false">IF(LEN(A1439)=0,"",INDEX('Smelter Look-up'!$C:$C,MATCH($A1439,'Smelter Look-up'!$E:$E,0)))</f>
        <v/>
      </c>
      <c r="D1439" s="213"/>
      <c r="E1439" s="211" t="str">
        <f aca="true">IF(ISERROR($V1439),"",OFFSET('Smelter Look-up'!$D$4,$V1439-4,0)&amp;"")</f>
        <v/>
      </c>
      <c r="F1439" s="214" t="str">
        <f aca="true">IF(ISERROR($V1439),"",OFFSET('Smelter Look-up'!$E$4,$V1439-4,0))</f>
        <v/>
      </c>
      <c r="G1439" s="214" t="str">
        <f aca="true">IF(C1439=$X$4,IF(ISERROR($V1439),"Enter smelter details","RMI"),IF(ISERROR($V1439),"",OFFSET('Smelter Look-up'!$F$4,$V1439-4,0)))</f>
        <v/>
      </c>
      <c r="H1439" s="215" t="str">
        <f aca="true">IF(ISERROR($V1439),"",OFFSET('Smelter Look-up'!$G$4,$V1439-4,0))</f>
        <v/>
      </c>
      <c r="I1439" s="216" t="str">
        <f aca="true">IF(ISERROR($V1439),"",OFFSET('Smelter Look-up'!$H$4,$V1439-4,0))</f>
        <v/>
      </c>
      <c r="J1439" s="216" t="str">
        <f aca="true">IF(ISERROR($V1439),"",OFFSET('Smelter Look-up'!$I$4,$V1439-4,0))</f>
        <v/>
      </c>
      <c r="K1439" s="217"/>
      <c r="L1439" s="217"/>
      <c r="M1439" s="217"/>
      <c r="N1439" s="217"/>
      <c r="O1439" s="217"/>
      <c r="P1439" s="218"/>
      <c r="Q1439" s="219"/>
      <c r="R1439" s="220" t="str">
        <f aca="true">IF(ISERROR($V1439),"",OFFSET('Smelter Look-up'!$C$4,$V1439-4,0)&amp;"")</f>
        <v/>
      </c>
      <c r="S1439" s="221" t="str">
        <f aca="true">IF(B1439="","",IF(ISERROR(MATCH($E1439,CL,0)),"Unknown",INDIRECT("'C'!$A$"&amp;MATCH($E1439,CL,0)+1)))</f>
        <v/>
      </c>
      <c r="T1439" s="221" t="str">
        <f aca="true">IF(B1439="","",IF(ISERROR(MATCH($J1439,SorP!$B$1:$B$6279,0)),"",INDIRECT("'SorP'!$A$"&amp;MATCH($S1439&amp;$J1439,SorP!C:C,0))))</f>
        <v/>
      </c>
      <c r="U1439" s="222"/>
      <c r="V1439" s="223" t="e">
        <f aca="false">IF(C1439="",NA(),IF(OR(C1439="Smelter not listed",C1439="Smelter not yet identified"),MATCH($B1439&amp;$D1439,'Smelter Look-up'!$J:$J,0),MATCH($B1439&amp;$C1439,'Smelter Look-up'!$J:$J,0)))</f>
        <v>#N/A</v>
      </c>
      <c r="X1439" s="179" t="n">
        <f aca="false">IF(AND(C1439="Smelter not listed",OR(LEN(D1439)=0,LEN(E1439)=0)),1,0)</f>
        <v>0</v>
      </c>
      <c r="AB1439" s="224" t="str">
        <f aca="false">B1439&amp;C1439</f>
        <v/>
      </c>
    </row>
    <row r="1440" s="179" customFormat="true" ht="20.25" hidden="false" customHeight="false" outlineLevel="0" collapsed="false">
      <c r="A1440" s="221"/>
      <c r="B1440" s="211" t="str">
        <f aca="false">IF(LEN(A1440)=0,"",INDEX('Smelter Look-up'!$A:$A,MATCH($A1440,'Smelter Look-up'!$E:$E,0)))</f>
        <v/>
      </c>
      <c r="C1440" s="212" t="str">
        <f aca="false">IF(LEN(A1440)=0,"",INDEX('Smelter Look-up'!$C:$C,MATCH($A1440,'Smelter Look-up'!$E:$E,0)))</f>
        <v/>
      </c>
      <c r="D1440" s="213"/>
      <c r="E1440" s="211" t="str">
        <f aca="true">IF(ISERROR($V1440),"",OFFSET('Smelter Look-up'!$D$4,$V1440-4,0)&amp;"")</f>
        <v/>
      </c>
      <c r="F1440" s="214" t="str">
        <f aca="true">IF(ISERROR($V1440),"",OFFSET('Smelter Look-up'!$E$4,$V1440-4,0))</f>
        <v/>
      </c>
      <c r="G1440" s="214" t="str">
        <f aca="true">IF(C1440=$X$4,IF(ISERROR($V1440),"Enter smelter details","RMI"),IF(ISERROR($V1440),"",OFFSET('Smelter Look-up'!$F$4,$V1440-4,0)))</f>
        <v/>
      </c>
      <c r="H1440" s="215" t="str">
        <f aca="true">IF(ISERROR($V1440),"",OFFSET('Smelter Look-up'!$G$4,$V1440-4,0))</f>
        <v/>
      </c>
      <c r="I1440" s="216" t="str">
        <f aca="true">IF(ISERROR($V1440),"",OFFSET('Smelter Look-up'!$H$4,$V1440-4,0))</f>
        <v/>
      </c>
      <c r="J1440" s="216" t="str">
        <f aca="true">IF(ISERROR($V1440),"",OFFSET('Smelter Look-up'!$I$4,$V1440-4,0))</f>
        <v/>
      </c>
      <c r="K1440" s="217"/>
      <c r="L1440" s="217"/>
      <c r="M1440" s="217"/>
      <c r="N1440" s="217"/>
      <c r="O1440" s="217"/>
      <c r="P1440" s="218"/>
      <c r="Q1440" s="219"/>
      <c r="R1440" s="220" t="str">
        <f aca="true">IF(ISERROR($V1440),"",OFFSET('Smelter Look-up'!$C$4,$V1440-4,0)&amp;"")</f>
        <v/>
      </c>
      <c r="S1440" s="221" t="str">
        <f aca="true">IF(B1440="","",IF(ISERROR(MATCH($E1440,CL,0)),"Unknown",INDIRECT("'C'!$A$"&amp;MATCH($E1440,CL,0)+1)))</f>
        <v/>
      </c>
      <c r="T1440" s="221" t="str">
        <f aca="true">IF(B1440="","",IF(ISERROR(MATCH($J1440,SorP!$B$1:$B$6279,0)),"",INDIRECT("'SorP'!$A$"&amp;MATCH($S1440&amp;$J1440,SorP!C:C,0))))</f>
        <v/>
      </c>
      <c r="U1440" s="222"/>
      <c r="V1440" s="223" t="e">
        <f aca="false">IF(C1440="",NA(),IF(OR(C1440="Smelter not listed",C1440="Smelter not yet identified"),MATCH($B1440&amp;$D1440,'Smelter Look-up'!$J:$J,0),MATCH($B1440&amp;$C1440,'Smelter Look-up'!$J:$J,0)))</f>
        <v>#N/A</v>
      </c>
      <c r="X1440" s="179" t="n">
        <f aca="false">IF(AND(C1440="Smelter not listed",OR(LEN(D1440)=0,LEN(E1440)=0)),1,0)</f>
        <v>0</v>
      </c>
      <c r="AB1440" s="224" t="str">
        <f aca="false">B1440&amp;C1440</f>
        <v/>
      </c>
    </row>
    <row r="1441" s="179" customFormat="true" ht="20.25" hidden="false" customHeight="false" outlineLevel="0" collapsed="false">
      <c r="A1441" s="221"/>
      <c r="B1441" s="211" t="str">
        <f aca="false">IF(LEN(A1441)=0,"",INDEX('Smelter Look-up'!$A:$A,MATCH($A1441,'Smelter Look-up'!$E:$E,0)))</f>
        <v/>
      </c>
      <c r="C1441" s="212" t="str">
        <f aca="false">IF(LEN(A1441)=0,"",INDEX('Smelter Look-up'!$C:$C,MATCH($A1441,'Smelter Look-up'!$E:$E,0)))</f>
        <v/>
      </c>
      <c r="D1441" s="213"/>
      <c r="E1441" s="211" t="str">
        <f aca="true">IF(ISERROR($V1441),"",OFFSET('Smelter Look-up'!$D$4,$V1441-4,0)&amp;"")</f>
        <v/>
      </c>
      <c r="F1441" s="214" t="str">
        <f aca="true">IF(ISERROR($V1441),"",OFFSET('Smelter Look-up'!$E$4,$V1441-4,0))</f>
        <v/>
      </c>
      <c r="G1441" s="214" t="str">
        <f aca="true">IF(C1441=$X$4,IF(ISERROR($V1441),"Enter smelter details","RMI"),IF(ISERROR($V1441),"",OFFSET('Smelter Look-up'!$F$4,$V1441-4,0)))</f>
        <v/>
      </c>
      <c r="H1441" s="215" t="str">
        <f aca="true">IF(ISERROR($V1441),"",OFFSET('Smelter Look-up'!$G$4,$V1441-4,0))</f>
        <v/>
      </c>
      <c r="I1441" s="216" t="str">
        <f aca="true">IF(ISERROR($V1441),"",OFFSET('Smelter Look-up'!$H$4,$V1441-4,0))</f>
        <v/>
      </c>
      <c r="J1441" s="216" t="str">
        <f aca="true">IF(ISERROR($V1441),"",OFFSET('Smelter Look-up'!$I$4,$V1441-4,0))</f>
        <v/>
      </c>
      <c r="K1441" s="217"/>
      <c r="L1441" s="217"/>
      <c r="M1441" s="217"/>
      <c r="N1441" s="217"/>
      <c r="O1441" s="217"/>
      <c r="P1441" s="218"/>
      <c r="Q1441" s="219"/>
      <c r="R1441" s="220" t="str">
        <f aca="true">IF(ISERROR($V1441),"",OFFSET('Smelter Look-up'!$C$4,$V1441-4,0)&amp;"")</f>
        <v/>
      </c>
      <c r="S1441" s="221" t="str">
        <f aca="true">IF(B1441="","",IF(ISERROR(MATCH($E1441,CL,0)),"Unknown",INDIRECT("'C'!$A$"&amp;MATCH($E1441,CL,0)+1)))</f>
        <v/>
      </c>
      <c r="T1441" s="221" t="str">
        <f aca="true">IF(B1441="","",IF(ISERROR(MATCH($J1441,SorP!$B$1:$B$6279,0)),"",INDIRECT("'SorP'!$A$"&amp;MATCH($S1441&amp;$J1441,SorP!C:C,0))))</f>
        <v/>
      </c>
      <c r="U1441" s="222"/>
      <c r="V1441" s="223" t="e">
        <f aca="false">IF(C1441="",NA(),IF(OR(C1441="Smelter not listed",C1441="Smelter not yet identified"),MATCH($B1441&amp;$D1441,'Smelter Look-up'!$J:$J,0),MATCH($B1441&amp;$C1441,'Smelter Look-up'!$J:$J,0)))</f>
        <v>#N/A</v>
      </c>
      <c r="X1441" s="179" t="n">
        <f aca="false">IF(AND(C1441="Smelter not listed",OR(LEN(D1441)=0,LEN(E1441)=0)),1,0)</f>
        <v>0</v>
      </c>
      <c r="AB1441" s="224" t="str">
        <f aca="false">B1441&amp;C1441</f>
        <v/>
      </c>
    </row>
    <row r="1442" s="179" customFormat="true" ht="20.25" hidden="false" customHeight="false" outlineLevel="0" collapsed="false">
      <c r="A1442" s="221"/>
      <c r="B1442" s="211" t="str">
        <f aca="false">IF(LEN(A1442)=0,"",INDEX('Smelter Look-up'!$A:$A,MATCH($A1442,'Smelter Look-up'!$E:$E,0)))</f>
        <v/>
      </c>
      <c r="C1442" s="212" t="str">
        <f aca="false">IF(LEN(A1442)=0,"",INDEX('Smelter Look-up'!$C:$C,MATCH($A1442,'Smelter Look-up'!$E:$E,0)))</f>
        <v/>
      </c>
      <c r="D1442" s="213"/>
      <c r="E1442" s="211" t="str">
        <f aca="true">IF(ISERROR($V1442),"",OFFSET('Smelter Look-up'!$D$4,$V1442-4,0)&amp;"")</f>
        <v/>
      </c>
      <c r="F1442" s="214" t="str">
        <f aca="true">IF(ISERROR($V1442),"",OFFSET('Smelter Look-up'!$E$4,$V1442-4,0))</f>
        <v/>
      </c>
      <c r="G1442" s="214" t="str">
        <f aca="true">IF(C1442=$X$4,IF(ISERROR($V1442),"Enter smelter details","RMI"),IF(ISERROR($V1442),"",OFFSET('Smelter Look-up'!$F$4,$V1442-4,0)))</f>
        <v/>
      </c>
      <c r="H1442" s="215" t="str">
        <f aca="true">IF(ISERROR($V1442),"",OFFSET('Smelter Look-up'!$G$4,$V1442-4,0))</f>
        <v/>
      </c>
      <c r="I1442" s="216" t="str">
        <f aca="true">IF(ISERROR($V1442),"",OFFSET('Smelter Look-up'!$H$4,$V1442-4,0))</f>
        <v/>
      </c>
      <c r="J1442" s="216" t="str">
        <f aca="true">IF(ISERROR($V1442),"",OFFSET('Smelter Look-up'!$I$4,$V1442-4,0))</f>
        <v/>
      </c>
      <c r="K1442" s="217"/>
      <c r="L1442" s="217"/>
      <c r="M1442" s="217"/>
      <c r="N1442" s="217"/>
      <c r="O1442" s="217"/>
      <c r="P1442" s="218"/>
      <c r="Q1442" s="219"/>
      <c r="R1442" s="220" t="str">
        <f aca="true">IF(ISERROR($V1442),"",OFFSET('Smelter Look-up'!$C$4,$V1442-4,0)&amp;"")</f>
        <v/>
      </c>
      <c r="S1442" s="221" t="str">
        <f aca="true">IF(B1442="","",IF(ISERROR(MATCH($E1442,CL,0)),"Unknown",INDIRECT("'C'!$A$"&amp;MATCH($E1442,CL,0)+1)))</f>
        <v/>
      </c>
      <c r="T1442" s="221" t="str">
        <f aca="true">IF(B1442="","",IF(ISERROR(MATCH($J1442,SorP!$B$1:$B$6279,0)),"",INDIRECT("'SorP'!$A$"&amp;MATCH($S1442&amp;$J1442,SorP!C:C,0))))</f>
        <v/>
      </c>
      <c r="U1442" s="222"/>
      <c r="V1442" s="223" t="e">
        <f aca="false">IF(C1442="",NA(),IF(OR(C1442="Smelter not listed",C1442="Smelter not yet identified"),MATCH($B1442&amp;$D1442,'Smelter Look-up'!$J:$J,0),MATCH($B1442&amp;$C1442,'Smelter Look-up'!$J:$J,0)))</f>
        <v>#N/A</v>
      </c>
      <c r="X1442" s="179" t="n">
        <f aca="false">IF(AND(C1442="Smelter not listed",OR(LEN(D1442)=0,LEN(E1442)=0)),1,0)</f>
        <v>0</v>
      </c>
      <c r="AB1442" s="224" t="str">
        <f aca="false">B1442&amp;C1442</f>
        <v/>
      </c>
    </row>
    <row r="1443" s="179" customFormat="true" ht="20.25" hidden="false" customHeight="false" outlineLevel="0" collapsed="false">
      <c r="A1443" s="221"/>
      <c r="B1443" s="211" t="str">
        <f aca="false">IF(LEN(A1443)=0,"",INDEX('Smelter Look-up'!$A:$A,MATCH($A1443,'Smelter Look-up'!$E:$E,0)))</f>
        <v/>
      </c>
      <c r="C1443" s="212" t="str">
        <f aca="false">IF(LEN(A1443)=0,"",INDEX('Smelter Look-up'!$C:$C,MATCH($A1443,'Smelter Look-up'!$E:$E,0)))</f>
        <v/>
      </c>
      <c r="D1443" s="213"/>
      <c r="E1443" s="211" t="str">
        <f aca="true">IF(ISERROR($V1443),"",OFFSET('Smelter Look-up'!$D$4,$V1443-4,0)&amp;"")</f>
        <v/>
      </c>
      <c r="F1443" s="214" t="str">
        <f aca="true">IF(ISERROR($V1443),"",OFFSET('Smelter Look-up'!$E$4,$V1443-4,0))</f>
        <v/>
      </c>
      <c r="G1443" s="214" t="str">
        <f aca="true">IF(C1443=$X$4,IF(ISERROR($V1443),"Enter smelter details","RMI"),IF(ISERROR($V1443),"",OFFSET('Smelter Look-up'!$F$4,$V1443-4,0)))</f>
        <v/>
      </c>
      <c r="H1443" s="215" t="str">
        <f aca="true">IF(ISERROR($V1443),"",OFFSET('Smelter Look-up'!$G$4,$V1443-4,0))</f>
        <v/>
      </c>
      <c r="I1443" s="216" t="str">
        <f aca="true">IF(ISERROR($V1443),"",OFFSET('Smelter Look-up'!$H$4,$V1443-4,0))</f>
        <v/>
      </c>
      <c r="J1443" s="216" t="str">
        <f aca="true">IF(ISERROR($V1443),"",OFFSET('Smelter Look-up'!$I$4,$V1443-4,0))</f>
        <v/>
      </c>
      <c r="K1443" s="217"/>
      <c r="L1443" s="217"/>
      <c r="M1443" s="217"/>
      <c r="N1443" s="217"/>
      <c r="O1443" s="217"/>
      <c r="P1443" s="218"/>
      <c r="Q1443" s="219"/>
      <c r="R1443" s="220" t="str">
        <f aca="true">IF(ISERROR($V1443),"",OFFSET('Smelter Look-up'!$C$4,$V1443-4,0)&amp;"")</f>
        <v/>
      </c>
      <c r="S1443" s="221" t="str">
        <f aca="true">IF(B1443="","",IF(ISERROR(MATCH($E1443,CL,0)),"Unknown",INDIRECT("'C'!$A$"&amp;MATCH($E1443,CL,0)+1)))</f>
        <v/>
      </c>
      <c r="T1443" s="221" t="str">
        <f aca="true">IF(B1443="","",IF(ISERROR(MATCH($J1443,SorP!$B$1:$B$6279,0)),"",INDIRECT("'SorP'!$A$"&amp;MATCH($S1443&amp;$J1443,SorP!C:C,0))))</f>
        <v/>
      </c>
      <c r="U1443" s="222"/>
      <c r="V1443" s="223" t="e">
        <f aca="false">IF(C1443="",NA(),IF(OR(C1443="Smelter not listed",C1443="Smelter not yet identified"),MATCH($B1443&amp;$D1443,'Smelter Look-up'!$J:$J,0),MATCH($B1443&amp;$C1443,'Smelter Look-up'!$J:$J,0)))</f>
        <v>#N/A</v>
      </c>
      <c r="X1443" s="179" t="n">
        <f aca="false">IF(AND(C1443="Smelter not listed",OR(LEN(D1443)=0,LEN(E1443)=0)),1,0)</f>
        <v>0</v>
      </c>
      <c r="AB1443" s="224" t="str">
        <f aca="false">B1443&amp;C1443</f>
        <v/>
      </c>
    </row>
    <row r="1444" s="179" customFormat="true" ht="20.25" hidden="false" customHeight="false" outlineLevel="0" collapsed="false">
      <c r="A1444" s="221"/>
      <c r="B1444" s="211" t="str">
        <f aca="false">IF(LEN(A1444)=0,"",INDEX('Smelter Look-up'!$A:$A,MATCH($A1444,'Smelter Look-up'!$E:$E,0)))</f>
        <v/>
      </c>
      <c r="C1444" s="212" t="str">
        <f aca="false">IF(LEN(A1444)=0,"",INDEX('Smelter Look-up'!$C:$C,MATCH($A1444,'Smelter Look-up'!$E:$E,0)))</f>
        <v/>
      </c>
      <c r="D1444" s="213"/>
      <c r="E1444" s="211" t="str">
        <f aca="true">IF(ISERROR($V1444),"",OFFSET('Smelter Look-up'!$D$4,$V1444-4,0)&amp;"")</f>
        <v/>
      </c>
      <c r="F1444" s="214" t="str">
        <f aca="true">IF(ISERROR($V1444),"",OFFSET('Smelter Look-up'!$E$4,$V1444-4,0))</f>
        <v/>
      </c>
      <c r="G1444" s="214" t="str">
        <f aca="true">IF(C1444=$X$4,IF(ISERROR($V1444),"Enter smelter details","RMI"),IF(ISERROR($V1444),"",OFFSET('Smelter Look-up'!$F$4,$V1444-4,0)))</f>
        <v/>
      </c>
      <c r="H1444" s="215" t="str">
        <f aca="true">IF(ISERROR($V1444),"",OFFSET('Smelter Look-up'!$G$4,$V1444-4,0))</f>
        <v/>
      </c>
      <c r="I1444" s="216" t="str">
        <f aca="true">IF(ISERROR($V1444),"",OFFSET('Smelter Look-up'!$H$4,$V1444-4,0))</f>
        <v/>
      </c>
      <c r="J1444" s="216" t="str">
        <f aca="true">IF(ISERROR($V1444),"",OFFSET('Smelter Look-up'!$I$4,$V1444-4,0))</f>
        <v/>
      </c>
      <c r="K1444" s="217"/>
      <c r="L1444" s="217"/>
      <c r="M1444" s="217"/>
      <c r="N1444" s="217"/>
      <c r="O1444" s="217"/>
      <c r="P1444" s="218"/>
      <c r="Q1444" s="219"/>
      <c r="R1444" s="220" t="str">
        <f aca="true">IF(ISERROR($V1444),"",OFFSET('Smelter Look-up'!$C$4,$V1444-4,0)&amp;"")</f>
        <v/>
      </c>
      <c r="S1444" s="221" t="str">
        <f aca="true">IF(B1444="","",IF(ISERROR(MATCH($E1444,CL,0)),"Unknown",INDIRECT("'C'!$A$"&amp;MATCH($E1444,CL,0)+1)))</f>
        <v/>
      </c>
      <c r="T1444" s="221" t="str">
        <f aca="true">IF(B1444="","",IF(ISERROR(MATCH($J1444,SorP!$B$1:$B$6279,0)),"",INDIRECT("'SorP'!$A$"&amp;MATCH($S1444&amp;$J1444,SorP!C:C,0))))</f>
        <v/>
      </c>
      <c r="U1444" s="222"/>
      <c r="V1444" s="223" t="e">
        <f aca="false">IF(C1444="",NA(),IF(OR(C1444="Smelter not listed",C1444="Smelter not yet identified"),MATCH($B1444&amp;$D1444,'Smelter Look-up'!$J:$J,0),MATCH($B1444&amp;$C1444,'Smelter Look-up'!$J:$J,0)))</f>
        <v>#N/A</v>
      </c>
      <c r="X1444" s="179" t="n">
        <f aca="false">IF(AND(C1444="Smelter not listed",OR(LEN(D1444)=0,LEN(E1444)=0)),1,0)</f>
        <v>0</v>
      </c>
      <c r="AB1444" s="224" t="str">
        <f aca="false">B1444&amp;C1444</f>
        <v/>
      </c>
    </row>
    <row r="1445" s="179" customFormat="true" ht="20.25" hidden="false" customHeight="false" outlineLevel="0" collapsed="false">
      <c r="A1445" s="221"/>
      <c r="B1445" s="211" t="str">
        <f aca="false">IF(LEN(A1445)=0,"",INDEX('Smelter Look-up'!$A:$A,MATCH($A1445,'Smelter Look-up'!$E:$E,0)))</f>
        <v/>
      </c>
      <c r="C1445" s="212" t="str">
        <f aca="false">IF(LEN(A1445)=0,"",INDEX('Smelter Look-up'!$C:$C,MATCH($A1445,'Smelter Look-up'!$E:$E,0)))</f>
        <v/>
      </c>
      <c r="D1445" s="213"/>
      <c r="E1445" s="211" t="str">
        <f aca="true">IF(ISERROR($V1445),"",OFFSET('Smelter Look-up'!$D$4,$V1445-4,0)&amp;"")</f>
        <v/>
      </c>
      <c r="F1445" s="214" t="str">
        <f aca="true">IF(ISERROR($V1445),"",OFFSET('Smelter Look-up'!$E$4,$V1445-4,0))</f>
        <v/>
      </c>
      <c r="G1445" s="214" t="str">
        <f aca="true">IF(C1445=$X$4,IF(ISERROR($V1445),"Enter smelter details","RMI"),IF(ISERROR($V1445),"",OFFSET('Smelter Look-up'!$F$4,$V1445-4,0)))</f>
        <v/>
      </c>
      <c r="H1445" s="215" t="str">
        <f aca="true">IF(ISERROR($V1445),"",OFFSET('Smelter Look-up'!$G$4,$V1445-4,0))</f>
        <v/>
      </c>
      <c r="I1445" s="216" t="str">
        <f aca="true">IF(ISERROR($V1445),"",OFFSET('Smelter Look-up'!$H$4,$V1445-4,0))</f>
        <v/>
      </c>
      <c r="J1445" s="216" t="str">
        <f aca="true">IF(ISERROR($V1445),"",OFFSET('Smelter Look-up'!$I$4,$V1445-4,0))</f>
        <v/>
      </c>
      <c r="K1445" s="217"/>
      <c r="L1445" s="217"/>
      <c r="M1445" s="217"/>
      <c r="N1445" s="217"/>
      <c r="O1445" s="217"/>
      <c r="P1445" s="218"/>
      <c r="Q1445" s="219"/>
      <c r="R1445" s="220" t="str">
        <f aca="true">IF(ISERROR($V1445),"",OFFSET('Smelter Look-up'!$C$4,$V1445-4,0)&amp;"")</f>
        <v/>
      </c>
      <c r="S1445" s="221" t="str">
        <f aca="true">IF(B1445="","",IF(ISERROR(MATCH($E1445,CL,0)),"Unknown",INDIRECT("'C'!$A$"&amp;MATCH($E1445,CL,0)+1)))</f>
        <v/>
      </c>
      <c r="T1445" s="221" t="str">
        <f aca="true">IF(B1445="","",IF(ISERROR(MATCH($J1445,SorP!$B$1:$B$6279,0)),"",INDIRECT("'SorP'!$A$"&amp;MATCH($S1445&amp;$J1445,SorP!C:C,0))))</f>
        <v/>
      </c>
      <c r="U1445" s="222"/>
      <c r="V1445" s="223" t="e">
        <f aca="false">IF(C1445="",NA(),IF(OR(C1445="Smelter not listed",C1445="Smelter not yet identified"),MATCH($B1445&amp;$D1445,'Smelter Look-up'!$J:$J,0),MATCH($B1445&amp;$C1445,'Smelter Look-up'!$J:$J,0)))</f>
        <v>#N/A</v>
      </c>
      <c r="X1445" s="179" t="n">
        <f aca="false">IF(AND(C1445="Smelter not listed",OR(LEN(D1445)=0,LEN(E1445)=0)),1,0)</f>
        <v>0</v>
      </c>
      <c r="AB1445" s="224" t="str">
        <f aca="false">B1445&amp;C1445</f>
        <v/>
      </c>
    </row>
    <row r="1446" s="179" customFormat="true" ht="20.25" hidden="false" customHeight="false" outlineLevel="0" collapsed="false">
      <c r="A1446" s="221"/>
      <c r="B1446" s="211" t="str">
        <f aca="false">IF(LEN(A1446)=0,"",INDEX('Smelter Look-up'!$A:$A,MATCH($A1446,'Smelter Look-up'!$E:$E,0)))</f>
        <v/>
      </c>
      <c r="C1446" s="212" t="str">
        <f aca="false">IF(LEN(A1446)=0,"",INDEX('Smelter Look-up'!$C:$C,MATCH($A1446,'Smelter Look-up'!$E:$E,0)))</f>
        <v/>
      </c>
      <c r="D1446" s="213"/>
      <c r="E1446" s="211" t="str">
        <f aca="true">IF(ISERROR($V1446),"",OFFSET('Smelter Look-up'!$D$4,$V1446-4,0)&amp;"")</f>
        <v/>
      </c>
      <c r="F1446" s="214" t="str">
        <f aca="true">IF(ISERROR($V1446),"",OFFSET('Smelter Look-up'!$E$4,$V1446-4,0))</f>
        <v/>
      </c>
      <c r="G1446" s="214" t="str">
        <f aca="true">IF(C1446=$X$4,IF(ISERROR($V1446),"Enter smelter details","RMI"),IF(ISERROR($V1446),"",OFFSET('Smelter Look-up'!$F$4,$V1446-4,0)))</f>
        <v/>
      </c>
      <c r="H1446" s="215" t="str">
        <f aca="true">IF(ISERROR($V1446),"",OFFSET('Smelter Look-up'!$G$4,$V1446-4,0))</f>
        <v/>
      </c>
      <c r="I1446" s="216" t="str">
        <f aca="true">IF(ISERROR($V1446),"",OFFSET('Smelter Look-up'!$H$4,$V1446-4,0))</f>
        <v/>
      </c>
      <c r="J1446" s="216" t="str">
        <f aca="true">IF(ISERROR($V1446),"",OFFSET('Smelter Look-up'!$I$4,$V1446-4,0))</f>
        <v/>
      </c>
      <c r="K1446" s="217"/>
      <c r="L1446" s="217"/>
      <c r="M1446" s="217"/>
      <c r="N1446" s="217"/>
      <c r="O1446" s="217"/>
      <c r="P1446" s="218"/>
      <c r="Q1446" s="219"/>
      <c r="R1446" s="220" t="str">
        <f aca="true">IF(ISERROR($V1446),"",OFFSET('Smelter Look-up'!$C$4,$V1446-4,0)&amp;"")</f>
        <v/>
      </c>
      <c r="S1446" s="221" t="str">
        <f aca="true">IF(B1446="","",IF(ISERROR(MATCH($E1446,CL,0)),"Unknown",INDIRECT("'C'!$A$"&amp;MATCH($E1446,CL,0)+1)))</f>
        <v/>
      </c>
      <c r="T1446" s="221" t="str">
        <f aca="true">IF(B1446="","",IF(ISERROR(MATCH($J1446,SorP!$B$1:$B$6279,0)),"",INDIRECT("'SorP'!$A$"&amp;MATCH($S1446&amp;$J1446,SorP!C:C,0))))</f>
        <v/>
      </c>
      <c r="U1446" s="222"/>
      <c r="V1446" s="223" t="e">
        <f aca="false">IF(C1446="",NA(),IF(OR(C1446="Smelter not listed",C1446="Smelter not yet identified"),MATCH($B1446&amp;$D1446,'Smelter Look-up'!$J:$J,0),MATCH($B1446&amp;$C1446,'Smelter Look-up'!$J:$J,0)))</f>
        <v>#N/A</v>
      </c>
      <c r="X1446" s="179" t="n">
        <f aca="false">IF(AND(C1446="Smelter not listed",OR(LEN(D1446)=0,LEN(E1446)=0)),1,0)</f>
        <v>0</v>
      </c>
      <c r="AB1446" s="224" t="str">
        <f aca="false">B1446&amp;C1446</f>
        <v/>
      </c>
    </row>
    <row r="1447" s="179" customFormat="true" ht="20.25" hidden="false" customHeight="false" outlineLevel="0" collapsed="false">
      <c r="A1447" s="221"/>
      <c r="B1447" s="211" t="str">
        <f aca="false">IF(LEN(A1447)=0,"",INDEX('Smelter Look-up'!$A:$A,MATCH($A1447,'Smelter Look-up'!$E:$E,0)))</f>
        <v/>
      </c>
      <c r="C1447" s="212" t="str">
        <f aca="false">IF(LEN(A1447)=0,"",INDEX('Smelter Look-up'!$C:$C,MATCH($A1447,'Smelter Look-up'!$E:$E,0)))</f>
        <v/>
      </c>
      <c r="D1447" s="213"/>
      <c r="E1447" s="211" t="str">
        <f aca="true">IF(ISERROR($V1447),"",OFFSET('Smelter Look-up'!$D$4,$V1447-4,0)&amp;"")</f>
        <v/>
      </c>
      <c r="F1447" s="214" t="str">
        <f aca="true">IF(ISERROR($V1447),"",OFFSET('Smelter Look-up'!$E$4,$V1447-4,0))</f>
        <v/>
      </c>
      <c r="G1447" s="214" t="str">
        <f aca="true">IF(C1447=$X$4,IF(ISERROR($V1447),"Enter smelter details","RMI"),IF(ISERROR($V1447),"",OFFSET('Smelter Look-up'!$F$4,$V1447-4,0)))</f>
        <v/>
      </c>
      <c r="H1447" s="215" t="str">
        <f aca="true">IF(ISERROR($V1447),"",OFFSET('Smelter Look-up'!$G$4,$V1447-4,0))</f>
        <v/>
      </c>
      <c r="I1447" s="216" t="str">
        <f aca="true">IF(ISERROR($V1447),"",OFFSET('Smelter Look-up'!$H$4,$V1447-4,0))</f>
        <v/>
      </c>
      <c r="J1447" s="216" t="str">
        <f aca="true">IF(ISERROR($V1447),"",OFFSET('Smelter Look-up'!$I$4,$V1447-4,0))</f>
        <v/>
      </c>
      <c r="K1447" s="217"/>
      <c r="L1447" s="217"/>
      <c r="M1447" s="217"/>
      <c r="N1447" s="217"/>
      <c r="O1447" s="217"/>
      <c r="P1447" s="218"/>
      <c r="Q1447" s="219"/>
      <c r="R1447" s="220" t="str">
        <f aca="true">IF(ISERROR($V1447),"",OFFSET('Smelter Look-up'!$C$4,$V1447-4,0)&amp;"")</f>
        <v/>
      </c>
      <c r="S1447" s="221" t="str">
        <f aca="true">IF(B1447="","",IF(ISERROR(MATCH($E1447,CL,0)),"Unknown",INDIRECT("'C'!$A$"&amp;MATCH($E1447,CL,0)+1)))</f>
        <v/>
      </c>
      <c r="T1447" s="221" t="str">
        <f aca="true">IF(B1447="","",IF(ISERROR(MATCH($J1447,SorP!$B$1:$B$6279,0)),"",INDIRECT("'SorP'!$A$"&amp;MATCH($S1447&amp;$J1447,SorP!C:C,0))))</f>
        <v/>
      </c>
      <c r="U1447" s="222"/>
      <c r="V1447" s="223" t="e">
        <f aca="false">IF(C1447="",NA(),IF(OR(C1447="Smelter not listed",C1447="Smelter not yet identified"),MATCH($B1447&amp;$D1447,'Smelter Look-up'!$J:$J,0),MATCH($B1447&amp;$C1447,'Smelter Look-up'!$J:$J,0)))</f>
        <v>#N/A</v>
      </c>
      <c r="X1447" s="179" t="n">
        <f aca="false">IF(AND(C1447="Smelter not listed",OR(LEN(D1447)=0,LEN(E1447)=0)),1,0)</f>
        <v>0</v>
      </c>
      <c r="AB1447" s="224" t="str">
        <f aca="false">B1447&amp;C1447</f>
        <v/>
      </c>
    </row>
    <row r="1448" s="179" customFormat="true" ht="20.25" hidden="false" customHeight="false" outlineLevel="0" collapsed="false">
      <c r="A1448" s="221"/>
      <c r="B1448" s="211" t="str">
        <f aca="false">IF(LEN(A1448)=0,"",INDEX('Smelter Look-up'!$A:$A,MATCH($A1448,'Smelter Look-up'!$E:$E,0)))</f>
        <v/>
      </c>
      <c r="C1448" s="212" t="str">
        <f aca="false">IF(LEN(A1448)=0,"",INDEX('Smelter Look-up'!$C:$C,MATCH($A1448,'Smelter Look-up'!$E:$E,0)))</f>
        <v/>
      </c>
      <c r="D1448" s="213"/>
      <c r="E1448" s="211" t="str">
        <f aca="true">IF(ISERROR($V1448),"",OFFSET('Smelter Look-up'!$D$4,$V1448-4,0)&amp;"")</f>
        <v/>
      </c>
      <c r="F1448" s="214" t="str">
        <f aca="true">IF(ISERROR($V1448),"",OFFSET('Smelter Look-up'!$E$4,$V1448-4,0))</f>
        <v/>
      </c>
      <c r="G1448" s="214" t="str">
        <f aca="true">IF(C1448=$X$4,IF(ISERROR($V1448),"Enter smelter details","RMI"),IF(ISERROR($V1448),"",OFFSET('Smelter Look-up'!$F$4,$V1448-4,0)))</f>
        <v/>
      </c>
      <c r="H1448" s="215" t="str">
        <f aca="true">IF(ISERROR($V1448),"",OFFSET('Smelter Look-up'!$G$4,$V1448-4,0))</f>
        <v/>
      </c>
      <c r="I1448" s="216" t="str">
        <f aca="true">IF(ISERROR($V1448),"",OFFSET('Smelter Look-up'!$H$4,$V1448-4,0))</f>
        <v/>
      </c>
      <c r="J1448" s="216" t="str">
        <f aca="true">IF(ISERROR($V1448),"",OFFSET('Smelter Look-up'!$I$4,$V1448-4,0))</f>
        <v/>
      </c>
      <c r="K1448" s="217"/>
      <c r="L1448" s="217"/>
      <c r="M1448" s="217"/>
      <c r="N1448" s="217"/>
      <c r="O1448" s="217"/>
      <c r="P1448" s="218"/>
      <c r="Q1448" s="219"/>
      <c r="R1448" s="220" t="str">
        <f aca="true">IF(ISERROR($V1448),"",OFFSET('Smelter Look-up'!$C$4,$V1448-4,0)&amp;"")</f>
        <v/>
      </c>
      <c r="S1448" s="221" t="str">
        <f aca="true">IF(B1448="","",IF(ISERROR(MATCH($E1448,CL,0)),"Unknown",INDIRECT("'C'!$A$"&amp;MATCH($E1448,CL,0)+1)))</f>
        <v/>
      </c>
      <c r="T1448" s="221" t="str">
        <f aca="true">IF(B1448="","",IF(ISERROR(MATCH($J1448,SorP!$B$1:$B$6279,0)),"",INDIRECT("'SorP'!$A$"&amp;MATCH($S1448&amp;$J1448,SorP!C:C,0))))</f>
        <v/>
      </c>
      <c r="U1448" s="222"/>
      <c r="V1448" s="223" t="e">
        <f aca="false">IF(C1448="",NA(),IF(OR(C1448="Smelter not listed",C1448="Smelter not yet identified"),MATCH($B1448&amp;$D1448,'Smelter Look-up'!$J:$J,0),MATCH($B1448&amp;$C1448,'Smelter Look-up'!$J:$J,0)))</f>
        <v>#N/A</v>
      </c>
      <c r="X1448" s="179" t="n">
        <f aca="false">IF(AND(C1448="Smelter not listed",OR(LEN(D1448)=0,LEN(E1448)=0)),1,0)</f>
        <v>0</v>
      </c>
      <c r="AB1448" s="224" t="str">
        <f aca="false">B1448&amp;C1448</f>
        <v/>
      </c>
    </row>
    <row r="1449" s="179" customFormat="true" ht="20.25" hidden="false" customHeight="false" outlineLevel="0" collapsed="false">
      <c r="A1449" s="221"/>
      <c r="B1449" s="211" t="str">
        <f aca="false">IF(LEN(A1449)=0,"",INDEX('Smelter Look-up'!$A:$A,MATCH($A1449,'Smelter Look-up'!$E:$E,0)))</f>
        <v/>
      </c>
      <c r="C1449" s="212" t="str">
        <f aca="false">IF(LEN(A1449)=0,"",INDEX('Smelter Look-up'!$C:$C,MATCH($A1449,'Smelter Look-up'!$E:$E,0)))</f>
        <v/>
      </c>
      <c r="D1449" s="213"/>
      <c r="E1449" s="211" t="str">
        <f aca="true">IF(ISERROR($V1449),"",OFFSET('Smelter Look-up'!$D$4,$V1449-4,0)&amp;"")</f>
        <v/>
      </c>
      <c r="F1449" s="214" t="str">
        <f aca="true">IF(ISERROR($V1449),"",OFFSET('Smelter Look-up'!$E$4,$V1449-4,0))</f>
        <v/>
      </c>
      <c r="G1449" s="214" t="str">
        <f aca="true">IF(C1449=$X$4,IF(ISERROR($V1449),"Enter smelter details","RMI"),IF(ISERROR($V1449),"",OFFSET('Smelter Look-up'!$F$4,$V1449-4,0)))</f>
        <v/>
      </c>
      <c r="H1449" s="215" t="str">
        <f aca="true">IF(ISERROR($V1449),"",OFFSET('Smelter Look-up'!$G$4,$V1449-4,0))</f>
        <v/>
      </c>
      <c r="I1449" s="216" t="str">
        <f aca="true">IF(ISERROR($V1449),"",OFFSET('Smelter Look-up'!$H$4,$V1449-4,0))</f>
        <v/>
      </c>
      <c r="J1449" s="216" t="str">
        <f aca="true">IF(ISERROR($V1449),"",OFFSET('Smelter Look-up'!$I$4,$V1449-4,0))</f>
        <v/>
      </c>
      <c r="K1449" s="217"/>
      <c r="L1449" s="217"/>
      <c r="M1449" s="217"/>
      <c r="N1449" s="217"/>
      <c r="O1449" s="217"/>
      <c r="P1449" s="218"/>
      <c r="Q1449" s="219"/>
      <c r="R1449" s="220" t="str">
        <f aca="true">IF(ISERROR($V1449),"",OFFSET('Smelter Look-up'!$C$4,$V1449-4,0)&amp;"")</f>
        <v/>
      </c>
      <c r="S1449" s="221" t="str">
        <f aca="true">IF(B1449="","",IF(ISERROR(MATCH($E1449,CL,0)),"Unknown",INDIRECT("'C'!$A$"&amp;MATCH($E1449,CL,0)+1)))</f>
        <v/>
      </c>
      <c r="T1449" s="221" t="str">
        <f aca="true">IF(B1449="","",IF(ISERROR(MATCH($J1449,SorP!$B$1:$B$6279,0)),"",INDIRECT("'SorP'!$A$"&amp;MATCH($S1449&amp;$J1449,SorP!C:C,0))))</f>
        <v/>
      </c>
      <c r="U1449" s="222"/>
      <c r="V1449" s="223" t="e">
        <f aca="false">IF(C1449="",NA(),IF(OR(C1449="Smelter not listed",C1449="Smelter not yet identified"),MATCH($B1449&amp;$D1449,'Smelter Look-up'!$J:$J,0),MATCH($B1449&amp;$C1449,'Smelter Look-up'!$J:$J,0)))</f>
        <v>#N/A</v>
      </c>
      <c r="X1449" s="179" t="n">
        <f aca="false">IF(AND(C1449="Smelter not listed",OR(LEN(D1449)=0,LEN(E1449)=0)),1,0)</f>
        <v>0</v>
      </c>
      <c r="AB1449" s="224" t="str">
        <f aca="false">B1449&amp;C1449</f>
        <v/>
      </c>
    </row>
    <row r="1450" s="179" customFormat="true" ht="20.25" hidden="false" customHeight="false" outlineLevel="0" collapsed="false">
      <c r="A1450" s="221"/>
      <c r="B1450" s="211" t="str">
        <f aca="false">IF(LEN(A1450)=0,"",INDEX('Smelter Look-up'!$A:$A,MATCH($A1450,'Smelter Look-up'!$E:$E,0)))</f>
        <v/>
      </c>
      <c r="C1450" s="212" t="str">
        <f aca="false">IF(LEN(A1450)=0,"",INDEX('Smelter Look-up'!$C:$C,MATCH($A1450,'Smelter Look-up'!$E:$E,0)))</f>
        <v/>
      </c>
      <c r="D1450" s="213"/>
      <c r="E1450" s="211" t="str">
        <f aca="true">IF(ISERROR($V1450),"",OFFSET('Smelter Look-up'!$D$4,$V1450-4,0)&amp;"")</f>
        <v/>
      </c>
      <c r="F1450" s="214" t="str">
        <f aca="true">IF(ISERROR($V1450),"",OFFSET('Smelter Look-up'!$E$4,$V1450-4,0))</f>
        <v/>
      </c>
      <c r="G1450" s="214" t="str">
        <f aca="true">IF(C1450=$X$4,IF(ISERROR($V1450),"Enter smelter details","RMI"),IF(ISERROR($V1450),"",OFFSET('Smelter Look-up'!$F$4,$V1450-4,0)))</f>
        <v/>
      </c>
      <c r="H1450" s="215" t="str">
        <f aca="true">IF(ISERROR($V1450),"",OFFSET('Smelter Look-up'!$G$4,$V1450-4,0))</f>
        <v/>
      </c>
      <c r="I1450" s="216" t="str">
        <f aca="true">IF(ISERROR($V1450),"",OFFSET('Smelter Look-up'!$H$4,$V1450-4,0))</f>
        <v/>
      </c>
      <c r="J1450" s="216" t="str">
        <f aca="true">IF(ISERROR($V1450),"",OFFSET('Smelter Look-up'!$I$4,$V1450-4,0))</f>
        <v/>
      </c>
      <c r="K1450" s="217"/>
      <c r="L1450" s="217"/>
      <c r="M1450" s="217"/>
      <c r="N1450" s="217"/>
      <c r="O1450" s="217"/>
      <c r="P1450" s="218"/>
      <c r="Q1450" s="219"/>
      <c r="R1450" s="220" t="str">
        <f aca="true">IF(ISERROR($V1450),"",OFFSET('Smelter Look-up'!$C$4,$V1450-4,0)&amp;"")</f>
        <v/>
      </c>
      <c r="S1450" s="221" t="str">
        <f aca="true">IF(B1450="","",IF(ISERROR(MATCH($E1450,CL,0)),"Unknown",INDIRECT("'C'!$A$"&amp;MATCH($E1450,CL,0)+1)))</f>
        <v/>
      </c>
      <c r="T1450" s="221" t="str">
        <f aca="true">IF(B1450="","",IF(ISERROR(MATCH($J1450,SorP!$B$1:$B$6279,0)),"",INDIRECT("'SorP'!$A$"&amp;MATCH($S1450&amp;$J1450,SorP!C:C,0))))</f>
        <v/>
      </c>
      <c r="U1450" s="222"/>
      <c r="V1450" s="223" t="e">
        <f aca="false">IF(C1450="",NA(),IF(OR(C1450="Smelter not listed",C1450="Smelter not yet identified"),MATCH($B1450&amp;$D1450,'Smelter Look-up'!$J:$J,0),MATCH($B1450&amp;$C1450,'Smelter Look-up'!$J:$J,0)))</f>
        <v>#N/A</v>
      </c>
      <c r="X1450" s="179" t="n">
        <f aca="false">IF(AND(C1450="Smelter not listed",OR(LEN(D1450)=0,LEN(E1450)=0)),1,0)</f>
        <v>0</v>
      </c>
      <c r="AB1450" s="224" t="str">
        <f aca="false">B1450&amp;C1450</f>
        <v/>
      </c>
    </row>
    <row r="1451" s="179" customFormat="true" ht="20.25" hidden="false" customHeight="false" outlineLevel="0" collapsed="false">
      <c r="A1451" s="221"/>
      <c r="B1451" s="211" t="str">
        <f aca="false">IF(LEN(A1451)=0,"",INDEX('Smelter Look-up'!$A:$A,MATCH($A1451,'Smelter Look-up'!$E:$E,0)))</f>
        <v/>
      </c>
      <c r="C1451" s="212" t="str">
        <f aca="false">IF(LEN(A1451)=0,"",INDEX('Smelter Look-up'!$C:$C,MATCH($A1451,'Smelter Look-up'!$E:$E,0)))</f>
        <v/>
      </c>
      <c r="D1451" s="213"/>
      <c r="E1451" s="211" t="str">
        <f aca="true">IF(ISERROR($V1451),"",OFFSET('Smelter Look-up'!$D$4,$V1451-4,0)&amp;"")</f>
        <v/>
      </c>
      <c r="F1451" s="214" t="str">
        <f aca="true">IF(ISERROR($V1451),"",OFFSET('Smelter Look-up'!$E$4,$V1451-4,0))</f>
        <v/>
      </c>
      <c r="G1451" s="214" t="str">
        <f aca="true">IF(C1451=$X$4,IF(ISERROR($V1451),"Enter smelter details","RMI"),IF(ISERROR($V1451),"",OFFSET('Smelter Look-up'!$F$4,$V1451-4,0)))</f>
        <v/>
      </c>
      <c r="H1451" s="215" t="str">
        <f aca="true">IF(ISERROR($V1451),"",OFFSET('Smelter Look-up'!$G$4,$V1451-4,0))</f>
        <v/>
      </c>
      <c r="I1451" s="216" t="str">
        <f aca="true">IF(ISERROR($V1451),"",OFFSET('Smelter Look-up'!$H$4,$V1451-4,0))</f>
        <v/>
      </c>
      <c r="J1451" s="216" t="str">
        <f aca="true">IF(ISERROR($V1451),"",OFFSET('Smelter Look-up'!$I$4,$V1451-4,0))</f>
        <v/>
      </c>
      <c r="K1451" s="217"/>
      <c r="L1451" s="217"/>
      <c r="M1451" s="217"/>
      <c r="N1451" s="217"/>
      <c r="O1451" s="217"/>
      <c r="P1451" s="218"/>
      <c r="Q1451" s="219"/>
      <c r="R1451" s="220" t="str">
        <f aca="true">IF(ISERROR($V1451),"",OFFSET('Smelter Look-up'!$C$4,$V1451-4,0)&amp;"")</f>
        <v/>
      </c>
      <c r="S1451" s="221" t="str">
        <f aca="true">IF(B1451="","",IF(ISERROR(MATCH($E1451,CL,0)),"Unknown",INDIRECT("'C'!$A$"&amp;MATCH($E1451,CL,0)+1)))</f>
        <v/>
      </c>
      <c r="T1451" s="221" t="str">
        <f aca="true">IF(B1451="","",IF(ISERROR(MATCH($J1451,SorP!$B$1:$B$6279,0)),"",INDIRECT("'SorP'!$A$"&amp;MATCH($S1451&amp;$J1451,SorP!C:C,0))))</f>
        <v/>
      </c>
      <c r="U1451" s="222"/>
      <c r="V1451" s="223" t="e">
        <f aca="false">IF(C1451="",NA(),IF(OR(C1451="Smelter not listed",C1451="Smelter not yet identified"),MATCH($B1451&amp;$D1451,'Smelter Look-up'!$J:$J,0),MATCH($B1451&amp;$C1451,'Smelter Look-up'!$J:$J,0)))</f>
        <v>#N/A</v>
      </c>
      <c r="X1451" s="179" t="n">
        <f aca="false">IF(AND(C1451="Smelter not listed",OR(LEN(D1451)=0,LEN(E1451)=0)),1,0)</f>
        <v>0</v>
      </c>
      <c r="AB1451" s="224" t="str">
        <f aca="false">B1451&amp;C1451</f>
        <v/>
      </c>
    </row>
    <row r="1452" s="179" customFormat="true" ht="20.25" hidden="false" customHeight="false" outlineLevel="0" collapsed="false">
      <c r="A1452" s="221"/>
      <c r="B1452" s="211" t="str">
        <f aca="false">IF(LEN(A1452)=0,"",INDEX('Smelter Look-up'!$A:$A,MATCH($A1452,'Smelter Look-up'!$E:$E,0)))</f>
        <v/>
      </c>
      <c r="C1452" s="212" t="str">
        <f aca="false">IF(LEN(A1452)=0,"",INDEX('Smelter Look-up'!$C:$C,MATCH($A1452,'Smelter Look-up'!$E:$E,0)))</f>
        <v/>
      </c>
      <c r="D1452" s="213"/>
      <c r="E1452" s="211" t="str">
        <f aca="true">IF(ISERROR($V1452),"",OFFSET('Smelter Look-up'!$D$4,$V1452-4,0)&amp;"")</f>
        <v/>
      </c>
      <c r="F1452" s="214" t="str">
        <f aca="true">IF(ISERROR($V1452),"",OFFSET('Smelter Look-up'!$E$4,$V1452-4,0))</f>
        <v/>
      </c>
      <c r="G1452" s="214" t="str">
        <f aca="true">IF(C1452=$X$4,IF(ISERROR($V1452),"Enter smelter details","RMI"),IF(ISERROR($V1452),"",OFFSET('Smelter Look-up'!$F$4,$V1452-4,0)))</f>
        <v/>
      </c>
      <c r="H1452" s="215" t="str">
        <f aca="true">IF(ISERROR($V1452),"",OFFSET('Smelter Look-up'!$G$4,$V1452-4,0))</f>
        <v/>
      </c>
      <c r="I1452" s="216" t="str">
        <f aca="true">IF(ISERROR($V1452),"",OFFSET('Smelter Look-up'!$H$4,$V1452-4,0))</f>
        <v/>
      </c>
      <c r="J1452" s="216" t="str">
        <f aca="true">IF(ISERROR($V1452),"",OFFSET('Smelter Look-up'!$I$4,$V1452-4,0))</f>
        <v/>
      </c>
      <c r="K1452" s="217"/>
      <c r="L1452" s="217"/>
      <c r="M1452" s="217"/>
      <c r="N1452" s="217"/>
      <c r="O1452" s="217"/>
      <c r="P1452" s="218"/>
      <c r="Q1452" s="219"/>
      <c r="R1452" s="220" t="str">
        <f aca="true">IF(ISERROR($V1452),"",OFFSET('Smelter Look-up'!$C$4,$V1452-4,0)&amp;"")</f>
        <v/>
      </c>
      <c r="S1452" s="221" t="str">
        <f aca="true">IF(B1452="","",IF(ISERROR(MATCH($E1452,CL,0)),"Unknown",INDIRECT("'C'!$A$"&amp;MATCH($E1452,CL,0)+1)))</f>
        <v/>
      </c>
      <c r="T1452" s="221" t="str">
        <f aca="true">IF(B1452="","",IF(ISERROR(MATCH($J1452,SorP!$B$1:$B$6279,0)),"",INDIRECT("'SorP'!$A$"&amp;MATCH($S1452&amp;$J1452,SorP!C:C,0))))</f>
        <v/>
      </c>
      <c r="U1452" s="222"/>
      <c r="V1452" s="223" t="e">
        <f aca="false">IF(C1452="",NA(),IF(OR(C1452="Smelter not listed",C1452="Smelter not yet identified"),MATCH($B1452&amp;$D1452,'Smelter Look-up'!$J:$J,0),MATCH($B1452&amp;$C1452,'Smelter Look-up'!$J:$J,0)))</f>
        <v>#N/A</v>
      </c>
      <c r="X1452" s="179" t="n">
        <f aca="false">IF(AND(C1452="Smelter not listed",OR(LEN(D1452)=0,LEN(E1452)=0)),1,0)</f>
        <v>0</v>
      </c>
      <c r="AB1452" s="224" t="str">
        <f aca="false">B1452&amp;C1452</f>
        <v/>
      </c>
    </row>
    <row r="1453" s="179" customFormat="true" ht="20.25" hidden="false" customHeight="false" outlineLevel="0" collapsed="false">
      <c r="A1453" s="221"/>
      <c r="B1453" s="211" t="str">
        <f aca="false">IF(LEN(A1453)=0,"",INDEX('Smelter Look-up'!$A:$A,MATCH($A1453,'Smelter Look-up'!$E:$E,0)))</f>
        <v/>
      </c>
      <c r="C1453" s="212" t="str">
        <f aca="false">IF(LEN(A1453)=0,"",INDEX('Smelter Look-up'!$C:$C,MATCH($A1453,'Smelter Look-up'!$E:$E,0)))</f>
        <v/>
      </c>
      <c r="D1453" s="213"/>
      <c r="E1453" s="211" t="str">
        <f aca="true">IF(ISERROR($V1453),"",OFFSET('Smelter Look-up'!$D$4,$V1453-4,0)&amp;"")</f>
        <v/>
      </c>
      <c r="F1453" s="214" t="str">
        <f aca="true">IF(ISERROR($V1453),"",OFFSET('Smelter Look-up'!$E$4,$V1453-4,0))</f>
        <v/>
      </c>
      <c r="G1453" s="214" t="str">
        <f aca="true">IF(C1453=$X$4,IF(ISERROR($V1453),"Enter smelter details","RMI"),IF(ISERROR($V1453),"",OFFSET('Smelter Look-up'!$F$4,$V1453-4,0)))</f>
        <v/>
      </c>
      <c r="H1453" s="215" t="str">
        <f aca="true">IF(ISERROR($V1453),"",OFFSET('Smelter Look-up'!$G$4,$V1453-4,0))</f>
        <v/>
      </c>
      <c r="I1453" s="216" t="str">
        <f aca="true">IF(ISERROR($V1453),"",OFFSET('Smelter Look-up'!$H$4,$V1453-4,0))</f>
        <v/>
      </c>
      <c r="J1453" s="216" t="str">
        <f aca="true">IF(ISERROR($V1453),"",OFFSET('Smelter Look-up'!$I$4,$V1453-4,0))</f>
        <v/>
      </c>
      <c r="K1453" s="217"/>
      <c r="L1453" s="217"/>
      <c r="M1453" s="217"/>
      <c r="N1453" s="217"/>
      <c r="O1453" s="217"/>
      <c r="P1453" s="218"/>
      <c r="Q1453" s="219"/>
      <c r="R1453" s="220" t="str">
        <f aca="true">IF(ISERROR($V1453),"",OFFSET('Smelter Look-up'!$C$4,$V1453-4,0)&amp;"")</f>
        <v/>
      </c>
      <c r="S1453" s="221" t="str">
        <f aca="true">IF(B1453="","",IF(ISERROR(MATCH($E1453,CL,0)),"Unknown",INDIRECT("'C'!$A$"&amp;MATCH($E1453,CL,0)+1)))</f>
        <v/>
      </c>
      <c r="T1453" s="221" t="str">
        <f aca="true">IF(B1453="","",IF(ISERROR(MATCH($J1453,SorP!$B$1:$B$6279,0)),"",INDIRECT("'SorP'!$A$"&amp;MATCH($S1453&amp;$J1453,SorP!C:C,0))))</f>
        <v/>
      </c>
      <c r="U1453" s="222"/>
      <c r="V1453" s="223" t="e">
        <f aca="false">IF(C1453="",NA(),IF(OR(C1453="Smelter not listed",C1453="Smelter not yet identified"),MATCH($B1453&amp;$D1453,'Smelter Look-up'!$J:$J,0),MATCH($B1453&amp;$C1453,'Smelter Look-up'!$J:$J,0)))</f>
        <v>#N/A</v>
      </c>
      <c r="X1453" s="179" t="n">
        <f aca="false">IF(AND(C1453="Smelter not listed",OR(LEN(D1453)=0,LEN(E1453)=0)),1,0)</f>
        <v>0</v>
      </c>
      <c r="AB1453" s="224" t="str">
        <f aca="false">B1453&amp;C1453</f>
        <v/>
      </c>
    </row>
    <row r="1454" s="179" customFormat="true" ht="20.25" hidden="false" customHeight="false" outlineLevel="0" collapsed="false">
      <c r="A1454" s="221"/>
      <c r="B1454" s="211" t="str">
        <f aca="false">IF(LEN(A1454)=0,"",INDEX('Smelter Look-up'!$A:$A,MATCH($A1454,'Smelter Look-up'!$E:$E,0)))</f>
        <v/>
      </c>
      <c r="C1454" s="212" t="str">
        <f aca="false">IF(LEN(A1454)=0,"",INDEX('Smelter Look-up'!$C:$C,MATCH($A1454,'Smelter Look-up'!$E:$E,0)))</f>
        <v/>
      </c>
      <c r="D1454" s="213"/>
      <c r="E1454" s="211" t="str">
        <f aca="true">IF(ISERROR($V1454),"",OFFSET('Smelter Look-up'!$D$4,$V1454-4,0)&amp;"")</f>
        <v/>
      </c>
      <c r="F1454" s="214" t="str">
        <f aca="true">IF(ISERROR($V1454),"",OFFSET('Smelter Look-up'!$E$4,$V1454-4,0))</f>
        <v/>
      </c>
      <c r="G1454" s="214" t="str">
        <f aca="true">IF(C1454=$X$4,IF(ISERROR($V1454),"Enter smelter details","RMI"),IF(ISERROR($V1454),"",OFFSET('Smelter Look-up'!$F$4,$V1454-4,0)))</f>
        <v/>
      </c>
      <c r="H1454" s="215" t="str">
        <f aca="true">IF(ISERROR($V1454),"",OFFSET('Smelter Look-up'!$G$4,$V1454-4,0))</f>
        <v/>
      </c>
      <c r="I1454" s="216" t="str">
        <f aca="true">IF(ISERROR($V1454),"",OFFSET('Smelter Look-up'!$H$4,$V1454-4,0))</f>
        <v/>
      </c>
      <c r="J1454" s="216" t="str">
        <f aca="true">IF(ISERROR($V1454),"",OFFSET('Smelter Look-up'!$I$4,$V1454-4,0))</f>
        <v/>
      </c>
      <c r="K1454" s="217"/>
      <c r="L1454" s="217"/>
      <c r="M1454" s="217"/>
      <c r="N1454" s="217"/>
      <c r="O1454" s="217"/>
      <c r="P1454" s="218"/>
      <c r="Q1454" s="219"/>
      <c r="R1454" s="220" t="str">
        <f aca="true">IF(ISERROR($V1454),"",OFFSET('Smelter Look-up'!$C$4,$V1454-4,0)&amp;"")</f>
        <v/>
      </c>
      <c r="S1454" s="221" t="str">
        <f aca="true">IF(B1454="","",IF(ISERROR(MATCH($E1454,CL,0)),"Unknown",INDIRECT("'C'!$A$"&amp;MATCH($E1454,CL,0)+1)))</f>
        <v/>
      </c>
      <c r="T1454" s="221" t="str">
        <f aca="true">IF(B1454="","",IF(ISERROR(MATCH($J1454,SorP!$B$1:$B$6279,0)),"",INDIRECT("'SorP'!$A$"&amp;MATCH($S1454&amp;$J1454,SorP!C:C,0))))</f>
        <v/>
      </c>
      <c r="U1454" s="222"/>
      <c r="V1454" s="223" t="e">
        <f aca="false">IF(C1454="",NA(),IF(OR(C1454="Smelter not listed",C1454="Smelter not yet identified"),MATCH($B1454&amp;$D1454,'Smelter Look-up'!$J:$J,0),MATCH($B1454&amp;$C1454,'Smelter Look-up'!$J:$J,0)))</f>
        <v>#N/A</v>
      </c>
      <c r="X1454" s="179" t="n">
        <f aca="false">IF(AND(C1454="Smelter not listed",OR(LEN(D1454)=0,LEN(E1454)=0)),1,0)</f>
        <v>0</v>
      </c>
      <c r="AB1454" s="224" t="str">
        <f aca="false">B1454&amp;C1454</f>
        <v/>
      </c>
    </row>
    <row r="1455" s="179" customFormat="true" ht="20.25" hidden="false" customHeight="false" outlineLevel="0" collapsed="false">
      <c r="A1455" s="221"/>
      <c r="B1455" s="211" t="str">
        <f aca="false">IF(LEN(A1455)=0,"",INDEX('Smelter Look-up'!$A:$A,MATCH($A1455,'Smelter Look-up'!$E:$E,0)))</f>
        <v/>
      </c>
      <c r="C1455" s="212" t="str">
        <f aca="false">IF(LEN(A1455)=0,"",INDEX('Smelter Look-up'!$C:$C,MATCH($A1455,'Smelter Look-up'!$E:$E,0)))</f>
        <v/>
      </c>
      <c r="D1455" s="213"/>
      <c r="E1455" s="211" t="str">
        <f aca="true">IF(ISERROR($V1455),"",OFFSET('Smelter Look-up'!$D$4,$V1455-4,0)&amp;"")</f>
        <v/>
      </c>
      <c r="F1455" s="214" t="str">
        <f aca="true">IF(ISERROR($V1455),"",OFFSET('Smelter Look-up'!$E$4,$V1455-4,0))</f>
        <v/>
      </c>
      <c r="G1455" s="214" t="str">
        <f aca="true">IF(C1455=$X$4,IF(ISERROR($V1455),"Enter smelter details","RMI"),IF(ISERROR($V1455),"",OFFSET('Smelter Look-up'!$F$4,$V1455-4,0)))</f>
        <v/>
      </c>
      <c r="H1455" s="215" t="str">
        <f aca="true">IF(ISERROR($V1455),"",OFFSET('Smelter Look-up'!$G$4,$V1455-4,0))</f>
        <v/>
      </c>
      <c r="I1455" s="216" t="str">
        <f aca="true">IF(ISERROR($V1455),"",OFFSET('Smelter Look-up'!$H$4,$V1455-4,0))</f>
        <v/>
      </c>
      <c r="J1455" s="216" t="str">
        <f aca="true">IF(ISERROR($V1455),"",OFFSET('Smelter Look-up'!$I$4,$V1455-4,0))</f>
        <v/>
      </c>
      <c r="K1455" s="217"/>
      <c r="L1455" s="217"/>
      <c r="M1455" s="217"/>
      <c r="N1455" s="217"/>
      <c r="O1455" s="217"/>
      <c r="P1455" s="218"/>
      <c r="Q1455" s="219"/>
      <c r="R1455" s="220" t="str">
        <f aca="true">IF(ISERROR($V1455),"",OFFSET('Smelter Look-up'!$C$4,$V1455-4,0)&amp;"")</f>
        <v/>
      </c>
      <c r="S1455" s="221" t="str">
        <f aca="true">IF(B1455="","",IF(ISERROR(MATCH($E1455,CL,0)),"Unknown",INDIRECT("'C'!$A$"&amp;MATCH($E1455,CL,0)+1)))</f>
        <v/>
      </c>
      <c r="T1455" s="221" t="str">
        <f aca="true">IF(B1455="","",IF(ISERROR(MATCH($J1455,SorP!$B$1:$B$6279,0)),"",INDIRECT("'SorP'!$A$"&amp;MATCH($S1455&amp;$J1455,SorP!C:C,0))))</f>
        <v/>
      </c>
      <c r="U1455" s="222"/>
      <c r="V1455" s="223" t="e">
        <f aca="false">IF(C1455="",NA(),IF(OR(C1455="Smelter not listed",C1455="Smelter not yet identified"),MATCH($B1455&amp;$D1455,'Smelter Look-up'!$J:$J,0),MATCH($B1455&amp;$C1455,'Smelter Look-up'!$J:$J,0)))</f>
        <v>#N/A</v>
      </c>
      <c r="X1455" s="179" t="n">
        <f aca="false">IF(AND(C1455="Smelter not listed",OR(LEN(D1455)=0,LEN(E1455)=0)),1,0)</f>
        <v>0</v>
      </c>
      <c r="AB1455" s="224" t="str">
        <f aca="false">B1455&amp;C1455</f>
        <v/>
      </c>
    </row>
    <row r="1456" s="179" customFormat="true" ht="20.25" hidden="false" customHeight="false" outlineLevel="0" collapsed="false">
      <c r="A1456" s="221"/>
      <c r="B1456" s="211" t="str">
        <f aca="false">IF(LEN(A1456)=0,"",INDEX('Smelter Look-up'!$A:$A,MATCH($A1456,'Smelter Look-up'!$E:$E,0)))</f>
        <v/>
      </c>
      <c r="C1456" s="212" t="str">
        <f aca="false">IF(LEN(A1456)=0,"",INDEX('Smelter Look-up'!$C:$C,MATCH($A1456,'Smelter Look-up'!$E:$E,0)))</f>
        <v/>
      </c>
      <c r="D1456" s="213"/>
      <c r="E1456" s="211" t="str">
        <f aca="true">IF(ISERROR($V1456),"",OFFSET('Smelter Look-up'!$D$4,$V1456-4,0)&amp;"")</f>
        <v/>
      </c>
      <c r="F1456" s="214" t="str">
        <f aca="true">IF(ISERROR($V1456),"",OFFSET('Smelter Look-up'!$E$4,$V1456-4,0))</f>
        <v/>
      </c>
      <c r="G1456" s="214" t="str">
        <f aca="true">IF(C1456=$X$4,IF(ISERROR($V1456),"Enter smelter details","RMI"),IF(ISERROR($V1456),"",OFFSET('Smelter Look-up'!$F$4,$V1456-4,0)))</f>
        <v/>
      </c>
      <c r="H1456" s="215" t="str">
        <f aca="true">IF(ISERROR($V1456),"",OFFSET('Smelter Look-up'!$G$4,$V1456-4,0))</f>
        <v/>
      </c>
      <c r="I1456" s="216" t="str">
        <f aca="true">IF(ISERROR($V1456),"",OFFSET('Smelter Look-up'!$H$4,$V1456-4,0))</f>
        <v/>
      </c>
      <c r="J1456" s="216" t="str">
        <f aca="true">IF(ISERROR($V1456),"",OFFSET('Smelter Look-up'!$I$4,$V1456-4,0))</f>
        <v/>
      </c>
      <c r="K1456" s="217"/>
      <c r="L1456" s="217"/>
      <c r="M1456" s="217"/>
      <c r="N1456" s="217"/>
      <c r="O1456" s="217"/>
      <c r="P1456" s="218"/>
      <c r="Q1456" s="219"/>
      <c r="R1456" s="220" t="str">
        <f aca="true">IF(ISERROR($V1456),"",OFFSET('Smelter Look-up'!$C$4,$V1456-4,0)&amp;"")</f>
        <v/>
      </c>
      <c r="S1456" s="221" t="str">
        <f aca="true">IF(B1456="","",IF(ISERROR(MATCH($E1456,CL,0)),"Unknown",INDIRECT("'C'!$A$"&amp;MATCH($E1456,CL,0)+1)))</f>
        <v/>
      </c>
      <c r="T1456" s="221" t="str">
        <f aca="true">IF(B1456="","",IF(ISERROR(MATCH($J1456,SorP!$B$1:$B$6279,0)),"",INDIRECT("'SorP'!$A$"&amp;MATCH($S1456&amp;$J1456,SorP!C:C,0))))</f>
        <v/>
      </c>
      <c r="U1456" s="222"/>
      <c r="V1456" s="223" t="e">
        <f aca="false">IF(C1456="",NA(),IF(OR(C1456="Smelter not listed",C1456="Smelter not yet identified"),MATCH($B1456&amp;$D1456,'Smelter Look-up'!$J:$J,0),MATCH($B1456&amp;$C1456,'Smelter Look-up'!$J:$J,0)))</f>
        <v>#N/A</v>
      </c>
      <c r="X1456" s="179" t="n">
        <f aca="false">IF(AND(C1456="Smelter not listed",OR(LEN(D1456)=0,LEN(E1456)=0)),1,0)</f>
        <v>0</v>
      </c>
      <c r="AB1456" s="224" t="str">
        <f aca="false">B1456&amp;C1456</f>
        <v/>
      </c>
    </row>
    <row r="1457" s="179" customFormat="true" ht="20.25" hidden="false" customHeight="false" outlineLevel="0" collapsed="false">
      <c r="A1457" s="221"/>
      <c r="B1457" s="211" t="str">
        <f aca="false">IF(LEN(A1457)=0,"",INDEX('Smelter Look-up'!$A:$A,MATCH($A1457,'Smelter Look-up'!$E:$E,0)))</f>
        <v/>
      </c>
      <c r="C1457" s="212" t="str">
        <f aca="false">IF(LEN(A1457)=0,"",INDEX('Smelter Look-up'!$C:$C,MATCH($A1457,'Smelter Look-up'!$E:$E,0)))</f>
        <v/>
      </c>
      <c r="D1457" s="213"/>
      <c r="E1457" s="211" t="str">
        <f aca="true">IF(ISERROR($V1457),"",OFFSET('Smelter Look-up'!$D$4,$V1457-4,0)&amp;"")</f>
        <v/>
      </c>
      <c r="F1457" s="214" t="str">
        <f aca="true">IF(ISERROR($V1457),"",OFFSET('Smelter Look-up'!$E$4,$V1457-4,0))</f>
        <v/>
      </c>
      <c r="G1457" s="214" t="str">
        <f aca="true">IF(C1457=$X$4,IF(ISERROR($V1457),"Enter smelter details","RMI"),IF(ISERROR($V1457),"",OFFSET('Smelter Look-up'!$F$4,$V1457-4,0)))</f>
        <v/>
      </c>
      <c r="H1457" s="215" t="str">
        <f aca="true">IF(ISERROR($V1457),"",OFFSET('Smelter Look-up'!$G$4,$V1457-4,0))</f>
        <v/>
      </c>
      <c r="I1457" s="216" t="str">
        <f aca="true">IF(ISERROR($V1457),"",OFFSET('Smelter Look-up'!$H$4,$V1457-4,0))</f>
        <v/>
      </c>
      <c r="J1457" s="216" t="str">
        <f aca="true">IF(ISERROR($V1457),"",OFFSET('Smelter Look-up'!$I$4,$V1457-4,0))</f>
        <v/>
      </c>
      <c r="K1457" s="217"/>
      <c r="L1457" s="217"/>
      <c r="M1457" s="217"/>
      <c r="N1457" s="217"/>
      <c r="O1457" s="217"/>
      <c r="P1457" s="218"/>
      <c r="Q1457" s="219"/>
      <c r="R1457" s="220" t="str">
        <f aca="true">IF(ISERROR($V1457),"",OFFSET('Smelter Look-up'!$C$4,$V1457-4,0)&amp;"")</f>
        <v/>
      </c>
      <c r="S1457" s="221" t="str">
        <f aca="true">IF(B1457="","",IF(ISERROR(MATCH($E1457,CL,0)),"Unknown",INDIRECT("'C'!$A$"&amp;MATCH($E1457,CL,0)+1)))</f>
        <v/>
      </c>
      <c r="T1457" s="221" t="str">
        <f aca="true">IF(B1457="","",IF(ISERROR(MATCH($J1457,SorP!$B$1:$B$6279,0)),"",INDIRECT("'SorP'!$A$"&amp;MATCH($S1457&amp;$J1457,SorP!C:C,0))))</f>
        <v/>
      </c>
      <c r="U1457" s="222"/>
      <c r="V1457" s="223" t="e">
        <f aca="false">IF(C1457="",NA(),IF(OR(C1457="Smelter not listed",C1457="Smelter not yet identified"),MATCH($B1457&amp;$D1457,'Smelter Look-up'!$J:$J,0),MATCH($B1457&amp;$C1457,'Smelter Look-up'!$J:$J,0)))</f>
        <v>#N/A</v>
      </c>
      <c r="X1457" s="179" t="n">
        <f aca="false">IF(AND(C1457="Smelter not listed",OR(LEN(D1457)=0,LEN(E1457)=0)),1,0)</f>
        <v>0</v>
      </c>
      <c r="AB1457" s="224" t="str">
        <f aca="false">B1457&amp;C1457</f>
        <v/>
      </c>
    </row>
    <row r="1458" s="179" customFormat="true" ht="20.25" hidden="false" customHeight="false" outlineLevel="0" collapsed="false">
      <c r="A1458" s="221"/>
      <c r="B1458" s="211" t="str">
        <f aca="false">IF(LEN(A1458)=0,"",INDEX('Smelter Look-up'!$A:$A,MATCH($A1458,'Smelter Look-up'!$E:$E,0)))</f>
        <v/>
      </c>
      <c r="C1458" s="212" t="str">
        <f aca="false">IF(LEN(A1458)=0,"",INDEX('Smelter Look-up'!$C:$C,MATCH($A1458,'Smelter Look-up'!$E:$E,0)))</f>
        <v/>
      </c>
      <c r="D1458" s="213"/>
      <c r="E1458" s="211" t="str">
        <f aca="true">IF(ISERROR($V1458),"",OFFSET('Smelter Look-up'!$D$4,$V1458-4,0)&amp;"")</f>
        <v/>
      </c>
      <c r="F1458" s="214" t="str">
        <f aca="true">IF(ISERROR($V1458),"",OFFSET('Smelter Look-up'!$E$4,$V1458-4,0))</f>
        <v/>
      </c>
      <c r="G1458" s="214" t="str">
        <f aca="true">IF(C1458=$X$4,IF(ISERROR($V1458),"Enter smelter details","RMI"),IF(ISERROR($V1458),"",OFFSET('Smelter Look-up'!$F$4,$V1458-4,0)))</f>
        <v/>
      </c>
      <c r="H1458" s="215" t="str">
        <f aca="true">IF(ISERROR($V1458),"",OFFSET('Smelter Look-up'!$G$4,$V1458-4,0))</f>
        <v/>
      </c>
      <c r="I1458" s="216" t="str">
        <f aca="true">IF(ISERROR($V1458),"",OFFSET('Smelter Look-up'!$H$4,$V1458-4,0))</f>
        <v/>
      </c>
      <c r="J1458" s="216" t="str">
        <f aca="true">IF(ISERROR($V1458),"",OFFSET('Smelter Look-up'!$I$4,$V1458-4,0))</f>
        <v/>
      </c>
      <c r="K1458" s="217"/>
      <c r="L1458" s="217"/>
      <c r="M1458" s="217"/>
      <c r="N1458" s="217"/>
      <c r="O1458" s="217"/>
      <c r="P1458" s="218"/>
      <c r="Q1458" s="219"/>
      <c r="R1458" s="220" t="str">
        <f aca="true">IF(ISERROR($V1458),"",OFFSET('Smelter Look-up'!$C$4,$V1458-4,0)&amp;"")</f>
        <v/>
      </c>
      <c r="S1458" s="221" t="str">
        <f aca="true">IF(B1458="","",IF(ISERROR(MATCH($E1458,CL,0)),"Unknown",INDIRECT("'C'!$A$"&amp;MATCH($E1458,CL,0)+1)))</f>
        <v/>
      </c>
      <c r="T1458" s="221" t="str">
        <f aca="true">IF(B1458="","",IF(ISERROR(MATCH($J1458,SorP!$B$1:$B$6279,0)),"",INDIRECT("'SorP'!$A$"&amp;MATCH($S1458&amp;$J1458,SorP!C:C,0))))</f>
        <v/>
      </c>
      <c r="U1458" s="222"/>
      <c r="V1458" s="223" t="e">
        <f aca="false">IF(C1458="",NA(),IF(OR(C1458="Smelter not listed",C1458="Smelter not yet identified"),MATCH($B1458&amp;$D1458,'Smelter Look-up'!$J:$J,0),MATCH($B1458&amp;$C1458,'Smelter Look-up'!$J:$J,0)))</f>
        <v>#N/A</v>
      </c>
      <c r="X1458" s="179" t="n">
        <f aca="false">IF(AND(C1458="Smelter not listed",OR(LEN(D1458)=0,LEN(E1458)=0)),1,0)</f>
        <v>0</v>
      </c>
      <c r="AB1458" s="224" t="str">
        <f aca="false">B1458&amp;C1458</f>
        <v/>
      </c>
    </row>
    <row r="1459" s="179" customFormat="true" ht="20.25" hidden="false" customHeight="false" outlineLevel="0" collapsed="false">
      <c r="A1459" s="221"/>
      <c r="B1459" s="211" t="str">
        <f aca="false">IF(LEN(A1459)=0,"",INDEX('Smelter Look-up'!$A:$A,MATCH($A1459,'Smelter Look-up'!$E:$E,0)))</f>
        <v/>
      </c>
      <c r="C1459" s="212" t="str">
        <f aca="false">IF(LEN(A1459)=0,"",INDEX('Smelter Look-up'!$C:$C,MATCH($A1459,'Smelter Look-up'!$E:$E,0)))</f>
        <v/>
      </c>
      <c r="D1459" s="213"/>
      <c r="E1459" s="211" t="str">
        <f aca="true">IF(ISERROR($V1459),"",OFFSET('Smelter Look-up'!$D$4,$V1459-4,0)&amp;"")</f>
        <v/>
      </c>
      <c r="F1459" s="214" t="str">
        <f aca="true">IF(ISERROR($V1459),"",OFFSET('Smelter Look-up'!$E$4,$V1459-4,0))</f>
        <v/>
      </c>
      <c r="G1459" s="214" t="str">
        <f aca="true">IF(C1459=$X$4,IF(ISERROR($V1459),"Enter smelter details","RMI"),IF(ISERROR($V1459),"",OFFSET('Smelter Look-up'!$F$4,$V1459-4,0)))</f>
        <v/>
      </c>
      <c r="H1459" s="215" t="str">
        <f aca="true">IF(ISERROR($V1459),"",OFFSET('Smelter Look-up'!$G$4,$V1459-4,0))</f>
        <v/>
      </c>
      <c r="I1459" s="216" t="str">
        <f aca="true">IF(ISERROR($V1459),"",OFFSET('Smelter Look-up'!$H$4,$V1459-4,0))</f>
        <v/>
      </c>
      <c r="J1459" s="216" t="str">
        <f aca="true">IF(ISERROR($V1459),"",OFFSET('Smelter Look-up'!$I$4,$V1459-4,0))</f>
        <v/>
      </c>
      <c r="K1459" s="217"/>
      <c r="L1459" s="217"/>
      <c r="M1459" s="217"/>
      <c r="N1459" s="217"/>
      <c r="O1459" s="217"/>
      <c r="P1459" s="218"/>
      <c r="Q1459" s="219"/>
      <c r="R1459" s="220" t="str">
        <f aca="true">IF(ISERROR($V1459),"",OFFSET('Smelter Look-up'!$C$4,$V1459-4,0)&amp;"")</f>
        <v/>
      </c>
      <c r="S1459" s="221" t="str">
        <f aca="true">IF(B1459="","",IF(ISERROR(MATCH($E1459,CL,0)),"Unknown",INDIRECT("'C'!$A$"&amp;MATCH($E1459,CL,0)+1)))</f>
        <v/>
      </c>
      <c r="T1459" s="221" t="str">
        <f aca="true">IF(B1459="","",IF(ISERROR(MATCH($J1459,SorP!$B$1:$B$6279,0)),"",INDIRECT("'SorP'!$A$"&amp;MATCH($S1459&amp;$J1459,SorP!C:C,0))))</f>
        <v/>
      </c>
      <c r="U1459" s="222"/>
      <c r="V1459" s="223" t="e">
        <f aca="false">IF(C1459="",NA(),IF(OR(C1459="Smelter not listed",C1459="Smelter not yet identified"),MATCH($B1459&amp;$D1459,'Smelter Look-up'!$J:$J,0),MATCH($B1459&amp;$C1459,'Smelter Look-up'!$J:$J,0)))</f>
        <v>#N/A</v>
      </c>
      <c r="X1459" s="179" t="n">
        <f aca="false">IF(AND(C1459="Smelter not listed",OR(LEN(D1459)=0,LEN(E1459)=0)),1,0)</f>
        <v>0</v>
      </c>
      <c r="AB1459" s="224" t="str">
        <f aca="false">B1459&amp;C1459</f>
        <v/>
      </c>
    </row>
    <row r="1460" s="179" customFormat="true" ht="20.25" hidden="false" customHeight="false" outlineLevel="0" collapsed="false">
      <c r="A1460" s="221"/>
      <c r="B1460" s="211" t="str">
        <f aca="false">IF(LEN(A1460)=0,"",INDEX('Smelter Look-up'!$A:$A,MATCH($A1460,'Smelter Look-up'!$E:$E,0)))</f>
        <v/>
      </c>
      <c r="C1460" s="212" t="str">
        <f aca="false">IF(LEN(A1460)=0,"",INDEX('Smelter Look-up'!$C:$C,MATCH($A1460,'Smelter Look-up'!$E:$E,0)))</f>
        <v/>
      </c>
      <c r="D1460" s="213"/>
      <c r="E1460" s="211" t="str">
        <f aca="true">IF(ISERROR($V1460),"",OFFSET('Smelter Look-up'!$D$4,$V1460-4,0)&amp;"")</f>
        <v/>
      </c>
      <c r="F1460" s="214" t="str">
        <f aca="true">IF(ISERROR($V1460),"",OFFSET('Smelter Look-up'!$E$4,$V1460-4,0))</f>
        <v/>
      </c>
      <c r="G1460" s="214" t="str">
        <f aca="true">IF(C1460=$X$4,IF(ISERROR($V1460),"Enter smelter details","RMI"),IF(ISERROR($V1460),"",OFFSET('Smelter Look-up'!$F$4,$V1460-4,0)))</f>
        <v/>
      </c>
      <c r="H1460" s="215" t="str">
        <f aca="true">IF(ISERROR($V1460),"",OFFSET('Smelter Look-up'!$G$4,$V1460-4,0))</f>
        <v/>
      </c>
      <c r="I1460" s="216" t="str">
        <f aca="true">IF(ISERROR($V1460),"",OFFSET('Smelter Look-up'!$H$4,$V1460-4,0))</f>
        <v/>
      </c>
      <c r="J1460" s="216" t="str">
        <f aca="true">IF(ISERROR($V1460),"",OFFSET('Smelter Look-up'!$I$4,$V1460-4,0))</f>
        <v/>
      </c>
      <c r="K1460" s="217"/>
      <c r="L1460" s="217"/>
      <c r="M1460" s="217"/>
      <c r="N1460" s="217"/>
      <c r="O1460" s="217"/>
      <c r="P1460" s="218"/>
      <c r="Q1460" s="219"/>
      <c r="R1460" s="220" t="str">
        <f aca="true">IF(ISERROR($V1460),"",OFFSET('Smelter Look-up'!$C$4,$V1460-4,0)&amp;"")</f>
        <v/>
      </c>
      <c r="S1460" s="221" t="str">
        <f aca="true">IF(B1460="","",IF(ISERROR(MATCH($E1460,CL,0)),"Unknown",INDIRECT("'C'!$A$"&amp;MATCH($E1460,CL,0)+1)))</f>
        <v/>
      </c>
      <c r="T1460" s="221" t="str">
        <f aca="true">IF(B1460="","",IF(ISERROR(MATCH($J1460,SorP!$B$1:$B$6279,0)),"",INDIRECT("'SorP'!$A$"&amp;MATCH($S1460&amp;$J1460,SorP!C:C,0))))</f>
        <v/>
      </c>
      <c r="U1460" s="222"/>
      <c r="V1460" s="223" t="e">
        <f aca="false">IF(C1460="",NA(),IF(OR(C1460="Smelter not listed",C1460="Smelter not yet identified"),MATCH($B1460&amp;$D1460,'Smelter Look-up'!$J:$J,0),MATCH($B1460&amp;$C1460,'Smelter Look-up'!$J:$J,0)))</f>
        <v>#N/A</v>
      </c>
      <c r="X1460" s="179" t="n">
        <f aca="false">IF(AND(C1460="Smelter not listed",OR(LEN(D1460)=0,LEN(E1460)=0)),1,0)</f>
        <v>0</v>
      </c>
      <c r="AB1460" s="224" t="str">
        <f aca="false">B1460&amp;C1460</f>
        <v/>
      </c>
    </row>
    <row r="1461" s="179" customFormat="true" ht="20.25" hidden="false" customHeight="false" outlineLevel="0" collapsed="false">
      <c r="A1461" s="221"/>
      <c r="B1461" s="211" t="str">
        <f aca="false">IF(LEN(A1461)=0,"",INDEX('Smelter Look-up'!$A:$A,MATCH($A1461,'Smelter Look-up'!$E:$E,0)))</f>
        <v/>
      </c>
      <c r="C1461" s="212" t="str">
        <f aca="false">IF(LEN(A1461)=0,"",INDEX('Smelter Look-up'!$C:$C,MATCH($A1461,'Smelter Look-up'!$E:$E,0)))</f>
        <v/>
      </c>
      <c r="D1461" s="213"/>
      <c r="E1461" s="211" t="str">
        <f aca="true">IF(ISERROR($V1461),"",OFFSET('Smelter Look-up'!$D$4,$V1461-4,0)&amp;"")</f>
        <v/>
      </c>
      <c r="F1461" s="214" t="str">
        <f aca="true">IF(ISERROR($V1461),"",OFFSET('Smelter Look-up'!$E$4,$V1461-4,0))</f>
        <v/>
      </c>
      <c r="G1461" s="214" t="str">
        <f aca="true">IF(C1461=$X$4,IF(ISERROR($V1461),"Enter smelter details","RMI"),IF(ISERROR($V1461),"",OFFSET('Smelter Look-up'!$F$4,$V1461-4,0)))</f>
        <v/>
      </c>
      <c r="H1461" s="215" t="str">
        <f aca="true">IF(ISERROR($V1461),"",OFFSET('Smelter Look-up'!$G$4,$V1461-4,0))</f>
        <v/>
      </c>
      <c r="I1461" s="216" t="str">
        <f aca="true">IF(ISERROR($V1461),"",OFFSET('Smelter Look-up'!$H$4,$V1461-4,0))</f>
        <v/>
      </c>
      <c r="J1461" s="216" t="str">
        <f aca="true">IF(ISERROR($V1461),"",OFFSET('Smelter Look-up'!$I$4,$V1461-4,0))</f>
        <v/>
      </c>
      <c r="K1461" s="217"/>
      <c r="L1461" s="217"/>
      <c r="M1461" s="217"/>
      <c r="N1461" s="217"/>
      <c r="O1461" s="217"/>
      <c r="P1461" s="218"/>
      <c r="Q1461" s="219"/>
      <c r="R1461" s="220" t="str">
        <f aca="true">IF(ISERROR($V1461),"",OFFSET('Smelter Look-up'!$C$4,$V1461-4,0)&amp;"")</f>
        <v/>
      </c>
      <c r="S1461" s="221" t="str">
        <f aca="true">IF(B1461="","",IF(ISERROR(MATCH($E1461,CL,0)),"Unknown",INDIRECT("'C'!$A$"&amp;MATCH($E1461,CL,0)+1)))</f>
        <v/>
      </c>
      <c r="T1461" s="221" t="str">
        <f aca="true">IF(B1461="","",IF(ISERROR(MATCH($J1461,SorP!$B$1:$B$6279,0)),"",INDIRECT("'SorP'!$A$"&amp;MATCH($S1461&amp;$J1461,SorP!C:C,0))))</f>
        <v/>
      </c>
      <c r="U1461" s="222"/>
      <c r="V1461" s="223" t="e">
        <f aca="false">IF(C1461="",NA(),IF(OR(C1461="Smelter not listed",C1461="Smelter not yet identified"),MATCH($B1461&amp;$D1461,'Smelter Look-up'!$J:$J,0),MATCH($B1461&amp;$C1461,'Smelter Look-up'!$J:$J,0)))</f>
        <v>#N/A</v>
      </c>
      <c r="X1461" s="179" t="n">
        <f aca="false">IF(AND(C1461="Smelter not listed",OR(LEN(D1461)=0,LEN(E1461)=0)),1,0)</f>
        <v>0</v>
      </c>
      <c r="AB1461" s="224" t="str">
        <f aca="false">B1461&amp;C1461</f>
        <v/>
      </c>
    </row>
    <row r="1462" s="179" customFormat="true" ht="20.25" hidden="false" customHeight="false" outlineLevel="0" collapsed="false">
      <c r="A1462" s="221"/>
      <c r="B1462" s="211" t="str">
        <f aca="false">IF(LEN(A1462)=0,"",INDEX('Smelter Look-up'!$A:$A,MATCH($A1462,'Smelter Look-up'!$E:$E,0)))</f>
        <v/>
      </c>
      <c r="C1462" s="212" t="str">
        <f aca="false">IF(LEN(A1462)=0,"",INDEX('Smelter Look-up'!$C:$C,MATCH($A1462,'Smelter Look-up'!$E:$E,0)))</f>
        <v/>
      </c>
      <c r="D1462" s="213"/>
      <c r="E1462" s="211" t="str">
        <f aca="true">IF(ISERROR($V1462),"",OFFSET('Smelter Look-up'!$D$4,$V1462-4,0)&amp;"")</f>
        <v/>
      </c>
      <c r="F1462" s="214" t="str">
        <f aca="true">IF(ISERROR($V1462),"",OFFSET('Smelter Look-up'!$E$4,$V1462-4,0))</f>
        <v/>
      </c>
      <c r="G1462" s="214" t="str">
        <f aca="true">IF(C1462=$X$4,IF(ISERROR($V1462),"Enter smelter details","RMI"),IF(ISERROR($V1462),"",OFFSET('Smelter Look-up'!$F$4,$V1462-4,0)))</f>
        <v/>
      </c>
      <c r="H1462" s="215" t="str">
        <f aca="true">IF(ISERROR($V1462),"",OFFSET('Smelter Look-up'!$G$4,$V1462-4,0))</f>
        <v/>
      </c>
      <c r="I1462" s="216" t="str">
        <f aca="true">IF(ISERROR($V1462),"",OFFSET('Smelter Look-up'!$H$4,$V1462-4,0))</f>
        <v/>
      </c>
      <c r="J1462" s="216" t="str">
        <f aca="true">IF(ISERROR($V1462),"",OFFSET('Smelter Look-up'!$I$4,$V1462-4,0))</f>
        <v/>
      </c>
      <c r="K1462" s="217"/>
      <c r="L1462" s="217"/>
      <c r="M1462" s="217"/>
      <c r="N1462" s="217"/>
      <c r="O1462" s="217"/>
      <c r="P1462" s="218"/>
      <c r="Q1462" s="219"/>
      <c r="R1462" s="220" t="str">
        <f aca="true">IF(ISERROR($V1462),"",OFFSET('Smelter Look-up'!$C$4,$V1462-4,0)&amp;"")</f>
        <v/>
      </c>
      <c r="S1462" s="221" t="str">
        <f aca="true">IF(B1462="","",IF(ISERROR(MATCH($E1462,CL,0)),"Unknown",INDIRECT("'C'!$A$"&amp;MATCH($E1462,CL,0)+1)))</f>
        <v/>
      </c>
      <c r="T1462" s="221" t="str">
        <f aca="true">IF(B1462="","",IF(ISERROR(MATCH($J1462,SorP!$B$1:$B$6279,0)),"",INDIRECT("'SorP'!$A$"&amp;MATCH($S1462&amp;$J1462,SorP!C:C,0))))</f>
        <v/>
      </c>
      <c r="U1462" s="222"/>
      <c r="V1462" s="223" t="e">
        <f aca="false">IF(C1462="",NA(),IF(OR(C1462="Smelter not listed",C1462="Smelter not yet identified"),MATCH($B1462&amp;$D1462,'Smelter Look-up'!$J:$J,0),MATCH($B1462&amp;$C1462,'Smelter Look-up'!$J:$J,0)))</f>
        <v>#N/A</v>
      </c>
      <c r="X1462" s="179" t="n">
        <f aca="false">IF(AND(C1462="Smelter not listed",OR(LEN(D1462)=0,LEN(E1462)=0)),1,0)</f>
        <v>0</v>
      </c>
      <c r="AB1462" s="224" t="str">
        <f aca="false">B1462&amp;C1462</f>
        <v/>
      </c>
    </row>
    <row r="1463" s="179" customFormat="true" ht="20.25" hidden="false" customHeight="false" outlineLevel="0" collapsed="false">
      <c r="A1463" s="221"/>
      <c r="B1463" s="211" t="str">
        <f aca="false">IF(LEN(A1463)=0,"",INDEX('Smelter Look-up'!$A:$A,MATCH($A1463,'Smelter Look-up'!$E:$E,0)))</f>
        <v/>
      </c>
      <c r="C1463" s="212" t="str">
        <f aca="false">IF(LEN(A1463)=0,"",INDEX('Smelter Look-up'!$C:$C,MATCH($A1463,'Smelter Look-up'!$E:$E,0)))</f>
        <v/>
      </c>
      <c r="D1463" s="213"/>
      <c r="E1463" s="211" t="str">
        <f aca="true">IF(ISERROR($V1463),"",OFFSET('Smelter Look-up'!$D$4,$V1463-4,0)&amp;"")</f>
        <v/>
      </c>
      <c r="F1463" s="214" t="str">
        <f aca="true">IF(ISERROR($V1463),"",OFFSET('Smelter Look-up'!$E$4,$V1463-4,0))</f>
        <v/>
      </c>
      <c r="G1463" s="214" t="str">
        <f aca="true">IF(C1463=$X$4,IF(ISERROR($V1463),"Enter smelter details","RMI"),IF(ISERROR($V1463),"",OFFSET('Smelter Look-up'!$F$4,$V1463-4,0)))</f>
        <v/>
      </c>
      <c r="H1463" s="215" t="str">
        <f aca="true">IF(ISERROR($V1463),"",OFFSET('Smelter Look-up'!$G$4,$V1463-4,0))</f>
        <v/>
      </c>
      <c r="I1463" s="216" t="str">
        <f aca="true">IF(ISERROR($V1463),"",OFFSET('Smelter Look-up'!$H$4,$V1463-4,0))</f>
        <v/>
      </c>
      <c r="J1463" s="216" t="str">
        <f aca="true">IF(ISERROR($V1463),"",OFFSET('Smelter Look-up'!$I$4,$V1463-4,0))</f>
        <v/>
      </c>
      <c r="K1463" s="217"/>
      <c r="L1463" s="217"/>
      <c r="M1463" s="217"/>
      <c r="N1463" s="217"/>
      <c r="O1463" s="217"/>
      <c r="P1463" s="218"/>
      <c r="Q1463" s="219"/>
      <c r="R1463" s="220" t="str">
        <f aca="true">IF(ISERROR($V1463),"",OFFSET('Smelter Look-up'!$C$4,$V1463-4,0)&amp;"")</f>
        <v/>
      </c>
      <c r="S1463" s="221" t="str">
        <f aca="true">IF(B1463="","",IF(ISERROR(MATCH($E1463,CL,0)),"Unknown",INDIRECT("'C'!$A$"&amp;MATCH($E1463,CL,0)+1)))</f>
        <v/>
      </c>
      <c r="T1463" s="221" t="str">
        <f aca="true">IF(B1463="","",IF(ISERROR(MATCH($J1463,SorP!$B$1:$B$6279,0)),"",INDIRECT("'SorP'!$A$"&amp;MATCH($S1463&amp;$J1463,SorP!C:C,0))))</f>
        <v/>
      </c>
      <c r="U1463" s="222"/>
      <c r="V1463" s="223" t="e">
        <f aca="false">IF(C1463="",NA(),IF(OR(C1463="Smelter not listed",C1463="Smelter not yet identified"),MATCH($B1463&amp;$D1463,'Smelter Look-up'!$J:$J,0),MATCH($B1463&amp;$C1463,'Smelter Look-up'!$J:$J,0)))</f>
        <v>#N/A</v>
      </c>
      <c r="X1463" s="179" t="n">
        <f aca="false">IF(AND(C1463="Smelter not listed",OR(LEN(D1463)=0,LEN(E1463)=0)),1,0)</f>
        <v>0</v>
      </c>
      <c r="AB1463" s="224" t="str">
        <f aca="false">B1463&amp;C1463</f>
        <v/>
      </c>
    </row>
    <row r="1464" s="179" customFormat="true" ht="20.25" hidden="false" customHeight="false" outlineLevel="0" collapsed="false">
      <c r="A1464" s="221"/>
      <c r="B1464" s="211" t="str">
        <f aca="false">IF(LEN(A1464)=0,"",INDEX('Smelter Look-up'!$A:$A,MATCH($A1464,'Smelter Look-up'!$E:$E,0)))</f>
        <v/>
      </c>
      <c r="C1464" s="212" t="str">
        <f aca="false">IF(LEN(A1464)=0,"",INDEX('Smelter Look-up'!$C:$C,MATCH($A1464,'Smelter Look-up'!$E:$E,0)))</f>
        <v/>
      </c>
      <c r="D1464" s="213"/>
      <c r="E1464" s="211" t="str">
        <f aca="true">IF(ISERROR($V1464),"",OFFSET('Smelter Look-up'!$D$4,$V1464-4,0)&amp;"")</f>
        <v/>
      </c>
      <c r="F1464" s="214" t="str">
        <f aca="true">IF(ISERROR($V1464),"",OFFSET('Smelter Look-up'!$E$4,$V1464-4,0))</f>
        <v/>
      </c>
      <c r="G1464" s="214" t="str">
        <f aca="true">IF(C1464=$X$4,IF(ISERROR($V1464),"Enter smelter details","RMI"),IF(ISERROR($V1464),"",OFFSET('Smelter Look-up'!$F$4,$V1464-4,0)))</f>
        <v/>
      </c>
      <c r="H1464" s="215" t="str">
        <f aca="true">IF(ISERROR($V1464),"",OFFSET('Smelter Look-up'!$G$4,$V1464-4,0))</f>
        <v/>
      </c>
      <c r="I1464" s="216" t="str">
        <f aca="true">IF(ISERROR($V1464),"",OFFSET('Smelter Look-up'!$H$4,$V1464-4,0))</f>
        <v/>
      </c>
      <c r="J1464" s="216" t="str">
        <f aca="true">IF(ISERROR($V1464),"",OFFSET('Smelter Look-up'!$I$4,$V1464-4,0))</f>
        <v/>
      </c>
      <c r="K1464" s="217"/>
      <c r="L1464" s="217"/>
      <c r="M1464" s="217"/>
      <c r="N1464" s="217"/>
      <c r="O1464" s="217"/>
      <c r="P1464" s="218"/>
      <c r="Q1464" s="219"/>
      <c r="R1464" s="220" t="str">
        <f aca="true">IF(ISERROR($V1464),"",OFFSET('Smelter Look-up'!$C$4,$V1464-4,0)&amp;"")</f>
        <v/>
      </c>
      <c r="S1464" s="221" t="str">
        <f aca="true">IF(B1464="","",IF(ISERROR(MATCH($E1464,CL,0)),"Unknown",INDIRECT("'C'!$A$"&amp;MATCH($E1464,CL,0)+1)))</f>
        <v/>
      </c>
      <c r="T1464" s="221" t="str">
        <f aca="true">IF(B1464="","",IF(ISERROR(MATCH($J1464,SorP!$B$1:$B$6279,0)),"",INDIRECT("'SorP'!$A$"&amp;MATCH($S1464&amp;$J1464,SorP!C:C,0))))</f>
        <v/>
      </c>
      <c r="U1464" s="222"/>
      <c r="V1464" s="223" t="e">
        <f aca="false">IF(C1464="",NA(),IF(OR(C1464="Smelter not listed",C1464="Smelter not yet identified"),MATCH($B1464&amp;$D1464,'Smelter Look-up'!$J:$J,0),MATCH($B1464&amp;$C1464,'Smelter Look-up'!$J:$J,0)))</f>
        <v>#N/A</v>
      </c>
      <c r="X1464" s="179" t="n">
        <f aca="false">IF(AND(C1464="Smelter not listed",OR(LEN(D1464)=0,LEN(E1464)=0)),1,0)</f>
        <v>0</v>
      </c>
      <c r="AB1464" s="224" t="str">
        <f aca="false">B1464&amp;C1464</f>
        <v/>
      </c>
    </row>
    <row r="1465" s="179" customFormat="true" ht="20.25" hidden="false" customHeight="false" outlineLevel="0" collapsed="false">
      <c r="A1465" s="221"/>
      <c r="B1465" s="211" t="str">
        <f aca="false">IF(LEN(A1465)=0,"",INDEX('Smelter Look-up'!$A:$A,MATCH($A1465,'Smelter Look-up'!$E:$E,0)))</f>
        <v/>
      </c>
      <c r="C1465" s="212" t="str">
        <f aca="false">IF(LEN(A1465)=0,"",INDEX('Smelter Look-up'!$C:$C,MATCH($A1465,'Smelter Look-up'!$E:$E,0)))</f>
        <v/>
      </c>
      <c r="D1465" s="213"/>
      <c r="E1465" s="211" t="str">
        <f aca="true">IF(ISERROR($V1465),"",OFFSET('Smelter Look-up'!$D$4,$V1465-4,0)&amp;"")</f>
        <v/>
      </c>
      <c r="F1465" s="214" t="str">
        <f aca="true">IF(ISERROR($V1465),"",OFFSET('Smelter Look-up'!$E$4,$V1465-4,0))</f>
        <v/>
      </c>
      <c r="G1465" s="214" t="str">
        <f aca="true">IF(C1465=$X$4,IF(ISERROR($V1465),"Enter smelter details","RMI"),IF(ISERROR($V1465),"",OFFSET('Smelter Look-up'!$F$4,$V1465-4,0)))</f>
        <v/>
      </c>
      <c r="H1465" s="215" t="str">
        <f aca="true">IF(ISERROR($V1465),"",OFFSET('Smelter Look-up'!$G$4,$V1465-4,0))</f>
        <v/>
      </c>
      <c r="I1465" s="216" t="str">
        <f aca="true">IF(ISERROR($V1465),"",OFFSET('Smelter Look-up'!$H$4,$V1465-4,0))</f>
        <v/>
      </c>
      <c r="J1465" s="216" t="str">
        <f aca="true">IF(ISERROR($V1465),"",OFFSET('Smelter Look-up'!$I$4,$V1465-4,0))</f>
        <v/>
      </c>
      <c r="K1465" s="217"/>
      <c r="L1465" s="217"/>
      <c r="M1465" s="217"/>
      <c r="N1465" s="217"/>
      <c r="O1465" s="217"/>
      <c r="P1465" s="218"/>
      <c r="Q1465" s="219"/>
      <c r="R1465" s="220" t="str">
        <f aca="true">IF(ISERROR($V1465),"",OFFSET('Smelter Look-up'!$C$4,$V1465-4,0)&amp;"")</f>
        <v/>
      </c>
      <c r="S1465" s="221" t="str">
        <f aca="true">IF(B1465="","",IF(ISERROR(MATCH($E1465,CL,0)),"Unknown",INDIRECT("'C'!$A$"&amp;MATCH($E1465,CL,0)+1)))</f>
        <v/>
      </c>
      <c r="T1465" s="221" t="str">
        <f aca="true">IF(B1465="","",IF(ISERROR(MATCH($J1465,SorP!$B$1:$B$6279,0)),"",INDIRECT("'SorP'!$A$"&amp;MATCH($S1465&amp;$J1465,SorP!C:C,0))))</f>
        <v/>
      </c>
      <c r="U1465" s="222"/>
      <c r="V1465" s="223" t="e">
        <f aca="false">IF(C1465="",NA(),IF(OR(C1465="Smelter not listed",C1465="Smelter not yet identified"),MATCH($B1465&amp;$D1465,'Smelter Look-up'!$J:$J,0),MATCH($B1465&amp;$C1465,'Smelter Look-up'!$J:$J,0)))</f>
        <v>#N/A</v>
      </c>
      <c r="X1465" s="179" t="n">
        <f aca="false">IF(AND(C1465="Smelter not listed",OR(LEN(D1465)=0,LEN(E1465)=0)),1,0)</f>
        <v>0</v>
      </c>
      <c r="AB1465" s="224" t="str">
        <f aca="false">B1465&amp;C1465</f>
        <v/>
      </c>
    </row>
    <row r="1466" s="179" customFormat="true" ht="20.25" hidden="false" customHeight="false" outlineLevel="0" collapsed="false">
      <c r="A1466" s="221"/>
      <c r="B1466" s="211" t="str">
        <f aca="false">IF(LEN(A1466)=0,"",INDEX('Smelter Look-up'!$A:$A,MATCH($A1466,'Smelter Look-up'!$E:$E,0)))</f>
        <v/>
      </c>
      <c r="C1466" s="212" t="str">
        <f aca="false">IF(LEN(A1466)=0,"",INDEX('Smelter Look-up'!$C:$C,MATCH($A1466,'Smelter Look-up'!$E:$E,0)))</f>
        <v/>
      </c>
      <c r="D1466" s="213"/>
      <c r="E1466" s="211" t="str">
        <f aca="true">IF(ISERROR($V1466),"",OFFSET('Smelter Look-up'!$D$4,$V1466-4,0)&amp;"")</f>
        <v/>
      </c>
      <c r="F1466" s="214" t="str">
        <f aca="true">IF(ISERROR($V1466),"",OFFSET('Smelter Look-up'!$E$4,$V1466-4,0))</f>
        <v/>
      </c>
      <c r="G1466" s="214" t="str">
        <f aca="true">IF(C1466=$X$4,IF(ISERROR($V1466),"Enter smelter details","RMI"),IF(ISERROR($V1466),"",OFFSET('Smelter Look-up'!$F$4,$V1466-4,0)))</f>
        <v/>
      </c>
      <c r="H1466" s="215" t="str">
        <f aca="true">IF(ISERROR($V1466),"",OFFSET('Smelter Look-up'!$G$4,$V1466-4,0))</f>
        <v/>
      </c>
      <c r="I1466" s="216" t="str">
        <f aca="true">IF(ISERROR($V1466),"",OFFSET('Smelter Look-up'!$H$4,$V1466-4,0))</f>
        <v/>
      </c>
      <c r="J1466" s="216" t="str">
        <f aca="true">IF(ISERROR($V1466),"",OFFSET('Smelter Look-up'!$I$4,$V1466-4,0))</f>
        <v/>
      </c>
      <c r="K1466" s="217"/>
      <c r="L1466" s="217"/>
      <c r="M1466" s="217"/>
      <c r="N1466" s="217"/>
      <c r="O1466" s="217"/>
      <c r="P1466" s="218"/>
      <c r="Q1466" s="219"/>
      <c r="R1466" s="220" t="str">
        <f aca="true">IF(ISERROR($V1466),"",OFFSET('Smelter Look-up'!$C$4,$V1466-4,0)&amp;"")</f>
        <v/>
      </c>
      <c r="S1466" s="221" t="str">
        <f aca="true">IF(B1466="","",IF(ISERROR(MATCH($E1466,CL,0)),"Unknown",INDIRECT("'C'!$A$"&amp;MATCH($E1466,CL,0)+1)))</f>
        <v/>
      </c>
      <c r="T1466" s="221" t="str">
        <f aca="true">IF(B1466="","",IF(ISERROR(MATCH($J1466,SorP!$B$1:$B$6279,0)),"",INDIRECT("'SorP'!$A$"&amp;MATCH($S1466&amp;$J1466,SorP!C:C,0))))</f>
        <v/>
      </c>
      <c r="U1466" s="222"/>
      <c r="V1466" s="223" t="e">
        <f aca="false">IF(C1466="",NA(),IF(OR(C1466="Smelter not listed",C1466="Smelter not yet identified"),MATCH($B1466&amp;$D1466,'Smelter Look-up'!$J:$J,0),MATCH($B1466&amp;$C1466,'Smelter Look-up'!$J:$J,0)))</f>
        <v>#N/A</v>
      </c>
      <c r="X1466" s="179" t="n">
        <f aca="false">IF(AND(C1466="Smelter not listed",OR(LEN(D1466)=0,LEN(E1466)=0)),1,0)</f>
        <v>0</v>
      </c>
      <c r="AB1466" s="224" t="str">
        <f aca="false">B1466&amp;C1466</f>
        <v/>
      </c>
    </row>
    <row r="1467" s="179" customFormat="true" ht="20.25" hidden="false" customHeight="false" outlineLevel="0" collapsed="false">
      <c r="A1467" s="221"/>
      <c r="B1467" s="211" t="str">
        <f aca="false">IF(LEN(A1467)=0,"",INDEX('Smelter Look-up'!$A:$A,MATCH($A1467,'Smelter Look-up'!$E:$E,0)))</f>
        <v/>
      </c>
      <c r="C1467" s="212" t="str">
        <f aca="false">IF(LEN(A1467)=0,"",INDEX('Smelter Look-up'!$C:$C,MATCH($A1467,'Smelter Look-up'!$E:$E,0)))</f>
        <v/>
      </c>
      <c r="D1467" s="213"/>
      <c r="E1467" s="211" t="str">
        <f aca="true">IF(ISERROR($V1467),"",OFFSET('Smelter Look-up'!$D$4,$V1467-4,0)&amp;"")</f>
        <v/>
      </c>
      <c r="F1467" s="214" t="str">
        <f aca="true">IF(ISERROR($V1467),"",OFFSET('Smelter Look-up'!$E$4,$V1467-4,0))</f>
        <v/>
      </c>
      <c r="G1467" s="214" t="str">
        <f aca="true">IF(C1467=$X$4,IF(ISERROR($V1467),"Enter smelter details","RMI"),IF(ISERROR($V1467),"",OFFSET('Smelter Look-up'!$F$4,$V1467-4,0)))</f>
        <v/>
      </c>
      <c r="H1467" s="215" t="str">
        <f aca="true">IF(ISERROR($V1467),"",OFFSET('Smelter Look-up'!$G$4,$V1467-4,0))</f>
        <v/>
      </c>
      <c r="I1467" s="216" t="str">
        <f aca="true">IF(ISERROR($V1467),"",OFFSET('Smelter Look-up'!$H$4,$V1467-4,0))</f>
        <v/>
      </c>
      <c r="J1467" s="216" t="str">
        <f aca="true">IF(ISERROR($V1467),"",OFFSET('Smelter Look-up'!$I$4,$V1467-4,0))</f>
        <v/>
      </c>
      <c r="K1467" s="217"/>
      <c r="L1467" s="217"/>
      <c r="M1467" s="217"/>
      <c r="N1467" s="217"/>
      <c r="O1467" s="217"/>
      <c r="P1467" s="218"/>
      <c r="Q1467" s="219"/>
      <c r="R1467" s="220" t="str">
        <f aca="true">IF(ISERROR($V1467),"",OFFSET('Smelter Look-up'!$C$4,$V1467-4,0)&amp;"")</f>
        <v/>
      </c>
      <c r="S1467" s="221" t="str">
        <f aca="true">IF(B1467="","",IF(ISERROR(MATCH($E1467,CL,0)),"Unknown",INDIRECT("'C'!$A$"&amp;MATCH($E1467,CL,0)+1)))</f>
        <v/>
      </c>
      <c r="T1467" s="221" t="str">
        <f aca="true">IF(B1467="","",IF(ISERROR(MATCH($J1467,SorP!$B$1:$B$6279,0)),"",INDIRECT("'SorP'!$A$"&amp;MATCH($S1467&amp;$J1467,SorP!C:C,0))))</f>
        <v/>
      </c>
      <c r="U1467" s="222"/>
      <c r="V1467" s="223" t="e">
        <f aca="false">IF(C1467="",NA(),IF(OR(C1467="Smelter not listed",C1467="Smelter not yet identified"),MATCH($B1467&amp;$D1467,'Smelter Look-up'!$J:$J,0),MATCH($B1467&amp;$C1467,'Smelter Look-up'!$J:$J,0)))</f>
        <v>#N/A</v>
      </c>
      <c r="X1467" s="179" t="n">
        <f aca="false">IF(AND(C1467="Smelter not listed",OR(LEN(D1467)=0,LEN(E1467)=0)),1,0)</f>
        <v>0</v>
      </c>
      <c r="AB1467" s="224" t="str">
        <f aca="false">B1467&amp;C1467</f>
        <v/>
      </c>
    </row>
    <row r="1468" s="179" customFormat="true" ht="20.25" hidden="false" customHeight="false" outlineLevel="0" collapsed="false">
      <c r="A1468" s="221"/>
      <c r="B1468" s="211" t="str">
        <f aca="false">IF(LEN(A1468)=0,"",INDEX('Smelter Look-up'!$A:$A,MATCH($A1468,'Smelter Look-up'!$E:$E,0)))</f>
        <v/>
      </c>
      <c r="C1468" s="212" t="str">
        <f aca="false">IF(LEN(A1468)=0,"",INDEX('Smelter Look-up'!$C:$C,MATCH($A1468,'Smelter Look-up'!$E:$E,0)))</f>
        <v/>
      </c>
      <c r="D1468" s="213"/>
      <c r="E1468" s="211" t="str">
        <f aca="true">IF(ISERROR($V1468),"",OFFSET('Smelter Look-up'!$D$4,$V1468-4,0)&amp;"")</f>
        <v/>
      </c>
      <c r="F1468" s="214" t="str">
        <f aca="true">IF(ISERROR($V1468),"",OFFSET('Smelter Look-up'!$E$4,$V1468-4,0))</f>
        <v/>
      </c>
      <c r="G1468" s="214" t="str">
        <f aca="true">IF(C1468=$X$4,IF(ISERROR($V1468),"Enter smelter details","RMI"),IF(ISERROR($V1468),"",OFFSET('Smelter Look-up'!$F$4,$V1468-4,0)))</f>
        <v/>
      </c>
      <c r="H1468" s="215" t="str">
        <f aca="true">IF(ISERROR($V1468),"",OFFSET('Smelter Look-up'!$G$4,$V1468-4,0))</f>
        <v/>
      </c>
      <c r="I1468" s="216" t="str">
        <f aca="true">IF(ISERROR($V1468),"",OFFSET('Smelter Look-up'!$H$4,$V1468-4,0))</f>
        <v/>
      </c>
      <c r="J1468" s="216" t="str">
        <f aca="true">IF(ISERROR($V1468),"",OFFSET('Smelter Look-up'!$I$4,$V1468-4,0))</f>
        <v/>
      </c>
      <c r="K1468" s="217"/>
      <c r="L1468" s="217"/>
      <c r="M1468" s="217"/>
      <c r="N1468" s="217"/>
      <c r="O1468" s="217"/>
      <c r="P1468" s="218"/>
      <c r="Q1468" s="219"/>
      <c r="R1468" s="220" t="str">
        <f aca="true">IF(ISERROR($V1468),"",OFFSET('Smelter Look-up'!$C$4,$V1468-4,0)&amp;"")</f>
        <v/>
      </c>
      <c r="S1468" s="221" t="str">
        <f aca="true">IF(B1468="","",IF(ISERROR(MATCH($E1468,CL,0)),"Unknown",INDIRECT("'C'!$A$"&amp;MATCH($E1468,CL,0)+1)))</f>
        <v/>
      </c>
      <c r="T1468" s="221" t="str">
        <f aca="true">IF(B1468="","",IF(ISERROR(MATCH($J1468,SorP!$B$1:$B$6279,0)),"",INDIRECT("'SorP'!$A$"&amp;MATCH($S1468&amp;$J1468,SorP!C:C,0))))</f>
        <v/>
      </c>
      <c r="U1468" s="222"/>
      <c r="V1468" s="223" t="e">
        <f aca="false">IF(C1468="",NA(),IF(OR(C1468="Smelter not listed",C1468="Smelter not yet identified"),MATCH($B1468&amp;$D1468,'Smelter Look-up'!$J:$J,0),MATCH($B1468&amp;$C1468,'Smelter Look-up'!$J:$J,0)))</f>
        <v>#N/A</v>
      </c>
      <c r="X1468" s="179" t="n">
        <f aca="false">IF(AND(C1468="Smelter not listed",OR(LEN(D1468)=0,LEN(E1468)=0)),1,0)</f>
        <v>0</v>
      </c>
      <c r="AB1468" s="224" t="str">
        <f aca="false">B1468&amp;C1468</f>
        <v/>
      </c>
    </row>
    <row r="1469" s="179" customFormat="true" ht="20.25" hidden="false" customHeight="false" outlineLevel="0" collapsed="false">
      <c r="A1469" s="221"/>
      <c r="B1469" s="211" t="str">
        <f aca="false">IF(LEN(A1469)=0,"",INDEX('Smelter Look-up'!$A:$A,MATCH($A1469,'Smelter Look-up'!$E:$E,0)))</f>
        <v/>
      </c>
      <c r="C1469" s="212" t="str">
        <f aca="false">IF(LEN(A1469)=0,"",INDEX('Smelter Look-up'!$C:$C,MATCH($A1469,'Smelter Look-up'!$E:$E,0)))</f>
        <v/>
      </c>
      <c r="D1469" s="213"/>
      <c r="E1469" s="211" t="str">
        <f aca="true">IF(ISERROR($V1469),"",OFFSET('Smelter Look-up'!$D$4,$V1469-4,0)&amp;"")</f>
        <v/>
      </c>
      <c r="F1469" s="214" t="str">
        <f aca="true">IF(ISERROR($V1469),"",OFFSET('Smelter Look-up'!$E$4,$V1469-4,0))</f>
        <v/>
      </c>
      <c r="G1469" s="214" t="str">
        <f aca="true">IF(C1469=$X$4,IF(ISERROR($V1469),"Enter smelter details","RMI"),IF(ISERROR($V1469),"",OFFSET('Smelter Look-up'!$F$4,$V1469-4,0)))</f>
        <v/>
      </c>
      <c r="H1469" s="215" t="str">
        <f aca="true">IF(ISERROR($V1469),"",OFFSET('Smelter Look-up'!$G$4,$V1469-4,0))</f>
        <v/>
      </c>
      <c r="I1469" s="216" t="str">
        <f aca="true">IF(ISERROR($V1469),"",OFFSET('Smelter Look-up'!$H$4,$V1469-4,0))</f>
        <v/>
      </c>
      <c r="J1469" s="216" t="str">
        <f aca="true">IF(ISERROR($V1469),"",OFFSET('Smelter Look-up'!$I$4,$V1469-4,0))</f>
        <v/>
      </c>
      <c r="K1469" s="217"/>
      <c r="L1469" s="217"/>
      <c r="M1469" s="217"/>
      <c r="N1469" s="217"/>
      <c r="O1469" s="217"/>
      <c r="P1469" s="218"/>
      <c r="Q1469" s="219"/>
      <c r="R1469" s="220" t="str">
        <f aca="true">IF(ISERROR($V1469),"",OFFSET('Smelter Look-up'!$C$4,$V1469-4,0)&amp;"")</f>
        <v/>
      </c>
      <c r="S1469" s="221" t="str">
        <f aca="true">IF(B1469="","",IF(ISERROR(MATCH($E1469,CL,0)),"Unknown",INDIRECT("'C'!$A$"&amp;MATCH($E1469,CL,0)+1)))</f>
        <v/>
      </c>
      <c r="T1469" s="221" t="str">
        <f aca="true">IF(B1469="","",IF(ISERROR(MATCH($J1469,SorP!$B$1:$B$6279,0)),"",INDIRECT("'SorP'!$A$"&amp;MATCH($S1469&amp;$J1469,SorP!C:C,0))))</f>
        <v/>
      </c>
      <c r="U1469" s="222"/>
      <c r="V1469" s="223" t="e">
        <f aca="false">IF(C1469="",NA(),IF(OR(C1469="Smelter not listed",C1469="Smelter not yet identified"),MATCH($B1469&amp;$D1469,'Smelter Look-up'!$J:$J,0),MATCH($B1469&amp;$C1469,'Smelter Look-up'!$J:$J,0)))</f>
        <v>#N/A</v>
      </c>
      <c r="X1469" s="179" t="n">
        <f aca="false">IF(AND(C1469="Smelter not listed",OR(LEN(D1469)=0,LEN(E1469)=0)),1,0)</f>
        <v>0</v>
      </c>
      <c r="AB1469" s="224" t="str">
        <f aca="false">B1469&amp;C1469</f>
        <v/>
      </c>
    </row>
    <row r="1470" s="179" customFormat="true" ht="20.25" hidden="false" customHeight="false" outlineLevel="0" collapsed="false">
      <c r="A1470" s="221"/>
      <c r="B1470" s="211" t="str">
        <f aca="false">IF(LEN(A1470)=0,"",INDEX('Smelter Look-up'!$A:$A,MATCH($A1470,'Smelter Look-up'!$E:$E,0)))</f>
        <v/>
      </c>
      <c r="C1470" s="212" t="str">
        <f aca="false">IF(LEN(A1470)=0,"",INDEX('Smelter Look-up'!$C:$C,MATCH($A1470,'Smelter Look-up'!$E:$E,0)))</f>
        <v/>
      </c>
      <c r="D1470" s="213"/>
      <c r="E1470" s="211" t="str">
        <f aca="true">IF(ISERROR($V1470),"",OFFSET('Smelter Look-up'!$D$4,$V1470-4,0)&amp;"")</f>
        <v/>
      </c>
      <c r="F1470" s="214" t="str">
        <f aca="true">IF(ISERROR($V1470),"",OFFSET('Smelter Look-up'!$E$4,$V1470-4,0))</f>
        <v/>
      </c>
      <c r="G1470" s="214" t="str">
        <f aca="true">IF(C1470=$X$4,IF(ISERROR($V1470),"Enter smelter details","RMI"),IF(ISERROR($V1470),"",OFFSET('Smelter Look-up'!$F$4,$V1470-4,0)))</f>
        <v/>
      </c>
      <c r="H1470" s="215" t="str">
        <f aca="true">IF(ISERROR($V1470),"",OFFSET('Smelter Look-up'!$G$4,$V1470-4,0))</f>
        <v/>
      </c>
      <c r="I1470" s="216" t="str">
        <f aca="true">IF(ISERROR($V1470),"",OFFSET('Smelter Look-up'!$H$4,$V1470-4,0))</f>
        <v/>
      </c>
      <c r="J1470" s="216" t="str">
        <f aca="true">IF(ISERROR($V1470),"",OFFSET('Smelter Look-up'!$I$4,$V1470-4,0))</f>
        <v/>
      </c>
      <c r="K1470" s="217"/>
      <c r="L1470" s="217"/>
      <c r="M1470" s="217"/>
      <c r="N1470" s="217"/>
      <c r="O1470" s="217"/>
      <c r="P1470" s="218"/>
      <c r="Q1470" s="219"/>
      <c r="R1470" s="220" t="str">
        <f aca="true">IF(ISERROR($V1470),"",OFFSET('Smelter Look-up'!$C$4,$V1470-4,0)&amp;"")</f>
        <v/>
      </c>
      <c r="S1470" s="221" t="str">
        <f aca="true">IF(B1470="","",IF(ISERROR(MATCH($E1470,CL,0)),"Unknown",INDIRECT("'C'!$A$"&amp;MATCH($E1470,CL,0)+1)))</f>
        <v/>
      </c>
      <c r="T1470" s="221" t="str">
        <f aca="true">IF(B1470="","",IF(ISERROR(MATCH($J1470,SorP!$B$1:$B$6279,0)),"",INDIRECT("'SorP'!$A$"&amp;MATCH($S1470&amp;$J1470,SorP!C:C,0))))</f>
        <v/>
      </c>
      <c r="U1470" s="222"/>
      <c r="V1470" s="223" t="e">
        <f aca="false">IF(C1470="",NA(),IF(OR(C1470="Smelter not listed",C1470="Smelter not yet identified"),MATCH($B1470&amp;$D1470,'Smelter Look-up'!$J:$J,0),MATCH($B1470&amp;$C1470,'Smelter Look-up'!$J:$J,0)))</f>
        <v>#N/A</v>
      </c>
      <c r="X1470" s="179" t="n">
        <f aca="false">IF(AND(C1470="Smelter not listed",OR(LEN(D1470)=0,LEN(E1470)=0)),1,0)</f>
        <v>0</v>
      </c>
      <c r="AB1470" s="224" t="str">
        <f aca="false">B1470&amp;C1470</f>
        <v/>
      </c>
    </row>
    <row r="1471" s="179" customFormat="true" ht="20.25" hidden="false" customHeight="false" outlineLevel="0" collapsed="false">
      <c r="A1471" s="221"/>
      <c r="B1471" s="211" t="str">
        <f aca="false">IF(LEN(A1471)=0,"",INDEX('Smelter Look-up'!$A:$A,MATCH($A1471,'Smelter Look-up'!$E:$E,0)))</f>
        <v/>
      </c>
      <c r="C1471" s="212" t="str">
        <f aca="false">IF(LEN(A1471)=0,"",INDEX('Smelter Look-up'!$C:$C,MATCH($A1471,'Smelter Look-up'!$E:$E,0)))</f>
        <v/>
      </c>
      <c r="D1471" s="213"/>
      <c r="E1471" s="211" t="str">
        <f aca="true">IF(ISERROR($V1471),"",OFFSET('Smelter Look-up'!$D$4,$V1471-4,0)&amp;"")</f>
        <v/>
      </c>
      <c r="F1471" s="214" t="str">
        <f aca="true">IF(ISERROR($V1471),"",OFFSET('Smelter Look-up'!$E$4,$V1471-4,0))</f>
        <v/>
      </c>
      <c r="G1471" s="214" t="str">
        <f aca="true">IF(C1471=$X$4,IF(ISERROR($V1471),"Enter smelter details","RMI"),IF(ISERROR($V1471),"",OFFSET('Smelter Look-up'!$F$4,$V1471-4,0)))</f>
        <v/>
      </c>
      <c r="H1471" s="215" t="str">
        <f aca="true">IF(ISERROR($V1471),"",OFFSET('Smelter Look-up'!$G$4,$V1471-4,0))</f>
        <v/>
      </c>
      <c r="I1471" s="216" t="str">
        <f aca="true">IF(ISERROR($V1471),"",OFFSET('Smelter Look-up'!$H$4,$V1471-4,0))</f>
        <v/>
      </c>
      <c r="J1471" s="216" t="str">
        <f aca="true">IF(ISERROR($V1471),"",OFFSET('Smelter Look-up'!$I$4,$V1471-4,0))</f>
        <v/>
      </c>
      <c r="K1471" s="217"/>
      <c r="L1471" s="217"/>
      <c r="M1471" s="217"/>
      <c r="N1471" s="217"/>
      <c r="O1471" s="217"/>
      <c r="P1471" s="218"/>
      <c r="Q1471" s="219"/>
      <c r="R1471" s="220" t="str">
        <f aca="true">IF(ISERROR($V1471),"",OFFSET('Smelter Look-up'!$C$4,$V1471-4,0)&amp;"")</f>
        <v/>
      </c>
      <c r="S1471" s="221" t="str">
        <f aca="true">IF(B1471="","",IF(ISERROR(MATCH($E1471,CL,0)),"Unknown",INDIRECT("'C'!$A$"&amp;MATCH($E1471,CL,0)+1)))</f>
        <v/>
      </c>
      <c r="T1471" s="221" t="str">
        <f aca="true">IF(B1471="","",IF(ISERROR(MATCH($J1471,SorP!$B$1:$B$6279,0)),"",INDIRECT("'SorP'!$A$"&amp;MATCH($S1471&amp;$J1471,SorP!C:C,0))))</f>
        <v/>
      </c>
      <c r="U1471" s="222"/>
      <c r="V1471" s="223" t="e">
        <f aca="false">IF(C1471="",NA(),IF(OR(C1471="Smelter not listed",C1471="Smelter not yet identified"),MATCH($B1471&amp;$D1471,'Smelter Look-up'!$J:$J,0),MATCH($B1471&amp;$C1471,'Smelter Look-up'!$J:$J,0)))</f>
        <v>#N/A</v>
      </c>
      <c r="X1471" s="179" t="n">
        <f aca="false">IF(AND(C1471="Smelter not listed",OR(LEN(D1471)=0,LEN(E1471)=0)),1,0)</f>
        <v>0</v>
      </c>
      <c r="AB1471" s="224" t="str">
        <f aca="false">B1471&amp;C1471</f>
        <v/>
      </c>
    </row>
    <row r="1472" s="179" customFormat="true" ht="20.25" hidden="false" customHeight="false" outlineLevel="0" collapsed="false">
      <c r="A1472" s="221"/>
      <c r="B1472" s="211" t="str">
        <f aca="false">IF(LEN(A1472)=0,"",INDEX('Smelter Look-up'!$A:$A,MATCH($A1472,'Smelter Look-up'!$E:$E,0)))</f>
        <v/>
      </c>
      <c r="C1472" s="212" t="str">
        <f aca="false">IF(LEN(A1472)=0,"",INDEX('Smelter Look-up'!$C:$C,MATCH($A1472,'Smelter Look-up'!$E:$E,0)))</f>
        <v/>
      </c>
      <c r="D1472" s="213"/>
      <c r="E1472" s="211" t="str">
        <f aca="true">IF(ISERROR($V1472),"",OFFSET('Smelter Look-up'!$D$4,$V1472-4,0)&amp;"")</f>
        <v/>
      </c>
      <c r="F1472" s="214" t="str">
        <f aca="true">IF(ISERROR($V1472),"",OFFSET('Smelter Look-up'!$E$4,$V1472-4,0))</f>
        <v/>
      </c>
      <c r="G1472" s="214" t="str">
        <f aca="true">IF(C1472=$X$4,IF(ISERROR($V1472),"Enter smelter details","RMI"),IF(ISERROR($V1472),"",OFFSET('Smelter Look-up'!$F$4,$V1472-4,0)))</f>
        <v/>
      </c>
      <c r="H1472" s="215" t="str">
        <f aca="true">IF(ISERROR($V1472),"",OFFSET('Smelter Look-up'!$G$4,$V1472-4,0))</f>
        <v/>
      </c>
      <c r="I1472" s="216" t="str">
        <f aca="true">IF(ISERROR($V1472),"",OFFSET('Smelter Look-up'!$H$4,$V1472-4,0))</f>
        <v/>
      </c>
      <c r="J1472" s="216" t="str">
        <f aca="true">IF(ISERROR($V1472),"",OFFSET('Smelter Look-up'!$I$4,$V1472-4,0))</f>
        <v/>
      </c>
      <c r="K1472" s="217"/>
      <c r="L1472" s="217"/>
      <c r="M1472" s="217"/>
      <c r="N1472" s="217"/>
      <c r="O1472" s="217"/>
      <c r="P1472" s="218"/>
      <c r="Q1472" s="219"/>
      <c r="R1472" s="220" t="str">
        <f aca="true">IF(ISERROR($V1472),"",OFFSET('Smelter Look-up'!$C$4,$V1472-4,0)&amp;"")</f>
        <v/>
      </c>
      <c r="S1472" s="221" t="str">
        <f aca="true">IF(B1472="","",IF(ISERROR(MATCH($E1472,CL,0)),"Unknown",INDIRECT("'C'!$A$"&amp;MATCH($E1472,CL,0)+1)))</f>
        <v/>
      </c>
      <c r="T1472" s="221" t="str">
        <f aca="true">IF(B1472="","",IF(ISERROR(MATCH($J1472,SorP!$B$1:$B$6279,0)),"",INDIRECT("'SorP'!$A$"&amp;MATCH($S1472&amp;$J1472,SorP!C:C,0))))</f>
        <v/>
      </c>
      <c r="U1472" s="222"/>
      <c r="V1472" s="223" t="e">
        <f aca="false">IF(C1472="",NA(),IF(OR(C1472="Smelter not listed",C1472="Smelter not yet identified"),MATCH($B1472&amp;$D1472,'Smelter Look-up'!$J:$J,0),MATCH($B1472&amp;$C1472,'Smelter Look-up'!$J:$J,0)))</f>
        <v>#N/A</v>
      </c>
      <c r="X1472" s="179" t="n">
        <f aca="false">IF(AND(C1472="Smelter not listed",OR(LEN(D1472)=0,LEN(E1472)=0)),1,0)</f>
        <v>0</v>
      </c>
      <c r="AB1472" s="224" t="str">
        <f aca="false">B1472&amp;C1472</f>
        <v/>
      </c>
    </row>
    <row r="1473" s="179" customFormat="true" ht="20.25" hidden="false" customHeight="false" outlineLevel="0" collapsed="false">
      <c r="A1473" s="221"/>
      <c r="B1473" s="211" t="str">
        <f aca="false">IF(LEN(A1473)=0,"",INDEX('Smelter Look-up'!$A:$A,MATCH($A1473,'Smelter Look-up'!$E:$E,0)))</f>
        <v/>
      </c>
      <c r="C1473" s="212" t="str">
        <f aca="false">IF(LEN(A1473)=0,"",INDEX('Smelter Look-up'!$C:$C,MATCH($A1473,'Smelter Look-up'!$E:$E,0)))</f>
        <v/>
      </c>
      <c r="D1473" s="213"/>
      <c r="E1473" s="211" t="str">
        <f aca="true">IF(ISERROR($V1473),"",OFFSET('Smelter Look-up'!$D$4,$V1473-4,0)&amp;"")</f>
        <v/>
      </c>
      <c r="F1473" s="214" t="str">
        <f aca="true">IF(ISERROR($V1473),"",OFFSET('Smelter Look-up'!$E$4,$V1473-4,0))</f>
        <v/>
      </c>
      <c r="G1473" s="214" t="str">
        <f aca="true">IF(C1473=$X$4,IF(ISERROR($V1473),"Enter smelter details","RMI"),IF(ISERROR($V1473),"",OFFSET('Smelter Look-up'!$F$4,$V1473-4,0)))</f>
        <v/>
      </c>
      <c r="H1473" s="215" t="str">
        <f aca="true">IF(ISERROR($V1473),"",OFFSET('Smelter Look-up'!$G$4,$V1473-4,0))</f>
        <v/>
      </c>
      <c r="I1473" s="216" t="str">
        <f aca="true">IF(ISERROR($V1473),"",OFFSET('Smelter Look-up'!$H$4,$V1473-4,0))</f>
        <v/>
      </c>
      <c r="J1473" s="216" t="str">
        <f aca="true">IF(ISERROR($V1473),"",OFFSET('Smelter Look-up'!$I$4,$V1473-4,0))</f>
        <v/>
      </c>
      <c r="K1473" s="217"/>
      <c r="L1473" s="217"/>
      <c r="M1473" s="217"/>
      <c r="N1473" s="217"/>
      <c r="O1473" s="217"/>
      <c r="P1473" s="218"/>
      <c r="Q1473" s="219"/>
      <c r="R1473" s="220" t="str">
        <f aca="true">IF(ISERROR($V1473),"",OFFSET('Smelter Look-up'!$C$4,$V1473-4,0)&amp;"")</f>
        <v/>
      </c>
      <c r="S1473" s="221" t="str">
        <f aca="true">IF(B1473="","",IF(ISERROR(MATCH($E1473,CL,0)),"Unknown",INDIRECT("'C'!$A$"&amp;MATCH($E1473,CL,0)+1)))</f>
        <v/>
      </c>
      <c r="T1473" s="221" t="str">
        <f aca="true">IF(B1473="","",IF(ISERROR(MATCH($J1473,SorP!$B$1:$B$6279,0)),"",INDIRECT("'SorP'!$A$"&amp;MATCH($S1473&amp;$J1473,SorP!C:C,0))))</f>
        <v/>
      </c>
      <c r="U1473" s="222"/>
      <c r="V1473" s="223" t="e">
        <f aca="false">IF(C1473="",NA(),IF(OR(C1473="Smelter not listed",C1473="Smelter not yet identified"),MATCH($B1473&amp;$D1473,'Smelter Look-up'!$J:$J,0),MATCH($B1473&amp;$C1473,'Smelter Look-up'!$J:$J,0)))</f>
        <v>#N/A</v>
      </c>
      <c r="X1473" s="179" t="n">
        <f aca="false">IF(AND(C1473="Smelter not listed",OR(LEN(D1473)=0,LEN(E1473)=0)),1,0)</f>
        <v>0</v>
      </c>
      <c r="AB1473" s="224" t="str">
        <f aca="false">B1473&amp;C1473</f>
        <v/>
      </c>
    </row>
    <row r="1474" s="179" customFormat="true" ht="20.25" hidden="false" customHeight="false" outlineLevel="0" collapsed="false">
      <c r="A1474" s="221"/>
      <c r="B1474" s="211" t="str">
        <f aca="false">IF(LEN(A1474)=0,"",INDEX('Smelter Look-up'!$A:$A,MATCH($A1474,'Smelter Look-up'!$E:$E,0)))</f>
        <v/>
      </c>
      <c r="C1474" s="212" t="str">
        <f aca="false">IF(LEN(A1474)=0,"",INDEX('Smelter Look-up'!$C:$C,MATCH($A1474,'Smelter Look-up'!$E:$E,0)))</f>
        <v/>
      </c>
      <c r="D1474" s="213"/>
      <c r="E1474" s="211" t="str">
        <f aca="true">IF(ISERROR($V1474),"",OFFSET('Smelter Look-up'!$D$4,$V1474-4,0)&amp;"")</f>
        <v/>
      </c>
      <c r="F1474" s="214" t="str">
        <f aca="true">IF(ISERROR($V1474),"",OFFSET('Smelter Look-up'!$E$4,$V1474-4,0))</f>
        <v/>
      </c>
      <c r="G1474" s="214" t="str">
        <f aca="true">IF(C1474=$X$4,IF(ISERROR($V1474),"Enter smelter details","RMI"),IF(ISERROR($V1474),"",OFFSET('Smelter Look-up'!$F$4,$V1474-4,0)))</f>
        <v/>
      </c>
      <c r="H1474" s="215" t="str">
        <f aca="true">IF(ISERROR($V1474),"",OFFSET('Smelter Look-up'!$G$4,$V1474-4,0))</f>
        <v/>
      </c>
      <c r="I1474" s="216" t="str">
        <f aca="true">IF(ISERROR($V1474),"",OFFSET('Smelter Look-up'!$H$4,$V1474-4,0))</f>
        <v/>
      </c>
      <c r="J1474" s="216" t="str">
        <f aca="true">IF(ISERROR($V1474),"",OFFSET('Smelter Look-up'!$I$4,$V1474-4,0))</f>
        <v/>
      </c>
      <c r="K1474" s="217"/>
      <c r="L1474" s="217"/>
      <c r="M1474" s="217"/>
      <c r="N1474" s="217"/>
      <c r="O1474" s="217"/>
      <c r="P1474" s="218"/>
      <c r="Q1474" s="219"/>
      <c r="R1474" s="220" t="str">
        <f aca="true">IF(ISERROR($V1474),"",OFFSET('Smelter Look-up'!$C$4,$V1474-4,0)&amp;"")</f>
        <v/>
      </c>
      <c r="S1474" s="221" t="str">
        <f aca="true">IF(B1474="","",IF(ISERROR(MATCH($E1474,CL,0)),"Unknown",INDIRECT("'C'!$A$"&amp;MATCH($E1474,CL,0)+1)))</f>
        <v/>
      </c>
      <c r="T1474" s="221" t="str">
        <f aca="true">IF(B1474="","",IF(ISERROR(MATCH($J1474,SorP!$B$1:$B$6279,0)),"",INDIRECT("'SorP'!$A$"&amp;MATCH($S1474&amp;$J1474,SorP!C:C,0))))</f>
        <v/>
      </c>
      <c r="U1474" s="222"/>
      <c r="V1474" s="223" t="e">
        <f aca="false">IF(C1474="",NA(),IF(OR(C1474="Smelter not listed",C1474="Smelter not yet identified"),MATCH($B1474&amp;$D1474,'Smelter Look-up'!$J:$J,0),MATCH($B1474&amp;$C1474,'Smelter Look-up'!$J:$J,0)))</f>
        <v>#N/A</v>
      </c>
      <c r="X1474" s="179" t="n">
        <f aca="false">IF(AND(C1474="Smelter not listed",OR(LEN(D1474)=0,LEN(E1474)=0)),1,0)</f>
        <v>0</v>
      </c>
      <c r="AB1474" s="224" t="str">
        <f aca="false">B1474&amp;C1474</f>
        <v/>
      </c>
    </row>
    <row r="1475" s="179" customFormat="true" ht="20.25" hidden="false" customHeight="false" outlineLevel="0" collapsed="false">
      <c r="A1475" s="221"/>
      <c r="B1475" s="211" t="str">
        <f aca="false">IF(LEN(A1475)=0,"",INDEX('Smelter Look-up'!$A:$A,MATCH($A1475,'Smelter Look-up'!$E:$E,0)))</f>
        <v/>
      </c>
      <c r="C1475" s="212" t="str">
        <f aca="false">IF(LEN(A1475)=0,"",INDEX('Smelter Look-up'!$C:$C,MATCH($A1475,'Smelter Look-up'!$E:$E,0)))</f>
        <v/>
      </c>
      <c r="D1475" s="213"/>
      <c r="E1475" s="211" t="str">
        <f aca="true">IF(ISERROR($V1475),"",OFFSET('Smelter Look-up'!$D$4,$V1475-4,0)&amp;"")</f>
        <v/>
      </c>
      <c r="F1475" s="214" t="str">
        <f aca="true">IF(ISERROR($V1475),"",OFFSET('Smelter Look-up'!$E$4,$V1475-4,0))</f>
        <v/>
      </c>
      <c r="G1475" s="214" t="str">
        <f aca="true">IF(C1475=$X$4,IF(ISERROR($V1475),"Enter smelter details","RMI"),IF(ISERROR($V1475),"",OFFSET('Smelter Look-up'!$F$4,$V1475-4,0)))</f>
        <v/>
      </c>
      <c r="H1475" s="215" t="str">
        <f aca="true">IF(ISERROR($V1475),"",OFFSET('Smelter Look-up'!$G$4,$V1475-4,0))</f>
        <v/>
      </c>
      <c r="I1475" s="216" t="str">
        <f aca="true">IF(ISERROR($V1475),"",OFFSET('Smelter Look-up'!$H$4,$V1475-4,0))</f>
        <v/>
      </c>
      <c r="J1475" s="216" t="str">
        <f aca="true">IF(ISERROR($V1475),"",OFFSET('Smelter Look-up'!$I$4,$V1475-4,0))</f>
        <v/>
      </c>
      <c r="K1475" s="217"/>
      <c r="L1475" s="217"/>
      <c r="M1475" s="217"/>
      <c r="N1475" s="217"/>
      <c r="O1475" s="217"/>
      <c r="P1475" s="218"/>
      <c r="Q1475" s="219"/>
      <c r="R1475" s="220" t="str">
        <f aca="true">IF(ISERROR($V1475),"",OFFSET('Smelter Look-up'!$C$4,$V1475-4,0)&amp;"")</f>
        <v/>
      </c>
      <c r="S1475" s="221" t="str">
        <f aca="true">IF(B1475="","",IF(ISERROR(MATCH($E1475,CL,0)),"Unknown",INDIRECT("'C'!$A$"&amp;MATCH($E1475,CL,0)+1)))</f>
        <v/>
      </c>
      <c r="T1475" s="221" t="str">
        <f aca="true">IF(B1475="","",IF(ISERROR(MATCH($J1475,SorP!$B$1:$B$6279,0)),"",INDIRECT("'SorP'!$A$"&amp;MATCH($S1475&amp;$J1475,SorP!C:C,0))))</f>
        <v/>
      </c>
      <c r="U1475" s="222"/>
      <c r="V1475" s="223" t="e">
        <f aca="false">IF(C1475="",NA(),IF(OR(C1475="Smelter not listed",C1475="Smelter not yet identified"),MATCH($B1475&amp;$D1475,'Smelter Look-up'!$J:$J,0),MATCH($B1475&amp;$C1475,'Smelter Look-up'!$J:$J,0)))</f>
        <v>#N/A</v>
      </c>
      <c r="X1475" s="179" t="n">
        <f aca="false">IF(AND(C1475="Smelter not listed",OR(LEN(D1475)=0,LEN(E1475)=0)),1,0)</f>
        <v>0</v>
      </c>
      <c r="AB1475" s="224" t="str">
        <f aca="false">B1475&amp;C1475</f>
        <v/>
      </c>
    </row>
    <row r="1476" s="179" customFormat="true" ht="20.25" hidden="false" customHeight="false" outlineLevel="0" collapsed="false">
      <c r="A1476" s="221"/>
      <c r="B1476" s="211" t="str">
        <f aca="false">IF(LEN(A1476)=0,"",INDEX('Smelter Look-up'!$A:$A,MATCH($A1476,'Smelter Look-up'!$E:$E,0)))</f>
        <v/>
      </c>
      <c r="C1476" s="212" t="str">
        <f aca="false">IF(LEN(A1476)=0,"",INDEX('Smelter Look-up'!$C:$C,MATCH($A1476,'Smelter Look-up'!$E:$E,0)))</f>
        <v/>
      </c>
      <c r="D1476" s="213"/>
      <c r="E1476" s="211" t="str">
        <f aca="true">IF(ISERROR($V1476),"",OFFSET('Smelter Look-up'!$D$4,$V1476-4,0)&amp;"")</f>
        <v/>
      </c>
      <c r="F1476" s="214" t="str">
        <f aca="true">IF(ISERROR($V1476),"",OFFSET('Smelter Look-up'!$E$4,$V1476-4,0))</f>
        <v/>
      </c>
      <c r="G1476" s="214" t="str">
        <f aca="true">IF(C1476=$X$4,IF(ISERROR($V1476),"Enter smelter details","RMI"),IF(ISERROR($V1476),"",OFFSET('Smelter Look-up'!$F$4,$V1476-4,0)))</f>
        <v/>
      </c>
      <c r="H1476" s="215" t="str">
        <f aca="true">IF(ISERROR($V1476),"",OFFSET('Smelter Look-up'!$G$4,$V1476-4,0))</f>
        <v/>
      </c>
      <c r="I1476" s="216" t="str">
        <f aca="true">IF(ISERROR($V1476),"",OFFSET('Smelter Look-up'!$H$4,$V1476-4,0))</f>
        <v/>
      </c>
      <c r="J1476" s="216" t="str">
        <f aca="true">IF(ISERROR($V1476),"",OFFSET('Smelter Look-up'!$I$4,$V1476-4,0))</f>
        <v/>
      </c>
      <c r="K1476" s="217"/>
      <c r="L1476" s="217"/>
      <c r="M1476" s="217"/>
      <c r="N1476" s="217"/>
      <c r="O1476" s="217"/>
      <c r="P1476" s="218"/>
      <c r="Q1476" s="219"/>
      <c r="R1476" s="220" t="str">
        <f aca="true">IF(ISERROR($V1476),"",OFFSET('Smelter Look-up'!$C$4,$V1476-4,0)&amp;"")</f>
        <v/>
      </c>
      <c r="S1476" s="221" t="str">
        <f aca="true">IF(B1476="","",IF(ISERROR(MATCH($E1476,CL,0)),"Unknown",INDIRECT("'C'!$A$"&amp;MATCH($E1476,CL,0)+1)))</f>
        <v/>
      </c>
      <c r="T1476" s="221" t="str">
        <f aca="true">IF(B1476="","",IF(ISERROR(MATCH($J1476,SorP!$B$1:$B$6279,0)),"",INDIRECT("'SorP'!$A$"&amp;MATCH($S1476&amp;$J1476,SorP!C:C,0))))</f>
        <v/>
      </c>
      <c r="U1476" s="222"/>
      <c r="V1476" s="223" t="e">
        <f aca="false">IF(C1476="",NA(),IF(OR(C1476="Smelter not listed",C1476="Smelter not yet identified"),MATCH($B1476&amp;$D1476,'Smelter Look-up'!$J:$J,0),MATCH($B1476&amp;$C1476,'Smelter Look-up'!$J:$J,0)))</f>
        <v>#N/A</v>
      </c>
      <c r="X1476" s="179" t="n">
        <f aca="false">IF(AND(C1476="Smelter not listed",OR(LEN(D1476)=0,LEN(E1476)=0)),1,0)</f>
        <v>0</v>
      </c>
      <c r="AB1476" s="224" t="str">
        <f aca="false">B1476&amp;C1476</f>
        <v/>
      </c>
    </row>
    <row r="1477" s="179" customFormat="true" ht="20.25" hidden="false" customHeight="false" outlineLevel="0" collapsed="false">
      <c r="A1477" s="221"/>
      <c r="B1477" s="211" t="str">
        <f aca="false">IF(LEN(A1477)=0,"",INDEX('Smelter Look-up'!$A:$A,MATCH($A1477,'Smelter Look-up'!$E:$E,0)))</f>
        <v/>
      </c>
      <c r="C1477" s="212" t="str">
        <f aca="false">IF(LEN(A1477)=0,"",INDEX('Smelter Look-up'!$C:$C,MATCH($A1477,'Smelter Look-up'!$E:$E,0)))</f>
        <v/>
      </c>
      <c r="D1477" s="213"/>
      <c r="E1477" s="211" t="str">
        <f aca="true">IF(ISERROR($V1477),"",OFFSET('Smelter Look-up'!$D$4,$V1477-4,0)&amp;"")</f>
        <v/>
      </c>
      <c r="F1477" s="214" t="str">
        <f aca="true">IF(ISERROR($V1477),"",OFFSET('Smelter Look-up'!$E$4,$V1477-4,0))</f>
        <v/>
      </c>
      <c r="G1477" s="214" t="str">
        <f aca="true">IF(C1477=$X$4,IF(ISERROR($V1477),"Enter smelter details","RMI"),IF(ISERROR($V1477),"",OFFSET('Smelter Look-up'!$F$4,$V1477-4,0)))</f>
        <v/>
      </c>
      <c r="H1477" s="215" t="str">
        <f aca="true">IF(ISERROR($V1477),"",OFFSET('Smelter Look-up'!$G$4,$V1477-4,0))</f>
        <v/>
      </c>
      <c r="I1477" s="216" t="str">
        <f aca="true">IF(ISERROR($V1477),"",OFFSET('Smelter Look-up'!$H$4,$V1477-4,0))</f>
        <v/>
      </c>
      <c r="J1477" s="216" t="str">
        <f aca="true">IF(ISERROR($V1477),"",OFFSET('Smelter Look-up'!$I$4,$V1477-4,0))</f>
        <v/>
      </c>
      <c r="K1477" s="217"/>
      <c r="L1477" s="217"/>
      <c r="M1477" s="217"/>
      <c r="N1477" s="217"/>
      <c r="O1477" s="217"/>
      <c r="P1477" s="218"/>
      <c r="Q1477" s="219"/>
      <c r="R1477" s="220" t="str">
        <f aca="true">IF(ISERROR($V1477),"",OFFSET('Smelter Look-up'!$C$4,$V1477-4,0)&amp;"")</f>
        <v/>
      </c>
      <c r="S1477" s="221" t="str">
        <f aca="true">IF(B1477="","",IF(ISERROR(MATCH($E1477,CL,0)),"Unknown",INDIRECT("'C'!$A$"&amp;MATCH($E1477,CL,0)+1)))</f>
        <v/>
      </c>
      <c r="T1477" s="221" t="str">
        <f aca="true">IF(B1477="","",IF(ISERROR(MATCH($J1477,SorP!$B$1:$B$6279,0)),"",INDIRECT("'SorP'!$A$"&amp;MATCH($S1477&amp;$J1477,SorP!C:C,0))))</f>
        <v/>
      </c>
      <c r="U1477" s="222"/>
      <c r="V1477" s="223" t="e">
        <f aca="false">IF(C1477="",NA(),IF(OR(C1477="Smelter not listed",C1477="Smelter not yet identified"),MATCH($B1477&amp;$D1477,'Smelter Look-up'!$J:$J,0),MATCH($B1477&amp;$C1477,'Smelter Look-up'!$J:$J,0)))</f>
        <v>#N/A</v>
      </c>
      <c r="X1477" s="179" t="n">
        <f aca="false">IF(AND(C1477="Smelter not listed",OR(LEN(D1477)=0,LEN(E1477)=0)),1,0)</f>
        <v>0</v>
      </c>
      <c r="AB1477" s="224" t="str">
        <f aca="false">B1477&amp;C1477</f>
        <v/>
      </c>
    </row>
    <row r="1478" s="179" customFormat="true" ht="20.25" hidden="false" customHeight="false" outlineLevel="0" collapsed="false">
      <c r="A1478" s="221"/>
      <c r="B1478" s="211" t="str">
        <f aca="false">IF(LEN(A1478)=0,"",INDEX('Smelter Look-up'!$A:$A,MATCH($A1478,'Smelter Look-up'!$E:$E,0)))</f>
        <v/>
      </c>
      <c r="C1478" s="212" t="str">
        <f aca="false">IF(LEN(A1478)=0,"",INDEX('Smelter Look-up'!$C:$C,MATCH($A1478,'Smelter Look-up'!$E:$E,0)))</f>
        <v/>
      </c>
      <c r="D1478" s="213"/>
      <c r="E1478" s="211" t="str">
        <f aca="true">IF(ISERROR($V1478),"",OFFSET('Smelter Look-up'!$D$4,$V1478-4,0)&amp;"")</f>
        <v/>
      </c>
      <c r="F1478" s="214" t="str">
        <f aca="true">IF(ISERROR($V1478),"",OFFSET('Smelter Look-up'!$E$4,$V1478-4,0))</f>
        <v/>
      </c>
      <c r="G1478" s="214" t="str">
        <f aca="true">IF(C1478=$X$4,IF(ISERROR($V1478),"Enter smelter details","RMI"),IF(ISERROR($V1478),"",OFFSET('Smelter Look-up'!$F$4,$V1478-4,0)))</f>
        <v/>
      </c>
      <c r="H1478" s="215" t="str">
        <f aca="true">IF(ISERROR($V1478),"",OFFSET('Smelter Look-up'!$G$4,$V1478-4,0))</f>
        <v/>
      </c>
      <c r="I1478" s="216" t="str">
        <f aca="true">IF(ISERROR($V1478),"",OFFSET('Smelter Look-up'!$H$4,$V1478-4,0))</f>
        <v/>
      </c>
      <c r="J1478" s="216" t="str">
        <f aca="true">IF(ISERROR($V1478),"",OFFSET('Smelter Look-up'!$I$4,$V1478-4,0))</f>
        <v/>
      </c>
      <c r="K1478" s="217"/>
      <c r="L1478" s="217"/>
      <c r="M1478" s="217"/>
      <c r="N1478" s="217"/>
      <c r="O1478" s="217"/>
      <c r="P1478" s="218"/>
      <c r="Q1478" s="219"/>
      <c r="R1478" s="220" t="str">
        <f aca="true">IF(ISERROR($V1478),"",OFFSET('Smelter Look-up'!$C$4,$V1478-4,0)&amp;"")</f>
        <v/>
      </c>
      <c r="S1478" s="221" t="str">
        <f aca="true">IF(B1478="","",IF(ISERROR(MATCH($E1478,CL,0)),"Unknown",INDIRECT("'C'!$A$"&amp;MATCH($E1478,CL,0)+1)))</f>
        <v/>
      </c>
      <c r="T1478" s="221" t="str">
        <f aca="true">IF(B1478="","",IF(ISERROR(MATCH($J1478,SorP!$B$1:$B$6279,0)),"",INDIRECT("'SorP'!$A$"&amp;MATCH($S1478&amp;$J1478,SorP!C:C,0))))</f>
        <v/>
      </c>
      <c r="U1478" s="222"/>
      <c r="V1478" s="223" t="e">
        <f aca="false">IF(C1478="",NA(),IF(OR(C1478="Smelter not listed",C1478="Smelter not yet identified"),MATCH($B1478&amp;$D1478,'Smelter Look-up'!$J:$J,0),MATCH($B1478&amp;$C1478,'Smelter Look-up'!$J:$J,0)))</f>
        <v>#N/A</v>
      </c>
      <c r="X1478" s="179" t="n">
        <f aca="false">IF(AND(C1478="Smelter not listed",OR(LEN(D1478)=0,LEN(E1478)=0)),1,0)</f>
        <v>0</v>
      </c>
      <c r="AB1478" s="224" t="str">
        <f aca="false">B1478&amp;C1478</f>
        <v/>
      </c>
    </row>
    <row r="1479" s="179" customFormat="true" ht="20.25" hidden="false" customHeight="false" outlineLevel="0" collapsed="false">
      <c r="A1479" s="221"/>
      <c r="B1479" s="211" t="str">
        <f aca="false">IF(LEN(A1479)=0,"",INDEX('Smelter Look-up'!$A:$A,MATCH($A1479,'Smelter Look-up'!$E:$E,0)))</f>
        <v/>
      </c>
      <c r="C1479" s="212" t="str">
        <f aca="false">IF(LEN(A1479)=0,"",INDEX('Smelter Look-up'!$C:$C,MATCH($A1479,'Smelter Look-up'!$E:$E,0)))</f>
        <v/>
      </c>
      <c r="D1479" s="213"/>
      <c r="E1479" s="211" t="str">
        <f aca="true">IF(ISERROR($V1479),"",OFFSET('Smelter Look-up'!$D$4,$V1479-4,0)&amp;"")</f>
        <v/>
      </c>
      <c r="F1479" s="214" t="str">
        <f aca="true">IF(ISERROR($V1479),"",OFFSET('Smelter Look-up'!$E$4,$V1479-4,0))</f>
        <v/>
      </c>
      <c r="G1479" s="214" t="str">
        <f aca="true">IF(C1479=$X$4,IF(ISERROR($V1479),"Enter smelter details","RMI"),IF(ISERROR($V1479),"",OFFSET('Smelter Look-up'!$F$4,$V1479-4,0)))</f>
        <v/>
      </c>
      <c r="H1479" s="215" t="str">
        <f aca="true">IF(ISERROR($V1479),"",OFFSET('Smelter Look-up'!$G$4,$V1479-4,0))</f>
        <v/>
      </c>
      <c r="I1479" s="216" t="str">
        <f aca="true">IF(ISERROR($V1479),"",OFFSET('Smelter Look-up'!$H$4,$V1479-4,0))</f>
        <v/>
      </c>
      <c r="J1479" s="216" t="str">
        <f aca="true">IF(ISERROR($V1479),"",OFFSET('Smelter Look-up'!$I$4,$V1479-4,0))</f>
        <v/>
      </c>
      <c r="K1479" s="217"/>
      <c r="L1479" s="217"/>
      <c r="M1479" s="217"/>
      <c r="N1479" s="217"/>
      <c r="O1479" s="217"/>
      <c r="P1479" s="218"/>
      <c r="Q1479" s="219"/>
      <c r="R1479" s="220" t="str">
        <f aca="true">IF(ISERROR($V1479),"",OFFSET('Smelter Look-up'!$C$4,$V1479-4,0)&amp;"")</f>
        <v/>
      </c>
      <c r="S1479" s="221" t="str">
        <f aca="true">IF(B1479="","",IF(ISERROR(MATCH($E1479,CL,0)),"Unknown",INDIRECT("'C'!$A$"&amp;MATCH($E1479,CL,0)+1)))</f>
        <v/>
      </c>
      <c r="T1479" s="221" t="str">
        <f aca="true">IF(B1479="","",IF(ISERROR(MATCH($J1479,SorP!$B$1:$B$6279,0)),"",INDIRECT("'SorP'!$A$"&amp;MATCH($S1479&amp;$J1479,SorP!C:C,0))))</f>
        <v/>
      </c>
      <c r="U1479" s="222"/>
      <c r="V1479" s="223" t="e">
        <f aca="false">IF(C1479="",NA(),IF(OR(C1479="Smelter not listed",C1479="Smelter not yet identified"),MATCH($B1479&amp;$D1479,'Smelter Look-up'!$J:$J,0),MATCH($B1479&amp;$C1479,'Smelter Look-up'!$J:$J,0)))</f>
        <v>#N/A</v>
      </c>
      <c r="X1479" s="179" t="n">
        <f aca="false">IF(AND(C1479="Smelter not listed",OR(LEN(D1479)=0,LEN(E1479)=0)),1,0)</f>
        <v>0</v>
      </c>
      <c r="AB1479" s="224" t="str">
        <f aca="false">B1479&amp;C1479</f>
        <v/>
      </c>
    </row>
    <row r="1480" s="179" customFormat="true" ht="20.25" hidden="false" customHeight="false" outlineLevel="0" collapsed="false">
      <c r="A1480" s="221"/>
      <c r="B1480" s="211" t="str">
        <f aca="false">IF(LEN(A1480)=0,"",INDEX('Smelter Look-up'!$A:$A,MATCH($A1480,'Smelter Look-up'!$E:$E,0)))</f>
        <v/>
      </c>
      <c r="C1480" s="212" t="str">
        <f aca="false">IF(LEN(A1480)=0,"",INDEX('Smelter Look-up'!$C:$C,MATCH($A1480,'Smelter Look-up'!$E:$E,0)))</f>
        <v/>
      </c>
      <c r="D1480" s="213"/>
      <c r="E1480" s="211" t="str">
        <f aca="true">IF(ISERROR($V1480),"",OFFSET('Smelter Look-up'!$D$4,$V1480-4,0)&amp;"")</f>
        <v/>
      </c>
      <c r="F1480" s="214" t="str">
        <f aca="true">IF(ISERROR($V1480),"",OFFSET('Smelter Look-up'!$E$4,$V1480-4,0))</f>
        <v/>
      </c>
      <c r="G1480" s="214" t="str">
        <f aca="true">IF(C1480=$X$4,IF(ISERROR($V1480),"Enter smelter details","RMI"),IF(ISERROR($V1480),"",OFFSET('Smelter Look-up'!$F$4,$V1480-4,0)))</f>
        <v/>
      </c>
      <c r="H1480" s="215" t="str">
        <f aca="true">IF(ISERROR($V1480),"",OFFSET('Smelter Look-up'!$G$4,$V1480-4,0))</f>
        <v/>
      </c>
      <c r="I1480" s="216" t="str">
        <f aca="true">IF(ISERROR($V1480),"",OFFSET('Smelter Look-up'!$H$4,$V1480-4,0))</f>
        <v/>
      </c>
      <c r="J1480" s="216" t="str">
        <f aca="true">IF(ISERROR($V1480),"",OFFSET('Smelter Look-up'!$I$4,$V1480-4,0))</f>
        <v/>
      </c>
      <c r="K1480" s="217"/>
      <c r="L1480" s="217"/>
      <c r="M1480" s="217"/>
      <c r="N1480" s="217"/>
      <c r="O1480" s="217"/>
      <c r="P1480" s="218"/>
      <c r="Q1480" s="219"/>
      <c r="R1480" s="220" t="str">
        <f aca="true">IF(ISERROR($V1480),"",OFFSET('Smelter Look-up'!$C$4,$V1480-4,0)&amp;"")</f>
        <v/>
      </c>
      <c r="S1480" s="221" t="str">
        <f aca="true">IF(B1480="","",IF(ISERROR(MATCH($E1480,CL,0)),"Unknown",INDIRECT("'C'!$A$"&amp;MATCH($E1480,CL,0)+1)))</f>
        <v/>
      </c>
      <c r="T1480" s="221" t="str">
        <f aca="true">IF(B1480="","",IF(ISERROR(MATCH($J1480,SorP!$B$1:$B$6279,0)),"",INDIRECT("'SorP'!$A$"&amp;MATCH($S1480&amp;$J1480,SorP!C:C,0))))</f>
        <v/>
      </c>
      <c r="U1480" s="222"/>
      <c r="V1480" s="223" t="e">
        <f aca="false">IF(C1480="",NA(),IF(OR(C1480="Smelter not listed",C1480="Smelter not yet identified"),MATCH($B1480&amp;$D1480,'Smelter Look-up'!$J:$J,0),MATCH($B1480&amp;$C1480,'Smelter Look-up'!$J:$J,0)))</f>
        <v>#N/A</v>
      </c>
      <c r="X1480" s="179" t="n">
        <f aca="false">IF(AND(C1480="Smelter not listed",OR(LEN(D1480)=0,LEN(E1480)=0)),1,0)</f>
        <v>0</v>
      </c>
      <c r="AB1480" s="224" t="str">
        <f aca="false">B1480&amp;C1480</f>
        <v/>
      </c>
    </row>
    <row r="1481" s="179" customFormat="true" ht="20.25" hidden="false" customHeight="false" outlineLevel="0" collapsed="false">
      <c r="A1481" s="221"/>
      <c r="B1481" s="211" t="str">
        <f aca="false">IF(LEN(A1481)=0,"",INDEX('Smelter Look-up'!$A:$A,MATCH($A1481,'Smelter Look-up'!$E:$E,0)))</f>
        <v/>
      </c>
      <c r="C1481" s="212" t="str">
        <f aca="false">IF(LEN(A1481)=0,"",INDEX('Smelter Look-up'!$C:$C,MATCH($A1481,'Smelter Look-up'!$E:$E,0)))</f>
        <v/>
      </c>
      <c r="D1481" s="213"/>
      <c r="E1481" s="211" t="str">
        <f aca="true">IF(ISERROR($V1481),"",OFFSET('Smelter Look-up'!$D$4,$V1481-4,0)&amp;"")</f>
        <v/>
      </c>
      <c r="F1481" s="214" t="str">
        <f aca="true">IF(ISERROR($V1481),"",OFFSET('Smelter Look-up'!$E$4,$V1481-4,0))</f>
        <v/>
      </c>
      <c r="G1481" s="214" t="str">
        <f aca="true">IF(C1481=$X$4,IF(ISERROR($V1481),"Enter smelter details","RMI"),IF(ISERROR($V1481),"",OFFSET('Smelter Look-up'!$F$4,$V1481-4,0)))</f>
        <v/>
      </c>
      <c r="H1481" s="215" t="str">
        <f aca="true">IF(ISERROR($V1481),"",OFFSET('Smelter Look-up'!$G$4,$V1481-4,0))</f>
        <v/>
      </c>
      <c r="I1481" s="216" t="str">
        <f aca="true">IF(ISERROR($V1481),"",OFFSET('Smelter Look-up'!$H$4,$V1481-4,0))</f>
        <v/>
      </c>
      <c r="J1481" s="216" t="str">
        <f aca="true">IF(ISERROR($V1481),"",OFFSET('Smelter Look-up'!$I$4,$V1481-4,0))</f>
        <v/>
      </c>
      <c r="K1481" s="217"/>
      <c r="L1481" s="217"/>
      <c r="M1481" s="217"/>
      <c r="N1481" s="217"/>
      <c r="O1481" s="217"/>
      <c r="P1481" s="218"/>
      <c r="Q1481" s="219"/>
      <c r="R1481" s="220" t="str">
        <f aca="true">IF(ISERROR($V1481),"",OFFSET('Smelter Look-up'!$C$4,$V1481-4,0)&amp;"")</f>
        <v/>
      </c>
      <c r="S1481" s="221" t="str">
        <f aca="true">IF(B1481="","",IF(ISERROR(MATCH($E1481,CL,0)),"Unknown",INDIRECT("'C'!$A$"&amp;MATCH($E1481,CL,0)+1)))</f>
        <v/>
      </c>
      <c r="T1481" s="221" t="str">
        <f aca="true">IF(B1481="","",IF(ISERROR(MATCH($J1481,SorP!$B$1:$B$6279,0)),"",INDIRECT("'SorP'!$A$"&amp;MATCH($S1481&amp;$J1481,SorP!C:C,0))))</f>
        <v/>
      </c>
      <c r="U1481" s="222"/>
      <c r="V1481" s="223" t="e">
        <f aca="false">IF(C1481="",NA(),IF(OR(C1481="Smelter not listed",C1481="Smelter not yet identified"),MATCH($B1481&amp;$D1481,'Smelter Look-up'!$J:$J,0),MATCH($B1481&amp;$C1481,'Smelter Look-up'!$J:$J,0)))</f>
        <v>#N/A</v>
      </c>
      <c r="X1481" s="179" t="n">
        <f aca="false">IF(AND(C1481="Smelter not listed",OR(LEN(D1481)=0,LEN(E1481)=0)),1,0)</f>
        <v>0</v>
      </c>
      <c r="AB1481" s="224" t="str">
        <f aca="false">B1481&amp;C1481</f>
        <v/>
      </c>
    </row>
    <row r="1482" s="179" customFormat="true" ht="20.25" hidden="false" customHeight="false" outlineLevel="0" collapsed="false">
      <c r="A1482" s="221"/>
      <c r="B1482" s="211" t="str">
        <f aca="false">IF(LEN(A1482)=0,"",INDEX('Smelter Look-up'!$A:$A,MATCH($A1482,'Smelter Look-up'!$E:$E,0)))</f>
        <v/>
      </c>
      <c r="C1482" s="212" t="str">
        <f aca="false">IF(LEN(A1482)=0,"",INDEX('Smelter Look-up'!$C:$C,MATCH($A1482,'Smelter Look-up'!$E:$E,0)))</f>
        <v/>
      </c>
      <c r="D1482" s="213"/>
      <c r="E1482" s="211" t="str">
        <f aca="true">IF(ISERROR($V1482),"",OFFSET('Smelter Look-up'!$D$4,$V1482-4,0)&amp;"")</f>
        <v/>
      </c>
      <c r="F1482" s="214" t="str">
        <f aca="true">IF(ISERROR($V1482),"",OFFSET('Smelter Look-up'!$E$4,$V1482-4,0))</f>
        <v/>
      </c>
      <c r="G1482" s="214" t="str">
        <f aca="true">IF(C1482=$X$4,IF(ISERROR($V1482),"Enter smelter details","RMI"),IF(ISERROR($V1482),"",OFFSET('Smelter Look-up'!$F$4,$V1482-4,0)))</f>
        <v/>
      </c>
      <c r="H1482" s="215" t="str">
        <f aca="true">IF(ISERROR($V1482),"",OFFSET('Smelter Look-up'!$G$4,$V1482-4,0))</f>
        <v/>
      </c>
      <c r="I1482" s="216" t="str">
        <f aca="true">IF(ISERROR($V1482),"",OFFSET('Smelter Look-up'!$H$4,$V1482-4,0))</f>
        <v/>
      </c>
      <c r="J1482" s="216" t="str">
        <f aca="true">IF(ISERROR($V1482),"",OFFSET('Smelter Look-up'!$I$4,$V1482-4,0))</f>
        <v/>
      </c>
      <c r="K1482" s="217"/>
      <c r="L1482" s="217"/>
      <c r="M1482" s="217"/>
      <c r="N1482" s="217"/>
      <c r="O1482" s="217"/>
      <c r="P1482" s="218"/>
      <c r="Q1482" s="219"/>
      <c r="R1482" s="220" t="str">
        <f aca="true">IF(ISERROR($V1482),"",OFFSET('Smelter Look-up'!$C$4,$V1482-4,0)&amp;"")</f>
        <v/>
      </c>
      <c r="S1482" s="221" t="str">
        <f aca="true">IF(B1482="","",IF(ISERROR(MATCH($E1482,CL,0)),"Unknown",INDIRECT("'C'!$A$"&amp;MATCH($E1482,CL,0)+1)))</f>
        <v/>
      </c>
      <c r="T1482" s="221" t="str">
        <f aca="true">IF(B1482="","",IF(ISERROR(MATCH($J1482,SorP!$B$1:$B$6279,0)),"",INDIRECT("'SorP'!$A$"&amp;MATCH($S1482&amp;$J1482,SorP!C:C,0))))</f>
        <v/>
      </c>
      <c r="U1482" s="222"/>
      <c r="V1482" s="223" t="e">
        <f aca="false">IF(C1482="",NA(),IF(OR(C1482="Smelter not listed",C1482="Smelter not yet identified"),MATCH($B1482&amp;$D1482,'Smelter Look-up'!$J:$J,0),MATCH($B1482&amp;$C1482,'Smelter Look-up'!$J:$J,0)))</f>
        <v>#N/A</v>
      </c>
      <c r="X1482" s="179" t="n">
        <f aca="false">IF(AND(C1482="Smelter not listed",OR(LEN(D1482)=0,LEN(E1482)=0)),1,0)</f>
        <v>0</v>
      </c>
      <c r="AB1482" s="224" t="str">
        <f aca="false">B1482&amp;C1482</f>
        <v/>
      </c>
    </row>
    <row r="1483" s="179" customFormat="true" ht="20.25" hidden="false" customHeight="false" outlineLevel="0" collapsed="false">
      <c r="A1483" s="221"/>
      <c r="B1483" s="211" t="str">
        <f aca="false">IF(LEN(A1483)=0,"",INDEX('Smelter Look-up'!$A:$A,MATCH($A1483,'Smelter Look-up'!$E:$E,0)))</f>
        <v/>
      </c>
      <c r="C1483" s="212" t="str">
        <f aca="false">IF(LEN(A1483)=0,"",INDEX('Smelter Look-up'!$C:$C,MATCH($A1483,'Smelter Look-up'!$E:$E,0)))</f>
        <v/>
      </c>
      <c r="D1483" s="213"/>
      <c r="E1483" s="211" t="str">
        <f aca="true">IF(ISERROR($V1483),"",OFFSET('Smelter Look-up'!$D$4,$V1483-4,0)&amp;"")</f>
        <v/>
      </c>
      <c r="F1483" s="214" t="str">
        <f aca="true">IF(ISERROR($V1483),"",OFFSET('Smelter Look-up'!$E$4,$V1483-4,0))</f>
        <v/>
      </c>
      <c r="G1483" s="214" t="str">
        <f aca="true">IF(C1483=$X$4,IF(ISERROR($V1483),"Enter smelter details","RMI"),IF(ISERROR($V1483),"",OFFSET('Smelter Look-up'!$F$4,$V1483-4,0)))</f>
        <v/>
      </c>
      <c r="H1483" s="215" t="str">
        <f aca="true">IF(ISERROR($V1483),"",OFFSET('Smelter Look-up'!$G$4,$V1483-4,0))</f>
        <v/>
      </c>
      <c r="I1483" s="216" t="str">
        <f aca="true">IF(ISERROR($V1483),"",OFFSET('Smelter Look-up'!$H$4,$V1483-4,0))</f>
        <v/>
      </c>
      <c r="J1483" s="216" t="str">
        <f aca="true">IF(ISERROR($V1483),"",OFFSET('Smelter Look-up'!$I$4,$V1483-4,0))</f>
        <v/>
      </c>
      <c r="K1483" s="217"/>
      <c r="L1483" s="217"/>
      <c r="M1483" s="217"/>
      <c r="N1483" s="217"/>
      <c r="O1483" s="217"/>
      <c r="P1483" s="218"/>
      <c r="Q1483" s="219"/>
      <c r="R1483" s="220" t="str">
        <f aca="true">IF(ISERROR($V1483),"",OFFSET('Smelter Look-up'!$C$4,$V1483-4,0)&amp;"")</f>
        <v/>
      </c>
      <c r="S1483" s="221" t="str">
        <f aca="true">IF(B1483="","",IF(ISERROR(MATCH($E1483,CL,0)),"Unknown",INDIRECT("'C'!$A$"&amp;MATCH($E1483,CL,0)+1)))</f>
        <v/>
      </c>
      <c r="T1483" s="221" t="str">
        <f aca="true">IF(B1483="","",IF(ISERROR(MATCH($J1483,SorP!$B$1:$B$6279,0)),"",INDIRECT("'SorP'!$A$"&amp;MATCH($S1483&amp;$J1483,SorP!C:C,0))))</f>
        <v/>
      </c>
      <c r="U1483" s="222"/>
      <c r="V1483" s="223" t="e">
        <f aca="false">IF(C1483="",NA(),IF(OR(C1483="Smelter not listed",C1483="Smelter not yet identified"),MATCH($B1483&amp;$D1483,'Smelter Look-up'!$J:$J,0),MATCH($B1483&amp;$C1483,'Smelter Look-up'!$J:$J,0)))</f>
        <v>#N/A</v>
      </c>
      <c r="X1483" s="179" t="n">
        <f aca="false">IF(AND(C1483="Smelter not listed",OR(LEN(D1483)=0,LEN(E1483)=0)),1,0)</f>
        <v>0</v>
      </c>
      <c r="AB1483" s="224" t="str">
        <f aca="false">B1483&amp;C1483</f>
        <v/>
      </c>
    </row>
    <row r="1484" s="179" customFormat="true" ht="20.25" hidden="false" customHeight="false" outlineLevel="0" collapsed="false">
      <c r="A1484" s="221"/>
      <c r="B1484" s="211" t="str">
        <f aca="false">IF(LEN(A1484)=0,"",INDEX('Smelter Look-up'!$A:$A,MATCH($A1484,'Smelter Look-up'!$E:$E,0)))</f>
        <v/>
      </c>
      <c r="C1484" s="212" t="str">
        <f aca="false">IF(LEN(A1484)=0,"",INDEX('Smelter Look-up'!$C:$C,MATCH($A1484,'Smelter Look-up'!$E:$E,0)))</f>
        <v/>
      </c>
      <c r="D1484" s="213"/>
      <c r="E1484" s="211" t="str">
        <f aca="true">IF(ISERROR($V1484),"",OFFSET('Smelter Look-up'!$D$4,$V1484-4,0)&amp;"")</f>
        <v/>
      </c>
      <c r="F1484" s="214" t="str">
        <f aca="true">IF(ISERROR($V1484),"",OFFSET('Smelter Look-up'!$E$4,$V1484-4,0))</f>
        <v/>
      </c>
      <c r="G1484" s="214" t="str">
        <f aca="true">IF(C1484=$X$4,IF(ISERROR($V1484),"Enter smelter details","RMI"),IF(ISERROR($V1484),"",OFFSET('Smelter Look-up'!$F$4,$V1484-4,0)))</f>
        <v/>
      </c>
      <c r="H1484" s="215" t="str">
        <f aca="true">IF(ISERROR($V1484),"",OFFSET('Smelter Look-up'!$G$4,$V1484-4,0))</f>
        <v/>
      </c>
      <c r="I1484" s="216" t="str">
        <f aca="true">IF(ISERROR($V1484),"",OFFSET('Smelter Look-up'!$H$4,$V1484-4,0))</f>
        <v/>
      </c>
      <c r="J1484" s="216" t="str">
        <f aca="true">IF(ISERROR($V1484),"",OFFSET('Smelter Look-up'!$I$4,$V1484-4,0))</f>
        <v/>
      </c>
      <c r="K1484" s="217"/>
      <c r="L1484" s="217"/>
      <c r="M1484" s="217"/>
      <c r="N1484" s="217"/>
      <c r="O1484" s="217"/>
      <c r="P1484" s="218"/>
      <c r="Q1484" s="219"/>
      <c r="R1484" s="220" t="str">
        <f aca="true">IF(ISERROR($V1484),"",OFFSET('Smelter Look-up'!$C$4,$V1484-4,0)&amp;"")</f>
        <v/>
      </c>
      <c r="S1484" s="221" t="str">
        <f aca="true">IF(B1484="","",IF(ISERROR(MATCH($E1484,CL,0)),"Unknown",INDIRECT("'C'!$A$"&amp;MATCH($E1484,CL,0)+1)))</f>
        <v/>
      </c>
      <c r="T1484" s="221" t="str">
        <f aca="true">IF(B1484="","",IF(ISERROR(MATCH($J1484,SorP!$B$1:$B$6279,0)),"",INDIRECT("'SorP'!$A$"&amp;MATCH($S1484&amp;$J1484,SorP!C:C,0))))</f>
        <v/>
      </c>
      <c r="U1484" s="222"/>
      <c r="V1484" s="223" t="e">
        <f aca="false">IF(C1484="",NA(),IF(OR(C1484="Smelter not listed",C1484="Smelter not yet identified"),MATCH($B1484&amp;$D1484,'Smelter Look-up'!$J:$J,0),MATCH($B1484&amp;$C1484,'Smelter Look-up'!$J:$J,0)))</f>
        <v>#N/A</v>
      </c>
      <c r="X1484" s="179" t="n">
        <f aca="false">IF(AND(C1484="Smelter not listed",OR(LEN(D1484)=0,LEN(E1484)=0)),1,0)</f>
        <v>0</v>
      </c>
      <c r="AB1484" s="224" t="str">
        <f aca="false">B1484&amp;C1484</f>
        <v/>
      </c>
    </row>
    <row r="1485" s="179" customFormat="true" ht="20.25" hidden="false" customHeight="false" outlineLevel="0" collapsed="false">
      <c r="A1485" s="221"/>
      <c r="B1485" s="211" t="str">
        <f aca="false">IF(LEN(A1485)=0,"",INDEX('Smelter Look-up'!$A:$A,MATCH($A1485,'Smelter Look-up'!$E:$E,0)))</f>
        <v/>
      </c>
      <c r="C1485" s="212" t="str">
        <f aca="false">IF(LEN(A1485)=0,"",INDEX('Smelter Look-up'!$C:$C,MATCH($A1485,'Smelter Look-up'!$E:$E,0)))</f>
        <v/>
      </c>
      <c r="D1485" s="213"/>
      <c r="E1485" s="211" t="str">
        <f aca="true">IF(ISERROR($V1485),"",OFFSET('Smelter Look-up'!$D$4,$V1485-4,0)&amp;"")</f>
        <v/>
      </c>
      <c r="F1485" s="214" t="str">
        <f aca="true">IF(ISERROR($V1485),"",OFFSET('Smelter Look-up'!$E$4,$V1485-4,0))</f>
        <v/>
      </c>
      <c r="G1485" s="214" t="str">
        <f aca="true">IF(C1485=$X$4,IF(ISERROR($V1485),"Enter smelter details","RMI"),IF(ISERROR($V1485),"",OFFSET('Smelter Look-up'!$F$4,$V1485-4,0)))</f>
        <v/>
      </c>
      <c r="H1485" s="215" t="str">
        <f aca="true">IF(ISERROR($V1485),"",OFFSET('Smelter Look-up'!$G$4,$V1485-4,0))</f>
        <v/>
      </c>
      <c r="I1485" s="216" t="str">
        <f aca="true">IF(ISERROR($V1485),"",OFFSET('Smelter Look-up'!$H$4,$V1485-4,0))</f>
        <v/>
      </c>
      <c r="J1485" s="216" t="str">
        <f aca="true">IF(ISERROR($V1485),"",OFFSET('Smelter Look-up'!$I$4,$V1485-4,0))</f>
        <v/>
      </c>
      <c r="K1485" s="217"/>
      <c r="L1485" s="217"/>
      <c r="M1485" s="217"/>
      <c r="N1485" s="217"/>
      <c r="O1485" s="217"/>
      <c r="P1485" s="218"/>
      <c r="Q1485" s="219"/>
      <c r="R1485" s="220" t="str">
        <f aca="true">IF(ISERROR($V1485),"",OFFSET('Smelter Look-up'!$C$4,$V1485-4,0)&amp;"")</f>
        <v/>
      </c>
      <c r="S1485" s="221" t="str">
        <f aca="true">IF(B1485="","",IF(ISERROR(MATCH($E1485,CL,0)),"Unknown",INDIRECT("'C'!$A$"&amp;MATCH($E1485,CL,0)+1)))</f>
        <v/>
      </c>
      <c r="T1485" s="221" t="str">
        <f aca="true">IF(B1485="","",IF(ISERROR(MATCH($J1485,SorP!$B$1:$B$6279,0)),"",INDIRECT("'SorP'!$A$"&amp;MATCH($S1485&amp;$J1485,SorP!C:C,0))))</f>
        <v/>
      </c>
      <c r="U1485" s="222"/>
      <c r="V1485" s="223" t="e">
        <f aca="false">IF(C1485="",NA(),IF(OR(C1485="Smelter not listed",C1485="Smelter not yet identified"),MATCH($B1485&amp;$D1485,'Smelter Look-up'!$J:$J,0),MATCH($B1485&amp;$C1485,'Smelter Look-up'!$J:$J,0)))</f>
        <v>#N/A</v>
      </c>
      <c r="X1485" s="179" t="n">
        <f aca="false">IF(AND(C1485="Smelter not listed",OR(LEN(D1485)=0,LEN(E1485)=0)),1,0)</f>
        <v>0</v>
      </c>
      <c r="AB1485" s="224" t="str">
        <f aca="false">B1485&amp;C1485</f>
        <v/>
      </c>
    </row>
    <row r="1486" s="179" customFormat="true" ht="20.25" hidden="false" customHeight="false" outlineLevel="0" collapsed="false">
      <c r="A1486" s="221"/>
      <c r="B1486" s="211" t="str">
        <f aca="false">IF(LEN(A1486)=0,"",INDEX('Smelter Look-up'!$A:$A,MATCH($A1486,'Smelter Look-up'!$E:$E,0)))</f>
        <v/>
      </c>
      <c r="C1486" s="212" t="str">
        <f aca="false">IF(LEN(A1486)=0,"",INDEX('Smelter Look-up'!$C:$C,MATCH($A1486,'Smelter Look-up'!$E:$E,0)))</f>
        <v/>
      </c>
      <c r="D1486" s="213"/>
      <c r="E1486" s="211" t="str">
        <f aca="true">IF(ISERROR($V1486),"",OFFSET('Smelter Look-up'!$D$4,$V1486-4,0)&amp;"")</f>
        <v/>
      </c>
      <c r="F1486" s="214" t="str">
        <f aca="true">IF(ISERROR($V1486),"",OFFSET('Smelter Look-up'!$E$4,$V1486-4,0))</f>
        <v/>
      </c>
      <c r="G1486" s="214" t="str">
        <f aca="true">IF(C1486=$X$4,IF(ISERROR($V1486),"Enter smelter details","RMI"),IF(ISERROR($V1486),"",OFFSET('Smelter Look-up'!$F$4,$V1486-4,0)))</f>
        <v/>
      </c>
      <c r="H1486" s="215" t="str">
        <f aca="true">IF(ISERROR($V1486),"",OFFSET('Smelter Look-up'!$G$4,$V1486-4,0))</f>
        <v/>
      </c>
      <c r="I1486" s="216" t="str">
        <f aca="true">IF(ISERROR($V1486),"",OFFSET('Smelter Look-up'!$H$4,$V1486-4,0))</f>
        <v/>
      </c>
      <c r="J1486" s="216" t="str">
        <f aca="true">IF(ISERROR($V1486),"",OFFSET('Smelter Look-up'!$I$4,$V1486-4,0))</f>
        <v/>
      </c>
      <c r="K1486" s="217"/>
      <c r="L1486" s="217"/>
      <c r="M1486" s="217"/>
      <c r="N1486" s="217"/>
      <c r="O1486" s="217"/>
      <c r="P1486" s="218"/>
      <c r="Q1486" s="219"/>
      <c r="R1486" s="220" t="str">
        <f aca="true">IF(ISERROR($V1486),"",OFFSET('Smelter Look-up'!$C$4,$V1486-4,0)&amp;"")</f>
        <v/>
      </c>
      <c r="S1486" s="221" t="str">
        <f aca="true">IF(B1486="","",IF(ISERROR(MATCH($E1486,CL,0)),"Unknown",INDIRECT("'C'!$A$"&amp;MATCH($E1486,CL,0)+1)))</f>
        <v/>
      </c>
      <c r="T1486" s="221" t="str">
        <f aca="true">IF(B1486="","",IF(ISERROR(MATCH($J1486,SorP!$B$1:$B$6279,0)),"",INDIRECT("'SorP'!$A$"&amp;MATCH($S1486&amp;$J1486,SorP!C:C,0))))</f>
        <v/>
      </c>
      <c r="U1486" s="222"/>
      <c r="V1486" s="223" t="e">
        <f aca="false">IF(C1486="",NA(),IF(OR(C1486="Smelter not listed",C1486="Smelter not yet identified"),MATCH($B1486&amp;$D1486,'Smelter Look-up'!$J:$J,0),MATCH($B1486&amp;$C1486,'Smelter Look-up'!$J:$J,0)))</f>
        <v>#N/A</v>
      </c>
      <c r="X1486" s="179" t="n">
        <f aca="false">IF(AND(C1486="Smelter not listed",OR(LEN(D1486)=0,LEN(E1486)=0)),1,0)</f>
        <v>0</v>
      </c>
      <c r="AB1486" s="224" t="str">
        <f aca="false">B1486&amp;C1486</f>
        <v/>
      </c>
    </row>
    <row r="1487" s="179" customFormat="true" ht="20.25" hidden="false" customHeight="false" outlineLevel="0" collapsed="false">
      <c r="A1487" s="221"/>
      <c r="B1487" s="211" t="str">
        <f aca="false">IF(LEN(A1487)=0,"",INDEX('Smelter Look-up'!$A:$A,MATCH($A1487,'Smelter Look-up'!$E:$E,0)))</f>
        <v/>
      </c>
      <c r="C1487" s="212" t="str">
        <f aca="false">IF(LEN(A1487)=0,"",INDEX('Smelter Look-up'!$C:$C,MATCH($A1487,'Smelter Look-up'!$E:$E,0)))</f>
        <v/>
      </c>
      <c r="D1487" s="213"/>
      <c r="E1487" s="211" t="str">
        <f aca="true">IF(ISERROR($V1487),"",OFFSET('Smelter Look-up'!$D$4,$V1487-4,0)&amp;"")</f>
        <v/>
      </c>
      <c r="F1487" s="214" t="str">
        <f aca="true">IF(ISERROR($V1487),"",OFFSET('Smelter Look-up'!$E$4,$V1487-4,0))</f>
        <v/>
      </c>
      <c r="G1487" s="214" t="str">
        <f aca="true">IF(C1487=$X$4,IF(ISERROR($V1487),"Enter smelter details","RMI"),IF(ISERROR($V1487),"",OFFSET('Smelter Look-up'!$F$4,$V1487-4,0)))</f>
        <v/>
      </c>
      <c r="H1487" s="215" t="str">
        <f aca="true">IF(ISERROR($V1487),"",OFFSET('Smelter Look-up'!$G$4,$V1487-4,0))</f>
        <v/>
      </c>
      <c r="I1487" s="216" t="str">
        <f aca="true">IF(ISERROR($V1487),"",OFFSET('Smelter Look-up'!$H$4,$V1487-4,0))</f>
        <v/>
      </c>
      <c r="J1487" s="216" t="str">
        <f aca="true">IF(ISERROR($V1487),"",OFFSET('Smelter Look-up'!$I$4,$V1487-4,0))</f>
        <v/>
      </c>
      <c r="K1487" s="217"/>
      <c r="L1487" s="217"/>
      <c r="M1487" s="217"/>
      <c r="N1487" s="217"/>
      <c r="O1487" s="217"/>
      <c r="P1487" s="218"/>
      <c r="Q1487" s="219"/>
      <c r="R1487" s="220" t="str">
        <f aca="true">IF(ISERROR($V1487),"",OFFSET('Smelter Look-up'!$C$4,$V1487-4,0)&amp;"")</f>
        <v/>
      </c>
      <c r="S1487" s="221" t="str">
        <f aca="true">IF(B1487="","",IF(ISERROR(MATCH($E1487,CL,0)),"Unknown",INDIRECT("'C'!$A$"&amp;MATCH($E1487,CL,0)+1)))</f>
        <v/>
      </c>
      <c r="T1487" s="221" t="str">
        <f aca="true">IF(B1487="","",IF(ISERROR(MATCH($J1487,SorP!$B$1:$B$6279,0)),"",INDIRECT("'SorP'!$A$"&amp;MATCH($S1487&amp;$J1487,SorP!C:C,0))))</f>
        <v/>
      </c>
      <c r="U1487" s="222"/>
      <c r="V1487" s="223" t="e">
        <f aca="false">IF(C1487="",NA(),IF(OR(C1487="Smelter not listed",C1487="Smelter not yet identified"),MATCH($B1487&amp;$D1487,'Smelter Look-up'!$J:$J,0),MATCH($B1487&amp;$C1487,'Smelter Look-up'!$J:$J,0)))</f>
        <v>#N/A</v>
      </c>
      <c r="X1487" s="179" t="n">
        <f aca="false">IF(AND(C1487="Smelter not listed",OR(LEN(D1487)=0,LEN(E1487)=0)),1,0)</f>
        <v>0</v>
      </c>
      <c r="AB1487" s="224" t="str">
        <f aca="false">B1487&amp;C1487</f>
        <v/>
      </c>
    </row>
    <row r="1488" s="179" customFormat="true" ht="20.25" hidden="false" customHeight="false" outlineLevel="0" collapsed="false">
      <c r="A1488" s="221"/>
      <c r="B1488" s="211" t="str">
        <f aca="false">IF(LEN(A1488)=0,"",INDEX('Smelter Look-up'!$A:$A,MATCH($A1488,'Smelter Look-up'!$E:$E,0)))</f>
        <v/>
      </c>
      <c r="C1488" s="212" t="str">
        <f aca="false">IF(LEN(A1488)=0,"",INDEX('Smelter Look-up'!$C:$C,MATCH($A1488,'Smelter Look-up'!$E:$E,0)))</f>
        <v/>
      </c>
      <c r="D1488" s="213"/>
      <c r="E1488" s="211" t="str">
        <f aca="true">IF(ISERROR($V1488),"",OFFSET('Smelter Look-up'!$D$4,$V1488-4,0)&amp;"")</f>
        <v/>
      </c>
      <c r="F1488" s="214" t="str">
        <f aca="true">IF(ISERROR($V1488),"",OFFSET('Smelter Look-up'!$E$4,$V1488-4,0))</f>
        <v/>
      </c>
      <c r="G1488" s="214" t="str">
        <f aca="true">IF(C1488=$X$4,IF(ISERROR($V1488),"Enter smelter details","RMI"),IF(ISERROR($V1488),"",OFFSET('Smelter Look-up'!$F$4,$V1488-4,0)))</f>
        <v/>
      </c>
      <c r="H1488" s="215" t="str">
        <f aca="true">IF(ISERROR($V1488),"",OFFSET('Smelter Look-up'!$G$4,$V1488-4,0))</f>
        <v/>
      </c>
      <c r="I1488" s="216" t="str">
        <f aca="true">IF(ISERROR($V1488),"",OFFSET('Smelter Look-up'!$H$4,$V1488-4,0))</f>
        <v/>
      </c>
      <c r="J1488" s="216" t="str">
        <f aca="true">IF(ISERROR($V1488),"",OFFSET('Smelter Look-up'!$I$4,$V1488-4,0))</f>
        <v/>
      </c>
      <c r="K1488" s="217"/>
      <c r="L1488" s="217"/>
      <c r="M1488" s="217"/>
      <c r="N1488" s="217"/>
      <c r="O1488" s="217"/>
      <c r="P1488" s="218"/>
      <c r="Q1488" s="219"/>
      <c r="R1488" s="220" t="str">
        <f aca="true">IF(ISERROR($V1488),"",OFFSET('Smelter Look-up'!$C$4,$V1488-4,0)&amp;"")</f>
        <v/>
      </c>
      <c r="S1488" s="221" t="str">
        <f aca="true">IF(B1488="","",IF(ISERROR(MATCH($E1488,CL,0)),"Unknown",INDIRECT("'C'!$A$"&amp;MATCH($E1488,CL,0)+1)))</f>
        <v/>
      </c>
      <c r="T1488" s="221" t="str">
        <f aca="true">IF(B1488="","",IF(ISERROR(MATCH($J1488,SorP!$B$1:$B$6279,0)),"",INDIRECT("'SorP'!$A$"&amp;MATCH($S1488&amp;$J1488,SorP!C:C,0))))</f>
        <v/>
      </c>
      <c r="U1488" s="222"/>
      <c r="V1488" s="223" t="e">
        <f aca="false">IF(C1488="",NA(),IF(OR(C1488="Smelter not listed",C1488="Smelter not yet identified"),MATCH($B1488&amp;$D1488,'Smelter Look-up'!$J:$J,0),MATCH($B1488&amp;$C1488,'Smelter Look-up'!$J:$J,0)))</f>
        <v>#N/A</v>
      </c>
      <c r="X1488" s="179" t="n">
        <f aca="false">IF(AND(C1488="Smelter not listed",OR(LEN(D1488)=0,LEN(E1488)=0)),1,0)</f>
        <v>0</v>
      </c>
      <c r="AB1488" s="224" t="str">
        <f aca="false">B1488&amp;C1488</f>
        <v/>
      </c>
    </row>
    <row r="1489" s="179" customFormat="true" ht="20.25" hidden="false" customHeight="false" outlineLevel="0" collapsed="false">
      <c r="A1489" s="221"/>
      <c r="B1489" s="211" t="str">
        <f aca="false">IF(LEN(A1489)=0,"",INDEX('Smelter Look-up'!$A:$A,MATCH($A1489,'Smelter Look-up'!$E:$E,0)))</f>
        <v/>
      </c>
      <c r="C1489" s="212" t="str">
        <f aca="false">IF(LEN(A1489)=0,"",INDEX('Smelter Look-up'!$C:$C,MATCH($A1489,'Smelter Look-up'!$E:$E,0)))</f>
        <v/>
      </c>
      <c r="D1489" s="213"/>
      <c r="E1489" s="211" t="str">
        <f aca="true">IF(ISERROR($V1489),"",OFFSET('Smelter Look-up'!$D$4,$V1489-4,0)&amp;"")</f>
        <v/>
      </c>
      <c r="F1489" s="214" t="str">
        <f aca="true">IF(ISERROR($V1489),"",OFFSET('Smelter Look-up'!$E$4,$V1489-4,0))</f>
        <v/>
      </c>
      <c r="G1489" s="214" t="str">
        <f aca="true">IF(C1489=$X$4,IF(ISERROR($V1489),"Enter smelter details","RMI"),IF(ISERROR($V1489),"",OFFSET('Smelter Look-up'!$F$4,$V1489-4,0)))</f>
        <v/>
      </c>
      <c r="H1489" s="215" t="str">
        <f aca="true">IF(ISERROR($V1489),"",OFFSET('Smelter Look-up'!$G$4,$V1489-4,0))</f>
        <v/>
      </c>
      <c r="I1489" s="216" t="str">
        <f aca="true">IF(ISERROR($V1489),"",OFFSET('Smelter Look-up'!$H$4,$V1489-4,0))</f>
        <v/>
      </c>
      <c r="J1489" s="216" t="str">
        <f aca="true">IF(ISERROR($V1489),"",OFFSET('Smelter Look-up'!$I$4,$V1489-4,0))</f>
        <v/>
      </c>
      <c r="K1489" s="217"/>
      <c r="L1489" s="217"/>
      <c r="M1489" s="217"/>
      <c r="N1489" s="217"/>
      <c r="O1489" s="217"/>
      <c r="P1489" s="218"/>
      <c r="Q1489" s="219"/>
      <c r="R1489" s="220" t="str">
        <f aca="true">IF(ISERROR($V1489),"",OFFSET('Smelter Look-up'!$C$4,$V1489-4,0)&amp;"")</f>
        <v/>
      </c>
      <c r="S1489" s="221" t="str">
        <f aca="true">IF(B1489="","",IF(ISERROR(MATCH($E1489,CL,0)),"Unknown",INDIRECT("'C'!$A$"&amp;MATCH($E1489,CL,0)+1)))</f>
        <v/>
      </c>
      <c r="T1489" s="221" t="str">
        <f aca="true">IF(B1489="","",IF(ISERROR(MATCH($J1489,SorP!$B$1:$B$6279,0)),"",INDIRECT("'SorP'!$A$"&amp;MATCH($S1489&amp;$J1489,SorP!C:C,0))))</f>
        <v/>
      </c>
      <c r="U1489" s="222"/>
      <c r="V1489" s="223" t="e">
        <f aca="false">IF(C1489="",NA(),IF(OR(C1489="Smelter not listed",C1489="Smelter not yet identified"),MATCH($B1489&amp;$D1489,'Smelter Look-up'!$J:$J,0),MATCH($B1489&amp;$C1489,'Smelter Look-up'!$J:$J,0)))</f>
        <v>#N/A</v>
      </c>
      <c r="X1489" s="179" t="n">
        <f aca="false">IF(AND(C1489="Smelter not listed",OR(LEN(D1489)=0,LEN(E1489)=0)),1,0)</f>
        <v>0</v>
      </c>
      <c r="AB1489" s="224" t="str">
        <f aca="false">B1489&amp;C1489</f>
        <v/>
      </c>
    </row>
    <row r="1490" s="179" customFormat="true" ht="20.25" hidden="false" customHeight="false" outlineLevel="0" collapsed="false">
      <c r="A1490" s="221"/>
      <c r="B1490" s="211" t="str">
        <f aca="false">IF(LEN(A1490)=0,"",INDEX('Smelter Look-up'!$A:$A,MATCH($A1490,'Smelter Look-up'!$E:$E,0)))</f>
        <v/>
      </c>
      <c r="C1490" s="212" t="str">
        <f aca="false">IF(LEN(A1490)=0,"",INDEX('Smelter Look-up'!$C:$C,MATCH($A1490,'Smelter Look-up'!$E:$E,0)))</f>
        <v/>
      </c>
      <c r="D1490" s="213"/>
      <c r="E1490" s="211" t="str">
        <f aca="true">IF(ISERROR($V1490),"",OFFSET('Smelter Look-up'!$D$4,$V1490-4,0)&amp;"")</f>
        <v/>
      </c>
      <c r="F1490" s="214" t="str">
        <f aca="true">IF(ISERROR($V1490),"",OFFSET('Smelter Look-up'!$E$4,$V1490-4,0))</f>
        <v/>
      </c>
      <c r="G1490" s="214" t="str">
        <f aca="true">IF(C1490=$X$4,IF(ISERROR($V1490),"Enter smelter details","RMI"),IF(ISERROR($V1490),"",OFFSET('Smelter Look-up'!$F$4,$V1490-4,0)))</f>
        <v/>
      </c>
      <c r="H1490" s="215" t="str">
        <f aca="true">IF(ISERROR($V1490),"",OFFSET('Smelter Look-up'!$G$4,$V1490-4,0))</f>
        <v/>
      </c>
      <c r="I1490" s="216" t="str">
        <f aca="true">IF(ISERROR($V1490),"",OFFSET('Smelter Look-up'!$H$4,$V1490-4,0))</f>
        <v/>
      </c>
      <c r="J1490" s="216" t="str">
        <f aca="true">IF(ISERROR($V1490),"",OFFSET('Smelter Look-up'!$I$4,$V1490-4,0))</f>
        <v/>
      </c>
      <c r="K1490" s="217"/>
      <c r="L1490" s="217"/>
      <c r="M1490" s="217"/>
      <c r="N1490" s="217"/>
      <c r="O1490" s="217"/>
      <c r="P1490" s="218"/>
      <c r="Q1490" s="219"/>
      <c r="R1490" s="220" t="str">
        <f aca="true">IF(ISERROR($V1490),"",OFFSET('Smelter Look-up'!$C$4,$V1490-4,0)&amp;"")</f>
        <v/>
      </c>
      <c r="S1490" s="221" t="str">
        <f aca="true">IF(B1490="","",IF(ISERROR(MATCH($E1490,CL,0)),"Unknown",INDIRECT("'C'!$A$"&amp;MATCH($E1490,CL,0)+1)))</f>
        <v/>
      </c>
      <c r="T1490" s="221" t="str">
        <f aca="true">IF(B1490="","",IF(ISERROR(MATCH($J1490,SorP!$B$1:$B$6279,0)),"",INDIRECT("'SorP'!$A$"&amp;MATCH($S1490&amp;$J1490,SorP!C:C,0))))</f>
        <v/>
      </c>
      <c r="U1490" s="222"/>
      <c r="V1490" s="223" t="e">
        <f aca="false">IF(C1490="",NA(),IF(OR(C1490="Smelter not listed",C1490="Smelter not yet identified"),MATCH($B1490&amp;$D1490,'Smelter Look-up'!$J:$J,0),MATCH($B1490&amp;$C1490,'Smelter Look-up'!$J:$J,0)))</f>
        <v>#N/A</v>
      </c>
      <c r="X1490" s="179" t="n">
        <f aca="false">IF(AND(C1490="Smelter not listed",OR(LEN(D1490)=0,LEN(E1490)=0)),1,0)</f>
        <v>0</v>
      </c>
      <c r="AB1490" s="224" t="str">
        <f aca="false">B1490&amp;C1490</f>
        <v/>
      </c>
    </row>
    <row r="1491" s="179" customFormat="true" ht="20.25" hidden="false" customHeight="false" outlineLevel="0" collapsed="false">
      <c r="A1491" s="221"/>
      <c r="B1491" s="211" t="str">
        <f aca="false">IF(LEN(A1491)=0,"",INDEX('Smelter Look-up'!$A:$A,MATCH($A1491,'Smelter Look-up'!$E:$E,0)))</f>
        <v/>
      </c>
      <c r="C1491" s="212" t="str">
        <f aca="false">IF(LEN(A1491)=0,"",INDEX('Smelter Look-up'!$C:$C,MATCH($A1491,'Smelter Look-up'!$E:$E,0)))</f>
        <v/>
      </c>
      <c r="D1491" s="213"/>
      <c r="E1491" s="211" t="str">
        <f aca="true">IF(ISERROR($V1491),"",OFFSET('Smelter Look-up'!$D$4,$V1491-4,0)&amp;"")</f>
        <v/>
      </c>
      <c r="F1491" s="214" t="str">
        <f aca="true">IF(ISERROR($V1491),"",OFFSET('Smelter Look-up'!$E$4,$V1491-4,0))</f>
        <v/>
      </c>
      <c r="G1491" s="214" t="str">
        <f aca="true">IF(C1491=$X$4,IF(ISERROR($V1491),"Enter smelter details","RMI"),IF(ISERROR($V1491),"",OFFSET('Smelter Look-up'!$F$4,$V1491-4,0)))</f>
        <v/>
      </c>
      <c r="H1491" s="215" t="str">
        <f aca="true">IF(ISERROR($V1491),"",OFFSET('Smelter Look-up'!$G$4,$V1491-4,0))</f>
        <v/>
      </c>
      <c r="I1491" s="216" t="str">
        <f aca="true">IF(ISERROR($V1491),"",OFFSET('Smelter Look-up'!$H$4,$V1491-4,0))</f>
        <v/>
      </c>
      <c r="J1491" s="216" t="str">
        <f aca="true">IF(ISERROR($V1491),"",OFFSET('Smelter Look-up'!$I$4,$V1491-4,0))</f>
        <v/>
      </c>
      <c r="K1491" s="217"/>
      <c r="L1491" s="217"/>
      <c r="M1491" s="217"/>
      <c r="N1491" s="217"/>
      <c r="O1491" s="217"/>
      <c r="P1491" s="218"/>
      <c r="Q1491" s="219"/>
      <c r="R1491" s="220" t="str">
        <f aca="true">IF(ISERROR($V1491),"",OFFSET('Smelter Look-up'!$C$4,$V1491-4,0)&amp;"")</f>
        <v/>
      </c>
      <c r="S1491" s="221" t="str">
        <f aca="true">IF(B1491="","",IF(ISERROR(MATCH($E1491,CL,0)),"Unknown",INDIRECT("'C'!$A$"&amp;MATCH($E1491,CL,0)+1)))</f>
        <v/>
      </c>
      <c r="T1491" s="221" t="str">
        <f aca="true">IF(B1491="","",IF(ISERROR(MATCH($J1491,SorP!$B$1:$B$6279,0)),"",INDIRECT("'SorP'!$A$"&amp;MATCH($S1491&amp;$J1491,SorP!C:C,0))))</f>
        <v/>
      </c>
      <c r="U1491" s="222"/>
      <c r="V1491" s="223" t="e">
        <f aca="false">IF(C1491="",NA(),IF(OR(C1491="Smelter not listed",C1491="Smelter not yet identified"),MATCH($B1491&amp;$D1491,'Smelter Look-up'!$J:$J,0),MATCH($B1491&amp;$C1491,'Smelter Look-up'!$J:$J,0)))</f>
        <v>#N/A</v>
      </c>
      <c r="X1491" s="179" t="n">
        <f aca="false">IF(AND(C1491="Smelter not listed",OR(LEN(D1491)=0,LEN(E1491)=0)),1,0)</f>
        <v>0</v>
      </c>
      <c r="AB1491" s="224" t="str">
        <f aca="false">B1491&amp;C1491</f>
        <v/>
      </c>
    </row>
    <row r="1492" s="179" customFormat="true" ht="20.25" hidden="false" customHeight="false" outlineLevel="0" collapsed="false">
      <c r="A1492" s="221"/>
      <c r="B1492" s="211" t="str">
        <f aca="false">IF(LEN(A1492)=0,"",INDEX('Smelter Look-up'!$A:$A,MATCH($A1492,'Smelter Look-up'!$E:$E,0)))</f>
        <v/>
      </c>
      <c r="C1492" s="212" t="str">
        <f aca="false">IF(LEN(A1492)=0,"",INDEX('Smelter Look-up'!$C:$C,MATCH($A1492,'Smelter Look-up'!$E:$E,0)))</f>
        <v/>
      </c>
      <c r="D1492" s="213"/>
      <c r="E1492" s="211" t="str">
        <f aca="true">IF(ISERROR($V1492),"",OFFSET('Smelter Look-up'!$D$4,$V1492-4,0)&amp;"")</f>
        <v/>
      </c>
      <c r="F1492" s="214" t="str">
        <f aca="true">IF(ISERROR($V1492),"",OFFSET('Smelter Look-up'!$E$4,$V1492-4,0))</f>
        <v/>
      </c>
      <c r="G1492" s="214" t="str">
        <f aca="true">IF(C1492=$X$4,IF(ISERROR($V1492),"Enter smelter details","RMI"),IF(ISERROR($V1492),"",OFFSET('Smelter Look-up'!$F$4,$V1492-4,0)))</f>
        <v/>
      </c>
      <c r="H1492" s="215" t="str">
        <f aca="true">IF(ISERROR($V1492),"",OFFSET('Smelter Look-up'!$G$4,$V1492-4,0))</f>
        <v/>
      </c>
      <c r="I1492" s="216" t="str">
        <f aca="true">IF(ISERROR($V1492),"",OFFSET('Smelter Look-up'!$H$4,$V1492-4,0))</f>
        <v/>
      </c>
      <c r="J1492" s="216" t="str">
        <f aca="true">IF(ISERROR($V1492),"",OFFSET('Smelter Look-up'!$I$4,$V1492-4,0))</f>
        <v/>
      </c>
      <c r="K1492" s="217"/>
      <c r="L1492" s="217"/>
      <c r="M1492" s="217"/>
      <c r="N1492" s="217"/>
      <c r="O1492" s="217"/>
      <c r="P1492" s="218"/>
      <c r="Q1492" s="219"/>
      <c r="R1492" s="220" t="str">
        <f aca="true">IF(ISERROR($V1492),"",OFFSET('Smelter Look-up'!$C$4,$V1492-4,0)&amp;"")</f>
        <v/>
      </c>
      <c r="S1492" s="221" t="str">
        <f aca="true">IF(B1492="","",IF(ISERROR(MATCH($E1492,CL,0)),"Unknown",INDIRECT("'C'!$A$"&amp;MATCH($E1492,CL,0)+1)))</f>
        <v/>
      </c>
      <c r="T1492" s="221" t="str">
        <f aca="true">IF(B1492="","",IF(ISERROR(MATCH($J1492,SorP!$B$1:$B$6279,0)),"",INDIRECT("'SorP'!$A$"&amp;MATCH($S1492&amp;$J1492,SorP!C:C,0))))</f>
        <v/>
      </c>
      <c r="U1492" s="222"/>
      <c r="V1492" s="223" t="e">
        <f aca="false">IF(C1492="",NA(),IF(OR(C1492="Smelter not listed",C1492="Smelter not yet identified"),MATCH($B1492&amp;$D1492,'Smelter Look-up'!$J:$J,0),MATCH($B1492&amp;$C1492,'Smelter Look-up'!$J:$J,0)))</f>
        <v>#N/A</v>
      </c>
      <c r="X1492" s="179" t="n">
        <f aca="false">IF(AND(C1492="Smelter not listed",OR(LEN(D1492)=0,LEN(E1492)=0)),1,0)</f>
        <v>0</v>
      </c>
      <c r="AB1492" s="224" t="str">
        <f aca="false">B1492&amp;C1492</f>
        <v/>
      </c>
    </row>
    <row r="1493" s="179" customFormat="true" ht="20.25" hidden="false" customHeight="false" outlineLevel="0" collapsed="false">
      <c r="A1493" s="221"/>
      <c r="B1493" s="211" t="str">
        <f aca="false">IF(LEN(A1493)=0,"",INDEX('Smelter Look-up'!$A:$A,MATCH($A1493,'Smelter Look-up'!$E:$E,0)))</f>
        <v/>
      </c>
      <c r="C1493" s="212" t="str">
        <f aca="false">IF(LEN(A1493)=0,"",INDEX('Smelter Look-up'!$C:$C,MATCH($A1493,'Smelter Look-up'!$E:$E,0)))</f>
        <v/>
      </c>
      <c r="D1493" s="213"/>
      <c r="E1493" s="211" t="str">
        <f aca="true">IF(ISERROR($V1493),"",OFFSET('Smelter Look-up'!$D$4,$V1493-4,0)&amp;"")</f>
        <v/>
      </c>
      <c r="F1493" s="214" t="str">
        <f aca="true">IF(ISERROR($V1493),"",OFFSET('Smelter Look-up'!$E$4,$V1493-4,0))</f>
        <v/>
      </c>
      <c r="G1493" s="214" t="str">
        <f aca="true">IF(C1493=$X$4,IF(ISERROR($V1493),"Enter smelter details","RMI"),IF(ISERROR($V1493),"",OFFSET('Smelter Look-up'!$F$4,$V1493-4,0)))</f>
        <v/>
      </c>
      <c r="H1493" s="215" t="str">
        <f aca="true">IF(ISERROR($V1493),"",OFFSET('Smelter Look-up'!$G$4,$V1493-4,0))</f>
        <v/>
      </c>
      <c r="I1493" s="216" t="str">
        <f aca="true">IF(ISERROR($V1493),"",OFFSET('Smelter Look-up'!$H$4,$V1493-4,0))</f>
        <v/>
      </c>
      <c r="J1493" s="216" t="str">
        <f aca="true">IF(ISERROR($V1493),"",OFFSET('Smelter Look-up'!$I$4,$V1493-4,0))</f>
        <v/>
      </c>
      <c r="K1493" s="217"/>
      <c r="L1493" s="217"/>
      <c r="M1493" s="217"/>
      <c r="N1493" s="217"/>
      <c r="O1493" s="217"/>
      <c r="P1493" s="218"/>
      <c r="Q1493" s="219"/>
      <c r="R1493" s="220" t="str">
        <f aca="true">IF(ISERROR($V1493),"",OFFSET('Smelter Look-up'!$C$4,$V1493-4,0)&amp;"")</f>
        <v/>
      </c>
      <c r="S1493" s="221" t="str">
        <f aca="true">IF(B1493="","",IF(ISERROR(MATCH($E1493,CL,0)),"Unknown",INDIRECT("'C'!$A$"&amp;MATCH($E1493,CL,0)+1)))</f>
        <v/>
      </c>
      <c r="T1493" s="221" t="str">
        <f aca="true">IF(B1493="","",IF(ISERROR(MATCH($J1493,SorP!$B$1:$B$6279,0)),"",INDIRECT("'SorP'!$A$"&amp;MATCH($S1493&amp;$J1493,SorP!C:C,0))))</f>
        <v/>
      </c>
      <c r="U1493" s="222"/>
      <c r="V1493" s="223" t="e">
        <f aca="false">IF(C1493="",NA(),IF(OR(C1493="Smelter not listed",C1493="Smelter not yet identified"),MATCH($B1493&amp;$D1493,'Smelter Look-up'!$J:$J,0),MATCH($B1493&amp;$C1493,'Smelter Look-up'!$J:$J,0)))</f>
        <v>#N/A</v>
      </c>
      <c r="X1493" s="179" t="n">
        <f aca="false">IF(AND(C1493="Smelter not listed",OR(LEN(D1493)=0,LEN(E1493)=0)),1,0)</f>
        <v>0</v>
      </c>
      <c r="AB1493" s="224" t="str">
        <f aca="false">B1493&amp;C1493</f>
        <v/>
      </c>
    </row>
    <row r="1494" s="179" customFormat="true" ht="20.25" hidden="false" customHeight="false" outlineLevel="0" collapsed="false">
      <c r="A1494" s="221"/>
      <c r="B1494" s="211" t="str">
        <f aca="false">IF(LEN(A1494)=0,"",INDEX('Smelter Look-up'!$A:$A,MATCH($A1494,'Smelter Look-up'!$E:$E,0)))</f>
        <v/>
      </c>
      <c r="C1494" s="212" t="str">
        <f aca="false">IF(LEN(A1494)=0,"",INDEX('Smelter Look-up'!$C:$C,MATCH($A1494,'Smelter Look-up'!$E:$E,0)))</f>
        <v/>
      </c>
      <c r="D1494" s="213"/>
      <c r="E1494" s="211" t="str">
        <f aca="true">IF(ISERROR($V1494),"",OFFSET('Smelter Look-up'!$D$4,$V1494-4,0)&amp;"")</f>
        <v/>
      </c>
      <c r="F1494" s="214" t="str">
        <f aca="true">IF(ISERROR($V1494),"",OFFSET('Smelter Look-up'!$E$4,$V1494-4,0))</f>
        <v/>
      </c>
      <c r="G1494" s="214" t="str">
        <f aca="true">IF(C1494=$X$4,IF(ISERROR($V1494),"Enter smelter details","RMI"),IF(ISERROR($V1494),"",OFFSET('Smelter Look-up'!$F$4,$V1494-4,0)))</f>
        <v/>
      </c>
      <c r="H1494" s="215" t="str">
        <f aca="true">IF(ISERROR($V1494),"",OFFSET('Smelter Look-up'!$G$4,$V1494-4,0))</f>
        <v/>
      </c>
      <c r="I1494" s="216" t="str">
        <f aca="true">IF(ISERROR($V1494),"",OFFSET('Smelter Look-up'!$H$4,$V1494-4,0))</f>
        <v/>
      </c>
      <c r="J1494" s="216" t="str">
        <f aca="true">IF(ISERROR($V1494),"",OFFSET('Smelter Look-up'!$I$4,$V1494-4,0))</f>
        <v/>
      </c>
      <c r="K1494" s="217"/>
      <c r="L1494" s="217"/>
      <c r="M1494" s="217"/>
      <c r="N1494" s="217"/>
      <c r="O1494" s="217"/>
      <c r="P1494" s="218"/>
      <c r="Q1494" s="219"/>
      <c r="R1494" s="220" t="str">
        <f aca="true">IF(ISERROR($V1494),"",OFFSET('Smelter Look-up'!$C$4,$V1494-4,0)&amp;"")</f>
        <v/>
      </c>
      <c r="S1494" s="221" t="str">
        <f aca="true">IF(B1494="","",IF(ISERROR(MATCH($E1494,CL,0)),"Unknown",INDIRECT("'C'!$A$"&amp;MATCH($E1494,CL,0)+1)))</f>
        <v/>
      </c>
      <c r="T1494" s="221" t="str">
        <f aca="true">IF(B1494="","",IF(ISERROR(MATCH($J1494,SorP!$B$1:$B$6279,0)),"",INDIRECT("'SorP'!$A$"&amp;MATCH($S1494&amp;$J1494,SorP!C:C,0))))</f>
        <v/>
      </c>
      <c r="U1494" s="222"/>
      <c r="V1494" s="223" t="e">
        <f aca="false">IF(C1494="",NA(),IF(OR(C1494="Smelter not listed",C1494="Smelter not yet identified"),MATCH($B1494&amp;$D1494,'Smelter Look-up'!$J:$J,0),MATCH($B1494&amp;$C1494,'Smelter Look-up'!$J:$J,0)))</f>
        <v>#N/A</v>
      </c>
      <c r="X1494" s="179" t="n">
        <f aca="false">IF(AND(C1494="Smelter not listed",OR(LEN(D1494)=0,LEN(E1494)=0)),1,0)</f>
        <v>0</v>
      </c>
      <c r="AB1494" s="224" t="str">
        <f aca="false">B1494&amp;C1494</f>
        <v/>
      </c>
    </row>
    <row r="1495" s="179" customFormat="true" ht="20.25" hidden="false" customHeight="false" outlineLevel="0" collapsed="false">
      <c r="A1495" s="221"/>
      <c r="B1495" s="211" t="str">
        <f aca="false">IF(LEN(A1495)=0,"",INDEX('Smelter Look-up'!$A:$A,MATCH($A1495,'Smelter Look-up'!$E:$E,0)))</f>
        <v/>
      </c>
      <c r="C1495" s="212" t="str">
        <f aca="false">IF(LEN(A1495)=0,"",INDEX('Smelter Look-up'!$C:$C,MATCH($A1495,'Smelter Look-up'!$E:$E,0)))</f>
        <v/>
      </c>
      <c r="D1495" s="213"/>
      <c r="E1495" s="211" t="str">
        <f aca="true">IF(ISERROR($V1495),"",OFFSET('Smelter Look-up'!$D$4,$V1495-4,0)&amp;"")</f>
        <v/>
      </c>
      <c r="F1495" s="214" t="str">
        <f aca="true">IF(ISERROR($V1495),"",OFFSET('Smelter Look-up'!$E$4,$V1495-4,0))</f>
        <v/>
      </c>
      <c r="G1495" s="214" t="str">
        <f aca="true">IF(C1495=$X$4,IF(ISERROR($V1495),"Enter smelter details","RMI"),IF(ISERROR($V1495),"",OFFSET('Smelter Look-up'!$F$4,$V1495-4,0)))</f>
        <v/>
      </c>
      <c r="H1495" s="215" t="str">
        <f aca="true">IF(ISERROR($V1495),"",OFFSET('Smelter Look-up'!$G$4,$V1495-4,0))</f>
        <v/>
      </c>
      <c r="I1495" s="216" t="str">
        <f aca="true">IF(ISERROR($V1495),"",OFFSET('Smelter Look-up'!$H$4,$V1495-4,0))</f>
        <v/>
      </c>
      <c r="J1495" s="216" t="str">
        <f aca="true">IF(ISERROR($V1495),"",OFFSET('Smelter Look-up'!$I$4,$V1495-4,0))</f>
        <v/>
      </c>
      <c r="K1495" s="217"/>
      <c r="L1495" s="217"/>
      <c r="M1495" s="217"/>
      <c r="N1495" s="217"/>
      <c r="O1495" s="217"/>
      <c r="P1495" s="218"/>
      <c r="Q1495" s="219"/>
      <c r="R1495" s="220" t="str">
        <f aca="true">IF(ISERROR($V1495),"",OFFSET('Smelter Look-up'!$C$4,$V1495-4,0)&amp;"")</f>
        <v/>
      </c>
      <c r="S1495" s="221" t="str">
        <f aca="true">IF(B1495="","",IF(ISERROR(MATCH($E1495,CL,0)),"Unknown",INDIRECT("'C'!$A$"&amp;MATCH($E1495,CL,0)+1)))</f>
        <v/>
      </c>
      <c r="T1495" s="221" t="str">
        <f aca="true">IF(B1495="","",IF(ISERROR(MATCH($J1495,SorP!$B$1:$B$6279,0)),"",INDIRECT("'SorP'!$A$"&amp;MATCH($S1495&amp;$J1495,SorP!C:C,0))))</f>
        <v/>
      </c>
      <c r="U1495" s="222"/>
      <c r="V1495" s="223" t="e">
        <f aca="false">IF(C1495="",NA(),IF(OR(C1495="Smelter not listed",C1495="Smelter not yet identified"),MATCH($B1495&amp;$D1495,'Smelter Look-up'!$J:$J,0),MATCH($B1495&amp;$C1495,'Smelter Look-up'!$J:$J,0)))</f>
        <v>#N/A</v>
      </c>
      <c r="X1495" s="179" t="n">
        <f aca="false">IF(AND(C1495="Smelter not listed",OR(LEN(D1495)=0,LEN(E1495)=0)),1,0)</f>
        <v>0</v>
      </c>
      <c r="AB1495" s="224" t="str">
        <f aca="false">B1495&amp;C1495</f>
        <v/>
      </c>
    </row>
    <row r="1496" s="179" customFormat="true" ht="20.25" hidden="false" customHeight="false" outlineLevel="0" collapsed="false">
      <c r="A1496" s="221"/>
      <c r="B1496" s="211" t="str">
        <f aca="false">IF(LEN(A1496)=0,"",INDEX('Smelter Look-up'!$A:$A,MATCH($A1496,'Smelter Look-up'!$E:$E,0)))</f>
        <v/>
      </c>
      <c r="C1496" s="212" t="str">
        <f aca="false">IF(LEN(A1496)=0,"",INDEX('Smelter Look-up'!$C:$C,MATCH($A1496,'Smelter Look-up'!$E:$E,0)))</f>
        <v/>
      </c>
      <c r="D1496" s="213"/>
      <c r="E1496" s="211" t="str">
        <f aca="true">IF(ISERROR($V1496),"",OFFSET('Smelter Look-up'!$D$4,$V1496-4,0)&amp;"")</f>
        <v/>
      </c>
      <c r="F1496" s="214" t="str">
        <f aca="true">IF(ISERROR($V1496),"",OFFSET('Smelter Look-up'!$E$4,$V1496-4,0))</f>
        <v/>
      </c>
      <c r="G1496" s="214" t="str">
        <f aca="true">IF(C1496=$X$4,IF(ISERROR($V1496),"Enter smelter details","RMI"),IF(ISERROR($V1496),"",OFFSET('Smelter Look-up'!$F$4,$V1496-4,0)))</f>
        <v/>
      </c>
      <c r="H1496" s="215" t="str">
        <f aca="true">IF(ISERROR($V1496),"",OFFSET('Smelter Look-up'!$G$4,$V1496-4,0))</f>
        <v/>
      </c>
      <c r="I1496" s="216" t="str">
        <f aca="true">IF(ISERROR($V1496),"",OFFSET('Smelter Look-up'!$H$4,$V1496-4,0))</f>
        <v/>
      </c>
      <c r="J1496" s="216" t="str">
        <f aca="true">IF(ISERROR($V1496),"",OFFSET('Smelter Look-up'!$I$4,$V1496-4,0))</f>
        <v/>
      </c>
      <c r="K1496" s="217"/>
      <c r="L1496" s="217"/>
      <c r="M1496" s="217"/>
      <c r="N1496" s="217"/>
      <c r="O1496" s="217"/>
      <c r="P1496" s="218"/>
      <c r="Q1496" s="219"/>
      <c r="R1496" s="220" t="str">
        <f aca="true">IF(ISERROR($V1496),"",OFFSET('Smelter Look-up'!$C$4,$V1496-4,0)&amp;"")</f>
        <v/>
      </c>
      <c r="S1496" s="221" t="str">
        <f aca="true">IF(B1496="","",IF(ISERROR(MATCH($E1496,CL,0)),"Unknown",INDIRECT("'C'!$A$"&amp;MATCH($E1496,CL,0)+1)))</f>
        <v/>
      </c>
      <c r="T1496" s="221" t="str">
        <f aca="true">IF(B1496="","",IF(ISERROR(MATCH($J1496,SorP!$B$1:$B$6279,0)),"",INDIRECT("'SorP'!$A$"&amp;MATCH($S1496&amp;$J1496,SorP!C:C,0))))</f>
        <v/>
      </c>
      <c r="U1496" s="222"/>
      <c r="V1496" s="223" t="e">
        <f aca="false">IF(C1496="",NA(),IF(OR(C1496="Smelter not listed",C1496="Smelter not yet identified"),MATCH($B1496&amp;$D1496,'Smelter Look-up'!$J:$J,0),MATCH($B1496&amp;$C1496,'Smelter Look-up'!$J:$J,0)))</f>
        <v>#N/A</v>
      </c>
      <c r="X1496" s="179" t="n">
        <f aca="false">IF(AND(C1496="Smelter not listed",OR(LEN(D1496)=0,LEN(E1496)=0)),1,0)</f>
        <v>0</v>
      </c>
      <c r="AB1496" s="224" t="str">
        <f aca="false">B1496&amp;C1496</f>
        <v/>
      </c>
    </row>
    <row r="1497" s="179" customFormat="true" ht="20.25" hidden="false" customHeight="false" outlineLevel="0" collapsed="false">
      <c r="A1497" s="221"/>
      <c r="B1497" s="211" t="str">
        <f aca="false">IF(LEN(A1497)=0,"",INDEX('Smelter Look-up'!$A:$A,MATCH($A1497,'Smelter Look-up'!$E:$E,0)))</f>
        <v/>
      </c>
      <c r="C1497" s="212" t="str">
        <f aca="false">IF(LEN(A1497)=0,"",INDEX('Smelter Look-up'!$C:$C,MATCH($A1497,'Smelter Look-up'!$E:$E,0)))</f>
        <v/>
      </c>
      <c r="D1497" s="213"/>
      <c r="E1497" s="211" t="str">
        <f aca="true">IF(ISERROR($V1497),"",OFFSET('Smelter Look-up'!$D$4,$V1497-4,0)&amp;"")</f>
        <v/>
      </c>
      <c r="F1497" s="214" t="str">
        <f aca="true">IF(ISERROR($V1497),"",OFFSET('Smelter Look-up'!$E$4,$V1497-4,0))</f>
        <v/>
      </c>
      <c r="G1497" s="214" t="str">
        <f aca="true">IF(C1497=$X$4,IF(ISERROR($V1497),"Enter smelter details","RMI"),IF(ISERROR($V1497),"",OFFSET('Smelter Look-up'!$F$4,$V1497-4,0)))</f>
        <v/>
      </c>
      <c r="H1497" s="215" t="str">
        <f aca="true">IF(ISERROR($V1497),"",OFFSET('Smelter Look-up'!$G$4,$V1497-4,0))</f>
        <v/>
      </c>
      <c r="I1497" s="216" t="str">
        <f aca="true">IF(ISERROR($V1497),"",OFFSET('Smelter Look-up'!$H$4,$V1497-4,0))</f>
        <v/>
      </c>
      <c r="J1497" s="216" t="str">
        <f aca="true">IF(ISERROR($V1497),"",OFFSET('Smelter Look-up'!$I$4,$V1497-4,0))</f>
        <v/>
      </c>
      <c r="K1497" s="217"/>
      <c r="L1497" s="217"/>
      <c r="M1497" s="217"/>
      <c r="N1497" s="217"/>
      <c r="O1497" s="217"/>
      <c r="P1497" s="218"/>
      <c r="Q1497" s="219"/>
      <c r="R1497" s="220" t="str">
        <f aca="true">IF(ISERROR($V1497),"",OFFSET('Smelter Look-up'!$C$4,$V1497-4,0)&amp;"")</f>
        <v/>
      </c>
      <c r="S1497" s="221" t="str">
        <f aca="true">IF(B1497="","",IF(ISERROR(MATCH($E1497,CL,0)),"Unknown",INDIRECT("'C'!$A$"&amp;MATCH($E1497,CL,0)+1)))</f>
        <v/>
      </c>
      <c r="T1497" s="221" t="str">
        <f aca="true">IF(B1497="","",IF(ISERROR(MATCH($J1497,SorP!$B$1:$B$6279,0)),"",INDIRECT("'SorP'!$A$"&amp;MATCH($S1497&amp;$J1497,SorP!C:C,0))))</f>
        <v/>
      </c>
      <c r="U1497" s="222"/>
      <c r="V1497" s="223" t="e">
        <f aca="false">IF(C1497="",NA(),IF(OR(C1497="Smelter not listed",C1497="Smelter not yet identified"),MATCH($B1497&amp;$D1497,'Smelter Look-up'!$J:$J,0),MATCH($B1497&amp;$C1497,'Smelter Look-up'!$J:$J,0)))</f>
        <v>#N/A</v>
      </c>
      <c r="X1497" s="179" t="n">
        <f aca="false">IF(AND(C1497="Smelter not listed",OR(LEN(D1497)=0,LEN(E1497)=0)),1,0)</f>
        <v>0</v>
      </c>
      <c r="AB1497" s="224" t="str">
        <f aca="false">B1497&amp;C1497</f>
        <v/>
      </c>
    </row>
    <row r="1498" s="179" customFormat="true" ht="20.25" hidden="false" customHeight="false" outlineLevel="0" collapsed="false">
      <c r="A1498" s="221"/>
      <c r="B1498" s="211" t="str">
        <f aca="false">IF(LEN(A1498)=0,"",INDEX('Smelter Look-up'!$A:$A,MATCH($A1498,'Smelter Look-up'!$E:$E,0)))</f>
        <v/>
      </c>
      <c r="C1498" s="212" t="str">
        <f aca="false">IF(LEN(A1498)=0,"",INDEX('Smelter Look-up'!$C:$C,MATCH($A1498,'Smelter Look-up'!$E:$E,0)))</f>
        <v/>
      </c>
      <c r="D1498" s="213"/>
      <c r="E1498" s="211" t="str">
        <f aca="true">IF(ISERROR($V1498),"",OFFSET('Smelter Look-up'!$D$4,$V1498-4,0)&amp;"")</f>
        <v/>
      </c>
      <c r="F1498" s="214" t="str">
        <f aca="true">IF(ISERROR($V1498),"",OFFSET('Smelter Look-up'!$E$4,$V1498-4,0))</f>
        <v/>
      </c>
      <c r="G1498" s="214" t="str">
        <f aca="true">IF(C1498=$X$4,IF(ISERROR($V1498),"Enter smelter details","RMI"),IF(ISERROR($V1498),"",OFFSET('Smelter Look-up'!$F$4,$V1498-4,0)))</f>
        <v/>
      </c>
      <c r="H1498" s="215" t="str">
        <f aca="true">IF(ISERROR($V1498),"",OFFSET('Smelter Look-up'!$G$4,$V1498-4,0))</f>
        <v/>
      </c>
      <c r="I1498" s="216" t="str">
        <f aca="true">IF(ISERROR($V1498),"",OFFSET('Smelter Look-up'!$H$4,$V1498-4,0))</f>
        <v/>
      </c>
      <c r="J1498" s="216" t="str">
        <f aca="true">IF(ISERROR($V1498),"",OFFSET('Smelter Look-up'!$I$4,$V1498-4,0))</f>
        <v/>
      </c>
      <c r="K1498" s="217"/>
      <c r="L1498" s="217"/>
      <c r="M1498" s="217"/>
      <c r="N1498" s="217"/>
      <c r="O1498" s="217"/>
      <c r="P1498" s="218"/>
      <c r="Q1498" s="219"/>
      <c r="R1498" s="220" t="str">
        <f aca="true">IF(ISERROR($V1498),"",OFFSET('Smelter Look-up'!$C$4,$V1498-4,0)&amp;"")</f>
        <v/>
      </c>
      <c r="S1498" s="221" t="str">
        <f aca="true">IF(B1498="","",IF(ISERROR(MATCH($E1498,CL,0)),"Unknown",INDIRECT("'C'!$A$"&amp;MATCH($E1498,CL,0)+1)))</f>
        <v/>
      </c>
      <c r="T1498" s="221" t="str">
        <f aca="true">IF(B1498="","",IF(ISERROR(MATCH($J1498,SorP!$B$1:$B$6279,0)),"",INDIRECT("'SorP'!$A$"&amp;MATCH($S1498&amp;$J1498,SorP!C:C,0))))</f>
        <v/>
      </c>
      <c r="U1498" s="222"/>
      <c r="V1498" s="223" t="e">
        <f aca="false">IF(C1498="",NA(),IF(OR(C1498="Smelter not listed",C1498="Smelter not yet identified"),MATCH($B1498&amp;$D1498,'Smelter Look-up'!$J:$J,0),MATCH($B1498&amp;$C1498,'Smelter Look-up'!$J:$J,0)))</f>
        <v>#N/A</v>
      </c>
      <c r="X1498" s="179" t="n">
        <f aca="false">IF(AND(C1498="Smelter not listed",OR(LEN(D1498)=0,LEN(E1498)=0)),1,0)</f>
        <v>0</v>
      </c>
      <c r="AB1498" s="224" t="str">
        <f aca="false">B1498&amp;C1498</f>
        <v/>
      </c>
    </row>
    <row r="1499" s="179" customFormat="true" ht="20.25" hidden="false" customHeight="false" outlineLevel="0" collapsed="false">
      <c r="A1499" s="221"/>
      <c r="B1499" s="211" t="str">
        <f aca="false">IF(LEN(A1499)=0,"",INDEX('Smelter Look-up'!$A:$A,MATCH($A1499,'Smelter Look-up'!$E:$E,0)))</f>
        <v/>
      </c>
      <c r="C1499" s="212" t="str">
        <f aca="false">IF(LEN(A1499)=0,"",INDEX('Smelter Look-up'!$C:$C,MATCH($A1499,'Smelter Look-up'!$E:$E,0)))</f>
        <v/>
      </c>
      <c r="D1499" s="213"/>
      <c r="E1499" s="211" t="str">
        <f aca="true">IF(ISERROR($V1499),"",OFFSET('Smelter Look-up'!$D$4,$V1499-4,0)&amp;"")</f>
        <v/>
      </c>
      <c r="F1499" s="214" t="str">
        <f aca="true">IF(ISERROR($V1499),"",OFFSET('Smelter Look-up'!$E$4,$V1499-4,0))</f>
        <v/>
      </c>
      <c r="G1499" s="214" t="str">
        <f aca="true">IF(C1499=$X$4,IF(ISERROR($V1499),"Enter smelter details","RMI"),IF(ISERROR($V1499),"",OFFSET('Smelter Look-up'!$F$4,$V1499-4,0)))</f>
        <v/>
      </c>
      <c r="H1499" s="215" t="str">
        <f aca="true">IF(ISERROR($V1499),"",OFFSET('Smelter Look-up'!$G$4,$V1499-4,0))</f>
        <v/>
      </c>
      <c r="I1499" s="216" t="str">
        <f aca="true">IF(ISERROR($V1499),"",OFFSET('Smelter Look-up'!$H$4,$V1499-4,0))</f>
        <v/>
      </c>
      <c r="J1499" s="216" t="str">
        <f aca="true">IF(ISERROR($V1499),"",OFFSET('Smelter Look-up'!$I$4,$V1499-4,0))</f>
        <v/>
      </c>
      <c r="K1499" s="217"/>
      <c r="L1499" s="217"/>
      <c r="M1499" s="217"/>
      <c r="N1499" s="217"/>
      <c r="O1499" s="217"/>
      <c r="P1499" s="218"/>
      <c r="Q1499" s="219"/>
      <c r="R1499" s="220" t="str">
        <f aca="true">IF(ISERROR($V1499),"",OFFSET('Smelter Look-up'!$C$4,$V1499-4,0)&amp;"")</f>
        <v/>
      </c>
      <c r="S1499" s="221" t="str">
        <f aca="true">IF(B1499="","",IF(ISERROR(MATCH($E1499,CL,0)),"Unknown",INDIRECT("'C'!$A$"&amp;MATCH($E1499,CL,0)+1)))</f>
        <v/>
      </c>
      <c r="T1499" s="221" t="str">
        <f aca="true">IF(B1499="","",IF(ISERROR(MATCH($J1499,SorP!$B$1:$B$6279,0)),"",INDIRECT("'SorP'!$A$"&amp;MATCH($S1499&amp;$J1499,SorP!C:C,0))))</f>
        <v/>
      </c>
      <c r="U1499" s="222"/>
      <c r="V1499" s="223" t="e">
        <f aca="false">IF(C1499="",NA(),IF(OR(C1499="Smelter not listed",C1499="Smelter not yet identified"),MATCH($B1499&amp;$D1499,'Smelter Look-up'!$J:$J,0),MATCH($B1499&amp;$C1499,'Smelter Look-up'!$J:$J,0)))</f>
        <v>#N/A</v>
      </c>
      <c r="X1499" s="179" t="n">
        <f aca="false">IF(AND(C1499="Smelter not listed",OR(LEN(D1499)=0,LEN(E1499)=0)),1,0)</f>
        <v>0</v>
      </c>
      <c r="AB1499" s="224" t="str">
        <f aca="false">B1499&amp;C1499</f>
        <v/>
      </c>
    </row>
    <row r="1500" s="179" customFormat="true" ht="20.25" hidden="false" customHeight="false" outlineLevel="0" collapsed="false">
      <c r="A1500" s="221"/>
      <c r="B1500" s="211" t="str">
        <f aca="false">IF(LEN(A1500)=0,"",INDEX('Smelter Look-up'!$A:$A,MATCH($A1500,'Smelter Look-up'!$E:$E,0)))</f>
        <v/>
      </c>
      <c r="C1500" s="212" t="str">
        <f aca="false">IF(LEN(A1500)=0,"",INDEX('Smelter Look-up'!$C:$C,MATCH($A1500,'Smelter Look-up'!$E:$E,0)))</f>
        <v/>
      </c>
      <c r="D1500" s="213"/>
      <c r="E1500" s="211" t="str">
        <f aca="true">IF(ISERROR($V1500),"",OFFSET('Smelter Look-up'!$D$4,$V1500-4,0)&amp;"")</f>
        <v/>
      </c>
      <c r="F1500" s="214" t="str">
        <f aca="true">IF(ISERROR($V1500),"",OFFSET('Smelter Look-up'!$E$4,$V1500-4,0))</f>
        <v/>
      </c>
      <c r="G1500" s="214" t="str">
        <f aca="true">IF(C1500=$X$4,IF(ISERROR($V1500),"Enter smelter details","RMI"),IF(ISERROR($V1500),"",OFFSET('Smelter Look-up'!$F$4,$V1500-4,0)))</f>
        <v/>
      </c>
      <c r="H1500" s="215" t="str">
        <f aca="true">IF(ISERROR($V1500),"",OFFSET('Smelter Look-up'!$G$4,$V1500-4,0))</f>
        <v/>
      </c>
      <c r="I1500" s="216" t="str">
        <f aca="true">IF(ISERROR($V1500),"",OFFSET('Smelter Look-up'!$H$4,$V1500-4,0))</f>
        <v/>
      </c>
      <c r="J1500" s="216" t="str">
        <f aca="true">IF(ISERROR($V1500),"",OFFSET('Smelter Look-up'!$I$4,$V1500-4,0))</f>
        <v/>
      </c>
      <c r="K1500" s="217"/>
      <c r="L1500" s="217"/>
      <c r="M1500" s="217"/>
      <c r="N1500" s="217"/>
      <c r="O1500" s="217"/>
      <c r="P1500" s="218"/>
      <c r="Q1500" s="219"/>
      <c r="R1500" s="220" t="str">
        <f aca="true">IF(ISERROR($V1500),"",OFFSET('Smelter Look-up'!$C$4,$V1500-4,0)&amp;"")</f>
        <v/>
      </c>
      <c r="S1500" s="221" t="str">
        <f aca="true">IF(B1500="","",IF(ISERROR(MATCH($E1500,CL,0)),"Unknown",INDIRECT("'C'!$A$"&amp;MATCH($E1500,CL,0)+1)))</f>
        <v/>
      </c>
      <c r="T1500" s="221" t="str">
        <f aca="true">IF(B1500="","",IF(ISERROR(MATCH($J1500,SorP!$B$1:$B$6279,0)),"",INDIRECT("'SorP'!$A$"&amp;MATCH($S1500&amp;$J1500,SorP!C:C,0))))</f>
        <v/>
      </c>
      <c r="U1500" s="222"/>
      <c r="V1500" s="223" t="e">
        <f aca="false">IF(C1500="",NA(),IF(OR(C1500="Smelter not listed",C1500="Smelter not yet identified"),MATCH($B1500&amp;$D1500,'Smelter Look-up'!$J:$J,0),MATCH($B1500&amp;$C1500,'Smelter Look-up'!$J:$J,0)))</f>
        <v>#N/A</v>
      </c>
      <c r="X1500" s="179" t="n">
        <f aca="false">IF(AND(C1500="Smelter not listed",OR(LEN(D1500)=0,LEN(E1500)=0)),1,0)</f>
        <v>0</v>
      </c>
      <c r="AB1500" s="224" t="str">
        <f aca="false">B1500&amp;C1500</f>
        <v/>
      </c>
    </row>
    <row r="1501" s="179" customFormat="true" ht="20.25" hidden="false" customHeight="false" outlineLevel="0" collapsed="false">
      <c r="A1501" s="221"/>
      <c r="B1501" s="211" t="str">
        <f aca="false">IF(LEN(A1501)=0,"",INDEX('Smelter Look-up'!$A:$A,MATCH($A1501,'Smelter Look-up'!$E:$E,0)))</f>
        <v/>
      </c>
      <c r="C1501" s="212" t="str">
        <f aca="false">IF(LEN(A1501)=0,"",INDEX('Smelter Look-up'!$C:$C,MATCH($A1501,'Smelter Look-up'!$E:$E,0)))</f>
        <v/>
      </c>
      <c r="D1501" s="213"/>
      <c r="E1501" s="211" t="str">
        <f aca="true">IF(ISERROR($V1501),"",OFFSET('Smelter Look-up'!$D$4,$V1501-4,0)&amp;"")</f>
        <v/>
      </c>
      <c r="F1501" s="214" t="str">
        <f aca="true">IF(ISERROR($V1501),"",OFFSET('Smelter Look-up'!$E$4,$V1501-4,0))</f>
        <v/>
      </c>
      <c r="G1501" s="214" t="str">
        <f aca="true">IF(C1501=$X$4,IF(ISERROR($V1501),"Enter smelter details","RMI"),IF(ISERROR($V1501),"",OFFSET('Smelter Look-up'!$F$4,$V1501-4,0)))</f>
        <v/>
      </c>
      <c r="H1501" s="215" t="str">
        <f aca="true">IF(ISERROR($V1501),"",OFFSET('Smelter Look-up'!$G$4,$V1501-4,0))</f>
        <v/>
      </c>
      <c r="I1501" s="216" t="str">
        <f aca="true">IF(ISERROR($V1501),"",OFFSET('Smelter Look-up'!$H$4,$V1501-4,0))</f>
        <v/>
      </c>
      <c r="J1501" s="216" t="str">
        <f aca="true">IF(ISERROR($V1501),"",OFFSET('Smelter Look-up'!$I$4,$V1501-4,0))</f>
        <v/>
      </c>
      <c r="K1501" s="217"/>
      <c r="L1501" s="217"/>
      <c r="M1501" s="217"/>
      <c r="N1501" s="217"/>
      <c r="O1501" s="217"/>
      <c r="P1501" s="218"/>
      <c r="Q1501" s="219"/>
      <c r="R1501" s="220" t="str">
        <f aca="true">IF(ISERROR($V1501),"",OFFSET('Smelter Look-up'!$C$4,$V1501-4,0)&amp;"")</f>
        <v/>
      </c>
      <c r="S1501" s="221" t="str">
        <f aca="true">IF(B1501="","",IF(ISERROR(MATCH($E1501,CL,0)),"Unknown",INDIRECT("'C'!$A$"&amp;MATCH($E1501,CL,0)+1)))</f>
        <v/>
      </c>
      <c r="T1501" s="221" t="str">
        <f aca="true">IF(B1501="","",IF(ISERROR(MATCH($J1501,SorP!$B$1:$B$6279,0)),"",INDIRECT("'SorP'!$A$"&amp;MATCH($S1501&amp;$J1501,SorP!C:C,0))))</f>
        <v/>
      </c>
      <c r="U1501" s="222"/>
      <c r="V1501" s="223" t="e">
        <f aca="false">IF(C1501="",NA(),IF(OR(C1501="Smelter not listed",C1501="Smelter not yet identified"),MATCH($B1501&amp;$D1501,'Smelter Look-up'!$J:$J,0),MATCH($B1501&amp;$C1501,'Smelter Look-up'!$J:$J,0)))</f>
        <v>#N/A</v>
      </c>
      <c r="X1501" s="179" t="n">
        <f aca="false">IF(AND(C1501="Smelter not listed",OR(LEN(D1501)=0,LEN(E1501)=0)),1,0)</f>
        <v>0</v>
      </c>
      <c r="AB1501" s="224" t="str">
        <f aca="false">B1501&amp;C1501</f>
        <v/>
      </c>
    </row>
    <row r="1502" s="179" customFormat="true" ht="20.25" hidden="false" customHeight="false" outlineLevel="0" collapsed="false">
      <c r="A1502" s="221"/>
      <c r="B1502" s="211" t="str">
        <f aca="false">IF(LEN(A1502)=0,"",INDEX('Smelter Look-up'!$A:$A,MATCH($A1502,'Smelter Look-up'!$E:$E,0)))</f>
        <v/>
      </c>
      <c r="C1502" s="212" t="str">
        <f aca="false">IF(LEN(A1502)=0,"",INDEX('Smelter Look-up'!$C:$C,MATCH($A1502,'Smelter Look-up'!$E:$E,0)))</f>
        <v/>
      </c>
      <c r="D1502" s="213"/>
      <c r="E1502" s="211" t="str">
        <f aca="true">IF(ISERROR($V1502),"",OFFSET('Smelter Look-up'!$D$4,$V1502-4,0)&amp;"")</f>
        <v/>
      </c>
      <c r="F1502" s="214" t="str">
        <f aca="true">IF(ISERROR($V1502),"",OFFSET('Smelter Look-up'!$E$4,$V1502-4,0))</f>
        <v/>
      </c>
      <c r="G1502" s="214" t="str">
        <f aca="true">IF(C1502=$X$4,IF(ISERROR($V1502),"Enter smelter details","RMI"),IF(ISERROR($V1502),"",OFFSET('Smelter Look-up'!$F$4,$V1502-4,0)))</f>
        <v/>
      </c>
      <c r="H1502" s="215" t="str">
        <f aca="true">IF(ISERROR($V1502),"",OFFSET('Smelter Look-up'!$G$4,$V1502-4,0))</f>
        <v/>
      </c>
      <c r="I1502" s="216" t="str">
        <f aca="true">IF(ISERROR($V1502),"",OFFSET('Smelter Look-up'!$H$4,$V1502-4,0))</f>
        <v/>
      </c>
      <c r="J1502" s="216" t="str">
        <f aca="true">IF(ISERROR($V1502),"",OFFSET('Smelter Look-up'!$I$4,$V1502-4,0))</f>
        <v/>
      </c>
      <c r="K1502" s="217"/>
      <c r="L1502" s="217"/>
      <c r="M1502" s="217"/>
      <c r="N1502" s="217"/>
      <c r="O1502" s="217"/>
      <c r="P1502" s="218"/>
      <c r="Q1502" s="219"/>
      <c r="R1502" s="220" t="str">
        <f aca="true">IF(ISERROR($V1502),"",OFFSET('Smelter Look-up'!$C$4,$V1502-4,0)&amp;"")</f>
        <v/>
      </c>
      <c r="S1502" s="221" t="str">
        <f aca="true">IF(B1502="","",IF(ISERROR(MATCH($E1502,CL,0)),"Unknown",INDIRECT("'C'!$A$"&amp;MATCH($E1502,CL,0)+1)))</f>
        <v/>
      </c>
      <c r="T1502" s="221" t="str">
        <f aca="true">IF(B1502="","",IF(ISERROR(MATCH($J1502,SorP!$B$1:$B$6279,0)),"",INDIRECT("'SorP'!$A$"&amp;MATCH($S1502&amp;$J1502,SorP!C:C,0))))</f>
        <v/>
      </c>
      <c r="U1502" s="222"/>
      <c r="V1502" s="223" t="e">
        <f aca="false">IF(C1502="",NA(),IF(OR(C1502="Smelter not listed",C1502="Smelter not yet identified"),MATCH($B1502&amp;$D1502,'Smelter Look-up'!$J:$J,0),MATCH($B1502&amp;$C1502,'Smelter Look-up'!$J:$J,0)))</f>
        <v>#N/A</v>
      </c>
      <c r="X1502" s="179" t="n">
        <f aca="false">IF(AND(C1502="Smelter not listed",OR(LEN(D1502)=0,LEN(E1502)=0)),1,0)</f>
        <v>0</v>
      </c>
      <c r="AB1502" s="224" t="str">
        <f aca="false">B1502&amp;C1502</f>
        <v/>
      </c>
    </row>
    <row r="1503" s="179" customFormat="true" ht="20.25" hidden="false" customHeight="false" outlineLevel="0" collapsed="false">
      <c r="A1503" s="221"/>
      <c r="B1503" s="211" t="str">
        <f aca="false">IF(LEN(A1503)=0,"",INDEX('Smelter Look-up'!$A:$A,MATCH($A1503,'Smelter Look-up'!$E:$E,0)))</f>
        <v/>
      </c>
      <c r="C1503" s="212" t="str">
        <f aca="false">IF(LEN(A1503)=0,"",INDEX('Smelter Look-up'!$C:$C,MATCH($A1503,'Smelter Look-up'!$E:$E,0)))</f>
        <v/>
      </c>
      <c r="D1503" s="213"/>
      <c r="E1503" s="211" t="str">
        <f aca="true">IF(ISERROR($V1503),"",OFFSET('Smelter Look-up'!$D$4,$V1503-4,0)&amp;"")</f>
        <v/>
      </c>
      <c r="F1503" s="214" t="str">
        <f aca="true">IF(ISERROR($V1503),"",OFFSET('Smelter Look-up'!$E$4,$V1503-4,0))</f>
        <v/>
      </c>
      <c r="G1503" s="214" t="str">
        <f aca="true">IF(C1503=$X$4,IF(ISERROR($V1503),"Enter smelter details","RMI"),IF(ISERROR($V1503),"",OFFSET('Smelter Look-up'!$F$4,$V1503-4,0)))</f>
        <v/>
      </c>
      <c r="H1503" s="215" t="str">
        <f aca="true">IF(ISERROR($V1503),"",OFFSET('Smelter Look-up'!$G$4,$V1503-4,0))</f>
        <v/>
      </c>
      <c r="I1503" s="216" t="str">
        <f aca="true">IF(ISERROR($V1503),"",OFFSET('Smelter Look-up'!$H$4,$V1503-4,0))</f>
        <v/>
      </c>
      <c r="J1503" s="216" t="str">
        <f aca="true">IF(ISERROR($V1503),"",OFFSET('Smelter Look-up'!$I$4,$V1503-4,0))</f>
        <v/>
      </c>
      <c r="K1503" s="217"/>
      <c r="L1503" s="217"/>
      <c r="M1503" s="217"/>
      <c r="N1503" s="217"/>
      <c r="O1503" s="217"/>
      <c r="P1503" s="218"/>
      <c r="Q1503" s="219"/>
      <c r="R1503" s="220" t="str">
        <f aca="true">IF(ISERROR($V1503),"",OFFSET('Smelter Look-up'!$C$4,$V1503-4,0)&amp;"")</f>
        <v/>
      </c>
      <c r="S1503" s="221" t="str">
        <f aca="true">IF(B1503="","",IF(ISERROR(MATCH($E1503,CL,0)),"Unknown",INDIRECT("'C'!$A$"&amp;MATCH($E1503,CL,0)+1)))</f>
        <v/>
      </c>
      <c r="T1503" s="221" t="str">
        <f aca="true">IF(B1503="","",IF(ISERROR(MATCH($J1503,SorP!$B$1:$B$6279,0)),"",INDIRECT("'SorP'!$A$"&amp;MATCH($S1503&amp;$J1503,SorP!C:C,0))))</f>
        <v/>
      </c>
      <c r="U1503" s="222"/>
      <c r="V1503" s="223" t="e">
        <f aca="false">IF(C1503="",NA(),IF(OR(C1503="Smelter not listed",C1503="Smelter not yet identified"),MATCH($B1503&amp;$D1503,'Smelter Look-up'!$J:$J,0),MATCH($B1503&amp;$C1503,'Smelter Look-up'!$J:$J,0)))</f>
        <v>#N/A</v>
      </c>
      <c r="X1503" s="179" t="n">
        <f aca="false">IF(AND(C1503="Smelter not listed",OR(LEN(D1503)=0,LEN(E1503)=0)),1,0)</f>
        <v>0</v>
      </c>
      <c r="AB1503" s="224" t="str">
        <f aca="false">B1503&amp;C1503</f>
        <v/>
      </c>
    </row>
    <row r="1504" s="179" customFormat="true" ht="20.25" hidden="false" customHeight="false" outlineLevel="0" collapsed="false">
      <c r="A1504" s="221"/>
      <c r="B1504" s="211" t="str">
        <f aca="false">IF(LEN(A1504)=0,"",INDEX('Smelter Look-up'!$A:$A,MATCH($A1504,'Smelter Look-up'!$E:$E,0)))</f>
        <v/>
      </c>
      <c r="C1504" s="212" t="str">
        <f aca="false">IF(LEN(A1504)=0,"",INDEX('Smelter Look-up'!$C:$C,MATCH($A1504,'Smelter Look-up'!$E:$E,0)))</f>
        <v/>
      </c>
      <c r="D1504" s="213"/>
      <c r="E1504" s="211" t="str">
        <f aca="true">IF(ISERROR($V1504),"",OFFSET('Smelter Look-up'!$D$4,$V1504-4,0)&amp;"")</f>
        <v/>
      </c>
      <c r="F1504" s="214" t="str">
        <f aca="true">IF(ISERROR($V1504),"",OFFSET('Smelter Look-up'!$E$4,$V1504-4,0))</f>
        <v/>
      </c>
      <c r="G1504" s="214" t="str">
        <f aca="true">IF(C1504=$X$4,IF(ISERROR($V1504),"Enter smelter details","RMI"),IF(ISERROR($V1504),"",OFFSET('Smelter Look-up'!$F$4,$V1504-4,0)))</f>
        <v/>
      </c>
      <c r="H1504" s="215" t="str">
        <f aca="true">IF(ISERROR($V1504),"",OFFSET('Smelter Look-up'!$G$4,$V1504-4,0))</f>
        <v/>
      </c>
      <c r="I1504" s="216" t="str">
        <f aca="true">IF(ISERROR($V1504),"",OFFSET('Smelter Look-up'!$H$4,$V1504-4,0))</f>
        <v/>
      </c>
      <c r="J1504" s="216" t="str">
        <f aca="true">IF(ISERROR($V1504),"",OFFSET('Smelter Look-up'!$I$4,$V1504-4,0))</f>
        <v/>
      </c>
      <c r="K1504" s="217"/>
      <c r="L1504" s="217"/>
      <c r="M1504" s="217"/>
      <c r="N1504" s="217"/>
      <c r="O1504" s="217"/>
      <c r="P1504" s="218"/>
      <c r="Q1504" s="219"/>
      <c r="R1504" s="220" t="str">
        <f aca="true">IF(ISERROR($V1504),"",OFFSET('Smelter Look-up'!$C$4,$V1504-4,0)&amp;"")</f>
        <v/>
      </c>
      <c r="S1504" s="221" t="str">
        <f aca="true">IF(B1504="","",IF(ISERROR(MATCH($E1504,CL,0)),"Unknown",INDIRECT("'C'!$A$"&amp;MATCH($E1504,CL,0)+1)))</f>
        <v/>
      </c>
      <c r="T1504" s="221" t="str">
        <f aca="true">IF(B1504="","",IF(ISERROR(MATCH($J1504,SorP!$B$1:$B$6279,0)),"",INDIRECT("'SorP'!$A$"&amp;MATCH($S1504&amp;$J1504,SorP!C:C,0))))</f>
        <v/>
      </c>
      <c r="U1504" s="222"/>
      <c r="V1504" s="223" t="e">
        <f aca="false">IF(C1504="",NA(),IF(OR(C1504="Smelter not listed",C1504="Smelter not yet identified"),MATCH($B1504&amp;$D1504,'Smelter Look-up'!$J:$J,0),MATCH($B1504&amp;$C1504,'Smelter Look-up'!$J:$J,0)))</f>
        <v>#N/A</v>
      </c>
      <c r="X1504" s="179" t="n">
        <f aca="false">IF(AND(C1504="Smelter not listed",OR(LEN(D1504)=0,LEN(E1504)=0)),1,0)</f>
        <v>0</v>
      </c>
      <c r="AB1504" s="224" t="str">
        <f aca="false">B1504&amp;C1504</f>
        <v/>
      </c>
    </row>
    <row r="1505" s="179" customFormat="true" ht="20.25" hidden="false" customHeight="false" outlineLevel="0" collapsed="false">
      <c r="A1505" s="221"/>
      <c r="B1505" s="211" t="str">
        <f aca="false">IF(LEN(A1505)=0,"",INDEX('Smelter Look-up'!$A:$A,MATCH($A1505,'Smelter Look-up'!$E:$E,0)))</f>
        <v/>
      </c>
      <c r="C1505" s="212" t="str">
        <f aca="false">IF(LEN(A1505)=0,"",INDEX('Smelter Look-up'!$C:$C,MATCH($A1505,'Smelter Look-up'!$E:$E,0)))</f>
        <v/>
      </c>
      <c r="D1505" s="213"/>
      <c r="E1505" s="211" t="str">
        <f aca="true">IF(ISERROR($V1505),"",OFFSET('Smelter Look-up'!$D$4,$V1505-4,0)&amp;"")</f>
        <v/>
      </c>
      <c r="F1505" s="214" t="str">
        <f aca="true">IF(ISERROR($V1505),"",OFFSET('Smelter Look-up'!$E$4,$V1505-4,0))</f>
        <v/>
      </c>
      <c r="G1505" s="214" t="str">
        <f aca="true">IF(C1505=$X$4,IF(ISERROR($V1505),"Enter smelter details","RMI"),IF(ISERROR($V1505),"",OFFSET('Smelter Look-up'!$F$4,$V1505-4,0)))</f>
        <v/>
      </c>
      <c r="H1505" s="215" t="str">
        <f aca="true">IF(ISERROR($V1505),"",OFFSET('Smelter Look-up'!$G$4,$V1505-4,0))</f>
        <v/>
      </c>
      <c r="I1505" s="216" t="str">
        <f aca="true">IF(ISERROR($V1505),"",OFFSET('Smelter Look-up'!$H$4,$V1505-4,0))</f>
        <v/>
      </c>
      <c r="J1505" s="216" t="str">
        <f aca="true">IF(ISERROR($V1505),"",OFFSET('Smelter Look-up'!$I$4,$V1505-4,0))</f>
        <v/>
      </c>
      <c r="K1505" s="217"/>
      <c r="L1505" s="217"/>
      <c r="M1505" s="217"/>
      <c r="N1505" s="217"/>
      <c r="O1505" s="217"/>
      <c r="P1505" s="218"/>
      <c r="Q1505" s="219"/>
      <c r="R1505" s="220" t="str">
        <f aca="true">IF(ISERROR($V1505),"",OFFSET('Smelter Look-up'!$C$4,$V1505-4,0)&amp;"")</f>
        <v/>
      </c>
      <c r="S1505" s="221" t="str">
        <f aca="true">IF(B1505="","",IF(ISERROR(MATCH($E1505,CL,0)),"Unknown",INDIRECT("'C'!$A$"&amp;MATCH($E1505,CL,0)+1)))</f>
        <v/>
      </c>
      <c r="T1505" s="221" t="str">
        <f aca="true">IF(B1505="","",IF(ISERROR(MATCH($J1505,SorP!$B$1:$B$6279,0)),"",INDIRECT("'SorP'!$A$"&amp;MATCH($S1505&amp;$J1505,SorP!C:C,0))))</f>
        <v/>
      </c>
      <c r="U1505" s="222"/>
      <c r="V1505" s="223" t="e">
        <f aca="false">IF(C1505="",NA(),IF(OR(C1505="Smelter not listed",C1505="Smelter not yet identified"),MATCH($B1505&amp;$D1505,'Smelter Look-up'!$J:$J,0),MATCH($B1505&amp;$C1505,'Smelter Look-up'!$J:$J,0)))</f>
        <v>#N/A</v>
      </c>
      <c r="X1505" s="179" t="n">
        <f aca="false">IF(AND(C1505="Smelter not listed",OR(LEN(D1505)=0,LEN(E1505)=0)),1,0)</f>
        <v>0</v>
      </c>
      <c r="AB1505" s="224" t="str">
        <f aca="false">B1505&amp;C1505</f>
        <v/>
      </c>
    </row>
    <row r="1506" s="179" customFormat="true" ht="20.25" hidden="false" customHeight="false" outlineLevel="0" collapsed="false">
      <c r="A1506" s="221"/>
      <c r="B1506" s="211" t="str">
        <f aca="false">IF(LEN(A1506)=0,"",INDEX('Smelter Look-up'!$A:$A,MATCH($A1506,'Smelter Look-up'!$E:$E,0)))</f>
        <v/>
      </c>
      <c r="C1506" s="212" t="str">
        <f aca="false">IF(LEN(A1506)=0,"",INDEX('Smelter Look-up'!$C:$C,MATCH($A1506,'Smelter Look-up'!$E:$E,0)))</f>
        <v/>
      </c>
      <c r="D1506" s="213"/>
      <c r="E1506" s="211" t="str">
        <f aca="true">IF(ISERROR($V1506),"",OFFSET('Smelter Look-up'!$D$4,$V1506-4,0)&amp;"")</f>
        <v/>
      </c>
      <c r="F1506" s="214" t="str">
        <f aca="true">IF(ISERROR($V1506),"",OFFSET('Smelter Look-up'!$E$4,$V1506-4,0))</f>
        <v/>
      </c>
      <c r="G1506" s="214" t="str">
        <f aca="true">IF(C1506=$X$4,IF(ISERROR($V1506),"Enter smelter details","RMI"),IF(ISERROR($V1506),"",OFFSET('Smelter Look-up'!$F$4,$V1506-4,0)))</f>
        <v/>
      </c>
      <c r="H1506" s="215" t="str">
        <f aca="true">IF(ISERROR($V1506),"",OFFSET('Smelter Look-up'!$G$4,$V1506-4,0))</f>
        <v/>
      </c>
      <c r="I1506" s="216" t="str">
        <f aca="true">IF(ISERROR($V1506),"",OFFSET('Smelter Look-up'!$H$4,$V1506-4,0))</f>
        <v/>
      </c>
      <c r="J1506" s="216" t="str">
        <f aca="true">IF(ISERROR($V1506),"",OFFSET('Smelter Look-up'!$I$4,$V1506-4,0))</f>
        <v/>
      </c>
      <c r="K1506" s="217"/>
      <c r="L1506" s="217"/>
      <c r="M1506" s="217"/>
      <c r="N1506" s="217"/>
      <c r="O1506" s="217"/>
      <c r="P1506" s="218"/>
      <c r="Q1506" s="219"/>
      <c r="R1506" s="220" t="str">
        <f aca="true">IF(ISERROR($V1506),"",OFFSET('Smelter Look-up'!$C$4,$V1506-4,0)&amp;"")</f>
        <v/>
      </c>
      <c r="S1506" s="221" t="str">
        <f aca="true">IF(B1506="","",IF(ISERROR(MATCH($E1506,CL,0)),"Unknown",INDIRECT("'C'!$A$"&amp;MATCH($E1506,CL,0)+1)))</f>
        <v/>
      </c>
      <c r="T1506" s="221" t="str">
        <f aca="true">IF(B1506="","",IF(ISERROR(MATCH($J1506,SorP!$B$1:$B$6279,0)),"",INDIRECT("'SorP'!$A$"&amp;MATCH($S1506&amp;$J1506,SorP!C:C,0))))</f>
        <v/>
      </c>
      <c r="U1506" s="222"/>
      <c r="V1506" s="223" t="e">
        <f aca="false">IF(C1506="",NA(),IF(OR(C1506="Smelter not listed",C1506="Smelter not yet identified"),MATCH($B1506&amp;$D1506,'Smelter Look-up'!$J:$J,0),MATCH($B1506&amp;$C1506,'Smelter Look-up'!$J:$J,0)))</f>
        <v>#N/A</v>
      </c>
      <c r="X1506" s="179" t="n">
        <f aca="false">IF(AND(C1506="Smelter not listed",OR(LEN(D1506)=0,LEN(E1506)=0)),1,0)</f>
        <v>0</v>
      </c>
      <c r="AB1506" s="224" t="str">
        <f aca="false">B1506&amp;C1506</f>
        <v/>
      </c>
    </row>
    <row r="1507" s="179" customFormat="true" ht="20.25" hidden="false" customHeight="false" outlineLevel="0" collapsed="false">
      <c r="A1507" s="221"/>
      <c r="B1507" s="211" t="str">
        <f aca="false">IF(LEN(A1507)=0,"",INDEX('Smelter Look-up'!$A:$A,MATCH($A1507,'Smelter Look-up'!$E:$E,0)))</f>
        <v/>
      </c>
      <c r="C1507" s="212" t="str">
        <f aca="false">IF(LEN(A1507)=0,"",INDEX('Smelter Look-up'!$C:$C,MATCH($A1507,'Smelter Look-up'!$E:$E,0)))</f>
        <v/>
      </c>
      <c r="D1507" s="213"/>
      <c r="E1507" s="211" t="str">
        <f aca="true">IF(ISERROR($V1507),"",OFFSET('Smelter Look-up'!$D$4,$V1507-4,0)&amp;"")</f>
        <v/>
      </c>
      <c r="F1507" s="214" t="str">
        <f aca="true">IF(ISERROR($V1507),"",OFFSET('Smelter Look-up'!$E$4,$V1507-4,0))</f>
        <v/>
      </c>
      <c r="G1507" s="214" t="str">
        <f aca="true">IF(C1507=$X$4,IF(ISERROR($V1507),"Enter smelter details","RMI"),IF(ISERROR($V1507),"",OFFSET('Smelter Look-up'!$F$4,$V1507-4,0)))</f>
        <v/>
      </c>
      <c r="H1507" s="215" t="str">
        <f aca="true">IF(ISERROR($V1507),"",OFFSET('Smelter Look-up'!$G$4,$V1507-4,0))</f>
        <v/>
      </c>
      <c r="I1507" s="216" t="str">
        <f aca="true">IF(ISERROR($V1507),"",OFFSET('Smelter Look-up'!$H$4,$V1507-4,0))</f>
        <v/>
      </c>
      <c r="J1507" s="216" t="str">
        <f aca="true">IF(ISERROR($V1507),"",OFFSET('Smelter Look-up'!$I$4,$V1507-4,0))</f>
        <v/>
      </c>
      <c r="K1507" s="217"/>
      <c r="L1507" s="217"/>
      <c r="M1507" s="217"/>
      <c r="N1507" s="217"/>
      <c r="O1507" s="217"/>
      <c r="P1507" s="218"/>
      <c r="Q1507" s="219"/>
      <c r="R1507" s="220" t="str">
        <f aca="true">IF(ISERROR($V1507),"",OFFSET('Smelter Look-up'!$C$4,$V1507-4,0)&amp;"")</f>
        <v/>
      </c>
      <c r="S1507" s="221" t="str">
        <f aca="true">IF(B1507="","",IF(ISERROR(MATCH($E1507,CL,0)),"Unknown",INDIRECT("'C'!$A$"&amp;MATCH($E1507,CL,0)+1)))</f>
        <v/>
      </c>
      <c r="T1507" s="221" t="str">
        <f aca="true">IF(B1507="","",IF(ISERROR(MATCH($J1507,SorP!$B$1:$B$6279,0)),"",INDIRECT("'SorP'!$A$"&amp;MATCH($S1507&amp;$J1507,SorP!C:C,0))))</f>
        <v/>
      </c>
      <c r="U1507" s="222"/>
      <c r="V1507" s="223" t="e">
        <f aca="false">IF(C1507="",NA(),IF(OR(C1507="Smelter not listed",C1507="Smelter not yet identified"),MATCH($B1507&amp;$D1507,'Smelter Look-up'!$J:$J,0),MATCH($B1507&amp;$C1507,'Smelter Look-up'!$J:$J,0)))</f>
        <v>#N/A</v>
      </c>
      <c r="X1507" s="179" t="n">
        <f aca="false">IF(AND(C1507="Smelter not listed",OR(LEN(D1507)=0,LEN(E1507)=0)),1,0)</f>
        <v>0</v>
      </c>
      <c r="AB1507" s="224" t="str">
        <f aca="false">B1507&amp;C1507</f>
        <v/>
      </c>
    </row>
    <row r="1508" s="179" customFormat="true" ht="20.25" hidden="false" customHeight="false" outlineLevel="0" collapsed="false">
      <c r="A1508" s="221"/>
      <c r="B1508" s="211" t="str">
        <f aca="false">IF(LEN(A1508)=0,"",INDEX('Smelter Look-up'!$A:$A,MATCH($A1508,'Smelter Look-up'!$E:$E,0)))</f>
        <v/>
      </c>
      <c r="C1508" s="212" t="str">
        <f aca="false">IF(LEN(A1508)=0,"",INDEX('Smelter Look-up'!$C:$C,MATCH($A1508,'Smelter Look-up'!$E:$E,0)))</f>
        <v/>
      </c>
      <c r="D1508" s="213"/>
      <c r="E1508" s="211" t="str">
        <f aca="true">IF(ISERROR($V1508),"",OFFSET('Smelter Look-up'!$D$4,$V1508-4,0)&amp;"")</f>
        <v/>
      </c>
      <c r="F1508" s="214" t="str">
        <f aca="true">IF(ISERROR($V1508),"",OFFSET('Smelter Look-up'!$E$4,$V1508-4,0))</f>
        <v/>
      </c>
      <c r="G1508" s="214" t="str">
        <f aca="true">IF(C1508=$X$4,IF(ISERROR($V1508),"Enter smelter details","RMI"),IF(ISERROR($V1508),"",OFFSET('Smelter Look-up'!$F$4,$V1508-4,0)))</f>
        <v/>
      </c>
      <c r="H1508" s="215" t="str">
        <f aca="true">IF(ISERROR($V1508),"",OFFSET('Smelter Look-up'!$G$4,$V1508-4,0))</f>
        <v/>
      </c>
      <c r="I1508" s="216" t="str">
        <f aca="true">IF(ISERROR($V1508),"",OFFSET('Smelter Look-up'!$H$4,$V1508-4,0))</f>
        <v/>
      </c>
      <c r="J1508" s="216" t="str">
        <f aca="true">IF(ISERROR($V1508),"",OFFSET('Smelter Look-up'!$I$4,$V1508-4,0))</f>
        <v/>
      </c>
      <c r="K1508" s="217"/>
      <c r="L1508" s="217"/>
      <c r="M1508" s="217"/>
      <c r="N1508" s="217"/>
      <c r="O1508" s="217"/>
      <c r="P1508" s="218"/>
      <c r="Q1508" s="219"/>
      <c r="R1508" s="220" t="str">
        <f aca="true">IF(ISERROR($V1508),"",OFFSET('Smelter Look-up'!$C$4,$V1508-4,0)&amp;"")</f>
        <v/>
      </c>
      <c r="S1508" s="221" t="str">
        <f aca="true">IF(B1508="","",IF(ISERROR(MATCH($E1508,CL,0)),"Unknown",INDIRECT("'C'!$A$"&amp;MATCH($E1508,CL,0)+1)))</f>
        <v/>
      </c>
      <c r="T1508" s="221" t="str">
        <f aca="true">IF(B1508="","",IF(ISERROR(MATCH($J1508,SorP!$B$1:$B$6279,0)),"",INDIRECT("'SorP'!$A$"&amp;MATCH($S1508&amp;$J1508,SorP!C:C,0))))</f>
        <v/>
      </c>
      <c r="U1508" s="222"/>
      <c r="V1508" s="223" t="e">
        <f aca="false">IF(C1508="",NA(),IF(OR(C1508="Smelter not listed",C1508="Smelter not yet identified"),MATCH($B1508&amp;$D1508,'Smelter Look-up'!$J:$J,0),MATCH($B1508&amp;$C1508,'Smelter Look-up'!$J:$J,0)))</f>
        <v>#N/A</v>
      </c>
      <c r="X1508" s="179" t="n">
        <f aca="false">IF(AND(C1508="Smelter not listed",OR(LEN(D1508)=0,LEN(E1508)=0)),1,0)</f>
        <v>0</v>
      </c>
      <c r="AB1508" s="224" t="str">
        <f aca="false">B1508&amp;C1508</f>
        <v/>
      </c>
    </row>
    <row r="1509" s="179" customFormat="true" ht="20.25" hidden="false" customHeight="false" outlineLevel="0" collapsed="false">
      <c r="A1509" s="221"/>
      <c r="B1509" s="211" t="str">
        <f aca="false">IF(LEN(A1509)=0,"",INDEX('Smelter Look-up'!$A:$A,MATCH($A1509,'Smelter Look-up'!$E:$E,0)))</f>
        <v/>
      </c>
      <c r="C1509" s="212" t="str">
        <f aca="false">IF(LEN(A1509)=0,"",INDEX('Smelter Look-up'!$C:$C,MATCH($A1509,'Smelter Look-up'!$E:$E,0)))</f>
        <v/>
      </c>
      <c r="D1509" s="213"/>
      <c r="E1509" s="211" t="str">
        <f aca="true">IF(ISERROR($V1509),"",OFFSET('Smelter Look-up'!$D$4,$V1509-4,0)&amp;"")</f>
        <v/>
      </c>
      <c r="F1509" s="214" t="str">
        <f aca="true">IF(ISERROR($V1509),"",OFFSET('Smelter Look-up'!$E$4,$V1509-4,0))</f>
        <v/>
      </c>
      <c r="G1509" s="214" t="str">
        <f aca="true">IF(C1509=$X$4,IF(ISERROR($V1509),"Enter smelter details","RMI"),IF(ISERROR($V1509),"",OFFSET('Smelter Look-up'!$F$4,$V1509-4,0)))</f>
        <v/>
      </c>
      <c r="H1509" s="215" t="str">
        <f aca="true">IF(ISERROR($V1509),"",OFFSET('Smelter Look-up'!$G$4,$V1509-4,0))</f>
        <v/>
      </c>
      <c r="I1509" s="216" t="str">
        <f aca="true">IF(ISERROR($V1509),"",OFFSET('Smelter Look-up'!$H$4,$V1509-4,0))</f>
        <v/>
      </c>
      <c r="J1509" s="216" t="str">
        <f aca="true">IF(ISERROR($V1509),"",OFFSET('Smelter Look-up'!$I$4,$V1509-4,0))</f>
        <v/>
      </c>
      <c r="K1509" s="217"/>
      <c r="L1509" s="217"/>
      <c r="M1509" s="217"/>
      <c r="N1509" s="217"/>
      <c r="O1509" s="217"/>
      <c r="P1509" s="218"/>
      <c r="Q1509" s="219"/>
      <c r="R1509" s="220" t="str">
        <f aca="true">IF(ISERROR($V1509),"",OFFSET('Smelter Look-up'!$C$4,$V1509-4,0)&amp;"")</f>
        <v/>
      </c>
      <c r="S1509" s="221" t="str">
        <f aca="true">IF(B1509="","",IF(ISERROR(MATCH($E1509,CL,0)),"Unknown",INDIRECT("'C'!$A$"&amp;MATCH($E1509,CL,0)+1)))</f>
        <v/>
      </c>
      <c r="T1509" s="221" t="str">
        <f aca="true">IF(B1509="","",IF(ISERROR(MATCH($J1509,SorP!$B$1:$B$6279,0)),"",INDIRECT("'SorP'!$A$"&amp;MATCH($S1509&amp;$J1509,SorP!C:C,0))))</f>
        <v/>
      </c>
      <c r="U1509" s="222"/>
      <c r="V1509" s="223" t="e">
        <f aca="false">IF(C1509="",NA(),IF(OR(C1509="Smelter not listed",C1509="Smelter not yet identified"),MATCH($B1509&amp;$D1509,'Smelter Look-up'!$J:$J,0),MATCH($B1509&amp;$C1509,'Smelter Look-up'!$J:$J,0)))</f>
        <v>#N/A</v>
      </c>
      <c r="X1509" s="179" t="n">
        <f aca="false">IF(AND(C1509="Smelter not listed",OR(LEN(D1509)=0,LEN(E1509)=0)),1,0)</f>
        <v>0</v>
      </c>
      <c r="AB1509" s="224" t="str">
        <f aca="false">B1509&amp;C1509</f>
        <v/>
      </c>
    </row>
    <row r="1510" s="179" customFormat="true" ht="20.25" hidden="false" customHeight="false" outlineLevel="0" collapsed="false">
      <c r="A1510" s="221"/>
      <c r="B1510" s="211" t="str">
        <f aca="false">IF(LEN(A1510)=0,"",INDEX('Smelter Look-up'!$A:$A,MATCH($A1510,'Smelter Look-up'!$E:$E,0)))</f>
        <v/>
      </c>
      <c r="C1510" s="212" t="str">
        <f aca="false">IF(LEN(A1510)=0,"",INDEX('Smelter Look-up'!$C:$C,MATCH($A1510,'Smelter Look-up'!$E:$E,0)))</f>
        <v/>
      </c>
      <c r="D1510" s="213"/>
      <c r="E1510" s="211" t="str">
        <f aca="true">IF(ISERROR($V1510),"",OFFSET('Smelter Look-up'!$D$4,$V1510-4,0)&amp;"")</f>
        <v/>
      </c>
      <c r="F1510" s="214" t="str">
        <f aca="true">IF(ISERROR($V1510),"",OFFSET('Smelter Look-up'!$E$4,$V1510-4,0))</f>
        <v/>
      </c>
      <c r="G1510" s="214" t="str">
        <f aca="true">IF(C1510=$X$4,IF(ISERROR($V1510),"Enter smelter details","RMI"),IF(ISERROR($V1510),"",OFFSET('Smelter Look-up'!$F$4,$V1510-4,0)))</f>
        <v/>
      </c>
      <c r="H1510" s="215" t="str">
        <f aca="true">IF(ISERROR($V1510),"",OFFSET('Smelter Look-up'!$G$4,$V1510-4,0))</f>
        <v/>
      </c>
      <c r="I1510" s="216" t="str">
        <f aca="true">IF(ISERROR($V1510),"",OFFSET('Smelter Look-up'!$H$4,$V1510-4,0))</f>
        <v/>
      </c>
      <c r="J1510" s="216" t="str">
        <f aca="true">IF(ISERROR($V1510),"",OFFSET('Smelter Look-up'!$I$4,$V1510-4,0))</f>
        <v/>
      </c>
      <c r="K1510" s="217"/>
      <c r="L1510" s="217"/>
      <c r="M1510" s="217"/>
      <c r="N1510" s="217"/>
      <c r="O1510" s="217"/>
      <c r="P1510" s="218"/>
      <c r="Q1510" s="219"/>
      <c r="R1510" s="220" t="str">
        <f aca="true">IF(ISERROR($V1510),"",OFFSET('Smelter Look-up'!$C$4,$V1510-4,0)&amp;"")</f>
        <v/>
      </c>
      <c r="S1510" s="221" t="str">
        <f aca="true">IF(B1510="","",IF(ISERROR(MATCH($E1510,CL,0)),"Unknown",INDIRECT("'C'!$A$"&amp;MATCH($E1510,CL,0)+1)))</f>
        <v/>
      </c>
      <c r="T1510" s="221" t="str">
        <f aca="true">IF(B1510="","",IF(ISERROR(MATCH($J1510,SorP!$B$1:$B$6279,0)),"",INDIRECT("'SorP'!$A$"&amp;MATCH($S1510&amp;$J1510,SorP!C:C,0))))</f>
        <v/>
      </c>
      <c r="U1510" s="222"/>
      <c r="V1510" s="223" t="e">
        <f aca="false">IF(C1510="",NA(),IF(OR(C1510="Smelter not listed",C1510="Smelter not yet identified"),MATCH($B1510&amp;$D1510,'Smelter Look-up'!$J:$J,0),MATCH($B1510&amp;$C1510,'Smelter Look-up'!$J:$J,0)))</f>
        <v>#N/A</v>
      </c>
      <c r="X1510" s="179" t="n">
        <f aca="false">IF(AND(C1510="Smelter not listed",OR(LEN(D1510)=0,LEN(E1510)=0)),1,0)</f>
        <v>0</v>
      </c>
      <c r="AB1510" s="224" t="str">
        <f aca="false">B1510&amp;C1510</f>
        <v/>
      </c>
    </row>
    <row r="1511" s="179" customFormat="true" ht="20.25" hidden="false" customHeight="false" outlineLevel="0" collapsed="false">
      <c r="A1511" s="221"/>
      <c r="B1511" s="211" t="str">
        <f aca="false">IF(LEN(A1511)=0,"",INDEX('Smelter Look-up'!$A:$A,MATCH($A1511,'Smelter Look-up'!$E:$E,0)))</f>
        <v/>
      </c>
      <c r="C1511" s="212" t="str">
        <f aca="false">IF(LEN(A1511)=0,"",INDEX('Smelter Look-up'!$C:$C,MATCH($A1511,'Smelter Look-up'!$E:$E,0)))</f>
        <v/>
      </c>
      <c r="D1511" s="213"/>
      <c r="E1511" s="211" t="str">
        <f aca="true">IF(ISERROR($V1511),"",OFFSET('Smelter Look-up'!$D$4,$V1511-4,0)&amp;"")</f>
        <v/>
      </c>
      <c r="F1511" s="214" t="str">
        <f aca="true">IF(ISERROR($V1511),"",OFFSET('Smelter Look-up'!$E$4,$V1511-4,0))</f>
        <v/>
      </c>
      <c r="G1511" s="214" t="str">
        <f aca="true">IF(C1511=$X$4,IF(ISERROR($V1511),"Enter smelter details","RMI"),IF(ISERROR($V1511),"",OFFSET('Smelter Look-up'!$F$4,$V1511-4,0)))</f>
        <v/>
      </c>
      <c r="H1511" s="215" t="str">
        <f aca="true">IF(ISERROR($V1511),"",OFFSET('Smelter Look-up'!$G$4,$V1511-4,0))</f>
        <v/>
      </c>
      <c r="I1511" s="216" t="str">
        <f aca="true">IF(ISERROR($V1511),"",OFFSET('Smelter Look-up'!$H$4,$V1511-4,0))</f>
        <v/>
      </c>
      <c r="J1511" s="216" t="str">
        <f aca="true">IF(ISERROR($V1511),"",OFFSET('Smelter Look-up'!$I$4,$V1511-4,0))</f>
        <v/>
      </c>
      <c r="K1511" s="217"/>
      <c r="L1511" s="217"/>
      <c r="M1511" s="217"/>
      <c r="N1511" s="217"/>
      <c r="O1511" s="217"/>
      <c r="P1511" s="218"/>
      <c r="Q1511" s="219"/>
      <c r="R1511" s="220" t="str">
        <f aca="true">IF(ISERROR($V1511),"",OFFSET('Smelter Look-up'!$C$4,$V1511-4,0)&amp;"")</f>
        <v/>
      </c>
      <c r="S1511" s="221" t="str">
        <f aca="true">IF(B1511="","",IF(ISERROR(MATCH($E1511,CL,0)),"Unknown",INDIRECT("'C'!$A$"&amp;MATCH($E1511,CL,0)+1)))</f>
        <v/>
      </c>
      <c r="T1511" s="221" t="str">
        <f aca="true">IF(B1511="","",IF(ISERROR(MATCH($J1511,SorP!$B$1:$B$6279,0)),"",INDIRECT("'SorP'!$A$"&amp;MATCH($S1511&amp;$J1511,SorP!C:C,0))))</f>
        <v/>
      </c>
      <c r="U1511" s="222"/>
      <c r="V1511" s="223" t="e">
        <f aca="false">IF(C1511="",NA(),IF(OR(C1511="Smelter not listed",C1511="Smelter not yet identified"),MATCH($B1511&amp;$D1511,'Smelter Look-up'!$J:$J,0),MATCH($B1511&amp;$C1511,'Smelter Look-up'!$J:$J,0)))</f>
        <v>#N/A</v>
      </c>
      <c r="X1511" s="179" t="n">
        <f aca="false">IF(AND(C1511="Smelter not listed",OR(LEN(D1511)=0,LEN(E1511)=0)),1,0)</f>
        <v>0</v>
      </c>
      <c r="AB1511" s="224" t="str">
        <f aca="false">B1511&amp;C1511</f>
        <v/>
      </c>
    </row>
    <row r="1512" s="179" customFormat="true" ht="20.25" hidden="false" customHeight="false" outlineLevel="0" collapsed="false">
      <c r="A1512" s="221"/>
      <c r="B1512" s="211" t="str">
        <f aca="false">IF(LEN(A1512)=0,"",INDEX('Smelter Look-up'!$A:$A,MATCH($A1512,'Smelter Look-up'!$E:$E,0)))</f>
        <v/>
      </c>
      <c r="C1512" s="212" t="str">
        <f aca="false">IF(LEN(A1512)=0,"",INDEX('Smelter Look-up'!$C:$C,MATCH($A1512,'Smelter Look-up'!$E:$E,0)))</f>
        <v/>
      </c>
      <c r="D1512" s="213"/>
      <c r="E1512" s="211" t="str">
        <f aca="true">IF(ISERROR($V1512),"",OFFSET('Smelter Look-up'!$D$4,$V1512-4,0)&amp;"")</f>
        <v/>
      </c>
      <c r="F1512" s="214" t="str">
        <f aca="true">IF(ISERROR($V1512),"",OFFSET('Smelter Look-up'!$E$4,$V1512-4,0))</f>
        <v/>
      </c>
      <c r="G1512" s="214" t="str">
        <f aca="true">IF(C1512=$X$4,IF(ISERROR($V1512),"Enter smelter details","RMI"),IF(ISERROR($V1512),"",OFFSET('Smelter Look-up'!$F$4,$V1512-4,0)))</f>
        <v/>
      </c>
      <c r="H1512" s="215" t="str">
        <f aca="true">IF(ISERROR($V1512),"",OFFSET('Smelter Look-up'!$G$4,$V1512-4,0))</f>
        <v/>
      </c>
      <c r="I1512" s="216" t="str">
        <f aca="true">IF(ISERROR($V1512),"",OFFSET('Smelter Look-up'!$H$4,$V1512-4,0))</f>
        <v/>
      </c>
      <c r="J1512" s="216" t="str">
        <f aca="true">IF(ISERROR($V1512),"",OFFSET('Smelter Look-up'!$I$4,$V1512-4,0))</f>
        <v/>
      </c>
      <c r="K1512" s="217"/>
      <c r="L1512" s="217"/>
      <c r="M1512" s="217"/>
      <c r="N1512" s="217"/>
      <c r="O1512" s="217"/>
      <c r="P1512" s="218"/>
      <c r="Q1512" s="219"/>
      <c r="R1512" s="220" t="str">
        <f aca="true">IF(ISERROR($V1512),"",OFFSET('Smelter Look-up'!$C$4,$V1512-4,0)&amp;"")</f>
        <v/>
      </c>
      <c r="S1512" s="221" t="str">
        <f aca="true">IF(B1512="","",IF(ISERROR(MATCH($E1512,CL,0)),"Unknown",INDIRECT("'C'!$A$"&amp;MATCH($E1512,CL,0)+1)))</f>
        <v/>
      </c>
      <c r="T1512" s="221" t="str">
        <f aca="true">IF(B1512="","",IF(ISERROR(MATCH($J1512,SorP!$B$1:$B$6279,0)),"",INDIRECT("'SorP'!$A$"&amp;MATCH($S1512&amp;$J1512,SorP!C:C,0))))</f>
        <v/>
      </c>
      <c r="U1512" s="222"/>
      <c r="V1512" s="223" t="e">
        <f aca="false">IF(C1512="",NA(),IF(OR(C1512="Smelter not listed",C1512="Smelter not yet identified"),MATCH($B1512&amp;$D1512,'Smelter Look-up'!$J:$J,0),MATCH($B1512&amp;$C1512,'Smelter Look-up'!$J:$J,0)))</f>
        <v>#N/A</v>
      </c>
      <c r="X1512" s="179" t="n">
        <f aca="false">IF(AND(C1512="Smelter not listed",OR(LEN(D1512)=0,LEN(E1512)=0)),1,0)</f>
        <v>0</v>
      </c>
      <c r="AB1512" s="224" t="str">
        <f aca="false">B1512&amp;C1512</f>
        <v/>
      </c>
    </row>
    <row r="1513" s="179" customFormat="true" ht="20.25" hidden="false" customHeight="false" outlineLevel="0" collapsed="false">
      <c r="A1513" s="221"/>
      <c r="B1513" s="211" t="str">
        <f aca="false">IF(LEN(A1513)=0,"",INDEX('Smelter Look-up'!$A:$A,MATCH($A1513,'Smelter Look-up'!$E:$E,0)))</f>
        <v/>
      </c>
      <c r="C1513" s="212" t="str">
        <f aca="false">IF(LEN(A1513)=0,"",INDEX('Smelter Look-up'!$C:$C,MATCH($A1513,'Smelter Look-up'!$E:$E,0)))</f>
        <v/>
      </c>
      <c r="D1513" s="213"/>
      <c r="E1513" s="211" t="str">
        <f aca="true">IF(ISERROR($V1513),"",OFFSET('Smelter Look-up'!$D$4,$V1513-4,0)&amp;"")</f>
        <v/>
      </c>
      <c r="F1513" s="214" t="str">
        <f aca="true">IF(ISERROR($V1513),"",OFFSET('Smelter Look-up'!$E$4,$V1513-4,0))</f>
        <v/>
      </c>
      <c r="G1513" s="214" t="str">
        <f aca="true">IF(C1513=$X$4,IF(ISERROR($V1513),"Enter smelter details","RMI"),IF(ISERROR($V1513),"",OFFSET('Smelter Look-up'!$F$4,$V1513-4,0)))</f>
        <v/>
      </c>
      <c r="H1513" s="215" t="str">
        <f aca="true">IF(ISERROR($V1513),"",OFFSET('Smelter Look-up'!$G$4,$V1513-4,0))</f>
        <v/>
      </c>
      <c r="I1513" s="216" t="str">
        <f aca="true">IF(ISERROR($V1513),"",OFFSET('Smelter Look-up'!$H$4,$V1513-4,0))</f>
        <v/>
      </c>
      <c r="J1513" s="216" t="str">
        <f aca="true">IF(ISERROR($V1513),"",OFFSET('Smelter Look-up'!$I$4,$V1513-4,0))</f>
        <v/>
      </c>
      <c r="K1513" s="217"/>
      <c r="L1513" s="217"/>
      <c r="M1513" s="217"/>
      <c r="N1513" s="217"/>
      <c r="O1513" s="217"/>
      <c r="P1513" s="218"/>
      <c r="Q1513" s="219"/>
      <c r="R1513" s="220" t="str">
        <f aca="true">IF(ISERROR($V1513),"",OFFSET('Smelter Look-up'!$C$4,$V1513-4,0)&amp;"")</f>
        <v/>
      </c>
      <c r="S1513" s="221" t="str">
        <f aca="true">IF(B1513="","",IF(ISERROR(MATCH($E1513,CL,0)),"Unknown",INDIRECT("'C'!$A$"&amp;MATCH($E1513,CL,0)+1)))</f>
        <v/>
      </c>
      <c r="T1513" s="221" t="str">
        <f aca="true">IF(B1513="","",IF(ISERROR(MATCH($J1513,SorP!$B$1:$B$6279,0)),"",INDIRECT("'SorP'!$A$"&amp;MATCH($S1513&amp;$J1513,SorP!C:C,0))))</f>
        <v/>
      </c>
      <c r="U1513" s="222"/>
      <c r="V1513" s="223" t="e">
        <f aca="false">IF(C1513="",NA(),IF(OR(C1513="Smelter not listed",C1513="Smelter not yet identified"),MATCH($B1513&amp;$D1513,'Smelter Look-up'!$J:$J,0),MATCH($B1513&amp;$C1513,'Smelter Look-up'!$J:$J,0)))</f>
        <v>#N/A</v>
      </c>
      <c r="X1513" s="179" t="n">
        <f aca="false">IF(AND(C1513="Smelter not listed",OR(LEN(D1513)=0,LEN(E1513)=0)),1,0)</f>
        <v>0</v>
      </c>
      <c r="AB1513" s="224" t="str">
        <f aca="false">B1513&amp;C1513</f>
        <v/>
      </c>
    </row>
    <row r="1514" s="179" customFormat="true" ht="20.25" hidden="false" customHeight="false" outlineLevel="0" collapsed="false">
      <c r="A1514" s="221"/>
      <c r="B1514" s="211" t="str">
        <f aca="false">IF(LEN(A1514)=0,"",INDEX('Smelter Look-up'!$A:$A,MATCH($A1514,'Smelter Look-up'!$E:$E,0)))</f>
        <v/>
      </c>
      <c r="C1514" s="212" t="str">
        <f aca="false">IF(LEN(A1514)=0,"",INDEX('Smelter Look-up'!$C:$C,MATCH($A1514,'Smelter Look-up'!$E:$E,0)))</f>
        <v/>
      </c>
      <c r="D1514" s="213"/>
      <c r="E1514" s="211" t="str">
        <f aca="true">IF(ISERROR($V1514),"",OFFSET('Smelter Look-up'!$D$4,$V1514-4,0)&amp;"")</f>
        <v/>
      </c>
      <c r="F1514" s="214" t="str">
        <f aca="true">IF(ISERROR($V1514),"",OFFSET('Smelter Look-up'!$E$4,$V1514-4,0))</f>
        <v/>
      </c>
      <c r="G1514" s="214" t="str">
        <f aca="true">IF(C1514=$X$4,IF(ISERROR($V1514),"Enter smelter details","RMI"),IF(ISERROR($V1514),"",OFFSET('Smelter Look-up'!$F$4,$V1514-4,0)))</f>
        <v/>
      </c>
      <c r="H1514" s="215" t="str">
        <f aca="true">IF(ISERROR($V1514),"",OFFSET('Smelter Look-up'!$G$4,$V1514-4,0))</f>
        <v/>
      </c>
      <c r="I1514" s="216" t="str">
        <f aca="true">IF(ISERROR($V1514),"",OFFSET('Smelter Look-up'!$H$4,$V1514-4,0))</f>
        <v/>
      </c>
      <c r="J1514" s="216" t="str">
        <f aca="true">IF(ISERROR($V1514),"",OFFSET('Smelter Look-up'!$I$4,$V1514-4,0))</f>
        <v/>
      </c>
      <c r="K1514" s="217"/>
      <c r="L1514" s="217"/>
      <c r="M1514" s="217"/>
      <c r="N1514" s="217"/>
      <c r="O1514" s="217"/>
      <c r="P1514" s="218"/>
      <c r="Q1514" s="219"/>
      <c r="R1514" s="220" t="str">
        <f aca="true">IF(ISERROR($V1514),"",OFFSET('Smelter Look-up'!$C$4,$V1514-4,0)&amp;"")</f>
        <v/>
      </c>
      <c r="S1514" s="221" t="str">
        <f aca="true">IF(B1514="","",IF(ISERROR(MATCH($E1514,CL,0)),"Unknown",INDIRECT("'C'!$A$"&amp;MATCH($E1514,CL,0)+1)))</f>
        <v/>
      </c>
      <c r="T1514" s="221" t="str">
        <f aca="true">IF(B1514="","",IF(ISERROR(MATCH($J1514,SorP!$B$1:$B$6279,0)),"",INDIRECT("'SorP'!$A$"&amp;MATCH($S1514&amp;$J1514,SorP!C:C,0))))</f>
        <v/>
      </c>
      <c r="U1514" s="222"/>
      <c r="V1514" s="223" t="e">
        <f aca="false">IF(C1514="",NA(),IF(OR(C1514="Smelter not listed",C1514="Smelter not yet identified"),MATCH($B1514&amp;$D1514,'Smelter Look-up'!$J:$J,0),MATCH($B1514&amp;$C1514,'Smelter Look-up'!$J:$J,0)))</f>
        <v>#N/A</v>
      </c>
      <c r="X1514" s="179" t="n">
        <f aca="false">IF(AND(C1514="Smelter not listed",OR(LEN(D1514)=0,LEN(E1514)=0)),1,0)</f>
        <v>0</v>
      </c>
      <c r="AB1514" s="224" t="str">
        <f aca="false">B1514&amp;C1514</f>
        <v/>
      </c>
    </row>
    <row r="1515" s="179" customFormat="true" ht="20.25" hidden="false" customHeight="false" outlineLevel="0" collapsed="false">
      <c r="A1515" s="221"/>
      <c r="B1515" s="211" t="str">
        <f aca="false">IF(LEN(A1515)=0,"",INDEX('Smelter Look-up'!$A:$A,MATCH($A1515,'Smelter Look-up'!$E:$E,0)))</f>
        <v/>
      </c>
      <c r="C1515" s="212" t="str">
        <f aca="false">IF(LEN(A1515)=0,"",INDEX('Smelter Look-up'!$C:$C,MATCH($A1515,'Smelter Look-up'!$E:$E,0)))</f>
        <v/>
      </c>
      <c r="D1515" s="213"/>
      <c r="E1515" s="211" t="str">
        <f aca="true">IF(ISERROR($V1515),"",OFFSET('Smelter Look-up'!$D$4,$V1515-4,0)&amp;"")</f>
        <v/>
      </c>
      <c r="F1515" s="214" t="str">
        <f aca="true">IF(ISERROR($V1515),"",OFFSET('Smelter Look-up'!$E$4,$V1515-4,0))</f>
        <v/>
      </c>
      <c r="G1515" s="214" t="str">
        <f aca="true">IF(C1515=$X$4,IF(ISERROR($V1515),"Enter smelter details","RMI"),IF(ISERROR($V1515),"",OFFSET('Smelter Look-up'!$F$4,$V1515-4,0)))</f>
        <v/>
      </c>
      <c r="H1515" s="215" t="str">
        <f aca="true">IF(ISERROR($V1515),"",OFFSET('Smelter Look-up'!$G$4,$V1515-4,0))</f>
        <v/>
      </c>
      <c r="I1515" s="216" t="str">
        <f aca="true">IF(ISERROR($V1515),"",OFFSET('Smelter Look-up'!$H$4,$V1515-4,0))</f>
        <v/>
      </c>
      <c r="J1515" s="216" t="str">
        <f aca="true">IF(ISERROR($V1515),"",OFFSET('Smelter Look-up'!$I$4,$V1515-4,0))</f>
        <v/>
      </c>
      <c r="K1515" s="217"/>
      <c r="L1515" s="217"/>
      <c r="M1515" s="217"/>
      <c r="N1515" s="217"/>
      <c r="O1515" s="217"/>
      <c r="P1515" s="218"/>
      <c r="Q1515" s="219"/>
      <c r="R1515" s="220" t="str">
        <f aca="true">IF(ISERROR($V1515),"",OFFSET('Smelter Look-up'!$C$4,$V1515-4,0)&amp;"")</f>
        <v/>
      </c>
      <c r="S1515" s="221" t="str">
        <f aca="true">IF(B1515="","",IF(ISERROR(MATCH($E1515,CL,0)),"Unknown",INDIRECT("'C'!$A$"&amp;MATCH($E1515,CL,0)+1)))</f>
        <v/>
      </c>
      <c r="T1515" s="221" t="str">
        <f aca="true">IF(B1515="","",IF(ISERROR(MATCH($J1515,SorP!$B$1:$B$6279,0)),"",INDIRECT("'SorP'!$A$"&amp;MATCH($S1515&amp;$J1515,SorP!C:C,0))))</f>
        <v/>
      </c>
      <c r="U1515" s="222"/>
      <c r="V1515" s="223" t="e">
        <f aca="false">IF(C1515="",NA(),IF(OR(C1515="Smelter not listed",C1515="Smelter not yet identified"),MATCH($B1515&amp;$D1515,'Smelter Look-up'!$J:$J,0),MATCH($B1515&amp;$C1515,'Smelter Look-up'!$J:$J,0)))</f>
        <v>#N/A</v>
      </c>
      <c r="X1515" s="179" t="n">
        <f aca="false">IF(AND(C1515="Smelter not listed",OR(LEN(D1515)=0,LEN(E1515)=0)),1,0)</f>
        <v>0</v>
      </c>
      <c r="AB1515" s="224" t="str">
        <f aca="false">B1515&amp;C1515</f>
        <v/>
      </c>
    </row>
    <row r="1516" s="179" customFormat="true" ht="20.25" hidden="false" customHeight="false" outlineLevel="0" collapsed="false">
      <c r="A1516" s="221"/>
      <c r="B1516" s="211" t="str">
        <f aca="false">IF(LEN(A1516)=0,"",INDEX('Smelter Look-up'!$A:$A,MATCH($A1516,'Smelter Look-up'!$E:$E,0)))</f>
        <v/>
      </c>
      <c r="C1516" s="212" t="str">
        <f aca="false">IF(LEN(A1516)=0,"",INDEX('Smelter Look-up'!$C:$C,MATCH($A1516,'Smelter Look-up'!$E:$E,0)))</f>
        <v/>
      </c>
      <c r="D1516" s="213"/>
      <c r="E1516" s="211" t="str">
        <f aca="true">IF(ISERROR($V1516),"",OFFSET('Smelter Look-up'!$D$4,$V1516-4,0)&amp;"")</f>
        <v/>
      </c>
      <c r="F1516" s="214" t="str">
        <f aca="true">IF(ISERROR($V1516),"",OFFSET('Smelter Look-up'!$E$4,$V1516-4,0))</f>
        <v/>
      </c>
      <c r="G1516" s="214" t="str">
        <f aca="true">IF(C1516=$X$4,IF(ISERROR($V1516),"Enter smelter details","RMI"),IF(ISERROR($V1516),"",OFFSET('Smelter Look-up'!$F$4,$V1516-4,0)))</f>
        <v/>
      </c>
      <c r="H1516" s="215" t="str">
        <f aca="true">IF(ISERROR($V1516),"",OFFSET('Smelter Look-up'!$G$4,$V1516-4,0))</f>
        <v/>
      </c>
      <c r="I1516" s="216" t="str">
        <f aca="true">IF(ISERROR($V1516),"",OFFSET('Smelter Look-up'!$H$4,$V1516-4,0))</f>
        <v/>
      </c>
      <c r="J1516" s="216" t="str">
        <f aca="true">IF(ISERROR($V1516),"",OFFSET('Smelter Look-up'!$I$4,$V1516-4,0))</f>
        <v/>
      </c>
      <c r="K1516" s="217"/>
      <c r="L1516" s="217"/>
      <c r="M1516" s="217"/>
      <c r="N1516" s="217"/>
      <c r="O1516" s="217"/>
      <c r="P1516" s="218"/>
      <c r="Q1516" s="219"/>
      <c r="R1516" s="220" t="str">
        <f aca="true">IF(ISERROR($V1516),"",OFFSET('Smelter Look-up'!$C$4,$V1516-4,0)&amp;"")</f>
        <v/>
      </c>
      <c r="S1516" s="221" t="str">
        <f aca="true">IF(B1516="","",IF(ISERROR(MATCH($E1516,CL,0)),"Unknown",INDIRECT("'C'!$A$"&amp;MATCH($E1516,CL,0)+1)))</f>
        <v/>
      </c>
      <c r="T1516" s="221" t="str">
        <f aca="true">IF(B1516="","",IF(ISERROR(MATCH($J1516,SorP!$B$1:$B$6279,0)),"",INDIRECT("'SorP'!$A$"&amp;MATCH($S1516&amp;$J1516,SorP!C:C,0))))</f>
        <v/>
      </c>
      <c r="U1516" s="222"/>
      <c r="V1516" s="223" t="e">
        <f aca="false">IF(C1516="",NA(),IF(OR(C1516="Smelter not listed",C1516="Smelter not yet identified"),MATCH($B1516&amp;$D1516,'Smelter Look-up'!$J:$J,0),MATCH($B1516&amp;$C1516,'Smelter Look-up'!$J:$J,0)))</f>
        <v>#N/A</v>
      </c>
      <c r="X1516" s="179" t="n">
        <f aca="false">IF(AND(C1516="Smelter not listed",OR(LEN(D1516)=0,LEN(E1516)=0)),1,0)</f>
        <v>0</v>
      </c>
      <c r="AB1516" s="224" t="str">
        <f aca="false">B1516&amp;C1516</f>
        <v/>
      </c>
    </row>
    <row r="1517" s="179" customFormat="true" ht="20.25" hidden="false" customHeight="false" outlineLevel="0" collapsed="false">
      <c r="A1517" s="221"/>
      <c r="B1517" s="211" t="str">
        <f aca="false">IF(LEN(A1517)=0,"",INDEX('Smelter Look-up'!$A:$A,MATCH($A1517,'Smelter Look-up'!$E:$E,0)))</f>
        <v/>
      </c>
      <c r="C1517" s="212" t="str">
        <f aca="false">IF(LEN(A1517)=0,"",INDEX('Smelter Look-up'!$C:$C,MATCH($A1517,'Smelter Look-up'!$E:$E,0)))</f>
        <v/>
      </c>
      <c r="D1517" s="213"/>
      <c r="E1517" s="211" t="str">
        <f aca="true">IF(ISERROR($V1517),"",OFFSET('Smelter Look-up'!$D$4,$V1517-4,0)&amp;"")</f>
        <v/>
      </c>
      <c r="F1517" s="214" t="str">
        <f aca="true">IF(ISERROR($V1517),"",OFFSET('Smelter Look-up'!$E$4,$V1517-4,0))</f>
        <v/>
      </c>
      <c r="G1517" s="214" t="str">
        <f aca="true">IF(C1517=$X$4,IF(ISERROR($V1517),"Enter smelter details","RMI"),IF(ISERROR($V1517),"",OFFSET('Smelter Look-up'!$F$4,$V1517-4,0)))</f>
        <v/>
      </c>
      <c r="H1517" s="215" t="str">
        <f aca="true">IF(ISERROR($V1517),"",OFFSET('Smelter Look-up'!$G$4,$V1517-4,0))</f>
        <v/>
      </c>
      <c r="I1517" s="216" t="str">
        <f aca="true">IF(ISERROR($V1517),"",OFFSET('Smelter Look-up'!$H$4,$V1517-4,0))</f>
        <v/>
      </c>
      <c r="J1517" s="216" t="str">
        <f aca="true">IF(ISERROR($V1517),"",OFFSET('Smelter Look-up'!$I$4,$V1517-4,0))</f>
        <v/>
      </c>
      <c r="K1517" s="217"/>
      <c r="L1517" s="217"/>
      <c r="M1517" s="217"/>
      <c r="N1517" s="217"/>
      <c r="O1517" s="217"/>
      <c r="P1517" s="218"/>
      <c r="Q1517" s="219"/>
      <c r="R1517" s="220" t="str">
        <f aca="true">IF(ISERROR($V1517),"",OFFSET('Smelter Look-up'!$C$4,$V1517-4,0)&amp;"")</f>
        <v/>
      </c>
      <c r="S1517" s="221" t="str">
        <f aca="true">IF(B1517="","",IF(ISERROR(MATCH($E1517,CL,0)),"Unknown",INDIRECT("'C'!$A$"&amp;MATCH($E1517,CL,0)+1)))</f>
        <v/>
      </c>
      <c r="T1517" s="221" t="str">
        <f aca="true">IF(B1517="","",IF(ISERROR(MATCH($J1517,SorP!$B$1:$B$6279,0)),"",INDIRECT("'SorP'!$A$"&amp;MATCH($S1517&amp;$J1517,SorP!C:C,0))))</f>
        <v/>
      </c>
      <c r="U1517" s="222"/>
      <c r="V1517" s="223" t="e">
        <f aca="false">IF(C1517="",NA(),IF(OR(C1517="Smelter not listed",C1517="Smelter not yet identified"),MATCH($B1517&amp;$D1517,'Smelter Look-up'!$J:$J,0),MATCH($B1517&amp;$C1517,'Smelter Look-up'!$J:$J,0)))</f>
        <v>#N/A</v>
      </c>
      <c r="X1517" s="179" t="n">
        <f aca="false">IF(AND(C1517="Smelter not listed",OR(LEN(D1517)=0,LEN(E1517)=0)),1,0)</f>
        <v>0</v>
      </c>
      <c r="AB1517" s="224" t="str">
        <f aca="false">B1517&amp;C1517</f>
        <v/>
      </c>
    </row>
    <row r="1518" s="179" customFormat="true" ht="20.25" hidden="false" customHeight="false" outlineLevel="0" collapsed="false">
      <c r="A1518" s="221"/>
      <c r="B1518" s="211" t="str">
        <f aca="false">IF(LEN(A1518)=0,"",INDEX('Smelter Look-up'!$A:$A,MATCH($A1518,'Smelter Look-up'!$E:$E,0)))</f>
        <v/>
      </c>
      <c r="C1518" s="212" t="str">
        <f aca="false">IF(LEN(A1518)=0,"",INDEX('Smelter Look-up'!$C:$C,MATCH($A1518,'Smelter Look-up'!$E:$E,0)))</f>
        <v/>
      </c>
      <c r="D1518" s="213"/>
      <c r="E1518" s="211" t="str">
        <f aca="true">IF(ISERROR($V1518),"",OFFSET('Smelter Look-up'!$D$4,$V1518-4,0)&amp;"")</f>
        <v/>
      </c>
      <c r="F1518" s="214" t="str">
        <f aca="true">IF(ISERROR($V1518),"",OFFSET('Smelter Look-up'!$E$4,$V1518-4,0))</f>
        <v/>
      </c>
      <c r="G1518" s="214" t="str">
        <f aca="true">IF(C1518=$X$4,IF(ISERROR($V1518),"Enter smelter details","RMI"),IF(ISERROR($V1518),"",OFFSET('Smelter Look-up'!$F$4,$V1518-4,0)))</f>
        <v/>
      </c>
      <c r="H1518" s="215" t="str">
        <f aca="true">IF(ISERROR($V1518),"",OFFSET('Smelter Look-up'!$G$4,$V1518-4,0))</f>
        <v/>
      </c>
      <c r="I1518" s="216" t="str">
        <f aca="true">IF(ISERROR($V1518),"",OFFSET('Smelter Look-up'!$H$4,$V1518-4,0))</f>
        <v/>
      </c>
      <c r="J1518" s="216" t="str">
        <f aca="true">IF(ISERROR($V1518),"",OFFSET('Smelter Look-up'!$I$4,$V1518-4,0))</f>
        <v/>
      </c>
      <c r="K1518" s="217"/>
      <c r="L1518" s="217"/>
      <c r="M1518" s="217"/>
      <c r="N1518" s="217"/>
      <c r="O1518" s="217"/>
      <c r="P1518" s="218"/>
      <c r="Q1518" s="219"/>
      <c r="R1518" s="220" t="str">
        <f aca="true">IF(ISERROR($V1518),"",OFFSET('Smelter Look-up'!$C$4,$V1518-4,0)&amp;"")</f>
        <v/>
      </c>
      <c r="S1518" s="221" t="str">
        <f aca="true">IF(B1518="","",IF(ISERROR(MATCH($E1518,CL,0)),"Unknown",INDIRECT("'C'!$A$"&amp;MATCH($E1518,CL,0)+1)))</f>
        <v/>
      </c>
      <c r="T1518" s="221" t="str">
        <f aca="true">IF(B1518="","",IF(ISERROR(MATCH($J1518,SorP!$B$1:$B$6279,0)),"",INDIRECT("'SorP'!$A$"&amp;MATCH($S1518&amp;$J1518,SorP!C:C,0))))</f>
        <v/>
      </c>
      <c r="U1518" s="222"/>
      <c r="V1518" s="223" t="e">
        <f aca="false">IF(C1518="",NA(),IF(OR(C1518="Smelter not listed",C1518="Smelter not yet identified"),MATCH($B1518&amp;$D1518,'Smelter Look-up'!$J:$J,0),MATCH($B1518&amp;$C1518,'Smelter Look-up'!$J:$J,0)))</f>
        <v>#N/A</v>
      </c>
      <c r="X1518" s="179" t="n">
        <f aca="false">IF(AND(C1518="Smelter not listed",OR(LEN(D1518)=0,LEN(E1518)=0)),1,0)</f>
        <v>0</v>
      </c>
      <c r="AB1518" s="224" t="str">
        <f aca="false">B1518&amp;C1518</f>
        <v/>
      </c>
    </row>
    <row r="1519" s="179" customFormat="true" ht="20.25" hidden="false" customHeight="false" outlineLevel="0" collapsed="false">
      <c r="A1519" s="221"/>
      <c r="B1519" s="211" t="str">
        <f aca="false">IF(LEN(A1519)=0,"",INDEX('Smelter Look-up'!$A:$A,MATCH($A1519,'Smelter Look-up'!$E:$E,0)))</f>
        <v/>
      </c>
      <c r="C1519" s="212" t="str">
        <f aca="false">IF(LEN(A1519)=0,"",INDEX('Smelter Look-up'!$C:$C,MATCH($A1519,'Smelter Look-up'!$E:$E,0)))</f>
        <v/>
      </c>
      <c r="D1519" s="213"/>
      <c r="E1519" s="211" t="str">
        <f aca="true">IF(ISERROR($V1519),"",OFFSET('Smelter Look-up'!$D$4,$V1519-4,0)&amp;"")</f>
        <v/>
      </c>
      <c r="F1519" s="214" t="str">
        <f aca="true">IF(ISERROR($V1519),"",OFFSET('Smelter Look-up'!$E$4,$V1519-4,0))</f>
        <v/>
      </c>
      <c r="G1519" s="214" t="str">
        <f aca="true">IF(C1519=$X$4,IF(ISERROR($V1519),"Enter smelter details","RMI"),IF(ISERROR($V1519),"",OFFSET('Smelter Look-up'!$F$4,$V1519-4,0)))</f>
        <v/>
      </c>
      <c r="H1519" s="215" t="str">
        <f aca="true">IF(ISERROR($V1519),"",OFFSET('Smelter Look-up'!$G$4,$V1519-4,0))</f>
        <v/>
      </c>
      <c r="I1519" s="216" t="str">
        <f aca="true">IF(ISERROR($V1519),"",OFFSET('Smelter Look-up'!$H$4,$V1519-4,0))</f>
        <v/>
      </c>
      <c r="J1519" s="216" t="str">
        <f aca="true">IF(ISERROR($V1519),"",OFFSET('Smelter Look-up'!$I$4,$V1519-4,0))</f>
        <v/>
      </c>
      <c r="K1519" s="217"/>
      <c r="L1519" s="217"/>
      <c r="M1519" s="217"/>
      <c r="N1519" s="217"/>
      <c r="O1519" s="217"/>
      <c r="P1519" s="218"/>
      <c r="Q1519" s="219"/>
      <c r="R1519" s="220" t="str">
        <f aca="true">IF(ISERROR($V1519),"",OFFSET('Smelter Look-up'!$C$4,$V1519-4,0)&amp;"")</f>
        <v/>
      </c>
      <c r="S1519" s="221" t="str">
        <f aca="true">IF(B1519="","",IF(ISERROR(MATCH($E1519,CL,0)),"Unknown",INDIRECT("'C'!$A$"&amp;MATCH($E1519,CL,0)+1)))</f>
        <v/>
      </c>
      <c r="T1519" s="221" t="str">
        <f aca="true">IF(B1519="","",IF(ISERROR(MATCH($J1519,SorP!$B$1:$B$6279,0)),"",INDIRECT("'SorP'!$A$"&amp;MATCH($S1519&amp;$J1519,SorP!C:C,0))))</f>
        <v/>
      </c>
      <c r="U1519" s="222"/>
      <c r="V1519" s="223" t="e">
        <f aca="false">IF(C1519="",NA(),IF(OR(C1519="Smelter not listed",C1519="Smelter not yet identified"),MATCH($B1519&amp;$D1519,'Smelter Look-up'!$J:$J,0),MATCH($B1519&amp;$C1519,'Smelter Look-up'!$J:$J,0)))</f>
        <v>#N/A</v>
      </c>
      <c r="X1519" s="179" t="n">
        <f aca="false">IF(AND(C1519="Smelter not listed",OR(LEN(D1519)=0,LEN(E1519)=0)),1,0)</f>
        <v>0</v>
      </c>
      <c r="AB1519" s="224" t="str">
        <f aca="false">B1519&amp;C1519</f>
        <v/>
      </c>
    </row>
    <row r="1520" s="179" customFormat="true" ht="20.25" hidden="false" customHeight="false" outlineLevel="0" collapsed="false">
      <c r="A1520" s="221"/>
      <c r="B1520" s="211" t="str">
        <f aca="false">IF(LEN(A1520)=0,"",INDEX('Smelter Look-up'!$A:$A,MATCH($A1520,'Smelter Look-up'!$E:$E,0)))</f>
        <v/>
      </c>
      <c r="C1520" s="212" t="str">
        <f aca="false">IF(LEN(A1520)=0,"",INDEX('Smelter Look-up'!$C:$C,MATCH($A1520,'Smelter Look-up'!$E:$E,0)))</f>
        <v/>
      </c>
      <c r="D1520" s="213"/>
      <c r="E1520" s="211" t="str">
        <f aca="true">IF(ISERROR($V1520),"",OFFSET('Smelter Look-up'!$D$4,$V1520-4,0)&amp;"")</f>
        <v/>
      </c>
      <c r="F1520" s="214" t="str">
        <f aca="true">IF(ISERROR($V1520),"",OFFSET('Smelter Look-up'!$E$4,$V1520-4,0))</f>
        <v/>
      </c>
      <c r="G1520" s="214" t="str">
        <f aca="true">IF(C1520=$X$4,IF(ISERROR($V1520),"Enter smelter details","RMI"),IF(ISERROR($V1520),"",OFFSET('Smelter Look-up'!$F$4,$V1520-4,0)))</f>
        <v/>
      </c>
      <c r="H1520" s="215" t="str">
        <f aca="true">IF(ISERROR($V1520),"",OFFSET('Smelter Look-up'!$G$4,$V1520-4,0))</f>
        <v/>
      </c>
      <c r="I1520" s="216" t="str">
        <f aca="true">IF(ISERROR($V1520),"",OFFSET('Smelter Look-up'!$H$4,$V1520-4,0))</f>
        <v/>
      </c>
      <c r="J1520" s="216" t="str">
        <f aca="true">IF(ISERROR($V1520),"",OFFSET('Smelter Look-up'!$I$4,$V1520-4,0))</f>
        <v/>
      </c>
      <c r="K1520" s="217"/>
      <c r="L1520" s="217"/>
      <c r="M1520" s="217"/>
      <c r="N1520" s="217"/>
      <c r="O1520" s="217"/>
      <c r="P1520" s="218"/>
      <c r="Q1520" s="219"/>
      <c r="R1520" s="220" t="str">
        <f aca="true">IF(ISERROR($V1520),"",OFFSET('Smelter Look-up'!$C$4,$V1520-4,0)&amp;"")</f>
        <v/>
      </c>
      <c r="S1520" s="221" t="str">
        <f aca="true">IF(B1520="","",IF(ISERROR(MATCH($E1520,CL,0)),"Unknown",INDIRECT("'C'!$A$"&amp;MATCH($E1520,CL,0)+1)))</f>
        <v/>
      </c>
      <c r="T1520" s="221" t="str">
        <f aca="true">IF(B1520="","",IF(ISERROR(MATCH($J1520,SorP!$B$1:$B$6279,0)),"",INDIRECT("'SorP'!$A$"&amp;MATCH($S1520&amp;$J1520,SorP!C:C,0))))</f>
        <v/>
      </c>
      <c r="U1520" s="222"/>
      <c r="V1520" s="223" t="e">
        <f aca="false">IF(C1520="",NA(),IF(OR(C1520="Smelter not listed",C1520="Smelter not yet identified"),MATCH($B1520&amp;$D1520,'Smelter Look-up'!$J:$J,0),MATCH($B1520&amp;$C1520,'Smelter Look-up'!$J:$J,0)))</f>
        <v>#N/A</v>
      </c>
      <c r="X1520" s="179" t="n">
        <f aca="false">IF(AND(C1520="Smelter not listed",OR(LEN(D1520)=0,LEN(E1520)=0)),1,0)</f>
        <v>0</v>
      </c>
      <c r="AB1520" s="224" t="str">
        <f aca="false">B1520&amp;C1520</f>
        <v/>
      </c>
    </row>
    <row r="1521" s="179" customFormat="true" ht="20.25" hidden="false" customHeight="false" outlineLevel="0" collapsed="false">
      <c r="A1521" s="221"/>
      <c r="B1521" s="211" t="str">
        <f aca="false">IF(LEN(A1521)=0,"",INDEX('Smelter Look-up'!$A:$A,MATCH($A1521,'Smelter Look-up'!$E:$E,0)))</f>
        <v/>
      </c>
      <c r="C1521" s="212" t="str">
        <f aca="false">IF(LEN(A1521)=0,"",INDEX('Smelter Look-up'!$C:$C,MATCH($A1521,'Smelter Look-up'!$E:$E,0)))</f>
        <v/>
      </c>
      <c r="D1521" s="213"/>
      <c r="E1521" s="211" t="str">
        <f aca="true">IF(ISERROR($V1521),"",OFFSET('Smelter Look-up'!$D$4,$V1521-4,0)&amp;"")</f>
        <v/>
      </c>
      <c r="F1521" s="214" t="str">
        <f aca="true">IF(ISERROR($V1521),"",OFFSET('Smelter Look-up'!$E$4,$V1521-4,0))</f>
        <v/>
      </c>
      <c r="G1521" s="214" t="str">
        <f aca="true">IF(C1521=$X$4,IF(ISERROR($V1521),"Enter smelter details","RMI"),IF(ISERROR($V1521),"",OFFSET('Smelter Look-up'!$F$4,$V1521-4,0)))</f>
        <v/>
      </c>
      <c r="H1521" s="215" t="str">
        <f aca="true">IF(ISERROR($V1521),"",OFFSET('Smelter Look-up'!$G$4,$V1521-4,0))</f>
        <v/>
      </c>
      <c r="I1521" s="216" t="str">
        <f aca="true">IF(ISERROR($V1521),"",OFFSET('Smelter Look-up'!$H$4,$V1521-4,0))</f>
        <v/>
      </c>
      <c r="J1521" s="216" t="str">
        <f aca="true">IF(ISERROR($V1521),"",OFFSET('Smelter Look-up'!$I$4,$V1521-4,0))</f>
        <v/>
      </c>
      <c r="K1521" s="217"/>
      <c r="L1521" s="217"/>
      <c r="M1521" s="217"/>
      <c r="N1521" s="217"/>
      <c r="O1521" s="217"/>
      <c r="P1521" s="218"/>
      <c r="Q1521" s="219"/>
      <c r="R1521" s="220" t="str">
        <f aca="true">IF(ISERROR($V1521),"",OFFSET('Smelter Look-up'!$C$4,$V1521-4,0)&amp;"")</f>
        <v/>
      </c>
      <c r="S1521" s="221" t="str">
        <f aca="true">IF(B1521="","",IF(ISERROR(MATCH($E1521,CL,0)),"Unknown",INDIRECT("'C'!$A$"&amp;MATCH($E1521,CL,0)+1)))</f>
        <v/>
      </c>
      <c r="T1521" s="221" t="str">
        <f aca="true">IF(B1521="","",IF(ISERROR(MATCH($J1521,SorP!$B$1:$B$6279,0)),"",INDIRECT("'SorP'!$A$"&amp;MATCH($S1521&amp;$J1521,SorP!C:C,0))))</f>
        <v/>
      </c>
      <c r="U1521" s="222"/>
      <c r="V1521" s="223" t="e">
        <f aca="false">IF(C1521="",NA(),IF(OR(C1521="Smelter not listed",C1521="Smelter not yet identified"),MATCH($B1521&amp;$D1521,'Smelter Look-up'!$J:$J,0),MATCH($B1521&amp;$C1521,'Smelter Look-up'!$J:$J,0)))</f>
        <v>#N/A</v>
      </c>
      <c r="X1521" s="179" t="n">
        <f aca="false">IF(AND(C1521="Smelter not listed",OR(LEN(D1521)=0,LEN(E1521)=0)),1,0)</f>
        <v>0</v>
      </c>
      <c r="AB1521" s="224" t="str">
        <f aca="false">B1521&amp;C1521</f>
        <v/>
      </c>
    </row>
    <row r="1522" s="179" customFormat="true" ht="20.25" hidden="false" customHeight="false" outlineLevel="0" collapsed="false">
      <c r="A1522" s="221"/>
      <c r="B1522" s="211" t="str">
        <f aca="false">IF(LEN(A1522)=0,"",INDEX('Smelter Look-up'!$A:$A,MATCH($A1522,'Smelter Look-up'!$E:$E,0)))</f>
        <v/>
      </c>
      <c r="C1522" s="212" t="str">
        <f aca="false">IF(LEN(A1522)=0,"",INDEX('Smelter Look-up'!$C:$C,MATCH($A1522,'Smelter Look-up'!$E:$E,0)))</f>
        <v/>
      </c>
      <c r="D1522" s="213"/>
      <c r="E1522" s="211" t="str">
        <f aca="true">IF(ISERROR($V1522),"",OFFSET('Smelter Look-up'!$D$4,$V1522-4,0)&amp;"")</f>
        <v/>
      </c>
      <c r="F1522" s="214" t="str">
        <f aca="true">IF(ISERROR($V1522),"",OFFSET('Smelter Look-up'!$E$4,$V1522-4,0))</f>
        <v/>
      </c>
      <c r="G1522" s="214" t="str">
        <f aca="true">IF(C1522=$X$4,IF(ISERROR($V1522),"Enter smelter details","RMI"),IF(ISERROR($V1522),"",OFFSET('Smelter Look-up'!$F$4,$V1522-4,0)))</f>
        <v/>
      </c>
      <c r="H1522" s="215" t="str">
        <f aca="true">IF(ISERROR($V1522),"",OFFSET('Smelter Look-up'!$G$4,$V1522-4,0))</f>
        <v/>
      </c>
      <c r="I1522" s="216" t="str">
        <f aca="true">IF(ISERROR($V1522),"",OFFSET('Smelter Look-up'!$H$4,$V1522-4,0))</f>
        <v/>
      </c>
      <c r="J1522" s="216" t="str">
        <f aca="true">IF(ISERROR($V1522),"",OFFSET('Smelter Look-up'!$I$4,$V1522-4,0))</f>
        <v/>
      </c>
      <c r="K1522" s="217"/>
      <c r="L1522" s="217"/>
      <c r="M1522" s="217"/>
      <c r="N1522" s="217"/>
      <c r="O1522" s="217"/>
      <c r="P1522" s="218"/>
      <c r="Q1522" s="219"/>
      <c r="R1522" s="220" t="str">
        <f aca="true">IF(ISERROR($V1522),"",OFFSET('Smelter Look-up'!$C$4,$V1522-4,0)&amp;"")</f>
        <v/>
      </c>
      <c r="S1522" s="221" t="str">
        <f aca="true">IF(B1522="","",IF(ISERROR(MATCH($E1522,CL,0)),"Unknown",INDIRECT("'C'!$A$"&amp;MATCH($E1522,CL,0)+1)))</f>
        <v/>
      </c>
      <c r="T1522" s="221" t="str">
        <f aca="true">IF(B1522="","",IF(ISERROR(MATCH($J1522,SorP!$B$1:$B$6279,0)),"",INDIRECT("'SorP'!$A$"&amp;MATCH($S1522&amp;$J1522,SorP!C:C,0))))</f>
        <v/>
      </c>
      <c r="U1522" s="222"/>
      <c r="V1522" s="223" t="e">
        <f aca="false">IF(C1522="",NA(),IF(OR(C1522="Smelter not listed",C1522="Smelter not yet identified"),MATCH($B1522&amp;$D1522,'Smelter Look-up'!$J:$J,0),MATCH($B1522&amp;$C1522,'Smelter Look-up'!$J:$J,0)))</f>
        <v>#N/A</v>
      </c>
      <c r="X1522" s="179" t="n">
        <f aca="false">IF(AND(C1522="Smelter not listed",OR(LEN(D1522)=0,LEN(E1522)=0)),1,0)</f>
        <v>0</v>
      </c>
      <c r="AB1522" s="224" t="str">
        <f aca="false">B1522&amp;C1522</f>
        <v/>
      </c>
    </row>
    <row r="1523" s="179" customFormat="true" ht="20.25" hidden="false" customHeight="false" outlineLevel="0" collapsed="false">
      <c r="A1523" s="221"/>
      <c r="B1523" s="211" t="str">
        <f aca="false">IF(LEN(A1523)=0,"",INDEX('Smelter Look-up'!$A:$A,MATCH($A1523,'Smelter Look-up'!$E:$E,0)))</f>
        <v/>
      </c>
      <c r="C1523" s="212" t="str">
        <f aca="false">IF(LEN(A1523)=0,"",INDEX('Smelter Look-up'!$C:$C,MATCH($A1523,'Smelter Look-up'!$E:$E,0)))</f>
        <v/>
      </c>
      <c r="D1523" s="213"/>
      <c r="E1523" s="211" t="str">
        <f aca="true">IF(ISERROR($V1523),"",OFFSET('Smelter Look-up'!$D$4,$V1523-4,0)&amp;"")</f>
        <v/>
      </c>
      <c r="F1523" s="214" t="str">
        <f aca="true">IF(ISERROR($V1523),"",OFFSET('Smelter Look-up'!$E$4,$V1523-4,0))</f>
        <v/>
      </c>
      <c r="G1523" s="214" t="str">
        <f aca="true">IF(C1523=$X$4,IF(ISERROR($V1523),"Enter smelter details","RMI"),IF(ISERROR($V1523),"",OFFSET('Smelter Look-up'!$F$4,$V1523-4,0)))</f>
        <v/>
      </c>
      <c r="H1523" s="215" t="str">
        <f aca="true">IF(ISERROR($V1523),"",OFFSET('Smelter Look-up'!$G$4,$V1523-4,0))</f>
        <v/>
      </c>
      <c r="I1523" s="216" t="str">
        <f aca="true">IF(ISERROR($V1523),"",OFFSET('Smelter Look-up'!$H$4,$V1523-4,0))</f>
        <v/>
      </c>
      <c r="J1523" s="216" t="str">
        <f aca="true">IF(ISERROR($V1523),"",OFFSET('Smelter Look-up'!$I$4,$V1523-4,0))</f>
        <v/>
      </c>
      <c r="K1523" s="217"/>
      <c r="L1523" s="217"/>
      <c r="M1523" s="217"/>
      <c r="N1523" s="217"/>
      <c r="O1523" s="217"/>
      <c r="P1523" s="218"/>
      <c r="Q1523" s="219"/>
      <c r="R1523" s="220" t="str">
        <f aca="true">IF(ISERROR($V1523),"",OFFSET('Smelter Look-up'!$C$4,$V1523-4,0)&amp;"")</f>
        <v/>
      </c>
      <c r="S1523" s="221" t="str">
        <f aca="true">IF(B1523="","",IF(ISERROR(MATCH($E1523,CL,0)),"Unknown",INDIRECT("'C'!$A$"&amp;MATCH($E1523,CL,0)+1)))</f>
        <v/>
      </c>
      <c r="T1523" s="221" t="str">
        <f aca="true">IF(B1523="","",IF(ISERROR(MATCH($J1523,SorP!$B$1:$B$6279,0)),"",INDIRECT("'SorP'!$A$"&amp;MATCH($S1523&amp;$J1523,SorP!C:C,0))))</f>
        <v/>
      </c>
      <c r="U1523" s="222"/>
      <c r="V1523" s="223" t="e">
        <f aca="false">IF(C1523="",NA(),IF(OR(C1523="Smelter not listed",C1523="Smelter not yet identified"),MATCH($B1523&amp;$D1523,'Smelter Look-up'!$J:$J,0),MATCH($B1523&amp;$C1523,'Smelter Look-up'!$J:$J,0)))</f>
        <v>#N/A</v>
      </c>
      <c r="X1523" s="179" t="n">
        <f aca="false">IF(AND(C1523="Smelter not listed",OR(LEN(D1523)=0,LEN(E1523)=0)),1,0)</f>
        <v>0</v>
      </c>
      <c r="AB1523" s="224" t="str">
        <f aca="false">B1523&amp;C1523</f>
        <v/>
      </c>
    </row>
    <row r="1524" s="179" customFormat="true" ht="20.25" hidden="false" customHeight="false" outlineLevel="0" collapsed="false">
      <c r="A1524" s="221"/>
      <c r="B1524" s="211" t="str">
        <f aca="false">IF(LEN(A1524)=0,"",INDEX('Smelter Look-up'!$A:$A,MATCH($A1524,'Smelter Look-up'!$E:$E,0)))</f>
        <v/>
      </c>
      <c r="C1524" s="212" t="str">
        <f aca="false">IF(LEN(A1524)=0,"",INDEX('Smelter Look-up'!$C:$C,MATCH($A1524,'Smelter Look-up'!$E:$E,0)))</f>
        <v/>
      </c>
      <c r="D1524" s="213"/>
      <c r="E1524" s="211" t="str">
        <f aca="true">IF(ISERROR($V1524),"",OFFSET('Smelter Look-up'!$D$4,$V1524-4,0)&amp;"")</f>
        <v/>
      </c>
      <c r="F1524" s="214" t="str">
        <f aca="true">IF(ISERROR($V1524),"",OFFSET('Smelter Look-up'!$E$4,$V1524-4,0))</f>
        <v/>
      </c>
      <c r="G1524" s="214" t="str">
        <f aca="true">IF(C1524=$X$4,IF(ISERROR($V1524),"Enter smelter details","RMI"),IF(ISERROR($V1524),"",OFFSET('Smelter Look-up'!$F$4,$V1524-4,0)))</f>
        <v/>
      </c>
      <c r="H1524" s="215" t="str">
        <f aca="true">IF(ISERROR($V1524),"",OFFSET('Smelter Look-up'!$G$4,$V1524-4,0))</f>
        <v/>
      </c>
      <c r="I1524" s="216" t="str">
        <f aca="true">IF(ISERROR($V1524),"",OFFSET('Smelter Look-up'!$H$4,$V1524-4,0))</f>
        <v/>
      </c>
      <c r="J1524" s="216" t="str">
        <f aca="true">IF(ISERROR($V1524),"",OFFSET('Smelter Look-up'!$I$4,$V1524-4,0))</f>
        <v/>
      </c>
      <c r="K1524" s="217"/>
      <c r="L1524" s="217"/>
      <c r="M1524" s="217"/>
      <c r="N1524" s="217"/>
      <c r="O1524" s="217"/>
      <c r="P1524" s="218"/>
      <c r="Q1524" s="219"/>
      <c r="R1524" s="220" t="str">
        <f aca="true">IF(ISERROR($V1524),"",OFFSET('Smelter Look-up'!$C$4,$V1524-4,0)&amp;"")</f>
        <v/>
      </c>
      <c r="S1524" s="221" t="str">
        <f aca="true">IF(B1524="","",IF(ISERROR(MATCH($E1524,CL,0)),"Unknown",INDIRECT("'C'!$A$"&amp;MATCH($E1524,CL,0)+1)))</f>
        <v/>
      </c>
      <c r="T1524" s="221" t="str">
        <f aca="true">IF(B1524="","",IF(ISERROR(MATCH($J1524,SorP!$B$1:$B$6279,0)),"",INDIRECT("'SorP'!$A$"&amp;MATCH($S1524&amp;$J1524,SorP!C:C,0))))</f>
        <v/>
      </c>
      <c r="U1524" s="222"/>
      <c r="V1524" s="223" t="e">
        <f aca="false">IF(C1524="",NA(),IF(OR(C1524="Smelter not listed",C1524="Smelter not yet identified"),MATCH($B1524&amp;$D1524,'Smelter Look-up'!$J:$J,0),MATCH($B1524&amp;$C1524,'Smelter Look-up'!$J:$J,0)))</f>
        <v>#N/A</v>
      </c>
      <c r="X1524" s="179" t="n">
        <f aca="false">IF(AND(C1524="Smelter not listed",OR(LEN(D1524)=0,LEN(E1524)=0)),1,0)</f>
        <v>0</v>
      </c>
      <c r="AB1524" s="224" t="str">
        <f aca="false">B1524&amp;C1524</f>
        <v/>
      </c>
    </row>
    <row r="1525" s="179" customFormat="true" ht="20.25" hidden="false" customHeight="false" outlineLevel="0" collapsed="false">
      <c r="A1525" s="221"/>
      <c r="B1525" s="211" t="str">
        <f aca="false">IF(LEN(A1525)=0,"",INDEX('Smelter Look-up'!$A:$A,MATCH($A1525,'Smelter Look-up'!$E:$E,0)))</f>
        <v/>
      </c>
      <c r="C1525" s="212" t="str">
        <f aca="false">IF(LEN(A1525)=0,"",INDEX('Smelter Look-up'!$C:$C,MATCH($A1525,'Smelter Look-up'!$E:$E,0)))</f>
        <v/>
      </c>
      <c r="D1525" s="213"/>
      <c r="E1525" s="211" t="str">
        <f aca="true">IF(ISERROR($V1525),"",OFFSET('Smelter Look-up'!$D$4,$V1525-4,0)&amp;"")</f>
        <v/>
      </c>
      <c r="F1525" s="214" t="str">
        <f aca="true">IF(ISERROR($V1525),"",OFFSET('Smelter Look-up'!$E$4,$V1525-4,0))</f>
        <v/>
      </c>
      <c r="G1525" s="214" t="str">
        <f aca="true">IF(C1525=$X$4,IF(ISERROR($V1525),"Enter smelter details","RMI"),IF(ISERROR($V1525),"",OFFSET('Smelter Look-up'!$F$4,$V1525-4,0)))</f>
        <v/>
      </c>
      <c r="H1525" s="215" t="str">
        <f aca="true">IF(ISERROR($V1525),"",OFFSET('Smelter Look-up'!$G$4,$V1525-4,0))</f>
        <v/>
      </c>
      <c r="I1525" s="216" t="str">
        <f aca="true">IF(ISERROR($V1525),"",OFFSET('Smelter Look-up'!$H$4,$V1525-4,0))</f>
        <v/>
      </c>
      <c r="J1525" s="216" t="str">
        <f aca="true">IF(ISERROR($V1525),"",OFFSET('Smelter Look-up'!$I$4,$V1525-4,0))</f>
        <v/>
      </c>
      <c r="K1525" s="217"/>
      <c r="L1525" s="217"/>
      <c r="M1525" s="217"/>
      <c r="N1525" s="217"/>
      <c r="O1525" s="217"/>
      <c r="P1525" s="218"/>
      <c r="Q1525" s="219"/>
      <c r="R1525" s="220" t="str">
        <f aca="true">IF(ISERROR($V1525),"",OFFSET('Smelter Look-up'!$C$4,$V1525-4,0)&amp;"")</f>
        <v/>
      </c>
      <c r="S1525" s="221" t="str">
        <f aca="true">IF(B1525="","",IF(ISERROR(MATCH($E1525,CL,0)),"Unknown",INDIRECT("'C'!$A$"&amp;MATCH($E1525,CL,0)+1)))</f>
        <v/>
      </c>
      <c r="T1525" s="221" t="str">
        <f aca="true">IF(B1525="","",IF(ISERROR(MATCH($J1525,SorP!$B$1:$B$6279,0)),"",INDIRECT("'SorP'!$A$"&amp;MATCH($S1525&amp;$J1525,SorP!C:C,0))))</f>
        <v/>
      </c>
      <c r="U1525" s="222"/>
      <c r="V1525" s="223" t="e">
        <f aca="false">IF(C1525="",NA(),IF(OR(C1525="Smelter not listed",C1525="Smelter not yet identified"),MATCH($B1525&amp;$D1525,'Smelter Look-up'!$J:$J,0),MATCH($B1525&amp;$C1525,'Smelter Look-up'!$J:$J,0)))</f>
        <v>#N/A</v>
      </c>
      <c r="X1525" s="179" t="n">
        <f aca="false">IF(AND(C1525="Smelter not listed",OR(LEN(D1525)=0,LEN(E1525)=0)),1,0)</f>
        <v>0</v>
      </c>
      <c r="AB1525" s="224" t="str">
        <f aca="false">B1525&amp;C1525</f>
        <v/>
      </c>
    </row>
    <row r="1526" s="179" customFormat="true" ht="20.25" hidden="false" customHeight="false" outlineLevel="0" collapsed="false">
      <c r="A1526" s="221"/>
      <c r="B1526" s="211" t="str">
        <f aca="false">IF(LEN(A1526)=0,"",INDEX('Smelter Look-up'!$A:$A,MATCH($A1526,'Smelter Look-up'!$E:$E,0)))</f>
        <v/>
      </c>
      <c r="C1526" s="212" t="str">
        <f aca="false">IF(LEN(A1526)=0,"",INDEX('Smelter Look-up'!$C:$C,MATCH($A1526,'Smelter Look-up'!$E:$E,0)))</f>
        <v/>
      </c>
      <c r="D1526" s="213"/>
      <c r="E1526" s="211" t="str">
        <f aca="true">IF(ISERROR($V1526),"",OFFSET('Smelter Look-up'!$D$4,$V1526-4,0)&amp;"")</f>
        <v/>
      </c>
      <c r="F1526" s="214" t="str">
        <f aca="true">IF(ISERROR($V1526),"",OFFSET('Smelter Look-up'!$E$4,$V1526-4,0))</f>
        <v/>
      </c>
      <c r="G1526" s="214" t="str">
        <f aca="true">IF(C1526=$X$4,IF(ISERROR($V1526),"Enter smelter details","RMI"),IF(ISERROR($V1526),"",OFFSET('Smelter Look-up'!$F$4,$V1526-4,0)))</f>
        <v/>
      </c>
      <c r="H1526" s="215" t="str">
        <f aca="true">IF(ISERROR($V1526),"",OFFSET('Smelter Look-up'!$G$4,$V1526-4,0))</f>
        <v/>
      </c>
      <c r="I1526" s="216" t="str">
        <f aca="true">IF(ISERROR($V1526),"",OFFSET('Smelter Look-up'!$H$4,$V1526-4,0))</f>
        <v/>
      </c>
      <c r="J1526" s="216" t="str">
        <f aca="true">IF(ISERROR($V1526),"",OFFSET('Smelter Look-up'!$I$4,$V1526-4,0))</f>
        <v/>
      </c>
      <c r="K1526" s="217"/>
      <c r="L1526" s="217"/>
      <c r="M1526" s="217"/>
      <c r="N1526" s="217"/>
      <c r="O1526" s="217"/>
      <c r="P1526" s="218"/>
      <c r="Q1526" s="219"/>
      <c r="R1526" s="220" t="str">
        <f aca="true">IF(ISERROR($V1526),"",OFFSET('Smelter Look-up'!$C$4,$V1526-4,0)&amp;"")</f>
        <v/>
      </c>
      <c r="S1526" s="221" t="str">
        <f aca="true">IF(B1526="","",IF(ISERROR(MATCH($E1526,CL,0)),"Unknown",INDIRECT("'C'!$A$"&amp;MATCH($E1526,CL,0)+1)))</f>
        <v/>
      </c>
      <c r="T1526" s="221" t="str">
        <f aca="true">IF(B1526="","",IF(ISERROR(MATCH($J1526,SorP!$B$1:$B$6279,0)),"",INDIRECT("'SorP'!$A$"&amp;MATCH($S1526&amp;$J1526,SorP!C:C,0))))</f>
        <v/>
      </c>
      <c r="U1526" s="222"/>
      <c r="V1526" s="223" t="e">
        <f aca="false">IF(C1526="",NA(),IF(OR(C1526="Smelter not listed",C1526="Smelter not yet identified"),MATCH($B1526&amp;$D1526,'Smelter Look-up'!$J:$J,0),MATCH($B1526&amp;$C1526,'Smelter Look-up'!$J:$J,0)))</f>
        <v>#N/A</v>
      </c>
      <c r="X1526" s="179" t="n">
        <f aca="false">IF(AND(C1526="Smelter not listed",OR(LEN(D1526)=0,LEN(E1526)=0)),1,0)</f>
        <v>0</v>
      </c>
      <c r="AB1526" s="224" t="str">
        <f aca="false">B1526&amp;C1526</f>
        <v/>
      </c>
    </row>
    <row r="1527" s="179" customFormat="true" ht="20.25" hidden="false" customHeight="false" outlineLevel="0" collapsed="false">
      <c r="A1527" s="221"/>
      <c r="B1527" s="211" t="str">
        <f aca="false">IF(LEN(A1527)=0,"",INDEX('Smelter Look-up'!$A:$A,MATCH($A1527,'Smelter Look-up'!$E:$E,0)))</f>
        <v/>
      </c>
      <c r="C1527" s="212" t="str">
        <f aca="false">IF(LEN(A1527)=0,"",INDEX('Smelter Look-up'!$C:$C,MATCH($A1527,'Smelter Look-up'!$E:$E,0)))</f>
        <v/>
      </c>
      <c r="D1527" s="213"/>
      <c r="E1527" s="211" t="str">
        <f aca="true">IF(ISERROR($V1527),"",OFFSET('Smelter Look-up'!$D$4,$V1527-4,0)&amp;"")</f>
        <v/>
      </c>
      <c r="F1527" s="214" t="str">
        <f aca="true">IF(ISERROR($V1527),"",OFFSET('Smelter Look-up'!$E$4,$V1527-4,0))</f>
        <v/>
      </c>
      <c r="G1527" s="214" t="str">
        <f aca="true">IF(C1527=$X$4,IF(ISERROR($V1527),"Enter smelter details","RMI"),IF(ISERROR($V1527),"",OFFSET('Smelter Look-up'!$F$4,$V1527-4,0)))</f>
        <v/>
      </c>
      <c r="H1527" s="215" t="str">
        <f aca="true">IF(ISERROR($V1527),"",OFFSET('Smelter Look-up'!$G$4,$V1527-4,0))</f>
        <v/>
      </c>
      <c r="I1527" s="216" t="str">
        <f aca="true">IF(ISERROR($V1527),"",OFFSET('Smelter Look-up'!$H$4,$V1527-4,0))</f>
        <v/>
      </c>
      <c r="J1527" s="216" t="str">
        <f aca="true">IF(ISERROR($V1527),"",OFFSET('Smelter Look-up'!$I$4,$V1527-4,0))</f>
        <v/>
      </c>
      <c r="K1527" s="217"/>
      <c r="L1527" s="217"/>
      <c r="M1527" s="217"/>
      <c r="N1527" s="217"/>
      <c r="O1527" s="217"/>
      <c r="P1527" s="218"/>
      <c r="Q1527" s="219"/>
      <c r="R1527" s="220" t="str">
        <f aca="true">IF(ISERROR($V1527),"",OFFSET('Smelter Look-up'!$C$4,$V1527-4,0)&amp;"")</f>
        <v/>
      </c>
      <c r="S1527" s="221" t="str">
        <f aca="true">IF(B1527="","",IF(ISERROR(MATCH($E1527,CL,0)),"Unknown",INDIRECT("'C'!$A$"&amp;MATCH($E1527,CL,0)+1)))</f>
        <v/>
      </c>
      <c r="T1527" s="221" t="str">
        <f aca="true">IF(B1527="","",IF(ISERROR(MATCH($J1527,SorP!$B$1:$B$6279,0)),"",INDIRECT("'SorP'!$A$"&amp;MATCH($S1527&amp;$J1527,SorP!C:C,0))))</f>
        <v/>
      </c>
      <c r="U1527" s="222"/>
      <c r="V1527" s="223" t="e">
        <f aca="false">IF(C1527="",NA(),IF(OR(C1527="Smelter not listed",C1527="Smelter not yet identified"),MATCH($B1527&amp;$D1527,'Smelter Look-up'!$J:$J,0),MATCH($B1527&amp;$C1527,'Smelter Look-up'!$J:$J,0)))</f>
        <v>#N/A</v>
      </c>
      <c r="X1527" s="179" t="n">
        <f aca="false">IF(AND(C1527="Smelter not listed",OR(LEN(D1527)=0,LEN(E1527)=0)),1,0)</f>
        <v>0</v>
      </c>
      <c r="AB1527" s="224" t="str">
        <f aca="false">B1527&amp;C1527</f>
        <v/>
      </c>
    </row>
    <row r="1528" s="179" customFormat="true" ht="20.25" hidden="false" customHeight="false" outlineLevel="0" collapsed="false">
      <c r="A1528" s="221"/>
      <c r="B1528" s="211" t="str">
        <f aca="false">IF(LEN(A1528)=0,"",INDEX('Smelter Look-up'!$A:$A,MATCH($A1528,'Smelter Look-up'!$E:$E,0)))</f>
        <v/>
      </c>
      <c r="C1528" s="212" t="str">
        <f aca="false">IF(LEN(A1528)=0,"",INDEX('Smelter Look-up'!$C:$C,MATCH($A1528,'Smelter Look-up'!$E:$E,0)))</f>
        <v/>
      </c>
      <c r="D1528" s="213"/>
      <c r="E1528" s="211" t="str">
        <f aca="true">IF(ISERROR($V1528),"",OFFSET('Smelter Look-up'!$D$4,$V1528-4,0)&amp;"")</f>
        <v/>
      </c>
      <c r="F1528" s="214" t="str">
        <f aca="true">IF(ISERROR($V1528),"",OFFSET('Smelter Look-up'!$E$4,$V1528-4,0))</f>
        <v/>
      </c>
      <c r="G1528" s="214" t="str">
        <f aca="true">IF(C1528=$X$4,IF(ISERROR($V1528),"Enter smelter details","RMI"),IF(ISERROR($V1528),"",OFFSET('Smelter Look-up'!$F$4,$V1528-4,0)))</f>
        <v/>
      </c>
      <c r="H1528" s="215" t="str">
        <f aca="true">IF(ISERROR($V1528),"",OFFSET('Smelter Look-up'!$G$4,$V1528-4,0))</f>
        <v/>
      </c>
      <c r="I1528" s="216" t="str">
        <f aca="true">IF(ISERROR($V1528),"",OFFSET('Smelter Look-up'!$H$4,$V1528-4,0))</f>
        <v/>
      </c>
      <c r="J1528" s="216" t="str">
        <f aca="true">IF(ISERROR($V1528),"",OFFSET('Smelter Look-up'!$I$4,$V1528-4,0))</f>
        <v/>
      </c>
      <c r="K1528" s="217"/>
      <c r="L1528" s="217"/>
      <c r="M1528" s="217"/>
      <c r="N1528" s="217"/>
      <c r="O1528" s="217"/>
      <c r="P1528" s="218"/>
      <c r="Q1528" s="219"/>
      <c r="R1528" s="220" t="str">
        <f aca="true">IF(ISERROR($V1528),"",OFFSET('Smelter Look-up'!$C$4,$V1528-4,0)&amp;"")</f>
        <v/>
      </c>
      <c r="S1528" s="221" t="str">
        <f aca="true">IF(B1528="","",IF(ISERROR(MATCH($E1528,CL,0)),"Unknown",INDIRECT("'C'!$A$"&amp;MATCH($E1528,CL,0)+1)))</f>
        <v/>
      </c>
      <c r="T1528" s="221" t="str">
        <f aca="true">IF(B1528="","",IF(ISERROR(MATCH($J1528,SorP!$B$1:$B$6279,0)),"",INDIRECT("'SorP'!$A$"&amp;MATCH($S1528&amp;$J1528,SorP!C:C,0))))</f>
        <v/>
      </c>
      <c r="U1528" s="222"/>
      <c r="V1528" s="223" t="e">
        <f aca="false">IF(C1528="",NA(),IF(OR(C1528="Smelter not listed",C1528="Smelter not yet identified"),MATCH($B1528&amp;$D1528,'Smelter Look-up'!$J:$J,0),MATCH($B1528&amp;$C1528,'Smelter Look-up'!$J:$J,0)))</f>
        <v>#N/A</v>
      </c>
      <c r="X1528" s="179" t="n">
        <f aca="false">IF(AND(C1528="Smelter not listed",OR(LEN(D1528)=0,LEN(E1528)=0)),1,0)</f>
        <v>0</v>
      </c>
      <c r="AB1528" s="224" t="str">
        <f aca="false">B1528&amp;C1528</f>
        <v/>
      </c>
    </row>
    <row r="1529" s="179" customFormat="true" ht="20.25" hidden="false" customHeight="false" outlineLevel="0" collapsed="false">
      <c r="A1529" s="221"/>
      <c r="B1529" s="211" t="str">
        <f aca="false">IF(LEN(A1529)=0,"",INDEX('Smelter Look-up'!$A:$A,MATCH($A1529,'Smelter Look-up'!$E:$E,0)))</f>
        <v/>
      </c>
      <c r="C1529" s="212" t="str">
        <f aca="false">IF(LEN(A1529)=0,"",INDEX('Smelter Look-up'!$C:$C,MATCH($A1529,'Smelter Look-up'!$E:$E,0)))</f>
        <v/>
      </c>
      <c r="D1529" s="213"/>
      <c r="E1529" s="211" t="str">
        <f aca="true">IF(ISERROR($V1529),"",OFFSET('Smelter Look-up'!$D$4,$V1529-4,0)&amp;"")</f>
        <v/>
      </c>
      <c r="F1529" s="214" t="str">
        <f aca="true">IF(ISERROR($V1529),"",OFFSET('Smelter Look-up'!$E$4,$V1529-4,0))</f>
        <v/>
      </c>
      <c r="G1529" s="214" t="str">
        <f aca="true">IF(C1529=$X$4,IF(ISERROR($V1529),"Enter smelter details","RMI"),IF(ISERROR($V1529),"",OFFSET('Smelter Look-up'!$F$4,$V1529-4,0)))</f>
        <v/>
      </c>
      <c r="H1529" s="215" t="str">
        <f aca="true">IF(ISERROR($V1529),"",OFFSET('Smelter Look-up'!$G$4,$V1529-4,0))</f>
        <v/>
      </c>
      <c r="I1529" s="216" t="str">
        <f aca="true">IF(ISERROR($V1529),"",OFFSET('Smelter Look-up'!$H$4,$V1529-4,0))</f>
        <v/>
      </c>
      <c r="J1529" s="216" t="str">
        <f aca="true">IF(ISERROR($V1529),"",OFFSET('Smelter Look-up'!$I$4,$V1529-4,0))</f>
        <v/>
      </c>
      <c r="K1529" s="217"/>
      <c r="L1529" s="217"/>
      <c r="M1529" s="217"/>
      <c r="N1529" s="217"/>
      <c r="O1529" s="217"/>
      <c r="P1529" s="218"/>
      <c r="Q1529" s="219"/>
      <c r="R1529" s="220" t="str">
        <f aca="true">IF(ISERROR($V1529),"",OFFSET('Smelter Look-up'!$C$4,$V1529-4,0)&amp;"")</f>
        <v/>
      </c>
      <c r="S1529" s="221" t="str">
        <f aca="true">IF(B1529="","",IF(ISERROR(MATCH($E1529,CL,0)),"Unknown",INDIRECT("'C'!$A$"&amp;MATCH($E1529,CL,0)+1)))</f>
        <v/>
      </c>
      <c r="T1529" s="221" t="str">
        <f aca="true">IF(B1529="","",IF(ISERROR(MATCH($J1529,SorP!$B$1:$B$6279,0)),"",INDIRECT("'SorP'!$A$"&amp;MATCH($S1529&amp;$J1529,SorP!C:C,0))))</f>
        <v/>
      </c>
      <c r="U1529" s="222"/>
      <c r="V1529" s="223" t="e">
        <f aca="false">IF(C1529="",NA(),IF(OR(C1529="Smelter not listed",C1529="Smelter not yet identified"),MATCH($B1529&amp;$D1529,'Smelter Look-up'!$J:$J,0),MATCH($B1529&amp;$C1529,'Smelter Look-up'!$J:$J,0)))</f>
        <v>#N/A</v>
      </c>
      <c r="X1529" s="179" t="n">
        <f aca="false">IF(AND(C1529="Smelter not listed",OR(LEN(D1529)=0,LEN(E1529)=0)),1,0)</f>
        <v>0</v>
      </c>
      <c r="AB1529" s="224" t="str">
        <f aca="false">B1529&amp;C1529</f>
        <v/>
      </c>
    </row>
    <row r="1530" s="179" customFormat="true" ht="20.25" hidden="false" customHeight="false" outlineLevel="0" collapsed="false">
      <c r="A1530" s="221"/>
      <c r="B1530" s="211" t="str">
        <f aca="false">IF(LEN(A1530)=0,"",INDEX('Smelter Look-up'!$A:$A,MATCH($A1530,'Smelter Look-up'!$E:$E,0)))</f>
        <v/>
      </c>
      <c r="C1530" s="212" t="str">
        <f aca="false">IF(LEN(A1530)=0,"",INDEX('Smelter Look-up'!$C:$C,MATCH($A1530,'Smelter Look-up'!$E:$E,0)))</f>
        <v/>
      </c>
      <c r="D1530" s="213"/>
      <c r="E1530" s="211" t="str">
        <f aca="true">IF(ISERROR($V1530),"",OFFSET('Smelter Look-up'!$D$4,$V1530-4,0)&amp;"")</f>
        <v/>
      </c>
      <c r="F1530" s="214" t="str">
        <f aca="true">IF(ISERROR($V1530),"",OFFSET('Smelter Look-up'!$E$4,$V1530-4,0))</f>
        <v/>
      </c>
      <c r="G1530" s="214" t="str">
        <f aca="true">IF(C1530=$X$4,IF(ISERROR($V1530),"Enter smelter details","RMI"),IF(ISERROR($V1530),"",OFFSET('Smelter Look-up'!$F$4,$V1530-4,0)))</f>
        <v/>
      </c>
      <c r="H1530" s="215" t="str">
        <f aca="true">IF(ISERROR($V1530),"",OFFSET('Smelter Look-up'!$G$4,$V1530-4,0))</f>
        <v/>
      </c>
      <c r="I1530" s="216" t="str">
        <f aca="true">IF(ISERROR($V1530),"",OFFSET('Smelter Look-up'!$H$4,$V1530-4,0))</f>
        <v/>
      </c>
      <c r="J1530" s="216" t="str">
        <f aca="true">IF(ISERROR($V1530),"",OFFSET('Smelter Look-up'!$I$4,$V1530-4,0))</f>
        <v/>
      </c>
      <c r="K1530" s="217"/>
      <c r="L1530" s="217"/>
      <c r="M1530" s="217"/>
      <c r="N1530" s="217"/>
      <c r="O1530" s="217"/>
      <c r="P1530" s="218"/>
      <c r="Q1530" s="219"/>
      <c r="R1530" s="220" t="str">
        <f aca="true">IF(ISERROR($V1530),"",OFFSET('Smelter Look-up'!$C$4,$V1530-4,0)&amp;"")</f>
        <v/>
      </c>
      <c r="S1530" s="221" t="str">
        <f aca="true">IF(B1530="","",IF(ISERROR(MATCH($E1530,CL,0)),"Unknown",INDIRECT("'C'!$A$"&amp;MATCH($E1530,CL,0)+1)))</f>
        <v/>
      </c>
      <c r="T1530" s="221" t="str">
        <f aca="true">IF(B1530="","",IF(ISERROR(MATCH($J1530,SorP!$B$1:$B$6279,0)),"",INDIRECT("'SorP'!$A$"&amp;MATCH($S1530&amp;$J1530,SorP!C:C,0))))</f>
        <v/>
      </c>
      <c r="U1530" s="222"/>
      <c r="V1530" s="223" t="e">
        <f aca="false">IF(C1530="",NA(),IF(OR(C1530="Smelter not listed",C1530="Smelter not yet identified"),MATCH($B1530&amp;$D1530,'Smelter Look-up'!$J:$J,0),MATCH($B1530&amp;$C1530,'Smelter Look-up'!$J:$J,0)))</f>
        <v>#N/A</v>
      </c>
      <c r="X1530" s="179" t="n">
        <f aca="false">IF(AND(C1530="Smelter not listed",OR(LEN(D1530)=0,LEN(E1530)=0)),1,0)</f>
        <v>0</v>
      </c>
      <c r="AB1530" s="224" t="str">
        <f aca="false">B1530&amp;C1530</f>
        <v/>
      </c>
    </row>
    <row r="1531" s="179" customFormat="true" ht="20.25" hidden="false" customHeight="false" outlineLevel="0" collapsed="false">
      <c r="A1531" s="221"/>
      <c r="B1531" s="211" t="str">
        <f aca="false">IF(LEN(A1531)=0,"",INDEX('Smelter Look-up'!$A:$A,MATCH($A1531,'Smelter Look-up'!$E:$E,0)))</f>
        <v/>
      </c>
      <c r="C1531" s="212" t="str">
        <f aca="false">IF(LEN(A1531)=0,"",INDEX('Smelter Look-up'!$C:$C,MATCH($A1531,'Smelter Look-up'!$E:$E,0)))</f>
        <v/>
      </c>
      <c r="D1531" s="213"/>
      <c r="E1531" s="211" t="str">
        <f aca="true">IF(ISERROR($V1531),"",OFFSET('Smelter Look-up'!$D$4,$V1531-4,0)&amp;"")</f>
        <v/>
      </c>
      <c r="F1531" s="214" t="str">
        <f aca="true">IF(ISERROR($V1531),"",OFFSET('Smelter Look-up'!$E$4,$V1531-4,0))</f>
        <v/>
      </c>
      <c r="G1531" s="214" t="str">
        <f aca="true">IF(C1531=$X$4,IF(ISERROR($V1531),"Enter smelter details","RMI"),IF(ISERROR($V1531),"",OFFSET('Smelter Look-up'!$F$4,$V1531-4,0)))</f>
        <v/>
      </c>
      <c r="H1531" s="215" t="str">
        <f aca="true">IF(ISERROR($V1531),"",OFFSET('Smelter Look-up'!$G$4,$V1531-4,0))</f>
        <v/>
      </c>
      <c r="I1531" s="216" t="str">
        <f aca="true">IF(ISERROR($V1531),"",OFFSET('Smelter Look-up'!$H$4,$V1531-4,0))</f>
        <v/>
      </c>
      <c r="J1531" s="216" t="str">
        <f aca="true">IF(ISERROR($V1531),"",OFFSET('Smelter Look-up'!$I$4,$V1531-4,0))</f>
        <v/>
      </c>
      <c r="K1531" s="217"/>
      <c r="L1531" s="217"/>
      <c r="M1531" s="217"/>
      <c r="N1531" s="217"/>
      <c r="O1531" s="217"/>
      <c r="P1531" s="218"/>
      <c r="Q1531" s="219"/>
      <c r="R1531" s="220" t="str">
        <f aca="true">IF(ISERROR($V1531),"",OFFSET('Smelter Look-up'!$C$4,$V1531-4,0)&amp;"")</f>
        <v/>
      </c>
      <c r="S1531" s="221" t="str">
        <f aca="true">IF(B1531="","",IF(ISERROR(MATCH($E1531,CL,0)),"Unknown",INDIRECT("'C'!$A$"&amp;MATCH($E1531,CL,0)+1)))</f>
        <v/>
      </c>
      <c r="T1531" s="221" t="str">
        <f aca="true">IF(B1531="","",IF(ISERROR(MATCH($J1531,SorP!$B$1:$B$6279,0)),"",INDIRECT("'SorP'!$A$"&amp;MATCH($S1531&amp;$J1531,SorP!C:C,0))))</f>
        <v/>
      </c>
      <c r="U1531" s="222"/>
      <c r="V1531" s="223" t="e">
        <f aca="false">IF(C1531="",NA(),IF(OR(C1531="Smelter not listed",C1531="Smelter not yet identified"),MATCH($B1531&amp;$D1531,'Smelter Look-up'!$J:$J,0),MATCH($B1531&amp;$C1531,'Smelter Look-up'!$J:$J,0)))</f>
        <v>#N/A</v>
      </c>
      <c r="X1531" s="179" t="n">
        <f aca="false">IF(AND(C1531="Smelter not listed",OR(LEN(D1531)=0,LEN(E1531)=0)),1,0)</f>
        <v>0</v>
      </c>
      <c r="AB1531" s="224" t="str">
        <f aca="false">B1531&amp;C1531</f>
        <v/>
      </c>
    </row>
    <row r="1532" s="179" customFormat="true" ht="20.25" hidden="false" customHeight="false" outlineLevel="0" collapsed="false">
      <c r="A1532" s="221"/>
      <c r="B1532" s="211" t="str">
        <f aca="false">IF(LEN(A1532)=0,"",INDEX('Smelter Look-up'!$A:$A,MATCH($A1532,'Smelter Look-up'!$E:$E,0)))</f>
        <v/>
      </c>
      <c r="C1532" s="212" t="str">
        <f aca="false">IF(LEN(A1532)=0,"",INDEX('Smelter Look-up'!$C:$C,MATCH($A1532,'Smelter Look-up'!$E:$E,0)))</f>
        <v/>
      </c>
      <c r="D1532" s="213"/>
      <c r="E1532" s="211" t="str">
        <f aca="true">IF(ISERROR($V1532),"",OFFSET('Smelter Look-up'!$D$4,$V1532-4,0)&amp;"")</f>
        <v/>
      </c>
      <c r="F1532" s="214" t="str">
        <f aca="true">IF(ISERROR($V1532),"",OFFSET('Smelter Look-up'!$E$4,$V1532-4,0))</f>
        <v/>
      </c>
      <c r="G1532" s="214" t="str">
        <f aca="true">IF(C1532=$X$4,IF(ISERROR($V1532),"Enter smelter details","RMI"),IF(ISERROR($V1532),"",OFFSET('Smelter Look-up'!$F$4,$V1532-4,0)))</f>
        <v/>
      </c>
      <c r="H1532" s="215" t="str">
        <f aca="true">IF(ISERROR($V1532),"",OFFSET('Smelter Look-up'!$G$4,$V1532-4,0))</f>
        <v/>
      </c>
      <c r="I1532" s="216" t="str">
        <f aca="true">IF(ISERROR($V1532),"",OFFSET('Smelter Look-up'!$H$4,$V1532-4,0))</f>
        <v/>
      </c>
      <c r="J1532" s="216" t="str">
        <f aca="true">IF(ISERROR($V1532),"",OFFSET('Smelter Look-up'!$I$4,$V1532-4,0))</f>
        <v/>
      </c>
      <c r="K1532" s="217"/>
      <c r="L1532" s="217"/>
      <c r="M1532" s="217"/>
      <c r="N1532" s="217"/>
      <c r="O1532" s="217"/>
      <c r="P1532" s="218"/>
      <c r="Q1532" s="219"/>
      <c r="R1532" s="220" t="str">
        <f aca="true">IF(ISERROR($V1532),"",OFFSET('Smelter Look-up'!$C$4,$V1532-4,0)&amp;"")</f>
        <v/>
      </c>
      <c r="S1532" s="221" t="str">
        <f aca="true">IF(B1532="","",IF(ISERROR(MATCH($E1532,CL,0)),"Unknown",INDIRECT("'C'!$A$"&amp;MATCH($E1532,CL,0)+1)))</f>
        <v/>
      </c>
      <c r="T1532" s="221" t="str">
        <f aca="true">IF(B1532="","",IF(ISERROR(MATCH($J1532,SorP!$B$1:$B$6279,0)),"",INDIRECT("'SorP'!$A$"&amp;MATCH($S1532&amp;$J1532,SorP!C:C,0))))</f>
        <v/>
      </c>
      <c r="U1532" s="222"/>
      <c r="V1532" s="223" t="e">
        <f aca="false">IF(C1532="",NA(),IF(OR(C1532="Smelter not listed",C1532="Smelter not yet identified"),MATCH($B1532&amp;$D1532,'Smelter Look-up'!$J:$J,0),MATCH($B1532&amp;$C1532,'Smelter Look-up'!$J:$J,0)))</f>
        <v>#N/A</v>
      </c>
      <c r="X1532" s="179" t="n">
        <f aca="false">IF(AND(C1532="Smelter not listed",OR(LEN(D1532)=0,LEN(E1532)=0)),1,0)</f>
        <v>0</v>
      </c>
      <c r="AB1532" s="224" t="str">
        <f aca="false">B1532&amp;C1532</f>
        <v/>
      </c>
    </row>
    <row r="1533" s="179" customFormat="true" ht="20.25" hidden="false" customHeight="false" outlineLevel="0" collapsed="false">
      <c r="A1533" s="221"/>
      <c r="B1533" s="211" t="str">
        <f aca="false">IF(LEN(A1533)=0,"",INDEX('Smelter Look-up'!$A:$A,MATCH($A1533,'Smelter Look-up'!$E:$E,0)))</f>
        <v/>
      </c>
      <c r="C1533" s="212" t="str">
        <f aca="false">IF(LEN(A1533)=0,"",INDEX('Smelter Look-up'!$C:$C,MATCH($A1533,'Smelter Look-up'!$E:$E,0)))</f>
        <v/>
      </c>
      <c r="D1533" s="213"/>
      <c r="E1533" s="211" t="str">
        <f aca="true">IF(ISERROR($V1533),"",OFFSET('Smelter Look-up'!$D$4,$V1533-4,0)&amp;"")</f>
        <v/>
      </c>
      <c r="F1533" s="214" t="str">
        <f aca="true">IF(ISERROR($V1533),"",OFFSET('Smelter Look-up'!$E$4,$V1533-4,0))</f>
        <v/>
      </c>
      <c r="G1533" s="214" t="str">
        <f aca="true">IF(C1533=$X$4,IF(ISERROR($V1533),"Enter smelter details","RMI"),IF(ISERROR($V1533),"",OFFSET('Smelter Look-up'!$F$4,$V1533-4,0)))</f>
        <v/>
      </c>
      <c r="H1533" s="215" t="str">
        <f aca="true">IF(ISERROR($V1533),"",OFFSET('Smelter Look-up'!$G$4,$V1533-4,0))</f>
        <v/>
      </c>
      <c r="I1533" s="216" t="str">
        <f aca="true">IF(ISERROR($V1533),"",OFFSET('Smelter Look-up'!$H$4,$V1533-4,0))</f>
        <v/>
      </c>
      <c r="J1533" s="216" t="str">
        <f aca="true">IF(ISERROR($V1533),"",OFFSET('Smelter Look-up'!$I$4,$V1533-4,0))</f>
        <v/>
      </c>
      <c r="K1533" s="217"/>
      <c r="L1533" s="217"/>
      <c r="M1533" s="217"/>
      <c r="N1533" s="217"/>
      <c r="O1533" s="217"/>
      <c r="P1533" s="218"/>
      <c r="Q1533" s="219"/>
      <c r="R1533" s="220" t="str">
        <f aca="true">IF(ISERROR($V1533),"",OFFSET('Smelter Look-up'!$C$4,$V1533-4,0)&amp;"")</f>
        <v/>
      </c>
      <c r="S1533" s="221" t="str">
        <f aca="true">IF(B1533="","",IF(ISERROR(MATCH($E1533,CL,0)),"Unknown",INDIRECT("'C'!$A$"&amp;MATCH($E1533,CL,0)+1)))</f>
        <v/>
      </c>
      <c r="T1533" s="221" t="str">
        <f aca="true">IF(B1533="","",IF(ISERROR(MATCH($J1533,SorP!$B$1:$B$6279,0)),"",INDIRECT("'SorP'!$A$"&amp;MATCH($S1533&amp;$J1533,SorP!C:C,0))))</f>
        <v/>
      </c>
      <c r="U1533" s="222"/>
      <c r="V1533" s="223" t="e">
        <f aca="false">IF(C1533="",NA(),IF(OR(C1533="Smelter not listed",C1533="Smelter not yet identified"),MATCH($B1533&amp;$D1533,'Smelter Look-up'!$J:$J,0),MATCH($B1533&amp;$C1533,'Smelter Look-up'!$J:$J,0)))</f>
        <v>#N/A</v>
      </c>
      <c r="X1533" s="179" t="n">
        <f aca="false">IF(AND(C1533="Smelter not listed",OR(LEN(D1533)=0,LEN(E1533)=0)),1,0)</f>
        <v>0</v>
      </c>
      <c r="AB1533" s="224" t="str">
        <f aca="false">B1533&amp;C1533</f>
        <v/>
      </c>
    </row>
    <row r="1534" s="179" customFormat="true" ht="20.25" hidden="false" customHeight="false" outlineLevel="0" collapsed="false">
      <c r="A1534" s="221"/>
      <c r="B1534" s="211" t="str">
        <f aca="false">IF(LEN(A1534)=0,"",INDEX('Smelter Look-up'!$A:$A,MATCH($A1534,'Smelter Look-up'!$E:$E,0)))</f>
        <v/>
      </c>
      <c r="C1534" s="212" t="str">
        <f aca="false">IF(LEN(A1534)=0,"",INDEX('Smelter Look-up'!$C:$C,MATCH($A1534,'Smelter Look-up'!$E:$E,0)))</f>
        <v/>
      </c>
      <c r="D1534" s="213"/>
      <c r="E1534" s="211" t="str">
        <f aca="true">IF(ISERROR($V1534),"",OFFSET('Smelter Look-up'!$D$4,$V1534-4,0)&amp;"")</f>
        <v/>
      </c>
      <c r="F1534" s="214" t="str">
        <f aca="true">IF(ISERROR($V1534),"",OFFSET('Smelter Look-up'!$E$4,$V1534-4,0))</f>
        <v/>
      </c>
      <c r="G1534" s="214" t="str">
        <f aca="true">IF(C1534=$X$4,IF(ISERROR($V1534),"Enter smelter details","RMI"),IF(ISERROR($V1534),"",OFFSET('Smelter Look-up'!$F$4,$V1534-4,0)))</f>
        <v/>
      </c>
      <c r="H1534" s="215" t="str">
        <f aca="true">IF(ISERROR($V1534),"",OFFSET('Smelter Look-up'!$G$4,$V1534-4,0))</f>
        <v/>
      </c>
      <c r="I1534" s="216" t="str">
        <f aca="true">IF(ISERROR($V1534),"",OFFSET('Smelter Look-up'!$H$4,$V1534-4,0))</f>
        <v/>
      </c>
      <c r="J1534" s="216" t="str">
        <f aca="true">IF(ISERROR($V1534),"",OFFSET('Smelter Look-up'!$I$4,$V1534-4,0))</f>
        <v/>
      </c>
      <c r="K1534" s="217"/>
      <c r="L1534" s="217"/>
      <c r="M1534" s="217"/>
      <c r="N1534" s="217"/>
      <c r="O1534" s="217"/>
      <c r="P1534" s="218"/>
      <c r="Q1534" s="219"/>
      <c r="R1534" s="220" t="str">
        <f aca="true">IF(ISERROR($V1534),"",OFFSET('Smelter Look-up'!$C$4,$V1534-4,0)&amp;"")</f>
        <v/>
      </c>
      <c r="S1534" s="221" t="str">
        <f aca="true">IF(B1534="","",IF(ISERROR(MATCH($E1534,CL,0)),"Unknown",INDIRECT("'C'!$A$"&amp;MATCH($E1534,CL,0)+1)))</f>
        <v/>
      </c>
      <c r="T1534" s="221" t="str">
        <f aca="true">IF(B1534="","",IF(ISERROR(MATCH($J1534,SorP!$B$1:$B$6279,0)),"",INDIRECT("'SorP'!$A$"&amp;MATCH($S1534&amp;$J1534,SorP!C:C,0))))</f>
        <v/>
      </c>
      <c r="U1534" s="222"/>
      <c r="V1534" s="223" t="e">
        <f aca="false">IF(C1534="",NA(),IF(OR(C1534="Smelter not listed",C1534="Smelter not yet identified"),MATCH($B1534&amp;$D1534,'Smelter Look-up'!$J:$J,0),MATCH($B1534&amp;$C1534,'Smelter Look-up'!$J:$J,0)))</f>
        <v>#N/A</v>
      </c>
      <c r="X1534" s="179" t="n">
        <f aca="false">IF(AND(C1534="Smelter not listed",OR(LEN(D1534)=0,LEN(E1534)=0)),1,0)</f>
        <v>0</v>
      </c>
      <c r="AB1534" s="224" t="str">
        <f aca="false">B1534&amp;C1534</f>
        <v/>
      </c>
    </row>
    <row r="1535" s="179" customFormat="true" ht="20.25" hidden="false" customHeight="false" outlineLevel="0" collapsed="false">
      <c r="A1535" s="221"/>
      <c r="B1535" s="211" t="str">
        <f aca="false">IF(LEN(A1535)=0,"",INDEX('Smelter Look-up'!$A:$A,MATCH($A1535,'Smelter Look-up'!$E:$E,0)))</f>
        <v/>
      </c>
      <c r="C1535" s="212" t="str">
        <f aca="false">IF(LEN(A1535)=0,"",INDEX('Smelter Look-up'!$C:$C,MATCH($A1535,'Smelter Look-up'!$E:$E,0)))</f>
        <v/>
      </c>
      <c r="D1535" s="213"/>
      <c r="E1535" s="211" t="str">
        <f aca="true">IF(ISERROR($V1535),"",OFFSET('Smelter Look-up'!$D$4,$V1535-4,0)&amp;"")</f>
        <v/>
      </c>
      <c r="F1535" s="214" t="str">
        <f aca="true">IF(ISERROR($V1535),"",OFFSET('Smelter Look-up'!$E$4,$V1535-4,0))</f>
        <v/>
      </c>
      <c r="G1535" s="214" t="str">
        <f aca="true">IF(C1535=$X$4,IF(ISERROR($V1535),"Enter smelter details","RMI"),IF(ISERROR($V1535),"",OFFSET('Smelter Look-up'!$F$4,$V1535-4,0)))</f>
        <v/>
      </c>
      <c r="H1535" s="215" t="str">
        <f aca="true">IF(ISERROR($V1535),"",OFFSET('Smelter Look-up'!$G$4,$V1535-4,0))</f>
        <v/>
      </c>
      <c r="I1535" s="216" t="str">
        <f aca="true">IF(ISERROR($V1535),"",OFFSET('Smelter Look-up'!$H$4,$V1535-4,0))</f>
        <v/>
      </c>
      <c r="J1535" s="216" t="str">
        <f aca="true">IF(ISERROR($V1535),"",OFFSET('Smelter Look-up'!$I$4,$V1535-4,0))</f>
        <v/>
      </c>
      <c r="K1535" s="217"/>
      <c r="L1535" s="217"/>
      <c r="M1535" s="217"/>
      <c r="N1535" s="217"/>
      <c r="O1535" s="217"/>
      <c r="P1535" s="218"/>
      <c r="Q1535" s="219"/>
      <c r="R1535" s="220" t="str">
        <f aca="true">IF(ISERROR($V1535),"",OFFSET('Smelter Look-up'!$C$4,$V1535-4,0)&amp;"")</f>
        <v/>
      </c>
      <c r="S1535" s="221" t="str">
        <f aca="true">IF(B1535="","",IF(ISERROR(MATCH($E1535,CL,0)),"Unknown",INDIRECT("'C'!$A$"&amp;MATCH($E1535,CL,0)+1)))</f>
        <v/>
      </c>
      <c r="T1535" s="221" t="str">
        <f aca="true">IF(B1535="","",IF(ISERROR(MATCH($J1535,SorP!$B$1:$B$6279,0)),"",INDIRECT("'SorP'!$A$"&amp;MATCH($S1535&amp;$J1535,SorP!C:C,0))))</f>
        <v/>
      </c>
      <c r="U1535" s="222"/>
      <c r="V1535" s="223" t="e">
        <f aca="false">IF(C1535="",NA(),IF(OR(C1535="Smelter not listed",C1535="Smelter not yet identified"),MATCH($B1535&amp;$D1535,'Smelter Look-up'!$J:$J,0),MATCH($B1535&amp;$C1535,'Smelter Look-up'!$J:$J,0)))</f>
        <v>#N/A</v>
      </c>
      <c r="X1535" s="179" t="n">
        <f aca="false">IF(AND(C1535="Smelter not listed",OR(LEN(D1535)=0,LEN(E1535)=0)),1,0)</f>
        <v>0</v>
      </c>
      <c r="AB1535" s="224" t="str">
        <f aca="false">B1535&amp;C1535</f>
        <v/>
      </c>
    </row>
    <row r="1536" s="179" customFormat="true" ht="20.25" hidden="false" customHeight="false" outlineLevel="0" collapsed="false">
      <c r="A1536" s="221"/>
      <c r="B1536" s="211" t="str">
        <f aca="false">IF(LEN(A1536)=0,"",INDEX('Smelter Look-up'!$A:$A,MATCH($A1536,'Smelter Look-up'!$E:$E,0)))</f>
        <v/>
      </c>
      <c r="C1536" s="212" t="str">
        <f aca="false">IF(LEN(A1536)=0,"",INDEX('Smelter Look-up'!$C:$C,MATCH($A1536,'Smelter Look-up'!$E:$E,0)))</f>
        <v/>
      </c>
      <c r="D1536" s="213"/>
      <c r="E1536" s="211" t="str">
        <f aca="true">IF(ISERROR($V1536),"",OFFSET('Smelter Look-up'!$D$4,$V1536-4,0)&amp;"")</f>
        <v/>
      </c>
      <c r="F1536" s="214" t="str">
        <f aca="true">IF(ISERROR($V1536),"",OFFSET('Smelter Look-up'!$E$4,$V1536-4,0))</f>
        <v/>
      </c>
      <c r="G1536" s="214" t="str">
        <f aca="true">IF(C1536=$X$4,IF(ISERROR($V1536),"Enter smelter details","RMI"),IF(ISERROR($V1536),"",OFFSET('Smelter Look-up'!$F$4,$V1536-4,0)))</f>
        <v/>
      </c>
      <c r="H1536" s="215" t="str">
        <f aca="true">IF(ISERROR($V1536),"",OFFSET('Smelter Look-up'!$G$4,$V1536-4,0))</f>
        <v/>
      </c>
      <c r="I1536" s="216" t="str">
        <f aca="true">IF(ISERROR($V1536),"",OFFSET('Smelter Look-up'!$H$4,$V1536-4,0))</f>
        <v/>
      </c>
      <c r="J1536" s="216" t="str">
        <f aca="true">IF(ISERROR($V1536),"",OFFSET('Smelter Look-up'!$I$4,$V1536-4,0))</f>
        <v/>
      </c>
      <c r="K1536" s="217"/>
      <c r="L1536" s="217"/>
      <c r="M1536" s="217"/>
      <c r="N1536" s="217"/>
      <c r="O1536" s="217"/>
      <c r="P1536" s="218"/>
      <c r="Q1536" s="219"/>
      <c r="R1536" s="220" t="str">
        <f aca="true">IF(ISERROR($V1536),"",OFFSET('Smelter Look-up'!$C$4,$V1536-4,0)&amp;"")</f>
        <v/>
      </c>
      <c r="S1536" s="221" t="str">
        <f aca="true">IF(B1536="","",IF(ISERROR(MATCH($E1536,CL,0)),"Unknown",INDIRECT("'C'!$A$"&amp;MATCH($E1536,CL,0)+1)))</f>
        <v/>
      </c>
      <c r="T1536" s="221" t="str">
        <f aca="true">IF(B1536="","",IF(ISERROR(MATCH($J1536,SorP!$B$1:$B$6279,0)),"",INDIRECT("'SorP'!$A$"&amp;MATCH($S1536&amp;$J1536,SorP!C:C,0))))</f>
        <v/>
      </c>
      <c r="U1536" s="222"/>
      <c r="V1536" s="223" t="e">
        <f aca="false">IF(C1536="",NA(),IF(OR(C1536="Smelter not listed",C1536="Smelter not yet identified"),MATCH($B1536&amp;$D1536,'Smelter Look-up'!$J:$J,0),MATCH($B1536&amp;$C1536,'Smelter Look-up'!$J:$J,0)))</f>
        <v>#N/A</v>
      </c>
      <c r="X1536" s="179" t="n">
        <f aca="false">IF(AND(C1536="Smelter not listed",OR(LEN(D1536)=0,LEN(E1536)=0)),1,0)</f>
        <v>0</v>
      </c>
      <c r="AB1536" s="224" t="str">
        <f aca="false">B1536&amp;C1536</f>
        <v/>
      </c>
    </row>
    <row r="1537" s="179" customFormat="true" ht="20.25" hidden="false" customHeight="false" outlineLevel="0" collapsed="false">
      <c r="A1537" s="221"/>
      <c r="B1537" s="211" t="str">
        <f aca="false">IF(LEN(A1537)=0,"",INDEX('Smelter Look-up'!$A:$A,MATCH($A1537,'Smelter Look-up'!$E:$E,0)))</f>
        <v/>
      </c>
      <c r="C1537" s="212" t="str">
        <f aca="false">IF(LEN(A1537)=0,"",INDEX('Smelter Look-up'!$C:$C,MATCH($A1537,'Smelter Look-up'!$E:$E,0)))</f>
        <v/>
      </c>
      <c r="D1537" s="213"/>
      <c r="E1537" s="211" t="str">
        <f aca="true">IF(ISERROR($V1537),"",OFFSET('Smelter Look-up'!$D$4,$V1537-4,0)&amp;"")</f>
        <v/>
      </c>
      <c r="F1537" s="214" t="str">
        <f aca="true">IF(ISERROR($V1537),"",OFFSET('Smelter Look-up'!$E$4,$V1537-4,0))</f>
        <v/>
      </c>
      <c r="G1537" s="214" t="str">
        <f aca="true">IF(C1537=$X$4,IF(ISERROR($V1537),"Enter smelter details","RMI"),IF(ISERROR($V1537),"",OFFSET('Smelter Look-up'!$F$4,$V1537-4,0)))</f>
        <v/>
      </c>
      <c r="H1537" s="215" t="str">
        <f aca="true">IF(ISERROR($V1537),"",OFFSET('Smelter Look-up'!$G$4,$V1537-4,0))</f>
        <v/>
      </c>
      <c r="I1537" s="216" t="str">
        <f aca="true">IF(ISERROR($V1537),"",OFFSET('Smelter Look-up'!$H$4,$V1537-4,0))</f>
        <v/>
      </c>
      <c r="J1537" s="216" t="str">
        <f aca="true">IF(ISERROR($V1537),"",OFFSET('Smelter Look-up'!$I$4,$V1537-4,0))</f>
        <v/>
      </c>
      <c r="K1537" s="217"/>
      <c r="L1537" s="217"/>
      <c r="M1537" s="217"/>
      <c r="N1537" s="217"/>
      <c r="O1537" s="217"/>
      <c r="P1537" s="218"/>
      <c r="Q1537" s="219"/>
      <c r="R1537" s="220" t="str">
        <f aca="true">IF(ISERROR($V1537),"",OFFSET('Smelter Look-up'!$C$4,$V1537-4,0)&amp;"")</f>
        <v/>
      </c>
      <c r="S1537" s="221" t="str">
        <f aca="true">IF(B1537="","",IF(ISERROR(MATCH($E1537,CL,0)),"Unknown",INDIRECT("'C'!$A$"&amp;MATCH($E1537,CL,0)+1)))</f>
        <v/>
      </c>
      <c r="T1537" s="221" t="str">
        <f aca="true">IF(B1537="","",IF(ISERROR(MATCH($J1537,SorP!$B$1:$B$6279,0)),"",INDIRECT("'SorP'!$A$"&amp;MATCH($S1537&amp;$J1537,SorP!C:C,0))))</f>
        <v/>
      </c>
      <c r="U1537" s="222"/>
      <c r="V1537" s="223" t="e">
        <f aca="false">IF(C1537="",NA(),IF(OR(C1537="Smelter not listed",C1537="Smelter not yet identified"),MATCH($B1537&amp;$D1537,'Smelter Look-up'!$J:$J,0),MATCH($B1537&amp;$C1537,'Smelter Look-up'!$J:$J,0)))</f>
        <v>#N/A</v>
      </c>
      <c r="X1537" s="179" t="n">
        <f aca="false">IF(AND(C1537="Smelter not listed",OR(LEN(D1537)=0,LEN(E1537)=0)),1,0)</f>
        <v>0</v>
      </c>
      <c r="AB1537" s="224" t="str">
        <f aca="false">B1537&amp;C1537</f>
        <v/>
      </c>
    </row>
    <row r="1538" s="179" customFormat="true" ht="20.25" hidden="false" customHeight="false" outlineLevel="0" collapsed="false">
      <c r="A1538" s="221"/>
      <c r="B1538" s="211" t="str">
        <f aca="false">IF(LEN(A1538)=0,"",INDEX('Smelter Look-up'!$A:$A,MATCH($A1538,'Smelter Look-up'!$E:$E,0)))</f>
        <v/>
      </c>
      <c r="C1538" s="212" t="str">
        <f aca="false">IF(LEN(A1538)=0,"",INDEX('Smelter Look-up'!$C:$C,MATCH($A1538,'Smelter Look-up'!$E:$E,0)))</f>
        <v/>
      </c>
      <c r="D1538" s="213"/>
      <c r="E1538" s="211" t="str">
        <f aca="true">IF(ISERROR($V1538),"",OFFSET('Smelter Look-up'!$D$4,$V1538-4,0)&amp;"")</f>
        <v/>
      </c>
      <c r="F1538" s="214" t="str">
        <f aca="true">IF(ISERROR($V1538),"",OFFSET('Smelter Look-up'!$E$4,$V1538-4,0))</f>
        <v/>
      </c>
      <c r="G1538" s="214" t="str">
        <f aca="true">IF(C1538=$X$4,IF(ISERROR($V1538),"Enter smelter details","RMI"),IF(ISERROR($V1538),"",OFFSET('Smelter Look-up'!$F$4,$V1538-4,0)))</f>
        <v/>
      </c>
      <c r="H1538" s="215" t="str">
        <f aca="true">IF(ISERROR($V1538),"",OFFSET('Smelter Look-up'!$G$4,$V1538-4,0))</f>
        <v/>
      </c>
      <c r="I1538" s="216" t="str">
        <f aca="true">IF(ISERROR($V1538),"",OFFSET('Smelter Look-up'!$H$4,$V1538-4,0))</f>
        <v/>
      </c>
      <c r="J1538" s="216" t="str">
        <f aca="true">IF(ISERROR($V1538),"",OFFSET('Smelter Look-up'!$I$4,$V1538-4,0))</f>
        <v/>
      </c>
      <c r="K1538" s="217"/>
      <c r="L1538" s="217"/>
      <c r="M1538" s="217"/>
      <c r="N1538" s="217"/>
      <c r="O1538" s="217"/>
      <c r="P1538" s="218"/>
      <c r="Q1538" s="219"/>
      <c r="R1538" s="220" t="str">
        <f aca="true">IF(ISERROR($V1538),"",OFFSET('Smelter Look-up'!$C$4,$V1538-4,0)&amp;"")</f>
        <v/>
      </c>
      <c r="S1538" s="221" t="str">
        <f aca="true">IF(B1538="","",IF(ISERROR(MATCH($E1538,CL,0)),"Unknown",INDIRECT("'C'!$A$"&amp;MATCH($E1538,CL,0)+1)))</f>
        <v/>
      </c>
      <c r="T1538" s="221" t="str">
        <f aca="true">IF(B1538="","",IF(ISERROR(MATCH($J1538,SorP!$B$1:$B$6279,0)),"",INDIRECT("'SorP'!$A$"&amp;MATCH($S1538&amp;$J1538,SorP!C:C,0))))</f>
        <v/>
      </c>
      <c r="U1538" s="222"/>
      <c r="V1538" s="223" t="e">
        <f aca="false">IF(C1538="",NA(),IF(OR(C1538="Smelter not listed",C1538="Smelter not yet identified"),MATCH($B1538&amp;$D1538,'Smelter Look-up'!$J:$J,0),MATCH($B1538&amp;$C1538,'Smelter Look-up'!$J:$J,0)))</f>
        <v>#N/A</v>
      </c>
      <c r="X1538" s="179" t="n">
        <f aca="false">IF(AND(C1538="Smelter not listed",OR(LEN(D1538)=0,LEN(E1538)=0)),1,0)</f>
        <v>0</v>
      </c>
      <c r="AB1538" s="224" t="str">
        <f aca="false">B1538&amp;C1538</f>
        <v/>
      </c>
    </row>
    <row r="1539" s="179" customFormat="true" ht="20.25" hidden="false" customHeight="false" outlineLevel="0" collapsed="false">
      <c r="A1539" s="221"/>
      <c r="B1539" s="211" t="str">
        <f aca="false">IF(LEN(A1539)=0,"",INDEX('Smelter Look-up'!$A:$A,MATCH($A1539,'Smelter Look-up'!$E:$E,0)))</f>
        <v/>
      </c>
      <c r="C1539" s="212" t="str">
        <f aca="false">IF(LEN(A1539)=0,"",INDEX('Smelter Look-up'!$C:$C,MATCH($A1539,'Smelter Look-up'!$E:$E,0)))</f>
        <v/>
      </c>
      <c r="D1539" s="213"/>
      <c r="E1539" s="211" t="str">
        <f aca="true">IF(ISERROR($V1539),"",OFFSET('Smelter Look-up'!$D$4,$V1539-4,0)&amp;"")</f>
        <v/>
      </c>
      <c r="F1539" s="214" t="str">
        <f aca="true">IF(ISERROR($V1539),"",OFFSET('Smelter Look-up'!$E$4,$V1539-4,0))</f>
        <v/>
      </c>
      <c r="G1539" s="214" t="str">
        <f aca="true">IF(C1539=$X$4,IF(ISERROR($V1539),"Enter smelter details","RMI"),IF(ISERROR($V1539),"",OFFSET('Smelter Look-up'!$F$4,$V1539-4,0)))</f>
        <v/>
      </c>
      <c r="H1539" s="215" t="str">
        <f aca="true">IF(ISERROR($V1539),"",OFFSET('Smelter Look-up'!$G$4,$V1539-4,0))</f>
        <v/>
      </c>
      <c r="I1539" s="216" t="str">
        <f aca="true">IF(ISERROR($V1539),"",OFFSET('Smelter Look-up'!$H$4,$V1539-4,0))</f>
        <v/>
      </c>
      <c r="J1539" s="216" t="str">
        <f aca="true">IF(ISERROR($V1539),"",OFFSET('Smelter Look-up'!$I$4,$V1539-4,0))</f>
        <v/>
      </c>
      <c r="K1539" s="217"/>
      <c r="L1539" s="217"/>
      <c r="M1539" s="217"/>
      <c r="N1539" s="217"/>
      <c r="O1539" s="217"/>
      <c r="P1539" s="218"/>
      <c r="Q1539" s="219"/>
      <c r="R1539" s="220" t="str">
        <f aca="true">IF(ISERROR($V1539),"",OFFSET('Smelter Look-up'!$C$4,$V1539-4,0)&amp;"")</f>
        <v/>
      </c>
      <c r="S1539" s="221" t="str">
        <f aca="true">IF(B1539="","",IF(ISERROR(MATCH($E1539,CL,0)),"Unknown",INDIRECT("'C'!$A$"&amp;MATCH($E1539,CL,0)+1)))</f>
        <v/>
      </c>
      <c r="T1539" s="221" t="str">
        <f aca="true">IF(B1539="","",IF(ISERROR(MATCH($J1539,SorP!$B$1:$B$6279,0)),"",INDIRECT("'SorP'!$A$"&amp;MATCH($S1539&amp;$J1539,SorP!C:C,0))))</f>
        <v/>
      </c>
      <c r="U1539" s="222"/>
      <c r="V1539" s="223" t="e">
        <f aca="false">IF(C1539="",NA(),IF(OR(C1539="Smelter not listed",C1539="Smelter not yet identified"),MATCH($B1539&amp;$D1539,'Smelter Look-up'!$J:$J,0),MATCH($B1539&amp;$C1539,'Smelter Look-up'!$J:$J,0)))</f>
        <v>#N/A</v>
      </c>
      <c r="X1539" s="179" t="n">
        <f aca="false">IF(AND(C1539="Smelter not listed",OR(LEN(D1539)=0,LEN(E1539)=0)),1,0)</f>
        <v>0</v>
      </c>
      <c r="AB1539" s="224" t="str">
        <f aca="false">B1539&amp;C1539</f>
        <v/>
      </c>
    </row>
    <row r="1540" s="179" customFormat="true" ht="20.25" hidden="false" customHeight="false" outlineLevel="0" collapsed="false">
      <c r="A1540" s="221"/>
      <c r="B1540" s="211" t="str">
        <f aca="false">IF(LEN(A1540)=0,"",INDEX('Smelter Look-up'!$A:$A,MATCH($A1540,'Smelter Look-up'!$E:$E,0)))</f>
        <v/>
      </c>
      <c r="C1540" s="212" t="str">
        <f aca="false">IF(LEN(A1540)=0,"",INDEX('Smelter Look-up'!$C:$C,MATCH($A1540,'Smelter Look-up'!$E:$E,0)))</f>
        <v/>
      </c>
      <c r="D1540" s="213"/>
      <c r="E1540" s="211" t="str">
        <f aca="true">IF(ISERROR($V1540),"",OFFSET('Smelter Look-up'!$D$4,$V1540-4,0)&amp;"")</f>
        <v/>
      </c>
      <c r="F1540" s="214" t="str">
        <f aca="true">IF(ISERROR($V1540),"",OFFSET('Smelter Look-up'!$E$4,$V1540-4,0))</f>
        <v/>
      </c>
      <c r="G1540" s="214" t="str">
        <f aca="true">IF(C1540=$X$4,IF(ISERROR($V1540),"Enter smelter details","RMI"),IF(ISERROR($V1540),"",OFFSET('Smelter Look-up'!$F$4,$V1540-4,0)))</f>
        <v/>
      </c>
      <c r="H1540" s="215" t="str">
        <f aca="true">IF(ISERROR($V1540),"",OFFSET('Smelter Look-up'!$G$4,$V1540-4,0))</f>
        <v/>
      </c>
      <c r="I1540" s="216" t="str">
        <f aca="true">IF(ISERROR($V1540),"",OFFSET('Smelter Look-up'!$H$4,$V1540-4,0))</f>
        <v/>
      </c>
      <c r="J1540" s="216" t="str">
        <f aca="true">IF(ISERROR($V1540),"",OFFSET('Smelter Look-up'!$I$4,$V1540-4,0))</f>
        <v/>
      </c>
      <c r="K1540" s="217"/>
      <c r="L1540" s="217"/>
      <c r="M1540" s="217"/>
      <c r="N1540" s="217"/>
      <c r="O1540" s="217"/>
      <c r="P1540" s="218"/>
      <c r="Q1540" s="219"/>
      <c r="R1540" s="220" t="str">
        <f aca="true">IF(ISERROR($V1540),"",OFFSET('Smelter Look-up'!$C$4,$V1540-4,0)&amp;"")</f>
        <v/>
      </c>
      <c r="S1540" s="221" t="str">
        <f aca="true">IF(B1540="","",IF(ISERROR(MATCH($E1540,CL,0)),"Unknown",INDIRECT("'C'!$A$"&amp;MATCH($E1540,CL,0)+1)))</f>
        <v/>
      </c>
      <c r="T1540" s="221" t="str">
        <f aca="true">IF(B1540="","",IF(ISERROR(MATCH($J1540,SorP!$B$1:$B$6279,0)),"",INDIRECT("'SorP'!$A$"&amp;MATCH($S1540&amp;$J1540,SorP!C:C,0))))</f>
        <v/>
      </c>
      <c r="U1540" s="222"/>
      <c r="V1540" s="223" t="e">
        <f aca="false">IF(C1540="",NA(),IF(OR(C1540="Smelter not listed",C1540="Smelter not yet identified"),MATCH($B1540&amp;$D1540,'Smelter Look-up'!$J:$J,0),MATCH($B1540&amp;$C1540,'Smelter Look-up'!$J:$J,0)))</f>
        <v>#N/A</v>
      </c>
      <c r="X1540" s="179" t="n">
        <f aca="false">IF(AND(C1540="Smelter not listed",OR(LEN(D1540)=0,LEN(E1540)=0)),1,0)</f>
        <v>0</v>
      </c>
      <c r="AB1540" s="224" t="str">
        <f aca="false">B1540&amp;C1540</f>
        <v/>
      </c>
    </row>
    <row r="1541" s="179" customFormat="true" ht="20.25" hidden="false" customHeight="false" outlineLevel="0" collapsed="false">
      <c r="A1541" s="221"/>
      <c r="B1541" s="211" t="str">
        <f aca="false">IF(LEN(A1541)=0,"",INDEX('Smelter Look-up'!$A:$A,MATCH($A1541,'Smelter Look-up'!$E:$E,0)))</f>
        <v/>
      </c>
      <c r="C1541" s="212" t="str">
        <f aca="false">IF(LEN(A1541)=0,"",INDEX('Smelter Look-up'!$C:$C,MATCH($A1541,'Smelter Look-up'!$E:$E,0)))</f>
        <v/>
      </c>
      <c r="D1541" s="213"/>
      <c r="E1541" s="211" t="str">
        <f aca="true">IF(ISERROR($V1541),"",OFFSET('Smelter Look-up'!$D$4,$V1541-4,0)&amp;"")</f>
        <v/>
      </c>
      <c r="F1541" s="214" t="str">
        <f aca="true">IF(ISERROR($V1541),"",OFFSET('Smelter Look-up'!$E$4,$V1541-4,0))</f>
        <v/>
      </c>
      <c r="G1541" s="214" t="str">
        <f aca="true">IF(C1541=$X$4,IF(ISERROR($V1541),"Enter smelter details","RMI"),IF(ISERROR($V1541),"",OFFSET('Smelter Look-up'!$F$4,$V1541-4,0)))</f>
        <v/>
      </c>
      <c r="H1541" s="215" t="str">
        <f aca="true">IF(ISERROR($V1541),"",OFFSET('Smelter Look-up'!$G$4,$V1541-4,0))</f>
        <v/>
      </c>
      <c r="I1541" s="216" t="str">
        <f aca="true">IF(ISERROR($V1541),"",OFFSET('Smelter Look-up'!$H$4,$V1541-4,0))</f>
        <v/>
      </c>
      <c r="J1541" s="216" t="str">
        <f aca="true">IF(ISERROR($V1541),"",OFFSET('Smelter Look-up'!$I$4,$V1541-4,0))</f>
        <v/>
      </c>
      <c r="K1541" s="217"/>
      <c r="L1541" s="217"/>
      <c r="M1541" s="217"/>
      <c r="N1541" s="217"/>
      <c r="O1541" s="217"/>
      <c r="P1541" s="218"/>
      <c r="Q1541" s="219"/>
      <c r="R1541" s="220" t="str">
        <f aca="true">IF(ISERROR($V1541),"",OFFSET('Smelter Look-up'!$C$4,$V1541-4,0)&amp;"")</f>
        <v/>
      </c>
      <c r="S1541" s="221" t="str">
        <f aca="true">IF(B1541="","",IF(ISERROR(MATCH($E1541,CL,0)),"Unknown",INDIRECT("'C'!$A$"&amp;MATCH($E1541,CL,0)+1)))</f>
        <v/>
      </c>
      <c r="T1541" s="221" t="str">
        <f aca="true">IF(B1541="","",IF(ISERROR(MATCH($J1541,SorP!$B$1:$B$6279,0)),"",INDIRECT("'SorP'!$A$"&amp;MATCH($S1541&amp;$J1541,SorP!C:C,0))))</f>
        <v/>
      </c>
      <c r="U1541" s="222"/>
      <c r="V1541" s="223" t="e">
        <f aca="false">IF(C1541="",NA(),IF(OR(C1541="Smelter not listed",C1541="Smelter not yet identified"),MATCH($B1541&amp;$D1541,'Smelter Look-up'!$J:$J,0),MATCH($B1541&amp;$C1541,'Smelter Look-up'!$J:$J,0)))</f>
        <v>#N/A</v>
      </c>
      <c r="X1541" s="179" t="n">
        <f aca="false">IF(AND(C1541="Smelter not listed",OR(LEN(D1541)=0,LEN(E1541)=0)),1,0)</f>
        <v>0</v>
      </c>
      <c r="AB1541" s="224" t="str">
        <f aca="false">B1541&amp;C1541</f>
        <v/>
      </c>
    </row>
    <row r="1542" s="179" customFormat="true" ht="20.25" hidden="false" customHeight="false" outlineLevel="0" collapsed="false">
      <c r="A1542" s="221"/>
      <c r="B1542" s="211" t="str">
        <f aca="false">IF(LEN(A1542)=0,"",INDEX('Smelter Look-up'!$A:$A,MATCH($A1542,'Smelter Look-up'!$E:$E,0)))</f>
        <v/>
      </c>
      <c r="C1542" s="212" t="str">
        <f aca="false">IF(LEN(A1542)=0,"",INDEX('Smelter Look-up'!$C:$C,MATCH($A1542,'Smelter Look-up'!$E:$E,0)))</f>
        <v/>
      </c>
      <c r="D1542" s="213"/>
      <c r="E1542" s="211" t="str">
        <f aca="true">IF(ISERROR($V1542),"",OFFSET('Smelter Look-up'!$D$4,$V1542-4,0)&amp;"")</f>
        <v/>
      </c>
      <c r="F1542" s="214" t="str">
        <f aca="true">IF(ISERROR($V1542),"",OFFSET('Smelter Look-up'!$E$4,$V1542-4,0))</f>
        <v/>
      </c>
      <c r="G1542" s="214" t="str">
        <f aca="true">IF(C1542=$X$4,IF(ISERROR($V1542),"Enter smelter details","RMI"),IF(ISERROR($V1542),"",OFFSET('Smelter Look-up'!$F$4,$V1542-4,0)))</f>
        <v/>
      </c>
      <c r="H1542" s="215" t="str">
        <f aca="true">IF(ISERROR($V1542),"",OFFSET('Smelter Look-up'!$G$4,$V1542-4,0))</f>
        <v/>
      </c>
      <c r="I1542" s="216" t="str">
        <f aca="true">IF(ISERROR($V1542),"",OFFSET('Smelter Look-up'!$H$4,$V1542-4,0))</f>
        <v/>
      </c>
      <c r="J1542" s="216" t="str">
        <f aca="true">IF(ISERROR($V1542),"",OFFSET('Smelter Look-up'!$I$4,$V1542-4,0))</f>
        <v/>
      </c>
      <c r="K1542" s="217"/>
      <c r="L1542" s="217"/>
      <c r="M1542" s="217"/>
      <c r="N1542" s="217"/>
      <c r="O1542" s="217"/>
      <c r="P1542" s="218"/>
      <c r="Q1542" s="219"/>
      <c r="R1542" s="220" t="str">
        <f aca="true">IF(ISERROR($V1542),"",OFFSET('Smelter Look-up'!$C$4,$V1542-4,0)&amp;"")</f>
        <v/>
      </c>
      <c r="S1542" s="221" t="str">
        <f aca="true">IF(B1542="","",IF(ISERROR(MATCH($E1542,CL,0)),"Unknown",INDIRECT("'C'!$A$"&amp;MATCH($E1542,CL,0)+1)))</f>
        <v/>
      </c>
      <c r="T1542" s="221" t="str">
        <f aca="true">IF(B1542="","",IF(ISERROR(MATCH($J1542,SorP!$B$1:$B$6279,0)),"",INDIRECT("'SorP'!$A$"&amp;MATCH($S1542&amp;$J1542,SorP!C:C,0))))</f>
        <v/>
      </c>
      <c r="U1542" s="222"/>
      <c r="V1542" s="223" t="e">
        <f aca="false">IF(C1542="",NA(),IF(OR(C1542="Smelter not listed",C1542="Smelter not yet identified"),MATCH($B1542&amp;$D1542,'Smelter Look-up'!$J:$J,0),MATCH($B1542&amp;$C1542,'Smelter Look-up'!$J:$J,0)))</f>
        <v>#N/A</v>
      </c>
      <c r="X1542" s="179" t="n">
        <f aca="false">IF(AND(C1542="Smelter not listed",OR(LEN(D1542)=0,LEN(E1542)=0)),1,0)</f>
        <v>0</v>
      </c>
      <c r="AB1542" s="224" t="str">
        <f aca="false">B1542&amp;C1542</f>
        <v/>
      </c>
    </row>
    <row r="1543" s="179" customFormat="true" ht="20.25" hidden="false" customHeight="false" outlineLevel="0" collapsed="false">
      <c r="A1543" s="221"/>
      <c r="B1543" s="211" t="str">
        <f aca="false">IF(LEN(A1543)=0,"",INDEX('Smelter Look-up'!$A:$A,MATCH($A1543,'Smelter Look-up'!$E:$E,0)))</f>
        <v/>
      </c>
      <c r="C1543" s="212" t="str">
        <f aca="false">IF(LEN(A1543)=0,"",INDEX('Smelter Look-up'!$C:$C,MATCH($A1543,'Smelter Look-up'!$E:$E,0)))</f>
        <v/>
      </c>
      <c r="D1543" s="213"/>
      <c r="E1543" s="211" t="str">
        <f aca="true">IF(ISERROR($V1543),"",OFFSET('Smelter Look-up'!$D$4,$V1543-4,0)&amp;"")</f>
        <v/>
      </c>
      <c r="F1543" s="214" t="str">
        <f aca="true">IF(ISERROR($V1543),"",OFFSET('Smelter Look-up'!$E$4,$V1543-4,0))</f>
        <v/>
      </c>
      <c r="G1543" s="214" t="str">
        <f aca="true">IF(C1543=$X$4,IF(ISERROR($V1543),"Enter smelter details","RMI"),IF(ISERROR($V1543),"",OFFSET('Smelter Look-up'!$F$4,$V1543-4,0)))</f>
        <v/>
      </c>
      <c r="H1543" s="215" t="str">
        <f aca="true">IF(ISERROR($V1543),"",OFFSET('Smelter Look-up'!$G$4,$V1543-4,0))</f>
        <v/>
      </c>
      <c r="I1543" s="216" t="str">
        <f aca="true">IF(ISERROR($V1543),"",OFFSET('Smelter Look-up'!$H$4,$V1543-4,0))</f>
        <v/>
      </c>
      <c r="J1543" s="216" t="str">
        <f aca="true">IF(ISERROR($V1543),"",OFFSET('Smelter Look-up'!$I$4,$V1543-4,0))</f>
        <v/>
      </c>
      <c r="K1543" s="217"/>
      <c r="L1543" s="217"/>
      <c r="M1543" s="217"/>
      <c r="N1543" s="217"/>
      <c r="O1543" s="217"/>
      <c r="P1543" s="218"/>
      <c r="Q1543" s="219"/>
      <c r="R1543" s="220" t="str">
        <f aca="true">IF(ISERROR($V1543),"",OFFSET('Smelter Look-up'!$C$4,$V1543-4,0)&amp;"")</f>
        <v/>
      </c>
      <c r="S1543" s="221" t="str">
        <f aca="true">IF(B1543="","",IF(ISERROR(MATCH($E1543,CL,0)),"Unknown",INDIRECT("'C'!$A$"&amp;MATCH($E1543,CL,0)+1)))</f>
        <v/>
      </c>
      <c r="T1543" s="221" t="str">
        <f aca="true">IF(B1543="","",IF(ISERROR(MATCH($J1543,SorP!$B$1:$B$6279,0)),"",INDIRECT("'SorP'!$A$"&amp;MATCH($S1543&amp;$J1543,SorP!C:C,0))))</f>
        <v/>
      </c>
      <c r="U1543" s="222"/>
      <c r="V1543" s="223" t="e">
        <f aca="false">IF(C1543="",NA(),IF(OR(C1543="Smelter not listed",C1543="Smelter not yet identified"),MATCH($B1543&amp;$D1543,'Smelter Look-up'!$J:$J,0),MATCH($B1543&amp;$C1543,'Smelter Look-up'!$J:$J,0)))</f>
        <v>#N/A</v>
      </c>
      <c r="X1543" s="179" t="n">
        <f aca="false">IF(AND(C1543="Smelter not listed",OR(LEN(D1543)=0,LEN(E1543)=0)),1,0)</f>
        <v>0</v>
      </c>
      <c r="AB1543" s="224" t="str">
        <f aca="false">B1543&amp;C1543</f>
        <v/>
      </c>
    </row>
    <row r="1544" s="179" customFormat="true" ht="20.25" hidden="false" customHeight="false" outlineLevel="0" collapsed="false">
      <c r="A1544" s="221"/>
      <c r="B1544" s="211" t="str">
        <f aca="false">IF(LEN(A1544)=0,"",INDEX('Smelter Look-up'!$A:$A,MATCH($A1544,'Smelter Look-up'!$E:$E,0)))</f>
        <v/>
      </c>
      <c r="C1544" s="212" t="str">
        <f aca="false">IF(LEN(A1544)=0,"",INDEX('Smelter Look-up'!$C:$C,MATCH($A1544,'Smelter Look-up'!$E:$E,0)))</f>
        <v/>
      </c>
      <c r="D1544" s="213"/>
      <c r="E1544" s="211" t="str">
        <f aca="true">IF(ISERROR($V1544),"",OFFSET('Smelter Look-up'!$D$4,$V1544-4,0)&amp;"")</f>
        <v/>
      </c>
      <c r="F1544" s="214" t="str">
        <f aca="true">IF(ISERROR($V1544),"",OFFSET('Smelter Look-up'!$E$4,$V1544-4,0))</f>
        <v/>
      </c>
      <c r="G1544" s="214" t="str">
        <f aca="true">IF(C1544=$X$4,IF(ISERROR($V1544),"Enter smelter details","RMI"),IF(ISERROR($V1544),"",OFFSET('Smelter Look-up'!$F$4,$V1544-4,0)))</f>
        <v/>
      </c>
      <c r="H1544" s="215" t="str">
        <f aca="true">IF(ISERROR($V1544),"",OFFSET('Smelter Look-up'!$G$4,$V1544-4,0))</f>
        <v/>
      </c>
      <c r="I1544" s="216" t="str">
        <f aca="true">IF(ISERROR($V1544),"",OFFSET('Smelter Look-up'!$H$4,$V1544-4,0))</f>
        <v/>
      </c>
      <c r="J1544" s="216" t="str">
        <f aca="true">IF(ISERROR($V1544),"",OFFSET('Smelter Look-up'!$I$4,$V1544-4,0))</f>
        <v/>
      </c>
      <c r="K1544" s="217"/>
      <c r="L1544" s="217"/>
      <c r="M1544" s="217"/>
      <c r="N1544" s="217"/>
      <c r="O1544" s="217"/>
      <c r="P1544" s="218"/>
      <c r="Q1544" s="219"/>
      <c r="R1544" s="220" t="str">
        <f aca="true">IF(ISERROR($V1544),"",OFFSET('Smelter Look-up'!$C$4,$V1544-4,0)&amp;"")</f>
        <v/>
      </c>
      <c r="S1544" s="221" t="str">
        <f aca="true">IF(B1544="","",IF(ISERROR(MATCH($E1544,CL,0)),"Unknown",INDIRECT("'C'!$A$"&amp;MATCH($E1544,CL,0)+1)))</f>
        <v/>
      </c>
      <c r="T1544" s="221" t="str">
        <f aca="true">IF(B1544="","",IF(ISERROR(MATCH($J1544,SorP!$B$1:$B$6279,0)),"",INDIRECT("'SorP'!$A$"&amp;MATCH($S1544&amp;$J1544,SorP!C:C,0))))</f>
        <v/>
      </c>
      <c r="U1544" s="222"/>
      <c r="V1544" s="223" t="e">
        <f aca="false">IF(C1544="",NA(),IF(OR(C1544="Smelter not listed",C1544="Smelter not yet identified"),MATCH($B1544&amp;$D1544,'Smelter Look-up'!$J:$J,0),MATCH($B1544&amp;$C1544,'Smelter Look-up'!$J:$J,0)))</f>
        <v>#N/A</v>
      </c>
      <c r="X1544" s="179" t="n">
        <f aca="false">IF(AND(C1544="Smelter not listed",OR(LEN(D1544)=0,LEN(E1544)=0)),1,0)</f>
        <v>0</v>
      </c>
      <c r="AB1544" s="224" t="str">
        <f aca="false">B1544&amp;C1544</f>
        <v/>
      </c>
    </row>
    <row r="1545" s="179" customFormat="true" ht="20.25" hidden="false" customHeight="false" outlineLevel="0" collapsed="false">
      <c r="A1545" s="221"/>
      <c r="B1545" s="211" t="str">
        <f aca="false">IF(LEN(A1545)=0,"",INDEX('Smelter Look-up'!$A:$A,MATCH($A1545,'Smelter Look-up'!$E:$E,0)))</f>
        <v/>
      </c>
      <c r="C1545" s="212" t="str">
        <f aca="false">IF(LEN(A1545)=0,"",INDEX('Smelter Look-up'!$C:$C,MATCH($A1545,'Smelter Look-up'!$E:$E,0)))</f>
        <v/>
      </c>
      <c r="D1545" s="213"/>
      <c r="E1545" s="211" t="str">
        <f aca="true">IF(ISERROR($V1545),"",OFFSET('Smelter Look-up'!$D$4,$V1545-4,0)&amp;"")</f>
        <v/>
      </c>
      <c r="F1545" s="214" t="str">
        <f aca="true">IF(ISERROR($V1545),"",OFFSET('Smelter Look-up'!$E$4,$V1545-4,0))</f>
        <v/>
      </c>
      <c r="G1545" s="214" t="str">
        <f aca="true">IF(C1545=$X$4,IF(ISERROR($V1545),"Enter smelter details","RMI"),IF(ISERROR($V1545),"",OFFSET('Smelter Look-up'!$F$4,$V1545-4,0)))</f>
        <v/>
      </c>
      <c r="H1545" s="215" t="str">
        <f aca="true">IF(ISERROR($V1545),"",OFFSET('Smelter Look-up'!$G$4,$V1545-4,0))</f>
        <v/>
      </c>
      <c r="I1545" s="216" t="str">
        <f aca="true">IF(ISERROR($V1545),"",OFFSET('Smelter Look-up'!$H$4,$V1545-4,0))</f>
        <v/>
      </c>
      <c r="J1545" s="216" t="str">
        <f aca="true">IF(ISERROR($V1545),"",OFFSET('Smelter Look-up'!$I$4,$V1545-4,0))</f>
        <v/>
      </c>
      <c r="K1545" s="217"/>
      <c r="L1545" s="217"/>
      <c r="M1545" s="217"/>
      <c r="N1545" s="217"/>
      <c r="O1545" s="217"/>
      <c r="P1545" s="218"/>
      <c r="Q1545" s="219"/>
      <c r="R1545" s="220" t="str">
        <f aca="true">IF(ISERROR($V1545),"",OFFSET('Smelter Look-up'!$C$4,$V1545-4,0)&amp;"")</f>
        <v/>
      </c>
      <c r="S1545" s="221" t="str">
        <f aca="true">IF(B1545="","",IF(ISERROR(MATCH($E1545,CL,0)),"Unknown",INDIRECT("'C'!$A$"&amp;MATCH($E1545,CL,0)+1)))</f>
        <v/>
      </c>
      <c r="T1545" s="221" t="str">
        <f aca="true">IF(B1545="","",IF(ISERROR(MATCH($J1545,SorP!$B$1:$B$6279,0)),"",INDIRECT("'SorP'!$A$"&amp;MATCH($S1545&amp;$J1545,SorP!C:C,0))))</f>
        <v/>
      </c>
      <c r="U1545" s="222"/>
      <c r="V1545" s="223" t="e">
        <f aca="false">IF(C1545="",NA(),IF(OR(C1545="Smelter not listed",C1545="Smelter not yet identified"),MATCH($B1545&amp;$D1545,'Smelter Look-up'!$J:$J,0),MATCH($B1545&amp;$C1545,'Smelter Look-up'!$J:$J,0)))</f>
        <v>#N/A</v>
      </c>
      <c r="X1545" s="179" t="n">
        <f aca="false">IF(AND(C1545="Smelter not listed",OR(LEN(D1545)=0,LEN(E1545)=0)),1,0)</f>
        <v>0</v>
      </c>
      <c r="AB1545" s="224" t="str">
        <f aca="false">B1545&amp;C1545</f>
        <v/>
      </c>
    </row>
    <row r="1546" s="179" customFormat="true" ht="20.25" hidden="false" customHeight="false" outlineLevel="0" collapsed="false">
      <c r="A1546" s="221"/>
      <c r="B1546" s="211" t="str">
        <f aca="false">IF(LEN(A1546)=0,"",INDEX('Smelter Look-up'!$A:$A,MATCH($A1546,'Smelter Look-up'!$E:$E,0)))</f>
        <v/>
      </c>
      <c r="C1546" s="212" t="str">
        <f aca="false">IF(LEN(A1546)=0,"",INDEX('Smelter Look-up'!$C:$C,MATCH($A1546,'Smelter Look-up'!$E:$E,0)))</f>
        <v/>
      </c>
      <c r="D1546" s="213"/>
      <c r="E1546" s="211" t="str">
        <f aca="true">IF(ISERROR($V1546),"",OFFSET('Smelter Look-up'!$D$4,$V1546-4,0)&amp;"")</f>
        <v/>
      </c>
      <c r="F1546" s="214" t="str">
        <f aca="true">IF(ISERROR($V1546),"",OFFSET('Smelter Look-up'!$E$4,$V1546-4,0))</f>
        <v/>
      </c>
      <c r="G1546" s="214" t="str">
        <f aca="true">IF(C1546=$X$4,IF(ISERROR($V1546),"Enter smelter details","RMI"),IF(ISERROR($V1546),"",OFFSET('Smelter Look-up'!$F$4,$V1546-4,0)))</f>
        <v/>
      </c>
      <c r="H1546" s="215" t="str">
        <f aca="true">IF(ISERROR($V1546),"",OFFSET('Smelter Look-up'!$G$4,$V1546-4,0))</f>
        <v/>
      </c>
      <c r="I1546" s="216" t="str">
        <f aca="true">IF(ISERROR($V1546),"",OFFSET('Smelter Look-up'!$H$4,$V1546-4,0))</f>
        <v/>
      </c>
      <c r="J1546" s="216" t="str">
        <f aca="true">IF(ISERROR($V1546),"",OFFSET('Smelter Look-up'!$I$4,$V1546-4,0))</f>
        <v/>
      </c>
      <c r="K1546" s="217"/>
      <c r="L1546" s="217"/>
      <c r="M1546" s="217"/>
      <c r="N1546" s="217"/>
      <c r="O1546" s="217"/>
      <c r="P1546" s="218"/>
      <c r="Q1546" s="219"/>
      <c r="R1546" s="220" t="str">
        <f aca="true">IF(ISERROR($V1546),"",OFFSET('Smelter Look-up'!$C$4,$V1546-4,0)&amp;"")</f>
        <v/>
      </c>
      <c r="S1546" s="221" t="str">
        <f aca="true">IF(B1546="","",IF(ISERROR(MATCH($E1546,CL,0)),"Unknown",INDIRECT("'C'!$A$"&amp;MATCH($E1546,CL,0)+1)))</f>
        <v/>
      </c>
      <c r="T1546" s="221" t="str">
        <f aca="true">IF(B1546="","",IF(ISERROR(MATCH($J1546,SorP!$B$1:$B$6279,0)),"",INDIRECT("'SorP'!$A$"&amp;MATCH($S1546&amp;$J1546,SorP!C:C,0))))</f>
        <v/>
      </c>
      <c r="U1546" s="222"/>
      <c r="V1546" s="223" t="e">
        <f aca="false">IF(C1546="",NA(),IF(OR(C1546="Smelter not listed",C1546="Smelter not yet identified"),MATCH($B1546&amp;$D1546,'Smelter Look-up'!$J:$J,0),MATCH($B1546&amp;$C1546,'Smelter Look-up'!$J:$J,0)))</f>
        <v>#N/A</v>
      </c>
      <c r="X1546" s="179" t="n">
        <f aca="false">IF(AND(C1546="Smelter not listed",OR(LEN(D1546)=0,LEN(E1546)=0)),1,0)</f>
        <v>0</v>
      </c>
      <c r="AB1546" s="224" t="str">
        <f aca="false">B1546&amp;C1546</f>
        <v/>
      </c>
    </row>
    <row r="1547" s="179" customFormat="true" ht="20.25" hidden="false" customHeight="false" outlineLevel="0" collapsed="false">
      <c r="A1547" s="221"/>
      <c r="B1547" s="211" t="str">
        <f aca="false">IF(LEN(A1547)=0,"",INDEX('Smelter Look-up'!$A:$A,MATCH($A1547,'Smelter Look-up'!$E:$E,0)))</f>
        <v/>
      </c>
      <c r="C1547" s="212" t="str">
        <f aca="false">IF(LEN(A1547)=0,"",INDEX('Smelter Look-up'!$C:$C,MATCH($A1547,'Smelter Look-up'!$E:$E,0)))</f>
        <v/>
      </c>
      <c r="D1547" s="213"/>
      <c r="E1547" s="211" t="str">
        <f aca="true">IF(ISERROR($V1547),"",OFFSET('Smelter Look-up'!$D$4,$V1547-4,0)&amp;"")</f>
        <v/>
      </c>
      <c r="F1547" s="214" t="str">
        <f aca="true">IF(ISERROR($V1547),"",OFFSET('Smelter Look-up'!$E$4,$V1547-4,0))</f>
        <v/>
      </c>
      <c r="G1547" s="214" t="str">
        <f aca="true">IF(C1547=$X$4,IF(ISERROR($V1547),"Enter smelter details","RMI"),IF(ISERROR($V1547),"",OFFSET('Smelter Look-up'!$F$4,$V1547-4,0)))</f>
        <v/>
      </c>
      <c r="H1547" s="215" t="str">
        <f aca="true">IF(ISERROR($V1547),"",OFFSET('Smelter Look-up'!$G$4,$V1547-4,0))</f>
        <v/>
      </c>
      <c r="I1547" s="216" t="str">
        <f aca="true">IF(ISERROR($V1547),"",OFFSET('Smelter Look-up'!$H$4,$V1547-4,0))</f>
        <v/>
      </c>
      <c r="J1547" s="216" t="str">
        <f aca="true">IF(ISERROR($V1547),"",OFFSET('Smelter Look-up'!$I$4,$V1547-4,0))</f>
        <v/>
      </c>
      <c r="K1547" s="217"/>
      <c r="L1547" s="217"/>
      <c r="M1547" s="217"/>
      <c r="N1547" s="217"/>
      <c r="O1547" s="217"/>
      <c r="P1547" s="218"/>
      <c r="Q1547" s="219"/>
      <c r="R1547" s="220" t="str">
        <f aca="true">IF(ISERROR($V1547),"",OFFSET('Smelter Look-up'!$C$4,$V1547-4,0)&amp;"")</f>
        <v/>
      </c>
      <c r="S1547" s="221" t="str">
        <f aca="true">IF(B1547="","",IF(ISERROR(MATCH($E1547,CL,0)),"Unknown",INDIRECT("'C'!$A$"&amp;MATCH($E1547,CL,0)+1)))</f>
        <v/>
      </c>
      <c r="T1547" s="221" t="str">
        <f aca="true">IF(B1547="","",IF(ISERROR(MATCH($J1547,SorP!$B$1:$B$6279,0)),"",INDIRECT("'SorP'!$A$"&amp;MATCH($S1547&amp;$J1547,SorP!C:C,0))))</f>
        <v/>
      </c>
      <c r="U1547" s="222"/>
      <c r="V1547" s="223" t="e">
        <f aca="false">IF(C1547="",NA(),IF(OR(C1547="Smelter not listed",C1547="Smelter not yet identified"),MATCH($B1547&amp;$D1547,'Smelter Look-up'!$J:$J,0),MATCH($B1547&amp;$C1547,'Smelter Look-up'!$J:$J,0)))</f>
        <v>#N/A</v>
      </c>
      <c r="X1547" s="179" t="n">
        <f aca="false">IF(AND(C1547="Smelter not listed",OR(LEN(D1547)=0,LEN(E1547)=0)),1,0)</f>
        <v>0</v>
      </c>
      <c r="AB1547" s="224" t="str">
        <f aca="false">B1547&amp;C1547</f>
        <v/>
      </c>
    </row>
    <row r="1548" s="179" customFormat="true" ht="20.25" hidden="false" customHeight="false" outlineLevel="0" collapsed="false">
      <c r="A1548" s="221"/>
      <c r="B1548" s="211" t="str">
        <f aca="false">IF(LEN(A1548)=0,"",INDEX('Smelter Look-up'!$A:$A,MATCH($A1548,'Smelter Look-up'!$E:$E,0)))</f>
        <v/>
      </c>
      <c r="C1548" s="212" t="str">
        <f aca="false">IF(LEN(A1548)=0,"",INDEX('Smelter Look-up'!$C:$C,MATCH($A1548,'Smelter Look-up'!$E:$E,0)))</f>
        <v/>
      </c>
      <c r="D1548" s="213"/>
      <c r="E1548" s="211" t="str">
        <f aca="true">IF(ISERROR($V1548),"",OFFSET('Smelter Look-up'!$D$4,$V1548-4,0)&amp;"")</f>
        <v/>
      </c>
      <c r="F1548" s="214" t="str">
        <f aca="true">IF(ISERROR($V1548),"",OFFSET('Smelter Look-up'!$E$4,$V1548-4,0))</f>
        <v/>
      </c>
      <c r="G1548" s="214" t="str">
        <f aca="true">IF(C1548=$X$4,IF(ISERROR($V1548),"Enter smelter details","RMI"),IF(ISERROR($V1548),"",OFFSET('Smelter Look-up'!$F$4,$V1548-4,0)))</f>
        <v/>
      </c>
      <c r="H1548" s="215" t="str">
        <f aca="true">IF(ISERROR($V1548),"",OFFSET('Smelter Look-up'!$G$4,$V1548-4,0))</f>
        <v/>
      </c>
      <c r="I1548" s="216" t="str">
        <f aca="true">IF(ISERROR($V1548),"",OFFSET('Smelter Look-up'!$H$4,$V1548-4,0))</f>
        <v/>
      </c>
      <c r="J1548" s="216" t="str">
        <f aca="true">IF(ISERROR($V1548),"",OFFSET('Smelter Look-up'!$I$4,$V1548-4,0))</f>
        <v/>
      </c>
      <c r="K1548" s="217"/>
      <c r="L1548" s="217"/>
      <c r="M1548" s="217"/>
      <c r="N1548" s="217"/>
      <c r="O1548" s="217"/>
      <c r="P1548" s="218"/>
      <c r="Q1548" s="219"/>
      <c r="R1548" s="220" t="str">
        <f aca="true">IF(ISERROR($V1548),"",OFFSET('Smelter Look-up'!$C$4,$V1548-4,0)&amp;"")</f>
        <v/>
      </c>
      <c r="S1548" s="221" t="str">
        <f aca="true">IF(B1548="","",IF(ISERROR(MATCH($E1548,CL,0)),"Unknown",INDIRECT("'C'!$A$"&amp;MATCH($E1548,CL,0)+1)))</f>
        <v/>
      </c>
      <c r="T1548" s="221" t="str">
        <f aca="true">IF(B1548="","",IF(ISERROR(MATCH($J1548,SorP!$B$1:$B$6279,0)),"",INDIRECT("'SorP'!$A$"&amp;MATCH($S1548&amp;$J1548,SorP!C:C,0))))</f>
        <v/>
      </c>
      <c r="U1548" s="222"/>
      <c r="V1548" s="223" t="e">
        <f aca="false">IF(C1548="",NA(),IF(OR(C1548="Smelter not listed",C1548="Smelter not yet identified"),MATCH($B1548&amp;$D1548,'Smelter Look-up'!$J:$J,0),MATCH($B1548&amp;$C1548,'Smelter Look-up'!$J:$J,0)))</f>
        <v>#N/A</v>
      </c>
      <c r="X1548" s="179" t="n">
        <f aca="false">IF(AND(C1548="Smelter not listed",OR(LEN(D1548)=0,LEN(E1548)=0)),1,0)</f>
        <v>0</v>
      </c>
      <c r="AB1548" s="224" t="str">
        <f aca="false">B1548&amp;C1548</f>
        <v/>
      </c>
    </row>
    <row r="1549" s="179" customFormat="true" ht="20.25" hidden="false" customHeight="false" outlineLevel="0" collapsed="false">
      <c r="A1549" s="221"/>
      <c r="B1549" s="211" t="str">
        <f aca="false">IF(LEN(A1549)=0,"",INDEX('Smelter Look-up'!$A:$A,MATCH($A1549,'Smelter Look-up'!$E:$E,0)))</f>
        <v/>
      </c>
      <c r="C1549" s="212" t="str">
        <f aca="false">IF(LEN(A1549)=0,"",INDEX('Smelter Look-up'!$C:$C,MATCH($A1549,'Smelter Look-up'!$E:$E,0)))</f>
        <v/>
      </c>
      <c r="D1549" s="213"/>
      <c r="E1549" s="211" t="str">
        <f aca="true">IF(ISERROR($V1549),"",OFFSET('Smelter Look-up'!$D$4,$V1549-4,0)&amp;"")</f>
        <v/>
      </c>
      <c r="F1549" s="214" t="str">
        <f aca="true">IF(ISERROR($V1549),"",OFFSET('Smelter Look-up'!$E$4,$V1549-4,0))</f>
        <v/>
      </c>
      <c r="G1549" s="214" t="str">
        <f aca="true">IF(C1549=$X$4,IF(ISERROR($V1549),"Enter smelter details","RMI"),IF(ISERROR($V1549),"",OFFSET('Smelter Look-up'!$F$4,$V1549-4,0)))</f>
        <v/>
      </c>
      <c r="H1549" s="215" t="str">
        <f aca="true">IF(ISERROR($V1549),"",OFFSET('Smelter Look-up'!$G$4,$V1549-4,0))</f>
        <v/>
      </c>
      <c r="I1549" s="216" t="str">
        <f aca="true">IF(ISERROR($V1549),"",OFFSET('Smelter Look-up'!$H$4,$V1549-4,0))</f>
        <v/>
      </c>
      <c r="J1549" s="216" t="str">
        <f aca="true">IF(ISERROR($V1549),"",OFFSET('Smelter Look-up'!$I$4,$V1549-4,0))</f>
        <v/>
      </c>
      <c r="K1549" s="217"/>
      <c r="L1549" s="217"/>
      <c r="M1549" s="217"/>
      <c r="N1549" s="217"/>
      <c r="O1549" s="217"/>
      <c r="P1549" s="218"/>
      <c r="Q1549" s="219"/>
      <c r="R1549" s="220" t="str">
        <f aca="true">IF(ISERROR($V1549),"",OFFSET('Smelter Look-up'!$C$4,$V1549-4,0)&amp;"")</f>
        <v/>
      </c>
      <c r="S1549" s="221" t="str">
        <f aca="true">IF(B1549="","",IF(ISERROR(MATCH($E1549,CL,0)),"Unknown",INDIRECT("'C'!$A$"&amp;MATCH($E1549,CL,0)+1)))</f>
        <v/>
      </c>
      <c r="T1549" s="221" t="str">
        <f aca="true">IF(B1549="","",IF(ISERROR(MATCH($J1549,SorP!$B$1:$B$6279,0)),"",INDIRECT("'SorP'!$A$"&amp;MATCH($S1549&amp;$J1549,SorP!C:C,0))))</f>
        <v/>
      </c>
      <c r="U1549" s="222"/>
      <c r="V1549" s="223" t="e">
        <f aca="false">IF(C1549="",NA(),IF(OR(C1549="Smelter not listed",C1549="Smelter not yet identified"),MATCH($B1549&amp;$D1549,'Smelter Look-up'!$J:$J,0),MATCH($B1549&amp;$C1549,'Smelter Look-up'!$J:$J,0)))</f>
        <v>#N/A</v>
      </c>
      <c r="X1549" s="179" t="n">
        <f aca="false">IF(AND(C1549="Smelter not listed",OR(LEN(D1549)=0,LEN(E1549)=0)),1,0)</f>
        <v>0</v>
      </c>
      <c r="AB1549" s="224" t="str">
        <f aca="false">B1549&amp;C1549</f>
        <v/>
      </c>
    </row>
    <row r="1550" s="179" customFormat="true" ht="20.25" hidden="false" customHeight="false" outlineLevel="0" collapsed="false">
      <c r="A1550" s="221"/>
      <c r="B1550" s="211" t="str">
        <f aca="false">IF(LEN(A1550)=0,"",INDEX('Smelter Look-up'!$A:$A,MATCH($A1550,'Smelter Look-up'!$E:$E,0)))</f>
        <v/>
      </c>
      <c r="C1550" s="212" t="str">
        <f aca="false">IF(LEN(A1550)=0,"",INDEX('Smelter Look-up'!$C:$C,MATCH($A1550,'Smelter Look-up'!$E:$E,0)))</f>
        <v/>
      </c>
      <c r="D1550" s="213"/>
      <c r="E1550" s="211" t="str">
        <f aca="true">IF(ISERROR($V1550),"",OFFSET('Smelter Look-up'!$D$4,$V1550-4,0)&amp;"")</f>
        <v/>
      </c>
      <c r="F1550" s="214" t="str">
        <f aca="true">IF(ISERROR($V1550),"",OFFSET('Smelter Look-up'!$E$4,$V1550-4,0))</f>
        <v/>
      </c>
      <c r="G1550" s="214" t="str">
        <f aca="true">IF(C1550=$X$4,IF(ISERROR($V1550),"Enter smelter details","RMI"),IF(ISERROR($V1550),"",OFFSET('Smelter Look-up'!$F$4,$V1550-4,0)))</f>
        <v/>
      </c>
      <c r="H1550" s="215" t="str">
        <f aca="true">IF(ISERROR($V1550),"",OFFSET('Smelter Look-up'!$G$4,$V1550-4,0))</f>
        <v/>
      </c>
      <c r="I1550" s="216" t="str">
        <f aca="true">IF(ISERROR($V1550),"",OFFSET('Smelter Look-up'!$H$4,$V1550-4,0))</f>
        <v/>
      </c>
      <c r="J1550" s="216" t="str">
        <f aca="true">IF(ISERROR($V1550),"",OFFSET('Smelter Look-up'!$I$4,$V1550-4,0))</f>
        <v/>
      </c>
      <c r="K1550" s="217"/>
      <c r="L1550" s="217"/>
      <c r="M1550" s="217"/>
      <c r="N1550" s="217"/>
      <c r="O1550" s="217"/>
      <c r="P1550" s="218"/>
      <c r="Q1550" s="219"/>
      <c r="R1550" s="220" t="str">
        <f aca="true">IF(ISERROR($V1550),"",OFFSET('Smelter Look-up'!$C$4,$V1550-4,0)&amp;"")</f>
        <v/>
      </c>
      <c r="S1550" s="221" t="str">
        <f aca="true">IF(B1550="","",IF(ISERROR(MATCH($E1550,CL,0)),"Unknown",INDIRECT("'C'!$A$"&amp;MATCH($E1550,CL,0)+1)))</f>
        <v/>
      </c>
      <c r="T1550" s="221" t="str">
        <f aca="true">IF(B1550="","",IF(ISERROR(MATCH($J1550,SorP!$B$1:$B$6279,0)),"",INDIRECT("'SorP'!$A$"&amp;MATCH($S1550&amp;$J1550,SorP!C:C,0))))</f>
        <v/>
      </c>
      <c r="U1550" s="222"/>
      <c r="V1550" s="223" t="e">
        <f aca="false">IF(C1550="",NA(),IF(OR(C1550="Smelter not listed",C1550="Smelter not yet identified"),MATCH($B1550&amp;$D1550,'Smelter Look-up'!$J:$J,0),MATCH($B1550&amp;$C1550,'Smelter Look-up'!$J:$J,0)))</f>
        <v>#N/A</v>
      </c>
      <c r="X1550" s="179" t="n">
        <f aca="false">IF(AND(C1550="Smelter not listed",OR(LEN(D1550)=0,LEN(E1550)=0)),1,0)</f>
        <v>0</v>
      </c>
      <c r="AB1550" s="224" t="str">
        <f aca="false">B1550&amp;C1550</f>
        <v/>
      </c>
    </row>
    <row r="1551" s="179" customFormat="true" ht="20.25" hidden="false" customHeight="false" outlineLevel="0" collapsed="false">
      <c r="A1551" s="221"/>
      <c r="B1551" s="211" t="str">
        <f aca="false">IF(LEN(A1551)=0,"",INDEX('Smelter Look-up'!$A:$A,MATCH($A1551,'Smelter Look-up'!$E:$E,0)))</f>
        <v/>
      </c>
      <c r="C1551" s="212" t="str">
        <f aca="false">IF(LEN(A1551)=0,"",INDEX('Smelter Look-up'!$C:$C,MATCH($A1551,'Smelter Look-up'!$E:$E,0)))</f>
        <v/>
      </c>
      <c r="D1551" s="213"/>
      <c r="E1551" s="211" t="str">
        <f aca="true">IF(ISERROR($V1551),"",OFFSET('Smelter Look-up'!$D$4,$V1551-4,0)&amp;"")</f>
        <v/>
      </c>
      <c r="F1551" s="214" t="str">
        <f aca="true">IF(ISERROR($V1551),"",OFFSET('Smelter Look-up'!$E$4,$V1551-4,0))</f>
        <v/>
      </c>
      <c r="G1551" s="214" t="str">
        <f aca="true">IF(C1551=$X$4,IF(ISERROR($V1551),"Enter smelter details","RMI"),IF(ISERROR($V1551),"",OFFSET('Smelter Look-up'!$F$4,$V1551-4,0)))</f>
        <v/>
      </c>
      <c r="H1551" s="215" t="str">
        <f aca="true">IF(ISERROR($V1551),"",OFFSET('Smelter Look-up'!$G$4,$V1551-4,0))</f>
        <v/>
      </c>
      <c r="I1551" s="216" t="str">
        <f aca="true">IF(ISERROR($V1551),"",OFFSET('Smelter Look-up'!$H$4,$V1551-4,0))</f>
        <v/>
      </c>
      <c r="J1551" s="216" t="str">
        <f aca="true">IF(ISERROR($V1551),"",OFFSET('Smelter Look-up'!$I$4,$V1551-4,0))</f>
        <v/>
      </c>
      <c r="K1551" s="217"/>
      <c r="L1551" s="217"/>
      <c r="M1551" s="217"/>
      <c r="N1551" s="217"/>
      <c r="O1551" s="217"/>
      <c r="P1551" s="218"/>
      <c r="Q1551" s="219"/>
      <c r="R1551" s="220" t="str">
        <f aca="true">IF(ISERROR($V1551),"",OFFSET('Smelter Look-up'!$C$4,$V1551-4,0)&amp;"")</f>
        <v/>
      </c>
      <c r="S1551" s="221" t="str">
        <f aca="true">IF(B1551="","",IF(ISERROR(MATCH($E1551,CL,0)),"Unknown",INDIRECT("'C'!$A$"&amp;MATCH($E1551,CL,0)+1)))</f>
        <v/>
      </c>
      <c r="T1551" s="221" t="str">
        <f aca="true">IF(B1551="","",IF(ISERROR(MATCH($J1551,SorP!$B$1:$B$6279,0)),"",INDIRECT("'SorP'!$A$"&amp;MATCH($S1551&amp;$J1551,SorP!C:C,0))))</f>
        <v/>
      </c>
      <c r="U1551" s="222"/>
      <c r="V1551" s="223" t="e">
        <f aca="false">IF(C1551="",NA(),IF(OR(C1551="Smelter not listed",C1551="Smelter not yet identified"),MATCH($B1551&amp;$D1551,'Smelter Look-up'!$J:$J,0),MATCH($B1551&amp;$C1551,'Smelter Look-up'!$J:$J,0)))</f>
        <v>#N/A</v>
      </c>
      <c r="X1551" s="179" t="n">
        <f aca="false">IF(AND(C1551="Smelter not listed",OR(LEN(D1551)=0,LEN(E1551)=0)),1,0)</f>
        <v>0</v>
      </c>
      <c r="AB1551" s="224" t="str">
        <f aca="false">B1551&amp;C1551</f>
        <v/>
      </c>
    </row>
    <row r="1552" s="179" customFormat="true" ht="20.25" hidden="false" customHeight="false" outlineLevel="0" collapsed="false">
      <c r="A1552" s="221"/>
      <c r="B1552" s="211" t="str">
        <f aca="false">IF(LEN(A1552)=0,"",INDEX('Smelter Look-up'!$A:$A,MATCH($A1552,'Smelter Look-up'!$E:$E,0)))</f>
        <v/>
      </c>
      <c r="C1552" s="212" t="str">
        <f aca="false">IF(LEN(A1552)=0,"",INDEX('Smelter Look-up'!$C:$C,MATCH($A1552,'Smelter Look-up'!$E:$E,0)))</f>
        <v/>
      </c>
      <c r="D1552" s="213"/>
      <c r="E1552" s="211" t="str">
        <f aca="true">IF(ISERROR($V1552),"",OFFSET('Smelter Look-up'!$D$4,$V1552-4,0)&amp;"")</f>
        <v/>
      </c>
      <c r="F1552" s="214" t="str">
        <f aca="true">IF(ISERROR($V1552),"",OFFSET('Smelter Look-up'!$E$4,$V1552-4,0))</f>
        <v/>
      </c>
      <c r="G1552" s="214" t="str">
        <f aca="true">IF(C1552=$X$4,IF(ISERROR($V1552),"Enter smelter details","RMI"),IF(ISERROR($V1552),"",OFFSET('Smelter Look-up'!$F$4,$V1552-4,0)))</f>
        <v/>
      </c>
      <c r="H1552" s="215" t="str">
        <f aca="true">IF(ISERROR($V1552),"",OFFSET('Smelter Look-up'!$G$4,$V1552-4,0))</f>
        <v/>
      </c>
      <c r="I1552" s="216" t="str">
        <f aca="true">IF(ISERROR($V1552),"",OFFSET('Smelter Look-up'!$H$4,$V1552-4,0))</f>
        <v/>
      </c>
      <c r="J1552" s="216" t="str">
        <f aca="true">IF(ISERROR($V1552),"",OFFSET('Smelter Look-up'!$I$4,$V1552-4,0))</f>
        <v/>
      </c>
      <c r="K1552" s="217"/>
      <c r="L1552" s="217"/>
      <c r="M1552" s="217"/>
      <c r="N1552" s="217"/>
      <c r="O1552" s="217"/>
      <c r="P1552" s="218"/>
      <c r="Q1552" s="219"/>
      <c r="R1552" s="220" t="str">
        <f aca="true">IF(ISERROR($V1552),"",OFFSET('Smelter Look-up'!$C$4,$V1552-4,0)&amp;"")</f>
        <v/>
      </c>
      <c r="S1552" s="221" t="str">
        <f aca="true">IF(B1552="","",IF(ISERROR(MATCH($E1552,CL,0)),"Unknown",INDIRECT("'C'!$A$"&amp;MATCH($E1552,CL,0)+1)))</f>
        <v/>
      </c>
      <c r="T1552" s="221" t="str">
        <f aca="true">IF(B1552="","",IF(ISERROR(MATCH($J1552,SorP!$B$1:$B$6279,0)),"",INDIRECT("'SorP'!$A$"&amp;MATCH($S1552&amp;$J1552,SorP!C:C,0))))</f>
        <v/>
      </c>
      <c r="U1552" s="222"/>
      <c r="V1552" s="223" t="e">
        <f aca="false">IF(C1552="",NA(),IF(OR(C1552="Smelter not listed",C1552="Smelter not yet identified"),MATCH($B1552&amp;$D1552,'Smelter Look-up'!$J:$J,0),MATCH($B1552&amp;$C1552,'Smelter Look-up'!$J:$J,0)))</f>
        <v>#N/A</v>
      </c>
      <c r="X1552" s="179" t="n">
        <f aca="false">IF(AND(C1552="Smelter not listed",OR(LEN(D1552)=0,LEN(E1552)=0)),1,0)</f>
        <v>0</v>
      </c>
      <c r="AB1552" s="224" t="str">
        <f aca="false">B1552&amp;C1552</f>
        <v/>
      </c>
    </row>
    <row r="1553" s="179" customFormat="true" ht="20.25" hidden="false" customHeight="false" outlineLevel="0" collapsed="false">
      <c r="A1553" s="221"/>
      <c r="B1553" s="211" t="str">
        <f aca="false">IF(LEN(A1553)=0,"",INDEX('Smelter Look-up'!$A:$A,MATCH($A1553,'Smelter Look-up'!$E:$E,0)))</f>
        <v/>
      </c>
      <c r="C1553" s="212" t="str">
        <f aca="false">IF(LEN(A1553)=0,"",INDEX('Smelter Look-up'!$C:$C,MATCH($A1553,'Smelter Look-up'!$E:$E,0)))</f>
        <v/>
      </c>
      <c r="D1553" s="213"/>
      <c r="E1553" s="211" t="str">
        <f aca="true">IF(ISERROR($V1553),"",OFFSET('Smelter Look-up'!$D$4,$V1553-4,0)&amp;"")</f>
        <v/>
      </c>
      <c r="F1553" s="214" t="str">
        <f aca="true">IF(ISERROR($V1553),"",OFFSET('Smelter Look-up'!$E$4,$V1553-4,0))</f>
        <v/>
      </c>
      <c r="G1553" s="214" t="str">
        <f aca="true">IF(C1553=$X$4,IF(ISERROR($V1553),"Enter smelter details","RMI"),IF(ISERROR($V1553),"",OFFSET('Smelter Look-up'!$F$4,$V1553-4,0)))</f>
        <v/>
      </c>
      <c r="H1553" s="215" t="str">
        <f aca="true">IF(ISERROR($V1553),"",OFFSET('Smelter Look-up'!$G$4,$V1553-4,0))</f>
        <v/>
      </c>
      <c r="I1553" s="216" t="str">
        <f aca="true">IF(ISERROR($V1553),"",OFFSET('Smelter Look-up'!$H$4,$V1553-4,0))</f>
        <v/>
      </c>
      <c r="J1553" s="216" t="str">
        <f aca="true">IF(ISERROR($V1553),"",OFFSET('Smelter Look-up'!$I$4,$V1553-4,0))</f>
        <v/>
      </c>
      <c r="K1553" s="217"/>
      <c r="L1553" s="217"/>
      <c r="M1553" s="217"/>
      <c r="N1553" s="217"/>
      <c r="O1553" s="217"/>
      <c r="P1553" s="218"/>
      <c r="Q1553" s="219"/>
      <c r="R1553" s="220" t="str">
        <f aca="true">IF(ISERROR($V1553),"",OFFSET('Smelter Look-up'!$C$4,$V1553-4,0)&amp;"")</f>
        <v/>
      </c>
      <c r="S1553" s="221" t="str">
        <f aca="true">IF(B1553="","",IF(ISERROR(MATCH($E1553,CL,0)),"Unknown",INDIRECT("'C'!$A$"&amp;MATCH($E1553,CL,0)+1)))</f>
        <v/>
      </c>
      <c r="T1553" s="221" t="str">
        <f aca="true">IF(B1553="","",IF(ISERROR(MATCH($J1553,SorP!$B$1:$B$6279,0)),"",INDIRECT("'SorP'!$A$"&amp;MATCH($S1553&amp;$J1553,SorP!C:C,0))))</f>
        <v/>
      </c>
      <c r="U1553" s="222"/>
      <c r="V1553" s="223" t="e">
        <f aca="false">IF(C1553="",NA(),IF(OR(C1553="Smelter not listed",C1553="Smelter not yet identified"),MATCH($B1553&amp;$D1553,'Smelter Look-up'!$J:$J,0),MATCH($B1553&amp;$C1553,'Smelter Look-up'!$J:$J,0)))</f>
        <v>#N/A</v>
      </c>
      <c r="X1553" s="179" t="n">
        <f aca="false">IF(AND(C1553="Smelter not listed",OR(LEN(D1553)=0,LEN(E1553)=0)),1,0)</f>
        <v>0</v>
      </c>
      <c r="AB1553" s="224" t="str">
        <f aca="false">B1553&amp;C1553</f>
        <v/>
      </c>
    </row>
    <row r="1554" s="179" customFormat="true" ht="20.25" hidden="false" customHeight="false" outlineLevel="0" collapsed="false">
      <c r="A1554" s="221"/>
      <c r="B1554" s="211" t="str">
        <f aca="false">IF(LEN(A1554)=0,"",INDEX('Smelter Look-up'!$A:$A,MATCH($A1554,'Smelter Look-up'!$E:$E,0)))</f>
        <v/>
      </c>
      <c r="C1554" s="212" t="str">
        <f aca="false">IF(LEN(A1554)=0,"",INDEX('Smelter Look-up'!$C:$C,MATCH($A1554,'Smelter Look-up'!$E:$E,0)))</f>
        <v/>
      </c>
      <c r="D1554" s="213"/>
      <c r="E1554" s="211" t="str">
        <f aca="true">IF(ISERROR($V1554),"",OFFSET('Smelter Look-up'!$D$4,$V1554-4,0)&amp;"")</f>
        <v/>
      </c>
      <c r="F1554" s="214" t="str">
        <f aca="true">IF(ISERROR($V1554),"",OFFSET('Smelter Look-up'!$E$4,$V1554-4,0))</f>
        <v/>
      </c>
      <c r="G1554" s="214" t="str">
        <f aca="true">IF(C1554=$X$4,IF(ISERROR($V1554),"Enter smelter details","RMI"),IF(ISERROR($V1554),"",OFFSET('Smelter Look-up'!$F$4,$V1554-4,0)))</f>
        <v/>
      </c>
      <c r="H1554" s="215" t="str">
        <f aca="true">IF(ISERROR($V1554),"",OFFSET('Smelter Look-up'!$G$4,$V1554-4,0))</f>
        <v/>
      </c>
      <c r="I1554" s="216" t="str">
        <f aca="true">IF(ISERROR($V1554),"",OFFSET('Smelter Look-up'!$H$4,$V1554-4,0))</f>
        <v/>
      </c>
      <c r="J1554" s="216" t="str">
        <f aca="true">IF(ISERROR($V1554),"",OFFSET('Smelter Look-up'!$I$4,$V1554-4,0))</f>
        <v/>
      </c>
      <c r="K1554" s="217"/>
      <c r="L1554" s="217"/>
      <c r="M1554" s="217"/>
      <c r="N1554" s="217"/>
      <c r="O1554" s="217"/>
      <c r="P1554" s="218"/>
      <c r="Q1554" s="219"/>
      <c r="R1554" s="220" t="str">
        <f aca="true">IF(ISERROR($V1554),"",OFFSET('Smelter Look-up'!$C$4,$V1554-4,0)&amp;"")</f>
        <v/>
      </c>
      <c r="S1554" s="221" t="str">
        <f aca="true">IF(B1554="","",IF(ISERROR(MATCH($E1554,CL,0)),"Unknown",INDIRECT("'C'!$A$"&amp;MATCH($E1554,CL,0)+1)))</f>
        <v/>
      </c>
      <c r="T1554" s="221" t="str">
        <f aca="true">IF(B1554="","",IF(ISERROR(MATCH($J1554,SorP!$B$1:$B$6279,0)),"",INDIRECT("'SorP'!$A$"&amp;MATCH($S1554&amp;$J1554,SorP!C:C,0))))</f>
        <v/>
      </c>
      <c r="U1554" s="222"/>
      <c r="V1554" s="223" t="e">
        <f aca="false">IF(C1554="",NA(),IF(OR(C1554="Smelter not listed",C1554="Smelter not yet identified"),MATCH($B1554&amp;$D1554,'Smelter Look-up'!$J:$J,0),MATCH($B1554&amp;$C1554,'Smelter Look-up'!$J:$J,0)))</f>
        <v>#N/A</v>
      </c>
      <c r="X1554" s="179" t="n">
        <f aca="false">IF(AND(C1554="Smelter not listed",OR(LEN(D1554)=0,LEN(E1554)=0)),1,0)</f>
        <v>0</v>
      </c>
      <c r="AB1554" s="224" t="str">
        <f aca="false">B1554&amp;C1554</f>
        <v/>
      </c>
    </row>
    <row r="1555" s="179" customFormat="true" ht="20.25" hidden="false" customHeight="false" outlineLevel="0" collapsed="false">
      <c r="A1555" s="221"/>
      <c r="B1555" s="211" t="str">
        <f aca="false">IF(LEN(A1555)=0,"",INDEX('Smelter Look-up'!$A:$A,MATCH($A1555,'Smelter Look-up'!$E:$E,0)))</f>
        <v/>
      </c>
      <c r="C1555" s="212" t="str">
        <f aca="false">IF(LEN(A1555)=0,"",INDEX('Smelter Look-up'!$C:$C,MATCH($A1555,'Smelter Look-up'!$E:$E,0)))</f>
        <v/>
      </c>
      <c r="D1555" s="213"/>
      <c r="E1555" s="211" t="str">
        <f aca="true">IF(ISERROR($V1555),"",OFFSET('Smelter Look-up'!$D$4,$V1555-4,0)&amp;"")</f>
        <v/>
      </c>
      <c r="F1555" s="214" t="str">
        <f aca="true">IF(ISERROR($V1555),"",OFFSET('Smelter Look-up'!$E$4,$V1555-4,0))</f>
        <v/>
      </c>
      <c r="G1555" s="214" t="str">
        <f aca="true">IF(C1555=$X$4,IF(ISERROR($V1555),"Enter smelter details","RMI"),IF(ISERROR($V1555),"",OFFSET('Smelter Look-up'!$F$4,$V1555-4,0)))</f>
        <v/>
      </c>
      <c r="H1555" s="215" t="str">
        <f aca="true">IF(ISERROR($V1555),"",OFFSET('Smelter Look-up'!$G$4,$V1555-4,0))</f>
        <v/>
      </c>
      <c r="I1555" s="216" t="str">
        <f aca="true">IF(ISERROR($V1555),"",OFFSET('Smelter Look-up'!$H$4,$V1555-4,0))</f>
        <v/>
      </c>
      <c r="J1555" s="216" t="str">
        <f aca="true">IF(ISERROR($V1555),"",OFFSET('Smelter Look-up'!$I$4,$V1555-4,0))</f>
        <v/>
      </c>
      <c r="K1555" s="217"/>
      <c r="L1555" s="217"/>
      <c r="M1555" s="217"/>
      <c r="N1555" s="217"/>
      <c r="O1555" s="217"/>
      <c r="P1555" s="218"/>
      <c r="Q1555" s="219"/>
      <c r="R1555" s="220" t="str">
        <f aca="true">IF(ISERROR($V1555),"",OFFSET('Smelter Look-up'!$C$4,$V1555-4,0)&amp;"")</f>
        <v/>
      </c>
      <c r="S1555" s="221" t="str">
        <f aca="true">IF(B1555="","",IF(ISERROR(MATCH($E1555,CL,0)),"Unknown",INDIRECT("'C'!$A$"&amp;MATCH($E1555,CL,0)+1)))</f>
        <v/>
      </c>
      <c r="T1555" s="221" t="str">
        <f aca="true">IF(B1555="","",IF(ISERROR(MATCH($J1555,SorP!$B$1:$B$6279,0)),"",INDIRECT("'SorP'!$A$"&amp;MATCH($S1555&amp;$J1555,SorP!C:C,0))))</f>
        <v/>
      </c>
      <c r="U1555" s="222"/>
      <c r="V1555" s="223" t="e">
        <f aca="false">IF(C1555="",NA(),IF(OR(C1555="Smelter not listed",C1555="Smelter not yet identified"),MATCH($B1555&amp;$D1555,'Smelter Look-up'!$J:$J,0),MATCH($B1555&amp;$C1555,'Smelter Look-up'!$J:$J,0)))</f>
        <v>#N/A</v>
      </c>
      <c r="X1555" s="179" t="n">
        <f aca="false">IF(AND(C1555="Smelter not listed",OR(LEN(D1555)=0,LEN(E1555)=0)),1,0)</f>
        <v>0</v>
      </c>
      <c r="AB1555" s="224" t="str">
        <f aca="false">B1555&amp;C1555</f>
        <v/>
      </c>
    </row>
    <row r="1556" s="179" customFormat="true" ht="20.25" hidden="false" customHeight="false" outlineLevel="0" collapsed="false">
      <c r="A1556" s="221"/>
      <c r="B1556" s="211" t="str">
        <f aca="false">IF(LEN(A1556)=0,"",INDEX('Smelter Look-up'!$A:$A,MATCH($A1556,'Smelter Look-up'!$E:$E,0)))</f>
        <v/>
      </c>
      <c r="C1556" s="212" t="str">
        <f aca="false">IF(LEN(A1556)=0,"",INDEX('Smelter Look-up'!$C:$C,MATCH($A1556,'Smelter Look-up'!$E:$E,0)))</f>
        <v/>
      </c>
      <c r="D1556" s="213"/>
      <c r="E1556" s="211" t="str">
        <f aca="true">IF(ISERROR($V1556),"",OFFSET('Smelter Look-up'!$D$4,$V1556-4,0)&amp;"")</f>
        <v/>
      </c>
      <c r="F1556" s="214" t="str">
        <f aca="true">IF(ISERROR($V1556),"",OFFSET('Smelter Look-up'!$E$4,$V1556-4,0))</f>
        <v/>
      </c>
      <c r="G1556" s="214" t="str">
        <f aca="true">IF(C1556=$X$4,IF(ISERROR($V1556),"Enter smelter details","RMI"),IF(ISERROR($V1556),"",OFFSET('Smelter Look-up'!$F$4,$V1556-4,0)))</f>
        <v/>
      </c>
      <c r="H1556" s="215" t="str">
        <f aca="true">IF(ISERROR($V1556),"",OFFSET('Smelter Look-up'!$G$4,$V1556-4,0))</f>
        <v/>
      </c>
      <c r="I1556" s="216" t="str">
        <f aca="true">IF(ISERROR($V1556),"",OFFSET('Smelter Look-up'!$H$4,$V1556-4,0))</f>
        <v/>
      </c>
      <c r="J1556" s="216" t="str">
        <f aca="true">IF(ISERROR($V1556),"",OFFSET('Smelter Look-up'!$I$4,$V1556-4,0))</f>
        <v/>
      </c>
      <c r="K1556" s="217"/>
      <c r="L1556" s="217"/>
      <c r="M1556" s="217"/>
      <c r="N1556" s="217"/>
      <c r="O1556" s="217"/>
      <c r="P1556" s="218"/>
      <c r="Q1556" s="219"/>
      <c r="R1556" s="220" t="str">
        <f aca="true">IF(ISERROR($V1556),"",OFFSET('Smelter Look-up'!$C$4,$V1556-4,0)&amp;"")</f>
        <v/>
      </c>
      <c r="S1556" s="221" t="str">
        <f aca="true">IF(B1556="","",IF(ISERROR(MATCH($E1556,CL,0)),"Unknown",INDIRECT("'C'!$A$"&amp;MATCH($E1556,CL,0)+1)))</f>
        <v/>
      </c>
      <c r="T1556" s="221" t="str">
        <f aca="true">IF(B1556="","",IF(ISERROR(MATCH($J1556,SorP!$B$1:$B$6279,0)),"",INDIRECT("'SorP'!$A$"&amp;MATCH($S1556&amp;$J1556,SorP!C:C,0))))</f>
        <v/>
      </c>
      <c r="U1556" s="222"/>
      <c r="V1556" s="223" t="e">
        <f aca="false">IF(C1556="",NA(),IF(OR(C1556="Smelter not listed",C1556="Smelter not yet identified"),MATCH($B1556&amp;$D1556,'Smelter Look-up'!$J:$J,0),MATCH($B1556&amp;$C1556,'Smelter Look-up'!$J:$J,0)))</f>
        <v>#N/A</v>
      </c>
      <c r="X1556" s="179" t="n">
        <f aca="false">IF(AND(C1556="Smelter not listed",OR(LEN(D1556)=0,LEN(E1556)=0)),1,0)</f>
        <v>0</v>
      </c>
      <c r="AB1556" s="224" t="str">
        <f aca="false">B1556&amp;C1556</f>
        <v/>
      </c>
    </row>
    <row r="1557" s="179" customFormat="true" ht="20.25" hidden="false" customHeight="false" outlineLevel="0" collapsed="false">
      <c r="A1557" s="221"/>
      <c r="B1557" s="211" t="str">
        <f aca="false">IF(LEN(A1557)=0,"",INDEX('Smelter Look-up'!$A:$A,MATCH($A1557,'Smelter Look-up'!$E:$E,0)))</f>
        <v/>
      </c>
      <c r="C1557" s="212" t="str">
        <f aca="false">IF(LEN(A1557)=0,"",INDEX('Smelter Look-up'!$C:$C,MATCH($A1557,'Smelter Look-up'!$E:$E,0)))</f>
        <v/>
      </c>
      <c r="D1557" s="213"/>
      <c r="E1557" s="211" t="str">
        <f aca="true">IF(ISERROR($V1557),"",OFFSET('Smelter Look-up'!$D$4,$V1557-4,0)&amp;"")</f>
        <v/>
      </c>
      <c r="F1557" s="214" t="str">
        <f aca="true">IF(ISERROR($V1557),"",OFFSET('Smelter Look-up'!$E$4,$V1557-4,0))</f>
        <v/>
      </c>
      <c r="G1557" s="214" t="str">
        <f aca="true">IF(C1557=$X$4,IF(ISERROR($V1557),"Enter smelter details","RMI"),IF(ISERROR($V1557),"",OFFSET('Smelter Look-up'!$F$4,$V1557-4,0)))</f>
        <v/>
      </c>
      <c r="H1557" s="215" t="str">
        <f aca="true">IF(ISERROR($V1557),"",OFFSET('Smelter Look-up'!$G$4,$V1557-4,0))</f>
        <v/>
      </c>
      <c r="I1557" s="216" t="str">
        <f aca="true">IF(ISERROR($V1557),"",OFFSET('Smelter Look-up'!$H$4,$V1557-4,0))</f>
        <v/>
      </c>
      <c r="J1557" s="216" t="str">
        <f aca="true">IF(ISERROR($V1557),"",OFFSET('Smelter Look-up'!$I$4,$V1557-4,0))</f>
        <v/>
      </c>
      <c r="K1557" s="217"/>
      <c r="L1557" s="217"/>
      <c r="M1557" s="217"/>
      <c r="N1557" s="217"/>
      <c r="O1557" s="217"/>
      <c r="P1557" s="218"/>
      <c r="Q1557" s="219"/>
      <c r="R1557" s="220" t="str">
        <f aca="true">IF(ISERROR($V1557),"",OFFSET('Smelter Look-up'!$C$4,$V1557-4,0)&amp;"")</f>
        <v/>
      </c>
      <c r="S1557" s="221" t="str">
        <f aca="true">IF(B1557="","",IF(ISERROR(MATCH($E1557,CL,0)),"Unknown",INDIRECT("'C'!$A$"&amp;MATCH($E1557,CL,0)+1)))</f>
        <v/>
      </c>
      <c r="T1557" s="221" t="str">
        <f aca="true">IF(B1557="","",IF(ISERROR(MATCH($J1557,SorP!$B$1:$B$6279,0)),"",INDIRECT("'SorP'!$A$"&amp;MATCH($S1557&amp;$J1557,SorP!C:C,0))))</f>
        <v/>
      </c>
      <c r="U1557" s="222"/>
      <c r="V1557" s="223" t="e">
        <f aca="false">IF(C1557="",NA(),IF(OR(C1557="Smelter not listed",C1557="Smelter not yet identified"),MATCH($B1557&amp;$D1557,'Smelter Look-up'!$J:$J,0),MATCH($B1557&amp;$C1557,'Smelter Look-up'!$J:$J,0)))</f>
        <v>#N/A</v>
      </c>
      <c r="X1557" s="179" t="n">
        <f aca="false">IF(AND(C1557="Smelter not listed",OR(LEN(D1557)=0,LEN(E1557)=0)),1,0)</f>
        <v>0</v>
      </c>
      <c r="AB1557" s="224" t="str">
        <f aca="false">B1557&amp;C1557</f>
        <v/>
      </c>
    </row>
    <row r="1558" s="179" customFormat="true" ht="20.25" hidden="false" customHeight="false" outlineLevel="0" collapsed="false">
      <c r="A1558" s="221"/>
      <c r="B1558" s="211" t="str">
        <f aca="false">IF(LEN(A1558)=0,"",INDEX('Smelter Look-up'!$A:$A,MATCH($A1558,'Smelter Look-up'!$E:$E,0)))</f>
        <v/>
      </c>
      <c r="C1558" s="212" t="str">
        <f aca="false">IF(LEN(A1558)=0,"",INDEX('Smelter Look-up'!$C:$C,MATCH($A1558,'Smelter Look-up'!$E:$E,0)))</f>
        <v/>
      </c>
      <c r="D1558" s="213"/>
      <c r="E1558" s="211" t="str">
        <f aca="true">IF(ISERROR($V1558),"",OFFSET('Smelter Look-up'!$D$4,$V1558-4,0)&amp;"")</f>
        <v/>
      </c>
      <c r="F1558" s="214" t="str">
        <f aca="true">IF(ISERROR($V1558),"",OFFSET('Smelter Look-up'!$E$4,$V1558-4,0))</f>
        <v/>
      </c>
      <c r="G1558" s="214" t="str">
        <f aca="true">IF(C1558=$X$4,IF(ISERROR($V1558),"Enter smelter details","RMI"),IF(ISERROR($V1558),"",OFFSET('Smelter Look-up'!$F$4,$V1558-4,0)))</f>
        <v/>
      </c>
      <c r="H1558" s="215" t="str">
        <f aca="true">IF(ISERROR($V1558),"",OFFSET('Smelter Look-up'!$G$4,$V1558-4,0))</f>
        <v/>
      </c>
      <c r="I1558" s="216" t="str">
        <f aca="true">IF(ISERROR($V1558),"",OFFSET('Smelter Look-up'!$H$4,$V1558-4,0))</f>
        <v/>
      </c>
      <c r="J1558" s="216" t="str">
        <f aca="true">IF(ISERROR($V1558),"",OFFSET('Smelter Look-up'!$I$4,$V1558-4,0))</f>
        <v/>
      </c>
      <c r="K1558" s="217"/>
      <c r="L1558" s="217"/>
      <c r="M1558" s="217"/>
      <c r="N1558" s="217"/>
      <c r="O1558" s="217"/>
      <c r="P1558" s="218"/>
      <c r="Q1558" s="219"/>
      <c r="R1558" s="220" t="str">
        <f aca="true">IF(ISERROR($V1558),"",OFFSET('Smelter Look-up'!$C$4,$V1558-4,0)&amp;"")</f>
        <v/>
      </c>
      <c r="S1558" s="221" t="str">
        <f aca="true">IF(B1558="","",IF(ISERROR(MATCH($E1558,CL,0)),"Unknown",INDIRECT("'C'!$A$"&amp;MATCH($E1558,CL,0)+1)))</f>
        <v/>
      </c>
      <c r="T1558" s="221" t="str">
        <f aca="true">IF(B1558="","",IF(ISERROR(MATCH($J1558,SorP!$B$1:$B$6279,0)),"",INDIRECT("'SorP'!$A$"&amp;MATCH($S1558&amp;$J1558,SorP!C:C,0))))</f>
        <v/>
      </c>
      <c r="U1558" s="222"/>
      <c r="V1558" s="223" t="e">
        <f aca="false">IF(C1558="",NA(),IF(OR(C1558="Smelter not listed",C1558="Smelter not yet identified"),MATCH($B1558&amp;$D1558,'Smelter Look-up'!$J:$J,0),MATCH($B1558&amp;$C1558,'Smelter Look-up'!$J:$J,0)))</f>
        <v>#N/A</v>
      </c>
      <c r="X1558" s="179" t="n">
        <f aca="false">IF(AND(C1558="Smelter not listed",OR(LEN(D1558)=0,LEN(E1558)=0)),1,0)</f>
        <v>0</v>
      </c>
      <c r="AB1558" s="224" t="str">
        <f aca="false">B1558&amp;C1558</f>
        <v/>
      </c>
    </row>
    <row r="1559" s="179" customFormat="true" ht="20.25" hidden="false" customHeight="false" outlineLevel="0" collapsed="false">
      <c r="A1559" s="221"/>
      <c r="B1559" s="211" t="str">
        <f aca="false">IF(LEN(A1559)=0,"",INDEX('Smelter Look-up'!$A:$A,MATCH($A1559,'Smelter Look-up'!$E:$E,0)))</f>
        <v/>
      </c>
      <c r="C1559" s="212" t="str">
        <f aca="false">IF(LEN(A1559)=0,"",INDEX('Smelter Look-up'!$C:$C,MATCH($A1559,'Smelter Look-up'!$E:$E,0)))</f>
        <v/>
      </c>
      <c r="D1559" s="213"/>
      <c r="E1559" s="211" t="str">
        <f aca="true">IF(ISERROR($V1559),"",OFFSET('Smelter Look-up'!$D$4,$V1559-4,0)&amp;"")</f>
        <v/>
      </c>
      <c r="F1559" s="214" t="str">
        <f aca="true">IF(ISERROR($V1559),"",OFFSET('Smelter Look-up'!$E$4,$V1559-4,0))</f>
        <v/>
      </c>
      <c r="G1559" s="214" t="str">
        <f aca="true">IF(C1559=$X$4,IF(ISERROR($V1559),"Enter smelter details","RMI"),IF(ISERROR($V1559),"",OFFSET('Smelter Look-up'!$F$4,$V1559-4,0)))</f>
        <v/>
      </c>
      <c r="H1559" s="215" t="str">
        <f aca="true">IF(ISERROR($V1559),"",OFFSET('Smelter Look-up'!$G$4,$V1559-4,0))</f>
        <v/>
      </c>
      <c r="I1559" s="216" t="str">
        <f aca="true">IF(ISERROR($V1559),"",OFFSET('Smelter Look-up'!$H$4,$V1559-4,0))</f>
        <v/>
      </c>
      <c r="J1559" s="216" t="str">
        <f aca="true">IF(ISERROR($V1559),"",OFFSET('Smelter Look-up'!$I$4,$V1559-4,0))</f>
        <v/>
      </c>
      <c r="K1559" s="217"/>
      <c r="L1559" s="217"/>
      <c r="M1559" s="217"/>
      <c r="N1559" s="217"/>
      <c r="O1559" s="217"/>
      <c r="P1559" s="218"/>
      <c r="Q1559" s="219"/>
      <c r="R1559" s="220" t="str">
        <f aca="true">IF(ISERROR($V1559),"",OFFSET('Smelter Look-up'!$C$4,$V1559-4,0)&amp;"")</f>
        <v/>
      </c>
      <c r="S1559" s="221" t="str">
        <f aca="true">IF(B1559="","",IF(ISERROR(MATCH($E1559,CL,0)),"Unknown",INDIRECT("'C'!$A$"&amp;MATCH($E1559,CL,0)+1)))</f>
        <v/>
      </c>
      <c r="T1559" s="221" t="str">
        <f aca="true">IF(B1559="","",IF(ISERROR(MATCH($J1559,SorP!$B$1:$B$6279,0)),"",INDIRECT("'SorP'!$A$"&amp;MATCH($S1559&amp;$J1559,SorP!C:C,0))))</f>
        <v/>
      </c>
      <c r="U1559" s="222"/>
      <c r="V1559" s="223" t="e">
        <f aca="false">IF(C1559="",NA(),IF(OR(C1559="Smelter not listed",C1559="Smelter not yet identified"),MATCH($B1559&amp;$D1559,'Smelter Look-up'!$J:$J,0),MATCH($B1559&amp;$C1559,'Smelter Look-up'!$J:$J,0)))</f>
        <v>#N/A</v>
      </c>
      <c r="X1559" s="179" t="n">
        <f aca="false">IF(AND(C1559="Smelter not listed",OR(LEN(D1559)=0,LEN(E1559)=0)),1,0)</f>
        <v>0</v>
      </c>
      <c r="AB1559" s="224" t="str">
        <f aca="false">B1559&amp;C1559</f>
        <v/>
      </c>
    </row>
    <row r="1560" s="179" customFormat="true" ht="20.25" hidden="false" customHeight="false" outlineLevel="0" collapsed="false">
      <c r="A1560" s="221"/>
      <c r="B1560" s="211" t="str">
        <f aca="false">IF(LEN(A1560)=0,"",INDEX('Smelter Look-up'!$A:$A,MATCH($A1560,'Smelter Look-up'!$E:$E,0)))</f>
        <v/>
      </c>
      <c r="C1560" s="212" t="str">
        <f aca="false">IF(LEN(A1560)=0,"",INDEX('Smelter Look-up'!$C:$C,MATCH($A1560,'Smelter Look-up'!$E:$E,0)))</f>
        <v/>
      </c>
      <c r="D1560" s="213"/>
      <c r="E1560" s="211" t="str">
        <f aca="true">IF(ISERROR($V1560),"",OFFSET('Smelter Look-up'!$D$4,$V1560-4,0)&amp;"")</f>
        <v/>
      </c>
      <c r="F1560" s="214" t="str">
        <f aca="true">IF(ISERROR($V1560),"",OFFSET('Smelter Look-up'!$E$4,$V1560-4,0))</f>
        <v/>
      </c>
      <c r="G1560" s="214" t="str">
        <f aca="true">IF(C1560=$X$4,IF(ISERROR($V1560),"Enter smelter details","RMI"),IF(ISERROR($V1560),"",OFFSET('Smelter Look-up'!$F$4,$V1560-4,0)))</f>
        <v/>
      </c>
      <c r="H1560" s="215" t="str">
        <f aca="true">IF(ISERROR($V1560),"",OFFSET('Smelter Look-up'!$G$4,$V1560-4,0))</f>
        <v/>
      </c>
      <c r="I1560" s="216" t="str">
        <f aca="true">IF(ISERROR($V1560),"",OFFSET('Smelter Look-up'!$H$4,$V1560-4,0))</f>
        <v/>
      </c>
      <c r="J1560" s="216" t="str">
        <f aca="true">IF(ISERROR($V1560),"",OFFSET('Smelter Look-up'!$I$4,$V1560-4,0))</f>
        <v/>
      </c>
      <c r="K1560" s="217"/>
      <c r="L1560" s="217"/>
      <c r="M1560" s="217"/>
      <c r="N1560" s="217"/>
      <c r="O1560" s="217"/>
      <c r="P1560" s="218"/>
      <c r="Q1560" s="219"/>
      <c r="R1560" s="220" t="str">
        <f aca="true">IF(ISERROR($V1560),"",OFFSET('Smelter Look-up'!$C$4,$V1560-4,0)&amp;"")</f>
        <v/>
      </c>
      <c r="S1560" s="221" t="str">
        <f aca="true">IF(B1560="","",IF(ISERROR(MATCH($E1560,CL,0)),"Unknown",INDIRECT("'C'!$A$"&amp;MATCH($E1560,CL,0)+1)))</f>
        <v/>
      </c>
      <c r="T1560" s="221" t="str">
        <f aca="true">IF(B1560="","",IF(ISERROR(MATCH($J1560,SorP!$B$1:$B$6279,0)),"",INDIRECT("'SorP'!$A$"&amp;MATCH($S1560&amp;$J1560,SorP!C:C,0))))</f>
        <v/>
      </c>
      <c r="U1560" s="222"/>
      <c r="V1560" s="223" t="e">
        <f aca="false">IF(C1560="",NA(),IF(OR(C1560="Smelter not listed",C1560="Smelter not yet identified"),MATCH($B1560&amp;$D1560,'Smelter Look-up'!$J:$J,0),MATCH($B1560&amp;$C1560,'Smelter Look-up'!$J:$J,0)))</f>
        <v>#N/A</v>
      </c>
      <c r="X1560" s="179" t="n">
        <f aca="false">IF(AND(C1560="Smelter not listed",OR(LEN(D1560)=0,LEN(E1560)=0)),1,0)</f>
        <v>0</v>
      </c>
      <c r="AB1560" s="224" t="str">
        <f aca="false">B1560&amp;C1560</f>
        <v/>
      </c>
    </row>
    <row r="1561" s="179" customFormat="true" ht="20.25" hidden="false" customHeight="false" outlineLevel="0" collapsed="false">
      <c r="A1561" s="221"/>
      <c r="B1561" s="211" t="str">
        <f aca="false">IF(LEN(A1561)=0,"",INDEX('Smelter Look-up'!$A:$A,MATCH($A1561,'Smelter Look-up'!$E:$E,0)))</f>
        <v/>
      </c>
      <c r="C1561" s="212" t="str">
        <f aca="false">IF(LEN(A1561)=0,"",INDEX('Smelter Look-up'!$C:$C,MATCH($A1561,'Smelter Look-up'!$E:$E,0)))</f>
        <v/>
      </c>
      <c r="D1561" s="213"/>
      <c r="E1561" s="211" t="str">
        <f aca="true">IF(ISERROR($V1561),"",OFFSET('Smelter Look-up'!$D$4,$V1561-4,0)&amp;"")</f>
        <v/>
      </c>
      <c r="F1561" s="214" t="str">
        <f aca="true">IF(ISERROR($V1561),"",OFFSET('Smelter Look-up'!$E$4,$V1561-4,0))</f>
        <v/>
      </c>
      <c r="G1561" s="214" t="str">
        <f aca="true">IF(C1561=$X$4,IF(ISERROR($V1561),"Enter smelter details","RMI"),IF(ISERROR($V1561),"",OFFSET('Smelter Look-up'!$F$4,$V1561-4,0)))</f>
        <v/>
      </c>
      <c r="H1561" s="215" t="str">
        <f aca="true">IF(ISERROR($V1561),"",OFFSET('Smelter Look-up'!$G$4,$V1561-4,0))</f>
        <v/>
      </c>
      <c r="I1561" s="216" t="str">
        <f aca="true">IF(ISERROR($V1561),"",OFFSET('Smelter Look-up'!$H$4,$V1561-4,0))</f>
        <v/>
      </c>
      <c r="J1561" s="216" t="str">
        <f aca="true">IF(ISERROR($V1561),"",OFFSET('Smelter Look-up'!$I$4,$V1561-4,0))</f>
        <v/>
      </c>
      <c r="K1561" s="217"/>
      <c r="L1561" s="217"/>
      <c r="M1561" s="217"/>
      <c r="N1561" s="217"/>
      <c r="O1561" s="217"/>
      <c r="P1561" s="218"/>
      <c r="Q1561" s="219"/>
      <c r="R1561" s="220" t="str">
        <f aca="true">IF(ISERROR($V1561),"",OFFSET('Smelter Look-up'!$C$4,$V1561-4,0)&amp;"")</f>
        <v/>
      </c>
      <c r="S1561" s="221" t="str">
        <f aca="true">IF(B1561="","",IF(ISERROR(MATCH($E1561,CL,0)),"Unknown",INDIRECT("'C'!$A$"&amp;MATCH($E1561,CL,0)+1)))</f>
        <v/>
      </c>
      <c r="T1561" s="221" t="str">
        <f aca="true">IF(B1561="","",IF(ISERROR(MATCH($J1561,SorP!$B$1:$B$6279,0)),"",INDIRECT("'SorP'!$A$"&amp;MATCH($S1561&amp;$J1561,SorP!C:C,0))))</f>
        <v/>
      </c>
      <c r="U1561" s="222"/>
      <c r="V1561" s="223" t="e">
        <f aca="false">IF(C1561="",NA(),IF(OR(C1561="Smelter not listed",C1561="Smelter not yet identified"),MATCH($B1561&amp;$D1561,'Smelter Look-up'!$J:$J,0),MATCH($B1561&amp;$C1561,'Smelter Look-up'!$J:$J,0)))</f>
        <v>#N/A</v>
      </c>
      <c r="X1561" s="179" t="n">
        <f aca="false">IF(AND(C1561="Smelter not listed",OR(LEN(D1561)=0,LEN(E1561)=0)),1,0)</f>
        <v>0</v>
      </c>
      <c r="AB1561" s="224" t="str">
        <f aca="false">B1561&amp;C1561</f>
        <v/>
      </c>
    </row>
    <row r="1562" s="179" customFormat="true" ht="20.25" hidden="false" customHeight="false" outlineLevel="0" collapsed="false">
      <c r="A1562" s="221"/>
      <c r="B1562" s="211" t="str">
        <f aca="false">IF(LEN(A1562)=0,"",INDEX('Smelter Look-up'!$A:$A,MATCH($A1562,'Smelter Look-up'!$E:$E,0)))</f>
        <v/>
      </c>
      <c r="C1562" s="212" t="str">
        <f aca="false">IF(LEN(A1562)=0,"",INDEX('Smelter Look-up'!$C:$C,MATCH($A1562,'Smelter Look-up'!$E:$E,0)))</f>
        <v/>
      </c>
      <c r="D1562" s="213"/>
      <c r="E1562" s="211" t="str">
        <f aca="true">IF(ISERROR($V1562),"",OFFSET('Smelter Look-up'!$D$4,$V1562-4,0)&amp;"")</f>
        <v/>
      </c>
      <c r="F1562" s="214" t="str">
        <f aca="true">IF(ISERROR($V1562),"",OFFSET('Smelter Look-up'!$E$4,$V1562-4,0))</f>
        <v/>
      </c>
      <c r="G1562" s="214" t="str">
        <f aca="true">IF(C1562=$X$4,IF(ISERROR($V1562),"Enter smelter details","RMI"),IF(ISERROR($V1562),"",OFFSET('Smelter Look-up'!$F$4,$V1562-4,0)))</f>
        <v/>
      </c>
      <c r="H1562" s="215" t="str">
        <f aca="true">IF(ISERROR($V1562),"",OFFSET('Smelter Look-up'!$G$4,$V1562-4,0))</f>
        <v/>
      </c>
      <c r="I1562" s="216" t="str">
        <f aca="true">IF(ISERROR($V1562),"",OFFSET('Smelter Look-up'!$H$4,$V1562-4,0))</f>
        <v/>
      </c>
      <c r="J1562" s="216" t="str">
        <f aca="true">IF(ISERROR($V1562),"",OFFSET('Smelter Look-up'!$I$4,$V1562-4,0))</f>
        <v/>
      </c>
      <c r="K1562" s="217"/>
      <c r="L1562" s="217"/>
      <c r="M1562" s="217"/>
      <c r="N1562" s="217"/>
      <c r="O1562" s="217"/>
      <c r="P1562" s="218"/>
      <c r="Q1562" s="219"/>
      <c r="R1562" s="220" t="str">
        <f aca="true">IF(ISERROR($V1562),"",OFFSET('Smelter Look-up'!$C$4,$V1562-4,0)&amp;"")</f>
        <v/>
      </c>
      <c r="S1562" s="221" t="str">
        <f aca="true">IF(B1562="","",IF(ISERROR(MATCH($E1562,CL,0)),"Unknown",INDIRECT("'C'!$A$"&amp;MATCH($E1562,CL,0)+1)))</f>
        <v/>
      </c>
      <c r="T1562" s="221" t="str">
        <f aca="true">IF(B1562="","",IF(ISERROR(MATCH($J1562,SorP!$B$1:$B$6279,0)),"",INDIRECT("'SorP'!$A$"&amp;MATCH($S1562&amp;$J1562,SorP!C:C,0))))</f>
        <v/>
      </c>
      <c r="U1562" s="222"/>
      <c r="V1562" s="223" t="e">
        <f aca="false">IF(C1562="",NA(),IF(OR(C1562="Smelter not listed",C1562="Smelter not yet identified"),MATCH($B1562&amp;$D1562,'Smelter Look-up'!$J:$J,0),MATCH($B1562&amp;$C1562,'Smelter Look-up'!$J:$J,0)))</f>
        <v>#N/A</v>
      </c>
      <c r="X1562" s="179" t="n">
        <f aca="false">IF(AND(C1562="Smelter not listed",OR(LEN(D1562)=0,LEN(E1562)=0)),1,0)</f>
        <v>0</v>
      </c>
      <c r="AB1562" s="224" t="str">
        <f aca="false">B1562&amp;C1562</f>
        <v/>
      </c>
    </row>
    <row r="1563" s="179" customFormat="true" ht="20.25" hidden="false" customHeight="false" outlineLevel="0" collapsed="false">
      <c r="A1563" s="221"/>
      <c r="B1563" s="211" t="str">
        <f aca="false">IF(LEN(A1563)=0,"",INDEX('Smelter Look-up'!$A:$A,MATCH($A1563,'Smelter Look-up'!$E:$E,0)))</f>
        <v/>
      </c>
      <c r="C1563" s="212" t="str">
        <f aca="false">IF(LEN(A1563)=0,"",INDEX('Smelter Look-up'!$C:$C,MATCH($A1563,'Smelter Look-up'!$E:$E,0)))</f>
        <v/>
      </c>
      <c r="D1563" s="213"/>
      <c r="E1563" s="211" t="str">
        <f aca="true">IF(ISERROR($V1563),"",OFFSET('Smelter Look-up'!$D$4,$V1563-4,0)&amp;"")</f>
        <v/>
      </c>
      <c r="F1563" s="214" t="str">
        <f aca="true">IF(ISERROR($V1563),"",OFFSET('Smelter Look-up'!$E$4,$V1563-4,0))</f>
        <v/>
      </c>
      <c r="G1563" s="214" t="str">
        <f aca="true">IF(C1563=$X$4,IF(ISERROR($V1563),"Enter smelter details","RMI"),IF(ISERROR($V1563),"",OFFSET('Smelter Look-up'!$F$4,$V1563-4,0)))</f>
        <v/>
      </c>
      <c r="H1563" s="215" t="str">
        <f aca="true">IF(ISERROR($V1563),"",OFFSET('Smelter Look-up'!$G$4,$V1563-4,0))</f>
        <v/>
      </c>
      <c r="I1563" s="216" t="str">
        <f aca="true">IF(ISERROR($V1563),"",OFFSET('Smelter Look-up'!$H$4,$V1563-4,0))</f>
        <v/>
      </c>
      <c r="J1563" s="216" t="str">
        <f aca="true">IF(ISERROR($V1563),"",OFFSET('Smelter Look-up'!$I$4,$V1563-4,0))</f>
        <v/>
      </c>
      <c r="K1563" s="217"/>
      <c r="L1563" s="217"/>
      <c r="M1563" s="217"/>
      <c r="N1563" s="217"/>
      <c r="O1563" s="217"/>
      <c r="P1563" s="218"/>
      <c r="Q1563" s="219"/>
      <c r="R1563" s="220" t="str">
        <f aca="true">IF(ISERROR($V1563),"",OFFSET('Smelter Look-up'!$C$4,$V1563-4,0)&amp;"")</f>
        <v/>
      </c>
      <c r="S1563" s="221" t="str">
        <f aca="true">IF(B1563="","",IF(ISERROR(MATCH($E1563,CL,0)),"Unknown",INDIRECT("'C'!$A$"&amp;MATCH($E1563,CL,0)+1)))</f>
        <v/>
      </c>
      <c r="T1563" s="221" t="str">
        <f aca="true">IF(B1563="","",IF(ISERROR(MATCH($J1563,SorP!$B$1:$B$6279,0)),"",INDIRECT("'SorP'!$A$"&amp;MATCH($S1563&amp;$J1563,SorP!C:C,0))))</f>
        <v/>
      </c>
      <c r="U1563" s="222"/>
      <c r="V1563" s="223" t="e">
        <f aca="false">IF(C1563="",NA(),IF(OR(C1563="Smelter not listed",C1563="Smelter not yet identified"),MATCH($B1563&amp;$D1563,'Smelter Look-up'!$J:$J,0),MATCH($B1563&amp;$C1563,'Smelter Look-up'!$J:$J,0)))</f>
        <v>#N/A</v>
      </c>
      <c r="X1563" s="179" t="n">
        <f aca="false">IF(AND(C1563="Smelter not listed",OR(LEN(D1563)=0,LEN(E1563)=0)),1,0)</f>
        <v>0</v>
      </c>
      <c r="AB1563" s="224" t="str">
        <f aca="false">B1563&amp;C1563</f>
        <v/>
      </c>
    </row>
    <row r="1564" s="179" customFormat="true" ht="20.25" hidden="false" customHeight="false" outlineLevel="0" collapsed="false">
      <c r="A1564" s="221"/>
      <c r="B1564" s="211" t="str">
        <f aca="false">IF(LEN(A1564)=0,"",INDEX('Smelter Look-up'!$A:$A,MATCH($A1564,'Smelter Look-up'!$E:$E,0)))</f>
        <v/>
      </c>
      <c r="C1564" s="212" t="str">
        <f aca="false">IF(LEN(A1564)=0,"",INDEX('Smelter Look-up'!$C:$C,MATCH($A1564,'Smelter Look-up'!$E:$E,0)))</f>
        <v/>
      </c>
      <c r="D1564" s="213"/>
      <c r="E1564" s="211" t="str">
        <f aca="true">IF(ISERROR($V1564),"",OFFSET('Smelter Look-up'!$D$4,$V1564-4,0)&amp;"")</f>
        <v/>
      </c>
      <c r="F1564" s="214" t="str">
        <f aca="true">IF(ISERROR($V1564),"",OFFSET('Smelter Look-up'!$E$4,$V1564-4,0))</f>
        <v/>
      </c>
      <c r="G1564" s="214" t="str">
        <f aca="true">IF(C1564=$X$4,IF(ISERROR($V1564),"Enter smelter details","RMI"),IF(ISERROR($V1564),"",OFFSET('Smelter Look-up'!$F$4,$V1564-4,0)))</f>
        <v/>
      </c>
      <c r="H1564" s="215" t="str">
        <f aca="true">IF(ISERROR($V1564),"",OFFSET('Smelter Look-up'!$G$4,$V1564-4,0))</f>
        <v/>
      </c>
      <c r="I1564" s="216" t="str">
        <f aca="true">IF(ISERROR($V1564),"",OFFSET('Smelter Look-up'!$H$4,$V1564-4,0))</f>
        <v/>
      </c>
      <c r="J1564" s="216" t="str">
        <f aca="true">IF(ISERROR($V1564),"",OFFSET('Smelter Look-up'!$I$4,$V1564-4,0))</f>
        <v/>
      </c>
      <c r="K1564" s="217"/>
      <c r="L1564" s="217"/>
      <c r="M1564" s="217"/>
      <c r="N1564" s="217"/>
      <c r="O1564" s="217"/>
      <c r="P1564" s="218"/>
      <c r="Q1564" s="219"/>
      <c r="R1564" s="220" t="str">
        <f aca="true">IF(ISERROR($V1564),"",OFFSET('Smelter Look-up'!$C$4,$V1564-4,0)&amp;"")</f>
        <v/>
      </c>
      <c r="S1564" s="221" t="str">
        <f aca="true">IF(B1564="","",IF(ISERROR(MATCH($E1564,CL,0)),"Unknown",INDIRECT("'C'!$A$"&amp;MATCH($E1564,CL,0)+1)))</f>
        <v/>
      </c>
      <c r="T1564" s="221" t="str">
        <f aca="true">IF(B1564="","",IF(ISERROR(MATCH($J1564,SorP!$B$1:$B$6279,0)),"",INDIRECT("'SorP'!$A$"&amp;MATCH($S1564&amp;$J1564,SorP!C:C,0))))</f>
        <v/>
      </c>
      <c r="U1564" s="222"/>
      <c r="V1564" s="223" t="e">
        <f aca="false">IF(C1564="",NA(),IF(OR(C1564="Smelter not listed",C1564="Smelter not yet identified"),MATCH($B1564&amp;$D1564,'Smelter Look-up'!$J:$J,0),MATCH($B1564&amp;$C1564,'Smelter Look-up'!$J:$J,0)))</f>
        <v>#N/A</v>
      </c>
      <c r="X1564" s="179" t="n">
        <f aca="false">IF(AND(C1564="Smelter not listed",OR(LEN(D1564)=0,LEN(E1564)=0)),1,0)</f>
        <v>0</v>
      </c>
      <c r="AB1564" s="224" t="str">
        <f aca="false">B1564&amp;C1564</f>
        <v/>
      </c>
    </row>
    <row r="1565" s="179" customFormat="true" ht="20.25" hidden="false" customHeight="false" outlineLevel="0" collapsed="false">
      <c r="A1565" s="221"/>
      <c r="B1565" s="211" t="str">
        <f aca="false">IF(LEN(A1565)=0,"",INDEX('Smelter Look-up'!$A:$A,MATCH($A1565,'Smelter Look-up'!$E:$E,0)))</f>
        <v/>
      </c>
      <c r="C1565" s="212" t="str">
        <f aca="false">IF(LEN(A1565)=0,"",INDEX('Smelter Look-up'!$C:$C,MATCH($A1565,'Smelter Look-up'!$E:$E,0)))</f>
        <v/>
      </c>
      <c r="D1565" s="213"/>
      <c r="E1565" s="211" t="str">
        <f aca="true">IF(ISERROR($V1565),"",OFFSET('Smelter Look-up'!$D$4,$V1565-4,0)&amp;"")</f>
        <v/>
      </c>
      <c r="F1565" s="214" t="str">
        <f aca="true">IF(ISERROR($V1565),"",OFFSET('Smelter Look-up'!$E$4,$V1565-4,0))</f>
        <v/>
      </c>
      <c r="G1565" s="214" t="str">
        <f aca="true">IF(C1565=$X$4,IF(ISERROR($V1565),"Enter smelter details","RMI"),IF(ISERROR($V1565),"",OFFSET('Smelter Look-up'!$F$4,$V1565-4,0)))</f>
        <v/>
      </c>
      <c r="H1565" s="215" t="str">
        <f aca="true">IF(ISERROR($V1565),"",OFFSET('Smelter Look-up'!$G$4,$V1565-4,0))</f>
        <v/>
      </c>
      <c r="I1565" s="216" t="str">
        <f aca="true">IF(ISERROR($V1565),"",OFFSET('Smelter Look-up'!$H$4,$V1565-4,0))</f>
        <v/>
      </c>
      <c r="J1565" s="216" t="str">
        <f aca="true">IF(ISERROR($V1565),"",OFFSET('Smelter Look-up'!$I$4,$V1565-4,0))</f>
        <v/>
      </c>
      <c r="K1565" s="217"/>
      <c r="L1565" s="217"/>
      <c r="M1565" s="217"/>
      <c r="N1565" s="217"/>
      <c r="O1565" s="217"/>
      <c r="P1565" s="218"/>
      <c r="Q1565" s="219"/>
      <c r="R1565" s="220" t="str">
        <f aca="true">IF(ISERROR($V1565),"",OFFSET('Smelter Look-up'!$C$4,$V1565-4,0)&amp;"")</f>
        <v/>
      </c>
      <c r="S1565" s="221" t="str">
        <f aca="true">IF(B1565="","",IF(ISERROR(MATCH($E1565,CL,0)),"Unknown",INDIRECT("'C'!$A$"&amp;MATCH($E1565,CL,0)+1)))</f>
        <v/>
      </c>
      <c r="T1565" s="221" t="str">
        <f aca="true">IF(B1565="","",IF(ISERROR(MATCH($J1565,SorP!$B$1:$B$6279,0)),"",INDIRECT("'SorP'!$A$"&amp;MATCH($S1565&amp;$J1565,SorP!C:C,0))))</f>
        <v/>
      </c>
      <c r="U1565" s="222"/>
      <c r="V1565" s="223" t="e">
        <f aca="false">IF(C1565="",NA(),IF(OR(C1565="Smelter not listed",C1565="Smelter not yet identified"),MATCH($B1565&amp;$D1565,'Smelter Look-up'!$J:$J,0),MATCH($B1565&amp;$C1565,'Smelter Look-up'!$J:$J,0)))</f>
        <v>#N/A</v>
      </c>
      <c r="X1565" s="179" t="n">
        <f aca="false">IF(AND(C1565="Smelter not listed",OR(LEN(D1565)=0,LEN(E1565)=0)),1,0)</f>
        <v>0</v>
      </c>
      <c r="AB1565" s="224" t="str">
        <f aca="false">B1565&amp;C1565</f>
        <v/>
      </c>
    </row>
    <row r="1566" s="179" customFormat="true" ht="20.25" hidden="false" customHeight="false" outlineLevel="0" collapsed="false">
      <c r="A1566" s="221"/>
      <c r="B1566" s="211" t="str">
        <f aca="false">IF(LEN(A1566)=0,"",INDEX('Smelter Look-up'!$A:$A,MATCH($A1566,'Smelter Look-up'!$E:$E,0)))</f>
        <v/>
      </c>
      <c r="C1566" s="212" t="str">
        <f aca="false">IF(LEN(A1566)=0,"",INDEX('Smelter Look-up'!$C:$C,MATCH($A1566,'Smelter Look-up'!$E:$E,0)))</f>
        <v/>
      </c>
      <c r="D1566" s="213"/>
      <c r="E1566" s="211" t="str">
        <f aca="true">IF(ISERROR($V1566),"",OFFSET('Smelter Look-up'!$D$4,$V1566-4,0)&amp;"")</f>
        <v/>
      </c>
      <c r="F1566" s="214" t="str">
        <f aca="true">IF(ISERROR($V1566),"",OFFSET('Smelter Look-up'!$E$4,$V1566-4,0))</f>
        <v/>
      </c>
      <c r="G1566" s="214" t="str">
        <f aca="true">IF(C1566=$X$4,IF(ISERROR($V1566),"Enter smelter details","RMI"),IF(ISERROR($V1566),"",OFFSET('Smelter Look-up'!$F$4,$V1566-4,0)))</f>
        <v/>
      </c>
      <c r="H1566" s="215" t="str">
        <f aca="true">IF(ISERROR($V1566),"",OFFSET('Smelter Look-up'!$G$4,$V1566-4,0))</f>
        <v/>
      </c>
      <c r="I1566" s="216" t="str">
        <f aca="true">IF(ISERROR($V1566),"",OFFSET('Smelter Look-up'!$H$4,$V1566-4,0))</f>
        <v/>
      </c>
      <c r="J1566" s="216" t="str">
        <f aca="true">IF(ISERROR($V1566),"",OFFSET('Smelter Look-up'!$I$4,$V1566-4,0))</f>
        <v/>
      </c>
      <c r="K1566" s="217"/>
      <c r="L1566" s="217"/>
      <c r="M1566" s="217"/>
      <c r="N1566" s="217"/>
      <c r="O1566" s="217"/>
      <c r="P1566" s="218"/>
      <c r="Q1566" s="219"/>
      <c r="R1566" s="220" t="str">
        <f aca="true">IF(ISERROR($V1566),"",OFFSET('Smelter Look-up'!$C$4,$V1566-4,0)&amp;"")</f>
        <v/>
      </c>
      <c r="S1566" s="221" t="str">
        <f aca="true">IF(B1566="","",IF(ISERROR(MATCH($E1566,CL,0)),"Unknown",INDIRECT("'C'!$A$"&amp;MATCH($E1566,CL,0)+1)))</f>
        <v/>
      </c>
      <c r="T1566" s="221" t="str">
        <f aca="true">IF(B1566="","",IF(ISERROR(MATCH($J1566,SorP!$B$1:$B$6279,0)),"",INDIRECT("'SorP'!$A$"&amp;MATCH($S1566&amp;$J1566,SorP!C:C,0))))</f>
        <v/>
      </c>
      <c r="U1566" s="222"/>
      <c r="V1566" s="223" t="e">
        <f aca="false">IF(C1566="",NA(),IF(OR(C1566="Smelter not listed",C1566="Smelter not yet identified"),MATCH($B1566&amp;$D1566,'Smelter Look-up'!$J:$J,0),MATCH($B1566&amp;$C1566,'Smelter Look-up'!$J:$J,0)))</f>
        <v>#N/A</v>
      </c>
      <c r="X1566" s="179" t="n">
        <f aca="false">IF(AND(C1566="Smelter not listed",OR(LEN(D1566)=0,LEN(E1566)=0)),1,0)</f>
        <v>0</v>
      </c>
      <c r="AB1566" s="224" t="str">
        <f aca="false">B1566&amp;C1566</f>
        <v/>
      </c>
    </row>
    <row r="1567" s="179" customFormat="true" ht="20.25" hidden="false" customHeight="false" outlineLevel="0" collapsed="false">
      <c r="A1567" s="221"/>
      <c r="B1567" s="211" t="str">
        <f aca="false">IF(LEN(A1567)=0,"",INDEX('Smelter Look-up'!$A:$A,MATCH($A1567,'Smelter Look-up'!$E:$E,0)))</f>
        <v/>
      </c>
      <c r="C1567" s="212" t="str">
        <f aca="false">IF(LEN(A1567)=0,"",INDEX('Smelter Look-up'!$C:$C,MATCH($A1567,'Smelter Look-up'!$E:$E,0)))</f>
        <v/>
      </c>
      <c r="D1567" s="213"/>
      <c r="E1567" s="211" t="str">
        <f aca="true">IF(ISERROR($V1567),"",OFFSET('Smelter Look-up'!$D$4,$V1567-4,0)&amp;"")</f>
        <v/>
      </c>
      <c r="F1567" s="214" t="str">
        <f aca="true">IF(ISERROR($V1567),"",OFFSET('Smelter Look-up'!$E$4,$V1567-4,0))</f>
        <v/>
      </c>
      <c r="G1567" s="214" t="str">
        <f aca="true">IF(C1567=$X$4,IF(ISERROR($V1567),"Enter smelter details","RMI"),IF(ISERROR($V1567),"",OFFSET('Smelter Look-up'!$F$4,$V1567-4,0)))</f>
        <v/>
      </c>
      <c r="H1567" s="215" t="str">
        <f aca="true">IF(ISERROR($V1567),"",OFFSET('Smelter Look-up'!$G$4,$V1567-4,0))</f>
        <v/>
      </c>
      <c r="I1567" s="216" t="str">
        <f aca="true">IF(ISERROR($V1567),"",OFFSET('Smelter Look-up'!$H$4,$V1567-4,0))</f>
        <v/>
      </c>
      <c r="J1567" s="216" t="str">
        <f aca="true">IF(ISERROR($V1567),"",OFFSET('Smelter Look-up'!$I$4,$V1567-4,0))</f>
        <v/>
      </c>
      <c r="K1567" s="217"/>
      <c r="L1567" s="217"/>
      <c r="M1567" s="217"/>
      <c r="N1567" s="217"/>
      <c r="O1567" s="217"/>
      <c r="P1567" s="218"/>
      <c r="Q1567" s="219"/>
      <c r="R1567" s="220" t="str">
        <f aca="true">IF(ISERROR($V1567),"",OFFSET('Smelter Look-up'!$C$4,$V1567-4,0)&amp;"")</f>
        <v/>
      </c>
      <c r="S1567" s="221" t="str">
        <f aca="true">IF(B1567="","",IF(ISERROR(MATCH($E1567,CL,0)),"Unknown",INDIRECT("'C'!$A$"&amp;MATCH($E1567,CL,0)+1)))</f>
        <v/>
      </c>
      <c r="T1567" s="221" t="str">
        <f aca="true">IF(B1567="","",IF(ISERROR(MATCH($J1567,SorP!$B$1:$B$6279,0)),"",INDIRECT("'SorP'!$A$"&amp;MATCH($S1567&amp;$J1567,SorP!C:C,0))))</f>
        <v/>
      </c>
      <c r="U1567" s="222"/>
      <c r="V1567" s="223" t="e">
        <f aca="false">IF(C1567="",NA(),IF(OR(C1567="Smelter not listed",C1567="Smelter not yet identified"),MATCH($B1567&amp;$D1567,'Smelter Look-up'!$J:$J,0),MATCH($B1567&amp;$C1567,'Smelter Look-up'!$J:$J,0)))</f>
        <v>#N/A</v>
      </c>
      <c r="X1567" s="179" t="n">
        <f aca="false">IF(AND(C1567="Smelter not listed",OR(LEN(D1567)=0,LEN(E1567)=0)),1,0)</f>
        <v>0</v>
      </c>
      <c r="AB1567" s="224" t="str">
        <f aca="false">B1567&amp;C1567</f>
        <v/>
      </c>
    </row>
    <row r="1568" s="179" customFormat="true" ht="20.25" hidden="false" customHeight="false" outlineLevel="0" collapsed="false">
      <c r="A1568" s="221"/>
      <c r="B1568" s="211" t="str">
        <f aca="false">IF(LEN(A1568)=0,"",INDEX('Smelter Look-up'!$A:$A,MATCH($A1568,'Smelter Look-up'!$E:$E,0)))</f>
        <v/>
      </c>
      <c r="C1568" s="212" t="str">
        <f aca="false">IF(LEN(A1568)=0,"",INDEX('Smelter Look-up'!$C:$C,MATCH($A1568,'Smelter Look-up'!$E:$E,0)))</f>
        <v/>
      </c>
      <c r="D1568" s="213"/>
      <c r="E1568" s="211" t="str">
        <f aca="true">IF(ISERROR($V1568),"",OFFSET('Smelter Look-up'!$D$4,$V1568-4,0)&amp;"")</f>
        <v/>
      </c>
      <c r="F1568" s="214" t="str">
        <f aca="true">IF(ISERROR($V1568),"",OFFSET('Smelter Look-up'!$E$4,$V1568-4,0))</f>
        <v/>
      </c>
      <c r="G1568" s="214" t="str">
        <f aca="true">IF(C1568=$X$4,IF(ISERROR($V1568),"Enter smelter details","RMI"),IF(ISERROR($V1568),"",OFFSET('Smelter Look-up'!$F$4,$V1568-4,0)))</f>
        <v/>
      </c>
      <c r="H1568" s="215" t="str">
        <f aca="true">IF(ISERROR($V1568),"",OFFSET('Smelter Look-up'!$G$4,$V1568-4,0))</f>
        <v/>
      </c>
      <c r="I1568" s="216" t="str">
        <f aca="true">IF(ISERROR($V1568),"",OFFSET('Smelter Look-up'!$H$4,$V1568-4,0))</f>
        <v/>
      </c>
      <c r="J1568" s="216" t="str">
        <f aca="true">IF(ISERROR($V1568),"",OFFSET('Smelter Look-up'!$I$4,$V1568-4,0))</f>
        <v/>
      </c>
      <c r="K1568" s="217"/>
      <c r="L1568" s="217"/>
      <c r="M1568" s="217"/>
      <c r="N1568" s="217"/>
      <c r="O1568" s="217"/>
      <c r="P1568" s="218"/>
      <c r="Q1568" s="219"/>
      <c r="R1568" s="220" t="str">
        <f aca="true">IF(ISERROR($V1568),"",OFFSET('Smelter Look-up'!$C$4,$V1568-4,0)&amp;"")</f>
        <v/>
      </c>
      <c r="S1568" s="221" t="str">
        <f aca="true">IF(B1568="","",IF(ISERROR(MATCH($E1568,CL,0)),"Unknown",INDIRECT("'C'!$A$"&amp;MATCH($E1568,CL,0)+1)))</f>
        <v/>
      </c>
      <c r="T1568" s="221" t="str">
        <f aca="true">IF(B1568="","",IF(ISERROR(MATCH($J1568,SorP!$B$1:$B$6279,0)),"",INDIRECT("'SorP'!$A$"&amp;MATCH($S1568&amp;$J1568,SorP!C:C,0))))</f>
        <v/>
      </c>
      <c r="U1568" s="222"/>
      <c r="V1568" s="223" t="e">
        <f aca="false">IF(C1568="",NA(),IF(OR(C1568="Smelter not listed",C1568="Smelter not yet identified"),MATCH($B1568&amp;$D1568,'Smelter Look-up'!$J:$J,0),MATCH($B1568&amp;$C1568,'Smelter Look-up'!$J:$J,0)))</f>
        <v>#N/A</v>
      </c>
      <c r="X1568" s="179" t="n">
        <f aca="false">IF(AND(C1568="Smelter not listed",OR(LEN(D1568)=0,LEN(E1568)=0)),1,0)</f>
        <v>0</v>
      </c>
      <c r="AB1568" s="224" t="str">
        <f aca="false">B1568&amp;C1568</f>
        <v/>
      </c>
    </row>
    <row r="1569" s="179" customFormat="true" ht="20.25" hidden="false" customHeight="false" outlineLevel="0" collapsed="false">
      <c r="A1569" s="221"/>
      <c r="B1569" s="211" t="str">
        <f aca="false">IF(LEN(A1569)=0,"",INDEX('Smelter Look-up'!$A:$A,MATCH($A1569,'Smelter Look-up'!$E:$E,0)))</f>
        <v/>
      </c>
      <c r="C1569" s="212" t="str">
        <f aca="false">IF(LEN(A1569)=0,"",INDEX('Smelter Look-up'!$C:$C,MATCH($A1569,'Smelter Look-up'!$E:$E,0)))</f>
        <v/>
      </c>
      <c r="D1569" s="213"/>
      <c r="E1569" s="211" t="str">
        <f aca="true">IF(ISERROR($V1569),"",OFFSET('Smelter Look-up'!$D$4,$V1569-4,0)&amp;"")</f>
        <v/>
      </c>
      <c r="F1569" s="214" t="str">
        <f aca="true">IF(ISERROR($V1569),"",OFFSET('Smelter Look-up'!$E$4,$V1569-4,0))</f>
        <v/>
      </c>
      <c r="G1569" s="214" t="str">
        <f aca="true">IF(C1569=$X$4,IF(ISERROR($V1569),"Enter smelter details","RMI"),IF(ISERROR($V1569),"",OFFSET('Smelter Look-up'!$F$4,$V1569-4,0)))</f>
        <v/>
      </c>
      <c r="H1569" s="215" t="str">
        <f aca="true">IF(ISERROR($V1569),"",OFFSET('Smelter Look-up'!$G$4,$V1569-4,0))</f>
        <v/>
      </c>
      <c r="I1569" s="216" t="str">
        <f aca="true">IF(ISERROR($V1569),"",OFFSET('Smelter Look-up'!$H$4,$V1569-4,0))</f>
        <v/>
      </c>
      <c r="J1569" s="216" t="str">
        <f aca="true">IF(ISERROR($V1569),"",OFFSET('Smelter Look-up'!$I$4,$V1569-4,0))</f>
        <v/>
      </c>
      <c r="K1569" s="217"/>
      <c r="L1569" s="217"/>
      <c r="M1569" s="217"/>
      <c r="N1569" s="217"/>
      <c r="O1569" s="217"/>
      <c r="P1569" s="218"/>
      <c r="Q1569" s="219"/>
      <c r="R1569" s="220" t="str">
        <f aca="true">IF(ISERROR($V1569),"",OFFSET('Smelter Look-up'!$C$4,$V1569-4,0)&amp;"")</f>
        <v/>
      </c>
      <c r="S1569" s="221" t="str">
        <f aca="true">IF(B1569="","",IF(ISERROR(MATCH($E1569,CL,0)),"Unknown",INDIRECT("'C'!$A$"&amp;MATCH($E1569,CL,0)+1)))</f>
        <v/>
      </c>
      <c r="T1569" s="221" t="str">
        <f aca="true">IF(B1569="","",IF(ISERROR(MATCH($J1569,SorP!$B$1:$B$6279,0)),"",INDIRECT("'SorP'!$A$"&amp;MATCH($S1569&amp;$J1569,SorP!C:C,0))))</f>
        <v/>
      </c>
      <c r="U1569" s="222"/>
      <c r="V1569" s="223" t="e">
        <f aca="false">IF(C1569="",NA(),IF(OR(C1569="Smelter not listed",C1569="Smelter not yet identified"),MATCH($B1569&amp;$D1569,'Smelter Look-up'!$J:$J,0),MATCH($B1569&amp;$C1569,'Smelter Look-up'!$J:$J,0)))</f>
        <v>#N/A</v>
      </c>
      <c r="X1569" s="179" t="n">
        <f aca="false">IF(AND(C1569="Smelter not listed",OR(LEN(D1569)=0,LEN(E1569)=0)),1,0)</f>
        <v>0</v>
      </c>
      <c r="AB1569" s="224" t="str">
        <f aca="false">B1569&amp;C1569</f>
        <v/>
      </c>
    </row>
    <row r="1570" s="179" customFormat="true" ht="20.25" hidden="false" customHeight="false" outlineLevel="0" collapsed="false">
      <c r="A1570" s="221"/>
      <c r="B1570" s="211" t="str">
        <f aca="false">IF(LEN(A1570)=0,"",INDEX('Smelter Look-up'!$A:$A,MATCH($A1570,'Smelter Look-up'!$E:$E,0)))</f>
        <v/>
      </c>
      <c r="C1570" s="212" t="str">
        <f aca="false">IF(LEN(A1570)=0,"",INDEX('Smelter Look-up'!$C:$C,MATCH($A1570,'Smelter Look-up'!$E:$E,0)))</f>
        <v/>
      </c>
      <c r="D1570" s="213"/>
      <c r="E1570" s="211" t="str">
        <f aca="true">IF(ISERROR($V1570),"",OFFSET('Smelter Look-up'!$D$4,$V1570-4,0)&amp;"")</f>
        <v/>
      </c>
      <c r="F1570" s="214" t="str">
        <f aca="true">IF(ISERROR($V1570),"",OFFSET('Smelter Look-up'!$E$4,$V1570-4,0))</f>
        <v/>
      </c>
      <c r="G1570" s="214" t="str">
        <f aca="true">IF(C1570=$X$4,IF(ISERROR($V1570),"Enter smelter details","RMI"),IF(ISERROR($V1570),"",OFFSET('Smelter Look-up'!$F$4,$V1570-4,0)))</f>
        <v/>
      </c>
      <c r="H1570" s="215" t="str">
        <f aca="true">IF(ISERROR($V1570),"",OFFSET('Smelter Look-up'!$G$4,$V1570-4,0))</f>
        <v/>
      </c>
      <c r="I1570" s="216" t="str">
        <f aca="true">IF(ISERROR($V1570),"",OFFSET('Smelter Look-up'!$H$4,$V1570-4,0))</f>
        <v/>
      </c>
      <c r="J1570" s="216" t="str">
        <f aca="true">IF(ISERROR($V1570),"",OFFSET('Smelter Look-up'!$I$4,$V1570-4,0))</f>
        <v/>
      </c>
      <c r="K1570" s="217"/>
      <c r="L1570" s="217"/>
      <c r="M1570" s="217"/>
      <c r="N1570" s="217"/>
      <c r="O1570" s="217"/>
      <c r="P1570" s="218"/>
      <c r="Q1570" s="219"/>
      <c r="R1570" s="220" t="str">
        <f aca="true">IF(ISERROR($V1570),"",OFFSET('Smelter Look-up'!$C$4,$V1570-4,0)&amp;"")</f>
        <v/>
      </c>
      <c r="S1570" s="221" t="str">
        <f aca="true">IF(B1570="","",IF(ISERROR(MATCH($E1570,CL,0)),"Unknown",INDIRECT("'C'!$A$"&amp;MATCH($E1570,CL,0)+1)))</f>
        <v/>
      </c>
      <c r="T1570" s="221" t="str">
        <f aca="true">IF(B1570="","",IF(ISERROR(MATCH($J1570,SorP!$B$1:$B$6279,0)),"",INDIRECT("'SorP'!$A$"&amp;MATCH($S1570&amp;$J1570,SorP!C:C,0))))</f>
        <v/>
      </c>
      <c r="U1570" s="222"/>
      <c r="V1570" s="223" t="e">
        <f aca="false">IF(C1570="",NA(),IF(OR(C1570="Smelter not listed",C1570="Smelter not yet identified"),MATCH($B1570&amp;$D1570,'Smelter Look-up'!$J:$J,0),MATCH($B1570&amp;$C1570,'Smelter Look-up'!$J:$J,0)))</f>
        <v>#N/A</v>
      </c>
      <c r="X1570" s="179" t="n">
        <f aca="false">IF(AND(C1570="Smelter not listed",OR(LEN(D1570)=0,LEN(E1570)=0)),1,0)</f>
        <v>0</v>
      </c>
      <c r="AB1570" s="224" t="str">
        <f aca="false">B1570&amp;C1570</f>
        <v/>
      </c>
    </row>
    <row r="1571" s="179" customFormat="true" ht="20.25" hidden="false" customHeight="false" outlineLevel="0" collapsed="false">
      <c r="A1571" s="221"/>
      <c r="B1571" s="211" t="str">
        <f aca="false">IF(LEN(A1571)=0,"",INDEX('Smelter Look-up'!$A:$A,MATCH($A1571,'Smelter Look-up'!$E:$E,0)))</f>
        <v/>
      </c>
      <c r="C1571" s="212" t="str">
        <f aca="false">IF(LEN(A1571)=0,"",INDEX('Smelter Look-up'!$C:$C,MATCH($A1571,'Smelter Look-up'!$E:$E,0)))</f>
        <v/>
      </c>
      <c r="D1571" s="213"/>
      <c r="E1571" s="211" t="str">
        <f aca="true">IF(ISERROR($V1571),"",OFFSET('Smelter Look-up'!$D$4,$V1571-4,0)&amp;"")</f>
        <v/>
      </c>
      <c r="F1571" s="214" t="str">
        <f aca="true">IF(ISERROR($V1571),"",OFFSET('Smelter Look-up'!$E$4,$V1571-4,0))</f>
        <v/>
      </c>
      <c r="G1571" s="214" t="str">
        <f aca="true">IF(C1571=$X$4,IF(ISERROR($V1571),"Enter smelter details","RMI"),IF(ISERROR($V1571),"",OFFSET('Smelter Look-up'!$F$4,$V1571-4,0)))</f>
        <v/>
      </c>
      <c r="H1571" s="215" t="str">
        <f aca="true">IF(ISERROR($V1571),"",OFFSET('Smelter Look-up'!$G$4,$V1571-4,0))</f>
        <v/>
      </c>
      <c r="I1571" s="216" t="str">
        <f aca="true">IF(ISERROR($V1571),"",OFFSET('Smelter Look-up'!$H$4,$V1571-4,0))</f>
        <v/>
      </c>
      <c r="J1571" s="216" t="str">
        <f aca="true">IF(ISERROR($V1571),"",OFFSET('Smelter Look-up'!$I$4,$V1571-4,0))</f>
        <v/>
      </c>
      <c r="K1571" s="217"/>
      <c r="L1571" s="217"/>
      <c r="M1571" s="217"/>
      <c r="N1571" s="217"/>
      <c r="O1571" s="217"/>
      <c r="P1571" s="218"/>
      <c r="Q1571" s="219"/>
      <c r="R1571" s="220" t="str">
        <f aca="true">IF(ISERROR($V1571),"",OFFSET('Smelter Look-up'!$C$4,$V1571-4,0)&amp;"")</f>
        <v/>
      </c>
      <c r="S1571" s="221" t="str">
        <f aca="true">IF(B1571="","",IF(ISERROR(MATCH($E1571,CL,0)),"Unknown",INDIRECT("'C'!$A$"&amp;MATCH($E1571,CL,0)+1)))</f>
        <v/>
      </c>
      <c r="T1571" s="221" t="str">
        <f aca="true">IF(B1571="","",IF(ISERROR(MATCH($J1571,SorP!$B$1:$B$6279,0)),"",INDIRECT("'SorP'!$A$"&amp;MATCH($S1571&amp;$J1571,SorP!C:C,0))))</f>
        <v/>
      </c>
      <c r="U1571" s="222"/>
      <c r="V1571" s="223" t="e">
        <f aca="false">IF(C1571="",NA(),IF(OR(C1571="Smelter not listed",C1571="Smelter not yet identified"),MATCH($B1571&amp;$D1571,'Smelter Look-up'!$J:$J,0),MATCH($B1571&amp;$C1571,'Smelter Look-up'!$J:$J,0)))</f>
        <v>#N/A</v>
      </c>
      <c r="X1571" s="179" t="n">
        <f aca="false">IF(AND(C1571="Smelter not listed",OR(LEN(D1571)=0,LEN(E1571)=0)),1,0)</f>
        <v>0</v>
      </c>
      <c r="AB1571" s="224" t="str">
        <f aca="false">B1571&amp;C1571</f>
        <v/>
      </c>
    </row>
    <row r="1572" s="179" customFormat="true" ht="20.25" hidden="false" customHeight="false" outlineLevel="0" collapsed="false">
      <c r="A1572" s="221"/>
      <c r="B1572" s="211" t="str">
        <f aca="false">IF(LEN(A1572)=0,"",INDEX('Smelter Look-up'!$A:$A,MATCH($A1572,'Smelter Look-up'!$E:$E,0)))</f>
        <v/>
      </c>
      <c r="C1572" s="212" t="str">
        <f aca="false">IF(LEN(A1572)=0,"",INDEX('Smelter Look-up'!$C:$C,MATCH($A1572,'Smelter Look-up'!$E:$E,0)))</f>
        <v/>
      </c>
      <c r="D1572" s="213"/>
      <c r="E1572" s="211" t="str">
        <f aca="true">IF(ISERROR($V1572),"",OFFSET('Smelter Look-up'!$D$4,$V1572-4,0)&amp;"")</f>
        <v/>
      </c>
      <c r="F1572" s="214" t="str">
        <f aca="true">IF(ISERROR($V1572),"",OFFSET('Smelter Look-up'!$E$4,$V1572-4,0))</f>
        <v/>
      </c>
      <c r="G1572" s="214" t="str">
        <f aca="true">IF(C1572=$X$4,IF(ISERROR($V1572),"Enter smelter details","RMI"),IF(ISERROR($V1572),"",OFFSET('Smelter Look-up'!$F$4,$V1572-4,0)))</f>
        <v/>
      </c>
      <c r="H1572" s="215" t="str">
        <f aca="true">IF(ISERROR($V1572),"",OFFSET('Smelter Look-up'!$G$4,$V1572-4,0))</f>
        <v/>
      </c>
      <c r="I1572" s="216" t="str">
        <f aca="true">IF(ISERROR($V1572),"",OFFSET('Smelter Look-up'!$H$4,$V1572-4,0))</f>
        <v/>
      </c>
      <c r="J1572" s="216" t="str">
        <f aca="true">IF(ISERROR($V1572),"",OFFSET('Smelter Look-up'!$I$4,$V1572-4,0))</f>
        <v/>
      </c>
      <c r="K1572" s="217"/>
      <c r="L1572" s="217"/>
      <c r="M1572" s="217"/>
      <c r="N1572" s="217"/>
      <c r="O1572" s="217"/>
      <c r="P1572" s="218"/>
      <c r="Q1572" s="219"/>
      <c r="R1572" s="220" t="str">
        <f aca="true">IF(ISERROR($V1572),"",OFFSET('Smelter Look-up'!$C$4,$V1572-4,0)&amp;"")</f>
        <v/>
      </c>
      <c r="S1572" s="221" t="str">
        <f aca="true">IF(B1572="","",IF(ISERROR(MATCH($E1572,CL,0)),"Unknown",INDIRECT("'C'!$A$"&amp;MATCH($E1572,CL,0)+1)))</f>
        <v/>
      </c>
      <c r="T1572" s="221" t="str">
        <f aca="true">IF(B1572="","",IF(ISERROR(MATCH($J1572,SorP!$B$1:$B$6279,0)),"",INDIRECT("'SorP'!$A$"&amp;MATCH($S1572&amp;$J1572,SorP!C:C,0))))</f>
        <v/>
      </c>
      <c r="U1572" s="222"/>
      <c r="V1572" s="223" t="e">
        <f aca="false">IF(C1572="",NA(),IF(OR(C1572="Smelter not listed",C1572="Smelter not yet identified"),MATCH($B1572&amp;$D1572,'Smelter Look-up'!$J:$J,0),MATCH($B1572&amp;$C1572,'Smelter Look-up'!$J:$J,0)))</f>
        <v>#N/A</v>
      </c>
      <c r="X1572" s="179" t="n">
        <f aca="false">IF(AND(C1572="Smelter not listed",OR(LEN(D1572)=0,LEN(E1572)=0)),1,0)</f>
        <v>0</v>
      </c>
      <c r="AB1572" s="224" t="str">
        <f aca="false">B1572&amp;C1572</f>
        <v/>
      </c>
    </row>
    <row r="1573" s="179" customFormat="true" ht="20.25" hidden="false" customHeight="false" outlineLevel="0" collapsed="false">
      <c r="A1573" s="221"/>
      <c r="B1573" s="211" t="str">
        <f aca="false">IF(LEN(A1573)=0,"",INDEX('Smelter Look-up'!$A:$A,MATCH($A1573,'Smelter Look-up'!$E:$E,0)))</f>
        <v/>
      </c>
      <c r="C1573" s="212" t="str">
        <f aca="false">IF(LEN(A1573)=0,"",INDEX('Smelter Look-up'!$C:$C,MATCH($A1573,'Smelter Look-up'!$E:$E,0)))</f>
        <v/>
      </c>
      <c r="D1573" s="213"/>
      <c r="E1573" s="211" t="str">
        <f aca="true">IF(ISERROR($V1573),"",OFFSET('Smelter Look-up'!$D$4,$V1573-4,0)&amp;"")</f>
        <v/>
      </c>
      <c r="F1573" s="214" t="str">
        <f aca="true">IF(ISERROR($V1573),"",OFFSET('Smelter Look-up'!$E$4,$V1573-4,0))</f>
        <v/>
      </c>
      <c r="G1573" s="214" t="str">
        <f aca="true">IF(C1573=$X$4,IF(ISERROR($V1573),"Enter smelter details","RMI"),IF(ISERROR($V1573),"",OFFSET('Smelter Look-up'!$F$4,$V1573-4,0)))</f>
        <v/>
      </c>
      <c r="H1573" s="215" t="str">
        <f aca="true">IF(ISERROR($V1573),"",OFFSET('Smelter Look-up'!$G$4,$V1573-4,0))</f>
        <v/>
      </c>
      <c r="I1573" s="216" t="str">
        <f aca="true">IF(ISERROR($V1573),"",OFFSET('Smelter Look-up'!$H$4,$V1573-4,0))</f>
        <v/>
      </c>
      <c r="J1573" s="216" t="str">
        <f aca="true">IF(ISERROR($V1573),"",OFFSET('Smelter Look-up'!$I$4,$V1573-4,0))</f>
        <v/>
      </c>
      <c r="K1573" s="217"/>
      <c r="L1573" s="217"/>
      <c r="M1573" s="217"/>
      <c r="N1573" s="217"/>
      <c r="O1573" s="217"/>
      <c r="P1573" s="218"/>
      <c r="Q1573" s="219"/>
      <c r="R1573" s="220" t="str">
        <f aca="true">IF(ISERROR($V1573),"",OFFSET('Smelter Look-up'!$C$4,$V1573-4,0)&amp;"")</f>
        <v/>
      </c>
      <c r="S1573" s="221" t="str">
        <f aca="true">IF(B1573="","",IF(ISERROR(MATCH($E1573,CL,0)),"Unknown",INDIRECT("'C'!$A$"&amp;MATCH($E1573,CL,0)+1)))</f>
        <v/>
      </c>
      <c r="T1573" s="221" t="str">
        <f aca="true">IF(B1573="","",IF(ISERROR(MATCH($J1573,SorP!$B$1:$B$6279,0)),"",INDIRECT("'SorP'!$A$"&amp;MATCH($S1573&amp;$J1573,SorP!C:C,0))))</f>
        <v/>
      </c>
      <c r="U1573" s="222"/>
      <c r="V1573" s="223" t="e">
        <f aca="false">IF(C1573="",NA(),IF(OR(C1573="Smelter not listed",C1573="Smelter not yet identified"),MATCH($B1573&amp;$D1573,'Smelter Look-up'!$J:$J,0),MATCH($B1573&amp;$C1573,'Smelter Look-up'!$J:$J,0)))</f>
        <v>#N/A</v>
      </c>
      <c r="X1573" s="179" t="n">
        <f aca="false">IF(AND(C1573="Smelter not listed",OR(LEN(D1573)=0,LEN(E1573)=0)),1,0)</f>
        <v>0</v>
      </c>
      <c r="AB1573" s="224" t="str">
        <f aca="false">B1573&amp;C1573</f>
        <v/>
      </c>
    </row>
    <row r="1574" s="179" customFormat="true" ht="20.25" hidden="false" customHeight="false" outlineLevel="0" collapsed="false">
      <c r="A1574" s="221"/>
      <c r="B1574" s="211" t="str">
        <f aca="false">IF(LEN(A1574)=0,"",INDEX('Smelter Look-up'!$A:$A,MATCH($A1574,'Smelter Look-up'!$E:$E,0)))</f>
        <v/>
      </c>
      <c r="C1574" s="212" t="str">
        <f aca="false">IF(LEN(A1574)=0,"",INDEX('Smelter Look-up'!$C:$C,MATCH($A1574,'Smelter Look-up'!$E:$E,0)))</f>
        <v/>
      </c>
      <c r="D1574" s="213"/>
      <c r="E1574" s="211" t="str">
        <f aca="true">IF(ISERROR($V1574),"",OFFSET('Smelter Look-up'!$D$4,$V1574-4,0)&amp;"")</f>
        <v/>
      </c>
      <c r="F1574" s="214" t="str">
        <f aca="true">IF(ISERROR($V1574),"",OFFSET('Smelter Look-up'!$E$4,$V1574-4,0))</f>
        <v/>
      </c>
      <c r="G1574" s="214" t="str">
        <f aca="true">IF(C1574=$X$4,IF(ISERROR($V1574),"Enter smelter details","RMI"),IF(ISERROR($V1574),"",OFFSET('Smelter Look-up'!$F$4,$V1574-4,0)))</f>
        <v/>
      </c>
      <c r="H1574" s="215" t="str">
        <f aca="true">IF(ISERROR($V1574),"",OFFSET('Smelter Look-up'!$G$4,$V1574-4,0))</f>
        <v/>
      </c>
      <c r="I1574" s="216" t="str">
        <f aca="true">IF(ISERROR($V1574),"",OFFSET('Smelter Look-up'!$H$4,$V1574-4,0))</f>
        <v/>
      </c>
      <c r="J1574" s="216" t="str">
        <f aca="true">IF(ISERROR($V1574),"",OFFSET('Smelter Look-up'!$I$4,$V1574-4,0))</f>
        <v/>
      </c>
      <c r="K1574" s="217"/>
      <c r="L1574" s="217"/>
      <c r="M1574" s="217"/>
      <c r="N1574" s="217"/>
      <c r="O1574" s="217"/>
      <c r="P1574" s="218"/>
      <c r="Q1574" s="219"/>
      <c r="R1574" s="220" t="str">
        <f aca="true">IF(ISERROR($V1574),"",OFFSET('Smelter Look-up'!$C$4,$V1574-4,0)&amp;"")</f>
        <v/>
      </c>
      <c r="S1574" s="221" t="str">
        <f aca="true">IF(B1574="","",IF(ISERROR(MATCH($E1574,CL,0)),"Unknown",INDIRECT("'C'!$A$"&amp;MATCH($E1574,CL,0)+1)))</f>
        <v/>
      </c>
      <c r="T1574" s="221" t="str">
        <f aca="true">IF(B1574="","",IF(ISERROR(MATCH($J1574,SorP!$B$1:$B$6279,0)),"",INDIRECT("'SorP'!$A$"&amp;MATCH($S1574&amp;$J1574,SorP!C:C,0))))</f>
        <v/>
      </c>
      <c r="U1574" s="222"/>
      <c r="V1574" s="223" t="e">
        <f aca="false">IF(C1574="",NA(),IF(OR(C1574="Smelter not listed",C1574="Smelter not yet identified"),MATCH($B1574&amp;$D1574,'Smelter Look-up'!$J:$J,0),MATCH($B1574&amp;$C1574,'Smelter Look-up'!$J:$J,0)))</f>
        <v>#N/A</v>
      </c>
      <c r="X1574" s="179" t="n">
        <f aca="false">IF(AND(C1574="Smelter not listed",OR(LEN(D1574)=0,LEN(E1574)=0)),1,0)</f>
        <v>0</v>
      </c>
      <c r="AB1574" s="224" t="str">
        <f aca="false">B1574&amp;C1574</f>
        <v/>
      </c>
    </row>
    <row r="1575" s="179" customFormat="true" ht="20.25" hidden="false" customHeight="false" outlineLevel="0" collapsed="false">
      <c r="A1575" s="221"/>
      <c r="B1575" s="211" t="str">
        <f aca="false">IF(LEN(A1575)=0,"",INDEX('Smelter Look-up'!$A:$A,MATCH($A1575,'Smelter Look-up'!$E:$E,0)))</f>
        <v/>
      </c>
      <c r="C1575" s="212" t="str">
        <f aca="false">IF(LEN(A1575)=0,"",INDEX('Smelter Look-up'!$C:$C,MATCH($A1575,'Smelter Look-up'!$E:$E,0)))</f>
        <v/>
      </c>
      <c r="D1575" s="213"/>
      <c r="E1575" s="211" t="str">
        <f aca="true">IF(ISERROR($V1575),"",OFFSET('Smelter Look-up'!$D$4,$V1575-4,0)&amp;"")</f>
        <v/>
      </c>
      <c r="F1575" s="214" t="str">
        <f aca="true">IF(ISERROR($V1575),"",OFFSET('Smelter Look-up'!$E$4,$V1575-4,0))</f>
        <v/>
      </c>
      <c r="G1575" s="214" t="str">
        <f aca="true">IF(C1575=$X$4,IF(ISERROR($V1575),"Enter smelter details","RMI"),IF(ISERROR($V1575),"",OFFSET('Smelter Look-up'!$F$4,$V1575-4,0)))</f>
        <v/>
      </c>
      <c r="H1575" s="215" t="str">
        <f aca="true">IF(ISERROR($V1575),"",OFFSET('Smelter Look-up'!$G$4,$V1575-4,0))</f>
        <v/>
      </c>
      <c r="I1575" s="216" t="str">
        <f aca="true">IF(ISERROR($V1575),"",OFFSET('Smelter Look-up'!$H$4,$V1575-4,0))</f>
        <v/>
      </c>
      <c r="J1575" s="216" t="str">
        <f aca="true">IF(ISERROR($V1575),"",OFFSET('Smelter Look-up'!$I$4,$V1575-4,0))</f>
        <v/>
      </c>
      <c r="K1575" s="217"/>
      <c r="L1575" s="217"/>
      <c r="M1575" s="217"/>
      <c r="N1575" s="217"/>
      <c r="O1575" s="217"/>
      <c r="P1575" s="218"/>
      <c r="Q1575" s="219"/>
      <c r="R1575" s="220" t="str">
        <f aca="true">IF(ISERROR($V1575),"",OFFSET('Smelter Look-up'!$C$4,$V1575-4,0)&amp;"")</f>
        <v/>
      </c>
      <c r="S1575" s="221" t="str">
        <f aca="true">IF(B1575="","",IF(ISERROR(MATCH($E1575,CL,0)),"Unknown",INDIRECT("'C'!$A$"&amp;MATCH($E1575,CL,0)+1)))</f>
        <v/>
      </c>
      <c r="T1575" s="221" t="str">
        <f aca="true">IF(B1575="","",IF(ISERROR(MATCH($J1575,SorP!$B$1:$B$6279,0)),"",INDIRECT("'SorP'!$A$"&amp;MATCH($S1575&amp;$J1575,SorP!C:C,0))))</f>
        <v/>
      </c>
      <c r="U1575" s="222"/>
      <c r="V1575" s="223" t="e">
        <f aca="false">IF(C1575="",NA(),IF(OR(C1575="Smelter not listed",C1575="Smelter not yet identified"),MATCH($B1575&amp;$D1575,'Smelter Look-up'!$J:$J,0),MATCH($B1575&amp;$C1575,'Smelter Look-up'!$J:$J,0)))</f>
        <v>#N/A</v>
      </c>
      <c r="X1575" s="179" t="n">
        <f aca="false">IF(AND(C1575="Smelter not listed",OR(LEN(D1575)=0,LEN(E1575)=0)),1,0)</f>
        <v>0</v>
      </c>
      <c r="AB1575" s="224" t="str">
        <f aca="false">B1575&amp;C1575</f>
        <v/>
      </c>
    </row>
    <row r="1576" s="179" customFormat="true" ht="20.25" hidden="false" customHeight="false" outlineLevel="0" collapsed="false">
      <c r="A1576" s="221"/>
      <c r="B1576" s="211" t="str">
        <f aca="false">IF(LEN(A1576)=0,"",INDEX('Smelter Look-up'!$A:$A,MATCH($A1576,'Smelter Look-up'!$E:$E,0)))</f>
        <v/>
      </c>
      <c r="C1576" s="212" t="str">
        <f aca="false">IF(LEN(A1576)=0,"",INDEX('Smelter Look-up'!$C:$C,MATCH($A1576,'Smelter Look-up'!$E:$E,0)))</f>
        <v/>
      </c>
      <c r="D1576" s="213"/>
      <c r="E1576" s="211" t="str">
        <f aca="true">IF(ISERROR($V1576),"",OFFSET('Smelter Look-up'!$D$4,$V1576-4,0)&amp;"")</f>
        <v/>
      </c>
      <c r="F1576" s="214" t="str">
        <f aca="true">IF(ISERROR($V1576),"",OFFSET('Smelter Look-up'!$E$4,$V1576-4,0))</f>
        <v/>
      </c>
      <c r="G1576" s="214" t="str">
        <f aca="true">IF(C1576=$X$4,IF(ISERROR($V1576),"Enter smelter details","RMI"),IF(ISERROR($V1576),"",OFFSET('Smelter Look-up'!$F$4,$V1576-4,0)))</f>
        <v/>
      </c>
      <c r="H1576" s="215" t="str">
        <f aca="true">IF(ISERROR($V1576),"",OFFSET('Smelter Look-up'!$G$4,$V1576-4,0))</f>
        <v/>
      </c>
      <c r="I1576" s="216" t="str">
        <f aca="true">IF(ISERROR($V1576),"",OFFSET('Smelter Look-up'!$H$4,$V1576-4,0))</f>
        <v/>
      </c>
      <c r="J1576" s="216" t="str">
        <f aca="true">IF(ISERROR($V1576),"",OFFSET('Smelter Look-up'!$I$4,$V1576-4,0))</f>
        <v/>
      </c>
      <c r="K1576" s="217"/>
      <c r="L1576" s="217"/>
      <c r="M1576" s="217"/>
      <c r="N1576" s="217"/>
      <c r="O1576" s="217"/>
      <c r="P1576" s="218"/>
      <c r="Q1576" s="219"/>
      <c r="R1576" s="220" t="str">
        <f aca="true">IF(ISERROR($V1576),"",OFFSET('Smelter Look-up'!$C$4,$V1576-4,0)&amp;"")</f>
        <v/>
      </c>
      <c r="S1576" s="221" t="str">
        <f aca="true">IF(B1576="","",IF(ISERROR(MATCH($E1576,CL,0)),"Unknown",INDIRECT("'C'!$A$"&amp;MATCH($E1576,CL,0)+1)))</f>
        <v/>
      </c>
      <c r="T1576" s="221" t="str">
        <f aca="true">IF(B1576="","",IF(ISERROR(MATCH($J1576,SorP!$B$1:$B$6279,0)),"",INDIRECT("'SorP'!$A$"&amp;MATCH($S1576&amp;$J1576,SorP!C:C,0))))</f>
        <v/>
      </c>
      <c r="U1576" s="222"/>
      <c r="V1576" s="223" t="e">
        <f aca="false">IF(C1576="",NA(),IF(OR(C1576="Smelter not listed",C1576="Smelter not yet identified"),MATCH($B1576&amp;$D1576,'Smelter Look-up'!$J:$J,0),MATCH($B1576&amp;$C1576,'Smelter Look-up'!$J:$J,0)))</f>
        <v>#N/A</v>
      </c>
      <c r="X1576" s="179" t="n">
        <f aca="false">IF(AND(C1576="Smelter not listed",OR(LEN(D1576)=0,LEN(E1576)=0)),1,0)</f>
        <v>0</v>
      </c>
      <c r="AB1576" s="224" t="str">
        <f aca="false">B1576&amp;C1576</f>
        <v/>
      </c>
    </row>
    <row r="1577" s="179" customFormat="true" ht="20.25" hidden="false" customHeight="false" outlineLevel="0" collapsed="false">
      <c r="A1577" s="221"/>
      <c r="B1577" s="211" t="str">
        <f aca="false">IF(LEN(A1577)=0,"",INDEX('Smelter Look-up'!$A:$A,MATCH($A1577,'Smelter Look-up'!$E:$E,0)))</f>
        <v/>
      </c>
      <c r="C1577" s="212" t="str">
        <f aca="false">IF(LEN(A1577)=0,"",INDEX('Smelter Look-up'!$C:$C,MATCH($A1577,'Smelter Look-up'!$E:$E,0)))</f>
        <v/>
      </c>
      <c r="D1577" s="213"/>
      <c r="E1577" s="211" t="str">
        <f aca="true">IF(ISERROR($V1577),"",OFFSET('Smelter Look-up'!$D$4,$V1577-4,0)&amp;"")</f>
        <v/>
      </c>
      <c r="F1577" s="214" t="str">
        <f aca="true">IF(ISERROR($V1577),"",OFFSET('Smelter Look-up'!$E$4,$V1577-4,0))</f>
        <v/>
      </c>
      <c r="G1577" s="214" t="str">
        <f aca="true">IF(C1577=$X$4,IF(ISERROR($V1577),"Enter smelter details","RMI"),IF(ISERROR($V1577),"",OFFSET('Smelter Look-up'!$F$4,$V1577-4,0)))</f>
        <v/>
      </c>
      <c r="H1577" s="215" t="str">
        <f aca="true">IF(ISERROR($V1577),"",OFFSET('Smelter Look-up'!$G$4,$V1577-4,0))</f>
        <v/>
      </c>
      <c r="I1577" s="216" t="str">
        <f aca="true">IF(ISERROR($V1577),"",OFFSET('Smelter Look-up'!$H$4,$V1577-4,0))</f>
        <v/>
      </c>
      <c r="J1577" s="216" t="str">
        <f aca="true">IF(ISERROR($V1577),"",OFFSET('Smelter Look-up'!$I$4,$V1577-4,0))</f>
        <v/>
      </c>
      <c r="K1577" s="217"/>
      <c r="L1577" s="217"/>
      <c r="M1577" s="217"/>
      <c r="N1577" s="217"/>
      <c r="O1577" s="217"/>
      <c r="P1577" s="218"/>
      <c r="Q1577" s="219"/>
      <c r="R1577" s="220" t="str">
        <f aca="true">IF(ISERROR($V1577),"",OFFSET('Smelter Look-up'!$C$4,$V1577-4,0)&amp;"")</f>
        <v/>
      </c>
      <c r="S1577" s="221" t="str">
        <f aca="true">IF(B1577="","",IF(ISERROR(MATCH($E1577,CL,0)),"Unknown",INDIRECT("'C'!$A$"&amp;MATCH($E1577,CL,0)+1)))</f>
        <v/>
      </c>
      <c r="T1577" s="221" t="str">
        <f aca="true">IF(B1577="","",IF(ISERROR(MATCH($J1577,SorP!$B$1:$B$6279,0)),"",INDIRECT("'SorP'!$A$"&amp;MATCH($S1577&amp;$J1577,SorP!C:C,0))))</f>
        <v/>
      </c>
      <c r="U1577" s="222"/>
      <c r="V1577" s="223" t="e">
        <f aca="false">IF(C1577="",NA(),IF(OR(C1577="Smelter not listed",C1577="Smelter not yet identified"),MATCH($B1577&amp;$D1577,'Smelter Look-up'!$J:$J,0),MATCH($B1577&amp;$C1577,'Smelter Look-up'!$J:$J,0)))</f>
        <v>#N/A</v>
      </c>
      <c r="X1577" s="179" t="n">
        <f aca="false">IF(AND(C1577="Smelter not listed",OR(LEN(D1577)=0,LEN(E1577)=0)),1,0)</f>
        <v>0</v>
      </c>
      <c r="AB1577" s="224" t="str">
        <f aca="false">B1577&amp;C1577</f>
        <v/>
      </c>
    </row>
    <row r="1578" s="179" customFormat="true" ht="20.25" hidden="false" customHeight="false" outlineLevel="0" collapsed="false">
      <c r="A1578" s="221"/>
      <c r="B1578" s="211" t="str">
        <f aca="false">IF(LEN(A1578)=0,"",INDEX('Smelter Look-up'!$A:$A,MATCH($A1578,'Smelter Look-up'!$E:$E,0)))</f>
        <v/>
      </c>
      <c r="C1578" s="212" t="str">
        <f aca="false">IF(LEN(A1578)=0,"",INDEX('Smelter Look-up'!$C:$C,MATCH($A1578,'Smelter Look-up'!$E:$E,0)))</f>
        <v/>
      </c>
      <c r="D1578" s="213"/>
      <c r="E1578" s="211" t="str">
        <f aca="true">IF(ISERROR($V1578),"",OFFSET('Smelter Look-up'!$D$4,$V1578-4,0)&amp;"")</f>
        <v/>
      </c>
      <c r="F1578" s="214" t="str">
        <f aca="true">IF(ISERROR($V1578),"",OFFSET('Smelter Look-up'!$E$4,$V1578-4,0))</f>
        <v/>
      </c>
      <c r="G1578" s="214" t="str">
        <f aca="true">IF(C1578=$X$4,IF(ISERROR($V1578),"Enter smelter details","RMI"),IF(ISERROR($V1578),"",OFFSET('Smelter Look-up'!$F$4,$V1578-4,0)))</f>
        <v/>
      </c>
      <c r="H1578" s="215" t="str">
        <f aca="true">IF(ISERROR($V1578),"",OFFSET('Smelter Look-up'!$G$4,$V1578-4,0))</f>
        <v/>
      </c>
      <c r="I1578" s="216" t="str">
        <f aca="true">IF(ISERROR($V1578),"",OFFSET('Smelter Look-up'!$H$4,$V1578-4,0))</f>
        <v/>
      </c>
      <c r="J1578" s="216" t="str">
        <f aca="true">IF(ISERROR($V1578),"",OFFSET('Smelter Look-up'!$I$4,$V1578-4,0))</f>
        <v/>
      </c>
      <c r="K1578" s="217"/>
      <c r="L1578" s="217"/>
      <c r="M1578" s="217"/>
      <c r="N1578" s="217"/>
      <c r="O1578" s="217"/>
      <c r="P1578" s="218"/>
      <c r="Q1578" s="219"/>
      <c r="R1578" s="220" t="str">
        <f aca="true">IF(ISERROR($V1578),"",OFFSET('Smelter Look-up'!$C$4,$V1578-4,0)&amp;"")</f>
        <v/>
      </c>
      <c r="S1578" s="221" t="str">
        <f aca="true">IF(B1578="","",IF(ISERROR(MATCH($E1578,CL,0)),"Unknown",INDIRECT("'C'!$A$"&amp;MATCH($E1578,CL,0)+1)))</f>
        <v/>
      </c>
      <c r="T1578" s="221" t="str">
        <f aca="true">IF(B1578="","",IF(ISERROR(MATCH($J1578,SorP!$B$1:$B$6279,0)),"",INDIRECT("'SorP'!$A$"&amp;MATCH($S1578&amp;$J1578,SorP!C:C,0))))</f>
        <v/>
      </c>
      <c r="U1578" s="222"/>
      <c r="V1578" s="223" t="e">
        <f aca="false">IF(C1578="",NA(),IF(OR(C1578="Smelter not listed",C1578="Smelter not yet identified"),MATCH($B1578&amp;$D1578,'Smelter Look-up'!$J:$J,0),MATCH($B1578&amp;$C1578,'Smelter Look-up'!$J:$J,0)))</f>
        <v>#N/A</v>
      </c>
      <c r="X1578" s="179" t="n">
        <f aca="false">IF(AND(C1578="Smelter not listed",OR(LEN(D1578)=0,LEN(E1578)=0)),1,0)</f>
        <v>0</v>
      </c>
      <c r="AB1578" s="224" t="str">
        <f aca="false">B1578&amp;C1578</f>
        <v/>
      </c>
    </row>
    <row r="1579" s="179" customFormat="true" ht="20.25" hidden="false" customHeight="false" outlineLevel="0" collapsed="false">
      <c r="A1579" s="221"/>
      <c r="B1579" s="211" t="str">
        <f aca="false">IF(LEN(A1579)=0,"",INDEX('Smelter Look-up'!$A:$A,MATCH($A1579,'Smelter Look-up'!$E:$E,0)))</f>
        <v/>
      </c>
      <c r="C1579" s="212" t="str">
        <f aca="false">IF(LEN(A1579)=0,"",INDEX('Smelter Look-up'!$C:$C,MATCH($A1579,'Smelter Look-up'!$E:$E,0)))</f>
        <v/>
      </c>
      <c r="D1579" s="213"/>
      <c r="E1579" s="211" t="str">
        <f aca="true">IF(ISERROR($V1579),"",OFFSET('Smelter Look-up'!$D$4,$V1579-4,0)&amp;"")</f>
        <v/>
      </c>
      <c r="F1579" s="214" t="str">
        <f aca="true">IF(ISERROR($V1579),"",OFFSET('Smelter Look-up'!$E$4,$V1579-4,0))</f>
        <v/>
      </c>
      <c r="G1579" s="214" t="str">
        <f aca="true">IF(C1579=$X$4,IF(ISERROR($V1579),"Enter smelter details","RMI"),IF(ISERROR($V1579),"",OFFSET('Smelter Look-up'!$F$4,$V1579-4,0)))</f>
        <v/>
      </c>
      <c r="H1579" s="215" t="str">
        <f aca="true">IF(ISERROR($V1579),"",OFFSET('Smelter Look-up'!$G$4,$V1579-4,0))</f>
        <v/>
      </c>
      <c r="I1579" s="216" t="str">
        <f aca="true">IF(ISERROR($V1579),"",OFFSET('Smelter Look-up'!$H$4,$V1579-4,0))</f>
        <v/>
      </c>
      <c r="J1579" s="216" t="str">
        <f aca="true">IF(ISERROR($V1579),"",OFFSET('Smelter Look-up'!$I$4,$V1579-4,0))</f>
        <v/>
      </c>
      <c r="K1579" s="217"/>
      <c r="L1579" s="217"/>
      <c r="M1579" s="217"/>
      <c r="N1579" s="217"/>
      <c r="O1579" s="217"/>
      <c r="P1579" s="218"/>
      <c r="Q1579" s="219"/>
      <c r="R1579" s="220" t="str">
        <f aca="true">IF(ISERROR($V1579),"",OFFSET('Smelter Look-up'!$C$4,$V1579-4,0)&amp;"")</f>
        <v/>
      </c>
      <c r="S1579" s="221" t="str">
        <f aca="true">IF(B1579="","",IF(ISERROR(MATCH($E1579,CL,0)),"Unknown",INDIRECT("'C'!$A$"&amp;MATCH($E1579,CL,0)+1)))</f>
        <v/>
      </c>
      <c r="T1579" s="221" t="str">
        <f aca="true">IF(B1579="","",IF(ISERROR(MATCH($J1579,SorP!$B$1:$B$6279,0)),"",INDIRECT("'SorP'!$A$"&amp;MATCH($S1579&amp;$J1579,SorP!C:C,0))))</f>
        <v/>
      </c>
      <c r="U1579" s="222"/>
      <c r="V1579" s="223" t="e">
        <f aca="false">IF(C1579="",NA(),IF(OR(C1579="Smelter not listed",C1579="Smelter not yet identified"),MATCH($B1579&amp;$D1579,'Smelter Look-up'!$J:$J,0),MATCH($B1579&amp;$C1579,'Smelter Look-up'!$J:$J,0)))</f>
        <v>#N/A</v>
      </c>
      <c r="X1579" s="179" t="n">
        <f aca="false">IF(AND(C1579="Smelter not listed",OR(LEN(D1579)=0,LEN(E1579)=0)),1,0)</f>
        <v>0</v>
      </c>
      <c r="AB1579" s="224" t="str">
        <f aca="false">B1579&amp;C1579</f>
        <v/>
      </c>
    </row>
    <row r="1580" s="179" customFormat="true" ht="20.25" hidden="false" customHeight="false" outlineLevel="0" collapsed="false">
      <c r="A1580" s="221"/>
      <c r="B1580" s="211" t="str">
        <f aca="false">IF(LEN(A1580)=0,"",INDEX('Smelter Look-up'!$A:$A,MATCH($A1580,'Smelter Look-up'!$E:$E,0)))</f>
        <v/>
      </c>
      <c r="C1580" s="212" t="str">
        <f aca="false">IF(LEN(A1580)=0,"",INDEX('Smelter Look-up'!$C:$C,MATCH($A1580,'Smelter Look-up'!$E:$E,0)))</f>
        <v/>
      </c>
      <c r="D1580" s="213"/>
      <c r="E1580" s="211" t="str">
        <f aca="true">IF(ISERROR($V1580),"",OFFSET('Smelter Look-up'!$D$4,$V1580-4,0)&amp;"")</f>
        <v/>
      </c>
      <c r="F1580" s="214" t="str">
        <f aca="true">IF(ISERROR($V1580),"",OFFSET('Smelter Look-up'!$E$4,$V1580-4,0))</f>
        <v/>
      </c>
      <c r="G1580" s="214" t="str">
        <f aca="true">IF(C1580=$X$4,IF(ISERROR($V1580),"Enter smelter details","RMI"),IF(ISERROR($V1580),"",OFFSET('Smelter Look-up'!$F$4,$V1580-4,0)))</f>
        <v/>
      </c>
      <c r="H1580" s="215" t="str">
        <f aca="true">IF(ISERROR($V1580),"",OFFSET('Smelter Look-up'!$G$4,$V1580-4,0))</f>
        <v/>
      </c>
      <c r="I1580" s="216" t="str">
        <f aca="true">IF(ISERROR($V1580),"",OFFSET('Smelter Look-up'!$H$4,$V1580-4,0))</f>
        <v/>
      </c>
      <c r="J1580" s="216" t="str">
        <f aca="true">IF(ISERROR($V1580),"",OFFSET('Smelter Look-up'!$I$4,$V1580-4,0))</f>
        <v/>
      </c>
      <c r="K1580" s="217"/>
      <c r="L1580" s="217"/>
      <c r="M1580" s="217"/>
      <c r="N1580" s="217"/>
      <c r="O1580" s="217"/>
      <c r="P1580" s="218"/>
      <c r="Q1580" s="219"/>
      <c r="R1580" s="220" t="str">
        <f aca="true">IF(ISERROR($V1580),"",OFFSET('Smelter Look-up'!$C$4,$V1580-4,0)&amp;"")</f>
        <v/>
      </c>
      <c r="S1580" s="221" t="str">
        <f aca="true">IF(B1580="","",IF(ISERROR(MATCH($E1580,CL,0)),"Unknown",INDIRECT("'C'!$A$"&amp;MATCH($E1580,CL,0)+1)))</f>
        <v/>
      </c>
      <c r="T1580" s="221" t="str">
        <f aca="true">IF(B1580="","",IF(ISERROR(MATCH($J1580,SorP!$B$1:$B$6279,0)),"",INDIRECT("'SorP'!$A$"&amp;MATCH($S1580&amp;$J1580,SorP!C:C,0))))</f>
        <v/>
      </c>
      <c r="U1580" s="222"/>
      <c r="V1580" s="223" t="e">
        <f aca="false">IF(C1580="",NA(),IF(OR(C1580="Smelter not listed",C1580="Smelter not yet identified"),MATCH($B1580&amp;$D1580,'Smelter Look-up'!$J:$J,0),MATCH($B1580&amp;$C1580,'Smelter Look-up'!$J:$J,0)))</f>
        <v>#N/A</v>
      </c>
      <c r="X1580" s="179" t="n">
        <f aca="false">IF(AND(C1580="Smelter not listed",OR(LEN(D1580)=0,LEN(E1580)=0)),1,0)</f>
        <v>0</v>
      </c>
      <c r="AB1580" s="224" t="str">
        <f aca="false">B1580&amp;C1580</f>
        <v/>
      </c>
    </row>
    <row r="1581" s="179" customFormat="true" ht="20.25" hidden="false" customHeight="false" outlineLevel="0" collapsed="false">
      <c r="A1581" s="221"/>
      <c r="B1581" s="211" t="str">
        <f aca="false">IF(LEN(A1581)=0,"",INDEX('Smelter Look-up'!$A:$A,MATCH($A1581,'Smelter Look-up'!$E:$E,0)))</f>
        <v/>
      </c>
      <c r="C1581" s="212" t="str">
        <f aca="false">IF(LEN(A1581)=0,"",INDEX('Smelter Look-up'!$C:$C,MATCH($A1581,'Smelter Look-up'!$E:$E,0)))</f>
        <v/>
      </c>
      <c r="D1581" s="213"/>
      <c r="E1581" s="211" t="str">
        <f aca="true">IF(ISERROR($V1581),"",OFFSET('Smelter Look-up'!$D$4,$V1581-4,0)&amp;"")</f>
        <v/>
      </c>
      <c r="F1581" s="214" t="str">
        <f aca="true">IF(ISERROR($V1581),"",OFFSET('Smelter Look-up'!$E$4,$V1581-4,0))</f>
        <v/>
      </c>
      <c r="G1581" s="214" t="str">
        <f aca="true">IF(C1581=$X$4,IF(ISERROR($V1581),"Enter smelter details","RMI"),IF(ISERROR($V1581),"",OFFSET('Smelter Look-up'!$F$4,$V1581-4,0)))</f>
        <v/>
      </c>
      <c r="H1581" s="215" t="str">
        <f aca="true">IF(ISERROR($V1581),"",OFFSET('Smelter Look-up'!$G$4,$V1581-4,0))</f>
        <v/>
      </c>
      <c r="I1581" s="216" t="str">
        <f aca="true">IF(ISERROR($V1581),"",OFFSET('Smelter Look-up'!$H$4,$V1581-4,0))</f>
        <v/>
      </c>
      <c r="J1581" s="216" t="str">
        <f aca="true">IF(ISERROR($V1581),"",OFFSET('Smelter Look-up'!$I$4,$V1581-4,0))</f>
        <v/>
      </c>
      <c r="K1581" s="217"/>
      <c r="L1581" s="217"/>
      <c r="M1581" s="217"/>
      <c r="N1581" s="217"/>
      <c r="O1581" s="217"/>
      <c r="P1581" s="218"/>
      <c r="Q1581" s="219"/>
      <c r="R1581" s="220" t="str">
        <f aca="true">IF(ISERROR($V1581),"",OFFSET('Smelter Look-up'!$C$4,$V1581-4,0)&amp;"")</f>
        <v/>
      </c>
      <c r="S1581" s="221" t="str">
        <f aca="true">IF(B1581="","",IF(ISERROR(MATCH($E1581,CL,0)),"Unknown",INDIRECT("'C'!$A$"&amp;MATCH($E1581,CL,0)+1)))</f>
        <v/>
      </c>
      <c r="T1581" s="221" t="str">
        <f aca="true">IF(B1581="","",IF(ISERROR(MATCH($J1581,SorP!$B$1:$B$6279,0)),"",INDIRECT("'SorP'!$A$"&amp;MATCH($S1581&amp;$J1581,SorP!C:C,0))))</f>
        <v/>
      </c>
      <c r="U1581" s="222"/>
      <c r="V1581" s="223" t="e">
        <f aca="false">IF(C1581="",NA(),IF(OR(C1581="Smelter not listed",C1581="Smelter not yet identified"),MATCH($B1581&amp;$D1581,'Smelter Look-up'!$J:$J,0),MATCH($B1581&amp;$C1581,'Smelter Look-up'!$J:$J,0)))</f>
        <v>#N/A</v>
      </c>
      <c r="X1581" s="179" t="n">
        <f aca="false">IF(AND(C1581="Smelter not listed",OR(LEN(D1581)=0,LEN(E1581)=0)),1,0)</f>
        <v>0</v>
      </c>
      <c r="AB1581" s="224" t="str">
        <f aca="false">B1581&amp;C1581</f>
        <v/>
      </c>
    </row>
    <row r="1582" s="179" customFormat="true" ht="20.25" hidden="false" customHeight="false" outlineLevel="0" collapsed="false">
      <c r="A1582" s="221"/>
      <c r="B1582" s="211" t="str">
        <f aca="false">IF(LEN(A1582)=0,"",INDEX('Smelter Look-up'!$A:$A,MATCH($A1582,'Smelter Look-up'!$E:$E,0)))</f>
        <v/>
      </c>
      <c r="C1582" s="212" t="str">
        <f aca="false">IF(LEN(A1582)=0,"",INDEX('Smelter Look-up'!$C:$C,MATCH($A1582,'Smelter Look-up'!$E:$E,0)))</f>
        <v/>
      </c>
      <c r="D1582" s="213"/>
      <c r="E1582" s="211" t="str">
        <f aca="true">IF(ISERROR($V1582),"",OFFSET('Smelter Look-up'!$D$4,$V1582-4,0)&amp;"")</f>
        <v/>
      </c>
      <c r="F1582" s="214" t="str">
        <f aca="true">IF(ISERROR($V1582),"",OFFSET('Smelter Look-up'!$E$4,$V1582-4,0))</f>
        <v/>
      </c>
      <c r="G1582" s="214" t="str">
        <f aca="true">IF(C1582=$X$4,IF(ISERROR($V1582),"Enter smelter details","RMI"),IF(ISERROR($V1582),"",OFFSET('Smelter Look-up'!$F$4,$V1582-4,0)))</f>
        <v/>
      </c>
      <c r="H1582" s="215" t="str">
        <f aca="true">IF(ISERROR($V1582),"",OFFSET('Smelter Look-up'!$G$4,$V1582-4,0))</f>
        <v/>
      </c>
      <c r="I1582" s="216" t="str">
        <f aca="true">IF(ISERROR($V1582),"",OFFSET('Smelter Look-up'!$H$4,$V1582-4,0))</f>
        <v/>
      </c>
      <c r="J1582" s="216" t="str">
        <f aca="true">IF(ISERROR($V1582),"",OFFSET('Smelter Look-up'!$I$4,$V1582-4,0))</f>
        <v/>
      </c>
      <c r="K1582" s="217"/>
      <c r="L1582" s="217"/>
      <c r="M1582" s="217"/>
      <c r="N1582" s="217"/>
      <c r="O1582" s="217"/>
      <c r="P1582" s="218"/>
      <c r="Q1582" s="219"/>
      <c r="R1582" s="220" t="str">
        <f aca="true">IF(ISERROR($V1582),"",OFFSET('Smelter Look-up'!$C$4,$V1582-4,0)&amp;"")</f>
        <v/>
      </c>
      <c r="S1582" s="221" t="str">
        <f aca="true">IF(B1582="","",IF(ISERROR(MATCH($E1582,CL,0)),"Unknown",INDIRECT("'C'!$A$"&amp;MATCH($E1582,CL,0)+1)))</f>
        <v/>
      </c>
      <c r="T1582" s="221" t="str">
        <f aca="true">IF(B1582="","",IF(ISERROR(MATCH($J1582,SorP!$B$1:$B$6279,0)),"",INDIRECT("'SorP'!$A$"&amp;MATCH($S1582&amp;$J1582,SorP!C:C,0))))</f>
        <v/>
      </c>
      <c r="U1582" s="222"/>
      <c r="V1582" s="223" t="e">
        <f aca="false">IF(C1582="",NA(),IF(OR(C1582="Smelter not listed",C1582="Smelter not yet identified"),MATCH($B1582&amp;$D1582,'Smelter Look-up'!$J:$J,0),MATCH($B1582&amp;$C1582,'Smelter Look-up'!$J:$J,0)))</f>
        <v>#N/A</v>
      </c>
      <c r="X1582" s="179" t="n">
        <f aca="false">IF(AND(C1582="Smelter not listed",OR(LEN(D1582)=0,LEN(E1582)=0)),1,0)</f>
        <v>0</v>
      </c>
      <c r="AB1582" s="224" t="str">
        <f aca="false">B1582&amp;C1582</f>
        <v/>
      </c>
    </row>
    <row r="1583" s="179" customFormat="true" ht="20.25" hidden="false" customHeight="false" outlineLevel="0" collapsed="false">
      <c r="A1583" s="221"/>
      <c r="B1583" s="211" t="str">
        <f aca="false">IF(LEN(A1583)=0,"",INDEX('Smelter Look-up'!$A:$A,MATCH($A1583,'Smelter Look-up'!$E:$E,0)))</f>
        <v/>
      </c>
      <c r="C1583" s="212" t="str">
        <f aca="false">IF(LEN(A1583)=0,"",INDEX('Smelter Look-up'!$C:$C,MATCH($A1583,'Smelter Look-up'!$E:$E,0)))</f>
        <v/>
      </c>
      <c r="D1583" s="213"/>
      <c r="E1583" s="211" t="str">
        <f aca="true">IF(ISERROR($V1583),"",OFFSET('Smelter Look-up'!$D$4,$V1583-4,0)&amp;"")</f>
        <v/>
      </c>
      <c r="F1583" s="214" t="str">
        <f aca="true">IF(ISERROR($V1583),"",OFFSET('Smelter Look-up'!$E$4,$V1583-4,0))</f>
        <v/>
      </c>
      <c r="G1583" s="214" t="str">
        <f aca="true">IF(C1583=$X$4,IF(ISERROR($V1583),"Enter smelter details","RMI"),IF(ISERROR($V1583),"",OFFSET('Smelter Look-up'!$F$4,$V1583-4,0)))</f>
        <v/>
      </c>
      <c r="H1583" s="215" t="str">
        <f aca="true">IF(ISERROR($V1583),"",OFFSET('Smelter Look-up'!$G$4,$V1583-4,0))</f>
        <v/>
      </c>
      <c r="I1583" s="216" t="str">
        <f aca="true">IF(ISERROR($V1583),"",OFFSET('Smelter Look-up'!$H$4,$V1583-4,0))</f>
        <v/>
      </c>
      <c r="J1583" s="216" t="str">
        <f aca="true">IF(ISERROR($V1583),"",OFFSET('Smelter Look-up'!$I$4,$V1583-4,0))</f>
        <v/>
      </c>
      <c r="K1583" s="217"/>
      <c r="L1583" s="217"/>
      <c r="M1583" s="217"/>
      <c r="N1583" s="217"/>
      <c r="O1583" s="217"/>
      <c r="P1583" s="218"/>
      <c r="Q1583" s="219"/>
      <c r="R1583" s="220" t="str">
        <f aca="true">IF(ISERROR($V1583),"",OFFSET('Smelter Look-up'!$C$4,$V1583-4,0)&amp;"")</f>
        <v/>
      </c>
      <c r="S1583" s="221" t="str">
        <f aca="true">IF(B1583="","",IF(ISERROR(MATCH($E1583,CL,0)),"Unknown",INDIRECT("'C'!$A$"&amp;MATCH($E1583,CL,0)+1)))</f>
        <v/>
      </c>
      <c r="T1583" s="221" t="str">
        <f aca="true">IF(B1583="","",IF(ISERROR(MATCH($J1583,SorP!$B$1:$B$6279,0)),"",INDIRECT("'SorP'!$A$"&amp;MATCH($S1583&amp;$J1583,SorP!C:C,0))))</f>
        <v/>
      </c>
      <c r="U1583" s="222"/>
      <c r="V1583" s="223" t="e">
        <f aca="false">IF(C1583="",NA(),IF(OR(C1583="Smelter not listed",C1583="Smelter not yet identified"),MATCH($B1583&amp;$D1583,'Smelter Look-up'!$J:$J,0),MATCH($B1583&amp;$C1583,'Smelter Look-up'!$J:$J,0)))</f>
        <v>#N/A</v>
      </c>
      <c r="X1583" s="179" t="n">
        <f aca="false">IF(AND(C1583="Smelter not listed",OR(LEN(D1583)=0,LEN(E1583)=0)),1,0)</f>
        <v>0</v>
      </c>
      <c r="AB1583" s="224" t="str">
        <f aca="false">B1583&amp;C1583</f>
        <v/>
      </c>
    </row>
    <row r="1584" s="179" customFormat="true" ht="20.25" hidden="false" customHeight="false" outlineLevel="0" collapsed="false">
      <c r="A1584" s="221"/>
      <c r="B1584" s="211" t="str">
        <f aca="false">IF(LEN(A1584)=0,"",INDEX('Smelter Look-up'!$A:$A,MATCH($A1584,'Smelter Look-up'!$E:$E,0)))</f>
        <v/>
      </c>
      <c r="C1584" s="212" t="str">
        <f aca="false">IF(LEN(A1584)=0,"",INDEX('Smelter Look-up'!$C:$C,MATCH($A1584,'Smelter Look-up'!$E:$E,0)))</f>
        <v/>
      </c>
      <c r="D1584" s="213"/>
      <c r="E1584" s="211" t="str">
        <f aca="true">IF(ISERROR($V1584),"",OFFSET('Smelter Look-up'!$D$4,$V1584-4,0)&amp;"")</f>
        <v/>
      </c>
      <c r="F1584" s="214" t="str">
        <f aca="true">IF(ISERROR($V1584),"",OFFSET('Smelter Look-up'!$E$4,$V1584-4,0))</f>
        <v/>
      </c>
      <c r="G1584" s="214" t="str">
        <f aca="true">IF(C1584=$X$4,IF(ISERROR($V1584),"Enter smelter details","RMI"),IF(ISERROR($V1584),"",OFFSET('Smelter Look-up'!$F$4,$V1584-4,0)))</f>
        <v/>
      </c>
      <c r="H1584" s="215" t="str">
        <f aca="true">IF(ISERROR($V1584),"",OFFSET('Smelter Look-up'!$G$4,$V1584-4,0))</f>
        <v/>
      </c>
      <c r="I1584" s="216" t="str">
        <f aca="true">IF(ISERROR($V1584),"",OFFSET('Smelter Look-up'!$H$4,$V1584-4,0))</f>
        <v/>
      </c>
      <c r="J1584" s="216" t="str">
        <f aca="true">IF(ISERROR($V1584),"",OFFSET('Smelter Look-up'!$I$4,$V1584-4,0))</f>
        <v/>
      </c>
      <c r="K1584" s="217"/>
      <c r="L1584" s="217"/>
      <c r="M1584" s="217"/>
      <c r="N1584" s="217"/>
      <c r="O1584" s="217"/>
      <c r="P1584" s="218"/>
      <c r="Q1584" s="219"/>
      <c r="R1584" s="220" t="str">
        <f aca="true">IF(ISERROR($V1584),"",OFFSET('Smelter Look-up'!$C$4,$V1584-4,0)&amp;"")</f>
        <v/>
      </c>
      <c r="S1584" s="221" t="str">
        <f aca="true">IF(B1584="","",IF(ISERROR(MATCH($E1584,CL,0)),"Unknown",INDIRECT("'C'!$A$"&amp;MATCH($E1584,CL,0)+1)))</f>
        <v/>
      </c>
      <c r="T1584" s="221" t="str">
        <f aca="true">IF(B1584="","",IF(ISERROR(MATCH($J1584,SorP!$B$1:$B$6279,0)),"",INDIRECT("'SorP'!$A$"&amp;MATCH($S1584&amp;$J1584,SorP!C:C,0))))</f>
        <v/>
      </c>
      <c r="U1584" s="222"/>
      <c r="V1584" s="223" t="e">
        <f aca="false">IF(C1584="",NA(),IF(OR(C1584="Smelter not listed",C1584="Smelter not yet identified"),MATCH($B1584&amp;$D1584,'Smelter Look-up'!$J:$J,0),MATCH($B1584&amp;$C1584,'Smelter Look-up'!$J:$J,0)))</f>
        <v>#N/A</v>
      </c>
      <c r="X1584" s="179" t="n">
        <f aca="false">IF(AND(C1584="Smelter not listed",OR(LEN(D1584)=0,LEN(E1584)=0)),1,0)</f>
        <v>0</v>
      </c>
      <c r="AB1584" s="224" t="str">
        <f aca="false">B1584&amp;C1584</f>
        <v/>
      </c>
    </row>
    <row r="1585" s="179" customFormat="true" ht="20.25" hidden="false" customHeight="false" outlineLevel="0" collapsed="false">
      <c r="A1585" s="221"/>
      <c r="B1585" s="211" t="str">
        <f aca="false">IF(LEN(A1585)=0,"",INDEX('Smelter Look-up'!$A:$A,MATCH($A1585,'Smelter Look-up'!$E:$E,0)))</f>
        <v/>
      </c>
      <c r="C1585" s="212" t="str">
        <f aca="false">IF(LEN(A1585)=0,"",INDEX('Smelter Look-up'!$C:$C,MATCH($A1585,'Smelter Look-up'!$E:$E,0)))</f>
        <v/>
      </c>
      <c r="D1585" s="213"/>
      <c r="E1585" s="211" t="str">
        <f aca="true">IF(ISERROR($V1585),"",OFFSET('Smelter Look-up'!$D$4,$V1585-4,0)&amp;"")</f>
        <v/>
      </c>
      <c r="F1585" s="214" t="str">
        <f aca="true">IF(ISERROR($V1585),"",OFFSET('Smelter Look-up'!$E$4,$V1585-4,0))</f>
        <v/>
      </c>
      <c r="G1585" s="214" t="str">
        <f aca="true">IF(C1585=$X$4,IF(ISERROR($V1585),"Enter smelter details","RMI"),IF(ISERROR($V1585),"",OFFSET('Smelter Look-up'!$F$4,$V1585-4,0)))</f>
        <v/>
      </c>
      <c r="H1585" s="215" t="str">
        <f aca="true">IF(ISERROR($V1585),"",OFFSET('Smelter Look-up'!$G$4,$V1585-4,0))</f>
        <v/>
      </c>
      <c r="I1585" s="216" t="str">
        <f aca="true">IF(ISERROR($V1585),"",OFFSET('Smelter Look-up'!$H$4,$V1585-4,0))</f>
        <v/>
      </c>
      <c r="J1585" s="216" t="str">
        <f aca="true">IF(ISERROR($V1585),"",OFFSET('Smelter Look-up'!$I$4,$V1585-4,0))</f>
        <v/>
      </c>
      <c r="K1585" s="217"/>
      <c r="L1585" s="217"/>
      <c r="M1585" s="217"/>
      <c r="N1585" s="217"/>
      <c r="O1585" s="217"/>
      <c r="P1585" s="218"/>
      <c r="Q1585" s="219"/>
      <c r="R1585" s="220" t="str">
        <f aca="true">IF(ISERROR($V1585),"",OFFSET('Smelter Look-up'!$C$4,$V1585-4,0)&amp;"")</f>
        <v/>
      </c>
      <c r="S1585" s="221" t="str">
        <f aca="true">IF(B1585="","",IF(ISERROR(MATCH($E1585,CL,0)),"Unknown",INDIRECT("'C'!$A$"&amp;MATCH($E1585,CL,0)+1)))</f>
        <v/>
      </c>
      <c r="T1585" s="221" t="str">
        <f aca="true">IF(B1585="","",IF(ISERROR(MATCH($J1585,SorP!$B$1:$B$6279,0)),"",INDIRECT("'SorP'!$A$"&amp;MATCH($S1585&amp;$J1585,SorP!C:C,0))))</f>
        <v/>
      </c>
      <c r="U1585" s="222"/>
      <c r="V1585" s="223" t="e">
        <f aca="false">IF(C1585="",NA(),IF(OR(C1585="Smelter not listed",C1585="Smelter not yet identified"),MATCH($B1585&amp;$D1585,'Smelter Look-up'!$J:$J,0),MATCH($B1585&amp;$C1585,'Smelter Look-up'!$J:$J,0)))</f>
        <v>#N/A</v>
      </c>
      <c r="X1585" s="179" t="n">
        <f aca="false">IF(AND(C1585="Smelter not listed",OR(LEN(D1585)=0,LEN(E1585)=0)),1,0)</f>
        <v>0</v>
      </c>
      <c r="AB1585" s="224" t="str">
        <f aca="false">B1585&amp;C1585</f>
        <v/>
      </c>
    </row>
    <row r="1586" s="179" customFormat="true" ht="20.25" hidden="false" customHeight="false" outlineLevel="0" collapsed="false">
      <c r="A1586" s="221"/>
      <c r="B1586" s="211" t="str">
        <f aca="false">IF(LEN(A1586)=0,"",INDEX('Smelter Look-up'!$A:$A,MATCH($A1586,'Smelter Look-up'!$E:$E,0)))</f>
        <v/>
      </c>
      <c r="C1586" s="212" t="str">
        <f aca="false">IF(LEN(A1586)=0,"",INDEX('Smelter Look-up'!$C:$C,MATCH($A1586,'Smelter Look-up'!$E:$E,0)))</f>
        <v/>
      </c>
      <c r="D1586" s="213"/>
      <c r="E1586" s="211" t="str">
        <f aca="true">IF(ISERROR($V1586),"",OFFSET('Smelter Look-up'!$D$4,$V1586-4,0)&amp;"")</f>
        <v/>
      </c>
      <c r="F1586" s="214" t="str">
        <f aca="true">IF(ISERROR($V1586),"",OFFSET('Smelter Look-up'!$E$4,$V1586-4,0))</f>
        <v/>
      </c>
      <c r="G1586" s="214" t="str">
        <f aca="true">IF(C1586=$X$4,IF(ISERROR($V1586),"Enter smelter details","RMI"),IF(ISERROR($V1586),"",OFFSET('Smelter Look-up'!$F$4,$V1586-4,0)))</f>
        <v/>
      </c>
      <c r="H1586" s="215" t="str">
        <f aca="true">IF(ISERROR($V1586),"",OFFSET('Smelter Look-up'!$G$4,$V1586-4,0))</f>
        <v/>
      </c>
      <c r="I1586" s="216" t="str">
        <f aca="true">IF(ISERROR($V1586),"",OFFSET('Smelter Look-up'!$H$4,$V1586-4,0))</f>
        <v/>
      </c>
      <c r="J1586" s="216" t="str">
        <f aca="true">IF(ISERROR($V1586),"",OFFSET('Smelter Look-up'!$I$4,$V1586-4,0))</f>
        <v/>
      </c>
      <c r="K1586" s="217"/>
      <c r="L1586" s="217"/>
      <c r="M1586" s="217"/>
      <c r="N1586" s="217"/>
      <c r="O1586" s="217"/>
      <c r="P1586" s="218"/>
      <c r="Q1586" s="219"/>
      <c r="R1586" s="220" t="str">
        <f aca="true">IF(ISERROR($V1586),"",OFFSET('Smelter Look-up'!$C$4,$V1586-4,0)&amp;"")</f>
        <v/>
      </c>
      <c r="S1586" s="221" t="str">
        <f aca="true">IF(B1586="","",IF(ISERROR(MATCH($E1586,CL,0)),"Unknown",INDIRECT("'C'!$A$"&amp;MATCH($E1586,CL,0)+1)))</f>
        <v/>
      </c>
      <c r="T1586" s="221" t="str">
        <f aca="true">IF(B1586="","",IF(ISERROR(MATCH($J1586,SorP!$B$1:$B$6279,0)),"",INDIRECT("'SorP'!$A$"&amp;MATCH($S1586&amp;$J1586,SorP!C:C,0))))</f>
        <v/>
      </c>
      <c r="U1586" s="222"/>
      <c r="V1586" s="223" t="e">
        <f aca="false">IF(C1586="",NA(),IF(OR(C1586="Smelter not listed",C1586="Smelter not yet identified"),MATCH($B1586&amp;$D1586,'Smelter Look-up'!$J:$J,0),MATCH($B1586&amp;$C1586,'Smelter Look-up'!$J:$J,0)))</f>
        <v>#N/A</v>
      </c>
      <c r="X1586" s="179" t="n">
        <f aca="false">IF(AND(C1586="Smelter not listed",OR(LEN(D1586)=0,LEN(E1586)=0)),1,0)</f>
        <v>0</v>
      </c>
      <c r="AB1586" s="224" t="str">
        <f aca="false">B1586&amp;C1586</f>
        <v/>
      </c>
    </row>
    <row r="1587" s="179" customFormat="true" ht="20.25" hidden="false" customHeight="false" outlineLevel="0" collapsed="false">
      <c r="A1587" s="221"/>
      <c r="B1587" s="211" t="str">
        <f aca="false">IF(LEN(A1587)=0,"",INDEX('Smelter Look-up'!$A:$A,MATCH($A1587,'Smelter Look-up'!$E:$E,0)))</f>
        <v/>
      </c>
      <c r="C1587" s="212" t="str">
        <f aca="false">IF(LEN(A1587)=0,"",INDEX('Smelter Look-up'!$C:$C,MATCH($A1587,'Smelter Look-up'!$E:$E,0)))</f>
        <v/>
      </c>
      <c r="D1587" s="213"/>
      <c r="E1587" s="211" t="str">
        <f aca="true">IF(ISERROR($V1587),"",OFFSET('Smelter Look-up'!$D$4,$V1587-4,0)&amp;"")</f>
        <v/>
      </c>
      <c r="F1587" s="214" t="str">
        <f aca="true">IF(ISERROR($V1587),"",OFFSET('Smelter Look-up'!$E$4,$V1587-4,0))</f>
        <v/>
      </c>
      <c r="G1587" s="214" t="str">
        <f aca="true">IF(C1587=$X$4,IF(ISERROR($V1587),"Enter smelter details","RMI"),IF(ISERROR($V1587),"",OFFSET('Smelter Look-up'!$F$4,$V1587-4,0)))</f>
        <v/>
      </c>
      <c r="H1587" s="215" t="str">
        <f aca="true">IF(ISERROR($V1587),"",OFFSET('Smelter Look-up'!$G$4,$V1587-4,0))</f>
        <v/>
      </c>
      <c r="I1587" s="216" t="str">
        <f aca="true">IF(ISERROR($V1587),"",OFFSET('Smelter Look-up'!$H$4,$V1587-4,0))</f>
        <v/>
      </c>
      <c r="J1587" s="216" t="str">
        <f aca="true">IF(ISERROR($V1587),"",OFFSET('Smelter Look-up'!$I$4,$V1587-4,0))</f>
        <v/>
      </c>
      <c r="K1587" s="217"/>
      <c r="L1587" s="217"/>
      <c r="M1587" s="217"/>
      <c r="N1587" s="217"/>
      <c r="O1587" s="217"/>
      <c r="P1587" s="218"/>
      <c r="Q1587" s="219"/>
      <c r="R1587" s="220" t="str">
        <f aca="true">IF(ISERROR($V1587),"",OFFSET('Smelter Look-up'!$C$4,$V1587-4,0)&amp;"")</f>
        <v/>
      </c>
      <c r="S1587" s="221" t="str">
        <f aca="true">IF(B1587="","",IF(ISERROR(MATCH($E1587,CL,0)),"Unknown",INDIRECT("'C'!$A$"&amp;MATCH($E1587,CL,0)+1)))</f>
        <v/>
      </c>
      <c r="T1587" s="221" t="str">
        <f aca="true">IF(B1587="","",IF(ISERROR(MATCH($J1587,SorP!$B$1:$B$6279,0)),"",INDIRECT("'SorP'!$A$"&amp;MATCH($S1587&amp;$J1587,SorP!C:C,0))))</f>
        <v/>
      </c>
      <c r="U1587" s="222"/>
      <c r="V1587" s="223" t="e">
        <f aca="false">IF(C1587="",NA(),IF(OR(C1587="Smelter not listed",C1587="Smelter not yet identified"),MATCH($B1587&amp;$D1587,'Smelter Look-up'!$J:$J,0),MATCH($B1587&amp;$C1587,'Smelter Look-up'!$J:$J,0)))</f>
        <v>#N/A</v>
      </c>
      <c r="X1587" s="179" t="n">
        <f aca="false">IF(AND(C1587="Smelter not listed",OR(LEN(D1587)=0,LEN(E1587)=0)),1,0)</f>
        <v>0</v>
      </c>
      <c r="AB1587" s="224" t="str">
        <f aca="false">B1587&amp;C1587</f>
        <v/>
      </c>
    </row>
    <row r="1588" s="179" customFormat="true" ht="20.25" hidden="false" customHeight="false" outlineLevel="0" collapsed="false">
      <c r="A1588" s="221"/>
      <c r="B1588" s="211" t="str">
        <f aca="false">IF(LEN(A1588)=0,"",INDEX('Smelter Look-up'!$A:$A,MATCH($A1588,'Smelter Look-up'!$E:$E,0)))</f>
        <v/>
      </c>
      <c r="C1588" s="212" t="str">
        <f aca="false">IF(LEN(A1588)=0,"",INDEX('Smelter Look-up'!$C:$C,MATCH($A1588,'Smelter Look-up'!$E:$E,0)))</f>
        <v/>
      </c>
      <c r="D1588" s="213"/>
      <c r="E1588" s="211" t="str">
        <f aca="true">IF(ISERROR($V1588),"",OFFSET('Smelter Look-up'!$D$4,$V1588-4,0)&amp;"")</f>
        <v/>
      </c>
      <c r="F1588" s="214" t="str">
        <f aca="true">IF(ISERROR($V1588),"",OFFSET('Smelter Look-up'!$E$4,$V1588-4,0))</f>
        <v/>
      </c>
      <c r="G1588" s="214" t="str">
        <f aca="true">IF(C1588=$X$4,IF(ISERROR($V1588),"Enter smelter details","RMI"),IF(ISERROR($V1588),"",OFFSET('Smelter Look-up'!$F$4,$V1588-4,0)))</f>
        <v/>
      </c>
      <c r="H1588" s="215" t="str">
        <f aca="true">IF(ISERROR($V1588),"",OFFSET('Smelter Look-up'!$G$4,$V1588-4,0))</f>
        <v/>
      </c>
      <c r="I1588" s="216" t="str">
        <f aca="true">IF(ISERROR($V1588),"",OFFSET('Smelter Look-up'!$H$4,$V1588-4,0))</f>
        <v/>
      </c>
      <c r="J1588" s="216" t="str">
        <f aca="true">IF(ISERROR($V1588),"",OFFSET('Smelter Look-up'!$I$4,$V1588-4,0))</f>
        <v/>
      </c>
      <c r="K1588" s="217"/>
      <c r="L1588" s="217"/>
      <c r="M1588" s="217"/>
      <c r="N1588" s="217"/>
      <c r="O1588" s="217"/>
      <c r="P1588" s="218"/>
      <c r="Q1588" s="219"/>
      <c r="R1588" s="220" t="str">
        <f aca="true">IF(ISERROR($V1588),"",OFFSET('Smelter Look-up'!$C$4,$V1588-4,0)&amp;"")</f>
        <v/>
      </c>
      <c r="S1588" s="221" t="str">
        <f aca="true">IF(B1588="","",IF(ISERROR(MATCH($E1588,CL,0)),"Unknown",INDIRECT("'C'!$A$"&amp;MATCH($E1588,CL,0)+1)))</f>
        <v/>
      </c>
      <c r="T1588" s="221" t="str">
        <f aca="true">IF(B1588="","",IF(ISERROR(MATCH($J1588,SorP!$B$1:$B$6279,0)),"",INDIRECT("'SorP'!$A$"&amp;MATCH($S1588&amp;$J1588,SorP!C:C,0))))</f>
        <v/>
      </c>
      <c r="U1588" s="222"/>
      <c r="V1588" s="223" t="e">
        <f aca="false">IF(C1588="",NA(),IF(OR(C1588="Smelter not listed",C1588="Smelter not yet identified"),MATCH($B1588&amp;$D1588,'Smelter Look-up'!$J:$J,0),MATCH($B1588&amp;$C1588,'Smelter Look-up'!$J:$J,0)))</f>
        <v>#N/A</v>
      </c>
      <c r="X1588" s="179" t="n">
        <f aca="false">IF(AND(C1588="Smelter not listed",OR(LEN(D1588)=0,LEN(E1588)=0)),1,0)</f>
        <v>0</v>
      </c>
      <c r="AB1588" s="224" t="str">
        <f aca="false">B1588&amp;C1588</f>
        <v/>
      </c>
    </row>
    <row r="1589" s="179" customFormat="true" ht="20.25" hidden="false" customHeight="false" outlineLevel="0" collapsed="false">
      <c r="A1589" s="221"/>
      <c r="B1589" s="211" t="str">
        <f aca="false">IF(LEN(A1589)=0,"",INDEX('Smelter Look-up'!$A:$A,MATCH($A1589,'Smelter Look-up'!$E:$E,0)))</f>
        <v/>
      </c>
      <c r="C1589" s="212" t="str">
        <f aca="false">IF(LEN(A1589)=0,"",INDEX('Smelter Look-up'!$C:$C,MATCH($A1589,'Smelter Look-up'!$E:$E,0)))</f>
        <v/>
      </c>
      <c r="D1589" s="213"/>
      <c r="E1589" s="211" t="str">
        <f aca="true">IF(ISERROR($V1589),"",OFFSET('Smelter Look-up'!$D$4,$V1589-4,0)&amp;"")</f>
        <v/>
      </c>
      <c r="F1589" s="214" t="str">
        <f aca="true">IF(ISERROR($V1589),"",OFFSET('Smelter Look-up'!$E$4,$V1589-4,0))</f>
        <v/>
      </c>
      <c r="G1589" s="214" t="str">
        <f aca="true">IF(C1589=$X$4,IF(ISERROR($V1589),"Enter smelter details","RMI"),IF(ISERROR($V1589),"",OFFSET('Smelter Look-up'!$F$4,$V1589-4,0)))</f>
        <v/>
      </c>
      <c r="H1589" s="215" t="str">
        <f aca="true">IF(ISERROR($V1589),"",OFFSET('Smelter Look-up'!$G$4,$V1589-4,0))</f>
        <v/>
      </c>
      <c r="I1589" s="216" t="str">
        <f aca="true">IF(ISERROR($V1589),"",OFFSET('Smelter Look-up'!$H$4,$V1589-4,0))</f>
        <v/>
      </c>
      <c r="J1589" s="216" t="str">
        <f aca="true">IF(ISERROR($V1589),"",OFFSET('Smelter Look-up'!$I$4,$V1589-4,0))</f>
        <v/>
      </c>
      <c r="K1589" s="217"/>
      <c r="L1589" s="217"/>
      <c r="M1589" s="217"/>
      <c r="N1589" s="217"/>
      <c r="O1589" s="217"/>
      <c r="P1589" s="218"/>
      <c r="Q1589" s="219"/>
      <c r="R1589" s="220" t="str">
        <f aca="true">IF(ISERROR($V1589),"",OFFSET('Smelter Look-up'!$C$4,$V1589-4,0)&amp;"")</f>
        <v/>
      </c>
      <c r="S1589" s="221" t="str">
        <f aca="true">IF(B1589="","",IF(ISERROR(MATCH($E1589,CL,0)),"Unknown",INDIRECT("'C'!$A$"&amp;MATCH($E1589,CL,0)+1)))</f>
        <v/>
      </c>
      <c r="T1589" s="221" t="str">
        <f aca="true">IF(B1589="","",IF(ISERROR(MATCH($J1589,SorP!$B$1:$B$6279,0)),"",INDIRECT("'SorP'!$A$"&amp;MATCH($S1589&amp;$J1589,SorP!C:C,0))))</f>
        <v/>
      </c>
      <c r="U1589" s="222"/>
      <c r="V1589" s="223" t="e">
        <f aca="false">IF(C1589="",NA(),IF(OR(C1589="Smelter not listed",C1589="Smelter not yet identified"),MATCH($B1589&amp;$D1589,'Smelter Look-up'!$J:$J,0),MATCH($B1589&amp;$C1589,'Smelter Look-up'!$J:$J,0)))</f>
        <v>#N/A</v>
      </c>
      <c r="X1589" s="179" t="n">
        <f aca="false">IF(AND(C1589="Smelter not listed",OR(LEN(D1589)=0,LEN(E1589)=0)),1,0)</f>
        <v>0</v>
      </c>
      <c r="AB1589" s="224" t="str">
        <f aca="false">B1589&amp;C1589</f>
        <v/>
      </c>
    </row>
    <row r="1590" s="179" customFormat="true" ht="20.25" hidden="false" customHeight="false" outlineLevel="0" collapsed="false">
      <c r="A1590" s="221"/>
      <c r="B1590" s="211" t="str">
        <f aca="false">IF(LEN(A1590)=0,"",INDEX('Smelter Look-up'!$A:$A,MATCH($A1590,'Smelter Look-up'!$E:$E,0)))</f>
        <v/>
      </c>
      <c r="C1590" s="212" t="str">
        <f aca="false">IF(LEN(A1590)=0,"",INDEX('Smelter Look-up'!$C:$C,MATCH($A1590,'Smelter Look-up'!$E:$E,0)))</f>
        <v/>
      </c>
      <c r="D1590" s="213"/>
      <c r="E1590" s="211" t="str">
        <f aca="true">IF(ISERROR($V1590),"",OFFSET('Smelter Look-up'!$D$4,$V1590-4,0)&amp;"")</f>
        <v/>
      </c>
      <c r="F1590" s="214" t="str">
        <f aca="true">IF(ISERROR($V1590),"",OFFSET('Smelter Look-up'!$E$4,$V1590-4,0))</f>
        <v/>
      </c>
      <c r="G1590" s="214" t="str">
        <f aca="true">IF(C1590=$X$4,IF(ISERROR($V1590),"Enter smelter details","RMI"),IF(ISERROR($V1590),"",OFFSET('Smelter Look-up'!$F$4,$V1590-4,0)))</f>
        <v/>
      </c>
      <c r="H1590" s="215" t="str">
        <f aca="true">IF(ISERROR($V1590),"",OFFSET('Smelter Look-up'!$G$4,$V1590-4,0))</f>
        <v/>
      </c>
      <c r="I1590" s="216" t="str">
        <f aca="true">IF(ISERROR($V1590),"",OFFSET('Smelter Look-up'!$H$4,$V1590-4,0))</f>
        <v/>
      </c>
      <c r="J1590" s="216" t="str">
        <f aca="true">IF(ISERROR($V1590),"",OFFSET('Smelter Look-up'!$I$4,$V1590-4,0))</f>
        <v/>
      </c>
      <c r="K1590" s="217"/>
      <c r="L1590" s="217"/>
      <c r="M1590" s="217"/>
      <c r="N1590" s="217"/>
      <c r="O1590" s="217"/>
      <c r="P1590" s="218"/>
      <c r="Q1590" s="219"/>
      <c r="R1590" s="220" t="str">
        <f aca="true">IF(ISERROR($V1590),"",OFFSET('Smelter Look-up'!$C$4,$V1590-4,0)&amp;"")</f>
        <v/>
      </c>
      <c r="S1590" s="221" t="str">
        <f aca="true">IF(B1590="","",IF(ISERROR(MATCH($E1590,CL,0)),"Unknown",INDIRECT("'C'!$A$"&amp;MATCH($E1590,CL,0)+1)))</f>
        <v/>
      </c>
      <c r="T1590" s="221" t="str">
        <f aca="true">IF(B1590="","",IF(ISERROR(MATCH($J1590,SorP!$B$1:$B$6279,0)),"",INDIRECT("'SorP'!$A$"&amp;MATCH($S1590&amp;$J1590,SorP!C:C,0))))</f>
        <v/>
      </c>
      <c r="U1590" s="222"/>
      <c r="V1590" s="223" t="e">
        <f aca="false">IF(C1590="",NA(),IF(OR(C1590="Smelter not listed",C1590="Smelter not yet identified"),MATCH($B1590&amp;$D1590,'Smelter Look-up'!$J:$J,0),MATCH($B1590&amp;$C1590,'Smelter Look-up'!$J:$J,0)))</f>
        <v>#N/A</v>
      </c>
      <c r="X1590" s="179" t="n">
        <f aca="false">IF(AND(C1590="Smelter not listed",OR(LEN(D1590)=0,LEN(E1590)=0)),1,0)</f>
        <v>0</v>
      </c>
      <c r="AB1590" s="224" t="str">
        <f aca="false">B1590&amp;C1590</f>
        <v/>
      </c>
    </row>
    <row r="1591" s="179" customFormat="true" ht="20.25" hidden="false" customHeight="false" outlineLevel="0" collapsed="false">
      <c r="A1591" s="221"/>
      <c r="B1591" s="211" t="str">
        <f aca="false">IF(LEN(A1591)=0,"",INDEX('Smelter Look-up'!$A:$A,MATCH($A1591,'Smelter Look-up'!$E:$E,0)))</f>
        <v/>
      </c>
      <c r="C1591" s="212" t="str">
        <f aca="false">IF(LEN(A1591)=0,"",INDEX('Smelter Look-up'!$C:$C,MATCH($A1591,'Smelter Look-up'!$E:$E,0)))</f>
        <v/>
      </c>
      <c r="D1591" s="213"/>
      <c r="E1591" s="211" t="str">
        <f aca="true">IF(ISERROR($V1591),"",OFFSET('Smelter Look-up'!$D$4,$V1591-4,0)&amp;"")</f>
        <v/>
      </c>
      <c r="F1591" s="214" t="str">
        <f aca="true">IF(ISERROR($V1591),"",OFFSET('Smelter Look-up'!$E$4,$V1591-4,0))</f>
        <v/>
      </c>
      <c r="G1591" s="214" t="str">
        <f aca="true">IF(C1591=$X$4,IF(ISERROR($V1591),"Enter smelter details","RMI"),IF(ISERROR($V1591),"",OFFSET('Smelter Look-up'!$F$4,$V1591-4,0)))</f>
        <v/>
      </c>
      <c r="H1591" s="215" t="str">
        <f aca="true">IF(ISERROR($V1591),"",OFFSET('Smelter Look-up'!$G$4,$V1591-4,0))</f>
        <v/>
      </c>
      <c r="I1591" s="216" t="str">
        <f aca="true">IF(ISERROR($V1591),"",OFFSET('Smelter Look-up'!$H$4,$V1591-4,0))</f>
        <v/>
      </c>
      <c r="J1591" s="216" t="str">
        <f aca="true">IF(ISERROR($V1591),"",OFFSET('Smelter Look-up'!$I$4,$V1591-4,0))</f>
        <v/>
      </c>
      <c r="K1591" s="217"/>
      <c r="L1591" s="217"/>
      <c r="M1591" s="217"/>
      <c r="N1591" s="217"/>
      <c r="O1591" s="217"/>
      <c r="P1591" s="218"/>
      <c r="Q1591" s="219"/>
      <c r="R1591" s="220" t="str">
        <f aca="true">IF(ISERROR($V1591),"",OFFSET('Smelter Look-up'!$C$4,$V1591-4,0)&amp;"")</f>
        <v/>
      </c>
      <c r="S1591" s="221" t="str">
        <f aca="true">IF(B1591="","",IF(ISERROR(MATCH($E1591,CL,0)),"Unknown",INDIRECT("'C'!$A$"&amp;MATCH($E1591,CL,0)+1)))</f>
        <v/>
      </c>
      <c r="T1591" s="221" t="str">
        <f aca="true">IF(B1591="","",IF(ISERROR(MATCH($J1591,SorP!$B$1:$B$6279,0)),"",INDIRECT("'SorP'!$A$"&amp;MATCH($S1591&amp;$J1591,SorP!C:C,0))))</f>
        <v/>
      </c>
      <c r="U1591" s="222"/>
      <c r="V1591" s="223" t="e">
        <f aca="false">IF(C1591="",NA(),IF(OR(C1591="Smelter not listed",C1591="Smelter not yet identified"),MATCH($B1591&amp;$D1591,'Smelter Look-up'!$J:$J,0),MATCH($B1591&amp;$C1591,'Smelter Look-up'!$J:$J,0)))</f>
        <v>#N/A</v>
      </c>
      <c r="X1591" s="179" t="n">
        <f aca="false">IF(AND(C1591="Smelter not listed",OR(LEN(D1591)=0,LEN(E1591)=0)),1,0)</f>
        <v>0</v>
      </c>
      <c r="AB1591" s="224" t="str">
        <f aca="false">B1591&amp;C1591</f>
        <v/>
      </c>
    </row>
    <row r="1592" s="179" customFormat="true" ht="20.25" hidden="false" customHeight="false" outlineLevel="0" collapsed="false">
      <c r="A1592" s="221"/>
      <c r="B1592" s="211" t="str">
        <f aca="false">IF(LEN(A1592)=0,"",INDEX('Smelter Look-up'!$A:$A,MATCH($A1592,'Smelter Look-up'!$E:$E,0)))</f>
        <v/>
      </c>
      <c r="C1592" s="212" t="str">
        <f aca="false">IF(LEN(A1592)=0,"",INDEX('Smelter Look-up'!$C:$C,MATCH($A1592,'Smelter Look-up'!$E:$E,0)))</f>
        <v/>
      </c>
      <c r="D1592" s="213"/>
      <c r="E1592" s="211" t="str">
        <f aca="true">IF(ISERROR($V1592),"",OFFSET('Smelter Look-up'!$D$4,$V1592-4,0)&amp;"")</f>
        <v/>
      </c>
      <c r="F1592" s="214" t="str">
        <f aca="true">IF(ISERROR($V1592),"",OFFSET('Smelter Look-up'!$E$4,$V1592-4,0))</f>
        <v/>
      </c>
      <c r="G1592" s="214" t="str">
        <f aca="true">IF(C1592=$X$4,IF(ISERROR($V1592),"Enter smelter details","RMI"),IF(ISERROR($V1592),"",OFFSET('Smelter Look-up'!$F$4,$V1592-4,0)))</f>
        <v/>
      </c>
      <c r="H1592" s="215" t="str">
        <f aca="true">IF(ISERROR($V1592),"",OFFSET('Smelter Look-up'!$G$4,$V1592-4,0))</f>
        <v/>
      </c>
      <c r="I1592" s="216" t="str">
        <f aca="true">IF(ISERROR($V1592),"",OFFSET('Smelter Look-up'!$H$4,$V1592-4,0))</f>
        <v/>
      </c>
      <c r="J1592" s="216" t="str">
        <f aca="true">IF(ISERROR($V1592),"",OFFSET('Smelter Look-up'!$I$4,$V1592-4,0))</f>
        <v/>
      </c>
      <c r="K1592" s="217"/>
      <c r="L1592" s="217"/>
      <c r="M1592" s="217"/>
      <c r="N1592" s="217"/>
      <c r="O1592" s="217"/>
      <c r="P1592" s="218"/>
      <c r="Q1592" s="219"/>
      <c r="R1592" s="220" t="str">
        <f aca="true">IF(ISERROR($V1592),"",OFFSET('Smelter Look-up'!$C$4,$V1592-4,0)&amp;"")</f>
        <v/>
      </c>
      <c r="S1592" s="221" t="str">
        <f aca="true">IF(B1592="","",IF(ISERROR(MATCH($E1592,CL,0)),"Unknown",INDIRECT("'C'!$A$"&amp;MATCH($E1592,CL,0)+1)))</f>
        <v/>
      </c>
      <c r="T1592" s="221" t="str">
        <f aca="true">IF(B1592="","",IF(ISERROR(MATCH($J1592,SorP!$B$1:$B$6279,0)),"",INDIRECT("'SorP'!$A$"&amp;MATCH($S1592&amp;$J1592,SorP!C:C,0))))</f>
        <v/>
      </c>
      <c r="U1592" s="222"/>
      <c r="V1592" s="223" t="e">
        <f aca="false">IF(C1592="",NA(),IF(OR(C1592="Smelter not listed",C1592="Smelter not yet identified"),MATCH($B1592&amp;$D1592,'Smelter Look-up'!$J:$J,0),MATCH($B1592&amp;$C1592,'Smelter Look-up'!$J:$J,0)))</f>
        <v>#N/A</v>
      </c>
      <c r="X1592" s="179" t="n">
        <f aca="false">IF(AND(C1592="Smelter not listed",OR(LEN(D1592)=0,LEN(E1592)=0)),1,0)</f>
        <v>0</v>
      </c>
      <c r="AB1592" s="224" t="str">
        <f aca="false">B1592&amp;C1592</f>
        <v/>
      </c>
    </row>
    <row r="1593" s="179" customFormat="true" ht="20.25" hidden="false" customHeight="false" outlineLevel="0" collapsed="false">
      <c r="A1593" s="221"/>
      <c r="B1593" s="211" t="str">
        <f aca="false">IF(LEN(A1593)=0,"",INDEX('Smelter Look-up'!$A:$A,MATCH($A1593,'Smelter Look-up'!$E:$E,0)))</f>
        <v/>
      </c>
      <c r="C1593" s="212" t="str">
        <f aca="false">IF(LEN(A1593)=0,"",INDEX('Smelter Look-up'!$C:$C,MATCH($A1593,'Smelter Look-up'!$E:$E,0)))</f>
        <v/>
      </c>
      <c r="D1593" s="213"/>
      <c r="E1593" s="211" t="str">
        <f aca="true">IF(ISERROR($V1593),"",OFFSET('Smelter Look-up'!$D$4,$V1593-4,0)&amp;"")</f>
        <v/>
      </c>
      <c r="F1593" s="214" t="str">
        <f aca="true">IF(ISERROR($V1593),"",OFFSET('Smelter Look-up'!$E$4,$V1593-4,0))</f>
        <v/>
      </c>
      <c r="G1593" s="214" t="str">
        <f aca="true">IF(C1593=$X$4,IF(ISERROR($V1593),"Enter smelter details","RMI"),IF(ISERROR($V1593),"",OFFSET('Smelter Look-up'!$F$4,$V1593-4,0)))</f>
        <v/>
      </c>
      <c r="H1593" s="215" t="str">
        <f aca="true">IF(ISERROR($V1593),"",OFFSET('Smelter Look-up'!$G$4,$V1593-4,0))</f>
        <v/>
      </c>
      <c r="I1593" s="216" t="str">
        <f aca="true">IF(ISERROR($V1593),"",OFFSET('Smelter Look-up'!$H$4,$V1593-4,0))</f>
        <v/>
      </c>
      <c r="J1593" s="216" t="str">
        <f aca="true">IF(ISERROR($V1593),"",OFFSET('Smelter Look-up'!$I$4,$V1593-4,0))</f>
        <v/>
      </c>
      <c r="K1593" s="217"/>
      <c r="L1593" s="217"/>
      <c r="M1593" s="217"/>
      <c r="N1593" s="217"/>
      <c r="O1593" s="217"/>
      <c r="P1593" s="218"/>
      <c r="Q1593" s="219"/>
      <c r="R1593" s="220" t="str">
        <f aca="true">IF(ISERROR($V1593),"",OFFSET('Smelter Look-up'!$C$4,$V1593-4,0)&amp;"")</f>
        <v/>
      </c>
      <c r="S1593" s="221" t="str">
        <f aca="true">IF(B1593="","",IF(ISERROR(MATCH($E1593,CL,0)),"Unknown",INDIRECT("'C'!$A$"&amp;MATCH($E1593,CL,0)+1)))</f>
        <v/>
      </c>
      <c r="T1593" s="221" t="str">
        <f aca="true">IF(B1593="","",IF(ISERROR(MATCH($J1593,SorP!$B$1:$B$6279,0)),"",INDIRECT("'SorP'!$A$"&amp;MATCH($S1593&amp;$J1593,SorP!C:C,0))))</f>
        <v/>
      </c>
      <c r="U1593" s="222"/>
      <c r="V1593" s="223" t="e">
        <f aca="false">IF(C1593="",NA(),IF(OR(C1593="Smelter not listed",C1593="Smelter not yet identified"),MATCH($B1593&amp;$D1593,'Smelter Look-up'!$J:$J,0),MATCH($B1593&amp;$C1593,'Smelter Look-up'!$J:$J,0)))</f>
        <v>#N/A</v>
      </c>
      <c r="X1593" s="179" t="n">
        <f aca="false">IF(AND(C1593="Smelter not listed",OR(LEN(D1593)=0,LEN(E1593)=0)),1,0)</f>
        <v>0</v>
      </c>
      <c r="AB1593" s="224" t="str">
        <f aca="false">B1593&amp;C1593</f>
        <v/>
      </c>
    </row>
    <row r="1594" s="179" customFormat="true" ht="20.25" hidden="false" customHeight="false" outlineLevel="0" collapsed="false">
      <c r="A1594" s="221"/>
      <c r="B1594" s="211" t="str">
        <f aca="false">IF(LEN(A1594)=0,"",INDEX('Smelter Look-up'!$A:$A,MATCH($A1594,'Smelter Look-up'!$E:$E,0)))</f>
        <v/>
      </c>
      <c r="C1594" s="212" t="str">
        <f aca="false">IF(LEN(A1594)=0,"",INDEX('Smelter Look-up'!$C:$C,MATCH($A1594,'Smelter Look-up'!$E:$E,0)))</f>
        <v/>
      </c>
      <c r="D1594" s="213"/>
      <c r="E1594" s="211" t="str">
        <f aca="true">IF(ISERROR($V1594),"",OFFSET('Smelter Look-up'!$D$4,$V1594-4,0)&amp;"")</f>
        <v/>
      </c>
      <c r="F1594" s="214" t="str">
        <f aca="true">IF(ISERROR($V1594),"",OFFSET('Smelter Look-up'!$E$4,$V1594-4,0))</f>
        <v/>
      </c>
      <c r="G1594" s="214" t="str">
        <f aca="true">IF(C1594=$X$4,IF(ISERROR($V1594),"Enter smelter details","RMI"),IF(ISERROR($V1594),"",OFFSET('Smelter Look-up'!$F$4,$V1594-4,0)))</f>
        <v/>
      </c>
      <c r="H1594" s="215" t="str">
        <f aca="true">IF(ISERROR($V1594),"",OFFSET('Smelter Look-up'!$G$4,$V1594-4,0))</f>
        <v/>
      </c>
      <c r="I1594" s="216" t="str">
        <f aca="true">IF(ISERROR($V1594),"",OFFSET('Smelter Look-up'!$H$4,$V1594-4,0))</f>
        <v/>
      </c>
      <c r="J1594" s="216" t="str">
        <f aca="true">IF(ISERROR($V1594),"",OFFSET('Smelter Look-up'!$I$4,$V1594-4,0))</f>
        <v/>
      </c>
      <c r="K1594" s="217"/>
      <c r="L1594" s="217"/>
      <c r="M1594" s="217"/>
      <c r="N1594" s="217"/>
      <c r="O1594" s="217"/>
      <c r="P1594" s="218"/>
      <c r="Q1594" s="219"/>
      <c r="R1594" s="220" t="str">
        <f aca="true">IF(ISERROR($V1594),"",OFFSET('Smelter Look-up'!$C$4,$V1594-4,0)&amp;"")</f>
        <v/>
      </c>
      <c r="S1594" s="221" t="str">
        <f aca="true">IF(B1594="","",IF(ISERROR(MATCH($E1594,CL,0)),"Unknown",INDIRECT("'C'!$A$"&amp;MATCH($E1594,CL,0)+1)))</f>
        <v/>
      </c>
      <c r="T1594" s="221" t="str">
        <f aca="true">IF(B1594="","",IF(ISERROR(MATCH($J1594,SorP!$B$1:$B$6279,0)),"",INDIRECT("'SorP'!$A$"&amp;MATCH($S1594&amp;$J1594,SorP!C:C,0))))</f>
        <v/>
      </c>
      <c r="U1594" s="222"/>
      <c r="V1594" s="223" t="e">
        <f aca="false">IF(C1594="",NA(),IF(OR(C1594="Smelter not listed",C1594="Smelter not yet identified"),MATCH($B1594&amp;$D1594,'Smelter Look-up'!$J:$J,0),MATCH($B1594&amp;$C1594,'Smelter Look-up'!$J:$J,0)))</f>
        <v>#N/A</v>
      </c>
      <c r="X1594" s="179" t="n">
        <f aca="false">IF(AND(C1594="Smelter not listed",OR(LEN(D1594)=0,LEN(E1594)=0)),1,0)</f>
        <v>0</v>
      </c>
      <c r="AB1594" s="224" t="str">
        <f aca="false">B1594&amp;C1594</f>
        <v/>
      </c>
    </row>
    <row r="1595" s="179" customFormat="true" ht="20.25" hidden="false" customHeight="false" outlineLevel="0" collapsed="false">
      <c r="A1595" s="221"/>
      <c r="B1595" s="211" t="str">
        <f aca="false">IF(LEN(A1595)=0,"",INDEX('Smelter Look-up'!$A:$A,MATCH($A1595,'Smelter Look-up'!$E:$E,0)))</f>
        <v/>
      </c>
      <c r="C1595" s="212" t="str">
        <f aca="false">IF(LEN(A1595)=0,"",INDEX('Smelter Look-up'!$C:$C,MATCH($A1595,'Smelter Look-up'!$E:$E,0)))</f>
        <v/>
      </c>
      <c r="D1595" s="213"/>
      <c r="E1595" s="211" t="str">
        <f aca="true">IF(ISERROR($V1595),"",OFFSET('Smelter Look-up'!$D$4,$V1595-4,0)&amp;"")</f>
        <v/>
      </c>
      <c r="F1595" s="214" t="str">
        <f aca="true">IF(ISERROR($V1595),"",OFFSET('Smelter Look-up'!$E$4,$V1595-4,0))</f>
        <v/>
      </c>
      <c r="G1595" s="214" t="str">
        <f aca="true">IF(C1595=$X$4,IF(ISERROR($V1595),"Enter smelter details","RMI"),IF(ISERROR($V1595),"",OFFSET('Smelter Look-up'!$F$4,$V1595-4,0)))</f>
        <v/>
      </c>
      <c r="H1595" s="215" t="str">
        <f aca="true">IF(ISERROR($V1595),"",OFFSET('Smelter Look-up'!$G$4,$V1595-4,0))</f>
        <v/>
      </c>
      <c r="I1595" s="216" t="str">
        <f aca="true">IF(ISERROR($V1595),"",OFFSET('Smelter Look-up'!$H$4,$V1595-4,0))</f>
        <v/>
      </c>
      <c r="J1595" s="216" t="str">
        <f aca="true">IF(ISERROR($V1595),"",OFFSET('Smelter Look-up'!$I$4,$V1595-4,0))</f>
        <v/>
      </c>
      <c r="K1595" s="217"/>
      <c r="L1595" s="217"/>
      <c r="M1595" s="217"/>
      <c r="N1595" s="217"/>
      <c r="O1595" s="217"/>
      <c r="P1595" s="218"/>
      <c r="Q1595" s="219"/>
      <c r="R1595" s="220" t="str">
        <f aca="true">IF(ISERROR($V1595),"",OFFSET('Smelter Look-up'!$C$4,$V1595-4,0)&amp;"")</f>
        <v/>
      </c>
      <c r="S1595" s="221" t="str">
        <f aca="true">IF(B1595="","",IF(ISERROR(MATCH($E1595,CL,0)),"Unknown",INDIRECT("'C'!$A$"&amp;MATCH($E1595,CL,0)+1)))</f>
        <v/>
      </c>
      <c r="T1595" s="221" t="str">
        <f aca="true">IF(B1595="","",IF(ISERROR(MATCH($J1595,SorP!$B$1:$B$6279,0)),"",INDIRECT("'SorP'!$A$"&amp;MATCH($S1595&amp;$J1595,SorP!C:C,0))))</f>
        <v/>
      </c>
      <c r="U1595" s="222"/>
      <c r="V1595" s="223" t="e">
        <f aca="false">IF(C1595="",NA(),IF(OR(C1595="Smelter not listed",C1595="Smelter not yet identified"),MATCH($B1595&amp;$D1595,'Smelter Look-up'!$J:$J,0),MATCH($B1595&amp;$C1595,'Smelter Look-up'!$J:$J,0)))</f>
        <v>#N/A</v>
      </c>
      <c r="X1595" s="179" t="n">
        <f aca="false">IF(AND(C1595="Smelter not listed",OR(LEN(D1595)=0,LEN(E1595)=0)),1,0)</f>
        <v>0</v>
      </c>
      <c r="AB1595" s="224" t="str">
        <f aca="false">B1595&amp;C1595</f>
        <v/>
      </c>
    </row>
    <row r="1596" s="179" customFormat="true" ht="20.25" hidden="false" customHeight="false" outlineLevel="0" collapsed="false">
      <c r="A1596" s="221"/>
      <c r="B1596" s="211" t="str">
        <f aca="false">IF(LEN(A1596)=0,"",INDEX('Smelter Look-up'!$A:$A,MATCH($A1596,'Smelter Look-up'!$E:$E,0)))</f>
        <v/>
      </c>
      <c r="C1596" s="212" t="str">
        <f aca="false">IF(LEN(A1596)=0,"",INDEX('Smelter Look-up'!$C:$C,MATCH($A1596,'Smelter Look-up'!$E:$E,0)))</f>
        <v/>
      </c>
      <c r="D1596" s="213"/>
      <c r="E1596" s="211" t="str">
        <f aca="true">IF(ISERROR($V1596),"",OFFSET('Smelter Look-up'!$D$4,$V1596-4,0)&amp;"")</f>
        <v/>
      </c>
      <c r="F1596" s="214" t="str">
        <f aca="true">IF(ISERROR($V1596),"",OFFSET('Smelter Look-up'!$E$4,$V1596-4,0))</f>
        <v/>
      </c>
      <c r="G1596" s="214" t="str">
        <f aca="true">IF(C1596=$X$4,IF(ISERROR($V1596),"Enter smelter details","RMI"),IF(ISERROR($V1596),"",OFFSET('Smelter Look-up'!$F$4,$V1596-4,0)))</f>
        <v/>
      </c>
      <c r="H1596" s="215" t="str">
        <f aca="true">IF(ISERROR($V1596),"",OFFSET('Smelter Look-up'!$G$4,$V1596-4,0))</f>
        <v/>
      </c>
      <c r="I1596" s="216" t="str">
        <f aca="true">IF(ISERROR($V1596),"",OFFSET('Smelter Look-up'!$H$4,$V1596-4,0))</f>
        <v/>
      </c>
      <c r="J1596" s="216" t="str">
        <f aca="true">IF(ISERROR($V1596),"",OFFSET('Smelter Look-up'!$I$4,$V1596-4,0))</f>
        <v/>
      </c>
      <c r="K1596" s="217"/>
      <c r="L1596" s="217"/>
      <c r="M1596" s="217"/>
      <c r="N1596" s="217"/>
      <c r="O1596" s="217"/>
      <c r="P1596" s="218"/>
      <c r="Q1596" s="219"/>
      <c r="R1596" s="220" t="str">
        <f aca="true">IF(ISERROR($V1596),"",OFFSET('Smelter Look-up'!$C$4,$V1596-4,0)&amp;"")</f>
        <v/>
      </c>
      <c r="S1596" s="221" t="str">
        <f aca="true">IF(B1596="","",IF(ISERROR(MATCH($E1596,CL,0)),"Unknown",INDIRECT("'C'!$A$"&amp;MATCH($E1596,CL,0)+1)))</f>
        <v/>
      </c>
      <c r="T1596" s="221" t="str">
        <f aca="true">IF(B1596="","",IF(ISERROR(MATCH($J1596,SorP!$B$1:$B$6279,0)),"",INDIRECT("'SorP'!$A$"&amp;MATCH($S1596&amp;$J1596,SorP!C:C,0))))</f>
        <v/>
      </c>
      <c r="U1596" s="222"/>
      <c r="V1596" s="223" t="e">
        <f aca="false">IF(C1596="",NA(),IF(OR(C1596="Smelter not listed",C1596="Smelter not yet identified"),MATCH($B1596&amp;$D1596,'Smelter Look-up'!$J:$J,0),MATCH($B1596&amp;$C1596,'Smelter Look-up'!$J:$J,0)))</f>
        <v>#N/A</v>
      </c>
      <c r="X1596" s="179" t="n">
        <f aca="false">IF(AND(C1596="Smelter not listed",OR(LEN(D1596)=0,LEN(E1596)=0)),1,0)</f>
        <v>0</v>
      </c>
      <c r="AB1596" s="224" t="str">
        <f aca="false">B1596&amp;C1596</f>
        <v/>
      </c>
    </row>
    <row r="1597" s="179" customFormat="true" ht="20.25" hidden="false" customHeight="false" outlineLevel="0" collapsed="false">
      <c r="A1597" s="221"/>
      <c r="B1597" s="211" t="str">
        <f aca="false">IF(LEN(A1597)=0,"",INDEX('Smelter Look-up'!$A:$A,MATCH($A1597,'Smelter Look-up'!$E:$E,0)))</f>
        <v/>
      </c>
      <c r="C1597" s="212" t="str">
        <f aca="false">IF(LEN(A1597)=0,"",INDEX('Smelter Look-up'!$C:$C,MATCH($A1597,'Smelter Look-up'!$E:$E,0)))</f>
        <v/>
      </c>
      <c r="D1597" s="213"/>
      <c r="E1597" s="211" t="str">
        <f aca="true">IF(ISERROR($V1597),"",OFFSET('Smelter Look-up'!$D$4,$V1597-4,0)&amp;"")</f>
        <v/>
      </c>
      <c r="F1597" s="214" t="str">
        <f aca="true">IF(ISERROR($V1597),"",OFFSET('Smelter Look-up'!$E$4,$V1597-4,0))</f>
        <v/>
      </c>
      <c r="G1597" s="214" t="str">
        <f aca="true">IF(C1597=$X$4,IF(ISERROR($V1597),"Enter smelter details","RMI"),IF(ISERROR($V1597),"",OFFSET('Smelter Look-up'!$F$4,$V1597-4,0)))</f>
        <v/>
      </c>
      <c r="H1597" s="215" t="str">
        <f aca="true">IF(ISERROR($V1597),"",OFFSET('Smelter Look-up'!$G$4,$V1597-4,0))</f>
        <v/>
      </c>
      <c r="I1597" s="216" t="str">
        <f aca="true">IF(ISERROR($V1597),"",OFFSET('Smelter Look-up'!$H$4,$V1597-4,0))</f>
        <v/>
      </c>
      <c r="J1597" s="216" t="str">
        <f aca="true">IF(ISERROR($V1597),"",OFFSET('Smelter Look-up'!$I$4,$V1597-4,0))</f>
        <v/>
      </c>
      <c r="K1597" s="217"/>
      <c r="L1597" s="217"/>
      <c r="M1597" s="217"/>
      <c r="N1597" s="217"/>
      <c r="O1597" s="217"/>
      <c r="P1597" s="218"/>
      <c r="Q1597" s="219"/>
      <c r="R1597" s="220" t="str">
        <f aca="true">IF(ISERROR($V1597),"",OFFSET('Smelter Look-up'!$C$4,$V1597-4,0)&amp;"")</f>
        <v/>
      </c>
      <c r="S1597" s="221" t="str">
        <f aca="true">IF(B1597="","",IF(ISERROR(MATCH($E1597,CL,0)),"Unknown",INDIRECT("'C'!$A$"&amp;MATCH($E1597,CL,0)+1)))</f>
        <v/>
      </c>
      <c r="T1597" s="221" t="str">
        <f aca="true">IF(B1597="","",IF(ISERROR(MATCH($J1597,SorP!$B$1:$B$6279,0)),"",INDIRECT("'SorP'!$A$"&amp;MATCH($S1597&amp;$J1597,SorP!C:C,0))))</f>
        <v/>
      </c>
      <c r="U1597" s="222"/>
      <c r="V1597" s="223" t="e">
        <f aca="false">IF(C1597="",NA(),IF(OR(C1597="Smelter not listed",C1597="Smelter not yet identified"),MATCH($B1597&amp;$D1597,'Smelter Look-up'!$J:$J,0),MATCH($B1597&amp;$C1597,'Smelter Look-up'!$J:$J,0)))</f>
        <v>#N/A</v>
      </c>
      <c r="X1597" s="179" t="n">
        <f aca="false">IF(AND(C1597="Smelter not listed",OR(LEN(D1597)=0,LEN(E1597)=0)),1,0)</f>
        <v>0</v>
      </c>
      <c r="AB1597" s="224" t="str">
        <f aca="false">B1597&amp;C1597</f>
        <v/>
      </c>
    </row>
    <row r="1598" s="179" customFormat="true" ht="20.25" hidden="false" customHeight="false" outlineLevel="0" collapsed="false">
      <c r="A1598" s="221"/>
      <c r="B1598" s="211" t="str">
        <f aca="false">IF(LEN(A1598)=0,"",INDEX('Smelter Look-up'!$A:$A,MATCH($A1598,'Smelter Look-up'!$E:$E,0)))</f>
        <v/>
      </c>
      <c r="C1598" s="212" t="str">
        <f aca="false">IF(LEN(A1598)=0,"",INDEX('Smelter Look-up'!$C:$C,MATCH($A1598,'Smelter Look-up'!$E:$E,0)))</f>
        <v/>
      </c>
      <c r="D1598" s="213"/>
      <c r="E1598" s="211" t="str">
        <f aca="true">IF(ISERROR($V1598),"",OFFSET('Smelter Look-up'!$D$4,$V1598-4,0)&amp;"")</f>
        <v/>
      </c>
      <c r="F1598" s="214" t="str">
        <f aca="true">IF(ISERROR($V1598),"",OFFSET('Smelter Look-up'!$E$4,$V1598-4,0))</f>
        <v/>
      </c>
      <c r="G1598" s="214" t="str">
        <f aca="true">IF(C1598=$X$4,IF(ISERROR($V1598),"Enter smelter details","RMI"),IF(ISERROR($V1598),"",OFFSET('Smelter Look-up'!$F$4,$V1598-4,0)))</f>
        <v/>
      </c>
      <c r="H1598" s="215" t="str">
        <f aca="true">IF(ISERROR($V1598),"",OFFSET('Smelter Look-up'!$G$4,$V1598-4,0))</f>
        <v/>
      </c>
      <c r="I1598" s="216" t="str">
        <f aca="true">IF(ISERROR($V1598),"",OFFSET('Smelter Look-up'!$H$4,$V1598-4,0))</f>
        <v/>
      </c>
      <c r="J1598" s="216" t="str">
        <f aca="true">IF(ISERROR($V1598),"",OFFSET('Smelter Look-up'!$I$4,$V1598-4,0))</f>
        <v/>
      </c>
      <c r="K1598" s="217"/>
      <c r="L1598" s="217"/>
      <c r="M1598" s="217"/>
      <c r="N1598" s="217"/>
      <c r="O1598" s="217"/>
      <c r="P1598" s="218"/>
      <c r="Q1598" s="219"/>
      <c r="R1598" s="220" t="str">
        <f aca="true">IF(ISERROR($V1598),"",OFFSET('Smelter Look-up'!$C$4,$V1598-4,0)&amp;"")</f>
        <v/>
      </c>
      <c r="S1598" s="221" t="str">
        <f aca="true">IF(B1598="","",IF(ISERROR(MATCH($E1598,CL,0)),"Unknown",INDIRECT("'C'!$A$"&amp;MATCH($E1598,CL,0)+1)))</f>
        <v/>
      </c>
      <c r="T1598" s="221" t="str">
        <f aca="true">IF(B1598="","",IF(ISERROR(MATCH($J1598,SorP!$B$1:$B$6279,0)),"",INDIRECT("'SorP'!$A$"&amp;MATCH($S1598&amp;$J1598,SorP!C:C,0))))</f>
        <v/>
      </c>
      <c r="U1598" s="222"/>
      <c r="V1598" s="223" t="e">
        <f aca="false">IF(C1598="",NA(),IF(OR(C1598="Smelter not listed",C1598="Smelter not yet identified"),MATCH($B1598&amp;$D1598,'Smelter Look-up'!$J:$J,0),MATCH($B1598&amp;$C1598,'Smelter Look-up'!$J:$J,0)))</f>
        <v>#N/A</v>
      </c>
      <c r="X1598" s="179" t="n">
        <f aca="false">IF(AND(C1598="Smelter not listed",OR(LEN(D1598)=0,LEN(E1598)=0)),1,0)</f>
        <v>0</v>
      </c>
      <c r="AB1598" s="224" t="str">
        <f aca="false">B1598&amp;C1598</f>
        <v/>
      </c>
    </row>
    <row r="1599" s="179" customFormat="true" ht="20.25" hidden="false" customHeight="false" outlineLevel="0" collapsed="false">
      <c r="A1599" s="221"/>
      <c r="B1599" s="211" t="str">
        <f aca="false">IF(LEN(A1599)=0,"",INDEX('Smelter Look-up'!$A:$A,MATCH($A1599,'Smelter Look-up'!$E:$E,0)))</f>
        <v/>
      </c>
      <c r="C1599" s="212" t="str">
        <f aca="false">IF(LEN(A1599)=0,"",INDEX('Smelter Look-up'!$C:$C,MATCH($A1599,'Smelter Look-up'!$E:$E,0)))</f>
        <v/>
      </c>
      <c r="D1599" s="213"/>
      <c r="E1599" s="211" t="str">
        <f aca="true">IF(ISERROR($V1599),"",OFFSET('Smelter Look-up'!$D$4,$V1599-4,0)&amp;"")</f>
        <v/>
      </c>
      <c r="F1599" s="214" t="str">
        <f aca="true">IF(ISERROR($V1599),"",OFFSET('Smelter Look-up'!$E$4,$V1599-4,0))</f>
        <v/>
      </c>
      <c r="G1599" s="214" t="str">
        <f aca="true">IF(C1599=$X$4,IF(ISERROR($V1599),"Enter smelter details","RMI"),IF(ISERROR($V1599),"",OFFSET('Smelter Look-up'!$F$4,$V1599-4,0)))</f>
        <v/>
      </c>
      <c r="H1599" s="215" t="str">
        <f aca="true">IF(ISERROR($V1599),"",OFFSET('Smelter Look-up'!$G$4,$V1599-4,0))</f>
        <v/>
      </c>
      <c r="I1599" s="216" t="str">
        <f aca="true">IF(ISERROR($V1599),"",OFFSET('Smelter Look-up'!$H$4,$V1599-4,0))</f>
        <v/>
      </c>
      <c r="J1599" s="216" t="str">
        <f aca="true">IF(ISERROR($V1599),"",OFFSET('Smelter Look-up'!$I$4,$V1599-4,0))</f>
        <v/>
      </c>
      <c r="K1599" s="217"/>
      <c r="L1599" s="217"/>
      <c r="M1599" s="217"/>
      <c r="N1599" s="217"/>
      <c r="O1599" s="217"/>
      <c r="P1599" s="218"/>
      <c r="Q1599" s="219"/>
      <c r="R1599" s="220" t="str">
        <f aca="true">IF(ISERROR($V1599),"",OFFSET('Smelter Look-up'!$C$4,$V1599-4,0)&amp;"")</f>
        <v/>
      </c>
      <c r="S1599" s="221" t="str">
        <f aca="true">IF(B1599="","",IF(ISERROR(MATCH($E1599,CL,0)),"Unknown",INDIRECT("'C'!$A$"&amp;MATCH($E1599,CL,0)+1)))</f>
        <v/>
      </c>
      <c r="T1599" s="221" t="str">
        <f aca="true">IF(B1599="","",IF(ISERROR(MATCH($J1599,SorP!$B$1:$B$6279,0)),"",INDIRECT("'SorP'!$A$"&amp;MATCH($S1599&amp;$J1599,SorP!C:C,0))))</f>
        <v/>
      </c>
      <c r="U1599" s="222"/>
      <c r="V1599" s="223" t="e">
        <f aca="false">IF(C1599="",NA(),IF(OR(C1599="Smelter not listed",C1599="Smelter not yet identified"),MATCH($B1599&amp;$D1599,'Smelter Look-up'!$J:$J,0),MATCH($B1599&amp;$C1599,'Smelter Look-up'!$J:$J,0)))</f>
        <v>#N/A</v>
      </c>
      <c r="X1599" s="179" t="n">
        <f aca="false">IF(AND(C1599="Smelter not listed",OR(LEN(D1599)=0,LEN(E1599)=0)),1,0)</f>
        <v>0</v>
      </c>
      <c r="AB1599" s="224" t="str">
        <f aca="false">B1599&amp;C1599</f>
        <v/>
      </c>
    </row>
    <row r="1600" s="179" customFormat="true" ht="20.25" hidden="false" customHeight="false" outlineLevel="0" collapsed="false">
      <c r="A1600" s="221"/>
      <c r="B1600" s="211" t="str">
        <f aca="false">IF(LEN(A1600)=0,"",INDEX('Smelter Look-up'!$A:$A,MATCH($A1600,'Smelter Look-up'!$E:$E,0)))</f>
        <v/>
      </c>
      <c r="C1600" s="212" t="str">
        <f aca="false">IF(LEN(A1600)=0,"",INDEX('Smelter Look-up'!$C:$C,MATCH($A1600,'Smelter Look-up'!$E:$E,0)))</f>
        <v/>
      </c>
      <c r="D1600" s="213"/>
      <c r="E1600" s="211" t="str">
        <f aca="true">IF(ISERROR($V1600),"",OFFSET('Smelter Look-up'!$D$4,$V1600-4,0)&amp;"")</f>
        <v/>
      </c>
      <c r="F1600" s="214" t="str">
        <f aca="true">IF(ISERROR($V1600),"",OFFSET('Smelter Look-up'!$E$4,$V1600-4,0))</f>
        <v/>
      </c>
      <c r="G1600" s="214" t="str">
        <f aca="true">IF(C1600=$X$4,IF(ISERROR($V1600),"Enter smelter details","RMI"),IF(ISERROR($V1600),"",OFFSET('Smelter Look-up'!$F$4,$V1600-4,0)))</f>
        <v/>
      </c>
      <c r="H1600" s="215" t="str">
        <f aca="true">IF(ISERROR($V1600),"",OFFSET('Smelter Look-up'!$G$4,$V1600-4,0))</f>
        <v/>
      </c>
      <c r="I1600" s="216" t="str">
        <f aca="true">IF(ISERROR($V1600),"",OFFSET('Smelter Look-up'!$H$4,$V1600-4,0))</f>
        <v/>
      </c>
      <c r="J1600" s="216" t="str">
        <f aca="true">IF(ISERROR($V1600),"",OFFSET('Smelter Look-up'!$I$4,$V1600-4,0))</f>
        <v/>
      </c>
      <c r="K1600" s="217"/>
      <c r="L1600" s="217"/>
      <c r="M1600" s="217"/>
      <c r="N1600" s="217"/>
      <c r="O1600" s="217"/>
      <c r="P1600" s="218"/>
      <c r="Q1600" s="219"/>
      <c r="R1600" s="220" t="str">
        <f aca="true">IF(ISERROR($V1600),"",OFFSET('Smelter Look-up'!$C$4,$V1600-4,0)&amp;"")</f>
        <v/>
      </c>
      <c r="S1600" s="221" t="str">
        <f aca="true">IF(B1600="","",IF(ISERROR(MATCH($E1600,CL,0)),"Unknown",INDIRECT("'C'!$A$"&amp;MATCH($E1600,CL,0)+1)))</f>
        <v/>
      </c>
      <c r="T1600" s="221" t="str">
        <f aca="true">IF(B1600="","",IF(ISERROR(MATCH($J1600,SorP!$B$1:$B$6279,0)),"",INDIRECT("'SorP'!$A$"&amp;MATCH($S1600&amp;$J1600,SorP!C:C,0))))</f>
        <v/>
      </c>
      <c r="U1600" s="222"/>
      <c r="V1600" s="223" t="e">
        <f aca="false">IF(C1600="",NA(),IF(OR(C1600="Smelter not listed",C1600="Smelter not yet identified"),MATCH($B1600&amp;$D1600,'Smelter Look-up'!$J:$J,0),MATCH($B1600&amp;$C1600,'Smelter Look-up'!$J:$J,0)))</f>
        <v>#N/A</v>
      </c>
      <c r="X1600" s="179" t="n">
        <f aca="false">IF(AND(C1600="Smelter not listed",OR(LEN(D1600)=0,LEN(E1600)=0)),1,0)</f>
        <v>0</v>
      </c>
      <c r="AB1600" s="224" t="str">
        <f aca="false">B1600&amp;C1600</f>
        <v/>
      </c>
    </row>
    <row r="1601" s="179" customFormat="true" ht="20.25" hidden="false" customHeight="false" outlineLevel="0" collapsed="false">
      <c r="A1601" s="221"/>
      <c r="B1601" s="211" t="str">
        <f aca="false">IF(LEN(A1601)=0,"",INDEX('Smelter Look-up'!$A:$A,MATCH($A1601,'Smelter Look-up'!$E:$E,0)))</f>
        <v/>
      </c>
      <c r="C1601" s="212" t="str">
        <f aca="false">IF(LEN(A1601)=0,"",INDEX('Smelter Look-up'!$C:$C,MATCH($A1601,'Smelter Look-up'!$E:$E,0)))</f>
        <v/>
      </c>
      <c r="D1601" s="213"/>
      <c r="E1601" s="211" t="str">
        <f aca="true">IF(ISERROR($V1601),"",OFFSET('Smelter Look-up'!$D$4,$V1601-4,0)&amp;"")</f>
        <v/>
      </c>
      <c r="F1601" s="214" t="str">
        <f aca="true">IF(ISERROR($V1601),"",OFFSET('Smelter Look-up'!$E$4,$V1601-4,0))</f>
        <v/>
      </c>
      <c r="G1601" s="214" t="str">
        <f aca="true">IF(C1601=$X$4,IF(ISERROR($V1601),"Enter smelter details","RMI"),IF(ISERROR($V1601),"",OFFSET('Smelter Look-up'!$F$4,$V1601-4,0)))</f>
        <v/>
      </c>
      <c r="H1601" s="215" t="str">
        <f aca="true">IF(ISERROR($V1601),"",OFFSET('Smelter Look-up'!$G$4,$V1601-4,0))</f>
        <v/>
      </c>
      <c r="I1601" s="216" t="str">
        <f aca="true">IF(ISERROR($V1601),"",OFFSET('Smelter Look-up'!$H$4,$V1601-4,0))</f>
        <v/>
      </c>
      <c r="J1601" s="216" t="str">
        <f aca="true">IF(ISERROR($V1601),"",OFFSET('Smelter Look-up'!$I$4,$V1601-4,0))</f>
        <v/>
      </c>
      <c r="K1601" s="217"/>
      <c r="L1601" s="217"/>
      <c r="M1601" s="217"/>
      <c r="N1601" s="217"/>
      <c r="O1601" s="217"/>
      <c r="P1601" s="218"/>
      <c r="Q1601" s="219"/>
      <c r="R1601" s="220" t="str">
        <f aca="true">IF(ISERROR($V1601),"",OFFSET('Smelter Look-up'!$C$4,$V1601-4,0)&amp;"")</f>
        <v/>
      </c>
      <c r="S1601" s="221" t="str">
        <f aca="true">IF(B1601="","",IF(ISERROR(MATCH($E1601,CL,0)),"Unknown",INDIRECT("'C'!$A$"&amp;MATCH($E1601,CL,0)+1)))</f>
        <v/>
      </c>
      <c r="T1601" s="221" t="str">
        <f aca="true">IF(B1601="","",IF(ISERROR(MATCH($J1601,SorP!$B$1:$B$6279,0)),"",INDIRECT("'SorP'!$A$"&amp;MATCH($S1601&amp;$J1601,SorP!C:C,0))))</f>
        <v/>
      </c>
      <c r="U1601" s="222"/>
      <c r="V1601" s="223" t="e">
        <f aca="false">IF(C1601="",NA(),IF(OR(C1601="Smelter not listed",C1601="Smelter not yet identified"),MATCH($B1601&amp;$D1601,'Smelter Look-up'!$J:$J,0),MATCH($B1601&amp;$C1601,'Smelter Look-up'!$J:$J,0)))</f>
        <v>#N/A</v>
      </c>
      <c r="X1601" s="179" t="n">
        <f aca="false">IF(AND(C1601="Smelter not listed",OR(LEN(D1601)=0,LEN(E1601)=0)),1,0)</f>
        <v>0</v>
      </c>
      <c r="AB1601" s="224" t="str">
        <f aca="false">B1601&amp;C1601</f>
        <v/>
      </c>
    </row>
    <row r="1602" s="179" customFormat="true" ht="20.25" hidden="false" customHeight="false" outlineLevel="0" collapsed="false">
      <c r="A1602" s="221"/>
      <c r="B1602" s="211" t="str">
        <f aca="false">IF(LEN(A1602)=0,"",INDEX('Smelter Look-up'!$A:$A,MATCH($A1602,'Smelter Look-up'!$E:$E,0)))</f>
        <v/>
      </c>
      <c r="C1602" s="212" t="str">
        <f aca="false">IF(LEN(A1602)=0,"",INDEX('Smelter Look-up'!$C:$C,MATCH($A1602,'Smelter Look-up'!$E:$E,0)))</f>
        <v/>
      </c>
      <c r="D1602" s="213"/>
      <c r="E1602" s="211" t="str">
        <f aca="true">IF(ISERROR($V1602),"",OFFSET('Smelter Look-up'!$D$4,$V1602-4,0)&amp;"")</f>
        <v/>
      </c>
      <c r="F1602" s="214" t="str">
        <f aca="true">IF(ISERROR($V1602),"",OFFSET('Smelter Look-up'!$E$4,$V1602-4,0))</f>
        <v/>
      </c>
      <c r="G1602" s="214" t="str">
        <f aca="true">IF(C1602=$X$4,IF(ISERROR($V1602),"Enter smelter details","RMI"),IF(ISERROR($V1602),"",OFFSET('Smelter Look-up'!$F$4,$V1602-4,0)))</f>
        <v/>
      </c>
      <c r="H1602" s="215" t="str">
        <f aca="true">IF(ISERROR($V1602),"",OFFSET('Smelter Look-up'!$G$4,$V1602-4,0))</f>
        <v/>
      </c>
      <c r="I1602" s="216" t="str">
        <f aca="true">IF(ISERROR($V1602),"",OFFSET('Smelter Look-up'!$H$4,$V1602-4,0))</f>
        <v/>
      </c>
      <c r="J1602" s="216" t="str">
        <f aca="true">IF(ISERROR($V1602),"",OFFSET('Smelter Look-up'!$I$4,$V1602-4,0))</f>
        <v/>
      </c>
      <c r="K1602" s="217"/>
      <c r="L1602" s="217"/>
      <c r="M1602" s="217"/>
      <c r="N1602" s="217"/>
      <c r="O1602" s="217"/>
      <c r="P1602" s="218"/>
      <c r="Q1602" s="219"/>
      <c r="R1602" s="220" t="str">
        <f aca="true">IF(ISERROR($V1602),"",OFFSET('Smelter Look-up'!$C$4,$V1602-4,0)&amp;"")</f>
        <v/>
      </c>
      <c r="S1602" s="221" t="str">
        <f aca="true">IF(B1602="","",IF(ISERROR(MATCH($E1602,CL,0)),"Unknown",INDIRECT("'C'!$A$"&amp;MATCH($E1602,CL,0)+1)))</f>
        <v/>
      </c>
      <c r="T1602" s="221" t="str">
        <f aca="true">IF(B1602="","",IF(ISERROR(MATCH($J1602,SorP!$B$1:$B$6279,0)),"",INDIRECT("'SorP'!$A$"&amp;MATCH($S1602&amp;$J1602,SorP!C:C,0))))</f>
        <v/>
      </c>
      <c r="U1602" s="222"/>
      <c r="V1602" s="223" t="e">
        <f aca="false">IF(C1602="",NA(),IF(OR(C1602="Smelter not listed",C1602="Smelter not yet identified"),MATCH($B1602&amp;$D1602,'Smelter Look-up'!$J:$J,0),MATCH($B1602&amp;$C1602,'Smelter Look-up'!$J:$J,0)))</f>
        <v>#N/A</v>
      </c>
      <c r="X1602" s="179" t="n">
        <f aca="false">IF(AND(C1602="Smelter not listed",OR(LEN(D1602)=0,LEN(E1602)=0)),1,0)</f>
        <v>0</v>
      </c>
      <c r="AB1602" s="224" t="str">
        <f aca="false">B1602&amp;C1602</f>
        <v/>
      </c>
    </row>
    <row r="1603" s="179" customFormat="true" ht="20.25" hidden="false" customHeight="false" outlineLevel="0" collapsed="false">
      <c r="A1603" s="221"/>
      <c r="B1603" s="211" t="str">
        <f aca="false">IF(LEN(A1603)=0,"",INDEX('Smelter Look-up'!$A:$A,MATCH($A1603,'Smelter Look-up'!$E:$E,0)))</f>
        <v/>
      </c>
      <c r="C1603" s="212" t="str">
        <f aca="false">IF(LEN(A1603)=0,"",INDEX('Smelter Look-up'!$C:$C,MATCH($A1603,'Smelter Look-up'!$E:$E,0)))</f>
        <v/>
      </c>
      <c r="D1603" s="213"/>
      <c r="E1603" s="211" t="str">
        <f aca="true">IF(ISERROR($V1603),"",OFFSET('Smelter Look-up'!$D$4,$V1603-4,0)&amp;"")</f>
        <v/>
      </c>
      <c r="F1603" s="214" t="str">
        <f aca="true">IF(ISERROR($V1603),"",OFFSET('Smelter Look-up'!$E$4,$V1603-4,0))</f>
        <v/>
      </c>
      <c r="G1603" s="214" t="str">
        <f aca="true">IF(C1603=$X$4,IF(ISERROR($V1603),"Enter smelter details","RMI"),IF(ISERROR($V1603),"",OFFSET('Smelter Look-up'!$F$4,$V1603-4,0)))</f>
        <v/>
      </c>
      <c r="H1603" s="215" t="str">
        <f aca="true">IF(ISERROR($V1603),"",OFFSET('Smelter Look-up'!$G$4,$V1603-4,0))</f>
        <v/>
      </c>
      <c r="I1603" s="216" t="str">
        <f aca="true">IF(ISERROR($V1603),"",OFFSET('Smelter Look-up'!$H$4,$V1603-4,0))</f>
        <v/>
      </c>
      <c r="J1603" s="216" t="str">
        <f aca="true">IF(ISERROR($V1603),"",OFFSET('Smelter Look-up'!$I$4,$V1603-4,0))</f>
        <v/>
      </c>
      <c r="K1603" s="217"/>
      <c r="L1603" s="217"/>
      <c r="M1603" s="217"/>
      <c r="N1603" s="217"/>
      <c r="O1603" s="217"/>
      <c r="P1603" s="218"/>
      <c r="Q1603" s="219"/>
      <c r="R1603" s="220" t="str">
        <f aca="true">IF(ISERROR($V1603),"",OFFSET('Smelter Look-up'!$C$4,$V1603-4,0)&amp;"")</f>
        <v/>
      </c>
      <c r="S1603" s="221" t="str">
        <f aca="true">IF(B1603="","",IF(ISERROR(MATCH($E1603,CL,0)),"Unknown",INDIRECT("'C'!$A$"&amp;MATCH($E1603,CL,0)+1)))</f>
        <v/>
      </c>
      <c r="T1603" s="221" t="str">
        <f aca="true">IF(B1603="","",IF(ISERROR(MATCH($J1603,SorP!$B$1:$B$6279,0)),"",INDIRECT("'SorP'!$A$"&amp;MATCH($S1603&amp;$J1603,SorP!C:C,0))))</f>
        <v/>
      </c>
      <c r="U1603" s="222"/>
      <c r="V1603" s="223" t="e">
        <f aca="false">IF(C1603="",NA(),IF(OR(C1603="Smelter not listed",C1603="Smelter not yet identified"),MATCH($B1603&amp;$D1603,'Smelter Look-up'!$J:$J,0),MATCH($B1603&amp;$C1603,'Smelter Look-up'!$J:$J,0)))</f>
        <v>#N/A</v>
      </c>
      <c r="X1603" s="179" t="n">
        <f aca="false">IF(AND(C1603="Smelter not listed",OR(LEN(D1603)=0,LEN(E1603)=0)),1,0)</f>
        <v>0</v>
      </c>
      <c r="AB1603" s="224" t="str">
        <f aca="false">B1603&amp;C1603</f>
        <v/>
      </c>
    </row>
    <row r="1604" s="179" customFormat="true" ht="20.25" hidden="false" customHeight="false" outlineLevel="0" collapsed="false">
      <c r="A1604" s="221"/>
      <c r="B1604" s="211" t="str">
        <f aca="false">IF(LEN(A1604)=0,"",INDEX('Smelter Look-up'!$A:$A,MATCH($A1604,'Smelter Look-up'!$E:$E,0)))</f>
        <v/>
      </c>
      <c r="C1604" s="212" t="str">
        <f aca="false">IF(LEN(A1604)=0,"",INDEX('Smelter Look-up'!$C:$C,MATCH($A1604,'Smelter Look-up'!$E:$E,0)))</f>
        <v/>
      </c>
      <c r="D1604" s="213"/>
      <c r="E1604" s="211" t="str">
        <f aca="true">IF(ISERROR($V1604),"",OFFSET('Smelter Look-up'!$D$4,$V1604-4,0)&amp;"")</f>
        <v/>
      </c>
      <c r="F1604" s="214" t="str">
        <f aca="true">IF(ISERROR($V1604),"",OFFSET('Smelter Look-up'!$E$4,$V1604-4,0))</f>
        <v/>
      </c>
      <c r="G1604" s="214" t="str">
        <f aca="true">IF(C1604=$X$4,IF(ISERROR($V1604),"Enter smelter details","RMI"),IF(ISERROR($V1604),"",OFFSET('Smelter Look-up'!$F$4,$V1604-4,0)))</f>
        <v/>
      </c>
      <c r="H1604" s="215" t="str">
        <f aca="true">IF(ISERROR($V1604),"",OFFSET('Smelter Look-up'!$G$4,$V1604-4,0))</f>
        <v/>
      </c>
      <c r="I1604" s="216" t="str">
        <f aca="true">IF(ISERROR($V1604),"",OFFSET('Smelter Look-up'!$H$4,$V1604-4,0))</f>
        <v/>
      </c>
      <c r="J1604" s="216" t="str">
        <f aca="true">IF(ISERROR($V1604),"",OFFSET('Smelter Look-up'!$I$4,$V1604-4,0))</f>
        <v/>
      </c>
      <c r="K1604" s="217"/>
      <c r="L1604" s="217"/>
      <c r="M1604" s="217"/>
      <c r="N1604" s="217"/>
      <c r="O1604" s="217"/>
      <c r="P1604" s="218"/>
      <c r="Q1604" s="219"/>
      <c r="R1604" s="220" t="str">
        <f aca="true">IF(ISERROR($V1604),"",OFFSET('Smelter Look-up'!$C$4,$V1604-4,0)&amp;"")</f>
        <v/>
      </c>
      <c r="S1604" s="221" t="str">
        <f aca="true">IF(B1604="","",IF(ISERROR(MATCH($E1604,CL,0)),"Unknown",INDIRECT("'C'!$A$"&amp;MATCH($E1604,CL,0)+1)))</f>
        <v/>
      </c>
      <c r="T1604" s="221" t="str">
        <f aca="true">IF(B1604="","",IF(ISERROR(MATCH($J1604,SorP!$B$1:$B$6279,0)),"",INDIRECT("'SorP'!$A$"&amp;MATCH($S1604&amp;$J1604,SorP!C:C,0))))</f>
        <v/>
      </c>
      <c r="U1604" s="222"/>
      <c r="V1604" s="223" t="e">
        <f aca="false">IF(C1604="",NA(),IF(OR(C1604="Smelter not listed",C1604="Smelter not yet identified"),MATCH($B1604&amp;$D1604,'Smelter Look-up'!$J:$J,0),MATCH($B1604&amp;$C1604,'Smelter Look-up'!$J:$J,0)))</f>
        <v>#N/A</v>
      </c>
      <c r="X1604" s="179" t="n">
        <f aca="false">IF(AND(C1604="Smelter not listed",OR(LEN(D1604)=0,LEN(E1604)=0)),1,0)</f>
        <v>0</v>
      </c>
      <c r="AB1604" s="224" t="str">
        <f aca="false">B1604&amp;C1604</f>
        <v/>
      </c>
    </row>
    <row r="1605" s="179" customFormat="true" ht="20.25" hidden="false" customHeight="false" outlineLevel="0" collapsed="false">
      <c r="A1605" s="221"/>
      <c r="B1605" s="211" t="str">
        <f aca="false">IF(LEN(A1605)=0,"",INDEX('Smelter Look-up'!$A:$A,MATCH($A1605,'Smelter Look-up'!$E:$E,0)))</f>
        <v/>
      </c>
      <c r="C1605" s="212" t="str">
        <f aca="false">IF(LEN(A1605)=0,"",INDEX('Smelter Look-up'!$C:$C,MATCH($A1605,'Smelter Look-up'!$E:$E,0)))</f>
        <v/>
      </c>
      <c r="D1605" s="213"/>
      <c r="E1605" s="211" t="str">
        <f aca="true">IF(ISERROR($V1605),"",OFFSET('Smelter Look-up'!$D$4,$V1605-4,0)&amp;"")</f>
        <v/>
      </c>
      <c r="F1605" s="214" t="str">
        <f aca="true">IF(ISERROR($V1605),"",OFFSET('Smelter Look-up'!$E$4,$V1605-4,0))</f>
        <v/>
      </c>
      <c r="G1605" s="214" t="str">
        <f aca="true">IF(C1605=$X$4,IF(ISERROR($V1605),"Enter smelter details","RMI"),IF(ISERROR($V1605),"",OFFSET('Smelter Look-up'!$F$4,$V1605-4,0)))</f>
        <v/>
      </c>
      <c r="H1605" s="215" t="str">
        <f aca="true">IF(ISERROR($V1605),"",OFFSET('Smelter Look-up'!$G$4,$V1605-4,0))</f>
        <v/>
      </c>
      <c r="I1605" s="216" t="str">
        <f aca="true">IF(ISERROR($V1605),"",OFFSET('Smelter Look-up'!$H$4,$V1605-4,0))</f>
        <v/>
      </c>
      <c r="J1605" s="216" t="str">
        <f aca="true">IF(ISERROR($V1605),"",OFFSET('Smelter Look-up'!$I$4,$V1605-4,0))</f>
        <v/>
      </c>
      <c r="K1605" s="217"/>
      <c r="L1605" s="217"/>
      <c r="M1605" s="217"/>
      <c r="N1605" s="217"/>
      <c r="O1605" s="217"/>
      <c r="P1605" s="218"/>
      <c r="Q1605" s="219"/>
      <c r="R1605" s="220" t="str">
        <f aca="true">IF(ISERROR($V1605),"",OFFSET('Smelter Look-up'!$C$4,$V1605-4,0)&amp;"")</f>
        <v/>
      </c>
      <c r="S1605" s="221" t="str">
        <f aca="true">IF(B1605="","",IF(ISERROR(MATCH($E1605,CL,0)),"Unknown",INDIRECT("'C'!$A$"&amp;MATCH($E1605,CL,0)+1)))</f>
        <v/>
      </c>
      <c r="T1605" s="221" t="str">
        <f aca="true">IF(B1605="","",IF(ISERROR(MATCH($J1605,SorP!$B$1:$B$6279,0)),"",INDIRECT("'SorP'!$A$"&amp;MATCH($S1605&amp;$J1605,SorP!C:C,0))))</f>
        <v/>
      </c>
      <c r="U1605" s="222"/>
      <c r="V1605" s="223" t="e">
        <f aca="false">IF(C1605="",NA(),IF(OR(C1605="Smelter not listed",C1605="Smelter not yet identified"),MATCH($B1605&amp;$D1605,'Smelter Look-up'!$J:$J,0),MATCH($B1605&amp;$C1605,'Smelter Look-up'!$J:$J,0)))</f>
        <v>#N/A</v>
      </c>
      <c r="X1605" s="179" t="n">
        <f aca="false">IF(AND(C1605="Smelter not listed",OR(LEN(D1605)=0,LEN(E1605)=0)),1,0)</f>
        <v>0</v>
      </c>
      <c r="AB1605" s="224" t="str">
        <f aca="false">B1605&amp;C1605</f>
        <v/>
      </c>
    </row>
    <row r="1606" s="179" customFormat="true" ht="20.25" hidden="false" customHeight="false" outlineLevel="0" collapsed="false">
      <c r="A1606" s="221"/>
      <c r="B1606" s="211" t="str">
        <f aca="false">IF(LEN(A1606)=0,"",INDEX('Smelter Look-up'!$A:$A,MATCH($A1606,'Smelter Look-up'!$E:$E,0)))</f>
        <v/>
      </c>
      <c r="C1606" s="212" t="str">
        <f aca="false">IF(LEN(A1606)=0,"",INDEX('Smelter Look-up'!$C:$C,MATCH($A1606,'Smelter Look-up'!$E:$E,0)))</f>
        <v/>
      </c>
      <c r="D1606" s="213"/>
      <c r="E1606" s="211" t="str">
        <f aca="true">IF(ISERROR($V1606),"",OFFSET('Smelter Look-up'!$D$4,$V1606-4,0)&amp;"")</f>
        <v/>
      </c>
      <c r="F1606" s="214" t="str">
        <f aca="true">IF(ISERROR($V1606),"",OFFSET('Smelter Look-up'!$E$4,$V1606-4,0))</f>
        <v/>
      </c>
      <c r="G1606" s="214" t="str">
        <f aca="true">IF(C1606=$X$4,IF(ISERROR($V1606),"Enter smelter details","RMI"),IF(ISERROR($V1606),"",OFFSET('Smelter Look-up'!$F$4,$V1606-4,0)))</f>
        <v/>
      </c>
      <c r="H1606" s="215" t="str">
        <f aca="true">IF(ISERROR($V1606),"",OFFSET('Smelter Look-up'!$G$4,$V1606-4,0))</f>
        <v/>
      </c>
      <c r="I1606" s="216" t="str">
        <f aca="true">IF(ISERROR($V1606),"",OFFSET('Smelter Look-up'!$H$4,$V1606-4,0))</f>
        <v/>
      </c>
      <c r="J1606" s="216" t="str">
        <f aca="true">IF(ISERROR($V1606),"",OFFSET('Smelter Look-up'!$I$4,$V1606-4,0))</f>
        <v/>
      </c>
      <c r="K1606" s="217"/>
      <c r="L1606" s="217"/>
      <c r="M1606" s="217"/>
      <c r="N1606" s="217"/>
      <c r="O1606" s="217"/>
      <c r="P1606" s="218"/>
      <c r="Q1606" s="219"/>
      <c r="R1606" s="220" t="str">
        <f aca="true">IF(ISERROR($V1606),"",OFFSET('Smelter Look-up'!$C$4,$V1606-4,0)&amp;"")</f>
        <v/>
      </c>
      <c r="S1606" s="221" t="str">
        <f aca="true">IF(B1606="","",IF(ISERROR(MATCH($E1606,CL,0)),"Unknown",INDIRECT("'C'!$A$"&amp;MATCH($E1606,CL,0)+1)))</f>
        <v/>
      </c>
      <c r="T1606" s="221" t="str">
        <f aca="true">IF(B1606="","",IF(ISERROR(MATCH($J1606,SorP!$B$1:$B$6279,0)),"",INDIRECT("'SorP'!$A$"&amp;MATCH($S1606&amp;$J1606,SorP!C:C,0))))</f>
        <v/>
      </c>
      <c r="U1606" s="222"/>
      <c r="V1606" s="223" t="e">
        <f aca="false">IF(C1606="",NA(),IF(OR(C1606="Smelter not listed",C1606="Smelter not yet identified"),MATCH($B1606&amp;$D1606,'Smelter Look-up'!$J:$J,0),MATCH($B1606&amp;$C1606,'Smelter Look-up'!$J:$J,0)))</f>
        <v>#N/A</v>
      </c>
      <c r="X1606" s="179" t="n">
        <f aca="false">IF(AND(C1606="Smelter not listed",OR(LEN(D1606)=0,LEN(E1606)=0)),1,0)</f>
        <v>0</v>
      </c>
      <c r="AB1606" s="224" t="str">
        <f aca="false">B1606&amp;C1606</f>
        <v/>
      </c>
    </row>
    <row r="1607" s="179" customFormat="true" ht="20.25" hidden="false" customHeight="false" outlineLevel="0" collapsed="false">
      <c r="A1607" s="221"/>
      <c r="B1607" s="211" t="str">
        <f aca="false">IF(LEN(A1607)=0,"",INDEX('Smelter Look-up'!$A:$A,MATCH($A1607,'Smelter Look-up'!$E:$E,0)))</f>
        <v/>
      </c>
      <c r="C1607" s="212" t="str">
        <f aca="false">IF(LEN(A1607)=0,"",INDEX('Smelter Look-up'!$C:$C,MATCH($A1607,'Smelter Look-up'!$E:$E,0)))</f>
        <v/>
      </c>
      <c r="D1607" s="213"/>
      <c r="E1607" s="211" t="str">
        <f aca="true">IF(ISERROR($V1607),"",OFFSET('Smelter Look-up'!$D$4,$V1607-4,0)&amp;"")</f>
        <v/>
      </c>
      <c r="F1607" s="214" t="str">
        <f aca="true">IF(ISERROR($V1607),"",OFFSET('Smelter Look-up'!$E$4,$V1607-4,0))</f>
        <v/>
      </c>
      <c r="G1607" s="214" t="str">
        <f aca="true">IF(C1607=$X$4,IF(ISERROR($V1607),"Enter smelter details","RMI"),IF(ISERROR($V1607),"",OFFSET('Smelter Look-up'!$F$4,$V1607-4,0)))</f>
        <v/>
      </c>
      <c r="H1607" s="215" t="str">
        <f aca="true">IF(ISERROR($V1607),"",OFFSET('Smelter Look-up'!$G$4,$V1607-4,0))</f>
        <v/>
      </c>
      <c r="I1607" s="216" t="str">
        <f aca="true">IF(ISERROR($V1607),"",OFFSET('Smelter Look-up'!$H$4,$V1607-4,0))</f>
        <v/>
      </c>
      <c r="J1607" s="216" t="str">
        <f aca="true">IF(ISERROR($V1607),"",OFFSET('Smelter Look-up'!$I$4,$V1607-4,0))</f>
        <v/>
      </c>
      <c r="K1607" s="217"/>
      <c r="L1607" s="217"/>
      <c r="M1607" s="217"/>
      <c r="N1607" s="217"/>
      <c r="O1607" s="217"/>
      <c r="P1607" s="218"/>
      <c r="Q1607" s="219"/>
      <c r="R1607" s="220" t="str">
        <f aca="true">IF(ISERROR($V1607),"",OFFSET('Smelter Look-up'!$C$4,$V1607-4,0)&amp;"")</f>
        <v/>
      </c>
      <c r="S1607" s="221" t="str">
        <f aca="true">IF(B1607="","",IF(ISERROR(MATCH($E1607,CL,0)),"Unknown",INDIRECT("'C'!$A$"&amp;MATCH($E1607,CL,0)+1)))</f>
        <v/>
      </c>
      <c r="T1607" s="221" t="str">
        <f aca="true">IF(B1607="","",IF(ISERROR(MATCH($J1607,SorP!$B$1:$B$6279,0)),"",INDIRECT("'SorP'!$A$"&amp;MATCH($S1607&amp;$J1607,SorP!C:C,0))))</f>
        <v/>
      </c>
      <c r="U1607" s="222"/>
      <c r="V1607" s="223" t="e">
        <f aca="false">IF(C1607="",NA(),IF(OR(C1607="Smelter not listed",C1607="Smelter not yet identified"),MATCH($B1607&amp;$D1607,'Smelter Look-up'!$J:$J,0),MATCH($B1607&amp;$C1607,'Smelter Look-up'!$J:$J,0)))</f>
        <v>#N/A</v>
      </c>
      <c r="X1607" s="179" t="n">
        <f aca="false">IF(AND(C1607="Smelter not listed",OR(LEN(D1607)=0,LEN(E1607)=0)),1,0)</f>
        <v>0</v>
      </c>
      <c r="AB1607" s="224" t="str">
        <f aca="false">B1607&amp;C1607</f>
        <v/>
      </c>
    </row>
    <row r="1608" s="179" customFormat="true" ht="20.25" hidden="false" customHeight="false" outlineLevel="0" collapsed="false">
      <c r="A1608" s="221"/>
      <c r="B1608" s="211" t="str">
        <f aca="false">IF(LEN(A1608)=0,"",INDEX('Smelter Look-up'!$A:$A,MATCH($A1608,'Smelter Look-up'!$E:$E,0)))</f>
        <v/>
      </c>
      <c r="C1608" s="212" t="str">
        <f aca="false">IF(LEN(A1608)=0,"",INDEX('Smelter Look-up'!$C:$C,MATCH($A1608,'Smelter Look-up'!$E:$E,0)))</f>
        <v/>
      </c>
      <c r="D1608" s="213"/>
      <c r="E1608" s="211" t="str">
        <f aca="true">IF(ISERROR($V1608),"",OFFSET('Smelter Look-up'!$D$4,$V1608-4,0)&amp;"")</f>
        <v/>
      </c>
      <c r="F1608" s="214" t="str">
        <f aca="true">IF(ISERROR($V1608),"",OFFSET('Smelter Look-up'!$E$4,$V1608-4,0))</f>
        <v/>
      </c>
      <c r="G1608" s="214" t="str">
        <f aca="true">IF(C1608=$X$4,IF(ISERROR($V1608),"Enter smelter details","RMI"),IF(ISERROR($V1608),"",OFFSET('Smelter Look-up'!$F$4,$V1608-4,0)))</f>
        <v/>
      </c>
      <c r="H1608" s="215" t="str">
        <f aca="true">IF(ISERROR($V1608),"",OFFSET('Smelter Look-up'!$G$4,$V1608-4,0))</f>
        <v/>
      </c>
      <c r="I1608" s="216" t="str">
        <f aca="true">IF(ISERROR($V1608),"",OFFSET('Smelter Look-up'!$H$4,$V1608-4,0))</f>
        <v/>
      </c>
      <c r="J1608" s="216" t="str">
        <f aca="true">IF(ISERROR($V1608),"",OFFSET('Smelter Look-up'!$I$4,$V1608-4,0))</f>
        <v/>
      </c>
      <c r="K1608" s="217"/>
      <c r="L1608" s="217"/>
      <c r="M1608" s="217"/>
      <c r="N1608" s="217"/>
      <c r="O1608" s="217"/>
      <c r="P1608" s="218"/>
      <c r="Q1608" s="219"/>
      <c r="R1608" s="220" t="str">
        <f aca="true">IF(ISERROR($V1608),"",OFFSET('Smelter Look-up'!$C$4,$V1608-4,0)&amp;"")</f>
        <v/>
      </c>
      <c r="S1608" s="221" t="str">
        <f aca="true">IF(B1608="","",IF(ISERROR(MATCH($E1608,CL,0)),"Unknown",INDIRECT("'C'!$A$"&amp;MATCH($E1608,CL,0)+1)))</f>
        <v/>
      </c>
      <c r="T1608" s="221" t="str">
        <f aca="true">IF(B1608="","",IF(ISERROR(MATCH($J1608,SorP!$B$1:$B$6279,0)),"",INDIRECT("'SorP'!$A$"&amp;MATCH($S1608&amp;$J1608,SorP!C:C,0))))</f>
        <v/>
      </c>
      <c r="U1608" s="222"/>
      <c r="V1608" s="223" t="e">
        <f aca="false">IF(C1608="",NA(),IF(OR(C1608="Smelter not listed",C1608="Smelter not yet identified"),MATCH($B1608&amp;$D1608,'Smelter Look-up'!$J:$J,0),MATCH($B1608&amp;$C1608,'Smelter Look-up'!$J:$J,0)))</f>
        <v>#N/A</v>
      </c>
      <c r="X1608" s="179" t="n">
        <f aca="false">IF(AND(C1608="Smelter not listed",OR(LEN(D1608)=0,LEN(E1608)=0)),1,0)</f>
        <v>0</v>
      </c>
      <c r="AB1608" s="224" t="str">
        <f aca="false">B1608&amp;C1608</f>
        <v/>
      </c>
    </row>
    <row r="1609" s="179" customFormat="true" ht="20.25" hidden="false" customHeight="false" outlineLevel="0" collapsed="false">
      <c r="A1609" s="221"/>
      <c r="B1609" s="211" t="str">
        <f aca="false">IF(LEN(A1609)=0,"",INDEX('Smelter Look-up'!$A:$A,MATCH($A1609,'Smelter Look-up'!$E:$E,0)))</f>
        <v/>
      </c>
      <c r="C1609" s="212" t="str">
        <f aca="false">IF(LEN(A1609)=0,"",INDEX('Smelter Look-up'!$C:$C,MATCH($A1609,'Smelter Look-up'!$E:$E,0)))</f>
        <v/>
      </c>
      <c r="D1609" s="213"/>
      <c r="E1609" s="211" t="str">
        <f aca="true">IF(ISERROR($V1609),"",OFFSET('Smelter Look-up'!$D$4,$V1609-4,0)&amp;"")</f>
        <v/>
      </c>
      <c r="F1609" s="214" t="str">
        <f aca="true">IF(ISERROR($V1609),"",OFFSET('Smelter Look-up'!$E$4,$V1609-4,0))</f>
        <v/>
      </c>
      <c r="G1609" s="214" t="str">
        <f aca="true">IF(C1609=$X$4,IF(ISERROR($V1609),"Enter smelter details","RMI"),IF(ISERROR($V1609),"",OFFSET('Smelter Look-up'!$F$4,$V1609-4,0)))</f>
        <v/>
      </c>
      <c r="H1609" s="215" t="str">
        <f aca="true">IF(ISERROR($V1609),"",OFFSET('Smelter Look-up'!$G$4,$V1609-4,0))</f>
        <v/>
      </c>
      <c r="I1609" s="216" t="str">
        <f aca="true">IF(ISERROR($V1609),"",OFFSET('Smelter Look-up'!$H$4,$V1609-4,0))</f>
        <v/>
      </c>
      <c r="J1609" s="216" t="str">
        <f aca="true">IF(ISERROR($V1609),"",OFFSET('Smelter Look-up'!$I$4,$V1609-4,0))</f>
        <v/>
      </c>
      <c r="K1609" s="217"/>
      <c r="L1609" s="217"/>
      <c r="M1609" s="217"/>
      <c r="N1609" s="217"/>
      <c r="O1609" s="217"/>
      <c r="P1609" s="218"/>
      <c r="Q1609" s="219"/>
      <c r="R1609" s="220" t="str">
        <f aca="true">IF(ISERROR($V1609),"",OFFSET('Smelter Look-up'!$C$4,$V1609-4,0)&amp;"")</f>
        <v/>
      </c>
      <c r="S1609" s="221" t="str">
        <f aca="true">IF(B1609="","",IF(ISERROR(MATCH($E1609,CL,0)),"Unknown",INDIRECT("'C'!$A$"&amp;MATCH($E1609,CL,0)+1)))</f>
        <v/>
      </c>
      <c r="T1609" s="221" t="str">
        <f aca="true">IF(B1609="","",IF(ISERROR(MATCH($J1609,SorP!$B$1:$B$6279,0)),"",INDIRECT("'SorP'!$A$"&amp;MATCH($S1609&amp;$J1609,SorP!C:C,0))))</f>
        <v/>
      </c>
      <c r="U1609" s="222"/>
      <c r="V1609" s="223" t="e">
        <f aca="false">IF(C1609="",NA(),IF(OR(C1609="Smelter not listed",C1609="Smelter not yet identified"),MATCH($B1609&amp;$D1609,'Smelter Look-up'!$J:$J,0),MATCH($B1609&amp;$C1609,'Smelter Look-up'!$J:$J,0)))</f>
        <v>#N/A</v>
      </c>
      <c r="X1609" s="179" t="n">
        <f aca="false">IF(AND(C1609="Smelter not listed",OR(LEN(D1609)=0,LEN(E1609)=0)),1,0)</f>
        <v>0</v>
      </c>
      <c r="AB1609" s="224" t="str">
        <f aca="false">B1609&amp;C1609</f>
        <v/>
      </c>
    </row>
    <row r="1610" s="179" customFormat="true" ht="20.25" hidden="false" customHeight="false" outlineLevel="0" collapsed="false">
      <c r="A1610" s="221"/>
      <c r="B1610" s="211" t="str">
        <f aca="false">IF(LEN(A1610)=0,"",INDEX('Smelter Look-up'!$A:$A,MATCH($A1610,'Smelter Look-up'!$E:$E,0)))</f>
        <v/>
      </c>
      <c r="C1610" s="212" t="str">
        <f aca="false">IF(LEN(A1610)=0,"",INDEX('Smelter Look-up'!$C:$C,MATCH($A1610,'Smelter Look-up'!$E:$E,0)))</f>
        <v/>
      </c>
      <c r="D1610" s="213"/>
      <c r="E1610" s="211" t="str">
        <f aca="true">IF(ISERROR($V1610),"",OFFSET('Smelter Look-up'!$D$4,$V1610-4,0)&amp;"")</f>
        <v/>
      </c>
      <c r="F1610" s="214" t="str">
        <f aca="true">IF(ISERROR($V1610),"",OFFSET('Smelter Look-up'!$E$4,$V1610-4,0))</f>
        <v/>
      </c>
      <c r="G1610" s="214" t="str">
        <f aca="true">IF(C1610=$X$4,IF(ISERROR($V1610),"Enter smelter details","RMI"),IF(ISERROR($V1610),"",OFFSET('Smelter Look-up'!$F$4,$V1610-4,0)))</f>
        <v/>
      </c>
      <c r="H1610" s="215" t="str">
        <f aca="true">IF(ISERROR($V1610),"",OFFSET('Smelter Look-up'!$G$4,$V1610-4,0))</f>
        <v/>
      </c>
      <c r="I1610" s="216" t="str">
        <f aca="true">IF(ISERROR($V1610),"",OFFSET('Smelter Look-up'!$H$4,$V1610-4,0))</f>
        <v/>
      </c>
      <c r="J1610" s="216" t="str">
        <f aca="true">IF(ISERROR($V1610),"",OFFSET('Smelter Look-up'!$I$4,$V1610-4,0))</f>
        <v/>
      </c>
      <c r="K1610" s="217"/>
      <c r="L1610" s="217"/>
      <c r="M1610" s="217"/>
      <c r="N1610" s="217"/>
      <c r="O1610" s="217"/>
      <c r="P1610" s="218"/>
      <c r="Q1610" s="219"/>
      <c r="R1610" s="220" t="str">
        <f aca="true">IF(ISERROR($V1610),"",OFFSET('Smelter Look-up'!$C$4,$V1610-4,0)&amp;"")</f>
        <v/>
      </c>
      <c r="S1610" s="221" t="str">
        <f aca="true">IF(B1610="","",IF(ISERROR(MATCH($E1610,CL,0)),"Unknown",INDIRECT("'C'!$A$"&amp;MATCH($E1610,CL,0)+1)))</f>
        <v/>
      </c>
      <c r="T1610" s="221" t="str">
        <f aca="true">IF(B1610="","",IF(ISERROR(MATCH($J1610,SorP!$B$1:$B$6279,0)),"",INDIRECT("'SorP'!$A$"&amp;MATCH($S1610&amp;$J1610,SorP!C:C,0))))</f>
        <v/>
      </c>
      <c r="U1610" s="222"/>
      <c r="V1610" s="223" t="e">
        <f aca="false">IF(C1610="",NA(),IF(OR(C1610="Smelter not listed",C1610="Smelter not yet identified"),MATCH($B1610&amp;$D1610,'Smelter Look-up'!$J:$J,0),MATCH($B1610&amp;$C1610,'Smelter Look-up'!$J:$J,0)))</f>
        <v>#N/A</v>
      </c>
      <c r="X1610" s="179" t="n">
        <f aca="false">IF(AND(C1610="Smelter not listed",OR(LEN(D1610)=0,LEN(E1610)=0)),1,0)</f>
        <v>0</v>
      </c>
      <c r="AB1610" s="224" t="str">
        <f aca="false">B1610&amp;C1610</f>
        <v/>
      </c>
    </row>
    <row r="1611" s="179" customFormat="true" ht="20.25" hidden="false" customHeight="false" outlineLevel="0" collapsed="false">
      <c r="A1611" s="221"/>
      <c r="B1611" s="211" t="str">
        <f aca="false">IF(LEN(A1611)=0,"",INDEX('Smelter Look-up'!$A:$A,MATCH($A1611,'Smelter Look-up'!$E:$E,0)))</f>
        <v/>
      </c>
      <c r="C1611" s="212" t="str">
        <f aca="false">IF(LEN(A1611)=0,"",INDEX('Smelter Look-up'!$C:$C,MATCH($A1611,'Smelter Look-up'!$E:$E,0)))</f>
        <v/>
      </c>
      <c r="D1611" s="213"/>
      <c r="E1611" s="211" t="str">
        <f aca="true">IF(ISERROR($V1611),"",OFFSET('Smelter Look-up'!$D$4,$V1611-4,0)&amp;"")</f>
        <v/>
      </c>
      <c r="F1611" s="214" t="str">
        <f aca="true">IF(ISERROR($V1611),"",OFFSET('Smelter Look-up'!$E$4,$V1611-4,0))</f>
        <v/>
      </c>
      <c r="G1611" s="214" t="str">
        <f aca="true">IF(C1611=$X$4,IF(ISERROR($V1611),"Enter smelter details","RMI"),IF(ISERROR($V1611),"",OFFSET('Smelter Look-up'!$F$4,$V1611-4,0)))</f>
        <v/>
      </c>
      <c r="H1611" s="215" t="str">
        <f aca="true">IF(ISERROR($V1611),"",OFFSET('Smelter Look-up'!$G$4,$V1611-4,0))</f>
        <v/>
      </c>
      <c r="I1611" s="216" t="str">
        <f aca="true">IF(ISERROR($V1611),"",OFFSET('Smelter Look-up'!$H$4,$V1611-4,0))</f>
        <v/>
      </c>
      <c r="J1611" s="216" t="str">
        <f aca="true">IF(ISERROR($V1611),"",OFFSET('Smelter Look-up'!$I$4,$V1611-4,0))</f>
        <v/>
      </c>
      <c r="K1611" s="217"/>
      <c r="L1611" s="217"/>
      <c r="M1611" s="217"/>
      <c r="N1611" s="217"/>
      <c r="O1611" s="217"/>
      <c r="P1611" s="218"/>
      <c r="Q1611" s="219"/>
      <c r="R1611" s="220" t="str">
        <f aca="true">IF(ISERROR($V1611),"",OFFSET('Smelter Look-up'!$C$4,$V1611-4,0)&amp;"")</f>
        <v/>
      </c>
      <c r="S1611" s="221" t="str">
        <f aca="true">IF(B1611="","",IF(ISERROR(MATCH($E1611,CL,0)),"Unknown",INDIRECT("'C'!$A$"&amp;MATCH($E1611,CL,0)+1)))</f>
        <v/>
      </c>
      <c r="T1611" s="221" t="str">
        <f aca="true">IF(B1611="","",IF(ISERROR(MATCH($J1611,SorP!$B$1:$B$6279,0)),"",INDIRECT("'SorP'!$A$"&amp;MATCH($S1611&amp;$J1611,SorP!C:C,0))))</f>
        <v/>
      </c>
      <c r="U1611" s="222"/>
      <c r="V1611" s="223" t="e">
        <f aca="false">IF(C1611="",NA(),IF(OR(C1611="Smelter not listed",C1611="Smelter not yet identified"),MATCH($B1611&amp;$D1611,'Smelter Look-up'!$J:$J,0),MATCH($B1611&amp;$C1611,'Smelter Look-up'!$J:$J,0)))</f>
        <v>#N/A</v>
      </c>
      <c r="X1611" s="179" t="n">
        <f aca="false">IF(AND(C1611="Smelter not listed",OR(LEN(D1611)=0,LEN(E1611)=0)),1,0)</f>
        <v>0</v>
      </c>
      <c r="AB1611" s="224" t="str">
        <f aca="false">B1611&amp;C1611</f>
        <v/>
      </c>
    </row>
    <row r="1612" s="179" customFormat="true" ht="20.25" hidden="false" customHeight="false" outlineLevel="0" collapsed="false">
      <c r="A1612" s="221"/>
      <c r="B1612" s="211" t="str">
        <f aca="false">IF(LEN(A1612)=0,"",INDEX('Smelter Look-up'!$A:$A,MATCH($A1612,'Smelter Look-up'!$E:$E,0)))</f>
        <v/>
      </c>
      <c r="C1612" s="212" t="str">
        <f aca="false">IF(LEN(A1612)=0,"",INDEX('Smelter Look-up'!$C:$C,MATCH($A1612,'Smelter Look-up'!$E:$E,0)))</f>
        <v/>
      </c>
      <c r="D1612" s="213"/>
      <c r="E1612" s="211" t="str">
        <f aca="true">IF(ISERROR($V1612),"",OFFSET('Smelter Look-up'!$D$4,$V1612-4,0)&amp;"")</f>
        <v/>
      </c>
      <c r="F1612" s="214" t="str">
        <f aca="true">IF(ISERROR($V1612),"",OFFSET('Smelter Look-up'!$E$4,$V1612-4,0))</f>
        <v/>
      </c>
      <c r="G1612" s="214" t="str">
        <f aca="true">IF(C1612=$X$4,IF(ISERROR($V1612),"Enter smelter details","RMI"),IF(ISERROR($V1612),"",OFFSET('Smelter Look-up'!$F$4,$V1612-4,0)))</f>
        <v/>
      </c>
      <c r="H1612" s="215" t="str">
        <f aca="true">IF(ISERROR($V1612),"",OFFSET('Smelter Look-up'!$G$4,$V1612-4,0))</f>
        <v/>
      </c>
      <c r="I1612" s="216" t="str">
        <f aca="true">IF(ISERROR($V1612),"",OFFSET('Smelter Look-up'!$H$4,$V1612-4,0))</f>
        <v/>
      </c>
      <c r="J1612" s="216" t="str">
        <f aca="true">IF(ISERROR($V1612),"",OFFSET('Smelter Look-up'!$I$4,$V1612-4,0))</f>
        <v/>
      </c>
      <c r="K1612" s="217"/>
      <c r="L1612" s="217"/>
      <c r="M1612" s="217"/>
      <c r="N1612" s="217"/>
      <c r="O1612" s="217"/>
      <c r="P1612" s="218"/>
      <c r="Q1612" s="219"/>
      <c r="R1612" s="220" t="str">
        <f aca="true">IF(ISERROR($V1612),"",OFFSET('Smelter Look-up'!$C$4,$V1612-4,0)&amp;"")</f>
        <v/>
      </c>
      <c r="S1612" s="221" t="str">
        <f aca="true">IF(B1612="","",IF(ISERROR(MATCH($E1612,CL,0)),"Unknown",INDIRECT("'C'!$A$"&amp;MATCH($E1612,CL,0)+1)))</f>
        <v/>
      </c>
      <c r="T1612" s="221" t="str">
        <f aca="true">IF(B1612="","",IF(ISERROR(MATCH($J1612,SorP!$B$1:$B$6279,0)),"",INDIRECT("'SorP'!$A$"&amp;MATCH($S1612&amp;$J1612,SorP!C:C,0))))</f>
        <v/>
      </c>
      <c r="U1612" s="222"/>
      <c r="V1612" s="223" t="e">
        <f aca="false">IF(C1612="",NA(),IF(OR(C1612="Smelter not listed",C1612="Smelter not yet identified"),MATCH($B1612&amp;$D1612,'Smelter Look-up'!$J:$J,0),MATCH($B1612&amp;$C1612,'Smelter Look-up'!$J:$J,0)))</f>
        <v>#N/A</v>
      </c>
      <c r="X1612" s="179" t="n">
        <f aca="false">IF(AND(C1612="Smelter not listed",OR(LEN(D1612)=0,LEN(E1612)=0)),1,0)</f>
        <v>0</v>
      </c>
      <c r="AB1612" s="224" t="str">
        <f aca="false">B1612&amp;C1612</f>
        <v/>
      </c>
    </row>
    <row r="1613" s="179" customFormat="true" ht="20.25" hidden="false" customHeight="false" outlineLevel="0" collapsed="false">
      <c r="A1613" s="221"/>
      <c r="B1613" s="211" t="str">
        <f aca="false">IF(LEN(A1613)=0,"",INDEX('Smelter Look-up'!$A:$A,MATCH($A1613,'Smelter Look-up'!$E:$E,0)))</f>
        <v/>
      </c>
      <c r="C1613" s="212" t="str">
        <f aca="false">IF(LEN(A1613)=0,"",INDEX('Smelter Look-up'!$C:$C,MATCH($A1613,'Smelter Look-up'!$E:$E,0)))</f>
        <v/>
      </c>
      <c r="D1613" s="213"/>
      <c r="E1613" s="211" t="str">
        <f aca="true">IF(ISERROR($V1613),"",OFFSET('Smelter Look-up'!$D$4,$V1613-4,0)&amp;"")</f>
        <v/>
      </c>
      <c r="F1613" s="214" t="str">
        <f aca="true">IF(ISERROR($V1613),"",OFFSET('Smelter Look-up'!$E$4,$V1613-4,0))</f>
        <v/>
      </c>
      <c r="G1613" s="214" t="str">
        <f aca="true">IF(C1613=$X$4,IF(ISERROR($V1613),"Enter smelter details","RMI"),IF(ISERROR($V1613),"",OFFSET('Smelter Look-up'!$F$4,$V1613-4,0)))</f>
        <v/>
      </c>
      <c r="H1613" s="215" t="str">
        <f aca="true">IF(ISERROR($V1613),"",OFFSET('Smelter Look-up'!$G$4,$V1613-4,0))</f>
        <v/>
      </c>
      <c r="I1613" s="216" t="str">
        <f aca="true">IF(ISERROR($V1613),"",OFFSET('Smelter Look-up'!$H$4,$V1613-4,0))</f>
        <v/>
      </c>
      <c r="J1613" s="216" t="str">
        <f aca="true">IF(ISERROR($V1613),"",OFFSET('Smelter Look-up'!$I$4,$V1613-4,0))</f>
        <v/>
      </c>
      <c r="K1613" s="217"/>
      <c r="L1613" s="217"/>
      <c r="M1613" s="217"/>
      <c r="N1613" s="217"/>
      <c r="O1613" s="217"/>
      <c r="P1613" s="218"/>
      <c r="Q1613" s="219"/>
      <c r="R1613" s="220" t="str">
        <f aca="true">IF(ISERROR($V1613),"",OFFSET('Smelter Look-up'!$C$4,$V1613-4,0)&amp;"")</f>
        <v/>
      </c>
      <c r="S1613" s="221" t="str">
        <f aca="true">IF(B1613="","",IF(ISERROR(MATCH($E1613,CL,0)),"Unknown",INDIRECT("'C'!$A$"&amp;MATCH($E1613,CL,0)+1)))</f>
        <v/>
      </c>
      <c r="T1613" s="221" t="str">
        <f aca="true">IF(B1613="","",IF(ISERROR(MATCH($J1613,SorP!$B$1:$B$6279,0)),"",INDIRECT("'SorP'!$A$"&amp;MATCH($S1613&amp;$J1613,SorP!C:C,0))))</f>
        <v/>
      </c>
      <c r="U1613" s="222"/>
      <c r="V1613" s="223" t="e">
        <f aca="false">IF(C1613="",NA(),IF(OR(C1613="Smelter not listed",C1613="Smelter not yet identified"),MATCH($B1613&amp;$D1613,'Smelter Look-up'!$J:$J,0),MATCH($B1613&amp;$C1613,'Smelter Look-up'!$J:$J,0)))</f>
        <v>#N/A</v>
      </c>
      <c r="X1613" s="179" t="n">
        <f aca="false">IF(AND(C1613="Smelter not listed",OR(LEN(D1613)=0,LEN(E1613)=0)),1,0)</f>
        <v>0</v>
      </c>
      <c r="AB1613" s="224" t="str">
        <f aca="false">B1613&amp;C1613</f>
        <v/>
      </c>
    </row>
    <row r="1614" s="179" customFormat="true" ht="20.25" hidden="false" customHeight="false" outlineLevel="0" collapsed="false">
      <c r="A1614" s="221"/>
      <c r="B1614" s="211" t="str">
        <f aca="false">IF(LEN(A1614)=0,"",INDEX('Smelter Look-up'!$A:$A,MATCH($A1614,'Smelter Look-up'!$E:$E,0)))</f>
        <v/>
      </c>
      <c r="C1614" s="212" t="str">
        <f aca="false">IF(LEN(A1614)=0,"",INDEX('Smelter Look-up'!$C:$C,MATCH($A1614,'Smelter Look-up'!$E:$E,0)))</f>
        <v/>
      </c>
      <c r="D1614" s="213"/>
      <c r="E1614" s="211" t="str">
        <f aca="true">IF(ISERROR($V1614),"",OFFSET('Smelter Look-up'!$D$4,$V1614-4,0)&amp;"")</f>
        <v/>
      </c>
      <c r="F1614" s="214" t="str">
        <f aca="true">IF(ISERROR($V1614),"",OFFSET('Smelter Look-up'!$E$4,$V1614-4,0))</f>
        <v/>
      </c>
      <c r="G1614" s="214" t="str">
        <f aca="true">IF(C1614=$X$4,IF(ISERROR($V1614),"Enter smelter details","RMI"),IF(ISERROR($V1614),"",OFFSET('Smelter Look-up'!$F$4,$V1614-4,0)))</f>
        <v/>
      </c>
      <c r="H1614" s="215" t="str">
        <f aca="true">IF(ISERROR($V1614),"",OFFSET('Smelter Look-up'!$G$4,$V1614-4,0))</f>
        <v/>
      </c>
      <c r="I1614" s="216" t="str">
        <f aca="true">IF(ISERROR($V1614),"",OFFSET('Smelter Look-up'!$H$4,$V1614-4,0))</f>
        <v/>
      </c>
      <c r="J1614" s="216" t="str">
        <f aca="true">IF(ISERROR($V1614),"",OFFSET('Smelter Look-up'!$I$4,$V1614-4,0))</f>
        <v/>
      </c>
      <c r="K1614" s="217"/>
      <c r="L1614" s="217"/>
      <c r="M1614" s="217"/>
      <c r="N1614" s="217"/>
      <c r="O1614" s="217"/>
      <c r="P1614" s="218"/>
      <c r="Q1614" s="219"/>
      <c r="R1614" s="220" t="str">
        <f aca="true">IF(ISERROR($V1614),"",OFFSET('Smelter Look-up'!$C$4,$V1614-4,0)&amp;"")</f>
        <v/>
      </c>
      <c r="S1614" s="221" t="str">
        <f aca="true">IF(B1614="","",IF(ISERROR(MATCH($E1614,CL,0)),"Unknown",INDIRECT("'C'!$A$"&amp;MATCH($E1614,CL,0)+1)))</f>
        <v/>
      </c>
      <c r="T1614" s="221" t="str">
        <f aca="true">IF(B1614="","",IF(ISERROR(MATCH($J1614,SorP!$B$1:$B$6279,0)),"",INDIRECT("'SorP'!$A$"&amp;MATCH($S1614&amp;$J1614,SorP!C:C,0))))</f>
        <v/>
      </c>
      <c r="U1614" s="222"/>
      <c r="V1614" s="223" t="e">
        <f aca="false">IF(C1614="",NA(),IF(OR(C1614="Smelter not listed",C1614="Smelter not yet identified"),MATCH($B1614&amp;$D1614,'Smelter Look-up'!$J:$J,0),MATCH($B1614&amp;$C1614,'Smelter Look-up'!$J:$J,0)))</f>
        <v>#N/A</v>
      </c>
      <c r="X1614" s="179" t="n">
        <f aca="false">IF(AND(C1614="Smelter not listed",OR(LEN(D1614)=0,LEN(E1614)=0)),1,0)</f>
        <v>0</v>
      </c>
      <c r="AB1614" s="224" t="str">
        <f aca="false">B1614&amp;C1614</f>
        <v/>
      </c>
    </row>
    <row r="1615" s="179" customFormat="true" ht="20.25" hidden="false" customHeight="false" outlineLevel="0" collapsed="false">
      <c r="A1615" s="221"/>
      <c r="B1615" s="211" t="str">
        <f aca="false">IF(LEN(A1615)=0,"",INDEX('Smelter Look-up'!$A:$A,MATCH($A1615,'Smelter Look-up'!$E:$E,0)))</f>
        <v/>
      </c>
      <c r="C1615" s="212" t="str">
        <f aca="false">IF(LEN(A1615)=0,"",INDEX('Smelter Look-up'!$C:$C,MATCH($A1615,'Smelter Look-up'!$E:$E,0)))</f>
        <v/>
      </c>
      <c r="D1615" s="213"/>
      <c r="E1615" s="211" t="str">
        <f aca="true">IF(ISERROR($V1615),"",OFFSET('Smelter Look-up'!$D$4,$V1615-4,0)&amp;"")</f>
        <v/>
      </c>
      <c r="F1615" s="214" t="str">
        <f aca="true">IF(ISERROR($V1615),"",OFFSET('Smelter Look-up'!$E$4,$V1615-4,0))</f>
        <v/>
      </c>
      <c r="G1615" s="214" t="str">
        <f aca="true">IF(C1615=$X$4,IF(ISERROR($V1615),"Enter smelter details","RMI"),IF(ISERROR($V1615),"",OFFSET('Smelter Look-up'!$F$4,$V1615-4,0)))</f>
        <v/>
      </c>
      <c r="H1615" s="215" t="str">
        <f aca="true">IF(ISERROR($V1615),"",OFFSET('Smelter Look-up'!$G$4,$V1615-4,0))</f>
        <v/>
      </c>
      <c r="I1615" s="216" t="str">
        <f aca="true">IF(ISERROR($V1615),"",OFFSET('Smelter Look-up'!$H$4,$V1615-4,0))</f>
        <v/>
      </c>
      <c r="J1615" s="216" t="str">
        <f aca="true">IF(ISERROR($V1615),"",OFFSET('Smelter Look-up'!$I$4,$V1615-4,0))</f>
        <v/>
      </c>
      <c r="K1615" s="217"/>
      <c r="L1615" s="217"/>
      <c r="M1615" s="217"/>
      <c r="N1615" s="217"/>
      <c r="O1615" s="217"/>
      <c r="P1615" s="218"/>
      <c r="Q1615" s="219"/>
      <c r="R1615" s="220" t="str">
        <f aca="true">IF(ISERROR($V1615),"",OFFSET('Smelter Look-up'!$C$4,$V1615-4,0)&amp;"")</f>
        <v/>
      </c>
      <c r="S1615" s="221" t="str">
        <f aca="true">IF(B1615="","",IF(ISERROR(MATCH($E1615,CL,0)),"Unknown",INDIRECT("'C'!$A$"&amp;MATCH($E1615,CL,0)+1)))</f>
        <v/>
      </c>
      <c r="T1615" s="221" t="str">
        <f aca="true">IF(B1615="","",IF(ISERROR(MATCH($J1615,SorP!$B$1:$B$6279,0)),"",INDIRECT("'SorP'!$A$"&amp;MATCH($S1615&amp;$J1615,SorP!C:C,0))))</f>
        <v/>
      </c>
      <c r="U1615" s="222"/>
      <c r="V1615" s="223" t="e">
        <f aca="false">IF(C1615="",NA(),IF(OR(C1615="Smelter not listed",C1615="Smelter not yet identified"),MATCH($B1615&amp;$D1615,'Smelter Look-up'!$J:$J,0),MATCH($B1615&amp;$C1615,'Smelter Look-up'!$J:$J,0)))</f>
        <v>#N/A</v>
      </c>
      <c r="X1615" s="179" t="n">
        <f aca="false">IF(AND(C1615="Smelter not listed",OR(LEN(D1615)=0,LEN(E1615)=0)),1,0)</f>
        <v>0</v>
      </c>
      <c r="AB1615" s="224" t="str">
        <f aca="false">B1615&amp;C1615</f>
        <v/>
      </c>
    </row>
    <row r="1616" s="179" customFormat="true" ht="20.25" hidden="false" customHeight="false" outlineLevel="0" collapsed="false">
      <c r="A1616" s="221"/>
      <c r="B1616" s="211" t="str">
        <f aca="false">IF(LEN(A1616)=0,"",INDEX('Smelter Look-up'!$A:$A,MATCH($A1616,'Smelter Look-up'!$E:$E,0)))</f>
        <v/>
      </c>
      <c r="C1616" s="212" t="str">
        <f aca="false">IF(LEN(A1616)=0,"",INDEX('Smelter Look-up'!$C:$C,MATCH($A1616,'Smelter Look-up'!$E:$E,0)))</f>
        <v/>
      </c>
      <c r="D1616" s="213"/>
      <c r="E1616" s="211" t="str">
        <f aca="true">IF(ISERROR($V1616),"",OFFSET('Smelter Look-up'!$D$4,$V1616-4,0)&amp;"")</f>
        <v/>
      </c>
      <c r="F1616" s="214" t="str">
        <f aca="true">IF(ISERROR($V1616),"",OFFSET('Smelter Look-up'!$E$4,$V1616-4,0))</f>
        <v/>
      </c>
      <c r="G1616" s="214" t="str">
        <f aca="true">IF(C1616=$X$4,IF(ISERROR($V1616),"Enter smelter details","RMI"),IF(ISERROR($V1616),"",OFFSET('Smelter Look-up'!$F$4,$V1616-4,0)))</f>
        <v/>
      </c>
      <c r="H1616" s="215" t="str">
        <f aca="true">IF(ISERROR($V1616),"",OFFSET('Smelter Look-up'!$G$4,$V1616-4,0))</f>
        <v/>
      </c>
      <c r="I1616" s="216" t="str">
        <f aca="true">IF(ISERROR($V1616),"",OFFSET('Smelter Look-up'!$H$4,$V1616-4,0))</f>
        <v/>
      </c>
      <c r="J1616" s="216" t="str">
        <f aca="true">IF(ISERROR($V1616),"",OFFSET('Smelter Look-up'!$I$4,$V1616-4,0))</f>
        <v/>
      </c>
      <c r="K1616" s="217"/>
      <c r="L1616" s="217"/>
      <c r="M1616" s="217"/>
      <c r="N1616" s="217"/>
      <c r="O1616" s="217"/>
      <c r="P1616" s="218"/>
      <c r="Q1616" s="219"/>
      <c r="R1616" s="220" t="str">
        <f aca="true">IF(ISERROR($V1616),"",OFFSET('Smelter Look-up'!$C$4,$V1616-4,0)&amp;"")</f>
        <v/>
      </c>
      <c r="S1616" s="221" t="str">
        <f aca="true">IF(B1616="","",IF(ISERROR(MATCH($E1616,CL,0)),"Unknown",INDIRECT("'C'!$A$"&amp;MATCH($E1616,CL,0)+1)))</f>
        <v/>
      </c>
      <c r="T1616" s="221" t="str">
        <f aca="true">IF(B1616="","",IF(ISERROR(MATCH($J1616,SorP!$B$1:$B$6279,0)),"",INDIRECT("'SorP'!$A$"&amp;MATCH($S1616&amp;$J1616,SorP!C:C,0))))</f>
        <v/>
      </c>
      <c r="U1616" s="222"/>
      <c r="V1616" s="223" t="e">
        <f aca="false">IF(C1616="",NA(),IF(OR(C1616="Smelter not listed",C1616="Smelter not yet identified"),MATCH($B1616&amp;$D1616,'Smelter Look-up'!$J:$J,0),MATCH($B1616&amp;$C1616,'Smelter Look-up'!$J:$J,0)))</f>
        <v>#N/A</v>
      </c>
      <c r="X1616" s="179" t="n">
        <f aca="false">IF(AND(C1616="Smelter not listed",OR(LEN(D1616)=0,LEN(E1616)=0)),1,0)</f>
        <v>0</v>
      </c>
      <c r="AB1616" s="224" t="str">
        <f aca="false">B1616&amp;C1616</f>
        <v/>
      </c>
    </row>
    <row r="1617" s="179" customFormat="true" ht="20.25" hidden="false" customHeight="false" outlineLevel="0" collapsed="false">
      <c r="A1617" s="221"/>
      <c r="B1617" s="211" t="str">
        <f aca="false">IF(LEN(A1617)=0,"",INDEX('Smelter Look-up'!$A:$A,MATCH($A1617,'Smelter Look-up'!$E:$E,0)))</f>
        <v/>
      </c>
      <c r="C1617" s="212" t="str">
        <f aca="false">IF(LEN(A1617)=0,"",INDEX('Smelter Look-up'!$C:$C,MATCH($A1617,'Smelter Look-up'!$E:$E,0)))</f>
        <v/>
      </c>
      <c r="D1617" s="213"/>
      <c r="E1617" s="211" t="str">
        <f aca="true">IF(ISERROR($V1617),"",OFFSET('Smelter Look-up'!$D$4,$V1617-4,0)&amp;"")</f>
        <v/>
      </c>
      <c r="F1617" s="214" t="str">
        <f aca="true">IF(ISERROR($V1617),"",OFFSET('Smelter Look-up'!$E$4,$V1617-4,0))</f>
        <v/>
      </c>
      <c r="G1617" s="214" t="str">
        <f aca="true">IF(C1617=$X$4,IF(ISERROR($V1617),"Enter smelter details","RMI"),IF(ISERROR($V1617),"",OFFSET('Smelter Look-up'!$F$4,$V1617-4,0)))</f>
        <v/>
      </c>
      <c r="H1617" s="215" t="str">
        <f aca="true">IF(ISERROR($V1617),"",OFFSET('Smelter Look-up'!$G$4,$V1617-4,0))</f>
        <v/>
      </c>
      <c r="I1617" s="216" t="str">
        <f aca="true">IF(ISERROR($V1617),"",OFFSET('Smelter Look-up'!$H$4,$V1617-4,0))</f>
        <v/>
      </c>
      <c r="J1617" s="216" t="str">
        <f aca="true">IF(ISERROR($V1617),"",OFFSET('Smelter Look-up'!$I$4,$V1617-4,0))</f>
        <v/>
      </c>
      <c r="K1617" s="217"/>
      <c r="L1617" s="217"/>
      <c r="M1617" s="217"/>
      <c r="N1617" s="217"/>
      <c r="O1617" s="217"/>
      <c r="P1617" s="218"/>
      <c r="Q1617" s="219"/>
      <c r="R1617" s="220" t="str">
        <f aca="true">IF(ISERROR($V1617),"",OFFSET('Smelter Look-up'!$C$4,$V1617-4,0)&amp;"")</f>
        <v/>
      </c>
      <c r="S1617" s="221" t="str">
        <f aca="true">IF(B1617="","",IF(ISERROR(MATCH($E1617,CL,0)),"Unknown",INDIRECT("'C'!$A$"&amp;MATCH($E1617,CL,0)+1)))</f>
        <v/>
      </c>
      <c r="T1617" s="221" t="str">
        <f aca="true">IF(B1617="","",IF(ISERROR(MATCH($J1617,SorP!$B$1:$B$6279,0)),"",INDIRECT("'SorP'!$A$"&amp;MATCH($S1617&amp;$J1617,SorP!C:C,0))))</f>
        <v/>
      </c>
      <c r="U1617" s="222"/>
      <c r="V1617" s="223" t="e">
        <f aca="false">IF(C1617="",NA(),IF(OR(C1617="Smelter not listed",C1617="Smelter not yet identified"),MATCH($B1617&amp;$D1617,'Smelter Look-up'!$J:$J,0),MATCH($B1617&amp;$C1617,'Smelter Look-up'!$J:$J,0)))</f>
        <v>#N/A</v>
      </c>
      <c r="X1617" s="179" t="n">
        <f aca="false">IF(AND(C1617="Smelter not listed",OR(LEN(D1617)=0,LEN(E1617)=0)),1,0)</f>
        <v>0</v>
      </c>
      <c r="AB1617" s="224" t="str">
        <f aca="false">B1617&amp;C1617</f>
        <v/>
      </c>
    </row>
    <row r="1618" s="179" customFormat="true" ht="20.25" hidden="false" customHeight="false" outlineLevel="0" collapsed="false">
      <c r="A1618" s="221"/>
      <c r="B1618" s="211" t="str">
        <f aca="false">IF(LEN(A1618)=0,"",INDEX('Smelter Look-up'!$A:$A,MATCH($A1618,'Smelter Look-up'!$E:$E,0)))</f>
        <v/>
      </c>
      <c r="C1618" s="212" t="str">
        <f aca="false">IF(LEN(A1618)=0,"",INDEX('Smelter Look-up'!$C:$C,MATCH($A1618,'Smelter Look-up'!$E:$E,0)))</f>
        <v/>
      </c>
      <c r="D1618" s="213"/>
      <c r="E1618" s="211" t="str">
        <f aca="true">IF(ISERROR($V1618),"",OFFSET('Smelter Look-up'!$D$4,$V1618-4,0)&amp;"")</f>
        <v/>
      </c>
      <c r="F1618" s="214" t="str">
        <f aca="true">IF(ISERROR($V1618),"",OFFSET('Smelter Look-up'!$E$4,$V1618-4,0))</f>
        <v/>
      </c>
      <c r="G1618" s="214" t="str">
        <f aca="true">IF(C1618=$X$4,IF(ISERROR($V1618),"Enter smelter details","RMI"),IF(ISERROR($V1618),"",OFFSET('Smelter Look-up'!$F$4,$V1618-4,0)))</f>
        <v/>
      </c>
      <c r="H1618" s="215" t="str">
        <f aca="true">IF(ISERROR($V1618),"",OFFSET('Smelter Look-up'!$G$4,$V1618-4,0))</f>
        <v/>
      </c>
      <c r="I1618" s="216" t="str">
        <f aca="true">IF(ISERROR($V1618),"",OFFSET('Smelter Look-up'!$H$4,$V1618-4,0))</f>
        <v/>
      </c>
      <c r="J1618" s="216" t="str">
        <f aca="true">IF(ISERROR($V1618),"",OFFSET('Smelter Look-up'!$I$4,$V1618-4,0))</f>
        <v/>
      </c>
      <c r="K1618" s="217"/>
      <c r="L1618" s="217"/>
      <c r="M1618" s="217"/>
      <c r="N1618" s="217"/>
      <c r="O1618" s="217"/>
      <c r="P1618" s="218"/>
      <c r="Q1618" s="219"/>
      <c r="R1618" s="220" t="str">
        <f aca="true">IF(ISERROR($V1618),"",OFFSET('Smelter Look-up'!$C$4,$V1618-4,0)&amp;"")</f>
        <v/>
      </c>
      <c r="S1618" s="221" t="str">
        <f aca="true">IF(B1618="","",IF(ISERROR(MATCH($E1618,CL,0)),"Unknown",INDIRECT("'C'!$A$"&amp;MATCH($E1618,CL,0)+1)))</f>
        <v/>
      </c>
      <c r="T1618" s="221" t="str">
        <f aca="true">IF(B1618="","",IF(ISERROR(MATCH($J1618,SorP!$B$1:$B$6279,0)),"",INDIRECT("'SorP'!$A$"&amp;MATCH($S1618&amp;$J1618,SorP!C:C,0))))</f>
        <v/>
      </c>
      <c r="U1618" s="222"/>
      <c r="V1618" s="223" t="e">
        <f aca="false">IF(C1618="",NA(),IF(OR(C1618="Smelter not listed",C1618="Smelter not yet identified"),MATCH($B1618&amp;$D1618,'Smelter Look-up'!$J:$J,0),MATCH($B1618&amp;$C1618,'Smelter Look-up'!$J:$J,0)))</f>
        <v>#N/A</v>
      </c>
      <c r="X1618" s="179" t="n">
        <f aca="false">IF(AND(C1618="Smelter not listed",OR(LEN(D1618)=0,LEN(E1618)=0)),1,0)</f>
        <v>0</v>
      </c>
      <c r="AB1618" s="224" t="str">
        <f aca="false">B1618&amp;C1618</f>
        <v/>
      </c>
    </row>
    <row r="1619" s="179" customFormat="true" ht="20.25" hidden="false" customHeight="false" outlineLevel="0" collapsed="false">
      <c r="A1619" s="221"/>
      <c r="B1619" s="211" t="str">
        <f aca="false">IF(LEN(A1619)=0,"",INDEX('Smelter Look-up'!$A:$A,MATCH($A1619,'Smelter Look-up'!$E:$E,0)))</f>
        <v/>
      </c>
      <c r="C1619" s="212" t="str">
        <f aca="false">IF(LEN(A1619)=0,"",INDEX('Smelter Look-up'!$C:$C,MATCH($A1619,'Smelter Look-up'!$E:$E,0)))</f>
        <v/>
      </c>
      <c r="D1619" s="213"/>
      <c r="E1619" s="211" t="str">
        <f aca="true">IF(ISERROR($V1619),"",OFFSET('Smelter Look-up'!$D$4,$V1619-4,0)&amp;"")</f>
        <v/>
      </c>
      <c r="F1619" s="214" t="str">
        <f aca="true">IF(ISERROR($V1619),"",OFFSET('Smelter Look-up'!$E$4,$V1619-4,0))</f>
        <v/>
      </c>
      <c r="G1619" s="214" t="str">
        <f aca="true">IF(C1619=$X$4,IF(ISERROR($V1619),"Enter smelter details","RMI"),IF(ISERROR($V1619),"",OFFSET('Smelter Look-up'!$F$4,$V1619-4,0)))</f>
        <v/>
      </c>
      <c r="H1619" s="215" t="str">
        <f aca="true">IF(ISERROR($V1619),"",OFFSET('Smelter Look-up'!$G$4,$V1619-4,0))</f>
        <v/>
      </c>
      <c r="I1619" s="216" t="str">
        <f aca="true">IF(ISERROR($V1619),"",OFFSET('Smelter Look-up'!$H$4,$V1619-4,0))</f>
        <v/>
      </c>
      <c r="J1619" s="216" t="str">
        <f aca="true">IF(ISERROR($V1619),"",OFFSET('Smelter Look-up'!$I$4,$V1619-4,0))</f>
        <v/>
      </c>
      <c r="K1619" s="217"/>
      <c r="L1619" s="217"/>
      <c r="M1619" s="217"/>
      <c r="N1619" s="217"/>
      <c r="O1619" s="217"/>
      <c r="P1619" s="218"/>
      <c r="Q1619" s="219"/>
      <c r="R1619" s="220" t="str">
        <f aca="true">IF(ISERROR($V1619),"",OFFSET('Smelter Look-up'!$C$4,$V1619-4,0)&amp;"")</f>
        <v/>
      </c>
      <c r="S1619" s="221" t="str">
        <f aca="true">IF(B1619="","",IF(ISERROR(MATCH($E1619,CL,0)),"Unknown",INDIRECT("'C'!$A$"&amp;MATCH($E1619,CL,0)+1)))</f>
        <v/>
      </c>
      <c r="T1619" s="221" t="str">
        <f aca="true">IF(B1619="","",IF(ISERROR(MATCH($J1619,SorP!$B$1:$B$6279,0)),"",INDIRECT("'SorP'!$A$"&amp;MATCH($S1619&amp;$J1619,SorP!C:C,0))))</f>
        <v/>
      </c>
      <c r="U1619" s="222"/>
      <c r="V1619" s="223" t="e">
        <f aca="false">IF(C1619="",NA(),IF(OR(C1619="Smelter not listed",C1619="Smelter not yet identified"),MATCH($B1619&amp;$D1619,'Smelter Look-up'!$J:$J,0),MATCH($B1619&amp;$C1619,'Smelter Look-up'!$J:$J,0)))</f>
        <v>#N/A</v>
      </c>
      <c r="X1619" s="179" t="n">
        <f aca="false">IF(AND(C1619="Smelter not listed",OR(LEN(D1619)=0,LEN(E1619)=0)),1,0)</f>
        <v>0</v>
      </c>
      <c r="AB1619" s="224" t="str">
        <f aca="false">B1619&amp;C1619</f>
        <v/>
      </c>
    </row>
    <row r="1620" s="179" customFormat="true" ht="20.25" hidden="false" customHeight="false" outlineLevel="0" collapsed="false">
      <c r="A1620" s="221"/>
      <c r="B1620" s="211" t="str">
        <f aca="false">IF(LEN(A1620)=0,"",INDEX('Smelter Look-up'!$A:$A,MATCH($A1620,'Smelter Look-up'!$E:$E,0)))</f>
        <v/>
      </c>
      <c r="C1620" s="212" t="str">
        <f aca="false">IF(LEN(A1620)=0,"",INDEX('Smelter Look-up'!$C:$C,MATCH($A1620,'Smelter Look-up'!$E:$E,0)))</f>
        <v/>
      </c>
      <c r="D1620" s="213"/>
      <c r="E1620" s="211" t="str">
        <f aca="true">IF(ISERROR($V1620),"",OFFSET('Smelter Look-up'!$D$4,$V1620-4,0)&amp;"")</f>
        <v/>
      </c>
      <c r="F1620" s="214" t="str">
        <f aca="true">IF(ISERROR($V1620),"",OFFSET('Smelter Look-up'!$E$4,$V1620-4,0))</f>
        <v/>
      </c>
      <c r="G1620" s="214" t="str">
        <f aca="true">IF(C1620=$X$4,IF(ISERROR($V1620),"Enter smelter details","RMI"),IF(ISERROR($V1620),"",OFFSET('Smelter Look-up'!$F$4,$V1620-4,0)))</f>
        <v/>
      </c>
      <c r="H1620" s="215" t="str">
        <f aca="true">IF(ISERROR($V1620),"",OFFSET('Smelter Look-up'!$G$4,$V1620-4,0))</f>
        <v/>
      </c>
      <c r="I1620" s="216" t="str">
        <f aca="true">IF(ISERROR($V1620),"",OFFSET('Smelter Look-up'!$H$4,$V1620-4,0))</f>
        <v/>
      </c>
      <c r="J1620" s="216" t="str">
        <f aca="true">IF(ISERROR($V1620),"",OFFSET('Smelter Look-up'!$I$4,$V1620-4,0))</f>
        <v/>
      </c>
      <c r="K1620" s="217"/>
      <c r="L1620" s="217"/>
      <c r="M1620" s="217"/>
      <c r="N1620" s="217"/>
      <c r="O1620" s="217"/>
      <c r="P1620" s="218"/>
      <c r="Q1620" s="219"/>
      <c r="R1620" s="220" t="str">
        <f aca="true">IF(ISERROR($V1620),"",OFFSET('Smelter Look-up'!$C$4,$V1620-4,0)&amp;"")</f>
        <v/>
      </c>
      <c r="S1620" s="221" t="str">
        <f aca="true">IF(B1620="","",IF(ISERROR(MATCH($E1620,CL,0)),"Unknown",INDIRECT("'C'!$A$"&amp;MATCH($E1620,CL,0)+1)))</f>
        <v/>
      </c>
      <c r="T1620" s="221" t="str">
        <f aca="true">IF(B1620="","",IF(ISERROR(MATCH($J1620,SorP!$B$1:$B$6279,0)),"",INDIRECT("'SorP'!$A$"&amp;MATCH($S1620&amp;$J1620,SorP!C:C,0))))</f>
        <v/>
      </c>
      <c r="U1620" s="222"/>
      <c r="V1620" s="223" t="e">
        <f aca="false">IF(C1620="",NA(),IF(OR(C1620="Smelter not listed",C1620="Smelter not yet identified"),MATCH($B1620&amp;$D1620,'Smelter Look-up'!$J:$J,0),MATCH($B1620&amp;$C1620,'Smelter Look-up'!$J:$J,0)))</f>
        <v>#N/A</v>
      </c>
      <c r="X1620" s="179" t="n">
        <f aca="false">IF(AND(C1620="Smelter not listed",OR(LEN(D1620)=0,LEN(E1620)=0)),1,0)</f>
        <v>0</v>
      </c>
      <c r="AB1620" s="224" t="str">
        <f aca="false">B1620&amp;C1620</f>
        <v/>
      </c>
    </row>
    <row r="1621" s="179" customFormat="true" ht="20.25" hidden="false" customHeight="false" outlineLevel="0" collapsed="false">
      <c r="A1621" s="221"/>
      <c r="B1621" s="211" t="str">
        <f aca="false">IF(LEN(A1621)=0,"",INDEX('Smelter Look-up'!$A:$A,MATCH($A1621,'Smelter Look-up'!$E:$E,0)))</f>
        <v/>
      </c>
      <c r="C1621" s="212" t="str">
        <f aca="false">IF(LEN(A1621)=0,"",INDEX('Smelter Look-up'!$C:$C,MATCH($A1621,'Smelter Look-up'!$E:$E,0)))</f>
        <v/>
      </c>
      <c r="D1621" s="213"/>
      <c r="E1621" s="211" t="str">
        <f aca="true">IF(ISERROR($V1621),"",OFFSET('Smelter Look-up'!$D$4,$V1621-4,0)&amp;"")</f>
        <v/>
      </c>
      <c r="F1621" s="214" t="str">
        <f aca="true">IF(ISERROR($V1621),"",OFFSET('Smelter Look-up'!$E$4,$V1621-4,0))</f>
        <v/>
      </c>
      <c r="G1621" s="214" t="str">
        <f aca="true">IF(C1621=$X$4,IF(ISERROR($V1621),"Enter smelter details","RMI"),IF(ISERROR($V1621),"",OFFSET('Smelter Look-up'!$F$4,$V1621-4,0)))</f>
        <v/>
      </c>
      <c r="H1621" s="215" t="str">
        <f aca="true">IF(ISERROR($V1621),"",OFFSET('Smelter Look-up'!$G$4,$V1621-4,0))</f>
        <v/>
      </c>
      <c r="I1621" s="216" t="str">
        <f aca="true">IF(ISERROR($V1621),"",OFFSET('Smelter Look-up'!$H$4,$V1621-4,0))</f>
        <v/>
      </c>
      <c r="J1621" s="216" t="str">
        <f aca="true">IF(ISERROR($V1621),"",OFFSET('Smelter Look-up'!$I$4,$V1621-4,0))</f>
        <v/>
      </c>
      <c r="K1621" s="217"/>
      <c r="L1621" s="217"/>
      <c r="M1621" s="217"/>
      <c r="N1621" s="217"/>
      <c r="O1621" s="217"/>
      <c r="P1621" s="218"/>
      <c r="Q1621" s="219"/>
      <c r="R1621" s="220" t="str">
        <f aca="true">IF(ISERROR($V1621),"",OFFSET('Smelter Look-up'!$C$4,$V1621-4,0)&amp;"")</f>
        <v/>
      </c>
      <c r="S1621" s="221" t="str">
        <f aca="true">IF(B1621="","",IF(ISERROR(MATCH($E1621,CL,0)),"Unknown",INDIRECT("'C'!$A$"&amp;MATCH($E1621,CL,0)+1)))</f>
        <v/>
      </c>
      <c r="T1621" s="221" t="str">
        <f aca="true">IF(B1621="","",IF(ISERROR(MATCH($J1621,SorP!$B$1:$B$6279,0)),"",INDIRECT("'SorP'!$A$"&amp;MATCH($S1621&amp;$J1621,SorP!C:C,0))))</f>
        <v/>
      </c>
      <c r="U1621" s="222"/>
      <c r="V1621" s="223" t="e">
        <f aca="false">IF(C1621="",NA(),IF(OR(C1621="Smelter not listed",C1621="Smelter not yet identified"),MATCH($B1621&amp;$D1621,'Smelter Look-up'!$J:$J,0),MATCH($B1621&amp;$C1621,'Smelter Look-up'!$J:$J,0)))</f>
        <v>#N/A</v>
      </c>
      <c r="X1621" s="179" t="n">
        <f aca="false">IF(AND(C1621="Smelter not listed",OR(LEN(D1621)=0,LEN(E1621)=0)),1,0)</f>
        <v>0</v>
      </c>
      <c r="AB1621" s="224" t="str">
        <f aca="false">B1621&amp;C1621</f>
        <v/>
      </c>
    </row>
    <row r="1622" s="179" customFormat="true" ht="20.25" hidden="false" customHeight="false" outlineLevel="0" collapsed="false">
      <c r="A1622" s="221"/>
      <c r="B1622" s="211" t="str">
        <f aca="false">IF(LEN(A1622)=0,"",INDEX('Smelter Look-up'!$A:$A,MATCH($A1622,'Smelter Look-up'!$E:$E,0)))</f>
        <v/>
      </c>
      <c r="C1622" s="212" t="str">
        <f aca="false">IF(LEN(A1622)=0,"",INDEX('Smelter Look-up'!$C:$C,MATCH($A1622,'Smelter Look-up'!$E:$E,0)))</f>
        <v/>
      </c>
      <c r="D1622" s="213"/>
      <c r="E1622" s="211" t="str">
        <f aca="true">IF(ISERROR($V1622),"",OFFSET('Smelter Look-up'!$D$4,$V1622-4,0)&amp;"")</f>
        <v/>
      </c>
      <c r="F1622" s="214" t="str">
        <f aca="true">IF(ISERROR($V1622),"",OFFSET('Smelter Look-up'!$E$4,$V1622-4,0))</f>
        <v/>
      </c>
      <c r="G1622" s="214" t="str">
        <f aca="true">IF(C1622=$X$4,IF(ISERROR($V1622),"Enter smelter details","RMI"),IF(ISERROR($V1622),"",OFFSET('Smelter Look-up'!$F$4,$V1622-4,0)))</f>
        <v/>
      </c>
      <c r="H1622" s="215" t="str">
        <f aca="true">IF(ISERROR($V1622),"",OFFSET('Smelter Look-up'!$G$4,$V1622-4,0))</f>
        <v/>
      </c>
      <c r="I1622" s="216" t="str">
        <f aca="true">IF(ISERROR($V1622),"",OFFSET('Smelter Look-up'!$H$4,$V1622-4,0))</f>
        <v/>
      </c>
      <c r="J1622" s="216" t="str">
        <f aca="true">IF(ISERROR($V1622),"",OFFSET('Smelter Look-up'!$I$4,$V1622-4,0))</f>
        <v/>
      </c>
      <c r="K1622" s="217"/>
      <c r="L1622" s="217"/>
      <c r="M1622" s="217"/>
      <c r="N1622" s="217"/>
      <c r="O1622" s="217"/>
      <c r="P1622" s="218"/>
      <c r="Q1622" s="219"/>
      <c r="R1622" s="220" t="str">
        <f aca="true">IF(ISERROR($V1622),"",OFFSET('Smelter Look-up'!$C$4,$V1622-4,0)&amp;"")</f>
        <v/>
      </c>
      <c r="S1622" s="221" t="str">
        <f aca="true">IF(B1622="","",IF(ISERROR(MATCH($E1622,CL,0)),"Unknown",INDIRECT("'C'!$A$"&amp;MATCH($E1622,CL,0)+1)))</f>
        <v/>
      </c>
      <c r="T1622" s="221" t="str">
        <f aca="true">IF(B1622="","",IF(ISERROR(MATCH($J1622,SorP!$B$1:$B$6279,0)),"",INDIRECT("'SorP'!$A$"&amp;MATCH($S1622&amp;$J1622,SorP!C:C,0))))</f>
        <v/>
      </c>
      <c r="U1622" s="222"/>
      <c r="V1622" s="223" t="e">
        <f aca="false">IF(C1622="",NA(),IF(OR(C1622="Smelter not listed",C1622="Smelter not yet identified"),MATCH($B1622&amp;$D1622,'Smelter Look-up'!$J:$J,0),MATCH($B1622&amp;$C1622,'Smelter Look-up'!$J:$J,0)))</f>
        <v>#N/A</v>
      </c>
      <c r="X1622" s="179" t="n">
        <f aca="false">IF(AND(C1622="Smelter not listed",OR(LEN(D1622)=0,LEN(E1622)=0)),1,0)</f>
        <v>0</v>
      </c>
      <c r="AB1622" s="224" t="str">
        <f aca="false">B1622&amp;C1622</f>
        <v/>
      </c>
    </row>
    <row r="1623" s="179" customFormat="true" ht="20.25" hidden="false" customHeight="false" outlineLevel="0" collapsed="false">
      <c r="A1623" s="221"/>
      <c r="B1623" s="211" t="str">
        <f aca="false">IF(LEN(A1623)=0,"",INDEX('Smelter Look-up'!$A:$A,MATCH($A1623,'Smelter Look-up'!$E:$E,0)))</f>
        <v/>
      </c>
      <c r="C1623" s="212" t="str">
        <f aca="false">IF(LEN(A1623)=0,"",INDEX('Smelter Look-up'!$C:$C,MATCH($A1623,'Smelter Look-up'!$E:$E,0)))</f>
        <v/>
      </c>
      <c r="D1623" s="213"/>
      <c r="E1623" s="211" t="str">
        <f aca="true">IF(ISERROR($V1623),"",OFFSET('Smelter Look-up'!$D$4,$V1623-4,0)&amp;"")</f>
        <v/>
      </c>
      <c r="F1623" s="214" t="str">
        <f aca="true">IF(ISERROR($V1623),"",OFFSET('Smelter Look-up'!$E$4,$V1623-4,0))</f>
        <v/>
      </c>
      <c r="G1623" s="214" t="str">
        <f aca="true">IF(C1623=$X$4,IF(ISERROR($V1623),"Enter smelter details","RMI"),IF(ISERROR($V1623),"",OFFSET('Smelter Look-up'!$F$4,$V1623-4,0)))</f>
        <v/>
      </c>
      <c r="H1623" s="215" t="str">
        <f aca="true">IF(ISERROR($V1623),"",OFFSET('Smelter Look-up'!$G$4,$V1623-4,0))</f>
        <v/>
      </c>
      <c r="I1623" s="216" t="str">
        <f aca="true">IF(ISERROR($V1623),"",OFFSET('Smelter Look-up'!$H$4,$V1623-4,0))</f>
        <v/>
      </c>
      <c r="J1623" s="216" t="str">
        <f aca="true">IF(ISERROR($V1623),"",OFFSET('Smelter Look-up'!$I$4,$V1623-4,0))</f>
        <v/>
      </c>
      <c r="K1623" s="217"/>
      <c r="L1623" s="217"/>
      <c r="M1623" s="217"/>
      <c r="N1623" s="217"/>
      <c r="O1623" s="217"/>
      <c r="P1623" s="218"/>
      <c r="Q1623" s="219"/>
      <c r="R1623" s="220" t="str">
        <f aca="true">IF(ISERROR($V1623),"",OFFSET('Smelter Look-up'!$C$4,$V1623-4,0)&amp;"")</f>
        <v/>
      </c>
      <c r="S1623" s="221" t="str">
        <f aca="true">IF(B1623="","",IF(ISERROR(MATCH($E1623,CL,0)),"Unknown",INDIRECT("'C'!$A$"&amp;MATCH($E1623,CL,0)+1)))</f>
        <v/>
      </c>
      <c r="T1623" s="221" t="str">
        <f aca="true">IF(B1623="","",IF(ISERROR(MATCH($J1623,SorP!$B$1:$B$6279,0)),"",INDIRECT("'SorP'!$A$"&amp;MATCH($S1623&amp;$J1623,SorP!C:C,0))))</f>
        <v/>
      </c>
      <c r="U1623" s="222"/>
      <c r="V1623" s="223" t="e">
        <f aca="false">IF(C1623="",NA(),IF(OR(C1623="Smelter not listed",C1623="Smelter not yet identified"),MATCH($B1623&amp;$D1623,'Smelter Look-up'!$J:$J,0),MATCH($B1623&amp;$C1623,'Smelter Look-up'!$J:$J,0)))</f>
        <v>#N/A</v>
      </c>
      <c r="X1623" s="179" t="n">
        <f aca="false">IF(AND(C1623="Smelter not listed",OR(LEN(D1623)=0,LEN(E1623)=0)),1,0)</f>
        <v>0</v>
      </c>
      <c r="AB1623" s="224" t="str">
        <f aca="false">B1623&amp;C1623</f>
        <v/>
      </c>
    </row>
    <row r="1624" s="179" customFormat="true" ht="20.25" hidden="false" customHeight="false" outlineLevel="0" collapsed="false">
      <c r="A1624" s="221"/>
      <c r="B1624" s="211" t="str">
        <f aca="false">IF(LEN(A1624)=0,"",INDEX('Smelter Look-up'!$A:$A,MATCH($A1624,'Smelter Look-up'!$E:$E,0)))</f>
        <v/>
      </c>
      <c r="C1624" s="212" t="str">
        <f aca="false">IF(LEN(A1624)=0,"",INDEX('Smelter Look-up'!$C:$C,MATCH($A1624,'Smelter Look-up'!$E:$E,0)))</f>
        <v/>
      </c>
      <c r="D1624" s="213"/>
      <c r="E1624" s="211" t="str">
        <f aca="true">IF(ISERROR($V1624),"",OFFSET('Smelter Look-up'!$D$4,$V1624-4,0)&amp;"")</f>
        <v/>
      </c>
      <c r="F1624" s="214" t="str">
        <f aca="true">IF(ISERROR($V1624),"",OFFSET('Smelter Look-up'!$E$4,$V1624-4,0))</f>
        <v/>
      </c>
      <c r="G1624" s="214" t="str">
        <f aca="true">IF(C1624=$X$4,IF(ISERROR($V1624),"Enter smelter details","RMI"),IF(ISERROR($V1624),"",OFFSET('Smelter Look-up'!$F$4,$V1624-4,0)))</f>
        <v/>
      </c>
      <c r="H1624" s="215" t="str">
        <f aca="true">IF(ISERROR($V1624),"",OFFSET('Smelter Look-up'!$G$4,$V1624-4,0))</f>
        <v/>
      </c>
      <c r="I1624" s="216" t="str">
        <f aca="true">IF(ISERROR($V1624),"",OFFSET('Smelter Look-up'!$H$4,$V1624-4,0))</f>
        <v/>
      </c>
      <c r="J1624" s="216" t="str">
        <f aca="true">IF(ISERROR($V1624),"",OFFSET('Smelter Look-up'!$I$4,$V1624-4,0))</f>
        <v/>
      </c>
      <c r="K1624" s="217"/>
      <c r="L1624" s="217"/>
      <c r="M1624" s="217"/>
      <c r="N1624" s="217"/>
      <c r="O1624" s="217"/>
      <c r="P1624" s="218"/>
      <c r="Q1624" s="219"/>
      <c r="R1624" s="220" t="str">
        <f aca="true">IF(ISERROR($V1624),"",OFFSET('Smelter Look-up'!$C$4,$V1624-4,0)&amp;"")</f>
        <v/>
      </c>
      <c r="S1624" s="221" t="str">
        <f aca="true">IF(B1624="","",IF(ISERROR(MATCH($E1624,CL,0)),"Unknown",INDIRECT("'C'!$A$"&amp;MATCH($E1624,CL,0)+1)))</f>
        <v/>
      </c>
      <c r="T1624" s="221" t="str">
        <f aca="true">IF(B1624="","",IF(ISERROR(MATCH($J1624,SorP!$B$1:$B$6279,0)),"",INDIRECT("'SorP'!$A$"&amp;MATCH($S1624&amp;$J1624,SorP!C:C,0))))</f>
        <v/>
      </c>
      <c r="U1624" s="222"/>
      <c r="V1624" s="223" t="e">
        <f aca="false">IF(C1624="",NA(),IF(OR(C1624="Smelter not listed",C1624="Smelter not yet identified"),MATCH($B1624&amp;$D1624,'Smelter Look-up'!$J:$J,0),MATCH($B1624&amp;$C1624,'Smelter Look-up'!$J:$J,0)))</f>
        <v>#N/A</v>
      </c>
      <c r="X1624" s="179" t="n">
        <f aca="false">IF(AND(C1624="Smelter not listed",OR(LEN(D1624)=0,LEN(E1624)=0)),1,0)</f>
        <v>0</v>
      </c>
      <c r="AB1624" s="224" t="str">
        <f aca="false">B1624&amp;C1624</f>
        <v/>
      </c>
    </row>
    <row r="1625" s="179" customFormat="true" ht="20.25" hidden="false" customHeight="false" outlineLevel="0" collapsed="false">
      <c r="A1625" s="221"/>
      <c r="B1625" s="211" t="str">
        <f aca="false">IF(LEN(A1625)=0,"",INDEX('Smelter Look-up'!$A:$A,MATCH($A1625,'Smelter Look-up'!$E:$E,0)))</f>
        <v/>
      </c>
      <c r="C1625" s="212" t="str">
        <f aca="false">IF(LEN(A1625)=0,"",INDEX('Smelter Look-up'!$C:$C,MATCH($A1625,'Smelter Look-up'!$E:$E,0)))</f>
        <v/>
      </c>
      <c r="D1625" s="213"/>
      <c r="E1625" s="211" t="str">
        <f aca="true">IF(ISERROR($V1625),"",OFFSET('Smelter Look-up'!$D$4,$V1625-4,0)&amp;"")</f>
        <v/>
      </c>
      <c r="F1625" s="214" t="str">
        <f aca="true">IF(ISERROR($V1625),"",OFFSET('Smelter Look-up'!$E$4,$V1625-4,0))</f>
        <v/>
      </c>
      <c r="G1625" s="214" t="str">
        <f aca="true">IF(C1625=$X$4,IF(ISERROR($V1625),"Enter smelter details","RMI"),IF(ISERROR($V1625),"",OFFSET('Smelter Look-up'!$F$4,$V1625-4,0)))</f>
        <v/>
      </c>
      <c r="H1625" s="215" t="str">
        <f aca="true">IF(ISERROR($V1625),"",OFFSET('Smelter Look-up'!$G$4,$V1625-4,0))</f>
        <v/>
      </c>
      <c r="I1625" s="216" t="str">
        <f aca="true">IF(ISERROR($V1625),"",OFFSET('Smelter Look-up'!$H$4,$V1625-4,0))</f>
        <v/>
      </c>
      <c r="J1625" s="216" t="str">
        <f aca="true">IF(ISERROR($V1625),"",OFFSET('Smelter Look-up'!$I$4,$V1625-4,0))</f>
        <v/>
      </c>
      <c r="K1625" s="217"/>
      <c r="L1625" s="217"/>
      <c r="M1625" s="217"/>
      <c r="N1625" s="217"/>
      <c r="O1625" s="217"/>
      <c r="P1625" s="218"/>
      <c r="Q1625" s="219"/>
      <c r="R1625" s="220" t="str">
        <f aca="true">IF(ISERROR($V1625),"",OFFSET('Smelter Look-up'!$C$4,$V1625-4,0)&amp;"")</f>
        <v/>
      </c>
      <c r="S1625" s="221" t="str">
        <f aca="true">IF(B1625="","",IF(ISERROR(MATCH($E1625,CL,0)),"Unknown",INDIRECT("'C'!$A$"&amp;MATCH($E1625,CL,0)+1)))</f>
        <v/>
      </c>
      <c r="T1625" s="221" t="str">
        <f aca="true">IF(B1625="","",IF(ISERROR(MATCH($J1625,SorP!$B$1:$B$6279,0)),"",INDIRECT("'SorP'!$A$"&amp;MATCH($S1625&amp;$J1625,SorP!C:C,0))))</f>
        <v/>
      </c>
      <c r="U1625" s="222"/>
      <c r="V1625" s="223" t="e">
        <f aca="false">IF(C1625="",NA(),IF(OR(C1625="Smelter not listed",C1625="Smelter not yet identified"),MATCH($B1625&amp;$D1625,'Smelter Look-up'!$J:$J,0),MATCH($B1625&amp;$C1625,'Smelter Look-up'!$J:$J,0)))</f>
        <v>#N/A</v>
      </c>
      <c r="X1625" s="179" t="n">
        <f aca="false">IF(AND(C1625="Smelter not listed",OR(LEN(D1625)=0,LEN(E1625)=0)),1,0)</f>
        <v>0</v>
      </c>
      <c r="AB1625" s="224" t="str">
        <f aca="false">B1625&amp;C1625</f>
        <v/>
      </c>
    </row>
    <row r="1626" s="179" customFormat="true" ht="20.25" hidden="false" customHeight="false" outlineLevel="0" collapsed="false">
      <c r="A1626" s="221"/>
      <c r="B1626" s="211" t="str">
        <f aca="false">IF(LEN(A1626)=0,"",INDEX('Smelter Look-up'!$A:$A,MATCH($A1626,'Smelter Look-up'!$E:$E,0)))</f>
        <v/>
      </c>
      <c r="C1626" s="212" t="str">
        <f aca="false">IF(LEN(A1626)=0,"",INDEX('Smelter Look-up'!$C:$C,MATCH($A1626,'Smelter Look-up'!$E:$E,0)))</f>
        <v/>
      </c>
      <c r="D1626" s="213"/>
      <c r="E1626" s="211" t="str">
        <f aca="true">IF(ISERROR($V1626),"",OFFSET('Smelter Look-up'!$D$4,$V1626-4,0)&amp;"")</f>
        <v/>
      </c>
      <c r="F1626" s="214" t="str">
        <f aca="true">IF(ISERROR($V1626),"",OFFSET('Smelter Look-up'!$E$4,$V1626-4,0))</f>
        <v/>
      </c>
      <c r="G1626" s="214" t="str">
        <f aca="true">IF(C1626=$X$4,IF(ISERROR($V1626),"Enter smelter details","RMI"),IF(ISERROR($V1626),"",OFFSET('Smelter Look-up'!$F$4,$V1626-4,0)))</f>
        <v/>
      </c>
      <c r="H1626" s="215" t="str">
        <f aca="true">IF(ISERROR($V1626),"",OFFSET('Smelter Look-up'!$G$4,$V1626-4,0))</f>
        <v/>
      </c>
      <c r="I1626" s="216" t="str">
        <f aca="true">IF(ISERROR($V1626),"",OFFSET('Smelter Look-up'!$H$4,$V1626-4,0))</f>
        <v/>
      </c>
      <c r="J1626" s="216" t="str">
        <f aca="true">IF(ISERROR($V1626),"",OFFSET('Smelter Look-up'!$I$4,$V1626-4,0))</f>
        <v/>
      </c>
      <c r="K1626" s="217"/>
      <c r="L1626" s="217"/>
      <c r="M1626" s="217"/>
      <c r="N1626" s="217"/>
      <c r="O1626" s="217"/>
      <c r="P1626" s="218"/>
      <c r="Q1626" s="219"/>
      <c r="R1626" s="220" t="str">
        <f aca="true">IF(ISERROR($V1626),"",OFFSET('Smelter Look-up'!$C$4,$V1626-4,0)&amp;"")</f>
        <v/>
      </c>
      <c r="S1626" s="221" t="str">
        <f aca="true">IF(B1626="","",IF(ISERROR(MATCH($E1626,CL,0)),"Unknown",INDIRECT("'C'!$A$"&amp;MATCH($E1626,CL,0)+1)))</f>
        <v/>
      </c>
      <c r="T1626" s="221" t="str">
        <f aca="true">IF(B1626="","",IF(ISERROR(MATCH($J1626,SorP!$B$1:$B$6279,0)),"",INDIRECT("'SorP'!$A$"&amp;MATCH($S1626&amp;$J1626,SorP!C:C,0))))</f>
        <v/>
      </c>
      <c r="U1626" s="222"/>
      <c r="V1626" s="223" t="e">
        <f aca="false">IF(C1626="",NA(),IF(OR(C1626="Smelter not listed",C1626="Smelter not yet identified"),MATCH($B1626&amp;$D1626,'Smelter Look-up'!$J:$J,0),MATCH($B1626&amp;$C1626,'Smelter Look-up'!$J:$J,0)))</f>
        <v>#N/A</v>
      </c>
      <c r="X1626" s="179" t="n">
        <f aca="false">IF(AND(C1626="Smelter not listed",OR(LEN(D1626)=0,LEN(E1626)=0)),1,0)</f>
        <v>0</v>
      </c>
      <c r="AB1626" s="224" t="str">
        <f aca="false">B1626&amp;C1626</f>
        <v/>
      </c>
    </row>
    <row r="1627" s="179" customFormat="true" ht="20.25" hidden="false" customHeight="false" outlineLevel="0" collapsed="false">
      <c r="A1627" s="221"/>
      <c r="B1627" s="211" t="str">
        <f aca="false">IF(LEN(A1627)=0,"",INDEX('Smelter Look-up'!$A:$A,MATCH($A1627,'Smelter Look-up'!$E:$E,0)))</f>
        <v/>
      </c>
      <c r="C1627" s="212" t="str">
        <f aca="false">IF(LEN(A1627)=0,"",INDEX('Smelter Look-up'!$C:$C,MATCH($A1627,'Smelter Look-up'!$E:$E,0)))</f>
        <v/>
      </c>
      <c r="D1627" s="213"/>
      <c r="E1627" s="211" t="str">
        <f aca="true">IF(ISERROR($V1627),"",OFFSET('Smelter Look-up'!$D$4,$V1627-4,0)&amp;"")</f>
        <v/>
      </c>
      <c r="F1627" s="214" t="str">
        <f aca="true">IF(ISERROR($V1627),"",OFFSET('Smelter Look-up'!$E$4,$V1627-4,0))</f>
        <v/>
      </c>
      <c r="G1627" s="214" t="str">
        <f aca="true">IF(C1627=$X$4,IF(ISERROR($V1627),"Enter smelter details","RMI"),IF(ISERROR($V1627),"",OFFSET('Smelter Look-up'!$F$4,$V1627-4,0)))</f>
        <v/>
      </c>
      <c r="H1627" s="215" t="str">
        <f aca="true">IF(ISERROR($V1627),"",OFFSET('Smelter Look-up'!$G$4,$V1627-4,0))</f>
        <v/>
      </c>
      <c r="I1627" s="216" t="str">
        <f aca="true">IF(ISERROR($V1627),"",OFFSET('Smelter Look-up'!$H$4,$V1627-4,0))</f>
        <v/>
      </c>
      <c r="J1627" s="216" t="str">
        <f aca="true">IF(ISERROR($V1627),"",OFFSET('Smelter Look-up'!$I$4,$V1627-4,0))</f>
        <v/>
      </c>
      <c r="K1627" s="217"/>
      <c r="L1627" s="217"/>
      <c r="M1627" s="217"/>
      <c r="N1627" s="217"/>
      <c r="O1627" s="217"/>
      <c r="P1627" s="218"/>
      <c r="Q1627" s="219"/>
      <c r="R1627" s="220" t="str">
        <f aca="true">IF(ISERROR($V1627),"",OFFSET('Smelter Look-up'!$C$4,$V1627-4,0)&amp;"")</f>
        <v/>
      </c>
      <c r="S1627" s="221" t="str">
        <f aca="true">IF(B1627="","",IF(ISERROR(MATCH($E1627,CL,0)),"Unknown",INDIRECT("'C'!$A$"&amp;MATCH($E1627,CL,0)+1)))</f>
        <v/>
      </c>
      <c r="T1627" s="221" t="str">
        <f aca="true">IF(B1627="","",IF(ISERROR(MATCH($J1627,SorP!$B$1:$B$6279,0)),"",INDIRECT("'SorP'!$A$"&amp;MATCH($S1627&amp;$J1627,SorP!C:C,0))))</f>
        <v/>
      </c>
      <c r="U1627" s="222"/>
      <c r="V1627" s="223" t="e">
        <f aca="false">IF(C1627="",NA(),IF(OR(C1627="Smelter not listed",C1627="Smelter not yet identified"),MATCH($B1627&amp;$D1627,'Smelter Look-up'!$J:$J,0),MATCH($B1627&amp;$C1627,'Smelter Look-up'!$J:$J,0)))</f>
        <v>#N/A</v>
      </c>
      <c r="X1627" s="179" t="n">
        <f aca="false">IF(AND(C1627="Smelter not listed",OR(LEN(D1627)=0,LEN(E1627)=0)),1,0)</f>
        <v>0</v>
      </c>
      <c r="AB1627" s="224" t="str">
        <f aca="false">B1627&amp;C1627</f>
        <v/>
      </c>
    </row>
    <row r="1628" s="179" customFormat="true" ht="20.25" hidden="false" customHeight="false" outlineLevel="0" collapsed="false">
      <c r="A1628" s="221"/>
      <c r="B1628" s="211" t="str">
        <f aca="false">IF(LEN(A1628)=0,"",INDEX('Smelter Look-up'!$A:$A,MATCH($A1628,'Smelter Look-up'!$E:$E,0)))</f>
        <v/>
      </c>
      <c r="C1628" s="212" t="str">
        <f aca="false">IF(LEN(A1628)=0,"",INDEX('Smelter Look-up'!$C:$C,MATCH($A1628,'Smelter Look-up'!$E:$E,0)))</f>
        <v/>
      </c>
      <c r="D1628" s="213"/>
      <c r="E1628" s="211" t="str">
        <f aca="true">IF(ISERROR($V1628),"",OFFSET('Smelter Look-up'!$D$4,$V1628-4,0)&amp;"")</f>
        <v/>
      </c>
      <c r="F1628" s="214" t="str">
        <f aca="true">IF(ISERROR($V1628),"",OFFSET('Smelter Look-up'!$E$4,$V1628-4,0))</f>
        <v/>
      </c>
      <c r="G1628" s="214" t="str">
        <f aca="true">IF(C1628=$X$4,IF(ISERROR($V1628),"Enter smelter details","RMI"),IF(ISERROR($V1628),"",OFFSET('Smelter Look-up'!$F$4,$V1628-4,0)))</f>
        <v/>
      </c>
      <c r="H1628" s="215" t="str">
        <f aca="true">IF(ISERROR($V1628),"",OFFSET('Smelter Look-up'!$G$4,$V1628-4,0))</f>
        <v/>
      </c>
      <c r="I1628" s="216" t="str">
        <f aca="true">IF(ISERROR($V1628),"",OFFSET('Smelter Look-up'!$H$4,$V1628-4,0))</f>
        <v/>
      </c>
      <c r="J1628" s="216" t="str">
        <f aca="true">IF(ISERROR($V1628),"",OFFSET('Smelter Look-up'!$I$4,$V1628-4,0))</f>
        <v/>
      </c>
      <c r="K1628" s="217"/>
      <c r="L1628" s="217"/>
      <c r="M1628" s="217"/>
      <c r="N1628" s="217"/>
      <c r="O1628" s="217"/>
      <c r="P1628" s="218"/>
      <c r="Q1628" s="219"/>
      <c r="R1628" s="220" t="str">
        <f aca="true">IF(ISERROR($V1628),"",OFFSET('Smelter Look-up'!$C$4,$V1628-4,0)&amp;"")</f>
        <v/>
      </c>
      <c r="S1628" s="221" t="str">
        <f aca="true">IF(B1628="","",IF(ISERROR(MATCH($E1628,CL,0)),"Unknown",INDIRECT("'C'!$A$"&amp;MATCH($E1628,CL,0)+1)))</f>
        <v/>
      </c>
      <c r="T1628" s="221" t="str">
        <f aca="true">IF(B1628="","",IF(ISERROR(MATCH($J1628,SorP!$B$1:$B$6279,0)),"",INDIRECT("'SorP'!$A$"&amp;MATCH($S1628&amp;$J1628,SorP!C:C,0))))</f>
        <v/>
      </c>
      <c r="U1628" s="222"/>
      <c r="V1628" s="223" t="e">
        <f aca="false">IF(C1628="",NA(),IF(OR(C1628="Smelter not listed",C1628="Smelter not yet identified"),MATCH($B1628&amp;$D1628,'Smelter Look-up'!$J:$J,0),MATCH($B1628&amp;$C1628,'Smelter Look-up'!$J:$J,0)))</f>
        <v>#N/A</v>
      </c>
      <c r="X1628" s="179" t="n">
        <f aca="false">IF(AND(C1628="Smelter not listed",OR(LEN(D1628)=0,LEN(E1628)=0)),1,0)</f>
        <v>0</v>
      </c>
      <c r="AB1628" s="224" t="str">
        <f aca="false">B1628&amp;C1628</f>
        <v/>
      </c>
    </row>
    <row r="1629" s="179" customFormat="true" ht="20.25" hidden="false" customHeight="false" outlineLevel="0" collapsed="false">
      <c r="A1629" s="221"/>
      <c r="B1629" s="211" t="str">
        <f aca="false">IF(LEN(A1629)=0,"",INDEX('Smelter Look-up'!$A:$A,MATCH($A1629,'Smelter Look-up'!$E:$E,0)))</f>
        <v/>
      </c>
      <c r="C1629" s="212" t="str">
        <f aca="false">IF(LEN(A1629)=0,"",INDEX('Smelter Look-up'!$C:$C,MATCH($A1629,'Smelter Look-up'!$E:$E,0)))</f>
        <v/>
      </c>
      <c r="D1629" s="213"/>
      <c r="E1629" s="211" t="str">
        <f aca="true">IF(ISERROR($V1629),"",OFFSET('Smelter Look-up'!$D$4,$V1629-4,0)&amp;"")</f>
        <v/>
      </c>
      <c r="F1629" s="214" t="str">
        <f aca="true">IF(ISERROR($V1629),"",OFFSET('Smelter Look-up'!$E$4,$V1629-4,0))</f>
        <v/>
      </c>
      <c r="G1629" s="214" t="str">
        <f aca="true">IF(C1629=$X$4,IF(ISERROR($V1629),"Enter smelter details","RMI"),IF(ISERROR($V1629),"",OFFSET('Smelter Look-up'!$F$4,$V1629-4,0)))</f>
        <v/>
      </c>
      <c r="H1629" s="215" t="str">
        <f aca="true">IF(ISERROR($V1629),"",OFFSET('Smelter Look-up'!$G$4,$V1629-4,0))</f>
        <v/>
      </c>
      <c r="I1629" s="216" t="str">
        <f aca="true">IF(ISERROR($V1629),"",OFFSET('Smelter Look-up'!$H$4,$V1629-4,0))</f>
        <v/>
      </c>
      <c r="J1629" s="216" t="str">
        <f aca="true">IF(ISERROR($V1629),"",OFFSET('Smelter Look-up'!$I$4,$V1629-4,0))</f>
        <v/>
      </c>
      <c r="K1629" s="217"/>
      <c r="L1629" s="217"/>
      <c r="M1629" s="217"/>
      <c r="N1629" s="217"/>
      <c r="O1629" s="217"/>
      <c r="P1629" s="218"/>
      <c r="Q1629" s="219"/>
      <c r="R1629" s="220" t="str">
        <f aca="true">IF(ISERROR($V1629),"",OFFSET('Smelter Look-up'!$C$4,$V1629-4,0)&amp;"")</f>
        <v/>
      </c>
      <c r="S1629" s="221" t="str">
        <f aca="true">IF(B1629="","",IF(ISERROR(MATCH($E1629,CL,0)),"Unknown",INDIRECT("'C'!$A$"&amp;MATCH($E1629,CL,0)+1)))</f>
        <v/>
      </c>
      <c r="T1629" s="221" t="str">
        <f aca="true">IF(B1629="","",IF(ISERROR(MATCH($J1629,SorP!$B$1:$B$6279,0)),"",INDIRECT("'SorP'!$A$"&amp;MATCH($S1629&amp;$J1629,SorP!C:C,0))))</f>
        <v/>
      </c>
      <c r="U1629" s="222"/>
      <c r="V1629" s="223" t="e">
        <f aca="false">IF(C1629="",NA(),IF(OR(C1629="Smelter not listed",C1629="Smelter not yet identified"),MATCH($B1629&amp;$D1629,'Smelter Look-up'!$J:$J,0),MATCH($B1629&amp;$C1629,'Smelter Look-up'!$J:$J,0)))</f>
        <v>#N/A</v>
      </c>
      <c r="X1629" s="179" t="n">
        <f aca="false">IF(AND(C1629="Smelter not listed",OR(LEN(D1629)=0,LEN(E1629)=0)),1,0)</f>
        <v>0</v>
      </c>
      <c r="AB1629" s="224" t="str">
        <f aca="false">B1629&amp;C1629</f>
        <v/>
      </c>
    </row>
    <row r="1630" s="179" customFormat="true" ht="20.25" hidden="false" customHeight="false" outlineLevel="0" collapsed="false">
      <c r="A1630" s="221"/>
      <c r="B1630" s="211" t="str">
        <f aca="false">IF(LEN(A1630)=0,"",INDEX('Smelter Look-up'!$A:$A,MATCH($A1630,'Smelter Look-up'!$E:$E,0)))</f>
        <v/>
      </c>
      <c r="C1630" s="212" t="str">
        <f aca="false">IF(LEN(A1630)=0,"",INDEX('Smelter Look-up'!$C:$C,MATCH($A1630,'Smelter Look-up'!$E:$E,0)))</f>
        <v/>
      </c>
      <c r="D1630" s="213"/>
      <c r="E1630" s="211" t="str">
        <f aca="true">IF(ISERROR($V1630),"",OFFSET('Smelter Look-up'!$D$4,$V1630-4,0)&amp;"")</f>
        <v/>
      </c>
      <c r="F1630" s="214" t="str">
        <f aca="true">IF(ISERROR($V1630),"",OFFSET('Smelter Look-up'!$E$4,$V1630-4,0))</f>
        <v/>
      </c>
      <c r="G1630" s="214" t="str">
        <f aca="true">IF(C1630=$X$4,IF(ISERROR($V1630),"Enter smelter details","RMI"),IF(ISERROR($V1630),"",OFFSET('Smelter Look-up'!$F$4,$V1630-4,0)))</f>
        <v/>
      </c>
      <c r="H1630" s="215" t="str">
        <f aca="true">IF(ISERROR($V1630),"",OFFSET('Smelter Look-up'!$G$4,$V1630-4,0))</f>
        <v/>
      </c>
      <c r="I1630" s="216" t="str">
        <f aca="true">IF(ISERROR($V1630),"",OFFSET('Smelter Look-up'!$H$4,$V1630-4,0))</f>
        <v/>
      </c>
      <c r="J1630" s="216" t="str">
        <f aca="true">IF(ISERROR($V1630),"",OFFSET('Smelter Look-up'!$I$4,$V1630-4,0))</f>
        <v/>
      </c>
      <c r="K1630" s="217"/>
      <c r="L1630" s="217"/>
      <c r="M1630" s="217"/>
      <c r="N1630" s="217"/>
      <c r="O1630" s="217"/>
      <c r="P1630" s="218"/>
      <c r="Q1630" s="219"/>
      <c r="R1630" s="220" t="str">
        <f aca="true">IF(ISERROR($V1630),"",OFFSET('Smelter Look-up'!$C$4,$V1630-4,0)&amp;"")</f>
        <v/>
      </c>
      <c r="S1630" s="221" t="str">
        <f aca="true">IF(B1630="","",IF(ISERROR(MATCH($E1630,CL,0)),"Unknown",INDIRECT("'C'!$A$"&amp;MATCH($E1630,CL,0)+1)))</f>
        <v/>
      </c>
      <c r="T1630" s="221" t="str">
        <f aca="true">IF(B1630="","",IF(ISERROR(MATCH($J1630,SorP!$B$1:$B$6279,0)),"",INDIRECT("'SorP'!$A$"&amp;MATCH($S1630&amp;$J1630,SorP!C:C,0))))</f>
        <v/>
      </c>
      <c r="U1630" s="222"/>
      <c r="V1630" s="223" t="e">
        <f aca="false">IF(C1630="",NA(),IF(OR(C1630="Smelter not listed",C1630="Smelter not yet identified"),MATCH($B1630&amp;$D1630,'Smelter Look-up'!$J:$J,0),MATCH($B1630&amp;$C1630,'Smelter Look-up'!$J:$J,0)))</f>
        <v>#N/A</v>
      </c>
      <c r="X1630" s="179" t="n">
        <f aca="false">IF(AND(C1630="Smelter not listed",OR(LEN(D1630)=0,LEN(E1630)=0)),1,0)</f>
        <v>0</v>
      </c>
      <c r="AB1630" s="224" t="str">
        <f aca="false">B1630&amp;C1630</f>
        <v/>
      </c>
    </row>
    <row r="1631" s="179" customFormat="true" ht="20.25" hidden="false" customHeight="false" outlineLevel="0" collapsed="false">
      <c r="A1631" s="221"/>
      <c r="B1631" s="211" t="str">
        <f aca="false">IF(LEN(A1631)=0,"",INDEX('Smelter Look-up'!$A:$A,MATCH($A1631,'Smelter Look-up'!$E:$E,0)))</f>
        <v/>
      </c>
      <c r="C1631" s="212" t="str">
        <f aca="false">IF(LEN(A1631)=0,"",INDEX('Smelter Look-up'!$C:$C,MATCH($A1631,'Smelter Look-up'!$E:$E,0)))</f>
        <v/>
      </c>
      <c r="D1631" s="213"/>
      <c r="E1631" s="211" t="str">
        <f aca="true">IF(ISERROR($V1631),"",OFFSET('Smelter Look-up'!$D$4,$V1631-4,0)&amp;"")</f>
        <v/>
      </c>
      <c r="F1631" s="214" t="str">
        <f aca="true">IF(ISERROR($V1631),"",OFFSET('Smelter Look-up'!$E$4,$V1631-4,0))</f>
        <v/>
      </c>
      <c r="G1631" s="214" t="str">
        <f aca="true">IF(C1631=$X$4,IF(ISERROR($V1631),"Enter smelter details","RMI"),IF(ISERROR($V1631),"",OFFSET('Smelter Look-up'!$F$4,$V1631-4,0)))</f>
        <v/>
      </c>
      <c r="H1631" s="215" t="str">
        <f aca="true">IF(ISERROR($V1631),"",OFFSET('Smelter Look-up'!$G$4,$V1631-4,0))</f>
        <v/>
      </c>
      <c r="I1631" s="216" t="str">
        <f aca="true">IF(ISERROR($V1631),"",OFFSET('Smelter Look-up'!$H$4,$V1631-4,0))</f>
        <v/>
      </c>
      <c r="J1631" s="216" t="str">
        <f aca="true">IF(ISERROR($V1631),"",OFFSET('Smelter Look-up'!$I$4,$V1631-4,0))</f>
        <v/>
      </c>
      <c r="K1631" s="217"/>
      <c r="L1631" s="217"/>
      <c r="M1631" s="217"/>
      <c r="N1631" s="217"/>
      <c r="O1631" s="217"/>
      <c r="P1631" s="218"/>
      <c r="Q1631" s="219"/>
      <c r="R1631" s="220" t="str">
        <f aca="true">IF(ISERROR($V1631),"",OFFSET('Smelter Look-up'!$C$4,$V1631-4,0)&amp;"")</f>
        <v/>
      </c>
      <c r="S1631" s="221" t="str">
        <f aca="true">IF(B1631="","",IF(ISERROR(MATCH($E1631,CL,0)),"Unknown",INDIRECT("'C'!$A$"&amp;MATCH($E1631,CL,0)+1)))</f>
        <v/>
      </c>
      <c r="T1631" s="221" t="str">
        <f aca="true">IF(B1631="","",IF(ISERROR(MATCH($J1631,SorP!$B$1:$B$6279,0)),"",INDIRECT("'SorP'!$A$"&amp;MATCH($S1631&amp;$J1631,SorP!C:C,0))))</f>
        <v/>
      </c>
      <c r="U1631" s="222"/>
      <c r="V1631" s="223" t="e">
        <f aca="false">IF(C1631="",NA(),IF(OR(C1631="Smelter not listed",C1631="Smelter not yet identified"),MATCH($B1631&amp;$D1631,'Smelter Look-up'!$J:$J,0),MATCH($B1631&amp;$C1631,'Smelter Look-up'!$J:$J,0)))</f>
        <v>#N/A</v>
      </c>
      <c r="X1631" s="179" t="n">
        <f aca="false">IF(AND(C1631="Smelter not listed",OR(LEN(D1631)=0,LEN(E1631)=0)),1,0)</f>
        <v>0</v>
      </c>
      <c r="AB1631" s="224" t="str">
        <f aca="false">B1631&amp;C1631</f>
        <v/>
      </c>
    </row>
    <row r="1632" s="179" customFormat="true" ht="20.25" hidden="false" customHeight="false" outlineLevel="0" collapsed="false">
      <c r="A1632" s="221"/>
      <c r="B1632" s="211" t="str">
        <f aca="false">IF(LEN(A1632)=0,"",INDEX('Smelter Look-up'!$A:$A,MATCH($A1632,'Smelter Look-up'!$E:$E,0)))</f>
        <v/>
      </c>
      <c r="C1632" s="212" t="str">
        <f aca="false">IF(LEN(A1632)=0,"",INDEX('Smelter Look-up'!$C:$C,MATCH($A1632,'Smelter Look-up'!$E:$E,0)))</f>
        <v/>
      </c>
      <c r="D1632" s="213"/>
      <c r="E1632" s="211" t="str">
        <f aca="true">IF(ISERROR($V1632),"",OFFSET('Smelter Look-up'!$D$4,$V1632-4,0)&amp;"")</f>
        <v/>
      </c>
      <c r="F1632" s="214" t="str">
        <f aca="true">IF(ISERROR($V1632),"",OFFSET('Smelter Look-up'!$E$4,$V1632-4,0))</f>
        <v/>
      </c>
      <c r="G1632" s="214" t="str">
        <f aca="true">IF(C1632=$X$4,IF(ISERROR($V1632),"Enter smelter details","RMI"),IF(ISERROR($V1632),"",OFFSET('Smelter Look-up'!$F$4,$V1632-4,0)))</f>
        <v/>
      </c>
      <c r="H1632" s="215" t="str">
        <f aca="true">IF(ISERROR($V1632),"",OFFSET('Smelter Look-up'!$G$4,$V1632-4,0))</f>
        <v/>
      </c>
      <c r="I1632" s="216" t="str">
        <f aca="true">IF(ISERROR($V1632),"",OFFSET('Smelter Look-up'!$H$4,$V1632-4,0))</f>
        <v/>
      </c>
      <c r="J1632" s="216" t="str">
        <f aca="true">IF(ISERROR($V1632),"",OFFSET('Smelter Look-up'!$I$4,$V1632-4,0))</f>
        <v/>
      </c>
      <c r="K1632" s="217"/>
      <c r="L1632" s="217"/>
      <c r="M1632" s="217"/>
      <c r="N1632" s="217"/>
      <c r="O1632" s="217"/>
      <c r="P1632" s="218"/>
      <c r="Q1632" s="219"/>
      <c r="R1632" s="220" t="str">
        <f aca="true">IF(ISERROR($V1632),"",OFFSET('Smelter Look-up'!$C$4,$V1632-4,0)&amp;"")</f>
        <v/>
      </c>
      <c r="S1632" s="221" t="str">
        <f aca="true">IF(B1632="","",IF(ISERROR(MATCH($E1632,CL,0)),"Unknown",INDIRECT("'C'!$A$"&amp;MATCH($E1632,CL,0)+1)))</f>
        <v/>
      </c>
      <c r="T1632" s="221" t="str">
        <f aca="true">IF(B1632="","",IF(ISERROR(MATCH($J1632,SorP!$B$1:$B$6279,0)),"",INDIRECT("'SorP'!$A$"&amp;MATCH($S1632&amp;$J1632,SorP!C:C,0))))</f>
        <v/>
      </c>
      <c r="U1632" s="222"/>
      <c r="V1632" s="223" t="e">
        <f aca="false">IF(C1632="",NA(),IF(OR(C1632="Smelter not listed",C1632="Smelter not yet identified"),MATCH($B1632&amp;$D1632,'Smelter Look-up'!$J:$J,0),MATCH($B1632&amp;$C1632,'Smelter Look-up'!$J:$J,0)))</f>
        <v>#N/A</v>
      </c>
      <c r="X1632" s="179" t="n">
        <f aca="false">IF(AND(C1632="Smelter not listed",OR(LEN(D1632)=0,LEN(E1632)=0)),1,0)</f>
        <v>0</v>
      </c>
      <c r="AB1632" s="224" t="str">
        <f aca="false">B1632&amp;C1632</f>
        <v/>
      </c>
    </row>
    <row r="1633" s="179" customFormat="true" ht="20.25" hidden="false" customHeight="false" outlineLevel="0" collapsed="false">
      <c r="A1633" s="221"/>
      <c r="B1633" s="211" t="str">
        <f aca="false">IF(LEN(A1633)=0,"",INDEX('Smelter Look-up'!$A:$A,MATCH($A1633,'Smelter Look-up'!$E:$E,0)))</f>
        <v/>
      </c>
      <c r="C1633" s="212" t="str">
        <f aca="false">IF(LEN(A1633)=0,"",INDEX('Smelter Look-up'!$C:$C,MATCH($A1633,'Smelter Look-up'!$E:$E,0)))</f>
        <v/>
      </c>
      <c r="D1633" s="213"/>
      <c r="E1633" s="211" t="str">
        <f aca="true">IF(ISERROR($V1633),"",OFFSET('Smelter Look-up'!$D$4,$V1633-4,0)&amp;"")</f>
        <v/>
      </c>
      <c r="F1633" s="214" t="str">
        <f aca="true">IF(ISERROR($V1633),"",OFFSET('Smelter Look-up'!$E$4,$V1633-4,0))</f>
        <v/>
      </c>
      <c r="G1633" s="214" t="str">
        <f aca="true">IF(C1633=$X$4,IF(ISERROR($V1633),"Enter smelter details","RMI"),IF(ISERROR($V1633),"",OFFSET('Smelter Look-up'!$F$4,$V1633-4,0)))</f>
        <v/>
      </c>
      <c r="H1633" s="215" t="str">
        <f aca="true">IF(ISERROR($V1633),"",OFFSET('Smelter Look-up'!$G$4,$V1633-4,0))</f>
        <v/>
      </c>
      <c r="I1633" s="216" t="str">
        <f aca="true">IF(ISERROR($V1633),"",OFFSET('Smelter Look-up'!$H$4,$V1633-4,0))</f>
        <v/>
      </c>
      <c r="J1633" s="216" t="str">
        <f aca="true">IF(ISERROR($V1633),"",OFFSET('Smelter Look-up'!$I$4,$V1633-4,0))</f>
        <v/>
      </c>
      <c r="K1633" s="217"/>
      <c r="L1633" s="217"/>
      <c r="M1633" s="217"/>
      <c r="N1633" s="217"/>
      <c r="O1633" s="217"/>
      <c r="P1633" s="218"/>
      <c r="Q1633" s="219"/>
      <c r="R1633" s="220" t="str">
        <f aca="true">IF(ISERROR($V1633),"",OFFSET('Smelter Look-up'!$C$4,$V1633-4,0)&amp;"")</f>
        <v/>
      </c>
      <c r="S1633" s="221" t="str">
        <f aca="true">IF(B1633="","",IF(ISERROR(MATCH($E1633,CL,0)),"Unknown",INDIRECT("'C'!$A$"&amp;MATCH($E1633,CL,0)+1)))</f>
        <v/>
      </c>
      <c r="T1633" s="221" t="str">
        <f aca="true">IF(B1633="","",IF(ISERROR(MATCH($J1633,SorP!$B$1:$B$6279,0)),"",INDIRECT("'SorP'!$A$"&amp;MATCH($S1633&amp;$J1633,SorP!C:C,0))))</f>
        <v/>
      </c>
      <c r="U1633" s="222"/>
      <c r="V1633" s="223" t="e">
        <f aca="false">IF(C1633="",NA(),IF(OR(C1633="Smelter not listed",C1633="Smelter not yet identified"),MATCH($B1633&amp;$D1633,'Smelter Look-up'!$J:$J,0),MATCH($B1633&amp;$C1633,'Smelter Look-up'!$J:$J,0)))</f>
        <v>#N/A</v>
      </c>
      <c r="X1633" s="179" t="n">
        <f aca="false">IF(AND(C1633="Smelter not listed",OR(LEN(D1633)=0,LEN(E1633)=0)),1,0)</f>
        <v>0</v>
      </c>
      <c r="AB1633" s="224" t="str">
        <f aca="false">B1633&amp;C1633</f>
        <v/>
      </c>
    </row>
    <row r="1634" s="179" customFormat="true" ht="20.25" hidden="false" customHeight="false" outlineLevel="0" collapsed="false">
      <c r="A1634" s="221"/>
      <c r="B1634" s="211" t="str">
        <f aca="false">IF(LEN(A1634)=0,"",INDEX('Smelter Look-up'!$A:$A,MATCH($A1634,'Smelter Look-up'!$E:$E,0)))</f>
        <v/>
      </c>
      <c r="C1634" s="212" t="str">
        <f aca="false">IF(LEN(A1634)=0,"",INDEX('Smelter Look-up'!$C:$C,MATCH($A1634,'Smelter Look-up'!$E:$E,0)))</f>
        <v/>
      </c>
      <c r="D1634" s="213"/>
      <c r="E1634" s="211" t="str">
        <f aca="true">IF(ISERROR($V1634),"",OFFSET('Smelter Look-up'!$D$4,$V1634-4,0)&amp;"")</f>
        <v/>
      </c>
      <c r="F1634" s="214" t="str">
        <f aca="true">IF(ISERROR($V1634),"",OFFSET('Smelter Look-up'!$E$4,$V1634-4,0))</f>
        <v/>
      </c>
      <c r="G1634" s="214" t="str">
        <f aca="true">IF(C1634=$X$4,IF(ISERROR($V1634),"Enter smelter details","RMI"),IF(ISERROR($V1634),"",OFFSET('Smelter Look-up'!$F$4,$V1634-4,0)))</f>
        <v/>
      </c>
      <c r="H1634" s="215" t="str">
        <f aca="true">IF(ISERROR($V1634),"",OFFSET('Smelter Look-up'!$G$4,$V1634-4,0))</f>
        <v/>
      </c>
      <c r="I1634" s="216" t="str">
        <f aca="true">IF(ISERROR($V1634),"",OFFSET('Smelter Look-up'!$H$4,$V1634-4,0))</f>
        <v/>
      </c>
      <c r="J1634" s="216" t="str">
        <f aca="true">IF(ISERROR($V1634),"",OFFSET('Smelter Look-up'!$I$4,$V1634-4,0))</f>
        <v/>
      </c>
      <c r="K1634" s="217"/>
      <c r="L1634" s="217"/>
      <c r="M1634" s="217"/>
      <c r="N1634" s="217"/>
      <c r="O1634" s="217"/>
      <c r="P1634" s="218"/>
      <c r="Q1634" s="219"/>
      <c r="R1634" s="220" t="str">
        <f aca="true">IF(ISERROR($V1634),"",OFFSET('Smelter Look-up'!$C$4,$V1634-4,0)&amp;"")</f>
        <v/>
      </c>
      <c r="S1634" s="221" t="str">
        <f aca="true">IF(B1634="","",IF(ISERROR(MATCH($E1634,CL,0)),"Unknown",INDIRECT("'C'!$A$"&amp;MATCH($E1634,CL,0)+1)))</f>
        <v/>
      </c>
      <c r="T1634" s="221" t="str">
        <f aca="true">IF(B1634="","",IF(ISERROR(MATCH($J1634,SorP!$B$1:$B$6279,0)),"",INDIRECT("'SorP'!$A$"&amp;MATCH($S1634&amp;$J1634,SorP!C:C,0))))</f>
        <v/>
      </c>
      <c r="U1634" s="222"/>
      <c r="V1634" s="223" t="e">
        <f aca="false">IF(C1634="",NA(),IF(OR(C1634="Smelter not listed",C1634="Smelter not yet identified"),MATCH($B1634&amp;$D1634,'Smelter Look-up'!$J:$J,0),MATCH($B1634&amp;$C1634,'Smelter Look-up'!$J:$J,0)))</f>
        <v>#N/A</v>
      </c>
      <c r="X1634" s="179" t="n">
        <f aca="false">IF(AND(C1634="Smelter not listed",OR(LEN(D1634)=0,LEN(E1634)=0)),1,0)</f>
        <v>0</v>
      </c>
      <c r="AB1634" s="224" t="str">
        <f aca="false">B1634&amp;C1634</f>
        <v/>
      </c>
    </row>
    <row r="1635" s="179" customFormat="true" ht="20.25" hidden="false" customHeight="false" outlineLevel="0" collapsed="false">
      <c r="A1635" s="221"/>
      <c r="B1635" s="211" t="str">
        <f aca="false">IF(LEN(A1635)=0,"",INDEX('Smelter Look-up'!$A:$A,MATCH($A1635,'Smelter Look-up'!$E:$E,0)))</f>
        <v/>
      </c>
      <c r="C1635" s="212" t="str">
        <f aca="false">IF(LEN(A1635)=0,"",INDEX('Smelter Look-up'!$C:$C,MATCH($A1635,'Smelter Look-up'!$E:$E,0)))</f>
        <v/>
      </c>
      <c r="D1635" s="213"/>
      <c r="E1635" s="211" t="str">
        <f aca="true">IF(ISERROR($V1635),"",OFFSET('Smelter Look-up'!$D$4,$V1635-4,0)&amp;"")</f>
        <v/>
      </c>
      <c r="F1635" s="214" t="str">
        <f aca="true">IF(ISERROR($V1635),"",OFFSET('Smelter Look-up'!$E$4,$V1635-4,0))</f>
        <v/>
      </c>
      <c r="G1635" s="214" t="str">
        <f aca="true">IF(C1635=$X$4,IF(ISERROR($V1635),"Enter smelter details","RMI"),IF(ISERROR($V1635),"",OFFSET('Smelter Look-up'!$F$4,$V1635-4,0)))</f>
        <v/>
      </c>
      <c r="H1635" s="215" t="str">
        <f aca="true">IF(ISERROR($V1635),"",OFFSET('Smelter Look-up'!$G$4,$V1635-4,0))</f>
        <v/>
      </c>
      <c r="I1635" s="216" t="str">
        <f aca="true">IF(ISERROR($V1635),"",OFFSET('Smelter Look-up'!$H$4,$V1635-4,0))</f>
        <v/>
      </c>
      <c r="J1635" s="216" t="str">
        <f aca="true">IF(ISERROR($V1635),"",OFFSET('Smelter Look-up'!$I$4,$V1635-4,0))</f>
        <v/>
      </c>
      <c r="K1635" s="217"/>
      <c r="L1635" s="217"/>
      <c r="M1635" s="217"/>
      <c r="N1635" s="217"/>
      <c r="O1635" s="217"/>
      <c r="P1635" s="218"/>
      <c r="Q1635" s="219"/>
      <c r="R1635" s="220" t="str">
        <f aca="true">IF(ISERROR($V1635),"",OFFSET('Smelter Look-up'!$C$4,$V1635-4,0)&amp;"")</f>
        <v/>
      </c>
      <c r="S1635" s="221" t="str">
        <f aca="true">IF(B1635="","",IF(ISERROR(MATCH($E1635,CL,0)),"Unknown",INDIRECT("'C'!$A$"&amp;MATCH($E1635,CL,0)+1)))</f>
        <v/>
      </c>
      <c r="T1635" s="221" t="str">
        <f aca="true">IF(B1635="","",IF(ISERROR(MATCH($J1635,SorP!$B$1:$B$6279,0)),"",INDIRECT("'SorP'!$A$"&amp;MATCH($S1635&amp;$J1635,SorP!C:C,0))))</f>
        <v/>
      </c>
      <c r="U1635" s="222"/>
      <c r="V1635" s="223" t="e">
        <f aca="false">IF(C1635="",NA(),IF(OR(C1635="Smelter not listed",C1635="Smelter not yet identified"),MATCH($B1635&amp;$D1635,'Smelter Look-up'!$J:$J,0),MATCH($B1635&amp;$C1635,'Smelter Look-up'!$J:$J,0)))</f>
        <v>#N/A</v>
      </c>
      <c r="X1635" s="179" t="n">
        <f aca="false">IF(AND(C1635="Smelter not listed",OR(LEN(D1635)=0,LEN(E1635)=0)),1,0)</f>
        <v>0</v>
      </c>
      <c r="AB1635" s="224" t="str">
        <f aca="false">B1635&amp;C1635</f>
        <v/>
      </c>
    </row>
    <row r="1636" s="179" customFormat="true" ht="20.25" hidden="false" customHeight="false" outlineLevel="0" collapsed="false">
      <c r="A1636" s="221"/>
      <c r="B1636" s="211" t="str">
        <f aca="false">IF(LEN(A1636)=0,"",INDEX('Smelter Look-up'!$A:$A,MATCH($A1636,'Smelter Look-up'!$E:$E,0)))</f>
        <v/>
      </c>
      <c r="C1636" s="212" t="str">
        <f aca="false">IF(LEN(A1636)=0,"",INDEX('Smelter Look-up'!$C:$C,MATCH($A1636,'Smelter Look-up'!$E:$E,0)))</f>
        <v/>
      </c>
      <c r="D1636" s="213"/>
      <c r="E1636" s="211" t="str">
        <f aca="true">IF(ISERROR($V1636),"",OFFSET('Smelter Look-up'!$D$4,$V1636-4,0)&amp;"")</f>
        <v/>
      </c>
      <c r="F1636" s="214" t="str">
        <f aca="true">IF(ISERROR($V1636),"",OFFSET('Smelter Look-up'!$E$4,$V1636-4,0))</f>
        <v/>
      </c>
      <c r="G1636" s="214" t="str">
        <f aca="true">IF(C1636=$X$4,IF(ISERROR($V1636),"Enter smelter details","RMI"),IF(ISERROR($V1636),"",OFFSET('Smelter Look-up'!$F$4,$V1636-4,0)))</f>
        <v/>
      </c>
      <c r="H1636" s="215" t="str">
        <f aca="true">IF(ISERROR($V1636),"",OFFSET('Smelter Look-up'!$G$4,$V1636-4,0))</f>
        <v/>
      </c>
      <c r="I1636" s="216" t="str">
        <f aca="true">IF(ISERROR($V1636),"",OFFSET('Smelter Look-up'!$H$4,$V1636-4,0))</f>
        <v/>
      </c>
      <c r="J1636" s="216" t="str">
        <f aca="true">IF(ISERROR($V1636),"",OFFSET('Smelter Look-up'!$I$4,$V1636-4,0))</f>
        <v/>
      </c>
      <c r="K1636" s="217"/>
      <c r="L1636" s="217"/>
      <c r="M1636" s="217"/>
      <c r="N1636" s="217"/>
      <c r="O1636" s="217"/>
      <c r="P1636" s="218"/>
      <c r="Q1636" s="219"/>
      <c r="R1636" s="220" t="str">
        <f aca="true">IF(ISERROR($V1636),"",OFFSET('Smelter Look-up'!$C$4,$V1636-4,0)&amp;"")</f>
        <v/>
      </c>
      <c r="S1636" s="221" t="str">
        <f aca="true">IF(B1636="","",IF(ISERROR(MATCH($E1636,CL,0)),"Unknown",INDIRECT("'C'!$A$"&amp;MATCH($E1636,CL,0)+1)))</f>
        <v/>
      </c>
      <c r="T1636" s="221" t="str">
        <f aca="true">IF(B1636="","",IF(ISERROR(MATCH($J1636,SorP!$B$1:$B$6279,0)),"",INDIRECT("'SorP'!$A$"&amp;MATCH($S1636&amp;$J1636,SorP!C:C,0))))</f>
        <v/>
      </c>
      <c r="U1636" s="222"/>
      <c r="V1636" s="223" t="e">
        <f aca="false">IF(C1636="",NA(),IF(OR(C1636="Smelter not listed",C1636="Smelter not yet identified"),MATCH($B1636&amp;$D1636,'Smelter Look-up'!$J:$J,0),MATCH($B1636&amp;$C1636,'Smelter Look-up'!$J:$J,0)))</f>
        <v>#N/A</v>
      </c>
      <c r="X1636" s="179" t="n">
        <f aca="false">IF(AND(C1636="Smelter not listed",OR(LEN(D1636)=0,LEN(E1636)=0)),1,0)</f>
        <v>0</v>
      </c>
      <c r="AB1636" s="224" t="str">
        <f aca="false">B1636&amp;C1636</f>
        <v/>
      </c>
    </row>
    <row r="1637" s="179" customFormat="true" ht="20.25" hidden="false" customHeight="false" outlineLevel="0" collapsed="false">
      <c r="A1637" s="221"/>
      <c r="B1637" s="211" t="str">
        <f aca="false">IF(LEN(A1637)=0,"",INDEX('Smelter Look-up'!$A:$A,MATCH($A1637,'Smelter Look-up'!$E:$E,0)))</f>
        <v/>
      </c>
      <c r="C1637" s="212" t="str">
        <f aca="false">IF(LEN(A1637)=0,"",INDEX('Smelter Look-up'!$C:$C,MATCH($A1637,'Smelter Look-up'!$E:$E,0)))</f>
        <v/>
      </c>
      <c r="D1637" s="213"/>
      <c r="E1637" s="211" t="str">
        <f aca="true">IF(ISERROR($V1637),"",OFFSET('Smelter Look-up'!$D$4,$V1637-4,0)&amp;"")</f>
        <v/>
      </c>
      <c r="F1637" s="214" t="str">
        <f aca="true">IF(ISERROR($V1637),"",OFFSET('Smelter Look-up'!$E$4,$V1637-4,0))</f>
        <v/>
      </c>
      <c r="G1637" s="214" t="str">
        <f aca="true">IF(C1637=$X$4,IF(ISERROR($V1637),"Enter smelter details","RMI"),IF(ISERROR($V1637),"",OFFSET('Smelter Look-up'!$F$4,$V1637-4,0)))</f>
        <v/>
      </c>
      <c r="H1637" s="215" t="str">
        <f aca="true">IF(ISERROR($V1637),"",OFFSET('Smelter Look-up'!$G$4,$V1637-4,0))</f>
        <v/>
      </c>
      <c r="I1637" s="216" t="str">
        <f aca="true">IF(ISERROR($V1637),"",OFFSET('Smelter Look-up'!$H$4,$V1637-4,0))</f>
        <v/>
      </c>
      <c r="J1637" s="216" t="str">
        <f aca="true">IF(ISERROR($V1637),"",OFFSET('Smelter Look-up'!$I$4,$V1637-4,0))</f>
        <v/>
      </c>
      <c r="K1637" s="217"/>
      <c r="L1637" s="217"/>
      <c r="M1637" s="217"/>
      <c r="N1637" s="217"/>
      <c r="O1637" s="217"/>
      <c r="P1637" s="218"/>
      <c r="Q1637" s="219"/>
      <c r="R1637" s="220" t="str">
        <f aca="true">IF(ISERROR($V1637),"",OFFSET('Smelter Look-up'!$C$4,$V1637-4,0)&amp;"")</f>
        <v/>
      </c>
      <c r="S1637" s="221" t="str">
        <f aca="true">IF(B1637="","",IF(ISERROR(MATCH($E1637,CL,0)),"Unknown",INDIRECT("'C'!$A$"&amp;MATCH($E1637,CL,0)+1)))</f>
        <v/>
      </c>
      <c r="T1637" s="221" t="str">
        <f aca="true">IF(B1637="","",IF(ISERROR(MATCH($J1637,SorP!$B$1:$B$6279,0)),"",INDIRECT("'SorP'!$A$"&amp;MATCH($S1637&amp;$J1637,SorP!C:C,0))))</f>
        <v/>
      </c>
      <c r="U1637" s="222"/>
      <c r="V1637" s="223" t="e">
        <f aca="false">IF(C1637="",NA(),IF(OR(C1637="Smelter not listed",C1637="Smelter not yet identified"),MATCH($B1637&amp;$D1637,'Smelter Look-up'!$J:$J,0),MATCH($B1637&amp;$C1637,'Smelter Look-up'!$J:$J,0)))</f>
        <v>#N/A</v>
      </c>
      <c r="X1637" s="179" t="n">
        <f aca="false">IF(AND(C1637="Smelter not listed",OR(LEN(D1637)=0,LEN(E1637)=0)),1,0)</f>
        <v>0</v>
      </c>
      <c r="AB1637" s="224" t="str">
        <f aca="false">B1637&amp;C1637</f>
        <v/>
      </c>
    </row>
    <row r="1638" s="179" customFormat="true" ht="20.25" hidden="false" customHeight="false" outlineLevel="0" collapsed="false">
      <c r="A1638" s="221"/>
      <c r="B1638" s="211" t="str">
        <f aca="false">IF(LEN(A1638)=0,"",INDEX('Smelter Look-up'!$A:$A,MATCH($A1638,'Smelter Look-up'!$E:$E,0)))</f>
        <v/>
      </c>
      <c r="C1638" s="212" t="str">
        <f aca="false">IF(LEN(A1638)=0,"",INDEX('Smelter Look-up'!$C:$C,MATCH($A1638,'Smelter Look-up'!$E:$E,0)))</f>
        <v/>
      </c>
      <c r="D1638" s="213"/>
      <c r="E1638" s="211" t="str">
        <f aca="true">IF(ISERROR($V1638),"",OFFSET('Smelter Look-up'!$D$4,$V1638-4,0)&amp;"")</f>
        <v/>
      </c>
      <c r="F1638" s="214" t="str">
        <f aca="true">IF(ISERROR($V1638),"",OFFSET('Smelter Look-up'!$E$4,$V1638-4,0))</f>
        <v/>
      </c>
      <c r="G1638" s="214" t="str">
        <f aca="true">IF(C1638=$X$4,IF(ISERROR($V1638),"Enter smelter details","RMI"),IF(ISERROR($V1638),"",OFFSET('Smelter Look-up'!$F$4,$V1638-4,0)))</f>
        <v/>
      </c>
      <c r="H1638" s="215" t="str">
        <f aca="true">IF(ISERROR($V1638),"",OFFSET('Smelter Look-up'!$G$4,$V1638-4,0))</f>
        <v/>
      </c>
      <c r="I1638" s="216" t="str">
        <f aca="true">IF(ISERROR($V1638),"",OFFSET('Smelter Look-up'!$H$4,$V1638-4,0))</f>
        <v/>
      </c>
      <c r="J1638" s="216" t="str">
        <f aca="true">IF(ISERROR($V1638),"",OFFSET('Smelter Look-up'!$I$4,$V1638-4,0))</f>
        <v/>
      </c>
      <c r="K1638" s="217"/>
      <c r="L1638" s="217"/>
      <c r="M1638" s="217"/>
      <c r="N1638" s="217"/>
      <c r="O1638" s="217"/>
      <c r="P1638" s="218"/>
      <c r="Q1638" s="219"/>
      <c r="R1638" s="220" t="str">
        <f aca="true">IF(ISERROR($V1638),"",OFFSET('Smelter Look-up'!$C$4,$V1638-4,0)&amp;"")</f>
        <v/>
      </c>
      <c r="S1638" s="221" t="str">
        <f aca="true">IF(B1638="","",IF(ISERROR(MATCH($E1638,CL,0)),"Unknown",INDIRECT("'C'!$A$"&amp;MATCH($E1638,CL,0)+1)))</f>
        <v/>
      </c>
      <c r="T1638" s="221" t="str">
        <f aca="true">IF(B1638="","",IF(ISERROR(MATCH($J1638,SorP!$B$1:$B$6279,0)),"",INDIRECT("'SorP'!$A$"&amp;MATCH($S1638&amp;$J1638,SorP!C:C,0))))</f>
        <v/>
      </c>
      <c r="U1638" s="222"/>
      <c r="V1638" s="223" t="e">
        <f aca="false">IF(C1638="",NA(),IF(OR(C1638="Smelter not listed",C1638="Smelter not yet identified"),MATCH($B1638&amp;$D1638,'Smelter Look-up'!$J:$J,0),MATCH($B1638&amp;$C1638,'Smelter Look-up'!$J:$J,0)))</f>
        <v>#N/A</v>
      </c>
      <c r="X1638" s="179" t="n">
        <f aca="false">IF(AND(C1638="Smelter not listed",OR(LEN(D1638)=0,LEN(E1638)=0)),1,0)</f>
        <v>0</v>
      </c>
      <c r="AB1638" s="224" t="str">
        <f aca="false">B1638&amp;C1638</f>
        <v/>
      </c>
    </row>
    <row r="1639" s="179" customFormat="true" ht="20.25" hidden="false" customHeight="false" outlineLevel="0" collapsed="false">
      <c r="A1639" s="221"/>
      <c r="B1639" s="211" t="str">
        <f aca="false">IF(LEN(A1639)=0,"",INDEX('Smelter Look-up'!$A:$A,MATCH($A1639,'Smelter Look-up'!$E:$E,0)))</f>
        <v/>
      </c>
      <c r="C1639" s="212" t="str">
        <f aca="false">IF(LEN(A1639)=0,"",INDEX('Smelter Look-up'!$C:$C,MATCH($A1639,'Smelter Look-up'!$E:$E,0)))</f>
        <v/>
      </c>
      <c r="D1639" s="213"/>
      <c r="E1639" s="211" t="str">
        <f aca="true">IF(ISERROR($V1639),"",OFFSET('Smelter Look-up'!$D$4,$V1639-4,0)&amp;"")</f>
        <v/>
      </c>
      <c r="F1639" s="214" t="str">
        <f aca="true">IF(ISERROR($V1639),"",OFFSET('Smelter Look-up'!$E$4,$V1639-4,0))</f>
        <v/>
      </c>
      <c r="G1639" s="214" t="str">
        <f aca="true">IF(C1639=$X$4,IF(ISERROR($V1639),"Enter smelter details","RMI"),IF(ISERROR($V1639),"",OFFSET('Smelter Look-up'!$F$4,$V1639-4,0)))</f>
        <v/>
      </c>
      <c r="H1639" s="215" t="str">
        <f aca="true">IF(ISERROR($V1639),"",OFFSET('Smelter Look-up'!$G$4,$V1639-4,0))</f>
        <v/>
      </c>
      <c r="I1639" s="216" t="str">
        <f aca="true">IF(ISERROR($V1639),"",OFFSET('Smelter Look-up'!$H$4,$V1639-4,0))</f>
        <v/>
      </c>
      <c r="J1639" s="216" t="str">
        <f aca="true">IF(ISERROR($V1639),"",OFFSET('Smelter Look-up'!$I$4,$V1639-4,0))</f>
        <v/>
      </c>
      <c r="K1639" s="217"/>
      <c r="L1639" s="217"/>
      <c r="M1639" s="217"/>
      <c r="N1639" s="217"/>
      <c r="O1639" s="217"/>
      <c r="P1639" s="218"/>
      <c r="Q1639" s="219"/>
      <c r="R1639" s="220" t="str">
        <f aca="true">IF(ISERROR($V1639),"",OFFSET('Smelter Look-up'!$C$4,$V1639-4,0)&amp;"")</f>
        <v/>
      </c>
      <c r="S1639" s="221" t="str">
        <f aca="true">IF(B1639="","",IF(ISERROR(MATCH($E1639,CL,0)),"Unknown",INDIRECT("'C'!$A$"&amp;MATCH($E1639,CL,0)+1)))</f>
        <v/>
      </c>
      <c r="T1639" s="221" t="str">
        <f aca="true">IF(B1639="","",IF(ISERROR(MATCH($J1639,SorP!$B$1:$B$6279,0)),"",INDIRECT("'SorP'!$A$"&amp;MATCH($S1639&amp;$J1639,SorP!C:C,0))))</f>
        <v/>
      </c>
      <c r="U1639" s="222"/>
      <c r="V1639" s="223" t="e">
        <f aca="false">IF(C1639="",NA(),IF(OR(C1639="Smelter not listed",C1639="Smelter not yet identified"),MATCH($B1639&amp;$D1639,'Smelter Look-up'!$J:$J,0),MATCH($B1639&amp;$C1639,'Smelter Look-up'!$J:$J,0)))</f>
        <v>#N/A</v>
      </c>
      <c r="X1639" s="179" t="n">
        <f aca="false">IF(AND(C1639="Smelter not listed",OR(LEN(D1639)=0,LEN(E1639)=0)),1,0)</f>
        <v>0</v>
      </c>
      <c r="AB1639" s="224" t="str">
        <f aca="false">B1639&amp;C1639</f>
        <v/>
      </c>
    </row>
    <row r="1640" s="179" customFormat="true" ht="20.25" hidden="false" customHeight="false" outlineLevel="0" collapsed="false">
      <c r="A1640" s="221"/>
      <c r="B1640" s="211" t="str">
        <f aca="false">IF(LEN(A1640)=0,"",INDEX('Smelter Look-up'!$A:$A,MATCH($A1640,'Smelter Look-up'!$E:$E,0)))</f>
        <v/>
      </c>
      <c r="C1640" s="212" t="str">
        <f aca="false">IF(LEN(A1640)=0,"",INDEX('Smelter Look-up'!$C:$C,MATCH($A1640,'Smelter Look-up'!$E:$E,0)))</f>
        <v/>
      </c>
      <c r="D1640" s="213"/>
      <c r="E1640" s="211" t="str">
        <f aca="true">IF(ISERROR($V1640),"",OFFSET('Smelter Look-up'!$D$4,$V1640-4,0)&amp;"")</f>
        <v/>
      </c>
      <c r="F1640" s="214" t="str">
        <f aca="true">IF(ISERROR($V1640),"",OFFSET('Smelter Look-up'!$E$4,$V1640-4,0))</f>
        <v/>
      </c>
      <c r="G1640" s="214" t="str">
        <f aca="true">IF(C1640=$X$4,IF(ISERROR($V1640),"Enter smelter details","RMI"),IF(ISERROR($V1640),"",OFFSET('Smelter Look-up'!$F$4,$V1640-4,0)))</f>
        <v/>
      </c>
      <c r="H1640" s="215" t="str">
        <f aca="true">IF(ISERROR($V1640),"",OFFSET('Smelter Look-up'!$G$4,$V1640-4,0))</f>
        <v/>
      </c>
      <c r="I1640" s="216" t="str">
        <f aca="true">IF(ISERROR($V1640),"",OFFSET('Smelter Look-up'!$H$4,$V1640-4,0))</f>
        <v/>
      </c>
      <c r="J1640" s="216" t="str">
        <f aca="true">IF(ISERROR($V1640),"",OFFSET('Smelter Look-up'!$I$4,$V1640-4,0))</f>
        <v/>
      </c>
      <c r="K1640" s="217"/>
      <c r="L1640" s="217"/>
      <c r="M1640" s="217"/>
      <c r="N1640" s="217"/>
      <c r="O1640" s="217"/>
      <c r="P1640" s="218"/>
      <c r="Q1640" s="219"/>
      <c r="R1640" s="220" t="str">
        <f aca="true">IF(ISERROR($V1640),"",OFFSET('Smelter Look-up'!$C$4,$V1640-4,0)&amp;"")</f>
        <v/>
      </c>
      <c r="S1640" s="221" t="str">
        <f aca="true">IF(B1640="","",IF(ISERROR(MATCH($E1640,CL,0)),"Unknown",INDIRECT("'C'!$A$"&amp;MATCH($E1640,CL,0)+1)))</f>
        <v/>
      </c>
      <c r="T1640" s="221" t="str">
        <f aca="true">IF(B1640="","",IF(ISERROR(MATCH($J1640,SorP!$B$1:$B$6279,0)),"",INDIRECT("'SorP'!$A$"&amp;MATCH($S1640&amp;$J1640,SorP!C:C,0))))</f>
        <v/>
      </c>
      <c r="U1640" s="222"/>
      <c r="V1640" s="223" t="e">
        <f aca="false">IF(C1640="",NA(),IF(OR(C1640="Smelter not listed",C1640="Smelter not yet identified"),MATCH($B1640&amp;$D1640,'Smelter Look-up'!$J:$J,0),MATCH($B1640&amp;$C1640,'Smelter Look-up'!$J:$J,0)))</f>
        <v>#N/A</v>
      </c>
      <c r="X1640" s="179" t="n">
        <f aca="false">IF(AND(C1640="Smelter not listed",OR(LEN(D1640)=0,LEN(E1640)=0)),1,0)</f>
        <v>0</v>
      </c>
      <c r="AB1640" s="224" t="str">
        <f aca="false">B1640&amp;C1640</f>
        <v/>
      </c>
    </row>
    <row r="1641" s="179" customFormat="true" ht="20.25" hidden="false" customHeight="false" outlineLevel="0" collapsed="false">
      <c r="A1641" s="221"/>
      <c r="B1641" s="211" t="str">
        <f aca="false">IF(LEN(A1641)=0,"",INDEX('Smelter Look-up'!$A:$A,MATCH($A1641,'Smelter Look-up'!$E:$E,0)))</f>
        <v/>
      </c>
      <c r="C1641" s="212" t="str">
        <f aca="false">IF(LEN(A1641)=0,"",INDEX('Smelter Look-up'!$C:$C,MATCH($A1641,'Smelter Look-up'!$E:$E,0)))</f>
        <v/>
      </c>
      <c r="D1641" s="213"/>
      <c r="E1641" s="211" t="str">
        <f aca="true">IF(ISERROR($V1641),"",OFFSET('Smelter Look-up'!$D$4,$V1641-4,0)&amp;"")</f>
        <v/>
      </c>
      <c r="F1641" s="214" t="str">
        <f aca="true">IF(ISERROR($V1641),"",OFFSET('Smelter Look-up'!$E$4,$V1641-4,0))</f>
        <v/>
      </c>
      <c r="G1641" s="214" t="str">
        <f aca="true">IF(C1641=$X$4,IF(ISERROR($V1641),"Enter smelter details","RMI"),IF(ISERROR($V1641),"",OFFSET('Smelter Look-up'!$F$4,$V1641-4,0)))</f>
        <v/>
      </c>
      <c r="H1641" s="215" t="str">
        <f aca="true">IF(ISERROR($V1641),"",OFFSET('Smelter Look-up'!$G$4,$V1641-4,0))</f>
        <v/>
      </c>
      <c r="I1641" s="216" t="str">
        <f aca="true">IF(ISERROR($V1641),"",OFFSET('Smelter Look-up'!$H$4,$V1641-4,0))</f>
        <v/>
      </c>
      <c r="J1641" s="216" t="str">
        <f aca="true">IF(ISERROR($V1641),"",OFFSET('Smelter Look-up'!$I$4,$V1641-4,0))</f>
        <v/>
      </c>
      <c r="K1641" s="217"/>
      <c r="L1641" s="217"/>
      <c r="M1641" s="217"/>
      <c r="N1641" s="217"/>
      <c r="O1641" s="217"/>
      <c r="P1641" s="218"/>
      <c r="Q1641" s="219"/>
      <c r="R1641" s="220" t="str">
        <f aca="true">IF(ISERROR($V1641),"",OFFSET('Smelter Look-up'!$C$4,$V1641-4,0)&amp;"")</f>
        <v/>
      </c>
      <c r="S1641" s="221" t="str">
        <f aca="true">IF(B1641="","",IF(ISERROR(MATCH($E1641,CL,0)),"Unknown",INDIRECT("'C'!$A$"&amp;MATCH($E1641,CL,0)+1)))</f>
        <v/>
      </c>
      <c r="T1641" s="221" t="str">
        <f aca="true">IF(B1641="","",IF(ISERROR(MATCH($J1641,SorP!$B$1:$B$6279,0)),"",INDIRECT("'SorP'!$A$"&amp;MATCH($S1641&amp;$J1641,SorP!C:C,0))))</f>
        <v/>
      </c>
      <c r="U1641" s="222"/>
      <c r="V1641" s="223" t="e">
        <f aca="false">IF(C1641="",NA(),IF(OR(C1641="Smelter not listed",C1641="Smelter not yet identified"),MATCH($B1641&amp;$D1641,'Smelter Look-up'!$J:$J,0),MATCH($B1641&amp;$C1641,'Smelter Look-up'!$J:$J,0)))</f>
        <v>#N/A</v>
      </c>
      <c r="X1641" s="179" t="n">
        <f aca="false">IF(AND(C1641="Smelter not listed",OR(LEN(D1641)=0,LEN(E1641)=0)),1,0)</f>
        <v>0</v>
      </c>
      <c r="AB1641" s="224" t="str">
        <f aca="false">B1641&amp;C1641</f>
        <v/>
      </c>
    </row>
    <row r="1642" s="179" customFormat="true" ht="20.25" hidden="false" customHeight="false" outlineLevel="0" collapsed="false">
      <c r="A1642" s="221"/>
      <c r="B1642" s="211" t="str">
        <f aca="false">IF(LEN(A1642)=0,"",INDEX('Smelter Look-up'!$A:$A,MATCH($A1642,'Smelter Look-up'!$E:$E,0)))</f>
        <v/>
      </c>
      <c r="C1642" s="212" t="str">
        <f aca="false">IF(LEN(A1642)=0,"",INDEX('Smelter Look-up'!$C:$C,MATCH($A1642,'Smelter Look-up'!$E:$E,0)))</f>
        <v/>
      </c>
      <c r="D1642" s="213"/>
      <c r="E1642" s="211" t="str">
        <f aca="true">IF(ISERROR($V1642),"",OFFSET('Smelter Look-up'!$D$4,$V1642-4,0)&amp;"")</f>
        <v/>
      </c>
      <c r="F1642" s="214" t="str">
        <f aca="true">IF(ISERROR($V1642),"",OFFSET('Smelter Look-up'!$E$4,$V1642-4,0))</f>
        <v/>
      </c>
      <c r="G1642" s="214" t="str">
        <f aca="true">IF(C1642=$X$4,IF(ISERROR($V1642),"Enter smelter details","RMI"),IF(ISERROR($V1642),"",OFFSET('Smelter Look-up'!$F$4,$V1642-4,0)))</f>
        <v/>
      </c>
      <c r="H1642" s="215" t="str">
        <f aca="true">IF(ISERROR($V1642),"",OFFSET('Smelter Look-up'!$G$4,$V1642-4,0))</f>
        <v/>
      </c>
      <c r="I1642" s="216" t="str">
        <f aca="true">IF(ISERROR($V1642),"",OFFSET('Smelter Look-up'!$H$4,$V1642-4,0))</f>
        <v/>
      </c>
      <c r="J1642" s="216" t="str">
        <f aca="true">IF(ISERROR($V1642),"",OFFSET('Smelter Look-up'!$I$4,$V1642-4,0))</f>
        <v/>
      </c>
      <c r="K1642" s="217"/>
      <c r="L1642" s="217"/>
      <c r="M1642" s="217"/>
      <c r="N1642" s="217"/>
      <c r="O1642" s="217"/>
      <c r="P1642" s="218"/>
      <c r="Q1642" s="219"/>
      <c r="R1642" s="220" t="str">
        <f aca="true">IF(ISERROR($V1642),"",OFFSET('Smelter Look-up'!$C$4,$V1642-4,0)&amp;"")</f>
        <v/>
      </c>
      <c r="S1642" s="221" t="str">
        <f aca="true">IF(B1642="","",IF(ISERROR(MATCH($E1642,CL,0)),"Unknown",INDIRECT("'C'!$A$"&amp;MATCH($E1642,CL,0)+1)))</f>
        <v/>
      </c>
      <c r="T1642" s="221" t="str">
        <f aca="true">IF(B1642="","",IF(ISERROR(MATCH($J1642,SorP!$B$1:$B$6279,0)),"",INDIRECT("'SorP'!$A$"&amp;MATCH($S1642&amp;$J1642,SorP!C:C,0))))</f>
        <v/>
      </c>
      <c r="U1642" s="222"/>
      <c r="V1642" s="223" t="e">
        <f aca="false">IF(C1642="",NA(),IF(OR(C1642="Smelter not listed",C1642="Smelter not yet identified"),MATCH($B1642&amp;$D1642,'Smelter Look-up'!$J:$J,0),MATCH($B1642&amp;$C1642,'Smelter Look-up'!$J:$J,0)))</f>
        <v>#N/A</v>
      </c>
      <c r="X1642" s="179" t="n">
        <f aca="false">IF(AND(C1642="Smelter not listed",OR(LEN(D1642)=0,LEN(E1642)=0)),1,0)</f>
        <v>0</v>
      </c>
      <c r="AB1642" s="224" t="str">
        <f aca="false">B1642&amp;C1642</f>
        <v/>
      </c>
    </row>
    <row r="1643" s="179" customFormat="true" ht="20.25" hidden="false" customHeight="false" outlineLevel="0" collapsed="false">
      <c r="A1643" s="221"/>
      <c r="B1643" s="211" t="str">
        <f aca="false">IF(LEN(A1643)=0,"",INDEX('Smelter Look-up'!$A:$A,MATCH($A1643,'Smelter Look-up'!$E:$E,0)))</f>
        <v/>
      </c>
      <c r="C1643" s="212" t="str">
        <f aca="false">IF(LEN(A1643)=0,"",INDEX('Smelter Look-up'!$C:$C,MATCH($A1643,'Smelter Look-up'!$E:$E,0)))</f>
        <v/>
      </c>
      <c r="D1643" s="213"/>
      <c r="E1643" s="211" t="str">
        <f aca="true">IF(ISERROR($V1643),"",OFFSET('Smelter Look-up'!$D$4,$V1643-4,0)&amp;"")</f>
        <v/>
      </c>
      <c r="F1643" s="214" t="str">
        <f aca="true">IF(ISERROR($V1643),"",OFFSET('Smelter Look-up'!$E$4,$V1643-4,0))</f>
        <v/>
      </c>
      <c r="G1643" s="214" t="str">
        <f aca="true">IF(C1643=$X$4,IF(ISERROR($V1643),"Enter smelter details","RMI"),IF(ISERROR($V1643),"",OFFSET('Smelter Look-up'!$F$4,$V1643-4,0)))</f>
        <v/>
      </c>
      <c r="H1643" s="215" t="str">
        <f aca="true">IF(ISERROR($V1643),"",OFFSET('Smelter Look-up'!$G$4,$V1643-4,0))</f>
        <v/>
      </c>
      <c r="I1643" s="216" t="str">
        <f aca="true">IF(ISERROR($V1643),"",OFFSET('Smelter Look-up'!$H$4,$V1643-4,0))</f>
        <v/>
      </c>
      <c r="J1643" s="216" t="str">
        <f aca="true">IF(ISERROR($V1643),"",OFFSET('Smelter Look-up'!$I$4,$V1643-4,0))</f>
        <v/>
      </c>
      <c r="K1643" s="217"/>
      <c r="L1643" s="217"/>
      <c r="M1643" s="217"/>
      <c r="N1643" s="217"/>
      <c r="O1643" s="217"/>
      <c r="P1643" s="218"/>
      <c r="Q1643" s="219"/>
      <c r="R1643" s="220" t="str">
        <f aca="true">IF(ISERROR($V1643),"",OFFSET('Smelter Look-up'!$C$4,$V1643-4,0)&amp;"")</f>
        <v/>
      </c>
      <c r="S1643" s="221" t="str">
        <f aca="true">IF(B1643="","",IF(ISERROR(MATCH($E1643,CL,0)),"Unknown",INDIRECT("'C'!$A$"&amp;MATCH($E1643,CL,0)+1)))</f>
        <v/>
      </c>
      <c r="T1643" s="221" t="str">
        <f aca="true">IF(B1643="","",IF(ISERROR(MATCH($J1643,SorP!$B$1:$B$6279,0)),"",INDIRECT("'SorP'!$A$"&amp;MATCH($S1643&amp;$J1643,SorP!C:C,0))))</f>
        <v/>
      </c>
      <c r="U1643" s="222"/>
      <c r="V1643" s="223" t="e">
        <f aca="false">IF(C1643="",NA(),IF(OR(C1643="Smelter not listed",C1643="Smelter not yet identified"),MATCH($B1643&amp;$D1643,'Smelter Look-up'!$J:$J,0),MATCH($B1643&amp;$C1643,'Smelter Look-up'!$J:$J,0)))</f>
        <v>#N/A</v>
      </c>
      <c r="X1643" s="179" t="n">
        <f aca="false">IF(AND(C1643="Smelter not listed",OR(LEN(D1643)=0,LEN(E1643)=0)),1,0)</f>
        <v>0</v>
      </c>
      <c r="AB1643" s="224" t="str">
        <f aca="false">B1643&amp;C1643</f>
        <v/>
      </c>
    </row>
    <row r="1644" s="179" customFormat="true" ht="20.25" hidden="false" customHeight="false" outlineLevel="0" collapsed="false">
      <c r="A1644" s="221"/>
      <c r="B1644" s="211" t="str">
        <f aca="false">IF(LEN(A1644)=0,"",INDEX('Smelter Look-up'!$A:$A,MATCH($A1644,'Smelter Look-up'!$E:$E,0)))</f>
        <v/>
      </c>
      <c r="C1644" s="212" t="str">
        <f aca="false">IF(LEN(A1644)=0,"",INDEX('Smelter Look-up'!$C:$C,MATCH($A1644,'Smelter Look-up'!$E:$E,0)))</f>
        <v/>
      </c>
      <c r="D1644" s="213"/>
      <c r="E1644" s="211" t="str">
        <f aca="true">IF(ISERROR($V1644),"",OFFSET('Smelter Look-up'!$D$4,$V1644-4,0)&amp;"")</f>
        <v/>
      </c>
      <c r="F1644" s="214" t="str">
        <f aca="true">IF(ISERROR($V1644),"",OFFSET('Smelter Look-up'!$E$4,$V1644-4,0))</f>
        <v/>
      </c>
      <c r="G1644" s="214" t="str">
        <f aca="true">IF(C1644=$X$4,IF(ISERROR($V1644),"Enter smelter details","RMI"),IF(ISERROR($V1644),"",OFFSET('Smelter Look-up'!$F$4,$V1644-4,0)))</f>
        <v/>
      </c>
      <c r="H1644" s="215" t="str">
        <f aca="true">IF(ISERROR($V1644),"",OFFSET('Smelter Look-up'!$G$4,$V1644-4,0))</f>
        <v/>
      </c>
      <c r="I1644" s="216" t="str">
        <f aca="true">IF(ISERROR($V1644),"",OFFSET('Smelter Look-up'!$H$4,$V1644-4,0))</f>
        <v/>
      </c>
      <c r="J1644" s="216" t="str">
        <f aca="true">IF(ISERROR($V1644),"",OFFSET('Smelter Look-up'!$I$4,$V1644-4,0))</f>
        <v/>
      </c>
      <c r="K1644" s="217"/>
      <c r="L1644" s="217"/>
      <c r="M1644" s="217"/>
      <c r="N1644" s="217"/>
      <c r="O1644" s="217"/>
      <c r="P1644" s="218"/>
      <c r="Q1644" s="219"/>
      <c r="R1644" s="220" t="str">
        <f aca="true">IF(ISERROR($V1644),"",OFFSET('Smelter Look-up'!$C$4,$V1644-4,0)&amp;"")</f>
        <v/>
      </c>
      <c r="S1644" s="221" t="str">
        <f aca="true">IF(B1644="","",IF(ISERROR(MATCH($E1644,CL,0)),"Unknown",INDIRECT("'C'!$A$"&amp;MATCH($E1644,CL,0)+1)))</f>
        <v/>
      </c>
      <c r="T1644" s="221" t="str">
        <f aca="true">IF(B1644="","",IF(ISERROR(MATCH($J1644,SorP!$B$1:$B$6279,0)),"",INDIRECT("'SorP'!$A$"&amp;MATCH($S1644&amp;$J1644,SorP!C:C,0))))</f>
        <v/>
      </c>
      <c r="U1644" s="222"/>
      <c r="V1644" s="223" t="e">
        <f aca="false">IF(C1644="",NA(),IF(OR(C1644="Smelter not listed",C1644="Smelter not yet identified"),MATCH($B1644&amp;$D1644,'Smelter Look-up'!$J:$J,0),MATCH($B1644&amp;$C1644,'Smelter Look-up'!$J:$J,0)))</f>
        <v>#N/A</v>
      </c>
      <c r="X1644" s="179" t="n">
        <f aca="false">IF(AND(C1644="Smelter not listed",OR(LEN(D1644)=0,LEN(E1644)=0)),1,0)</f>
        <v>0</v>
      </c>
      <c r="AB1644" s="224" t="str">
        <f aca="false">B1644&amp;C1644</f>
        <v/>
      </c>
    </row>
    <row r="1645" s="179" customFormat="true" ht="20.25" hidden="false" customHeight="false" outlineLevel="0" collapsed="false">
      <c r="A1645" s="221"/>
      <c r="B1645" s="211" t="str">
        <f aca="false">IF(LEN(A1645)=0,"",INDEX('Smelter Look-up'!$A:$A,MATCH($A1645,'Smelter Look-up'!$E:$E,0)))</f>
        <v/>
      </c>
      <c r="C1645" s="212" t="str">
        <f aca="false">IF(LEN(A1645)=0,"",INDEX('Smelter Look-up'!$C:$C,MATCH($A1645,'Smelter Look-up'!$E:$E,0)))</f>
        <v/>
      </c>
      <c r="D1645" s="213"/>
      <c r="E1645" s="211" t="str">
        <f aca="true">IF(ISERROR($V1645),"",OFFSET('Smelter Look-up'!$D$4,$V1645-4,0)&amp;"")</f>
        <v/>
      </c>
      <c r="F1645" s="214" t="str">
        <f aca="true">IF(ISERROR($V1645),"",OFFSET('Smelter Look-up'!$E$4,$V1645-4,0))</f>
        <v/>
      </c>
      <c r="G1645" s="214" t="str">
        <f aca="true">IF(C1645=$X$4,IF(ISERROR($V1645),"Enter smelter details","RMI"),IF(ISERROR($V1645),"",OFFSET('Smelter Look-up'!$F$4,$V1645-4,0)))</f>
        <v/>
      </c>
      <c r="H1645" s="215" t="str">
        <f aca="true">IF(ISERROR($V1645),"",OFFSET('Smelter Look-up'!$G$4,$V1645-4,0))</f>
        <v/>
      </c>
      <c r="I1645" s="216" t="str">
        <f aca="true">IF(ISERROR($V1645),"",OFFSET('Smelter Look-up'!$H$4,$V1645-4,0))</f>
        <v/>
      </c>
      <c r="J1645" s="216" t="str">
        <f aca="true">IF(ISERROR($V1645),"",OFFSET('Smelter Look-up'!$I$4,$V1645-4,0))</f>
        <v/>
      </c>
      <c r="K1645" s="217"/>
      <c r="L1645" s="217"/>
      <c r="M1645" s="217"/>
      <c r="N1645" s="217"/>
      <c r="O1645" s="217"/>
      <c r="P1645" s="218"/>
      <c r="Q1645" s="219"/>
      <c r="R1645" s="220" t="str">
        <f aca="true">IF(ISERROR($V1645),"",OFFSET('Smelter Look-up'!$C$4,$V1645-4,0)&amp;"")</f>
        <v/>
      </c>
      <c r="S1645" s="221" t="str">
        <f aca="true">IF(B1645="","",IF(ISERROR(MATCH($E1645,CL,0)),"Unknown",INDIRECT("'C'!$A$"&amp;MATCH($E1645,CL,0)+1)))</f>
        <v/>
      </c>
      <c r="T1645" s="221" t="str">
        <f aca="true">IF(B1645="","",IF(ISERROR(MATCH($J1645,SorP!$B$1:$B$6279,0)),"",INDIRECT("'SorP'!$A$"&amp;MATCH($S1645&amp;$J1645,SorP!C:C,0))))</f>
        <v/>
      </c>
      <c r="U1645" s="222"/>
      <c r="V1645" s="223" t="e">
        <f aca="false">IF(C1645="",NA(),IF(OR(C1645="Smelter not listed",C1645="Smelter not yet identified"),MATCH($B1645&amp;$D1645,'Smelter Look-up'!$J:$J,0),MATCH($B1645&amp;$C1645,'Smelter Look-up'!$J:$J,0)))</f>
        <v>#N/A</v>
      </c>
      <c r="X1645" s="179" t="n">
        <f aca="false">IF(AND(C1645="Smelter not listed",OR(LEN(D1645)=0,LEN(E1645)=0)),1,0)</f>
        <v>0</v>
      </c>
      <c r="AB1645" s="224" t="str">
        <f aca="false">B1645&amp;C1645</f>
        <v/>
      </c>
    </row>
    <row r="1646" s="179" customFormat="true" ht="20.25" hidden="false" customHeight="false" outlineLevel="0" collapsed="false">
      <c r="A1646" s="221"/>
      <c r="B1646" s="211" t="str">
        <f aca="false">IF(LEN(A1646)=0,"",INDEX('Smelter Look-up'!$A:$A,MATCH($A1646,'Smelter Look-up'!$E:$E,0)))</f>
        <v/>
      </c>
      <c r="C1646" s="212" t="str">
        <f aca="false">IF(LEN(A1646)=0,"",INDEX('Smelter Look-up'!$C:$C,MATCH($A1646,'Smelter Look-up'!$E:$E,0)))</f>
        <v/>
      </c>
      <c r="D1646" s="213"/>
      <c r="E1646" s="211" t="str">
        <f aca="true">IF(ISERROR($V1646),"",OFFSET('Smelter Look-up'!$D$4,$V1646-4,0)&amp;"")</f>
        <v/>
      </c>
      <c r="F1646" s="214" t="str">
        <f aca="true">IF(ISERROR($V1646),"",OFFSET('Smelter Look-up'!$E$4,$V1646-4,0))</f>
        <v/>
      </c>
      <c r="G1646" s="214" t="str">
        <f aca="true">IF(C1646=$X$4,IF(ISERROR($V1646),"Enter smelter details","RMI"),IF(ISERROR($V1646),"",OFFSET('Smelter Look-up'!$F$4,$V1646-4,0)))</f>
        <v/>
      </c>
      <c r="H1646" s="215" t="str">
        <f aca="true">IF(ISERROR($V1646),"",OFFSET('Smelter Look-up'!$G$4,$V1646-4,0))</f>
        <v/>
      </c>
      <c r="I1646" s="216" t="str">
        <f aca="true">IF(ISERROR($V1646),"",OFFSET('Smelter Look-up'!$H$4,$V1646-4,0))</f>
        <v/>
      </c>
      <c r="J1646" s="216" t="str">
        <f aca="true">IF(ISERROR($V1646),"",OFFSET('Smelter Look-up'!$I$4,$V1646-4,0))</f>
        <v/>
      </c>
      <c r="K1646" s="217"/>
      <c r="L1646" s="217"/>
      <c r="M1646" s="217"/>
      <c r="N1646" s="217"/>
      <c r="O1646" s="217"/>
      <c r="P1646" s="218"/>
      <c r="Q1646" s="219"/>
      <c r="R1646" s="220" t="str">
        <f aca="true">IF(ISERROR($V1646),"",OFFSET('Smelter Look-up'!$C$4,$V1646-4,0)&amp;"")</f>
        <v/>
      </c>
      <c r="S1646" s="221" t="str">
        <f aca="true">IF(B1646="","",IF(ISERROR(MATCH($E1646,CL,0)),"Unknown",INDIRECT("'C'!$A$"&amp;MATCH($E1646,CL,0)+1)))</f>
        <v/>
      </c>
      <c r="T1646" s="221" t="str">
        <f aca="true">IF(B1646="","",IF(ISERROR(MATCH($J1646,SorP!$B$1:$B$6279,0)),"",INDIRECT("'SorP'!$A$"&amp;MATCH($S1646&amp;$J1646,SorP!C:C,0))))</f>
        <v/>
      </c>
      <c r="U1646" s="222"/>
      <c r="V1646" s="223" t="e">
        <f aca="false">IF(C1646="",NA(),IF(OR(C1646="Smelter not listed",C1646="Smelter not yet identified"),MATCH($B1646&amp;$D1646,'Smelter Look-up'!$J:$J,0),MATCH($B1646&amp;$C1646,'Smelter Look-up'!$J:$J,0)))</f>
        <v>#N/A</v>
      </c>
      <c r="X1646" s="179" t="n">
        <f aca="false">IF(AND(C1646="Smelter not listed",OR(LEN(D1646)=0,LEN(E1646)=0)),1,0)</f>
        <v>0</v>
      </c>
      <c r="AB1646" s="224" t="str">
        <f aca="false">B1646&amp;C1646</f>
        <v/>
      </c>
    </row>
    <row r="1647" s="179" customFormat="true" ht="20.25" hidden="false" customHeight="false" outlineLevel="0" collapsed="false">
      <c r="A1647" s="221"/>
      <c r="B1647" s="211" t="str">
        <f aca="false">IF(LEN(A1647)=0,"",INDEX('Smelter Look-up'!$A:$A,MATCH($A1647,'Smelter Look-up'!$E:$E,0)))</f>
        <v/>
      </c>
      <c r="C1647" s="212" t="str">
        <f aca="false">IF(LEN(A1647)=0,"",INDEX('Smelter Look-up'!$C:$C,MATCH($A1647,'Smelter Look-up'!$E:$E,0)))</f>
        <v/>
      </c>
      <c r="D1647" s="213"/>
      <c r="E1647" s="211" t="str">
        <f aca="true">IF(ISERROR($V1647),"",OFFSET('Smelter Look-up'!$D$4,$V1647-4,0)&amp;"")</f>
        <v/>
      </c>
      <c r="F1647" s="214" t="str">
        <f aca="true">IF(ISERROR($V1647),"",OFFSET('Smelter Look-up'!$E$4,$V1647-4,0))</f>
        <v/>
      </c>
      <c r="G1647" s="214" t="str">
        <f aca="true">IF(C1647=$X$4,IF(ISERROR($V1647),"Enter smelter details","RMI"),IF(ISERROR($V1647),"",OFFSET('Smelter Look-up'!$F$4,$V1647-4,0)))</f>
        <v/>
      </c>
      <c r="H1647" s="215" t="str">
        <f aca="true">IF(ISERROR($V1647),"",OFFSET('Smelter Look-up'!$G$4,$V1647-4,0))</f>
        <v/>
      </c>
      <c r="I1647" s="216" t="str">
        <f aca="true">IF(ISERROR($V1647),"",OFFSET('Smelter Look-up'!$H$4,$V1647-4,0))</f>
        <v/>
      </c>
      <c r="J1647" s="216" t="str">
        <f aca="true">IF(ISERROR($V1647),"",OFFSET('Smelter Look-up'!$I$4,$V1647-4,0))</f>
        <v/>
      </c>
      <c r="K1647" s="217"/>
      <c r="L1647" s="217"/>
      <c r="M1647" s="217"/>
      <c r="N1647" s="217"/>
      <c r="O1647" s="217"/>
      <c r="P1647" s="218"/>
      <c r="Q1647" s="219"/>
      <c r="R1647" s="220" t="str">
        <f aca="true">IF(ISERROR($V1647),"",OFFSET('Smelter Look-up'!$C$4,$V1647-4,0)&amp;"")</f>
        <v/>
      </c>
      <c r="S1647" s="221" t="str">
        <f aca="true">IF(B1647="","",IF(ISERROR(MATCH($E1647,CL,0)),"Unknown",INDIRECT("'C'!$A$"&amp;MATCH($E1647,CL,0)+1)))</f>
        <v/>
      </c>
      <c r="T1647" s="221" t="str">
        <f aca="true">IF(B1647="","",IF(ISERROR(MATCH($J1647,SorP!$B$1:$B$6279,0)),"",INDIRECT("'SorP'!$A$"&amp;MATCH($S1647&amp;$J1647,SorP!C:C,0))))</f>
        <v/>
      </c>
      <c r="U1647" s="222"/>
      <c r="V1647" s="223" t="e">
        <f aca="false">IF(C1647="",NA(),IF(OR(C1647="Smelter not listed",C1647="Smelter not yet identified"),MATCH($B1647&amp;$D1647,'Smelter Look-up'!$J:$J,0),MATCH($B1647&amp;$C1647,'Smelter Look-up'!$J:$J,0)))</f>
        <v>#N/A</v>
      </c>
      <c r="X1647" s="179" t="n">
        <f aca="false">IF(AND(C1647="Smelter not listed",OR(LEN(D1647)=0,LEN(E1647)=0)),1,0)</f>
        <v>0</v>
      </c>
      <c r="AB1647" s="224" t="str">
        <f aca="false">B1647&amp;C1647</f>
        <v/>
      </c>
    </row>
    <row r="1648" s="179" customFormat="true" ht="20.25" hidden="false" customHeight="false" outlineLevel="0" collapsed="false">
      <c r="A1648" s="221"/>
      <c r="B1648" s="211" t="str">
        <f aca="false">IF(LEN(A1648)=0,"",INDEX('Smelter Look-up'!$A:$A,MATCH($A1648,'Smelter Look-up'!$E:$E,0)))</f>
        <v/>
      </c>
      <c r="C1648" s="212" t="str">
        <f aca="false">IF(LEN(A1648)=0,"",INDEX('Smelter Look-up'!$C:$C,MATCH($A1648,'Smelter Look-up'!$E:$E,0)))</f>
        <v/>
      </c>
      <c r="D1648" s="213"/>
      <c r="E1648" s="211" t="str">
        <f aca="true">IF(ISERROR($V1648),"",OFFSET('Smelter Look-up'!$D$4,$V1648-4,0)&amp;"")</f>
        <v/>
      </c>
      <c r="F1648" s="214" t="str">
        <f aca="true">IF(ISERROR($V1648),"",OFFSET('Smelter Look-up'!$E$4,$V1648-4,0))</f>
        <v/>
      </c>
      <c r="G1648" s="214" t="str">
        <f aca="true">IF(C1648=$X$4,IF(ISERROR($V1648),"Enter smelter details","RMI"),IF(ISERROR($V1648),"",OFFSET('Smelter Look-up'!$F$4,$V1648-4,0)))</f>
        <v/>
      </c>
      <c r="H1648" s="215" t="str">
        <f aca="true">IF(ISERROR($V1648),"",OFFSET('Smelter Look-up'!$G$4,$V1648-4,0))</f>
        <v/>
      </c>
      <c r="I1648" s="216" t="str">
        <f aca="true">IF(ISERROR($V1648),"",OFFSET('Smelter Look-up'!$H$4,$V1648-4,0))</f>
        <v/>
      </c>
      <c r="J1648" s="216" t="str">
        <f aca="true">IF(ISERROR($V1648),"",OFFSET('Smelter Look-up'!$I$4,$V1648-4,0))</f>
        <v/>
      </c>
      <c r="K1648" s="217"/>
      <c r="L1648" s="217"/>
      <c r="M1648" s="217"/>
      <c r="N1648" s="217"/>
      <c r="O1648" s="217"/>
      <c r="P1648" s="218"/>
      <c r="Q1648" s="219"/>
      <c r="R1648" s="220" t="str">
        <f aca="true">IF(ISERROR($V1648),"",OFFSET('Smelter Look-up'!$C$4,$V1648-4,0)&amp;"")</f>
        <v/>
      </c>
      <c r="S1648" s="221" t="str">
        <f aca="true">IF(B1648="","",IF(ISERROR(MATCH($E1648,CL,0)),"Unknown",INDIRECT("'C'!$A$"&amp;MATCH($E1648,CL,0)+1)))</f>
        <v/>
      </c>
      <c r="T1648" s="221" t="str">
        <f aca="true">IF(B1648="","",IF(ISERROR(MATCH($J1648,SorP!$B$1:$B$6279,0)),"",INDIRECT("'SorP'!$A$"&amp;MATCH($S1648&amp;$J1648,SorP!C:C,0))))</f>
        <v/>
      </c>
      <c r="U1648" s="222"/>
      <c r="V1648" s="223" t="e">
        <f aca="false">IF(C1648="",NA(),IF(OR(C1648="Smelter not listed",C1648="Smelter not yet identified"),MATCH($B1648&amp;$D1648,'Smelter Look-up'!$J:$J,0),MATCH($B1648&amp;$C1648,'Smelter Look-up'!$J:$J,0)))</f>
        <v>#N/A</v>
      </c>
      <c r="X1648" s="179" t="n">
        <f aca="false">IF(AND(C1648="Smelter not listed",OR(LEN(D1648)=0,LEN(E1648)=0)),1,0)</f>
        <v>0</v>
      </c>
      <c r="AB1648" s="224" t="str">
        <f aca="false">B1648&amp;C1648</f>
        <v/>
      </c>
    </row>
    <row r="1649" s="179" customFormat="true" ht="20.25" hidden="false" customHeight="false" outlineLevel="0" collapsed="false">
      <c r="A1649" s="221"/>
      <c r="B1649" s="211" t="str">
        <f aca="false">IF(LEN(A1649)=0,"",INDEX('Smelter Look-up'!$A:$A,MATCH($A1649,'Smelter Look-up'!$E:$E,0)))</f>
        <v/>
      </c>
      <c r="C1649" s="212" t="str">
        <f aca="false">IF(LEN(A1649)=0,"",INDEX('Smelter Look-up'!$C:$C,MATCH($A1649,'Smelter Look-up'!$E:$E,0)))</f>
        <v/>
      </c>
      <c r="D1649" s="213"/>
      <c r="E1649" s="211" t="str">
        <f aca="true">IF(ISERROR($V1649),"",OFFSET('Smelter Look-up'!$D$4,$V1649-4,0)&amp;"")</f>
        <v/>
      </c>
      <c r="F1649" s="214" t="str">
        <f aca="true">IF(ISERROR($V1649),"",OFFSET('Smelter Look-up'!$E$4,$V1649-4,0))</f>
        <v/>
      </c>
      <c r="G1649" s="214" t="str">
        <f aca="true">IF(C1649=$X$4,IF(ISERROR($V1649),"Enter smelter details","RMI"),IF(ISERROR($V1649),"",OFFSET('Smelter Look-up'!$F$4,$V1649-4,0)))</f>
        <v/>
      </c>
      <c r="H1649" s="215" t="str">
        <f aca="true">IF(ISERROR($V1649),"",OFFSET('Smelter Look-up'!$G$4,$V1649-4,0))</f>
        <v/>
      </c>
      <c r="I1649" s="216" t="str">
        <f aca="true">IF(ISERROR($V1649),"",OFFSET('Smelter Look-up'!$H$4,$V1649-4,0))</f>
        <v/>
      </c>
      <c r="J1649" s="216" t="str">
        <f aca="true">IF(ISERROR($V1649),"",OFFSET('Smelter Look-up'!$I$4,$V1649-4,0))</f>
        <v/>
      </c>
      <c r="K1649" s="217"/>
      <c r="L1649" s="217"/>
      <c r="M1649" s="217"/>
      <c r="N1649" s="217"/>
      <c r="O1649" s="217"/>
      <c r="P1649" s="218"/>
      <c r="Q1649" s="219"/>
      <c r="R1649" s="220" t="str">
        <f aca="true">IF(ISERROR($V1649),"",OFFSET('Smelter Look-up'!$C$4,$V1649-4,0)&amp;"")</f>
        <v/>
      </c>
      <c r="S1649" s="221" t="str">
        <f aca="true">IF(B1649="","",IF(ISERROR(MATCH($E1649,CL,0)),"Unknown",INDIRECT("'C'!$A$"&amp;MATCH($E1649,CL,0)+1)))</f>
        <v/>
      </c>
      <c r="T1649" s="221" t="str">
        <f aca="true">IF(B1649="","",IF(ISERROR(MATCH($J1649,SorP!$B$1:$B$6279,0)),"",INDIRECT("'SorP'!$A$"&amp;MATCH($S1649&amp;$J1649,SorP!C:C,0))))</f>
        <v/>
      </c>
      <c r="U1649" s="222"/>
      <c r="V1649" s="223" t="e">
        <f aca="false">IF(C1649="",NA(),IF(OR(C1649="Smelter not listed",C1649="Smelter not yet identified"),MATCH($B1649&amp;$D1649,'Smelter Look-up'!$J:$J,0),MATCH($B1649&amp;$C1649,'Smelter Look-up'!$J:$J,0)))</f>
        <v>#N/A</v>
      </c>
      <c r="X1649" s="179" t="n">
        <f aca="false">IF(AND(C1649="Smelter not listed",OR(LEN(D1649)=0,LEN(E1649)=0)),1,0)</f>
        <v>0</v>
      </c>
      <c r="AB1649" s="224" t="str">
        <f aca="false">B1649&amp;C1649</f>
        <v/>
      </c>
    </row>
    <row r="1650" s="179" customFormat="true" ht="20.25" hidden="false" customHeight="false" outlineLevel="0" collapsed="false">
      <c r="A1650" s="221"/>
      <c r="B1650" s="211" t="str">
        <f aca="false">IF(LEN(A1650)=0,"",INDEX('Smelter Look-up'!$A:$A,MATCH($A1650,'Smelter Look-up'!$E:$E,0)))</f>
        <v/>
      </c>
      <c r="C1650" s="212" t="str">
        <f aca="false">IF(LEN(A1650)=0,"",INDEX('Smelter Look-up'!$C:$C,MATCH($A1650,'Smelter Look-up'!$E:$E,0)))</f>
        <v/>
      </c>
      <c r="D1650" s="213"/>
      <c r="E1650" s="211" t="str">
        <f aca="true">IF(ISERROR($V1650),"",OFFSET('Smelter Look-up'!$D$4,$V1650-4,0)&amp;"")</f>
        <v/>
      </c>
      <c r="F1650" s="214" t="str">
        <f aca="true">IF(ISERROR($V1650),"",OFFSET('Smelter Look-up'!$E$4,$V1650-4,0))</f>
        <v/>
      </c>
      <c r="G1650" s="214" t="str">
        <f aca="true">IF(C1650=$X$4,IF(ISERROR($V1650),"Enter smelter details","RMI"),IF(ISERROR($V1650),"",OFFSET('Smelter Look-up'!$F$4,$V1650-4,0)))</f>
        <v/>
      </c>
      <c r="H1650" s="215" t="str">
        <f aca="true">IF(ISERROR($V1650),"",OFFSET('Smelter Look-up'!$G$4,$V1650-4,0))</f>
        <v/>
      </c>
      <c r="I1650" s="216" t="str">
        <f aca="true">IF(ISERROR($V1650),"",OFFSET('Smelter Look-up'!$H$4,$V1650-4,0))</f>
        <v/>
      </c>
      <c r="J1650" s="216" t="str">
        <f aca="true">IF(ISERROR($V1650),"",OFFSET('Smelter Look-up'!$I$4,$V1650-4,0))</f>
        <v/>
      </c>
      <c r="K1650" s="217"/>
      <c r="L1650" s="217"/>
      <c r="M1650" s="217"/>
      <c r="N1650" s="217"/>
      <c r="O1650" s="217"/>
      <c r="P1650" s="218"/>
      <c r="Q1650" s="219"/>
      <c r="R1650" s="220" t="str">
        <f aca="true">IF(ISERROR($V1650),"",OFFSET('Smelter Look-up'!$C$4,$V1650-4,0)&amp;"")</f>
        <v/>
      </c>
      <c r="S1650" s="221" t="str">
        <f aca="true">IF(B1650="","",IF(ISERROR(MATCH($E1650,CL,0)),"Unknown",INDIRECT("'C'!$A$"&amp;MATCH($E1650,CL,0)+1)))</f>
        <v/>
      </c>
      <c r="T1650" s="221" t="str">
        <f aca="true">IF(B1650="","",IF(ISERROR(MATCH($J1650,SorP!$B$1:$B$6279,0)),"",INDIRECT("'SorP'!$A$"&amp;MATCH($S1650&amp;$J1650,SorP!C:C,0))))</f>
        <v/>
      </c>
      <c r="U1650" s="222"/>
      <c r="V1650" s="223" t="e">
        <f aca="false">IF(C1650="",NA(),IF(OR(C1650="Smelter not listed",C1650="Smelter not yet identified"),MATCH($B1650&amp;$D1650,'Smelter Look-up'!$J:$J,0),MATCH($B1650&amp;$C1650,'Smelter Look-up'!$J:$J,0)))</f>
        <v>#N/A</v>
      </c>
      <c r="X1650" s="179" t="n">
        <f aca="false">IF(AND(C1650="Smelter not listed",OR(LEN(D1650)=0,LEN(E1650)=0)),1,0)</f>
        <v>0</v>
      </c>
      <c r="AB1650" s="224" t="str">
        <f aca="false">B1650&amp;C1650</f>
        <v/>
      </c>
    </row>
    <row r="1651" s="179" customFormat="true" ht="20.25" hidden="false" customHeight="false" outlineLevel="0" collapsed="false">
      <c r="A1651" s="221"/>
      <c r="B1651" s="211" t="str">
        <f aca="false">IF(LEN(A1651)=0,"",INDEX('Smelter Look-up'!$A:$A,MATCH($A1651,'Smelter Look-up'!$E:$E,0)))</f>
        <v/>
      </c>
      <c r="C1651" s="212" t="str">
        <f aca="false">IF(LEN(A1651)=0,"",INDEX('Smelter Look-up'!$C:$C,MATCH($A1651,'Smelter Look-up'!$E:$E,0)))</f>
        <v/>
      </c>
      <c r="D1651" s="213"/>
      <c r="E1651" s="211" t="str">
        <f aca="true">IF(ISERROR($V1651),"",OFFSET('Smelter Look-up'!$D$4,$V1651-4,0)&amp;"")</f>
        <v/>
      </c>
      <c r="F1651" s="214" t="str">
        <f aca="true">IF(ISERROR($V1651),"",OFFSET('Smelter Look-up'!$E$4,$V1651-4,0))</f>
        <v/>
      </c>
      <c r="G1651" s="214" t="str">
        <f aca="true">IF(C1651=$X$4,IF(ISERROR($V1651),"Enter smelter details","RMI"),IF(ISERROR($V1651),"",OFFSET('Smelter Look-up'!$F$4,$V1651-4,0)))</f>
        <v/>
      </c>
      <c r="H1651" s="215" t="str">
        <f aca="true">IF(ISERROR($V1651),"",OFFSET('Smelter Look-up'!$G$4,$V1651-4,0))</f>
        <v/>
      </c>
      <c r="I1651" s="216" t="str">
        <f aca="true">IF(ISERROR($V1651),"",OFFSET('Smelter Look-up'!$H$4,$V1651-4,0))</f>
        <v/>
      </c>
      <c r="J1651" s="216" t="str">
        <f aca="true">IF(ISERROR($V1651),"",OFFSET('Smelter Look-up'!$I$4,$V1651-4,0))</f>
        <v/>
      </c>
      <c r="K1651" s="217"/>
      <c r="L1651" s="217"/>
      <c r="M1651" s="217"/>
      <c r="N1651" s="217"/>
      <c r="O1651" s="217"/>
      <c r="P1651" s="218"/>
      <c r="Q1651" s="219"/>
      <c r="R1651" s="220" t="str">
        <f aca="true">IF(ISERROR($V1651),"",OFFSET('Smelter Look-up'!$C$4,$V1651-4,0)&amp;"")</f>
        <v/>
      </c>
      <c r="S1651" s="221" t="str">
        <f aca="true">IF(B1651="","",IF(ISERROR(MATCH($E1651,CL,0)),"Unknown",INDIRECT("'C'!$A$"&amp;MATCH($E1651,CL,0)+1)))</f>
        <v/>
      </c>
      <c r="T1651" s="221" t="str">
        <f aca="true">IF(B1651="","",IF(ISERROR(MATCH($J1651,SorP!$B$1:$B$6279,0)),"",INDIRECT("'SorP'!$A$"&amp;MATCH($S1651&amp;$J1651,SorP!C:C,0))))</f>
        <v/>
      </c>
      <c r="U1651" s="222"/>
      <c r="V1651" s="223" t="e">
        <f aca="false">IF(C1651="",NA(),IF(OR(C1651="Smelter not listed",C1651="Smelter not yet identified"),MATCH($B1651&amp;$D1651,'Smelter Look-up'!$J:$J,0),MATCH($B1651&amp;$C1651,'Smelter Look-up'!$J:$J,0)))</f>
        <v>#N/A</v>
      </c>
      <c r="X1651" s="179" t="n">
        <f aca="false">IF(AND(C1651="Smelter not listed",OR(LEN(D1651)=0,LEN(E1651)=0)),1,0)</f>
        <v>0</v>
      </c>
      <c r="AB1651" s="224" t="str">
        <f aca="false">B1651&amp;C1651</f>
        <v/>
      </c>
    </row>
    <row r="1652" s="179" customFormat="true" ht="20.25" hidden="false" customHeight="false" outlineLevel="0" collapsed="false">
      <c r="A1652" s="221"/>
      <c r="B1652" s="211" t="str">
        <f aca="false">IF(LEN(A1652)=0,"",INDEX('Smelter Look-up'!$A:$A,MATCH($A1652,'Smelter Look-up'!$E:$E,0)))</f>
        <v/>
      </c>
      <c r="C1652" s="212" t="str">
        <f aca="false">IF(LEN(A1652)=0,"",INDEX('Smelter Look-up'!$C:$C,MATCH($A1652,'Smelter Look-up'!$E:$E,0)))</f>
        <v/>
      </c>
      <c r="D1652" s="213"/>
      <c r="E1652" s="211" t="str">
        <f aca="true">IF(ISERROR($V1652),"",OFFSET('Smelter Look-up'!$D$4,$V1652-4,0)&amp;"")</f>
        <v/>
      </c>
      <c r="F1652" s="214" t="str">
        <f aca="true">IF(ISERROR($V1652),"",OFFSET('Smelter Look-up'!$E$4,$V1652-4,0))</f>
        <v/>
      </c>
      <c r="G1652" s="214" t="str">
        <f aca="true">IF(C1652=$X$4,IF(ISERROR($V1652),"Enter smelter details","RMI"),IF(ISERROR($V1652),"",OFFSET('Smelter Look-up'!$F$4,$V1652-4,0)))</f>
        <v/>
      </c>
      <c r="H1652" s="215" t="str">
        <f aca="true">IF(ISERROR($V1652),"",OFFSET('Smelter Look-up'!$G$4,$V1652-4,0))</f>
        <v/>
      </c>
      <c r="I1652" s="216" t="str">
        <f aca="true">IF(ISERROR($V1652),"",OFFSET('Smelter Look-up'!$H$4,$V1652-4,0))</f>
        <v/>
      </c>
      <c r="J1652" s="216" t="str">
        <f aca="true">IF(ISERROR($V1652),"",OFFSET('Smelter Look-up'!$I$4,$V1652-4,0))</f>
        <v/>
      </c>
      <c r="K1652" s="217"/>
      <c r="L1652" s="217"/>
      <c r="M1652" s="217"/>
      <c r="N1652" s="217"/>
      <c r="O1652" s="217"/>
      <c r="P1652" s="218"/>
      <c r="Q1652" s="219"/>
      <c r="R1652" s="220" t="str">
        <f aca="true">IF(ISERROR($V1652),"",OFFSET('Smelter Look-up'!$C$4,$V1652-4,0)&amp;"")</f>
        <v/>
      </c>
      <c r="S1652" s="221" t="str">
        <f aca="true">IF(B1652="","",IF(ISERROR(MATCH($E1652,CL,0)),"Unknown",INDIRECT("'C'!$A$"&amp;MATCH($E1652,CL,0)+1)))</f>
        <v/>
      </c>
      <c r="T1652" s="221" t="str">
        <f aca="true">IF(B1652="","",IF(ISERROR(MATCH($J1652,SorP!$B$1:$B$6279,0)),"",INDIRECT("'SorP'!$A$"&amp;MATCH($S1652&amp;$J1652,SorP!C:C,0))))</f>
        <v/>
      </c>
      <c r="U1652" s="222"/>
      <c r="V1652" s="223" t="e">
        <f aca="false">IF(C1652="",NA(),IF(OR(C1652="Smelter not listed",C1652="Smelter not yet identified"),MATCH($B1652&amp;$D1652,'Smelter Look-up'!$J:$J,0),MATCH($B1652&amp;$C1652,'Smelter Look-up'!$J:$J,0)))</f>
        <v>#N/A</v>
      </c>
      <c r="X1652" s="179" t="n">
        <f aca="false">IF(AND(C1652="Smelter not listed",OR(LEN(D1652)=0,LEN(E1652)=0)),1,0)</f>
        <v>0</v>
      </c>
      <c r="AB1652" s="224" t="str">
        <f aca="false">B1652&amp;C1652</f>
        <v/>
      </c>
    </row>
    <row r="1653" s="179" customFormat="true" ht="20.25" hidden="false" customHeight="false" outlineLevel="0" collapsed="false">
      <c r="A1653" s="221"/>
      <c r="B1653" s="211" t="str">
        <f aca="false">IF(LEN(A1653)=0,"",INDEX('Smelter Look-up'!$A:$A,MATCH($A1653,'Smelter Look-up'!$E:$E,0)))</f>
        <v/>
      </c>
      <c r="C1653" s="212" t="str">
        <f aca="false">IF(LEN(A1653)=0,"",INDEX('Smelter Look-up'!$C:$C,MATCH($A1653,'Smelter Look-up'!$E:$E,0)))</f>
        <v/>
      </c>
      <c r="D1653" s="213"/>
      <c r="E1653" s="211" t="str">
        <f aca="true">IF(ISERROR($V1653),"",OFFSET('Smelter Look-up'!$D$4,$V1653-4,0)&amp;"")</f>
        <v/>
      </c>
      <c r="F1653" s="214" t="str">
        <f aca="true">IF(ISERROR($V1653),"",OFFSET('Smelter Look-up'!$E$4,$V1653-4,0))</f>
        <v/>
      </c>
      <c r="G1653" s="214" t="str">
        <f aca="true">IF(C1653=$X$4,IF(ISERROR($V1653),"Enter smelter details","RMI"),IF(ISERROR($V1653),"",OFFSET('Smelter Look-up'!$F$4,$V1653-4,0)))</f>
        <v/>
      </c>
      <c r="H1653" s="215" t="str">
        <f aca="true">IF(ISERROR($V1653),"",OFFSET('Smelter Look-up'!$G$4,$V1653-4,0))</f>
        <v/>
      </c>
      <c r="I1653" s="216" t="str">
        <f aca="true">IF(ISERROR($V1653),"",OFFSET('Smelter Look-up'!$H$4,$V1653-4,0))</f>
        <v/>
      </c>
      <c r="J1653" s="216" t="str">
        <f aca="true">IF(ISERROR($V1653),"",OFFSET('Smelter Look-up'!$I$4,$V1653-4,0))</f>
        <v/>
      </c>
      <c r="K1653" s="217"/>
      <c r="L1653" s="217"/>
      <c r="M1653" s="217"/>
      <c r="N1653" s="217"/>
      <c r="O1653" s="217"/>
      <c r="P1653" s="218"/>
      <c r="Q1653" s="219"/>
      <c r="R1653" s="220" t="str">
        <f aca="true">IF(ISERROR($V1653),"",OFFSET('Smelter Look-up'!$C$4,$V1653-4,0)&amp;"")</f>
        <v/>
      </c>
      <c r="S1653" s="221" t="str">
        <f aca="true">IF(B1653="","",IF(ISERROR(MATCH($E1653,CL,0)),"Unknown",INDIRECT("'C'!$A$"&amp;MATCH($E1653,CL,0)+1)))</f>
        <v/>
      </c>
      <c r="T1653" s="221" t="str">
        <f aca="true">IF(B1653="","",IF(ISERROR(MATCH($J1653,SorP!$B$1:$B$6279,0)),"",INDIRECT("'SorP'!$A$"&amp;MATCH($S1653&amp;$J1653,SorP!C:C,0))))</f>
        <v/>
      </c>
      <c r="U1653" s="222"/>
      <c r="V1653" s="223" t="e">
        <f aca="false">IF(C1653="",NA(),IF(OR(C1653="Smelter not listed",C1653="Smelter not yet identified"),MATCH($B1653&amp;$D1653,'Smelter Look-up'!$J:$J,0),MATCH($B1653&amp;$C1653,'Smelter Look-up'!$J:$J,0)))</f>
        <v>#N/A</v>
      </c>
      <c r="X1653" s="179" t="n">
        <f aca="false">IF(AND(C1653="Smelter not listed",OR(LEN(D1653)=0,LEN(E1653)=0)),1,0)</f>
        <v>0</v>
      </c>
      <c r="AB1653" s="224" t="str">
        <f aca="false">B1653&amp;C1653</f>
        <v/>
      </c>
    </row>
    <row r="1654" s="179" customFormat="true" ht="20.25" hidden="false" customHeight="false" outlineLevel="0" collapsed="false">
      <c r="A1654" s="221"/>
      <c r="B1654" s="211" t="str">
        <f aca="false">IF(LEN(A1654)=0,"",INDEX('Smelter Look-up'!$A:$A,MATCH($A1654,'Smelter Look-up'!$E:$E,0)))</f>
        <v/>
      </c>
      <c r="C1654" s="212" t="str">
        <f aca="false">IF(LEN(A1654)=0,"",INDEX('Smelter Look-up'!$C:$C,MATCH($A1654,'Smelter Look-up'!$E:$E,0)))</f>
        <v/>
      </c>
      <c r="D1654" s="213"/>
      <c r="E1654" s="211" t="str">
        <f aca="true">IF(ISERROR($V1654),"",OFFSET('Smelter Look-up'!$D$4,$V1654-4,0)&amp;"")</f>
        <v/>
      </c>
      <c r="F1654" s="214" t="str">
        <f aca="true">IF(ISERROR($V1654),"",OFFSET('Smelter Look-up'!$E$4,$V1654-4,0))</f>
        <v/>
      </c>
      <c r="G1654" s="214" t="str">
        <f aca="true">IF(C1654=$X$4,IF(ISERROR($V1654),"Enter smelter details","RMI"),IF(ISERROR($V1654),"",OFFSET('Smelter Look-up'!$F$4,$V1654-4,0)))</f>
        <v/>
      </c>
      <c r="H1654" s="215" t="str">
        <f aca="true">IF(ISERROR($V1654),"",OFFSET('Smelter Look-up'!$G$4,$V1654-4,0))</f>
        <v/>
      </c>
      <c r="I1654" s="216" t="str">
        <f aca="true">IF(ISERROR($V1654),"",OFFSET('Smelter Look-up'!$H$4,$V1654-4,0))</f>
        <v/>
      </c>
      <c r="J1654" s="216" t="str">
        <f aca="true">IF(ISERROR($V1654),"",OFFSET('Smelter Look-up'!$I$4,$V1654-4,0))</f>
        <v/>
      </c>
      <c r="K1654" s="217"/>
      <c r="L1654" s="217"/>
      <c r="M1654" s="217"/>
      <c r="N1654" s="217"/>
      <c r="O1654" s="217"/>
      <c r="P1654" s="218"/>
      <c r="Q1654" s="219"/>
      <c r="R1654" s="220" t="str">
        <f aca="true">IF(ISERROR($V1654),"",OFFSET('Smelter Look-up'!$C$4,$V1654-4,0)&amp;"")</f>
        <v/>
      </c>
      <c r="S1654" s="221" t="str">
        <f aca="true">IF(B1654="","",IF(ISERROR(MATCH($E1654,CL,0)),"Unknown",INDIRECT("'C'!$A$"&amp;MATCH($E1654,CL,0)+1)))</f>
        <v/>
      </c>
      <c r="T1654" s="221" t="str">
        <f aca="true">IF(B1654="","",IF(ISERROR(MATCH($J1654,SorP!$B$1:$B$6279,0)),"",INDIRECT("'SorP'!$A$"&amp;MATCH($S1654&amp;$J1654,SorP!C:C,0))))</f>
        <v/>
      </c>
      <c r="U1654" s="222"/>
      <c r="V1654" s="223" t="e">
        <f aca="false">IF(C1654="",NA(),IF(OR(C1654="Smelter not listed",C1654="Smelter not yet identified"),MATCH($B1654&amp;$D1654,'Smelter Look-up'!$J:$J,0),MATCH($B1654&amp;$C1654,'Smelter Look-up'!$J:$J,0)))</f>
        <v>#N/A</v>
      </c>
      <c r="X1654" s="179" t="n">
        <f aca="false">IF(AND(C1654="Smelter not listed",OR(LEN(D1654)=0,LEN(E1654)=0)),1,0)</f>
        <v>0</v>
      </c>
      <c r="AB1654" s="224" t="str">
        <f aca="false">B1654&amp;C1654</f>
        <v/>
      </c>
    </row>
    <row r="1655" s="179" customFormat="true" ht="20.25" hidden="false" customHeight="false" outlineLevel="0" collapsed="false">
      <c r="A1655" s="221"/>
      <c r="B1655" s="211" t="str">
        <f aca="false">IF(LEN(A1655)=0,"",INDEX('Smelter Look-up'!$A:$A,MATCH($A1655,'Smelter Look-up'!$E:$E,0)))</f>
        <v/>
      </c>
      <c r="C1655" s="212" t="str">
        <f aca="false">IF(LEN(A1655)=0,"",INDEX('Smelter Look-up'!$C:$C,MATCH($A1655,'Smelter Look-up'!$E:$E,0)))</f>
        <v/>
      </c>
      <c r="D1655" s="213"/>
      <c r="E1655" s="211" t="str">
        <f aca="true">IF(ISERROR($V1655),"",OFFSET('Smelter Look-up'!$D$4,$V1655-4,0)&amp;"")</f>
        <v/>
      </c>
      <c r="F1655" s="214" t="str">
        <f aca="true">IF(ISERROR($V1655),"",OFFSET('Smelter Look-up'!$E$4,$V1655-4,0))</f>
        <v/>
      </c>
      <c r="G1655" s="214" t="str">
        <f aca="true">IF(C1655=$X$4,IF(ISERROR($V1655),"Enter smelter details","RMI"),IF(ISERROR($V1655),"",OFFSET('Smelter Look-up'!$F$4,$V1655-4,0)))</f>
        <v/>
      </c>
      <c r="H1655" s="215" t="str">
        <f aca="true">IF(ISERROR($V1655),"",OFFSET('Smelter Look-up'!$G$4,$V1655-4,0))</f>
        <v/>
      </c>
      <c r="I1655" s="216" t="str">
        <f aca="true">IF(ISERROR($V1655),"",OFFSET('Smelter Look-up'!$H$4,$V1655-4,0))</f>
        <v/>
      </c>
      <c r="J1655" s="216" t="str">
        <f aca="true">IF(ISERROR($V1655),"",OFFSET('Smelter Look-up'!$I$4,$V1655-4,0))</f>
        <v/>
      </c>
      <c r="K1655" s="217"/>
      <c r="L1655" s="217"/>
      <c r="M1655" s="217"/>
      <c r="N1655" s="217"/>
      <c r="O1655" s="217"/>
      <c r="P1655" s="218"/>
      <c r="Q1655" s="219"/>
      <c r="R1655" s="220" t="str">
        <f aca="true">IF(ISERROR($V1655),"",OFFSET('Smelter Look-up'!$C$4,$V1655-4,0)&amp;"")</f>
        <v/>
      </c>
      <c r="S1655" s="221" t="str">
        <f aca="true">IF(B1655="","",IF(ISERROR(MATCH($E1655,CL,0)),"Unknown",INDIRECT("'C'!$A$"&amp;MATCH($E1655,CL,0)+1)))</f>
        <v/>
      </c>
      <c r="T1655" s="221" t="str">
        <f aca="true">IF(B1655="","",IF(ISERROR(MATCH($J1655,SorP!$B$1:$B$6279,0)),"",INDIRECT("'SorP'!$A$"&amp;MATCH($S1655&amp;$J1655,SorP!C:C,0))))</f>
        <v/>
      </c>
      <c r="U1655" s="222"/>
      <c r="V1655" s="223" t="e">
        <f aca="false">IF(C1655="",NA(),IF(OR(C1655="Smelter not listed",C1655="Smelter not yet identified"),MATCH($B1655&amp;$D1655,'Smelter Look-up'!$J:$J,0),MATCH($B1655&amp;$C1655,'Smelter Look-up'!$J:$J,0)))</f>
        <v>#N/A</v>
      </c>
      <c r="X1655" s="179" t="n">
        <f aca="false">IF(AND(C1655="Smelter not listed",OR(LEN(D1655)=0,LEN(E1655)=0)),1,0)</f>
        <v>0</v>
      </c>
      <c r="AB1655" s="224" t="str">
        <f aca="false">B1655&amp;C1655</f>
        <v/>
      </c>
    </row>
    <row r="1656" s="179" customFormat="true" ht="20.25" hidden="false" customHeight="false" outlineLevel="0" collapsed="false">
      <c r="A1656" s="221"/>
      <c r="B1656" s="211" t="str">
        <f aca="false">IF(LEN(A1656)=0,"",INDEX('Smelter Look-up'!$A:$A,MATCH($A1656,'Smelter Look-up'!$E:$E,0)))</f>
        <v/>
      </c>
      <c r="C1656" s="212" t="str">
        <f aca="false">IF(LEN(A1656)=0,"",INDEX('Smelter Look-up'!$C:$C,MATCH($A1656,'Smelter Look-up'!$E:$E,0)))</f>
        <v/>
      </c>
      <c r="D1656" s="213"/>
      <c r="E1656" s="211" t="str">
        <f aca="true">IF(ISERROR($V1656),"",OFFSET('Smelter Look-up'!$D$4,$V1656-4,0)&amp;"")</f>
        <v/>
      </c>
      <c r="F1656" s="214" t="str">
        <f aca="true">IF(ISERROR($V1656),"",OFFSET('Smelter Look-up'!$E$4,$V1656-4,0))</f>
        <v/>
      </c>
      <c r="G1656" s="214" t="str">
        <f aca="true">IF(C1656=$X$4,IF(ISERROR($V1656),"Enter smelter details","RMI"),IF(ISERROR($V1656),"",OFFSET('Smelter Look-up'!$F$4,$V1656-4,0)))</f>
        <v/>
      </c>
      <c r="H1656" s="215" t="str">
        <f aca="true">IF(ISERROR($V1656),"",OFFSET('Smelter Look-up'!$G$4,$V1656-4,0))</f>
        <v/>
      </c>
      <c r="I1656" s="216" t="str">
        <f aca="true">IF(ISERROR($V1656),"",OFFSET('Smelter Look-up'!$H$4,$V1656-4,0))</f>
        <v/>
      </c>
      <c r="J1656" s="216" t="str">
        <f aca="true">IF(ISERROR($V1656),"",OFFSET('Smelter Look-up'!$I$4,$V1656-4,0))</f>
        <v/>
      </c>
      <c r="K1656" s="217"/>
      <c r="L1656" s="217"/>
      <c r="M1656" s="217"/>
      <c r="N1656" s="217"/>
      <c r="O1656" s="217"/>
      <c r="P1656" s="218"/>
      <c r="Q1656" s="219"/>
      <c r="R1656" s="220" t="str">
        <f aca="true">IF(ISERROR($V1656),"",OFFSET('Smelter Look-up'!$C$4,$V1656-4,0)&amp;"")</f>
        <v/>
      </c>
      <c r="S1656" s="221" t="str">
        <f aca="true">IF(B1656="","",IF(ISERROR(MATCH($E1656,CL,0)),"Unknown",INDIRECT("'C'!$A$"&amp;MATCH($E1656,CL,0)+1)))</f>
        <v/>
      </c>
      <c r="T1656" s="221" t="str">
        <f aca="true">IF(B1656="","",IF(ISERROR(MATCH($J1656,SorP!$B$1:$B$6279,0)),"",INDIRECT("'SorP'!$A$"&amp;MATCH($S1656&amp;$J1656,SorP!C:C,0))))</f>
        <v/>
      </c>
      <c r="U1656" s="222"/>
      <c r="V1656" s="223" t="e">
        <f aca="false">IF(C1656="",NA(),IF(OR(C1656="Smelter not listed",C1656="Smelter not yet identified"),MATCH($B1656&amp;$D1656,'Smelter Look-up'!$J:$J,0),MATCH($B1656&amp;$C1656,'Smelter Look-up'!$J:$J,0)))</f>
        <v>#N/A</v>
      </c>
      <c r="X1656" s="179" t="n">
        <f aca="false">IF(AND(C1656="Smelter not listed",OR(LEN(D1656)=0,LEN(E1656)=0)),1,0)</f>
        <v>0</v>
      </c>
      <c r="AB1656" s="224" t="str">
        <f aca="false">B1656&amp;C1656</f>
        <v/>
      </c>
    </row>
    <row r="1657" s="179" customFormat="true" ht="20.25" hidden="false" customHeight="false" outlineLevel="0" collapsed="false">
      <c r="A1657" s="221"/>
      <c r="B1657" s="211" t="str">
        <f aca="false">IF(LEN(A1657)=0,"",INDEX('Smelter Look-up'!$A:$A,MATCH($A1657,'Smelter Look-up'!$E:$E,0)))</f>
        <v/>
      </c>
      <c r="C1657" s="212" t="str">
        <f aca="false">IF(LEN(A1657)=0,"",INDEX('Smelter Look-up'!$C:$C,MATCH($A1657,'Smelter Look-up'!$E:$E,0)))</f>
        <v/>
      </c>
      <c r="D1657" s="213"/>
      <c r="E1657" s="211" t="str">
        <f aca="true">IF(ISERROR($V1657),"",OFFSET('Smelter Look-up'!$D$4,$V1657-4,0)&amp;"")</f>
        <v/>
      </c>
      <c r="F1657" s="214" t="str">
        <f aca="true">IF(ISERROR($V1657),"",OFFSET('Smelter Look-up'!$E$4,$V1657-4,0))</f>
        <v/>
      </c>
      <c r="G1657" s="214" t="str">
        <f aca="true">IF(C1657=$X$4,IF(ISERROR($V1657),"Enter smelter details","RMI"),IF(ISERROR($V1657),"",OFFSET('Smelter Look-up'!$F$4,$V1657-4,0)))</f>
        <v/>
      </c>
      <c r="H1657" s="215" t="str">
        <f aca="true">IF(ISERROR($V1657),"",OFFSET('Smelter Look-up'!$G$4,$V1657-4,0))</f>
        <v/>
      </c>
      <c r="I1657" s="216" t="str">
        <f aca="true">IF(ISERROR($V1657),"",OFFSET('Smelter Look-up'!$H$4,$V1657-4,0))</f>
        <v/>
      </c>
      <c r="J1657" s="216" t="str">
        <f aca="true">IF(ISERROR($V1657),"",OFFSET('Smelter Look-up'!$I$4,$V1657-4,0))</f>
        <v/>
      </c>
      <c r="K1657" s="217"/>
      <c r="L1657" s="217"/>
      <c r="M1657" s="217"/>
      <c r="N1657" s="217"/>
      <c r="O1657" s="217"/>
      <c r="P1657" s="218"/>
      <c r="Q1657" s="219"/>
      <c r="R1657" s="220" t="str">
        <f aca="true">IF(ISERROR($V1657),"",OFFSET('Smelter Look-up'!$C$4,$V1657-4,0)&amp;"")</f>
        <v/>
      </c>
      <c r="S1657" s="221" t="str">
        <f aca="true">IF(B1657="","",IF(ISERROR(MATCH($E1657,CL,0)),"Unknown",INDIRECT("'C'!$A$"&amp;MATCH($E1657,CL,0)+1)))</f>
        <v/>
      </c>
      <c r="T1657" s="221" t="str">
        <f aca="true">IF(B1657="","",IF(ISERROR(MATCH($J1657,SorP!$B$1:$B$6279,0)),"",INDIRECT("'SorP'!$A$"&amp;MATCH($S1657&amp;$J1657,SorP!C:C,0))))</f>
        <v/>
      </c>
      <c r="U1657" s="222"/>
      <c r="V1657" s="223" t="e">
        <f aca="false">IF(C1657="",NA(),IF(OR(C1657="Smelter not listed",C1657="Smelter not yet identified"),MATCH($B1657&amp;$D1657,'Smelter Look-up'!$J:$J,0),MATCH($B1657&amp;$C1657,'Smelter Look-up'!$J:$J,0)))</f>
        <v>#N/A</v>
      </c>
      <c r="X1657" s="179" t="n">
        <f aca="false">IF(AND(C1657="Smelter not listed",OR(LEN(D1657)=0,LEN(E1657)=0)),1,0)</f>
        <v>0</v>
      </c>
      <c r="AB1657" s="224" t="str">
        <f aca="false">B1657&amp;C1657</f>
        <v/>
      </c>
    </row>
    <row r="1658" s="179" customFormat="true" ht="20.25" hidden="false" customHeight="false" outlineLevel="0" collapsed="false">
      <c r="A1658" s="221"/>
      <c r="B1658" s="211" t="str">
        <f aca="false">IF(LEN(A1658)=0,"",INDEX('Smelter Look-up'!$A:$A,MATCH($A1658,'Smelter Look-up'!$E:$E,0)))</f>
        <v/>
      </c>
      <c r="C1658" s="212" t="str">
        <f aca="false">IF(LEN(A1658)=0,"",INDEX('Smelter Look-up'!$C:$C,MATCH($A1658,'Smelter Look-up'!$E:$E,0)))</f>
        <v/>
      </c>
      <c r="D1658" s="213"/>
      <c r="E1658" s="211" t="str">
        <f aca="true">IF(ISERROR($V1658),"",OFFSET('Smelter Look-up'!$D$4,$V1658-4,0)&amp;"")</f>
        <v/>
      </c>
      <c r="F1658" s="214" t="str">
        <f aca="true">IF(ISERROR($V1658),"",OFFSET('Smelter Look-up'!$E$4,$V1658-4,0))</f>
        <v/>
      </c>
      <c r="G1658" s="214" t="str">
        <f aca="true">IF(C1658=$X$4,IF(ISERROR($V1658),"Enter smelter details","RMI"),IF(ISERROR($V1658),"",OFFSET('Smelter Look-up'!$F$4,$V1658-4,0)))</f>
        <v/>
      </c>
      <c r="H1658" s="215" t="str">
        <f aca="true">IF(ISERROR($V1658),"",OFFSET('Smelter Look-up'!$G$4,$V1658-4,0))</f>
        <v/>
      </c>
      <c r="I1658" s="216" t="str">
        <f aca="true">IF(ISERROR($V1658),"",OFFSET('Smelter Look-up'!$H$4,$V1658-4,0))</f>
        <v/>
      </c>
      <c r="J1658" s="216" t="str">
        <f aca="true">IF(ISERROR($V1658),"",OFFSET('Smelter Look-up'!$I$4,$V1658-4,0))</f>
        <v/>
      </c>
      <c r="K1658" s="217"/>
      <c r="L1658" s="217"/>
      <c r="M1658" s="217"/>
      <c r="N1658" s="217"/>
      <c r="O1658" s="217"/>
      <c r="P1658" s="218"/>
      <c r="Q1658" s="219"/>
      <c r="R1658" s="220" t="str">
        <f aca="true">IF(ISERROR($V1658),"",OFFSET('Smelter Look-up'!$C$4,$V1658-4,0)&amp;"")</f>
        <v/>
      </c>
      <c r="S1658" s="221" t="str">
        <f aca="true">IF(B1658="","",IF(ISERROR(MATCH($E1658,CL,0)),"Unknown",INDIRECT("'C'!$A$"&amp;MATCH($E1658,CL,0)+1)))</f>
        <v/>
      </c>
      <c r="T1658" s="221" t="str">
        <f aca="true">IF(B1658="","",IF(ISERROR(MATCH($J1658,SorP!$B$1:$B$6279,0)),"",INDIRECT("'SorP'!$A$"&amp;MATCH($S1658&amp;$J1658,SorP!C:C,0))))</f>
        <v/>
      </c>
      <c r="U1658" s="222"/>
      <c r="V1658" s="223" t="e">
        <f aca="false">IF(C1658="",NA(),IF(OR(C1658="Smelter not listed",C1658="Smelter not yet identified"),MATCH($B1658&amp;$D1658,'Smelter Look-up'!$J:$J,0),MATCH($B1658&amp;$C1658,'Smelter Look-up'!$J:$J,0)))</f>
        <v>#N/A</v>
      </c>
      <c r="X1658" s="179" t="n">
        <f aca="false">IF(AND(C1658="Smelter not listed",OR(LEN(D1658)=0,LEN(E1658)=0)),1,0)</f>
        <v>0</v>
      </c>
      <c r="AB1658" s="224" t="str">
        <f aca="false">B1658&amp;C1658</f>
        <v/>
      </c>
    </row>
    <row r="1659" s="179" customFormat="true" ht="20.25" hidden="false" customHeight="false" outlineLevel="0" collapsed="false">
      <c r="A1659" s="221"/>
      <c r="B1659" s="211" t="str">
        <f aca="false">IF(LEN(A1659)=0,"",INDEX('Smelter Look-up'!$A:$A,MATCH($A1659,'Smelter Look-up'!$E:$E,0)))</f>
        <v/>
      </c>
      <c r="C1659" s="212" t="str">
        <f aca="false">IF(LEN(A1659)=0,"",INDEX('Smelter Look-up'!$C:$C,MATCH($A1659,'Smelter Look-up'!$E:$E,0)))</f>
        <v/>
      </c>
      <c r="D1659" s="213"/>
      <c r="E1659" s="211" t="str">
        <f aca="true">IF(ISERROR($V1659),"",OFFSET('Smelter Look-up'!$D$4,$V1659-4,0)&amp;"")</f>
        <v/>
      </c>
      <c r="F1659" s="214" t="str">
        <f aca="true">IF(ISERROR($V1659),"",OFFSET('Smelter Look-up'!$E$4,$V1659-4,0))</f>
        <v/>
      </c>
      <c r="G1659" s="214" t="str">
        <f aca="true">IF(C1659=$X$4,IF(ISERROR($V1659),"Enter smelter details","RMI"),IF(ISERROR($V1659),"",OFFSET('Smelter Look-up'!$F$4,$V1659-4,0)))</f>
        <v/>
      </c>
      <c r="H1659" s="215" t="str">
        <f aca="true">IF(ISERROR($V1659),"",OFFSET('Smelter Look-up'!$G$4,$V1659-4,0))</f>
        <v/>
      </c>
      <c r="I1659" s="216" t="str">
        <f aca="true">IF(ISERROR($V1659),"",OFFSET('Smelter Look-up'!$H$4,$V1659-4,0))</f>
        <v/>
      </c>
      <c r="J1659" s="216" t="str">
        <f aca="true">IF(ISERROR($V1659),"",OFFSET('Smelter Look-up'!$I$4,$V1659-4,0))</f>
        <v/>
      </c>
      <c r="K1659" s="217"/>
      <c r="L1659" s="217"/>
      <c r="M1659" s="217"/>
      <c r="N1659" s="217"/>
      <c r="O1659" s="217"/>
      <c r="P1659" s="218"/>
      <c r="Q1659" s="219"/>
      <c r="R1659" s="220" t="str">
        <f aca="true">IF(ISERROR($V1659),"",OFFSET('Smelter Look-up'!$C$4,$V1659-4,0)&amp;"")</f>
        <v/>
      </c>
      <c r="S1659" s="221" t="str">
        <f aca="true">IF(B1659="","",IF(ISERROR(MATCH($E1659,CL,0)),"Unknown",INDIRECT("'C'!$A$"&amp;MATCH($E1659,CL,0)+1)))</f>
        <v/>
      </c>
      <c r="T1659" s="221" t="str">
        <f aca="true">IF(B1659="","",IF(ISERROR(MATCH($J1659,SorP!$B$1:$B$6279,0)),"",INDIRECT("'SorP'!$A$"&amp;MATCH($S1659&amp;$J1659,SorP!C:C,0))))</f>
        <v/>
      </c>
      <c r="U1659" s="222"/>
      <c r="V1659" s="223" t="e">
        <f aca="false">IF(C1659="",NA(),IF(OR(C1659="Smelter not listed",C1659="Smelter not yet identified"),MATCH($B1659&amp;$D1659,'Smelter Look-up'!$J:$J,0),MATCH($B1659&amp;$C1659,'Smelter Look-up'!$J:$J,0)))</f>
        <v>#N/A</v>
      </c>
      <c r="X1659" s="179" t="n">
        <f aca="false">IF(AND(C1659="Smelter not listed",OR(LEN(D1659)=0,LEN(E1659)=0)),1,0)</f>
        <v>0</v>
      </c>
      <c r="AB1659" s="224" t="str">
        <f aca="false">B1659&amp;C1659</f>
        <v/>
      </c>
    </row>
    <row r="1660" s="179" customFormat="true" ht="20.25" hidden="false" customHeight="false" outlineLevel="0" collapsed="false">
      <c r="A1660" s="221"/>
      <c r="B1660" s="211" t="str">
        <f aca="false">IF(LEN(A1660)=0,"",INDEX('Smelter Look-up'!$A:$A,MATCH($A1660,'Smelter Look-up'!$E:$E,0)))</f>
        <v/>
      </c>
      <c r="C1660" s="212" t="str">
        <f aca="false">IF(LEN(A1660)=0,"",INDEX('Smelter Look-up'!$C:$C,MATCH($A1660,'Smelter Look-up'!$E:$E,0)))</f>
        <v/>
      </c>
      <c r="D1660" s="213"/>
      <c r="E1660" s="211" t="str">
        <f aca="true">IF(ISERROR($V1660),"",OFFSET('Smelter Look-up'!$D$4,$V1660-4,0)&amp;"")</f>
        <v/>
      </c>
      <c r="F1660" s="214" t="str">
        <f aca="true">IF(ISERROR($V1660),"",OFFSET('Smelter Look-up'!$E$4,$V1660-4,0))</f>
        <v/>
      </c>
      <c r="G1660" s="214" t="str">
        <f aca="true">IF(C1660=$X$4,IF(ISERROR($V1660),"Enter smelter details","RMI"),IF(ISERROR($V1660),"",OFFSET('Smelter Look-up'!$F$4,$V1660-4,0)))</f>
        <v/>
      </c>
      <c r="H1660" s="215" t="str">
        <f aca="true">IF(ISERROR($V1660),"",OFFSET('Smelter Look-up'!$G$4,$V1660-4,0))</f>
        <v/>
      </c>
      <c r="I1660" s="216" t="str">
        <f aca="true">IF(ISERROR($V1660),"",OFFSET('Smelter Look-up'!$H$4,$V1660-4,0))</f>
        <v/>
      </c>
      <c r="J1660" s="216" t="str">
        <f aca="true">IF(ISERROR($V1660),"",OFFSET('Smelter Look-up'!$I$4,$V1660-4,0))</f>
        <v/>
      </c>
      <c r="K1660" s="217"/>
      <c r="L1660" s="217"/>
      <c r="M1660" s="217"/>
      <c r="N1660" s="217"/>
      <c r="O1660" s="217"/>
      <c r="P1660" s="218"/>
      <c r="Q1660" s="219"/>
      <c r="R1660" s="220" t="str">
        <f aca="true">IF(ISERROR($V1660),"",OFFSET('Smelter Look-up'!$C$4,$V1660-4,0)&amp;"")</f>
        <v/>
      </c>
      <c r="S1660" s="221" t="str">
        <f aca="true">IF(B1660="","",IF(ISERROR(MATCH($E1660,CL,0)),"Unknown",INDIRECT("'C'!$A$"&amp;MATCH($E1660,CL,0)+1)))</f>
        <v/>
      </c>
      <c r="T1660" s="221" t="str">
        <f aca="true">IF(B1660="","",IF(ISERROR(MATCH($J1660,SorP!$B$1:$B$6279,0)),"",INDIRECT("'SorP'!$A$"&amp;MATCH($S1660&amp;$J1660,SorP!C:C,0))))</f>
        <v/>
      </c>
      <c r="U1660" s="222"/>
      <c r="V1660" s="223" t="e">
        <f aca="false">IF(C1660="",NA(),IF(OR(C1660="Smelter not listed",C1660="Smelter not yet identified"),MATCH($B1660&amp;$D1660,'Smelter Look-up'!$J:$J,0),MATCH($B1660&amp;$C1660,'Smelter Look-up'!$J:$J,0)))</f>
        <v>#N/A</v>
      </c>
      <c r="X1660" s="179" t="n">
        <f aca="false">IF(AND(C1660="Smelter not listed",OR(LEN(D1660)=0,LEN(E1660)=0)),1,0)</f>
        <v>0</v>
      </c>
      <c r="AB1660" s="224" t="str">
        <f aca="false">B1660&amp;C1660</f>
        <v/>
      </c>
    </row>
    <row r="1661" s="179" customFormat="true" ht="20.25" hidden="false" customHeight="false" outlineLevel="0" collapsed="false">
      <c r="A1661" s="221"/>
      <c r="B1661" s="211" t="str">
        <f aca="false">IF(LEN(A1661)=0,"",INDEX('Smelter Look-up'!$A:$A,MATCH($A1661,'Smelter Look-up'!$E:$E,0)))</f>
        <v/>
      </c>
      <c r="C1661" s="212" t="str">
        <f aca="false">IF(LEN(A1661)=0,"",INDEX('Smelter Look-up'!$C:$C,MATCH($A1661,'Smelter Look-up'!$E:$E,0)))</f>
        <v/>
      </c>
      <c r="D1661" s="213"/>
      <c r="E1661" s="211" t="str">
        <f aca="true">IF(ISERROR($V1661),"",OFFSET('Smelter Look-up'!$D$4,$V1661-4,0)&amp;"")</f>
        <v/>
      </c>
      <c r="F1661" s="214" t="str">
        <f aca="true">IF(ISERROR($V1661),"",OFFSET('Smelter Look-up'!$E$4,$V1661-4,0))</f>
        <v/>
      </c>
      <c r="G1661" s="214" t="str">
        <f aca="true">IF(C1661=$X$4,IF(ISERROR($V1661),"Enter smelter details","RMI"),IF(ISERROR($V1661),"",OFFSET('Smelter Look-up'!$F$4,$V1661-4,0)))</f>
        <v/>
      </c>
      <c r="H1661" s="215" t="str">
        <f aca="true">IF(ISERROR($V1661),"",OFFSET('Smelter Look-up'!$G$4,$V1661-4,0))</f>
        <v/>
      </c>
      <c r="I1661" s="216" t="str">
        <f aca="true">IF(ISERROR($V1661),"",OFFSET('Smelter Look-up'!$H$4,$V1661-4,0))</f>
        <v/>
      </c>
      <c r="J1661" s="216" t="str">
        <f aca="true">IF(ISERROR($V1661),"",OFFSET('Smelter Look-up'!$I$4,$V1661-4,0))</f>
        <v/>
      </c>
      <c r="K1661" s="217"/>
      <c r="L1661" s="217"/>
      <c r="M1661" s="217"/>
      <c r="N1661" s="217"/>
      <c r="O1661" s="217"/>
      <c r="P1661" s="218"/>
      <c r="Q1661" s="219"/>
      <c r="R1661" s="220" t="str">
        <f aca="true">IF(ISERROR($V1661),"",OFFSET('Smelter Look-up'!$C$4,$V1661-4,0)&amp;"")</f>
        <v/>
      </c>
      <c r="S1661" s="221" t="str">
        <f aca="true">IF(B1661="","",IF(ISERROR(MATCH($E1661,CL,0)),"Unknown",INDIRECT("'C'!$A$"&amp;MATCH($E1661,CL,0)+1)))</f>
        <v/>
      </c>
      <c r="T1661" s="221" t="str">
        <f aca="true">IF(B1661="","",IF(ISERROR(MATCH($J1661,SorP!$B$1:$B$6279,0)),"",INDIRECT("'SorP'!$A$"&amp;MATCH($S1661&amp;$J1661,SorP!C:C,0))))</f>
        <v/>
      </c>
      <c r="U1661" s="222"/>
      <c r="V1661" s="223" t="e">
        <f aca="false">IF(C1661="",NA(),IF(OR(C1661="Smelter not listed",C1661="Smelter not yet identified"),MATCH($B1661&amp;$D1661,'Smelter Look-up'!$J:$J,0),MATCH($B1661&amp;$C1661,'Smelter Look-up'!$J:$J,0)))</f>
        <v>#N/A</v>
      </c>
      <c r="X1661" s="179" t="n">
        <f aca="false">IF(AND(C1661="Smelter not listed",OR(LEN(D1661)=0,LEN(E1661)=0)),1,0)</f>
        <v>0</v>
      </c>
      <c r="AB1661" s="224" t="str">
        <f aca="false">B1661&amp;C1661</f>
        <v/>
      </c>
    </row>
    <row r="1662" s="179" customFormat="true" ht="20.25" hidden="false" customHeight="false" outlineLevel="0" collapsed="false">
      <c r="A1662" s="221"/>
      <c r="B1662" s="211" t="str">
        <f aca="false">IF(LEN(A1662)=0,"",INDEX('Smelter Look-up'!$A:$A,MATCH($A1662,'Smelter Look-up'!$E:$E,0)))</f>
        <v/>
      </c>
      <c r="C1662" s="212" t="str">
        <f aca="false">IF(LEN(A1662)=0,"",INDEX('Smelter Look-up'!$C:$C,MATCH($A1662,'Smelter Look-up'!$E:$E,0)))</f>
        <v/>
      </c>
      <c r="D1662" s="213"/>
      <c r="E1662" s="211" t="str">
        <f aca="true">IF(ISERROR($V1662),"",OFFSET('Smelter Look-up'!$D$4,$V1662-4,0)&amp;"")</f>
        <v/>
      </c>
      <c r="F1662" s="214" t="str">
        <f aca="true">IF(ISERROR($V1662),"",OFFSET('Smelter Look-up'!$E$4,$V1662-4,0))</f>
        <v/>
      </c>
      <c r="G1662" s="214" t="str">
        <f aca="true">IF(C1662=$X$4,IF(ISERROR($V1662),"Enter smelter details","RMI"),IF(ISERROR($V1662),"",OFFSET('Smelter Look-up'!$F$4,$V1662-4,0)))</f>
        <v/>
      </c>
      <c r="H1662" s="215" t="str">
        <f aca="true">IF(ISERROR($V1662),"",OFFSET('Smelter Look-up'!$G$4,$V1662-4,0))</f>
        <v/>
      </c>
      <c r="I1662" s="216" t="str">
        <f aca="true">IF(ISERROR($V1662),"",OFFSET('Smelter Look-up'!$H$4,$V1662-4,0))</f>
        <v/>
      </c>
      <c r="J1662" s="216" t="str">
        <f aca="true">IF(ISERROR($V1662),"",OFFSET('Smelter Look-up'!$I$4,$V1662-4,0))</f>
        <v/>
      </c>
      <c r="K1662" s="217"/>
      <c r="L1662" s="217"/>
      <c r="M1662" s="217"/>
      <c r="N1662" s="217"/>
      <c r="O1662" s="217"/>
      <c r="P1662" s="218"/>
      <c r="Q1662" s="219"/>
      <c r="R1662" s="220" t="str">
        <f aca="true">IF(ISERROR($V1662),"",OFFSET('Smelter Look-up'!$C$4,$V1662-4,0)&amp;"")</f>
        <v/>
      </c>
      <c r="S1662" s="221" t="str">
        <f aca="true">IF(B1662="","",IF(ISERROR(MATCH($E1662,CL,0)),"Unknown",INDIRECT("'C'!$A$"&amp;MATCH($E1662,CL,0)+1)))</f>
        <v/>
      </c>
      <c r="T1662" s="221" t="str">
        <f aca="true">IF(B1662="","",IF(ISERROR(MATCH($J1662,SorP!$B$1:$B$6279,0)),"",INDIRECT("'SorP'!$A$"&amp;MATCH($S1662&amp;$J1662,SorP!C:C,0))))</f>
        <v/>
      </c>
      <c r="U1662" s="222"/>
      <c r="V1662" s="223" t="e">
        <f aca="false">IF(C1662="",NA(),IF(OR(C1662="Smelter not listed",C1662="Smelter not yet identified"),MATCH($B1662&amp;$D1662,'Smelter Look-up'!$J:$J,0),MATCH($B1662&amp;$C1662,'Smelter Look-up'!$J:$J,0)))</f>
        <v>#N/A</v>
      </c>
      <c r="X1662" s="179" t="n">
        <f aca="false">IF(AND(C1662="Smelter not listed",OR(LEN(D1662)=0,LEN(E1662)=0)),1,0)</f>
        <v>0</v>
      </c>
      <c r="AB1662" s="224" t="str">
        <f aca="false">B1662&amp;C1662</f>
        <v/>
      </c>
    </row>
    <row r="1663" s="179" customFormat="true" ht="20.25" hidden="false" customHeight="false" outlineLevel="0" collapsed="false">
      <c r="A1663" s="221"/>
      <c r="B1663" s="211" t="str">
        <f aca="false">IF(LEN(A1663)=0,"",INDEX('Smelter Look-up'!$A:$A,MATCH($A1663,'Smelter Look-up'!$E:$E,0)))</f>
        <v/>
      </c>
      <c r="C1663" s="212" t="str">
        <f aca="false">IF(LEN(A1663)=0,"",INDEX('Smelter Look-up'!$C:$C,MATCH($A1663,'Smelter Look-up'!$E:$E,0)))</f>
        <v/>
      </c>
      <c r="D1663" s="213"/>
      <c r="E1663" s="211" t="str">
        <f aca="true">IF(ISERROR($V1663),"",OFFSET('Smelter Look-up'!$D$4,$V1663-4,0)&amp;"")</f>
        <v/>
      </c>
      <c r="F1663" s="214" t="str">
        <f aca="true">IF(ISERROR($V1663),"",OFFSET('Smelter Look-up'!$E$4,$V1663-4,0))</f>
        <v/>
      </c>
      <c r="G1663" s="214" t="str">
        <f aca="true">IF(C1663=$X$4,IF(ISERROR($V1663),"Enter smelter details","RMI"),IF(ISERROR($V1663),"",OFFSET('Smelter Look-up'!$F$4,$V1663-4,0)))</f>
        <v/>
      </c>
      <c r="H1663" s="215" t="str">
        <f aca="true">IF(ISERROR($V1663),"",OFFSET('Smelter Look-up'!$G$4,$V1663-4,0))</f>
        <v/>
      </c>
      <c r="I1663" s="216" t="str">
        <f aca="true">IF(ISERROR($V1663),"",OFFSET('Smelter Look-up'!$H$4,$V1663-4,0))</f>
        <v/>
      </c>
      <c r="J1663" s="216" t="str">
        <f aca="true">IF(ISERROR($V1663),"",OFFSET('Smelter Look-up'!$I$4,$V1663-4,0))</f>
        <v/>
      </c>
      <c r="K1663" s="217"/>
      <c r="L1663" s="217"/>
      <c r="M1663" s="217"/>
      <c r="N1663" s="217"/>
      <c r="O1663" s="217"/>
      <c r="P1663" s="218"/>
      <c r="Q1663" s="219"/>
      <c r="R1663" s="220" t="str">
        <f aca="true">IF(ISERROR($V1663),"",OFFSET('Smelter Look-up'!$C$4,$V1663-4,0)&amp;"")</f>
        <v/>
      </c>
      <c r="S1663" s="221" t="str">
        <f aca="true">IF(B1663="","",IF(ISERROR(MATCH($E1663,CL,0)),"Unknown",INDIRECT("'C'!$A$"&amp;MATCH($E1663,CL,0)+1)))</f>
        <v/>
      </c>
      <c r="T1663" s="221" t="str">
        <f aca="true">IF(B1663="","",IF(ISERROR(MATCH($J1663,SorP!$B$1:$B$6279,0)),"",INDIRECT("'SorP'!$A$"&amp;MATCH($S1663&amp;$J1663,SorP!C:C,0))))</f>
        <v/>
      </c>
      <c r="U1663" s="222"/>
      <c r="V1663" s="223" t="e">
        <f aca="false">IF(C1663="",NA(),IF(OR(C1663="Smelter not listed",C1663="Smelter not yet identified"),MATCH($B1663&amp;$D1663,'Smelter Look-up'!$J:$J,0),MATCH($B1663&amp;$C1663,'Smelter Look-up'!$J:$J,0)))</f>
        <v>#N/A</v>
      </c>
      <c r="X1663" s="179" t="n">
        <f aca="false">IF(AND(C1663="Smelter not listed",OR(LEN(D1663)=0,LEN(E1663)=0)),1,0)</f>
        <v>0</v>
      </c>
      <c r="AB1663" s="224" t="str">
        <f aca="false">B1663&amp;C1663</f>
        <v/>
      </c>
    </row>
    <row r="1664" s="179" customFormat="true" ht="20.25" hidden="false" customHeight="false" outlineLevel="0" collapsed="false">
      <c r="A1664" s="221"/>
      <c r="B1664" s="211" t="str">
        <f aca="false">IF(LEN(A1664)=0,"",INDEX('Smelter Look-up'!$A:$A,MATCH($A1664,'Smelter Look-up'!$E:$E,0)))</f>
        <v/>
      </c>
      <c r="C1664" s="212" t="str">
        <f aca="false">IF(LEN(A1664)=0,"",INDEX('Smelter Look-up'!$C:$C,MATCH($A1664,'Smelter Look-up'!$E:$E,0)))</f>
        <v/>
      </c>
      <c r="D1664" s="213"/>
      <c r="E1664" s="211" t="str">
        <f aca="true">IF(ISERROR($V1664),"",OFFSET('Smelter Look-up'!$D$4,$V1664-4,0)&amp;"")</f>
        <v/>
      </c>
      <c r="F1664" s="214" t="str">
        <f aca="true">IF(ISERROR($V1664),"",OFFSET('Smelter Look-up'!$E$4,$V1664-4,0))</f>
        <v/>
      </c>
      <c r="G1664" s="214" t="str">
        <f aca="true">IF(C1664=$X$4,IF(ISERROR($V1664),"Enter smelter details","RMI"),IF(ISERROR($V1664),"",OFFSET('Smelter Look-up'!$F$4,$V1664-4,0)))</f>
        <v/>
      </c>
      <c r="H1664" s="215" t="str">
        <f aca="true">IF(ISERROR($V1664),"",OFFSET('Smelter Look-up'!$G$4,$V1664-4,0))</f>
        <v/>
      </c>
      <c r="I1664" s="216" t="str">
        <f aca="true">IF(ISERROR($V1664),"",OFFSET('Smelter Look-up'!$H$4,$V1664-4,0))</f>
        <v/>
      </c>
      <c r="J1664" s="216" t="str">
        <f aca="true">IF(ISERROR($V1664),"",OFFSET('Smelter Look-up'!$I$4,$V1664-4,0))</f>
        <v/>
      </c>
      <c r="K1664" s="217"/>
      <c r="L1664" s="217"/>
      <c r="M1664" s="217"/>
      <c r="N1664" s="217"/>
      <c r="O1664" s="217"/>
      <c r="P1664" s="218"/>
      <c r="Q1664" s="219"/>
      <c r="R1664" s="220" t="str">
        <f aca="true">IF(ISERROR($V1664),"",OFFSET('Smelter Look-up'!$C$4,$V1664-4,0)&amp;"")</f>
        <v/>
      </c>
      <c r="S1664" s="221" t="str">
        <f aca="true">IF(B1664="","",IF(ISERROR(MATCH($E1664,CL,0)),"Unknown",INDIRECT("'C'!$A$"&amp;MATCH($E1664,CL,0)+1)))</f>
        <v/>
      </c>
      <c r="T1664" s="221" t="str">
        <f aca="true">IF(B1664="","",IF(ISERROR(MATCH($J1664,SorP!$B$1:$B$6279,0)),"",INDIRECT("'SorP'!$A$"&amp;MATCH($S1664&amp;$J1664,SorP!C:C,0))))</f>
        <v/>
      </c>
      <c r="U1664" s="222"/>
      <c r="V1664" s="223" t="e">
        <f aca="false">IF(C1664="",NA(),IF(OR(C1664="Smelter not listed",C1664="Smelter not yet identified"),MATCH($B1664&amp;$D1664,'Smelter Look-up'!$J:$J,0),MATCH($B1664&amp;$C1664,'Smelter Look-up'!$J:$J,0)))</f>
        <v>#N/A</v>
      </c>
      <c r="X1664" s="179" t="n">
        <f aca="false">IF(AND(C1664="Smelter not listed",OR(LEN(D1664)=0,LEN(E1664)=0)),1,0)</f>
        <v>0</v>
      </c>
      <c r="AB1664" s="224" t="str">
        <f aca="false">B1664&amp;C1664</f>
        <v/>
      </c>
    </row>
    <row r="1665" s="179" customFormat="true" ht="20.25" hidden="false" customHeight="false" outlineLevel="0" collapsed="false">
      <c r="A1665" s="221"/>
      <c r="B1665" s="211" t="str">
        <f aca="false">IF(LEN(A1665)=0,"",INDEX('Smelter Look-up'!$A:$A,MATCH($A1665,'Smelter Look-up'!$E:$E,0)))</f>
        <v/>
      </c>
      <c r="C1665" s="212" t="str">
        <f aca="false">IF(LEN(A1665)=0,"",INDEX('Smelter Look-up'!$C:$C,MATCH($A1665,'Smelter Look-up'!$E:$E,0)))</f>
        <v/>
      </c>
      <c r="D1665" s="213"/>
      <c r="E1665" s="211" t="str">
        <f aca="true">IF(ISERROR($V1665),"",OFFSET('Smelter Look-up'!$D$4,$V1665-4,0)&amp;"")</f>
        <v/>
      </c>
      <c r="F1665" s="214" t="str">
        <f aca="true">IF(ISERROR($V1665),"",OFFSET('Smelter Look-up'!$E$4,$V1665-4,0))</f>
        <v/>
      </c>
      <c r="G1665" s="214" t="str">
        <f aca="true">IF(C1665=$X$4,IF(ISERROR($V1665),"Enter smelter details","RMI"),IF(ISERROR($V1665),"",OFFSET('Smelter Look-up'!$F$4,$V1665-4,0)))</f>
        <v/>
      </c>
      <c r="H1665" s="215" t="str">
        <f aca="true">IF(ISERROR($V1665),"",OFFSET('Smelter Look-up'!$G$4,$V1665-4,0))</f>
        <v/>
      </c>
      <c r="I1665" s="216" t="str">
        <f aca="true">IF(ISERROR($V1665),"",OFFSET('Smelter Look-up'!$H$4,$V1665-4,0))</f>
        <v/>
      </c>
      <c r="J1665" s="216" t="str">
        <f aca="true">IF(ISERROR($V1665),"",OFFSET('Smelter Look-up'!$I$4,$V1665-4,0))</f>
        <v/>
      </c>
      <c r="K1665" s="217"/>
      <c r="L1665" s="217"/>
      <c r="M1665" s="217"/>
      <c r="N1665" s="217"/>
      <c r="O1665" s="217"/>
      <c r="P1665" s="218"/>
      <c r="Q1665" s="219"/>
      <c r="R1665" s="220" t="str">
        <f aca="true">IF(ISERROR($V1665),"",OFFSET('Smelter Look-up'!$C$4,$V1665-4,0)&amp;"")</f>
        <v/>
      </c>
      <c r="S1665" s="221" t="str">
        <f aca="true">IF(B1665="","",IF(ISERROR(MATCH($E1665,CL,0)),"Unknown",INDIRECT("'C'!$A$"&amp;MATCH($E1665,CL,0)+1)))</f>
        <v/>
      </c>
      <c r="T1665" s="221" t="str">
        <f aca="true">IF(B1665="","",IF(ISERROR(MATCH($J1665,SorP!$B$1:$B$6279,0)),"",INDIRECT("'SorP'!$A$"&amp;MATCH($S1665&amp;$J1665,SorP!C:C,0))))</f>
        <v/>
      </c>
      <c r="U1665" s="222"/>
      <c r="V1665" s="223" t="e">
        <f aca="false">IF(C1665="",NA(),IF(OR(C1665="Smelter not listed",C1665="Smelter not yet identified"),MATCH($B1665&amp;$D1665,'Smelter Look-up'!$J:$J,0),MATCH($B1665&amp;$C1665,'Smelter Look-up'!$J:$J,0)))</f>
        <v>#N/A</v>
      </c>
      <c r="X1665" s="179" t="n">
        <f aca="false">IF(AND(C1665="Smelter not listed",OR(LEN(D1665)=0,LEN(E1665)=0)),1,0)</f>
        <v>0</v>
      </c>
      <c r="AB1665" s="224" t="str">
        <f aca="false">B1665&amp;C1665</f>
        <v/>
      </c>
    </row>
    <row r="1666" s="179" customFormat="true" ht="20.25" hidden="false" customHeight="false" outlineLevel="0" collapsed="false">
      <c r="A1666" s="221"/>
      <c r="B1666" s="211" t="str">
        <f aca="false">IF(LEN(A1666)=0,"",INDEX('Smelter Look-up'!$A:$A,MATCH($A1666,'Smelter Look-up'!$E:$E,0)))</f>
        <v/>
      </c>
      <c r="C1666" s="212" t="str">
        <f aca="false">IF(LEN(A1666)=0,"",INDEX('Smelter Look-up'!$C:$C,MATCH($A1666,'Smelter Look-up'!$E:$E,0)))</f>
        <v/>
      </c>
      <c r="D1666" s="213"/>
      <c r="E1666" s="211" t="str">
        <f aca="true">IF(ISERROR($V1666),"",OFFSET('Smelter Look-up'!$D$4,$V1666-4,0)&amp;"")</f>
        <v/>
      </c>
      <c r="F1666" s="214" t="str">
        <f aca="true">IF(ISERROR($V1666),"",OFFSET('Smelter Look-up'!$E$4,$V1666-4,0))</f>
        <v/>
      </c>
      <c r="G1666" s="214" t="str">
        <f aca="true">IF(C1666=$X$4,IF(ISERROR($V1666),"Enter smelter details","RMI"),IF(ISERROR($V1666),"",OFFSET('Smelter Look-up'!$F$4,$V1666-4,0)))</f>
        <v/>
      </c>
      <c r="H1666" s="215" t="str">
        <f aca="true">IF(ISERROR($V1666),"",OFFSET('Smelter Look-up'!$G$4,$V1666-4,0))</f>
        <v/>
      </c>
      <c r="I1666" s="216" t="str">
        <f aca="true">IF(ISERROR($V1666),"",OFFSET('Smelter Look-up'!$H$4,$V1666-4,0))</f>
        <v/>
      </c>
      <c r="J1666" s="216" t="str">
        <f aca="true">IF(ISERROR($V1666),"",OFFSET('Smelter Look-up'!$I$4,$V1666-4,0))</f>
        <v/>
      </c>
      <c r="K1666" s="217"/>
      <c r="L1666" s="217"/>
      <c r="M1666" s="217"/>
      <c r="N1666" s="217"/>
      <c r="O1666" s="217"/>
      <c r="P1666" s="218"/>
      <c r="Q1666" s="219"/>
      <c r="R1666" s="220" t="str">
        <f aca="true">IF(ISERROR($V1666),"",OFFSET('Smelter Look-up'!$C$4,$V1666-4,0)&amp;"")</f>
        <v/>
      </c>
      <c r="S1666" s="221" t="str">
        <f aca="true">IF(B1666="","",IF(ISERROR(MATCH($E1666,CL,0)),"Unknown",INDIRECT("'C'!$A$"&amp;MATCH($E1666,CL,0)+1)))</f>
        <v/>
      </c>
      <c r="T1666" s="221" t="str">
        <f aca="true">IF(B1666="","",IF(ISERROR(MATCH($J1666,SorP!$B$1:$B$6279,0)),"",INDIRECT("'SorP'!$A$"&amp;MATCH($S1666&amp;$J1666,SorP!C:C,0))))</f>
        <v/>
      </c>
      <c r="U1666" s="222"/>
      <c r="V1666" s="223" t="e">
        <f aca="false">IF(C1666="",NA(),IF(OR(C1666="Smelter not listed",C1666="Smelter not yet identified"),MATCH($B1666&amp;$D1666,'Smelter Look-up'!$J:$J,0),MATCH($B1666&amp;$C1666,'Smelter Look-up'!$J:$J,0)))</f>
        <v>#N/A</v>
      </c>
      <c r="X1666" s="179" t="n">
        <f aca="false">IF(AND(C1666="Smelter not listed",OR(LEN(D1666)=0,LEN(E1666)=0)),1,0)</f>
        <v>0</v>
      </c>
      <c r="AB1666" s="224" t="str">
        <f aca="false">B1666&amp;C1666</f>
        <v/>
      </c>
    </row>
    <row r="1667" s="179" customFormat="true" ht="20.25" hidden="false" customHeight="false" outlineLevel="0" collapsed="false">
      <c r="A1667" s="221"/>
      <c r="B1667" s="211" t="str">
        <f aca="false">IF(LEN(A1667)=0,"",INDEX('Smelter Look-up'!$A:$A,MATCH($A1667,'Smelter Look-up'!$E:$E,0)))</f>
        <v/>
      </c>
      <c r="C1667" s="212" t="str">
        <f aca="false">IF(LEN(A1667)=0,"",INDEX('Smelter Look-up'!$C:$C,MATCH($A1667,'Smelter Look-up'!$E:$E,0)))</f>
        <v/>
      </c>
      <c r="D1667" s="213"/>
      <c r="E1667" s="211" t="str">
        <f aca="true">IF(ISERROR($V1667),"",OFFSET('Smelter Look-up'!$D$4,$V1667-4,0)&amp;"")</f>
        <v/>
      </c>
      <c r="F1667" s="214" t="str">
        <f aca="true">IF(ISERROR($V1667),"",OFFSET('Smelter Look-up'!$E$4,$V1667-4,0))</f>
        <v/>
      </c>
      <c r="G1667" s="214" t="str">
        <f aca="true">IF(C1667=$X$4,IF(ISERROR($V1667),"Enter smelter details","RMI"),IF(ISERROR($V1667),"",OFFSET('Smelter Look-up'!$F$4,$V1667-4,0)))</f>
        <v/>
      </c>
      <c r="H1667" s="215" t="str">
        <f aca="true">IF(ISERROR($V1667),"",OFFSET('Smelter Look-up'!$G$4,$V1667-4,0))</f>
        <v/>
      </c>
      <c r="I1667" s="216" t="str">
        <f aca="true">IF(ISERROR($V1667),"",OFFSET('Smelter Look-up'!$H$4,$V1667-4,0))</f>
        <v/>
      </c>
      <c r="J1667" s="216" t="str">
        <f aca="true">IF(ISERROR($V1667),"",OFFSET('Smelter Look-up'!$I$4,$V1667-4,0))</f>
        <v/>
      </c>
      <c r="K1667" s="217"/>
      <c r="L1667" s="217"/>
      <c r="M1667" s="217"/>
      <c r="N1667" s="217"/>
      <c r="O1667" s="217"/>
      <c r="P1667" s="218"/>
      <c r="Q1667" s="219"/>
      <c r="R1667" s="220" t="str">
        <f aca="true">IF(ISERROR($V1667),"",OFFSET('Smelter Look-up'!$C$4,$V1667-4,0)&amp;"")</f>
        <v/>
      </c>
      <c r="S1667" s="221" t="str">
        <f aca="true">IF(B1667="","",IF(ISERROR(MATCH($E1667,CL,0)),"Unknown",INDIRECT("'C'!$A$"&amp;MATCH($E1667,CL,0)+1)))</f>
        <v/>
      </c>
      <c r="T1667" s="221" t="str">
        <f aca="true">IF(B1667="","",IF(ISERROR(MATCH($J1667,SorP!$B$1:$B$6279,0)),"",INDIRECT("'SorP'!$A$"&amp;MATCH($S1667&amp;$J1667,SorP!C:C,0))))</f>
        <v/>
      </c>
      <c r="U1667" s="222"/>
      <c r="V1667" s="223" t="e">
        <f aca="false">IF(C1667="",NA(),IF(OR(C1667="Smelter not listed",C1667="Smelter not yet identified"),MATCH($B1667&amp;$D1667,'Smelter Look-up'!$J:$J,0),MATCH($B1667&amp;$C1667,'Smelter Look-up'!$J:$J,0)))</f>
        <v>#N/A</v>
      </c>
      <c r="X1667" s="179" t="n">
        <f aca="false">IF(AND(C1667="Smelter not listed",OR(LEN(D1667)=0,LEN(E1667)=0)),1,0)</f>
        <v>0</v>
      </c>
      <c r="AB1667" s="224" t="str">
        <f aca="false">B1667&amp;C1667</f>
        <v/>
      </c>
    </row>
    <row r="1668" s="179" customFormat="true" ht="20.25" hidden="false" customHeight="false" outlineLevel="0" collapsed="false">
      <c r="A1668" s="221"/>
      <c r="B1668" s="211" t="str">
        <f aca="false">IF(LEN(A1668)=0,"",INDEX('Smelter Look-up'!$A:$A,MATCH($A1668,'Smelter Look-up'!$E:$E,0)))</f>
        <v/>
      </c>
      <c r="C1668" s="212" t="str">
        <f aca="false">IF(LEN(A1668)=0,"",INDEX('Smelter Look-up'!$C:$C,MATCH($A1668,'Smelter Look-up'!$E:$E,0)))</f>
        <v/>
      </c>
      <c r="D1668" s="213"/>
      <c r="E1668" s="211" t="str">
        <f aca="true">IF(ISERROR($V1668),"",OFFSET('Smelter Look-up'!$D$4,$V1668-4,0)&amp;"")</f>
        <v/>
      </c>
      <c r="F1668" s="214" t="str">
        <f aca="true">IF(ISERROR($V1668),"",OFFSET('Smelter Look-up'!$E$4,$V1668-4,0))</f>
        <v/>
      </c>
      <c r="G1668" s="214" t="str">
        <f aca="true">IF(C1668=$X$4,IF(ISERROR($V1668),"Enter smelter details","RMI"),IF(ISERROR($V1668),"",OFFSET('Smelter Look-up'!$F$4,$V1668-4,0)))</f>
        <v/>
      </c>
      <c r="H1668" s="215" t="str">
        <f aca="true">IF(ISERROR($V1668),"",OFFSET('Smelter Look-up'!$G$4,$V1668-4,0))</f>
        <v/>
      </c>
      <c r="I1668" s="216" t="str">
        <f aca="true">IF(ISERROR($V1668),"",OFFSET('Smelter Look-up'!$H$4,$V1668-4,0))</f>
        <v/>
      </c>
      <c r="J1668" s="216" t="str">
        <f aca="true">IF(ISERROR($V1668),"",OFFSET('Smelter Look-up'!$I$4,$V1668-4,0))</f>
        <v/>
      </c>
      <c r="K1668" s="217"/>
      <c r="L1668" s="217"/>
      <c r="M1668" s="217"/>
      <c r="N1668" s="217"/>
      <c r="O1668" s="217"/>
      <c r="P1668" s="218"/>
      <c r="Q1668" s="219"/>
      <c r="R1668" s="220" t="str">
        <f aca="true">IF(ISERROR($V1668),"",OFFSET('Smelter Look-up'!$C$4,$V1668-4,0)&amp;"")</f>
        <v/>
      </c>
      <c r="S1668" s="221" t="str">
        <f aca="true">IF(B1668="","",IF(ISERROR(MATCH($E1668,CL,0)),"Unknown",INDIRECT("'C'!$A$"&amp;MATCH($E1668,CL,0)+1)))</f>
        <v/>
      </c>
      <c r="T1668" s="221" t="str">
        <f aca="true">IF(B1668="","",IF(ISERROR(MATCH($J1668,SorP!$B$1:$B$6279,0)),"",INDIRECT("'SorP'!$A$"&amp;MATCH($S1668&amp;$J1668,SorP!C:C,0))))</f>
        <v/>
      </c>
      <c r="U1668" s="222"/>
      <c r="V1668" s="223" t="e">
        <f aca="false">IF(C1668="",NA(),IF(OR(C1668="Smelter not listed",C1668="Smelter not yet identified"),MATCH($B1668&amp;$D1668,'Smelter Look-up'!$J:$J,0),MATCH($B1668&amp;$C1668,'Smelter Look-up'!$J:$J,0)))</f>
        <v>#N/A</v>
      </c>
      <c r="X1668" s="179" t="n">
        <f aca="false">IF(AND(C1668="Smelter not listed",OR(LEN(D1668)=0,LEN(E1668)=0)),1,0)</f>
        <v>0</v>
      </c>
      <c r="AB1668" s="224" t="str">
        <f aca="false">B1668&amp;C1668</f>
        <v/>
      </c>
    </row>
    <row r="1669" s="179" customFormat="true" ht="20.25" hidden="false" customHeight="false" outlineLevel="0" collapsed="false">
      <c r="A1669" s="221"/>
      <c r="B1669" s="211" t="str">
        <f aca="false">IF(LEN(A1669)=0,"",INDEX('Smelter Look-up'!$A:$A,MATCH($A1669,'Smelter Look-up'!$E:$E,0)))</f>
        <v/>
      </c>
      <c r="C1669" s="212" t="str">
        <f aca="false">IF(LEN(A1669)=0,"",INDEX('Smelter Look-up'!$C:$C,MATCH($A1669,'Smelter Look-up'!$E:$E,0)))</f>
        <v/>
      </c>
      <c r="D1669" s="213"/>
      <c r="E1669" s="211" t="str">
        <f aca="true">IF(ISERROR($V1669),"",OFFSET('Smelter Look-up'!$D$4,$V1669-4,0)&amp;"")</f>
        <v/>
      </c>
      <c r="F1669" s="214" t="str">
        <f aca="true">IF(ISERROR($V1669),"",OFFSET('Smelter Look-up'!$E$4,$V1669-4,0))</f>
        <v/>
      </c>
      <c r="G1669" s="214" t="str">
        <f aca="true">IF(C1669=$X$4,IF(ISERROR($V1669),"Enter smelter details","RMI"),IF(ISERROR($V1669),"",OFFSET('Smelter Look-up'!$F$4,$V1669-4,0)))</f>
        <v/>
      </c>
      <c r="H1669" s="215" t="str">
        <f aca="true">IF(ISERROR($V1669),"",OFFSET('Smelter Look-up'!$G$4,$V1669-4,0))</f>
        <v/>
      </c>
      <c r="I1669" s="216" t="str">
        <f aca="true">IF(ISERROR($V1669),"",OFFSET('Smelter Look-up'!$H$4,$V1669-4,0))</f>
        <v/>
      </c>
      <c r="J1669" s="216" t="str">
        <f aca="true">IF(ISERROR($V1669),"",OFFSET('Smelter Look-up'!$I$4,$V1669-4,0))</f>
        <v/>
      </c>
      <c r="K1669" s="217"/>
      <c r="L1669" s="217"/>
      <c r="M1669" s="217"/>
      <c r="N1669" s="217"/>
      <c r="O1669" s="217"/>
      <c r="P1669" s="218"/>
      <c r="Q1669" s="219"/>
      <c r="R1669" s="220" t="str">
        <f aca="true">IF(ISERROR($V1669),"",OFFSET('Smelter Look-up'!$C$4,$V1669-4,0)&amp;"")</f>
        <v/>
      </c>
      <c r="S1669" s="221" t="str">
        <f aca="true">IF(B1669="","",IF(ISERROR(MATCH($E1669,CL,0)),"Unknown",INDIRECT("'C'!$A$"&amp;MATCH($E1669,CL,0)+1)))</f>
        <v/>
      </c>
      <c r="T1669" s="221" t="str">
        <f aca="true">IF(B1669="","",IF(ISERROR(MATCH($J1669,SorP!$B$1:$B$6279,0)),"",INDIRECT("'SorP'!$A$"&amp;MATCH($S1669&amp;$J1669,SorP!C:C,0))))</f>
        <v/>
      </c>
      <c r="U1669" s="222"/>
      <c r="V1669" s="223" t="e">
        <f aca="false">IF(C1669="",NA(),IF(OR(C1669="Smelter not listed",C1669="Smelter not yet identified"),MATCH($B1669&amp;$D1669,'Smelter Look-up'!$J:$J,0),MATCH($B1669&amp;$C1669,'Smelter Look-up'!$J:$J,0)))</f>
        <v>#N/A</v>
      </c>
      <c r="X1669" s="179" t="n">
        <f aca="false">IF(AND(C1669="Smelter not listed",OR(LEN(D1669)=0,LEN(E1669)=0)),1,0)</f>
        <v>0</v>
      </c>
      <c r="AB1669" s="224" t="str">
        <f aca="false">B1669&amp;C1669</f>
        <v/>
      </c>
    </row>
    <row r="1670" s="179" customFormat="true" ht="20.25" hidden="false" customHeight="false" outlineLevel="0" collapsed="false">
      <c r="A1670" s="221"/>
      <c r="B1670" s="211" t="str">
        <f aca="false">IF(LEN(A1670)=0,"",INDEX('Smelter Look-up'!$A:$A,MATCH($A1670,'Smelter Look-up'!$E:$E,0)))</f>
        <v/>
      </c>
      <c r="C1670" s="212" t="str">
        <f aca="false">IF(LEN(A1670)=0,"",INDEX('Smelter Look-up'!$C:$C,MATCH($A1670,'Smelter Look-up'!$E:$E,0)))</f>
        <v/>
      </c>
      <c r="D1670" s="213"/>
      <c r="E1670" s="211" t="str">
        <f aca="true">IF(ISERROR($V1670),"",OFFSET('Smelter Look-up'!$D$4,$V1670-4,0)&amp;"")</f>
        <v/>
      </c>
      <c r="F1670" s="214" t="str">
        <f aca="true">IF(ISERROR($V1670),"",OFFSET('Smelter Look-up'!$E$4,$V1670-4,0))</f>
        <v/>
      </c>
      <c r="G1670" s="214" t="str">
        <f aca="true">IF(C1670=$X$4,IF(ISERROR($V1670),"Enter smelter details","RMI"),IF(ISERROR($V1670),"",OFFSET('Smelter Look-up'!$F$4,$V1670-4,0)))</f>
        <v/>
      </c>
      <c r="H1670" s="215" t="str">
        <f aca="true">IF(ISERROR($V1670),"",OFFSET('Smelter Look-up'!$G$4,$V1670-4,0))</f>
        <v/>
      </c>
      <c r="I1670" s="216" t="str">
        <f aca="true">IF(ISERROR($V1670),"",OFFSET('Smelter Look-up'!$H$4,$V1670-4,0))</f>
        <v/>
      </c>
      <c r="J1670" s="216" t="str">
        <f aca="true">IF(ISERROR($V1670),"",OFFSET('Smelter Look-up'!$I$4,$V1670-4,0))</f>
        <v/>
      </c>
      <c r="K1670" s="217"/>
      <c r="L1670" s="217"/>
      <c r="M1670" s="217"/>
      <c r="N1670" s="217"/>
      <c r="O1670" s="217"/>
      <c r="P1670" s="218"/>
      <c r="Q1670" s="219"/>
      <c r="R1670" s="220" t="str">
        <f aca="true">IF(ISERROR($V1670),"",OFFSET('Smelter Look-up'!$C$4,$V1670-4,0)&amp;"")</f>
        <v/>
      </c>
      <c r="S1670" s="221" t="str">
        <f aca="true">IF(B1670="","",IF(ISERROR(MATCH($E1670,CL,0)),"Unknown",INDIRECT("'C'!$A$"&amp;MATCH($E1670,CL,0)+1)))</f>
        <v/>
      </c>
      <c r="T1670" s="221" t="str">
        <f aca="true">IF(B1670="","",IF(ISERROR(MATCH($J1670,SorP!$B$1:$B$6279,0)),"",INDIRECT("'SorP'!$A$"&amp;MATCH($S1670&amp;$J1670,SorP!C:C,0))))</f>
        <v/>
      </c>
      <c r="U1670" s="222"/>
      <c r="V1670" s="223" t="e">
        <f aca="false">IF(C1670="",NA(),IF(OR(C1670="Smelter not listed",C1670="Smelter not yet identified"),MATCH($B1670&amp;$D1670,'Smelter Look-up'!$J:$J,0),MATCH($B1670&amp;$C1670,'Smelter Look-up'!$J:$J,0)))</f>
        <v>#N/A</v>
      </c>
      <c r="X1670" s="179" t="n">
        <f aca="false">IF(AND(C1670="Smelter not listed",OR(LEN(D1670)=0,LEN(E1670)=0)),1,0)</f>
        <v>0</v>
      </c>
      <c r="AB1670" s="224" t="str">
        <f aca="false">B1670&amp;C1670</f>
        <v/>
      </c>
    </row>
    <row r="1671" s="179" customFormat="true" ht="20.25" hidden="false" customHeight="false" outlineLevel="0" collapsed="false">
      <c r="A1671" s="221"/>
      <c r="B1671" s="211" t="str">
        <f aca="false">IF(LEN(A1671)=0,"",INDEX('Smelter Look-up'!$A:$A,MATCH($A1671,'Smelter Look-up'!$E:$E,0)))</f>
        <v/>
      </c>
      <c r="C1671" s="212" t="str">
        <f aca="false">IF(LEN(A1671)=0,"",INDEX('Smelter Look-up'!$C:$C,MATCH($A1671,'Smelter Look-up'!$E:$E,0)))</f>
        <v/>
      </c>
      <c r="D1671" s="213"/>
      <c r="E1671" s="211" t="str">
        <f aca="true">IF(ISERROR($V1671),"",OFFSET('Smelter Look-up'!$D$4,$V1671-4,0)&amp;"")</f>
        <v/>
      </c>
      <c r="F1671" s="214" t="str">
        <f aca="true">IF(ISERROR($V1671),"",OFFSET('Smelter Look-up'!$E$4,$V1671-4,0))</f>
        <v/>
      </c>
      <c r="G1671" s="214" t="str">
        <f aca="true">IF(C1671=$X$4,IF(ISERROR($V1671),"Enter smelter details","RMI"),IF(ISERROR($V1671),"",OFFSET('Smelter Look-up'!$F$4,$V1671-4,0)))</f>
        <v/>
      </c>
      <c r="H1671" s="215" t="str">
        <f aca="true">IF(ISERROR($V1671),"",OFFSET('Smelter Look-up'!$G$4,$V1671-4,0))</f>
        <v/>
      </c>
      <c r="I1671" s="216" t="str">
        <f aca="true">IF(ISERROR($V1671),"",OFFSET('Smelter Look-up'!$H$4,$V1671-4,0))</f>
        <v/>
      </c>
      <c r="J1671" s="216" t="str">
        <f aca="true">IF(ISERROR($V1671),"",OFFSET('Smelter Look-up'!$I$4,$V1671-4,0))</f>
        <v/>
      </c>
      <c r="K1671" s="217"/>
      <c r="L1671" s="217"/>
      <c r="M1671" s="217"/>
      <c r="N1671" s="217"/>
      <c r="O1671" s="217"/>
      <c r="P1671" s="218"/>
      <c r="Q1671" s="219"/>
      <c r="R1671" s="220" t="str">
        <f aca="true">IF(ISERROR($V1671),"",OFFSET('Smelter Look-up'!$C$4,$V1671-4,0)&amp;"")</f>
        <v/>
      </c>
      <c r="S1671" s="221" t="str">
        <f aca="true">IF(B1671="","",IF(ISERROR(MATCH($E1671,CL,0)),"Unknown",INDIRECT("'C'!$A$"&amp;MATCH($E1671,CL,0)+1)))</f>
        <v/>
      </c>
      <c r="T1671" s="221" t="str">
        <f aca="true">IF(B1671="","",IF(ISERROR(MATCH($J1671,SorP!$B$1:$B$6279,0)),"",INDIRECT("'SorP'!$A$"&amp;MATCH($S1671&amp;$J1671,SorP!C:C,0))))</f>
        <v/>
      </c>
      <c r="U1671" s="222"/>
      <c r="V1671" s="223" t="e">
        <f aca="false">IF(C1671="",NA(),IF(OR(C1671="Smelter not listed",C1671="Smelter not yet identified"),MATCH($B1671&amp;$D1671,'Smelter Look-up'!$J:$J,0),MATCH($B1671&amp;$C1671,'Smelter Look-up'!$J:$J,0)))</f>
        <v>#N/A</v>
      </c>
      <c r="X1671" s="179" t="n">
        <f aca="false">IF(AND(C1671="Smelter not listed",OR(LEN(D1671)=0,LEN(E1671)=0)),1,0)</f>
        <v>0</v>
      </c>
      <c r="AB1671" s="224" t="str">
        <f aca="false">B1671&amp;C1671</f>
        <v/>
      </c>
    </row>
    <row r="1672" s="179" customFormat="true" ht="20.25" hidden="false" customHeight="false" outlineLevel="0" collapsed="false">
      <c r="A1672" s="221"/>
      <c r="B1672" s="211" t="str">
        <f aca="false">IF(LEN(A1672)=0,"",INDEX('Smelter Look-up'!$A:$A,MATCH($A1672,'Smelter Look-up'!$E:$E,0)))</f>
        <v/>
      </c>
      <c r="C1672" s="212" t="str">
        <f aca="false">IF(LEN(A1672)=0,"",INDEX('Smelter Look-up'!$C:$C,MATCH($A1672,'Smelter Look-up'!$E:$E,0)))</f>
        <v/>
      </c>
      <c r="D1672" s="213"/>
      <c r="E1672" s="211" t="str">
        <f aca="true">IF(ISERROR($V1672),"",OFFSET('Smelter Look-up'!$D$4,$V1672-4,0)&amp;"")</f>
        <v/>
      </c>
      <c r="F1672" s="214" t="str">
        <f aca="true">IF(ISERROR($V1672),"",OFFSET('Smelter Look-up'!$E$4,$V1672-4,0))</f>
        <v/>
      </c>
      <c r="G1672" s="214" t="str">
        <f aca="true">IF(C1672=$X$4,IF(ISERROR($V1672),"Enter smelter details","RMI"),IF(ISERROR($V1672),"",OFFSET('Smelter Look-up'!$F$4,$V1672-4,0)))</f>
        <v/>
      </c>
      <c r="H1672" s="215" t="str">
        <f aca="true">IF(ISERROR($V1672),"",OFFSET('Smelter Look-up'!$G$4,$V1672-4,0))</f>
        <v/>
      </c>
      <c r="I1672" s="216" t="str">
        <f aca="true">IF(ISERROR($V1672),"",OFFSET('Smelter Look-up'!$H$4,$V1672-4,0))</f>
        <v/>
      </c>
      <c r="J1672" s="216" t="str">
        <f aca="true">IF(ISERROR($V1672),"",OFFSET('Smelter Look-up'!$I$4,$V1672-4,0))</f>
        <v/>
      </c>
      <c r="K1672" s="217"/>
      <c r="L1672" s="217"/>
      <c r="M1672" s="217"/>
      <c r="N1672" s="217"/>
      <c r="O1672" s="217"/>
      <c r="P1672" s="218"/>
      <c r="Q1672" s="219"/>
      <c r="R1672" s="220" t="str">
        <f aca="true">IF(ISERROR($V1672),"",OFFSET('Smelter Look-up'!$C$4,$V1672-4,0)&amp;"")</f>
        <v/>
      </c>
      <c r="S1672" s="221" t="str">
        <f aca="true">IF(B1672="","",IF(ISERROR(MATCH($E1672,CL,0)),"Unknown",INDIRECT("'C'!$A$"&amp;MATCH($E1672,CL,0)+1)))</f>
        <v/>
      </c>
      <c r="T1672" s="221" t="str">
        <f aca="true">IF(B1672="","",IF(ISERROR(MATCH($J1672,SorP!$B$1:$B$6279,0)),"",INDIRECT("'SorP'!$A$"&amp;MATCH($S1672&amp;$J1672,SorP!C:C,0))))</f>
        <v/>
      </c>
      <c r="U1672" s="222"/>
      <c r="V1672" s="223" t="e">
        <f aca="false">IF(C1672="",NA(),IF(OR(C1672="Smelter not listed",C1672="Smelter not yet identified"),MATCH($B1672&amp;$D1672,'Smelter Look-up'!$J:$J,0),MATCH($B1672&amp;$C1672,'Smelter Look-up'!$J:$J,0)))</f>
        <v>#N/A</v>
      </c>
      <c r="X1672" s="179" t="n">
        <f aca="false">IF(AND(C1672="Smelter not listed",OR(LEN(D1672)=0,LEN(E1672)=0)),1,0)</f>
        <v>0</v>
      </c>
      <c r="AB1672" s="224" t="str">
        <f aca="false">B1672&amp;C1672</f>
        <v/>
      </c>
    </row>
    <row r="1673" s="179" customFormat="true" ht="20.25" hidden="false" customHeight="false" outlineLevel="0" collapsed="false">
      <c r="A1673" s="221"/>
      <c r="B1673" s="211" t="str">
        <f aca="false">IF(LEN(A1673)=0,"",INDEX('Smelter Look-up'!$A:$A,MATCH($A1673,'Smelter Look-up'!$E:$E,0)))</f>
        <v/>
      </c>
      <c r="C1673" s="212" t="str">
        <f aca="false">IF(LEN(A1673)=0,"",INDEX('Smelter Look-up'!$C:$C,MATCH($A1673,'Smelter Look-up'!$E:$E,0)))</f>
        <v/>
      </c>
      <c r="D1673" s="213"/>
      <c r="E1673" s="211" t="str">
        <f aca="true">IF(ISERROR($V1673),"",OFFSET('Smelter Look-up'!$D$4,$V1673-4,0)&amp;"")</f>
        <v/>
      </c>
      <c r="F1673" s="214" t="str">
        <f aca="true">IF(ISERROR($V1673),"",OFFSET('Smelter Look-up'!$E$4,$V1673-4,0))</f>
        <v/>
      </c>
      <c r="G1673" s="214" t="str">
        <f aca="true">IF(C1673=$X$4,IF(ISERROR($V1673),"Enter smelter details","RMI"),IF(ISERROR($V1673),"",OFFSET('Smelter Look-up'!$F$4,$V1673-4,0)))</f>
        <v/>
      </c>
      <c r="H1673" s="215" t="str">
        <f aca="true">IF(ISERROR($V1673),"",OFFSET('Smelter Look-up'!$G$4,$V1673-4,0))</f>
        <v/>
      </c>
      <c r="I1673" s="216" t="str">
        <f aca="true">IF(ISERROR($V1673),"",OFFSET('Smelter Look-up'!$H$4,$V1673-4,0))</f>
        <v/>
      </c>
      <c r="J1673" s="216" t="str">
        <f aca="true">IF(ISERROR($V1673),"",OFFSET('Smelter Look-up'!$I$4,$V1673-4,0))</f>
        <v/>
      </c>
      <c r="K1673" s="217"/>
      <c r="L1673" s="217"/>
      <c r="M1673" s="217"/>
      <c r="N1673" s="217"/>
      <c r="O1673" s="217"/>
      <c r="P1673" s="218"/>
      <c r="Q1673" s="219"/>
      <c r="R1673" s="220" t="str">
        <f aca="true">IF(ISERROR($V1673),"",OFFSET('Smelter Look-up'!$C$4,$V1673-4,0)&amp;"")</f>
        <v/>
      </c>
      <c r="S1673" s="221" t="str">
        <f aca="true">IF(B1673="","",IF(ISERROR(MATCH($E1673,CL,0)),"Unknown",INDIRECT("'C'!$A$"&amp;MATCH($E1673,CL,0)+1)))</f>
        <v/>
      </c>
      <c r="T1673" s="221" t="str">
        <f aca="true">IF(B1673="","",IF(ISERROR(MATCH($J1673,SorP!$B$1:$B$6279,0)),"",INDIRECT("'SorP'!$A$"&amp;MATCH($S1673&amp;$J1673,SorP!C:C,0))))</f>
        <v/>
      </c>
      <c r="U1673" s="222"/>
      <c r="V1673" s="223" t="e">
        <f aca="false">IF(C1673="",NA(),IF(OR(C1673="Smelter not listed",C1673="Smelter not yet identified"),MATCH($B1673&amp;$D1673,'Smelter Look-up'!$J:$J,0),MATCH($B1673&amp;$C1673,'Smelter Look-up'!$J:$J,0)))</f>
        <v>#N/A</v>
      </c>
      <c r="X1673" s="179" t="n">
        <f aca="false">IF(AND(C1673="Smelter not listed",OR(LEN(D1673)=0,LEN(E1673)=0)),1,0)</f>
        <v>0</v>
      </c>
      <c r="AB1673" s="224" t="str">
        <f aca="false">B1673&amp;C1673</f>
        <v/>
      </c>
    </row>
    <row r="1674" s="179" customFormat="true" ht="20.25" hidden="false" customHeight="false" outlineLevel="0" collapsed="false">
      <c r="A1674" s="221"/>
      <c r="B1674" s="211" t="str">
        <f aca="false">IF(LEN(A1674)=0,"",INDEX('Smelter Look-up'!$A:$A,MATCH($A1674,'Smelter Look-up'!$E:$E,0)))</f>
        <v/>
      </c>
      <c r="C1674" s="212" t="str">
        <f aca="false">IF(LEN(A1674)=0,"",INDEX('Smelter Look-up'!$C:$C,MATCH($A1674,'Smelter Look-up'!$E:$E,0)))</f>
        <v/>
      </c>
      <c r="D1674" s="213"/>
      <c r="E1674" s="211" t="str">
        <f aca="true">IF(ISERROR($V1674),"",OFFSET('Smelter Look-up'!$D$4,$V1674-4,0)&amp;"")</f>
        <v/>
      </c>
      <c r="F1674" s="214" t="str">
        <f aca="true">IF(ISERROR($V1674),"",OFFSET('Smelter Look-up'!$E$4,$V1674-4,0))</f>
        <v/>
      </c>
      <c r="G1674" s="214" t="str">
        <f aca="true">IF(C1674=$X$4,IF(ISERROR($V1674),"Enter smelter details","RMI"),IF(ISERROR($V1674),"",OFFSET('Smelter Look-up'!$F$4,$V1674-4,0)))</f>
        <v/>
      </c>
      <c r="H1674" s="215" t="str">
        <f aca="true">IF(ISERROR($V1674),"",OFFSET('Smelter Look-up'!$G$4,$V1674-4,0))</f>
        <v/>
      </c>
      <c r="I1674" s="216" t="str">
        <f aca="true">IF(ISERROR($V1674),"",OFFSET('Smelter Look-up'!$H$4,$V1674-4,0))</f>
        <v/>
      </c>
      <c r="J1674" s="216" t="str">
        <f aca="true">IF(ISERROR($V1674),"",OFFSET('Smelter Look-up'!$I$4,$V1674-4,0))</f>
        <v/>
      </c>
      <c r="K1674" s="217"/>
      <c r="L1674" s="217"/>
      <c r="M1674" s="217"/>
      <c r="N1674" s="217"/>
      <c r="O1674" s="217"/>
      <c r="P1674" s="218"/>
      <c r="Q1674" s="219"/>
      <c r="R1674" s="220" t="str">
        <f aca="true">IF(ISERROR($V1674),"",OFFSET('Smelter Look-up'!$C$4,$V1674-4,0)&amp;"")</f>
        <v/>
      </c>
      <c r="S1674" s="221" t="str">
        <f aca="true">IF(B1674="","",IF(ISERROR(MATCH($E1674,CL,0)),"Unknown",INDIRECT("'C'!$A$"&amp;MATCH($E1674,CL,0)+1)))</f>
        <v/>
      </c>
      <c r="T1674" s="221" t="str">
        <f aca="true">IF(B1674="","",IF(ISERROR(MATCH($J1674,SorP!$B$1:$B$6279,0)),"",INDIRECT("'SorP'!$A$"&amp;MATCH($S1674&amp;$J1674,SorP!C:C,0))))</f>
        <v/>
      </c>
      <c r="U1674" s="222"/>
      <c r="V1674" s="223" t="e">
        <f aca="false">IF(C1674="",NA(),IF(OR(C1674="Smelter not listed",C1674="Smelter not yet identified"),MATCH($B1674&amp;$D1674,'Smelter Look-up'!$J:$J,0),MATCH($B1674&amp;$C1674,'Smelter Look-up'!$J:$J,0)))</f>
        <v>#N/A</v>
      </c>
      <c r="X1674" s="179" t="n">
        <f aca="false">IF(AND(C1674="Smelter not listed",OR(LEN(D1674)=0,LEN(E1674)=0)),1,0)</f>
        <v>0</v>
      </c>
      <c r="AB1674" s="224" t="str">
        <f aca="false">B1674&amp;C1674</f>
        <v/>
      </c>
    </row>
    <row r="1675" s="179" customFormat="true" ht="20.25" hidden="false" customHeight="false" outlineLevel="0" collapsed="false">
      <c r="A1675" s="221"/>
      <c r="B1675" s="211" t="str">
        <f aca="false">IF(LEN(A1675)=0,"",INDEX('Smelter Look-up'!$A:$A,MATCH($A1675,'Smelter Look-up'!$E:$E,0)))</f>
        <v/>
      </c>
      <c r="C1675" s="212" t="str">
        <f aca="false">IF(LEN(A1675)=0,"",INDEX('Smelter Look-up'!$C:$C,MATCH($A1675,'Smelter Look-up'!$E:$E,0)))</f>
        <v/>
      </c>
      <c r="D1675" s="213"/>
      <c r="E1675" s="211" t="str">
        <f aca="true">IF(ISERROR($V1675),"",OFFSET('Smelter Look-up'!$D$4,$V1675-4,0)&amp;"")</f>
        <v/>
      </c>
      <c r="F1675" s="214" t="str">
        <f aca="true">IF(ISERROR($V1675),"",OFFSET('Smelter Look-up'!$E$4,$V1675-4,0))</f>
        <v/>
      </c>
      <c r="G1675" s="214" t="str">
        <f aca="true">IF(C1675=$X$4,IF(ISERROR($V1675),"Enter smelter details","RMI"),IF(ISERROR($V1675),"",OFFSET('Smelter Look-up'!$F$4,$V1675-4,0)))</f>
        <v/>
      </c>
      <c r="H1675" s="215" t="str">
        <f aca="true">IF(ISERROR($V1675),"",OFFSET('Smelter Look-up'!$G$4,$V1675-4,0))</f>
        <v/>
      </c>
      <c r="I1675" s="216" t="str">
        <f aca="true">IF(ISERROR($V1675),"",OFFSET('Smelter Look-up'!$H$4,$V1675-4,0))</f>
        <v/>
      </c>
      <c r="J1675" s="216" t="str">
        <f aca="true">IF(ISERROR($V1675),"",OFFSET('Smelter Look-up'!$I$4,$V1675-4,0))</f>
        <v/>
      </c>
      <c r="K1675" s="217"/>
      <c r="L1675" s="217"/>
      <c r="M1675" s="217"/>
      <c r="N1675" s="217"/>
      <c r="O1675" s="217"/>
      <c r="P1675" s="218"/>
      <c r="Q1675" s="219"/>
      <c r="R1675" s="220" t="str">
        <f aca="true">IF(ISERROR($V1675),"",OFFSET('Smelter Look-up'!$C$4,$V1675-4,0)&amp;"")</f>
        <v/>
      </c>
      <c r="S1675" s="221" t="str">
        <f aca="true">IF(B1675="","",IF(ISERROR(MATCH($E1675,CL,0)),"Unknown",INDIRECT("'C'!$A$"&amp;MATCH($E1675,CL,0)+1)))</f>
        <v/>
      </c>
      <c r="T1675" s="221" t="str">
        <f aca="true">IF(B1675="","",IF(ISERROR(MATCH($J1675,SorP!$B$1:$B$6279,0)),"",INDIRECT("'SorP'!$A$"&amp;MATCH($S1675&amp;$J1675,SorP!C:C,0))))</f>
        <v/>
      </c>
      <c r="U1675" s="222"/>
      <c r="V1675" s="223" t="e">
        <f aca="false">IF(C1675="",NA(),IF(OR(C1675="Smelter not listed",C1675="Smelter not yet identified"),MATCH($B1675&amp;$D1675,'Smelter Look-up'!$J:$J,0),MATCH($B1675&amp;$C1675,'Smelter Look-up'!$J:$J,0)))</f>
        <v>#N/A</v>
      </c>
      <c r="X1675" s="179" t="n">
        <f aca="false">IF(AND(C1675="Smelter not listed",OR(LEN(D1675)=0,LEN(E1675)=0)),1,0)</f>
        <v>0</v>
      </c>
      <c r="AB1675" s="224" t="str">
        <f aca="false">B1675&amp;C1675</f>
        <v/>
      </c>
    </row>
    <row r="1676" s="179" customFormat="true" ht="20.25" hidden="false" customHeight="false" outlineLevel="0" collapsed="false">
      <c r="A1676" s="221"/>
      <c r="B1676" s="211" t="str">
        <f aca="false">IF(LEN(A1676)=0,"",INDEX('Smelter Look-up'!$A:$A,MATCH($A1676,'Smelter Look-up'!$E:$E,0)))</f>
        <v/>
      </c>
      <c r="C1676" s="212" t="str">
        <f aca="false">IF(LEN(A1676)=0,"",INDEX('Smelter Look-up'!$C:$C,MATCH($A1676,'Smelter Look-up'!$E:$E,0)))</f>
        <v/>
      </c>
      <c r="D1676" s="213"/>
      <c r="E1676" s="211" t="str">
        <f aca="true">IF(ISERROR($V1676),"",OFFSET('Smelter Look-up'!$D$4,$V1676-4,0)&amp;"")</f>
        <v/>
      </c>
      <c r="F1676" s="214" t="str">
        <f aca="true">IF(ISERROR($V1676),"",OFFSET('Smelter Look-up'!$E$4,$V1676-4,0))</f>
        <v/>
      </c>
      <c r="G1676" s="214" t="str">
        <f aca="true">IF(C1676=$X$4,IF(ISERROR($V1676),"Enter smelter details","RMI"),IF(ISERROR($V1676),"",OFFSET('Smelter Look-up'!$F$4,$V1676-4,0)))</f>
        <v/>
      </c>
      <c r="H1676" s="215" t="str">
        <f aca="true">IF(ISERROR($V1676),"",OFFSET('Smelter Look-up'!$G$4,$V1676-4,0))</f>
        <v/>
      </c>
      <c r="I1676" s="216" t="str">
        <f aca="true">IF(ISERROR($V1676),"",OFFSET('Smelter Look-up'!$H$4,$V1676-4,0))</f>
        <v/>
      </c>
      <c r="J1676" s="216" t="str">
        <f aca="true">IF(ISERROR($V1676),"",OFFSET('Smelter Look-up'!$I$4,$V1676-4,0))</f>
        <v/>
      </c>
      <c r="K1676" s="217"/>
      <c r="L1676" s="217"/>
      <c r="M1676" s="217"/>
      <c r="N1676" s="217"/>
      <c r="O1676" s="217"/>
      <c r="P1676" s="218"/>
      <c r="Q1676" s="219"/>
      <c r="R1676" s="220" t="str">
        <f aca="true">IF(ISERROR($V1676),"",OFFSET('Smelter Look-up'!$C$4,$V1676-4,0)&amp;"")</f>
        <v/>
      </c>
      <c r="S1676" s="221" t="str">
        <f aca="true">IF(B1676="","",IF(ISERROR(MATCH($E1676,CL,0)),"Unknown",INDIRECT("'C'!$A$"&amp;MATCH($E1676,CL,0)+1)))</f>
        <v/>
      </c>
      <c r="T1676" s="221" t="str">
        <f aca="true">IF(B1676="","",IF(ISERROR(MATCH($J1676,SorP!$B$1:$B$6279,0)),"",INDIRECT("'SorP'!$A$"&amp;MATCH($S1676&amp;$J1676,SorP!C:C,0))))</f>
        <v/>
      </c>
      <c r="U1676" s="222"/>
      <c r="V1676" s="223" t="e">
        <f aca="false">IF(C1676="",NA(),IF(OR(C1676="Smelter not listed",C1676="Smelter not yet identified"),MATCH($B1676&amp;$D1676,'Smelter Look-up'!$J:$J,0),MATCH($B1676&amp;$C1676,'Smelter Look-up'!$J:$J,0)))</f>
        <v>#N/A</v>
      </c>
      <c r="X1676" s="179" t="n">
        <f aca="false">IF(AND(C1676="Smelter not listed",OR(LEN(D1676)=0,LEN(E1676)=0)),1,0)</f>
        <v>0</v>
      </c>
      <c r="AB1676" s="224" t="str">
        <f aca="false">B1676&amp;C1676</f>
        <v/>
      </c>
    </row>
    <row r="1677" s="179" customFormat="true" ht="20.25" hidden="false" customHeight="false" outlineLevel="0" collapsed="false">
      <c r="A1677" s="221"/>
      <c r="B1677" s="211" t="str">
        <f aca="false">IF(LEN(A1677)=0,"",INDEX('Smelter Look-up'!$A:$A,MATCH($A1677,'Smelter Look-up'!$E:$E,0)))</f>
        <v/>
      </c>
      <c r="C1677" s="212" t="str">
        <f aca="false">IF(LEN(A1677)=0,"",INDEX('Smelter Look-up'!$C:$C,MATCH($A1677,'Smelter Look-up'!$E:$E,0)))</f>
        <v/>
      </c>
      <c r="D1677" s="213"/>
      <c r="E1677" s="211" t="str">
        <f aca="true">IF(ISERROR($V1677),"",OFFSET('Smelter Look-up'!$D$4,$V1677-4,0)&amp;"")</f>
        <v/>
      </c>
      <c r="F1677" s="214" t="str">
        <f aca="true">IF(ISERROR($V1677),"",OFFSET('Smelter Look-up'!$E$4,$V1677-4,0))</f>
        <v/>
      </c>
      <c r="G1677" s="214" t="str">
        <f aca="true">IF(C1677=$X$4,IF(ISERROR($V1677),"Enter smelter details","RMI"),IF(ISERROR($V1677),"",OFFSET('Smelter Look-up'!$F$4,$V1677-4,0)))</f>
        <v/>
      </c>
      <c r="H1677" s="215" t="str">
        <f aca="true">IF(ISERROR($V1677),"",OFFSET('Smelter Look-up'!$G$4,$V1677-4,0))</f>
        <v/>
      </c>
      <c r="I1677" s="216" t="str">
        <f aca="true">IF(ISERROR($V1677),"",OFFSET('Smelter Look-up'!$H$4,$V1677-4,0))</f>
        <v/>
      </c>
      <c r="J1677" s="216" t="str">
        <f aca="true">IF(ISERROR($V1677),"",OFFSET('Smelter Look-up'!$I$4,$V1677-4,0))</f>
        <v/>
      </c>
      <c r="K1677" s="217"/>
      <c r="L1677" s="217"/>
      <c r="M1677" s="217"/>
      <c r="N1677" s="217"/>
      <c r="O1677" s="217"/>
      <c r="P1677" s="218"/>
      <c r="Q1677" s="219"/>
      <c r="R1677" s="220" t="str">
        <f aca="true">IF(ISERROR($V1677),"",OFFSET('Smelter Look-up'!$C$4,$V1677-4,0)&amp;"")</f>
        <v/>
      </c>
      <c r="S1677" s="221" t="str">
        <f aca="true">IF(B1677="","",IF(ISERROR(MATCH($E1677,CL,0)),"Unknown",INDIRECT("'C'!$A$"&amp;MATCH($E1677,CL,0)+1)))</f>
        <v/>
      </c>
      <c r="T1677" s="221" t="str">
        <f aca="true">IF(B1677="","",IF(ISERROR(MATCH($J1677,SorP!$B$1:$B$6279,0)),"",INDIRECT("'SorP'!$A$"&amp;MATCH($S1677&amp;$J1677,SorP!C:C,0))))</f>
        <v/>
      </c>
      <c r="U1677" s="222"/>
      <c r="V1677" s="223" t="e">
        <f aca="false">IF(C1677="",NA(),IF(OR(C1677="Smelter not listed",C1677="Smelter not yet identified"),MATCH($B1677&amp;$D1677,'Smelter Look-up'!$J:$J,0),MATCH($B1677&amp;$C1677,'Smelter Look-up'!$J:$J,0)))</f>
        <v>#N/A</v>
      </c>
      <c r="X1677" s="179" t="n">
        <f aca="false">IF(AND(C1677="Smelter not listed",OR(LEN(D1677)=0,LEN(E1677)=0)),1,0)</f>
        <v>0</v>
      </c>
      <c r="AB1677" s="224" t="str">
        <f aca="false">B1677&amp;C1677</f>
        <v/>
      </c>
    </row>
    <row r="1678" s="179" customFormat="true" ht="20.25" hidden="false" customHeight="false" outlineLevel="0" collapsed="false">
      <c r="A1678" s="221"/>
      <c r="B1678" s="211" t="str">
        <f aca="false">IF(LEN(A1678)=0,"",INDEX('Smelter Look-up'!$A:$A,MATCH($A1678,'Smelter Look-up'!$E:$E,0)))</f>
        <v/>
      </c>
      <c r="C1678" s="212" t="str">
        <f aca="false">IF(LEN(A1678)=0,"",INDEX('Smelter Look-up'!$C:$C,MATCH($A1678,'Smelter Look-up'!$E:$E,0)))</f>
        <v/>
      </c>
      <c r="D1678" s="213"/>
      <c r="E1678" s="211" t="str">
        <f aca="true">IF(ISERROR($V1678),"",OFFSET('Smelter Look-up'!$D$4,$V1678-4,0)&amp;"")</f>
        <v/>
      </c>
      <c r="F1678" s="214" t="str">
        <f aca="true">IF(ISERROR($V1678),"",OFFSET('Smelter Look-up'!$E$4,$V1678-4,0))</f>
        <v/>
      </c>
      <c r="G1678" s="214" t="str">
        <f aca="true">IF(C1678=$X$4,IF(ISERROR($V1678),"Enter smelter details","RMI"),IF(ISERROR($V1678),"",OFFSET('Smelter Look-up'!$F$4,$V1678-4,0)))</f>
        <v/>
      </c>
      <c r="H1678" s="215" t="str">
        <f aca="true">IF(ISERROR($V1678),"",OFFSET('Smelter Look-up'!$G$4,$V1678-4,0))</f>
        <v/>
      </c>
      <c r="I1678" s="216" t="str">
        <f aca="true">IF(ISERROR($V1678),"",OFFSET('Smelter Look-up'!$H$4,$V1678-4,0))</f>
        <v/>
      </c>
      <c r="J1678" s="216" t="str">
        <f aca="true">IF(ISERROR($V1678),"",OFFSET('Smelter Look-up'!$I$4,$V1678-4,0))</f>
        <v/>
      </c>
      <c r="K1678" s="217"/>
      <c r="L1678" s="217"/>
      <c r="M1678" s="217"/>
      <c r="N1678" s="217"/>
      <c r="O1678" s="217"/>
      <c r="P1678" s="218"/>
      <c r="Q1678" s="219"/>
      <c r="R1678" s="220" t="str">
        <f aca="true">IF(ISERROR($V1678),"",OFFSET('Smelter Look-up'!$C$4,$V1678-4,0)&amp;"")</f>
        <v/>
      </c>
      <c r="S1678" s="221" t="str">
        <f aca="true">IF(B1678="","",IF(ISERROR(MATCH($E1678,CL,0)),"Unknown",INDIRECT("'C'!$A$"&amp;MATCH($E1678,CL,0)+1)))</f>
        <v/>
      </c>
      <c r="T1678" s="221" t="str">
        <f aca="true">IF(B1678="","",IF(ISERROR(MATCH($J1678,SorP!$B$1:$B$6279,0)),"",INDIRECT("'SorP'!$A$"&amp;MATCH($S1678&amp;$J1678,SorP!C:C,0))))</f>
        <v/>
      </c>
      <c r="U1678" s="222"/>
      <c r="V1678" s="223" t="e">
        <f aca="false">IF(C1678="",NA(),IF(OR(C1678="Smelter not listed",C1678="Smelter not yet identified"),MATCH($B1678&amp;$D1678,'Smelter Look-up'!$J:$J,0),MATCH($B1678&amp;$C1678,'Smelter Look-up'!$J:$J,0)))</f>
        <v>#N/A</v>
      </c>
      <c r="X1678" s="179" t="n">
        <f aca="false">IF(AND(C1678="Smelter not listed",OR(LEN(D1678)=0,LEN(E1678)=0)),1,0)</f>
        <v>0</v>
      </c>
      <c r="AB1678" s="224" t="str">
        <f aca="false">B1678&amp;C1678</f>
        <v/>
      </c>
    </row>
    <row r="1679" s="179" customFormat="true" ht="20.25" hidden="false" customHeight="false" outlineLevel="0" collapsed="false">
      <c r="A1679" s="221"/>
      <c r="B1679" s="211" t="str">
        <f aca="false">IF(LEN(A1679)=0,"",INDEX('Smelter Look-up'!$A:$A,MATCH($A1679,'Smelter Look-up'!$E:$E,0)))</f>
        <v/>
      </c>
      <c r="C1679" s="212" t="str">
        <f aca="false">IF(LEN(A1679)=0,"",INDEX('Smelter Look-up'!$C:$C,MATCH($A1679,'Smelter Look-up'!$E:$E,0)))</f>
        <v/>
      </c>
      <c r="D1679" s="213"/>
      <c r="E1679" s="211" t="str">
        <f aca="true">IF(ISERROR($V1679),"",OFFSET('Smelter Look-up'!$D$4,$V1679-4,0)&amp;"")</f>
        <v/>
      </c>
      <c r="F1679" s="214" t="str">
        <f aca="true">IF(ISERROR($V1679),"",OFFSET('Smelter Look-up'!$E$4,$V1679-4,0))</f>
        <v/>
      </c>
      <c r="G1679" s="214" t="str">
        <f aca="true">IF(C1679=$X$4,IF(ISERROR($V1679),"Enter smelter details","RMI"),IF(ISERROR($V1679),"",OFFSET('Smelter Look-up'!$F$4,$V1679-4,0)))</f>
        <v/>
      </c>
      <c r="H1679" s="215" t="str">
        <f aca="true">IF(ISERROR($V1679),"",OFFSET('Smelter Look-up'!$G$4,$V1679-4,0))</f>
        <v/>
      </c>
      <c r="I1679" s="216" t="str">
        <f aca="true">IF(ISERROR($V1679),"",OFFSET('Smelter Look-up'!$H$4,$V1679-4,0))</f>
        <v/>
      </c>
      <c r="J1679" s="216" t="str">
        <f aca="true">IF(ISERROR($V1679),"",OFFSET('Smelter Look-up'!$I$4,$V1679-4,0))</f>
        <v/>
      </c>
      <c r="K1679" s="217"/>
      <c r="L1679" s="217"/>
      <c r="M1679" s="217"/>
      <c r="N1679" s="217"/>
      <c r="O1679" s="217"/>
      <c r="P1679" s="218"/>
      <c r="Q1679" s="219"/>
      <c r="R1679" s="220" t="str">
        <f aca="true">IF(ISERROR($V1679),"",OFFSET('Smelter Look-up'!$C$4,$V1679-4,0)&amp;"")</f>
        <v/>
      </c>
      <c r="S1679" s="221" t="str">
        <f aca="true">IF(B1679="","",IF(ISERROR(MATCH($E1679,CL,0)),"Unknown",INDIRECT("'C'!$A$"&amp;MATCH($E1679,CL,0)+1)))</f>
        <v/>
      </c>
      <c r="T1679" s="221" t="str">
        <f aca="true">IF(B1679="","",IF(ISERROR(MATCH($J1679,SorP!$B$1:$B$6279,0)),"",INDIRECT("'SorP'!$A$"&amp;MATCH($S1679&amp;$J1679,SorP!C:C,0))))</f>
        <v/>
      </c>
      <c r="U1679" s="222"/>
      <c r="V1679" s="223" t="e">
        <f aca="false">IF(C1679="",NA(),IF(OR(C1679="Smelter not listed",C1679="Smelter not yet identified"),MATCH($B1679&amp;$D1679,'Smelter Look-up'!$J:$J,0),MATCH($B1679&amp;$C1679,'Smelter Look-up'!$J:$J,0)))</f>
        <v>#N/A</v>
      </c>
      <c r="X1679" s="179" t="n">
        <f aca="false">IF(AND(C1679="Smelter not listed",OR(LEN(D1679)=0,LEN(E1679)=0)),1,0)</f>
        <v>0</v>
      </c>
      <c r="AB1679" s="224" t="str">
        <f aca="false">B1679&amp;C1679</f>
        <v/>
      </c>
    </row>
    <row r="1680" s="179" customFormat="true" ht="20.25" hidden="false" customHeight="false" outlineLevel="0" collapsed="false">
      <c r="A1680" s="221"/>
      <c r="B1680" s="211" t="str">
        <f aca="false">IF(LEN(A1680)=0,"",INDEX('Smelter Look-up'!$A:$A,MATCH($A1680,'Smelter Look-up'!$E:$E,0)))</f>
        <v/>
      </c>
      <c r="C1680" s="212" t="str">
        <f aca="false">IF(LEN(A1680)=0,"",INDEX('Smelter Look-up'!$C:$C,MATCH($A1680,'Smelter Look-up'!$E:$E,0)))</f>
        <v/>
      </c>
      <c r="D1680" s="213"/>
      <c r="E1680" s="211" t="str">
        <f aca="true">IF(ISERROR($V1680),"",OFFSET('Smelter Look-up'!$D$4,$V1680-4,0)&amp;"")</f>
        <v/>
      </c>
      <c r="F1680" s="214" t="str">
        <f aca="true">IF(ISERROR($V1680),"",OFFSET('Smelter Look-up'!$E$4,$V1680-4,0))</f>
        <v/>
      </c>
      <c r="G1680" s="214" t="str">
        <f aca="true">IF(C1680=$X$4,IF(ISERROR($V1680),"Enter smelter details","RMI"),IF(ISERROR($V1680),"",OFFSET('Smelter Look-up'!$F$4,$V1680-4,0)))</f>
        <v/>
      </c>
      <c r="H1680" s="215" t="str">
        <f aca="true">IF(ISERROR($V1680),"",OFFSET('Smelter Look-up'!$G$4,$V1680-4,0))</f>
        <v/>
      </c>
      <c r="I1680" s="216" t="str">
        <f aca="true">IF(ISERROR($V1680),"",OFFSET('Smelter Look-up'!$H$4,$V1680-4,0))</f>
        <v/>
      </c>
      <c r="J1680" s="216" t="str">
        <f aca="true">IF(ISERROR($V1680),"",OFFSET('Smelter Look-up'!$I$4,$V1680-4,0))</f>
        <v/>
      </c>
      <c r="K1680" s="217"/>
      <c r="L1680" s="217"/>
      <c r="M1680" s="217"/>
      <c r="N1680" s="217"/>
      <c r="O1680" s="217"/>
      <c r="P1680" s="218"/>
      <c r="Q1680" s="219"/>
      <c r="R1680" s="220" t="str">
        <f aca="true">IF(ISERROR($V1680),"",OFFSET('Smelter Look-up'!$C$4,$V1680-4,0)&amp;"")</f>
        <v/>
      </c>
      <c r="S1680" s="221" t="str">
        <f aca="true">IF(B1680="","",IF(ISERROR(MATCH($E1680,CL,0)),"Unknown",INDIRECT("'C'!$A$"&amp;MATCH($E1680,CL,0)+1)))</f>
        <v/>
      </c>
      <c r="T1680" s="221" t="str">
        <f aca="true">IF(B1680="","",IF(ISERROR(MATCH($J1680,SorP!$B$1:$B$6279,0)),"",INDIRECT("'SorP'!$A$"&amp;MATCH($S1680&amp;$J1680,SorP!C:C,0))))</f>
        <v/>
      </c>
      <c r="U1680" s="222"/>
      <c r="V1680" s="223" t="e">
        <f aca="false">IF(C1680="",NA(),IF(OR(C1680="Smelter not listed",C1680="Smelter not yet identified"),MATCH($B1680&amp;$D1680,'Smelter Look-up'!$J:$J,0),MATCH($B1680&amp;$C1680,'Smelter Look-up'!$J:$J,0)))</f>
        <v>#N/A</v>
      </c>
      <c r="X1680" s="179" t="n">
        <f aca="false">IF(AND(C1680="Smelter not listed",OR(LEN(D1680)=0,LEN(E1680)=0)),1,0)</f>
        <v>0</v>
      </c>
      <c r="AB1680" s="224" t="str">
        <f aca="false">B1680&amp;C1680</f>
        <v/>
      </c>
    </row>
    <row r="1681" s="179" customFormat="true" ht="20.25" hidden="false" customHeight="false" outlineLevel="0" collapsed="false">
      <c r="A1681" s="221"/>
      <c r="B1681" s="211" t="str">
        <f aca="false">IF(LEN(A1681)=0,"",INDEX('Smelter Look-up'!$A:$A,MATCH($A1681,'Smelter Look-up'!$E:$E,0)))</f>
        <v/>
      </c>
      <c r="C1681" s="212" t="str">
        <f aca="false">IF(LEN(A1681)=0,"",INDEX('Smelter Look-up'!$C:$C,MATCH($A1681,'Smelter Look-up'!$E:$E,0)))</f>
        <v/>
      </c>
      <c r="D1681" s="213"/>
      <c r="E1681" s="211" t="str">
        <f aca="true">IF(ISERROR($V1681),"",OFFSET('Smelter Look-up'!$D$4,$V1681-4,0)&amp;"")</f>
        <v/>
      </c>
      <c r="F1681" s="214" t="str">
        <f aca="true">IF(ISERROR($V1681),"",OFFSET('Smelter Look-up'!$E$4,$V1681-4,0))</f>
        <v/>
      </c>
      <c r="G1681" s="214" t="str">
        <f aca="true">IF(C1681=$X$4,IF(ISERROR($V1681),"Enter smelter details","RMI"),IF(ISERROR($V1681),"",OFFSET('Smelter Look-up'!$F$4,$V1681-4,0)))</f>
        <v/>
      </c>
      <c r="H1681" s="215" t="str">
        <f aca="true">IF(ISERROR($V1681),"",OFFSET('Smelter Look-up'!$G$4,$V1681-4,0))</f>
        <v/>
      </c>
      <c r="I1681" s="216" t="str">
        <f aca="true">IF(ISERROR($V1681),"",OFFSET('Smelter Look-up'!$H$4,$V1681-4,0))</f>
        <v/>
      </c>
      <c r="J1681" s="216" t="str">
        <f aca="true">IF(ISERROR($V1681),"",OFFSET('Smelter Look-up'!$I$4,$V1681-4,0))</f>
        <v/>
      </c>
      <c r="K1681" s="217"/>
      <c r="L1681" s="217"/>
      <c r="M1681" s="217"/>
      <c r="N1681" s="217"/>
      <c r="O1681" s="217"/>
      <c r="P1681" s="218"/>
      <c r="Q1681" s="219"/>
      <c r="R1681" s="220" t="str">
        <f aca="true">IF(ISERROR($V1681),"",OFFSET('Smelter Look-up'!$C$4,$V1681-4,0)&amp;"")</f>
        <v/>
      </c>
      <c r="S1681" s="221" t="str">
        <f aca="true">IF(B1681="","",IF(ISERROR(MATCH($E1681,CL,0)),"Unknown",INDIRECT("'C'!$A$"&amp;MATCH($E1681,CL,0)+1)))</f>
        <v/>
      </c>
      <c r="T1681" s="221" t="str">
        <f aca="true">IF(B1681="","",IF(ISERROR(MATCH($J1681,SorP!$B$1:$B$6279,0)),"",INDIRECT("'SorP'!$A$"&amp;MATCH($S1681&amp;$J1681,SorP!C:C,0))))</f>
        <v/>
      </c>
      <c r="U1681" s="222"/>
      <c r="V1681" s="223" t="e">
        <f aca="false">IF(C1681="",NA(),IF(OR(C1681="Smelter not listed",C1681="Smelter not yet identified"),MATCH($B1681&amp;$D1681,'Smelter Look-up'!$J:$J,0),MATCH($B1681&amp;$C1681,'Smelter Look-up'!$J:$J,0)))</f>
        <v>#N/A</v>
      </c>
      <c r="X1681" s="179" t="n">
        <f aca="false">IF(AND(C1681="Smelter not listed",OR(LEN(D1681)=0,LEN(E1681)=0)),1,0)</f>
        <v>0</v>
      </c>
      <c r="AB1681" s="224" t="str">
        <f aca="false">B1681&amp;C1681</f>
        <v/>
      </c>
    </row>
    <row r="1682" s="179" customFormat="true" ht="20.25" hidden="false" customHeight="false" outlineLevel="0" collapsed="false">
      <c r="A1682" s="221"/>
      <c r="B1682" s="211" t="str">
        <f aca="false">IF(LEN(A1682)=0,"",INDEX('Smelter Look-up'!$A:$A,MATCH($A1682,'Smelter Look-up'!$E:$E,0)))</f>
        <v/>
      </c>
      <c r="C1682" s="212" t="str">
        <f aca="false">IF(LEN(A1682)=0,"",INDEX('Smelter Look-up'!$C:$C,MATCH($A1682,'Smelter Look-up'!$E:$E,0)))</f>
        <v/>
      </c>
      <c r="D1682" s="213"/>
      <c r="E1682" s="211" t="str">
        <f aca="true">IF(ISERROR($V1682),"",OFFSET('Smelter Look-up'!$D$4,$V1682-4,0)&amp;"")</f>
        <v/>
      </c>
      <c r="F1682" s="214" t="str">
        <f aca="true">IF(ISERROR($V1682),"",OFFSET('Smelter Look-up'!$E$4,$V1682-4,0))</f>
        <v/>
      </c>
      <c r="G1682" s="214" t="str">
        <f aca="true">IF(C1682=$X$4,IF(ISERROR($V1682),"Enter smelter details","RMI"),IF(ISERROR($V1682),"",OFFSET('Smelter Look-up'!$F$4,$V1682-4,0)))</f>
        <v/>
      </c>
      <c r="H1682" s="215" t="str">
        <f aca="true">IF(ISERROR($V1682),"",OFFSET('Smelter Look-up'!$G$4,$V1682-4,0))</f>
        <v/>
      </c>
      <c r="I1682" s="216" t="str">
        <f aca="true">IF(ISERROR($V1682),"",OFFSET('Smelter Look-up'!$H$4,$V1682-4,0))</f>
        <v/>
      </c>
      <c r="J1682" s="216" t="str">
        <f aca="true">IF(ISERROR($V1682),"",OFFSET('Smelter Look-up'!$I$4,$V1682-4,0))</f>
        <v/>
      </c>
      <c r="K1682" s="217"/>
      <c r="L1682" s="217"/>
      <c r="M1682" s="217"/>
      <c r="N1682" s="217"/>
      <c r="O1682" s="217"/>
      <c r="P1682" s="218"/>
      <c r="Q1682" s="219"/>
      <c r="R1682" s="220" t="str">
        <f aca="true">IF(ISERROR($V1682),"",OFFSET('Smelter Look-up'!$C$4,$V1682-4,0)&amp;"")</f>
        <v/>
      </c>
      <c r="S1682" s="221" t="str">
        <f aca="true">IF(B1682="","",IF(ISERROR(MATCH($E1682,CL,0)),"Unknown",INDIRECT("'C'!$A$"&amp;MATCH($E1682,CL,0)+1)))</f>
        <v/>
      </c>
      <c r="T1682" s="221" t="str">
        <f aca="true">IF(B1682="","",IF(ISERROR(MATCH($J1682,SorP!$B$1:$B$6279,0)),"",INDIRECT("'SorP'!$A$"&amp;MATCH($S1682&amp;$J1682,SorP!C:C,0))))</f>
        <v/>
      </c>
      <c r="U1682" s="222"/>
      <c r="V1682" s="223" t="e">
        <f aca="false">IF(C1682="",NA(),IF(OR(C1682="Smelter not listed",C1682="Smelter not yet identified"),MATCH($B1682&amp;$D1682,'Smelter Look-up'!$J:$J,0),MATCH($B1682&amp;$C1682,'Smelter Look-up'!$J:$J,0)))</f>
        <v>#N/A</v>
      </c>
      <c r="X1682" s="179" t="n">
        <f aca="false">IF(AND(C1682="Smelter not listed",OR(LEN(D1682)=0,LEN(E1682)=0)),1,0)</f>
        <v>0</v>
      </c>
      <c r="AB1682" s="224" t="str">
        <f aca="false">B1682&amp;C1682</f>
        <v/>
      </c>
    </row>
    <row r="1683" s="179" customFormat="true" ht="20.25" hidden="false" customHeight="false" outlineLevel="0" collapsed="false">
      <c r="A1683" s="221"/>
      <c r="B1683" s="211" t="str">
        <f aca="false">IF(LEN(A1683)=0,"",INDEX('Smelter Look-up'!$A:$A,MATCH($A1683,'Smelter Look-up'!$E:$E,0)))</f>
        <v/>
      </c>
      <c r="C1683" s="212" t="str">
        <f aca="false">IF(LEN(A1683)=0,"",INDEX('Smelter Look-up'!$C:$C,MATCH($A1683,'Smelter Look-up'!$E:$E,0)))</f>
        <v/>
      </c>
      <c r="D1683" s="213"/>
      <c r="E1683" s="211" t="str">
        <f aca="true">IF(ISERROR($V1683),"",OFFSET('Smelter Look-up'!$D$4,$V1683-4,0)&amp;"")</f>
        <v/>
      </c>
      <c r="F1683" s="214" t="str">
        <f aca="true">IF(ISERROR($V1683),"",OFFSET('Smelter Look-up'!$E$4,$V1683-4,0))</f>
        <v/>
      </c>
      <c r="G1683" s="214" t="str">
        <f aca="true">IF(C1683=$X$4,IF(ISERROR($V1683),"Enter smelter details","RMI"),IF(ISERROR($V1683),"",OFFSET('Smelter Look-up'!$F$4,$V1683-4,0)))</f>
        <v/>
      </c>
      <c r="H1683" s="215" t="str">
        <f aca="true">IF(ISERROR($V1683),"",OFFSET('Smelter Look-up'!$G$4,$V1683-4,0))</f>
        <v/>
      </c>
      <c r="I1683" s="216" t="str">
        <f aca="true">IF(ISERROR($V1683),"",OFFSET('Smelter Look-up'!$H$4,$V1683-4,0))</f>
        <v/>
      </c>
      <c r="J1683" s="216" t="str">
        <f aca="true">IF(ISERROR($V1683),"",OFFSET('Smelter Look-up'!$I$4,$V1683-4,0))</f>
        <v/>
      </c>
      <c r="K1683" s="217"/>
      <c r="L1683" s="217"/>
      <c r="M1683" s="217"/>
      <c r="N1683" s="217"/>
      <c r="O1683" s="217"/>
      <c r="P1683" s="218"/>
      <c r="Q1683" s="219"/>
      <c r="R1683" s="220" t="str">
        <f aca="true">IF(ISERROR($V1683),"",OFFSET('Smelter Look-up'!$C$4,$V1683-4,0)&amp;"")</f>
        <v/>
      </c>
      <c r="S1683" s="221" t="str">
        <f aca="true">IF(B1683="","",IF(ISERROR(MATCH($E1683,CL,0)),"Unknown",INDIRECT("'C'!$A$"&amp;MATCH($E1683,CL,0)+1)))</f>
        <v/>
      </c>
      <c r="T1683" s="221" t="str">
        <f aca="true">IF(B1683="","",IF(ISERROR(MATCH($J1683,SorP!$B$1:$B$6279,0)),"",INDIRECT("'SorP'!$A$"&amp;MATCH($S1683&amp;$J1683,SorP!C:C,0))))</f>
        <v/>
      </c>
      <c r="U1683" s="222"/>
      <c r="V1683" s="223" t="e">
        <f aca="false">IF(C1683="",NA(),IF(OR(C1683="Smelter not listed",C1683="Smelter not yet identified"),MATCH($B1683&amp;$D1683,'Smelter Look-up'!$J:$J,0),MATCH($B1683&amp;$C1683,'Smelter Look-up'!$J:$J,0)))</f>
        <v>#N/A</v>
      </c>
      <c r="X1683" s="179" t="n">
        <f aca="false">IF(AND(C1683="Smelter not listed",OR(LEN(D1683)=0,LEN(E1683)=0)),1,0)</f>
        <v>0</v>
      </c>
      <c r="AB1683" s="224" t="str">
        <f aca="false">B1683&amp;C1683</f>
        <v/>
      </c>
    </row>
    <row r="1684" s="179" customFormat="true" ht="20.25" hidden="false" customHeight="false" outlineLevel="0" collapsed="false">
      <c r="A1684" s="221"/>
      <c r="B1684" s="211" t="str">
        <f aca="false">IF(LEN(A1684)=0,"",INDEX('Smelter Look-up'!$A:$A,MATCH($A1684,'Smelter Look-up'!$E:$E,0)))</f>
        <v/>
      </c>
      <c r="C1684" s="212" t="str">
        <f aca="false">IF(LEN(A1684)=0,"",INDEX('Smelter Look-up'!$C:$C,MATCH($A1684,'Smelter Look-up'!$E:$E,0)))</f>
        <v/>
      </c>
      <c r="D1684" s="213"/>
      <c r="E1684" s="211" t="str">
        <f aca="true">IF(ISERROR($V1684),"",OFFSET('Smelter Look-up'!$D$4,$V1684-4,0)&amp;"")</f>
        <v/>
      </c>
      <c r="F1684" s="214" t="str">
        <f aca="true">IF(ISERROR($V1684),"",OFFSET('Smelter Look-up'!$E$4,$V1684-4,0))</f>
        <v/>
      </c>
      <c r="G1684" s="214" t="str">
        <f aca="true">IF(C1684=$X$4,IF(ISERROR($V1684),"Enter smelter details","RMI"),IF(ISERROR($V1684),"",OFFSET('Smelter Look-up'!$F$4,$V1684-4,0)))</f>
        <v/>
      </c>
      <c r="H1684" s="215" t="str">
        <f aca="true">IF(ISERROR($V1684),"",OFFSET('Smelter Look-up'!$G$4,$V1684-4,0))</f>
        <v/>
      </c>
      <c r="I1684" s="216" t="str">
        <f aca="true">IF(ISERROR($V1684),"",OFFSET('Smelter Look-up'!$H$4,$V1684-4,0))</f>
        <v/>
      </c>
      <c r="J1684" s="216" t="str">
        <f aca="true">IF(ISERROR($V1684),"",OFFSET('Smelter Look-up'!$I$4,$V1684-4,0))</f>
        <v/>
      </c>
      <c r="K1684" s="217"/>
      <c r="L1684" s="217"/>
      <c r="M1684" s="217"/>
      <c r="N1684" s="217"/>
      <c r="O1684" s="217"/>
      <c r="P1684" s="218"/>
      <c r="Q1684" s="219"/>
      <c r="R1684" s="220" t="str">
        <f aca="true">IF(ISERROR($V1684),"",OFFSET('Smelter Look-up'!$C$4,$V1684-4,0)&amp;"")</f>
        <v/>
      </c>
      <c r="S1684" s="221" t="str">
        <f aca="true">IF(B1684="","",IF(ISERROR(MATCH($E1684,CL,0)),"Unknown",INDIRECT("'C'!$A$"&amp;MATCH($E1684,CL,0)+1)))</f>
        <v/>
      </c>
      <c r="T1684" s="221" t="str">
        <f aca="true">IF(B1684="","",IF(ISERROR(MATCH($J1684,SorP!$B$1:$B$6279,0)),"",INDIRECT("'SorP'!$A$"&amp;MATCH($S1684&amp;$J1684,SorP!C:C,0))))</f>
        <v/>
      </c>
      <c r="U1684" s="222"/>
      <c r="V1684" s="223" t="e">
        <f aca="false">IF(C1684="",NA(),IF(OR(C1684="Smelter not listed",C1684="Smelter not yet identified"),MATCH($B1684&amp;$D1684,'Smelter Look-up'!$J:$J,0),MATCH($B1684&amp;$C1684,'Smelter Look-up'!$J:$J,0)))</f>
        <v>#N/A</v>
      </c>
      <c r="X1684" s="179" t="n">
        <f aca="false">IF(AND(C1684="Smelter not listed",OR(LEN(D1684)=0,LEN(E1684)=0)),1,0)</f>
        <v>0</v>
      </c>
      <c r="AB1684" s="224" t="str">
        <f aca="false">B1684&amp;C1684</f>
        <v/>
      </c>
    </row>
    <row r="1685" s="179" customFormat="true" ht="20.25" hidden="false" customHeight="false" outlineLevel="0" collapsed="false">
      <c r="A1685" s="221"/>
      <c r="B1685" s="211" t="str">
        <f aca="false">IF(LEN(A1685)=0,"",INDEX('Smelter Look-up'!$A:$A,MATCH($A1685,'Smelter Look-up'!$E:$E,0)))</f>
        <v/>
      </c>
      <c r="C1685" s="212" t="str">
        <f aca="false">IF(LEN(A1685)=0,"",INDEX('Smelter Look-up'!$C:$C,MATCH($A1685,'Smelter Look-up'!$E:$E,0)))</f>
        <v/>
      </c>
      <c r="D1685" s="213"/>
      <c r="E1685" s="211" t="str">
        <f aca="true">IF(ISERROR($V1685),"",OFFSET('Smelter Look-up'!$D$4,$V1685-4,0)&amp;"")</f>
        <v/>
      </c>
      <c r="F1685" s="214" t="str">
        <f aca="true">IF(ISERROR($V1685),"",OFFSET('Smelter Look-up'!$E$4,$V1685-4,0))</f>
        <v/>
      </c>
      <c r="G1685" s="214" t="str">
        <f aca="true">IF(C1685=$X$4,IF(ISERROR($V1685),"Enter smelter details","RMI"),IF(ISERROR($V1685),"",OFFSET('Smelter Look-up'!$F$4,$V1685-4,0)))</f>
        <v/>
      </c>
      <c r="H1685" s="215" t="str">
        <f aca="true">IF(ISERROR($V1685),"",OFFSET('Smelter Look-up'!$G$4,$V1685-4,0))</f>
        <v/>
      </c>
      <c r="I1685" s="216" t="str">
        <f aca="true">IF(ISERROR($V1685),"",OFFSET('Smelter Look-up'!$H$4,$V1685-4,0))</f>
        <v/>
      </c>
      <c r="J1685" s="216" t="str">
        <f aca="true">IF(ISERROR($V1685),"",OFFSET('Smelter Look-up'!$I$4,$V1685-4,0))</f>
        <v/>
      </c>
      <c r="K1685" s="217"/>
      <c r="L1685" s="217"/>
      <c r="M1685" s="217"/>
      <c r="N1685" s="217"/>
      <c r="O1685" s="217"/>
      <c r="P1685" s="218"/>
      <c r="Q1685" s="219"/>
      <c r="R1685" s="220" t="str">
        <f aca="true">IF(ISERROR($V1685),"",OFFSET('Smelter Look-up'!$C$4,$V1685-4,0)&amp;"")</f>
        <v/>
      </c>
      <c r="S1685" s="221" t="str">
        <f aca="true">IF(B1685="","",IF(ISERROR(MATCH($E1685,CL,0)),"Unknown",INDIRECT("'C'!$A$"&amp;MATCH($E1685,CL,0)+1)))</f>
        <v/>
      </c>
      <c r="T1685" s="221" t="str">
        <f aca="true">IF(B1685="","",IF(ISERROR(MATCH($J1685,SorP!$B$1:$B$6279,0)),"",INDIRECT("'SorP'!$A$"&amp;MATCH($S1685&amp;$J1685,SorP!C:C,0))))</f>
        <v/>
      </c>
      <c r="U1685" s="222"/>
      <c r="V1685" s="223" t="e">
        <f aca="false">IF(C1685="",NA(),IF(OR(C1685="Smelter not listed",C1685="Smelter not yet identified"),MATCH($B1685&amp;$D1685,'Smelter Look-up'!$J:$J,0),MATCH($B1685&amp;$C1685,'Smelter Look-up'!$J:$J,0)))</f>
        <v>#N/A</v>
      </c>
      <c r="X1685" s="179" t="n">
        <f aca="false">IF(AND(C1685="Smelter not listed",OR(LEN(D1685)=0,LEN(E1685)=0)),1,0)</f>
        <v>0</v>
      </c>
      <c r="AB1685" s="224" t="str">
        <f aca="false">B1685&amp;C1685</f>
        <v/>
      </c>
    </row>
    <row r="1686" s="179" customFormat="true" ht="20.25" hidden="false" customHeight="false" outlineLevel="0" collapsed="false">
      <c r="A1686" s="221"/>
      <c r="B1686" s="211" t="str">
        <f aca="false">IF(LEN(A1686)=0,"",INDEX('Smelter Look-up'!$A:$A,MATCH($A1686,'Smelter Look-up'!$E:$E,0)))</f>
        <v/>
      </c>
      <c r="C1686" s="212" t="str">
        <f aca="false">IF(LEN(A1686)=0,"",INDEX('Smelter Look-up'!$C:$C,MATCH($A1686,'Smelter Look-up'!$E:$E,0)))</f>
        <v/>
      </c>
      <c r="D1686" s="213"/>
      <c r="E1686" s="211" t="str">
        <f aca="true">IF(ISERROR($V1686),"",OFFSET('Smelter Look-up'!$D$4,$V1686-4,0)&amp;"")</f>
        <v/>
      </c>
      <c r="F1686" s="214" t="str">
        <f aca="true">IF(ISERROR($V1686),"",OFFSET('Smelter Look-up'!$E$4,$V1686-4,0))</f>
        <v/>
      </c>
      <c r="G1686" s="214" t="str">
        <f aca="true">IF(C1686=$X$4,IF(ISERROR($V1686),"Enter smelter details","RMI"),IF(ISERROR($V1686),"",OFFSET('Smelter Look-up'!$F$4,$V1686-4,0)))</f>
        <v/>
      </c>
      <c r="H1686" s="215" t="str">
        <f aca="true">IF(ISERROR($V1686),"",OFFSET('Smelter Look-up'!$G$4,$V1686-4,0))</f>
        <v/>
      </c>
      <c r="I1686" s="216" t="str">
        <f aca="true">IF(ISERROR($V1686),"",OFFSET('Smelter Look-up'!$H$4,$V1686-4,0))</f>
        <v/>
      </c>
      <c r="J1686" s="216" t="str">
        <f aca="true">IF(ISERROR($V1686),"",OFFSET('Smelter Look-up'!$I$4,$V1686-4,0))</f>
        <v/>
      </c>
      <c r="K1686" s="217"/>
      <c r="L1686" s="217"/>
      <c r="M1686" s="217"/>
      <c r="N1686" s="217"/>
      <c r="O1686" s="217"/>
      <c r="P1686" s="218"/>
      <c r="Q1686" s="219"/>
      <c r="R1686" s="220" t="str">
        <f aca="true">IF(ISERROR($V1686),"",OFFSET('Smelter Look-up'!$C$4,$V1686-4,0)&amp;"")</f>
        <v/>
      </c>
      <c r="S1686" s="221" t="str">
        <f aca="true">IF(B1686="","",IF(ISERROR(MATCH($E1686,CL,0)),"Unknown",INDIRECT("'C'!$A$"&amp;MATCH($E1686,CL,0)+1)))</f>
        <v/>
      </c>
      <c r="T1686" s="221" t="str">
        <f aca="true">IF(B1686="","",IF(ISERROR(MATCH($J1686,SorP!$B$1:$B$6279,0)),"",INDIRECT("'SorP'!$A$"&amp;MATCH($S1686&amp;$J1686,SorP!C:C,0))))</f>
        <v/>
      </c>
      <c r="U1686" s="222"/>
      <c r="V1686" s="223" t="e">
        <f aca="false">IF(C1686="",NA(),IF(OR(C1686="Smelter not listed",C1686="Smelter not yet identified"),MATCH($B1686&amp;$D1686,'Smelter Look-up'!$J:$J,0),MATCH($B1686&amp;$C1686,'Smelter Look-up'!$J:$J,0)))</f>
        <v>#N/A</v>
      </c>
      <c r="X1686" s="179" t="n">
        <f aca="false">IF(AND(C1686="Smelter not listed",OR(LEN(D1686)=0,LEN(E1686)=0)),1,0)</f>
        <v>0</v>
      </c>
      <c r="AB1686" s="224" t="str">
        <f aca="false">B1686&amp;C1686</f>
        <v/>
      </c>
    </row>
    <row r="1687" s="179" customFormat="true" ht="20.25" hidden="false" customHeight="false" outlineLevel="0" collapsed="false">
      <c r="A1687" s="221"/>
      <c r="B1687" s="211" t="str">
        <f aca="false">IF(LEN(A1687)=0,"",INDEX('Smelter Look-up'!$A:$A,MATCH($A1687,'Smelter Look-up'!$E:$E,0)))</f>
        <v/>
      </c>
      <c r="C1687" s="212" t="str">
        <f aca="false">IF(LEN(A1687)=0,"",INDEX('Smelter Look-up'!$C:$C,MATCH($A1687,'Smelter Look-up'!$E:$E,0)))</f>
        <v/>
      </c>
      <c r="D1687" s="213"/>
      <c r="E1687" s="211" t="str">
        <f aca="true">IF(ISERROR($V1687),"",OFFSET('Smelter Look-up'!$D$4,$V1687-4,0)&amp;"")</f>
        <v/>
      </c>
      <c r="F1687" s="214" t="str">
        <f aca="true">IF(ISERROR($V1687),"",OFFSET('Smelter Look-up'!$E$4,$V1687-4,0))</f>
        <v/>
      </c>
      <c r="G1687" s="214" t="str">
        <f aca="true">IF(C1687=$X$4,IF(ISERROR($V1687),"Enter smelter details","RMI"),IF(ISERROR($V1687),"",OFFSET('Smelter Look-up'!$F$4,$V1687-4,0)))</f>
        <v/>
      </c>
      <c r="H1687" s="215" t="str">
        <f aca="true">IF(ISERROR($V1687),"",OFFSET('Smelter Look-up'!$G$4,$V1687-4,0))</f>
        <v/>
      </c>
      <c r="I1687" s="216" t="str">
        <f aca="true">IF(ISERROR($V1687),"",OFFSET('Smelter Look-up'!$H$4,$V1687-4,0))</f>
        <v/>
      </c>
      <c r="J1687" s="216" t="str">
        <f aca="true">IF(ISERROR($V1687),"",OFFSET('Smelter Look-up'!$I$4,$V1687-4,0))</f>
        <v/>
      </c>
      <c r="K1687" s="217"/>
      <c r="L1687" s="217"/>
      <c r="M1687" s="217"/>
      <c r="N1687" s="217"/>
      <c r="O1687" s="217"/>
      <c r="P1687" s="218"/>
      <c r="Q1687" s="219"/>
      <c r="R1687" s="220" t="str">
        <f aca="true">IF(ISERROR($V1687),"",OFFSET('Smelter Look-up'!$C$4,$V1687-4,0)&amp;"")</f>
        <v/>
      </c>
      <c r="S1687" s="221" t="str">
        <f aca="true">IF(B1687="","",IF(ISERROR(MATCH($E1687,CL,0)),"Unknown",INDIRECT("'C'!$A$"&amp;MATCH($E1687,CL,0)+1)))</f>
        <v/>
      </c>
      <c r="T1687" s="221" t="str">
        <f aca="true">IF(B1687="","",IF(ISERROR(MATCH($J1687,SorP!$B$1:$B$6279,0)),"",INDIRECT("'SorP'!$A$"&amp;MATCH($S1687&amp;$J1687,SorP!C:C,0))))</f>
        <v/>
      </c>
      <c r="U1687" s="222"/>
      <c r="V1687" s="223" t="e">
        <f aca="false">IF(C1687="",NA(),IF(OR(C1687="Smelter not listed",C1687="Smelter not yet identified"),MATCH($B1687&amp;$D1687,'Smelter Look-up'!$J:$J,0),MATCH($B1687&amp;$C1687,'Smelter Look-up'!$J:$J,0)))</f>
        <v>#N/A</v>
      </c>
      <c r="X1687" s="179" t="n">
        <f aca="false">IF(AND(C1687="Smelter not listed",OR(LEN(D1687)=0,LEN(E1687)=0)),1,0)</f>
        <v>0</v>
      </c>
      <c r="AB1687" s="224" t="str">
        <f aca="false">B1687&amp;C1687</f>
        <v/>
      </c>
    </row>
    <row r="1688" s="179" customFormat="true" ht="20.25" hidden="false" customHeight="false" outlineLevel="0" collapsed="false">
      <c r="A1688" s="221"/>
      <c r="B1688" s="211" t="str">
        <f aca="false">IF(LEN(A1688)=0,"",INDEX('Smelter Look-up'!$A:$A,MATCH($A1688,'Smelter Look-up'!$E:$E,0)))</f>
        <v/>
      </c>
      <c r="C1688" s="212" t="str">
        <f aca="false">IF(LEN(A1688)=0,"",INDEX('Smelter Look-up'!$C:$C,MATCH($A1688,'Smelter Look-up'!$E:$E,0)))</f>
        <v/>
      </c>
      <c r="D1688" s="213"/>
      <c r="E1688" s="211" t="str">
        <f aca="true">IF(ISERROR($V1688),"",OFFSET('Smelter Look-up'!$D$4,$V1688-4,0)&amp;"")</f>
        <v/>
      </c>
      <c r="F1688" s="214" t="str">
        <f aca="true">IF(ISERROR($V1688),"",OFFSET('Smelter Look-up'!$E$4,$V1688-4,0))</f>
        <v/>
      </c>
      <c r="G1688" s="214" t="str">
        <f aca="true">IF(C1688=$X$4,IF(ISERROR($V1688),"Enter smelter details","RMI"),IF(ISERROR($V1688),"",OFFSET('Smelter Look-up'!$F$4,$V1688-4,0)))</f>
        <v/>
      </c>
      <c r="H1688" s="215" t="str">
        <f aca="true">IF(ISERROR($V1688),"",OFFSET('Smelter Look-up'!$G$4,$V1688-4,0))</f>
        <v/>
      </c>
      <c r="I1688" s="216" t="str">
        <f aca="true">IF(ISERROR($V1688),"",OFFSET('Smelter Look-up'!$H$4,$V1688-4,0))</f>
        <v/>
      </c>
      <c r="J1688" s="216" t="str">
        <f aca="true">IF(ISERROR($V1688),"",OFFSET('Smelter Look-up'!$I$4,$V1688-4,0))</f>
        <v/>
      </c>
      <c r="K1688" s="217"/>
      <c r="L1688" s="217"/>
      <c r="M1688" s="217"/>
      <c r="N1688" s="217"/>
      <c r="O1688" s="217"/>
      <c r="P1688" s="218"/>
      <c r="Q1688" s="219"/>
      <c r="R1688" s="220" t="str">
        <f aca="true">IF(ISERROR($V1688),"",OFFSET('Smelter Look-up'!$C$4,$V1688-4,0)&amp;"")</f>
        <v/>
      </c>
      <c r="S1688" s="221" t="str">
        <f aca="true">IF(B1688="","",IF(ISERROR(MATCH($E1688,CL,0)),"Unknown",INDIRECT("'C'!$A$"&amp;MATCH($E1688,CL,0)+1)))</f>
        <v/>
      </c>
      <c r="T1688" s="221" t="str">
        <f aca="true">IF(B1688="","",IF(ISERROR(MATCH($J1688,SorP!$B$1:$B$6279,0)),"",INDIRECT("'SorP'!$A$"&amp;MATCH($S1688&amp;$J1688,SorP!C:C,0))))</f>
        <v/>
      </c>
      <c r="U1688" s="222"/>
      <c r="V1688" s="223" t="e">
        <f aca="false">IF(C1688="",NA(),IF(OR(C1688="Smelter not listed",C1688="Smelter not yet identified"),MATCH($B1688&amp;$D1688,'Smelter Look-up'!$J:$J,0),MATCH($B1688&amp;$C1688,'Smelter Look-up'!$J:$J,0)))</f>
        <v>#N/A</v>
      </c>
      <c r="X1688" s="179" t="n">
        <f aca="false">IF(AND(C1688="Smelter not listed",OR(LEN(D1688)=0,LEN(E1688)=0)),1,0)</f>
        <v>0</v>
      </c>
      <c r="AB1688" s="224" t="str">
        <f aca="false">B1688&amp;C1688</f>
        <v/>
      </c>
    </row>
    <row r="1689" s="179" customFormat="true" ht="20.25" hidden="false" customHeight="false" outlineLevel="0" collapsed="false">
      <c r="A1689" s="221"/>
      <c r="B1689" s="211" t="str">
        <f aca="false">IF(LEN(A1689)=0,"",INDEX('Smelter Look-up'!$A:$A,MATCH($A1689,'Smelter Look-up'!$E:$E,0)))</f>
        <v/>
      </c>
      <c r="C1689" s="212" t="str">
        <f aca="false">IF(LEN(A1689)=0,"",INDEX('Smelter Look-up'!$C:$C,MATCH($A1689,'Smelter Look-up'!$E:$E,0)))</f>
        <v/>
      </c>
      <c r="D1689" s="213"/>
      <c r="E1689" s="211" t="str">
        <f aca="true">IF(ISERROR($V1689),"",OFFSET('Smelter Look-up'!$D$4,$V1689-4,0)&amp;"")</f>
        <v/>
      </c>
      <c r="F1689" s="214" t="str">
        <f aca="true">IF(ISERROR($V1689),"",OFFSET('Smelter Look-up'!$E$4,$V1689-4,0))</f>
        <v/>
      </c>
      <c r="G1689" s="214" t="str">
        <f aca="true">IF(C1689=$X$4,IF(ISERROR($V1689),"Enter smelter details","RMI"),IF(ISERROR($V1689),"",OFFSET('Smelter Look-up'!$F$4,$V1689-4,0)))</f>
        <v/>
      </c>
      <c r="H1689" s="215" t="str">
        <f aca="true">IF(ISERROR($V1689),"",OFFSET('Smelter Look-up'!$G$4,$V1689-4,0))</f>
        <v/>
      </c>
      <c r="I1689" s="216" t="str">
        <f aca="true">IF(ISERROR($V1689),"",OFFSET('Smelter Look-up'!$H$4,$V1689-4,0))</f>
        <v/>
      </c>
      <c r="J1689" s="216" t="str">
        <f aca="true">IF(ISERROR($V1689),"",OFFSET('Smelter Look-up'!$I$4,$V1689-4,0))</f>
        <v/>
      </c>
      <c r="K1689" s="217"/>
      <c r="L1689" s="217"/>
      <c r="M1689" s="217"/>
      <c r="N1689" s="217"/>
      <c r="O1689" s="217"/>
      <c r="P1689" s="218"/>
      <c r="Q1689" s="219"/>
      <c r="R1689" s="220" t="str">
        <f aca="true">IF(ISERROR($V1689),"",OFFSET('Smelter Look-up'!$C$4,$V1689-4,0)&amp;"")</f>
        <v/>
      </c>
      <c r="S1689" s="221" t="str">
        <f aca="true">IF(B1689="","",IF(ISERROR(MATCH($E1689,CL,0)),"Unknown",INDIRECT("'C'!$A$"&amp;MATCH($E1689,CL,0)+1)))</f>
        <v/>
      </c>
      <c r="T1689" s="221" t="str">
        <f aca="true">IF(B1689="","",IF(ISERROR(MATCH($J1689,SorP!$B$1:$B$6279,0)),"",INDIRECT("'SorP'!$A$"&amp;MATCH($S1689&amp;$J1689,SorP!C:C,0))))</f>
        <v/>
      </c>
      <c r="U1689" s="222"/>
      <c r="V1689" s="223" t="e">
        <f aca="false">IF(C1689="",NA(),IF(OR(C1689="Smelter not listed",C1689="Smelter not yet identified"),MATCH($B1689&amp;$D1689,'Smelter Look-up'!$J:$J,0),MATCH($B1689&amp;$C1689,'Smelter Look-up'!$J:$J,0)))</f>
        <v>#N/A</v>
      </c>
      <c r="X1689" s="179" t="n">
        <f aca="false">IF(AND(C1689="Smelter not listed",OR(LEN(D1689)=0,LEN(E1689)=0)),1,0)</f>
        <v>0</v>
      </c>
      <c r="AB1689" s="224" t="str">
        <f aca="false">B1689&amp;C1689</f>
        <v/>
      </c>
    </row>
    <row r="1690" s="179" customFormat="true" ht="20.25" hidden="false" customHeight="false" outlineLevel="0" collapsed="false">
      <c r="A1690" s="221"/>
      <c r="B1690" s="211" t="str">
        <f aca="false">IF(LEN(A1690)=0,"",INDEX('Smelter Look-up'!$A:$A,MATCH($A1690,'Smelter Look-up'!$E:$E,0)))</f>
        <v/>
      </c>
      <c r="C1690" s="212" t="str">
        <f aca="false">IF(LEN(A1690)=0,"",INDEX('Smelter Look-up'!$C:$C,MATCH($A1690,'Smelter Look-up'!$E:$E,0)))</f>
        <v/>
      </c>
      <c r="D1690" s="213"/>
      <c r="E1690" s="211" t="str">
        <f aca="true">IF(ISERROR($V1690),"",OFFSET('Smelter Look-up'!$D$4,$V1690-4,0)&amp;"")</f>
        <v/>
      </c>
      <c r="F1690" s="214" t="str">
        <f aca="true">IF(ISERROR($V1690),"",OFFSET('Smelter Look-up'!$E$4,$V1690-4,0))</f>
        <v/>
      </c>
      <c r="G1690" s="214" t="str">
        <f aca="true">IF(C1690=$X$4,IF(ISERROR($V1690),"Enter smelter details","RMI"),IF(ISERROR($V1690),"",OFFSET('Smelter Look-up'!$F$4,$V1690-4,0)))</f>
        <v/>
      </c>
      <c r="H1690" s="215" t="str">
        <f aca="true">IF(ISERROR($V1690),"",OFFSET('Smelter Look-up'!$G$4,$V1690-4,0))</f>
        <v/>
      </c>
      <c r="I1690" s="216" t="str">
        <f aca="true">IF(ISERROR($V1690),"",OFFSET('Smelter Look-up'!$H$4,$V1690-4,0))</f>
        <v/>
      </c>
      <c r="J1690" s="216" t="str">
        <f aca="true">IF(ISERROR($V1690),"",OFFSET('Smelter Look-up'!$I$4,$V1690-4,0))</f>
        <v/>
      </c>
      <c r="K1690" s="217"/>
      <c r="L1690" s="217"/>
      <c r="M1690" s="217"/>
      <c r="N1690" s="217"/>
      <c r="O1690" s="217"/>
      <c r="P1690" s="218"/>
      <c r="Q1690" s="219"/>
      <c r="R1690" s="220" t="str">
        <f aca="true">IF(ISERROR($V1690),"",OFFSET('Smelter Look-up'!$C$4,$V1690-4,0)&amp;"")</f>
        <v/>
      </c>
      <c r="S1690" s="221" t="str">
        <f aca="true">IF(B1690="","",IF(ISERROR(MATCH($E1690,CL,0)),"Unknown",INDIRECT("'C'!$A$"&amp;MATCH($E1690,CL,0)+1)))</f>
        <v/>
      </c>
      <c r="T1690" s="221" t="str">
        <f aca="true">IF(B1690="","",IF(ISERROR(MATCH($J1690,SorP!$B$1:$B$6279,0)),"",INDIRECT("'SorP'!$A$"&amp;MATCH($S1690&amp;$J1690,SorP!C:C,0))))</f>
        <v/>
      </c>
      <c r="U1690" s="222"/>
      <c r="V1690" s="223" t="e">
        <f aca="false">IF(C1690="",NA(),IF(OR(C1690="Smelter not listed",C1690="Smelter not yet identified"),MATCH($B1690&amp;$D1690,'Smelter Look-up'!$J:$J,0),MATCH($B1690&amp;$C1690,'Smelter Look-up'!$J:$J,0)))</f>
        <v>#N/A</v>
      </c>
      <c r="X1690" s="179" t="n">
        <f aca="false">IF(AND(C1690="Smelter not listed",OR(LEN(D1690)=0,LEN(E1690)=0)),1,0)</f>
        <v>0</v>
      </c>
      <c r="AB1690" s="224" t="str">
        <f aca="false">B1690&amp;C1690</f>
        <v/>
      </c>
    </row>
    <row r="1691" s="179" customFormat="true" ht="20.25" hidden="false" customHeight="false" outlineLevel="0" collapsed="false">
      <c r="A1691" s="221"/>
      <c r="B1691" s="211" t="str">
        <f aca="false">IF(LEN(A1691)=0,"",INDEX('Smelter Look-up'!$A:$A,MATCH($A1691,'Smelter Look-up'!$E:$E,0)))</f>
        <v/>
      </c>
      <c r="C1691" s="212" t="str">
        <f aca="false">IF(LEN(A1691)=0,"",INDEX('Smelter Look-up'!$C:$C,MATCH($A1691,'Smelter Look-up'!$E:$E,0)))</f>
        <v/>
      </c>
      <c r="D1691" s="213"/>
      <c r="E1691" s="211" t="str">
        <f aca="true">IF(ISERROR($V1691),"",OFFSET('Smelter Look-up'!$D$4,$V1691-4,0)&amp;"")</f>
        <v/>
      </c>
      <c r="F1691" s="214" t="str">
        <f aca="true">IF(ISERROR($V1691),"",OFFSET('Smelter Look-up'!$E$4,$V1691-4,0))</f>
        <v/>
      </c>
      <c r="G1691" s="214" t="str">
        <f aca="true">IF(C1691=$X$4,IF(ISERROR($V1691),"Enter smelter details","RMI"),IF(ISERROR($V1691),"",OFFSET('Smelter Look-up'!$F$4,$V1691-4,0)))</f>
        <v/>
      </c>
      <c r="H1691" s="215" t="str">
        <f aca="true">IF(ISERROR($V1691),"",OFFSET('Smelter Look-up'!$G$4,$V1691-4,0))</f>
        <v/>
      </c>
      <c r="I1691" s="216" t="str">
        <f aca="true">IF(ISERROR($V1691),"",OFFSET('Smelter Look-up'!$H$4,$V1691-4,0))</f>
        <v/>
      </c>
      <c r="J1691" s="216" t="str">
        <f aca="true">IF(ISERROR($V1691),"",OFFSET('Smelter Look-up'!$I$4,$V1691-4,0))</f>
        <v/>
      </c>
      <c r="K1691" s="217"/>
      <c r="L1691" s="217"/>
      <c r="M1691" s="217"/>
      <c r="N1691" s="217"/>
      <c r="O1691" s="217"/>
      <c r="P1691" s="218"/>
      <c r="Q1691" s="219"/>
      <c r="R1691" s="220" t="str">
        <f aca="true">IF(ISERROR($V1691),"",OFFSET('Smelter Look-up'!$C$4,$V1691-4,0)&amp;"")</f>
        <v/>
      </c>
      <c r="S1691" s="221" t="str">
        <f aca="true">IF(B1691="","",IF(ISERROR(MATCH($E1691,CL,0)),"Unknown",INDIRECT("'C'!$A$"&amp;MATCH($E1691,CL,0)+1)))</f>
        <v/>
      </c>
      <c r="T1691" s="221" t="str">
        <f aca="true">IF(B1691="","",IF(ISERROR(MATCH($J1691,SorP!$B$1:$B$6279,0)),"",INDIRECT("'SorP'!$A$"&amp;MATCH($S1691&amp;$J1691,SorP!C:C,0))))</f>
        <v/>
      </c>
      <c r="U1691" s="222"/>
      <c r="V1691" s="223" t="e">
        <f aca="false">IF(C1691="",NA(),IF(OR(C1691="Smelter not listed",C1691="Smelter not yet identified"),MATCH($B1691&amp;$D1691,'Smelter Look-up'!$J:$J,0),MATCH($B1691&amp;$C1691,'Smelter Look-up'!$J:$J,0)))</f>
        <v>#N/A</v>
      </c>
      <c r="X1691" s="179" t="n">
        <f aca="false">IF(AND(C1691="Smelter not listed",OR(LEN(D1691)=0,LEN(E1691)=0)),1,0)</f>
        <v>0</v>
      </c>
      <c r="AB1691" s="224" t="str">
        <f aca="false">B1691&amp;C1691</f>
        <v/>
      </c>
    </row>
    <row r="1692" s="179" customFormat="true" ht="20.25" hidden="false" customHeight="false" outlineLevel="0" collapsed="false">
      <c r="A1692" s="221"/>
      <c r="B1692" s="211" t="str">
        <f aca="false">IF(LEN(A1692)=0,"",INDEX('Smelter Look-up'!$A:$A,MATCH($A1692,'Smelter Look-up'!$E:$E,0)))</f>
        <v/>
      </c>
      <c r="C1692" s="212" t="str">
        <f aca="false">IF(LEN(A1692)=0,"",INDEX('Smelter Look-up'!$C:$C,MATCH($A1692,'Smelter Look-up'!$E:$E,0)))</f>
        <v/>
      </c>
      <c r="D1692" s="213"/>
      <c r="E1692" s="211" t="str">
        <f aca="true">IF(ISERROR($V1692),"",OFFSET('Smelter Look-up'!$D$4,$V1692-4,0)&amp;"")</f>
        <v/>
      </c>
      <c r="F1692" s="214" t="str">
        <f aca="true">IF(ISERROR($V1692),"",OFFSET('Smelter Look-up'!$E$4,$V1692-4,0))</f>
        <v/>
      </c>
      <c r="G1692" s="214" t="str">
        <f aca="true">IF(C1692=$X$4,IF(ISERROR($V1692),"Enter smelter details","RMI"),IF(ISERROR($V1692),"",OFFSET('Smelter Look-up'!$F$4,$V1692-4,0)))</f>
        <v/>
      </c>
      <c r="H1692" s="215" t="str">
        <f aca="true">IF(ISERROR($V1692),"",OFFSET('Smelter Look-up'!$G$4,$V1692-4,0))</f>
        <v/>
      </c>
      <c r="I1692" s="216" t="str">
        <f aca="true">IF(ISERROR($V1692),"",OFFSET('Smelter Look-up'!$H$4,$V1692-4,0))</f>
        <v/>
      </c>
      <c r="J1692" s="216" t="str">
        <f aca="true">IF(ISERROR($V1692),"",OFFSET('Smelter Look-up'!$I$4,$V1692-4,0))</f>
        <v/>
      </c>
      <c r="K1692" s="217"/>
      <c r="L1692" s="217"/>
      <c r="M1692" s="217"/>
      <c r="N1692" s="217"/>
      <c r="O1692" s="217"/>
      <c r="P1692" s="218"/>
      <c r="Q1692" s="219"/>
      <c r="R1692" s="220" t="str">
        <f aca="true">IF(ISERROR($V1692),"",OFFSET('Smelter Look-up'!$C$4,$V1692-4,0)&amp;"")</f>
        <v/>
      </c>
      <c r="S1692" s="221" t="str">
        <f aca="true">IF(B1692="","",IF(ISERROR(MATCH($E1692,CL,0)),"Unknown",INDIRECT("'C'!$A$"&amp;MATCH($E1692,CL,0)+1)))</f>
        <v/>
      </c>
      <c r="T1692" s="221" t="str">
        <f aca="true">IF(B1692="","",IF(ISERROR(MATCH($J1692,SorP!$B$1:$B$6279,0)),"",INDIRECT("'SorP'!$A$"&amp;MATCH($S1692&amp;$J1692,SorP!C:C,0))))</f>
        <v/>
      </c>
      <c r="U1692" s="222"/>
      <c r="V1692" s="223" t="e">
        <f aca="false">IF(C1692="",NA(),IF(OR(C1692="Smelter not listed",C1692="Smelter not yet identified"),MATCH($B1692&amp;$D1692,'Smelter Look-up'!$J:$J,0),MATCH($B1692&amp;$C1692,'Smelter Look-up'!$J:$J,0)))</f>
        <v>#N/A</v>
      </c>
      <c r="X1692" s="179" t="n">
        <f aca="false">IF(AND(C1692="Smelter not listed",OR(LEN(D1692)=0,LEN(E1692)=0)),1,0)</f>
        <v>0</v>
      </c>
      <c r="AB1692" s="224" t="str">
        <f aca="false">B1692&amp;C1692</f>
        <v/>
      </c>
    </row>
    <row r="1693" s="179" customFormat="true" ht="20.25" hidden="false" customHeight="false" outlineLevel="0" collapsed="false">
      <c r="A1693" s="221"/>
      <c r="B1693" s="211" t="str">
        <f aca="false">IF(LEN(A1693)=0,"",INDEX('Smelter Look-up'!$A:$A,MATCH($A1693,'Smelter Look-up'!$E:$E,0)))</f>
        <v/>
      </c>
      <c r="C1693" s="212" t="str">
        <f aca="false">IF(LEN(A1693)=0,"",INDEX('Smelter Look-up'!$C:$C,MATCH($A1693,'Smelter Look-up'!$E:$E,0)))</f>
        <v/>
      </c>
      <c r="D1693" s="213"/>
      <c r="E1693" s="211" t="str">
        <f aca="true">IF(ISERROR($V1693),"",OFFSET('Smelter Look-up'!$D$4,$V1693-4,0)&amp;"")</f>
        <v/>
      </c>
      <c r="F1693" s="214" t="str">
        <f aca="true">IF(ISERROR($V1693),"",OFFSET('Smelter Look-up'!$E$4,$V1693-4,0))</f>
        <v/>
      </c>
      <c r="G1693" s="214" t="str">
        <f aca="true">IF(C1693=$X$4,IF(ISERROR($V1693),"Enter smelter details","RMI"),IF(ISERROR($V1693),"",OFFSET('Smelter Look-up'!$F$4,$V1693-4,0)))</f>
        <v/>
      </c>
      <c r="H1693" s="215" t="str">
        <f aca="true">IF(ISERROR($V1693),"",OFFSET('Smelter Look-up'!$G$4,$V1693-4,0))</f>
        <v/>
      </c>
      <c r="I1693" s="216" t="str">
        <f aca="true">IF(ISERROR($V1693),"",OFFSET('Smelter Look-up'!$H$4,$V1693-4,0))</f>
        <v/>
      </c>
      <c r="J1693" s="216" t="str">
        <f aca="true">IF(ISERROR($V1693),"",OFFSET('Smelter Look-up'!$I$4,$V1693-4,0))</f>
        <v/>
      </c>
      <c r="K1693" s="217"/>
      <c r="L1693" s="217"/>
      <c r="M1693" s="217"/>
      <c r="N1693" s="217"/>
      <c r="O1693" s="217"/>
      <c r="P1693" s="218"/>
      <c r="Q1693" s="219"/>
      <c r="R1693" s="220" t="str">
        <f aca="true">IF(ISERROR($V1693),"",OFFSET('Smelter Look-up'!$C$4,$V1693-4,0)&amp;"")</f>
        <v/>
      </c>
      <c r="S1693" s="221" t="str">
        <f aca="true">IF(B1693="","",IF(ISERROR(MATCH($E1693,CL,0)),"Unknown",INDIRECT("'C'!$A$"&amp;MATCH($E1693,CL,0)+1)))</f>
        <v/>
      </c>
      <c r="T1693" s="221" t="str">
        <f aca="true">IF(B1693="","",IF(ISERROR(MATCH($J1693,SorP!$B$1:$B$6279,0)),"",INDIRECT("'SorP'!$A$"&amp;MATCH($S1693&amp;$J1693,SorP!C:C,0))))</f>
        <v/>
      </c>
      <c r="U1693" s="222"/>
      <c r="V1693" s="223" t="e">
        <f aca="false">IF(C1693="",NA(),IF(OR(C1693="Smelter not listed",C1693="Smelter not yet identified"),MATCH($B1693&amp;$D1693,'Smelter Look-up'!$J:$J,0),MATCH($B1693&amp;$C1693,'Smelter Look-up'!$J:$J,0)))</f>
        <v>#N/A</v>
      </c>
      <c r="X1693" s="179" t="n">
        <f aca="false">IF(AND(C1693="Smelter not listed",OR(LEN(D1693)=0,LEN(E1693)=0)),1,0)</f>
        <v>0</v>
      </c>
      <c r="AB1693" s="224" t="str">
        <f aca="false">B1693&amp;C1693</f>
        <v/>
      </c>
    </row>
    <row r="1694" s="179" customFormat="true" ht="20.25" hidden="false" customHeight="false" outlineLevel="0" collapsed="false">
      <c r="A1694" s="221"/>
      <c r="B1694" s="211" t="str">
        <f aca="false">IF(LEN(A1694)=0,"",INDEX('Smelter Look-up'!$A:$A,MATCH($A1694,'Smelter Look-up'!$E:$E,0)))</f>
        <v/>
      </c>
      <c r="C1694" s="212" t="str">
        <f aca="false">IF(LEN(A1694)=0,"",INDEX('Smelter Look-up'!$C:$C,MATCH($A1694,'Smelter Look-up'!$E:$E,0)))</f>
        <v/>
      </c>
      <c r="D1694" s="213"/>
      <c r="E1694" s="211" t="str">
        <f aca="true">IF(ISERROR($V1694),"",OFFSET('Smelter Look-up'!$D$4,$V1694-4,0)&amp;"")</f>
        <v/>
      </c>
      <c r="F1694" s="214" t="str">
        <f aca="true">IF(ISERROR($V1694),"",OFFSET('Smelter Look-up'!$E$4,$V1694-4,0))</f>
        <v/>
      </c>
      <c r="G1694" s="214" t="str">
        <f aca="true">IF(C1694=$X$4,IF(ISERROR($V1694),"Enter smelter details","RMI"),IF(ISERROR($V1694),"",OFFSET('Smelter Look-up'!$F$4,$V1694-4,0)))</f>
        <v/>
      </c>
      <c r="H1694" s="215" t="str">
        <f aca="true">IF(ISERROR($V1694),"",OFFSET('Smelter Look-up'!$G$4,$V1694-4,0))</f>
        <v/>
      </c>
      <c r="I1694" s="216" t="str">
        <f aca="true">IF(ISERROR($V1694),"",OFFSET('Smelter Look-up'!$H$4,$V1694-4,0))</f>
        <v/>
      </c>
      <c r="J1694" s="216" t="str">
        <f aca="true">IF(ISERROR($V1694),"",OFFSET('Smelter Look-up'!$I$4,$V1694-4,0))</f>
        <v/>
      </c>
      <c r="K1694" s="217"/>
      <c r="L1694" s="217"/>
      <c r="M1694" s="217"/>
      <c r="N1694" s="217"/>
      <c r="O1694" s="217"/>
      <c r="P1694" s="218"/>
      <c r="Q1694" s="219"/>
      <c r="R1694" s="220" t="str">
        <f aca="true">IF(ISERROR($V1694),"",OFFSET('Smelter Look-up'!$C$4,$V1694-4,0)&amp;"")</f>
        <v/>
      </c>
      <c r="S1694" s="221" t="str">
        <f aca="true">IF(B1694="","",IF(ISERROR(MATCH($E1694,CL,0)),"Unknown",INDIRECT("'C'!$A$"&amp;MATCH($E1694,CL,0)+1)))</f>
        <v/>
      </c>
      <c r="T1694" s="221" t="str">
        <f aca="true">IF(B1694="","",IF(ISERROR(MATCH($J1694,SorP!$B$1:$B$6279,0)),"",INDIRECT("'SorP'!$A$"&amp;MATCH($S1694&amp;$J1694,SorP!C:C,0))))</f>
        <v/>
      </c>
      <c r="U1694" s="222"/>
      <c r="V1694" s="223" t="e">
        <f aca="false">IF(C1694="",NA(),IF(OR(C1694="Smelter not listed",C1694="Smelter not yet identified"),MATCH($B1694&amp;$D1694,'Smelter Look-up'!$J:$J,0),MATCH($B1694&amp;$C1694,'Smelter Look-up'!$J:$J,0)))</f>
        <v>#N/A</v>
      </c>
      <c r="X1694" s="179" t="n">
        <f aca="false">IF(AND(C1694="Smelter not listed",OR(LEN(D1694)=0,LEN(E1694)=0)),1,0)</f>
        <v>0</v>
      </c>
      <c r="AB1694" s="224" t="str">
        <f aca="false">B1694&amp;C1694</f>
        <v/>
      </c>
    </row>
    <row r="1695" s="179" customFormat="true" ht="20.25" hidden="false" customHeight="false" outlineLevel="0" collapsed="false">
      <c r="A1695" s="221"/>
      <c r="B1695" s="211" t="str">
        <f aca="false">IF(LEN(A1695)=0,"",INDEX('Smelter Look-up'!$A:$A,MATCH($A1695,'Smelter Look-up'!$E:$E,0)))</f>
        <v/>
      </c>
      <c r="C1695" s="212" t="str">
        <f aca="false">IF(LEN(A1695)=0,"",INDEX('Smelter Look-up'!$C:$C,MATCH($A1695,'Smelter Look-up'!$E:$E,0)))</f>
        <v/>
      </c>
      <c r="D1695" s="213"/>
      <c r="E1695" s="211" t="str">
        <f aca="true">IF(ISERROR($V1695),"",OFFSET('Smelter Look-up'!$D$4,$V1695-4,0)&amp;"")</f>
        <v/>
      </c>
      <c r="F1695" s="214" t="str">
        <f aca="true">IF(ISERROR($V1695),"",OFFSET('Smelter Look-up'!$E$4,$V1695-4,0))</f>
        <v/>
      </c>
      <c r="G1695" s="214" t="str">
        <f aca="true">IF(C1695=$X$4,IF(ISERROR($V1695),"Enter smelter details","RMI"),IF(ISERROR($V1695),"",OFFSET('Smelter Look-up'!$F$4,$V1695-4,0)))</f>
        <v/>
      </c>
      <c r="H1695" s="215" t="str">
        <f aca="true">IF(ISERROR($V1695),"",OFFSET('Smelter Look-up'!$G$4,$V1695-4,0))</f>
        <v/>
      </c>
      <c r="I1695" s="216" t="str">
        <f aca="true">IF(ISERROR($V1695),"",OFFSET('Smelter Look-up'!$H$4,$V1695-4,0))</f>
        <v/>
      </c>
      <c r="J1695" s="216" t="str">
        <f aca="true">IF(ISERROR($V1695),"",OFFSET('Smelter Look-up'!$I$4,$V1695-4,0))</f>
        <v/>
      </c>
      <c r="K1695" s="217"/>
      <c r="L1695" s="217"/>
      <c r="M1695" s="217"/>
      <c r="N1695" s="217"/>
      <c r="O1695" s="217"/>
      <c r="P1695" s="218"/>
      <c r="Q1695" s="219"/>
      <c r="R1695" s="220" t="str">
        <f aca="true">IF(ISERROR($V1695),"",OFFSET('Smelter Look-up'!$C$4,$V1695-4,0)&amp;"")</f>
        <v/>
      </c>
      <c r="S1695" s="221" t="str">
        <f aca="true">IF(B1695="","",IF(ISERROR(MATCH($E1695,CL,0)),"Unknown",INDIRECT("'C'!$A$"&amp;MATCH($E1695,CL,0)+1)))</f>
        <v/>
      </c>
      <c r="T1695" s="221" t="str">
        <f aca="true">IF(B1695="","",IF(ISERROR(MATCH($J1695,SorP!$B$1:$B$6279,0)),"",INDIRECT("'SorP'!$A$"&amp;MATCH($S1695&amp;$J1695,SorP!C:C,0))))</f>
        <v/>
      </c>
      <c r="U1695" s="222"/>
      <c r="V1695" s="223" t="e">
        <f aca="false">IF(C1695="",NA(),IF(OR(C1695="Smelter not listed",C1695="Smelter not yet identified"),MATCH($B1695&amp;$D1695,'Smelter Look-up'!$J:$J,0),MATCH($B1695&amp;$C1695,'Smelter Look-up'!$J:$J,0)))</f>
        <v>#N/A</v>
      </c>
      <c r="X1695" s="179" t="n">
        <f aca="false">IF(AND(C1695="Smelter not listed",OR(LEN(D1695)=0,LEN(E1695)=0)),1,0)</f>
        <v>0</v>
      </c>
      <c r="AB1695" s="224" t="str">
        <f aca="false">B1695&amp;C1695</f>
        <v/>
      </c>
    </row>
    <row r="1696" s="179" customFormat="true" ht="20.25" hidden="false" customHeight="false" outlineLevel="0" collapsed="false">
      <c r="A1696" s="221"/>
      <c r="B1696" s="211" t="str">
        <f aca="false">IF(LEN(A1696)=0,"",INDEX('Smelter Look-up'!$A:$A,MATCH($A1696,'Smelter Look-up'!$E:$E,0)))</f>
        <v/>
      </c>
      <c r="C1696" s="212" t="str">
        <f aca="false">IF(LEN(A1696)=0,"",INDEX('Smelter Look-up'!$C:$C,MATCH($A1696,'Smelter Look-up'!$E:$E,0)))</f>
        <v/>
      </c>
      <c r="D1696" s="213"/>
      <c r="E1696" s="211" t="str">
        <f aca="true">IF(ISERROR($V1696),"",OFFSET('Smelter Look-up'!$D$4,$V1696-4,0)&amp;"")</f>
        <v/>
      </c>
      <c r="F1696" s="214" t="str">
        <f aca="true">IF(ISERROR($V1696),"",OFFSET('Smelter Look-up'!$E$4,$V1696-4,0))</f>
        <v/>
      </c>
      <c r="G1696" s="214" t="str">
        <f aca="true">IF(C1696=$X$4,IF(ISERROR($V1696),"Enter smelter details","RMI"),IF(ISERROR($V1696),"",OFFSET('Smelter Look-up'!$F$4,$V1696-4,0)))</f>
        <v/>
      </c>
      <c r="H1696" s="215" t="str">
        <f aca="true">IF(ISERROR($V1696),"",OFFSET('Smelter Look-up'!$G$4,$V1696-4,0))</f>
        <v/>
      </c>
      <c r="I1696" s="216" t="str">
        <f aca="true">IF(ISERROR($V1696),"",OFFSET('Smelter Look-up'!$H$4,$V1696-4,0))</f>
        <v/>
      </c>
      <c r="J1696" s="216" t="str">
        <f aca="true">IF(ISERROR($V1696),"",OFFSET('Smelter Look-up'!$I$4,$V1696-4,0))</f>
        <v/>
      </c>
      <c r="K1696" s="217"/>
      <c r="L1696" s="217"/>
      <c r="M1696" s="217"/>
      <c r="N1696" s="217"/>
      <c r="O1696" s="217"/>
      <c r="P1696" s="218"/>
      <c r="Q1696" s="219"/>
      <c r="R1696" s="220" t="str">
        <f aca="true">IF(ISERROR($V1696),"",OFFSET('Smelter Look-up'!$C$4,$V1696-4,0)&amp;"")</f>
        <v/>
      </c>
      <c r="S1696" s="221" t="str">
        <f aca="true">IF(B1696="","",IF(ISERROR(MATCH($E1696,CL,0)),"Unknown",INDIRECT("'C'!$A$"&amp;MATCH($E1696,CL,0)+1)))</f>
        <v/>
      </c>
      <c r="T1696" s="221" t="str">
        <f aca="true">IF(B1696="","",IF(ISERROR(MATCH($J1696,SorP!$B$1:$B$6279,0)),"",INDIRECT("'SorP'!$A$"&amp;MATCH($S1696&amp;$J1696,SorP!C:C,0))))</f>
        <v/>
      </c>
      <c r="U1696" s="222"/>
      <c r="V1696" s="223" t="e">
        <f aca="false">IF(C1696="",NA(),IF(OR(C1696="Smelter not listed",C1696="Smelter not yet identified"),MATCH($B1696&amp;$D1696,'Smelter Look-up'!$J:$J,0),MATCH($B1696&amp;$C1696,'Smelter Look-up'!$J:$J,0)))</f>
        <v>#N/A</v>
      </c>
      <c r="X1696" s="179" t="n">
        <f aca="false">IF(AND(C1696="Smelter not listed",OR(LEN(D1696)=0,LEN(E1696)=0)),1,0)</f>
        <v>0</v>
      </c>
      <c r="AB1696" s="224" t="str">
        <f aca="false">B1696&amp;C1696</f>
        <v/>
      </c>
    </row>
    <row r="1697" s="179" customFormat="true" ht="20.25" hidden="false" customHeight="false" outlineLevel="0" collapsed="false">
      <c r="A1697" s="221"/>
      <c r="B1697" s="211" t="str">
        <f aca="false">IF(LEN(A1697)=0,"",INDEX('Smelter Look-up'!$A:$A,MATCH($A1697,'Smelter Look-up'!$E:$E,0)))</f>
        <v/>
      </c>
      <c r="C1697" s="212" t="str">
        <f aca="false">IF(LEN(A1697)=0,"",INDEX('Smelter Look-up'!$C:$C,MATCH($A1697,'Smelter Look-up'!$E:$E,0)))</f>
        <v/>
      </c>
      <c r="D1697" s="213"/>
      <c r="E1697" s="211" t="str">
        <f aca="true">IF(ISERROR($V1697),"",OFFSET('Smelter Look-up'!$D$4,$V1697-4,0)&amp;"")</f>
        <v/>
      </c>
      <c r="F1697" s="214" t="str">
        <f aca="true">IF(ISERROR($V1697),"",OFFSET('Smelter Look-up'!$E$4,$V1697-4,0))</f>
        <v/>
      </c>
      <c r="G1697" s="214" t="str">
        <f aca="true">IF(C1697=$X$4,IF(ISERROR($V1697),"Enter smelter details","RMI"),IF(ISERROR($V1697),"",OFFSET('Smelter Look-up'!$F$4,$V1697-4,0)))</f>
        <v/>
      </c>
      <c r="H1697" s="215" t="str">
        <f aca="true">IF(ISERROR($V1697),"",OFFSET('Smelter Look-up'!$G$4,$V1697-4,0))</f>
        <v/>
      </c>
      <c r="I1697" s="216" t="str">
        <f aca="true">IF(ISERROR($V1697),"",OFFSET('Smelter Look-up'!$H$4,$V1697-4,0))</f>
        <v/>
      </c>
      <c r="J1697" s="216" t="str">
        <f aca="true">IF(ISERROR($V1697),"",OFFSET('Smelter Look-up'!$I$4,$V1697-4,0))</f>
        <v/>
      </c>
      <c r="K1697" s="217"/>
      <c r="L1697" s="217"/>
      <c r="M1697" s="217"/>
      <c r="N1697" s="217"/>
      <c r="O1697" s="217"/>
      <c r="P1697" s="218"/>
      <c r="Q1697" s="219"/>
      <c r="R1697" s="220" t="str">
        <f aca="true">IF(ISERROR($V1697),"",OFFSET('Smelter Look-up'!$C$4,$V1697-4,0)&amp;"")</f>
        <v/>
      </c>
      <c r="S1697" s="221" t="str">
        <f aca="true">IF(B1697="","",IF(ISERROR(MATCH($E1697,CL,0)),"Unknown",INDIRECT("'C'!$A$"&amp;MATCH($E1697,CL,0)+1)))</f>
        <v/>
      </c>
      <c r="T1697" s="221" t="str">
        <f aca="true">IF(B1697="","",IF(ISERROR(MATCH($J1697,SorP!$B$1:$B$6279,0)),"",INDIRECT("'SorP'!$A$"&amp;MATCH($S1697&amp;$J1697,SorP!C:C,0))))</f>
        <v/>
      </c>
      <c r="U1697" s="222"/>
      <c r="V1697" s="223" t="e">
        <f aca="false">IF(C1697="",NA(),IF(OR(C1697="Smelter not listed",C1697="Smelter not yet identified"),MATCH($B1697&amp;$D1697,'Smelter Look-up'!$J:$J,0),MATCH($B1697&amp;$C1697,'Smelter Look-up'!$J:$J,0)))</f>
        <v>#N/A</v>
      </c>
      <c r="X1697" s="179" t="n">
        <f aca="false">IF(AND(C1697="Smelter not listed",OR(LEN(D1697)=0,LEN(E1697)=0)),1,0)</f>
        <v>0</v>
      </c>
      <c r="AB1697" s="224" t="str">
        <f aca="false">B1697&amp;C1697</f>
        <v/>
      </c>
    </row>
    <row r="1698" s="179" customFormat="true" ht="20.25" hidden="false" customHeight="false" outlineLevel="0" collapsed="false">
      <c r="A1698" s="221"/>
      <c r="B1698" s="211" t="str">
        <f aca="false">IF(LEN(A1698)=0,"",INDEX('Smelter Look-up'!$A:$A,MATCH($A1698,'Smelter Look-up'!$E:$E,0)))</f>
        <v/>
      </c>
      <c r="C1698" s="212" t="str">
        <f aca="false">IF(LEN(A1698)=0,"",INDEX('Smelter Look-up'!$C:$C,MATCH($A1698,'Smelter Look-up'!$E:$E,0)))</f>
        <v/>
      </c>
      <c r="D1698" s="213"/>
      <c r="E1698" s="211" t="str">
        <f aca="true">IF(ISERROR($V1698),"",OFFSET('Smelter Look-up'!$D$4,$V1698-4,0)&amp;"")</f>
        <v/>
      </c>
      <c r="F1698" s="214" t="str">
        <f aca="true">IF(ISERROR($V1698),"",OFFSET('Smelter Look-up'!$E$4,$V1698-4,0))</f>
        <v/>
      </c>
      <c r="G1698" s="214" t="str">
        <f aca="true">IF(C1698=$X$4,IF(ISERROR($V1698),"Enter smelter details","RMI"),IF(ISERROR($V1698),"",OFFSET('Smelter Look-up'!$F$4,$V1698-4,0)))</f>
        <v/>
      </c>
      <c r="H1698" s="215" t="str">
        <f aca="true">IF(ISERROR($V1698),"",OFFSET('Smelter Look-up'!$G$4,$V1698-4,0))</f>
        <v/>
      </c>
      <c r="I1698" s="216" t="str">
        <f aca="true">IF(ISERROR($V1698),"",OFFSET('Smelter Look-up'!$H$4,$V1698-4,0))</f>
        <v/>
      </c>
      <c r="J1698" s="216" t="str">
        <f aca="true">IF(ISERROR($V1698),"",OFFSET('Smelter Look-up'!$I$4,$V1698-4,0))</f>
        <v/>
      </c>
      <c r="K1698" s="217"/>
      <c r="L1698" s="217"/>
      <c r="M1698" s="217"/>
      <c r="N1698" s="217"/>
      <c r="O1698" s="217"/>
      <c r="P1698" s="218"/>
      <c r="Q1698" s="219"/>
      <c r="R1698" s="220" t="str">
        <f aca="true">IF(ISERROR($V1698),"",OFFSET('Smelter Look-up'!$C$4,$V1698-4,0)&amp;"")</f>
        <v/>
      </c>
      <c r="S1698" s="221" t="str">
        <f aca="true">IF(B1698="","",IF(ISERROR(MATCH($E1698,CL,0)),"Unknown",INDIRECT("'C'!$A$"&amp;MATCH($E1698,CL,0)+1)))</f>
        <v/>
      </c>
      <c r="T1698" s="221" t="str">
        <f aca="true">IF(B1698="","",IF(ISERROR(MATCH($J1698,SorP!$B$1:$B$6279,0)),"",INDIRECT("'SorP'!$A$"&amp;MATCH($S1698&amp;$J1698,SorP!C:C,0))))</f>
        <v/>
      </c>
      <c r="U1698" s="222"/>
      <c r="V1698" s="223" t="e">
        <f aca="false">IF(C1698="",NA(),IF(OR(C1698="Smelter not listed",C1698="Smelter not yet identified"),MATCH($B1698&amp;$D1698,'Smelter Look-up'!$J:$J,0),MATCH($B1698&amp;$C1698,'Smelter Look-up'!$J:$J,0)))</f>
        <v>#N/A</v>
      </c>
      <c r="X1698" s="179" t="n">
        <f aca="false">IF(AND(C1698="Smelter not listed",OR(LEN(D1698)=0,LEN(E1698)=0)),1,0)</f>
        <v>0</v>
      </c>
      <c r="AB1698" s="224" t="str">
        <f aca="false">B1698&amp;C1698</f>
        <v/>
      </c>
    </row>
    <row r="1699" s="179" customFormat="true" ht="20.25" hidden="false" customHeight="false" outlineLevel="0" collapsed="false">
      <c r="A1699" s="221"/>
      <c r="B1699" s="211" t="str">
        <f aca="false">IF(LEN(A1699)=0,"",INDEX('Smelter Look-up'!$A:$A,MATCH($A1699,'Smelter Look-up'!$E:$E,0)))</f>
        <v/>
      </c>
      <c r="C1699" s="212" t="str">
        <f aca="false">IF(LEN(A1699)=0,"",INDEX('Smelter Look-up'!$C:$C,MATCH($A1699,'Smelter Look-up'!$E:$E,0)))</f>
        <v/>
      </c>
      <c r="D1699" s="213"/>
      <c r="E1699" s="211" t="str">
        <f aca="true">IF(ISERROR($V1699),"",OFFSET('Smelter Look-up'!$D$4,$V1699-4,0)&amp;"")</f>
        <v/>
      </c>
      <c r="F1699" s="214" t="str">
        <f aca="true">IF(ISERROR($V1699),"",OFFSET('Smelter Look-up'!$E$4,$V1699-4,0))</f>
        <v/>
      </c>
      <c r="G1699" s="214" t="str">
        <f aca="true">IF(C1699=$X$4,IF(ISERROR($V1699),"Enter smelter details","RMI"),IF(ISERROR($V1699),"",OFFSET('Smelter Look-up'!$F$4,$V1699-4,0)))</f>
        <v/>
      </c>
      <c r="H1699" s="215" t="str">
        <f aca="true">IF(ISERROR($V1699),"",OFFSET('Smelter Look-up'!$G$4,$V1699-4,0))</f>
        <v/>
      </c>
      <c r="I1699" s="216" t="str">
        <f aca="true">IF(ISERROR($V1699),"",OFFSET('Smelter Look-up'!$H$4,$V1699-4,0))</f>
        <v/>
      </c>
      <c r="J1699" s="216" t="str">
        <f aca="true">IF(ISERROR($V1699),"",OFFSET('Smelter Look-up'!$I$4,$V1699-4,0))</f>
        <v/>
      </c>
      <c r="K1699" s="217"/>
      <c r="L1699" s="217"/>
      <c r="M1699" s="217"/>
      <c r="N1699" s="217"/>
      <c r="O1699" s="217"/>
      <c r="P1699" s="218"/>
      <c r="Q1699" s="219"/>
      <c r="R1699" s="220" t="str">
        <f aca="true">IF(ISERROR($V1699),"",OFFSET('Smelter Look-up'!$C$4,$V1699-4,0)&amp;"")</f>
        <v/>
      </c>
      <c r="S1699" s="221" t="str">
        <f aca="true">IF(B1699="","",IF(ISERROR(MATCH($E1699,CL,0)),"Unknown",INDIRECT("'C'!$A$"&amp;MATCH($E1699,CL,0)+1)))</f>
        <v/>
      </c>
      <c r="T1699" s="221" t="str">
        <f aca="true">IF(B1699="","",IF(ISERROR(MATCH($J1699,SorP!$B$1:$B$6279,0)),"",INDIRECT("'SorP'!$A$"&amp;MATCH($S1699&amp;$J1699,SorP!C:C,0))))</f>
        <v/>
      </c>
      <c r="U1699" s="222"/>
      <c r="V1699" s="223" t="e">
        <f aca="false">IF(C1699="",NA(),IF(OR(C1699="Smelter not listed",C1699="Smelter not yet identified"),MATCH($B1699&amp;$D1699,'Smelter Look-up'!$J:$J,0),MATCH($B1699&amp;$C1699,'Smelter Look-up'!$J:$J,0)))</f>
        <v>#N/A</v>
      </c>
      <c r="X1699" s="179" t="n">
        <f aca="false">IF(AND(C1699="Smelter not listed",OR(LEN(D1699)=0,LEN(E1699)=0)),1,0)</f>
        <v>0</v>
      </c>
      <c r="AB1699" s="224" t="str">
        <f aca="false">B1699&amp;C1699</f>
        <v/>
      </c>
    </row>
    <row r="1700" s="179" customFormat="true" ht="20.25" hidden="false" customHeight="false" outlineLevel="0" collapsed="false">
      <c r="A1700" s="221"/>
      <c r="B1700" s="211" t="str">
        <f aca="false">IF(LEN(A1700)=0,"",INDEX('Smelter Look-up'!$A:$A,MATCH($A1700,'Smelter Look-up'!$E:$E,0)))</f>
        <v/>
      </c>
      <c r="C1700" s="212" t="str">
        <f aca="false">IF(LEN(A1700)=0,"",INDEX('Smelter Look-up'!$C:$C,MATCH($A1700,'Smelter Look-up'!$E:$E,0)))</f>
        <v/>
      </c>
      <c r="D1700" s="213"/>
      <c r="E1700" s="211" t="str">
        <f aca="true">IF(ISERROR($V1700),"",OFFSET('Smelter Look-up'!$D$4,$V1700-4,0)&amp;"")</f>
        <v/>
      </c>
      <c r="F1700" s="214" t="str">
        <f aca="true">IF(ISERROR($V1700),"",OFFSET('Smelter Look-up'!$E$4,$V1700-4,0))</f>
        <v/>
      </c>
      <c r="G1700" s="214" t="str">
        <f aca="true">IF(C1700=$X$4,IF(ISERROR($V1700),"Enter smelter details","RMI"),IF(ISERROR($V1700),"",OFFSET('Smelter Look-up'!$F$4,$V1700-4,0)))</f>
        <v/>
      </c>
      <c r="H1700" s="215" t="str">
        <f aca="true">IF(ISERROR($V1700),"",OFFSET('Smelter Look-up'!$G$4,$V1700-4,0))</f>
        <v/>
      </c>
      <c r="I1700" s="216" t="str">
        <f aca="true">IF(ISERROR($V1700),"",OFFSET('Smelter Look-up'!$H$4,$V1700-4,0))</f>
        <v/>
      </c>
      <c r="J1700" s="216" t="str">
        <f aca="true">IF(ISERROR($V1700),"",OFFSET('Smelter Look-up'!$I$4,$V1700-4,0))</f>
        <v/>
      </c>
      <c r="K1700" s="217"/>
      <c r="L1700" s="217"/>
      <c r="M1700" s="217"/>
      <c r="N1700" s="217"/>
      <c r="O1700" s="217"/>
      <c r="P1700" s="218"/>
      <c r="Q1700" s="219"/>
      <c r="R1700" s="220" t="str">
        <f aca="true">IF(ISERROR($V1700),"",OFFSET('Smelter Look-up'!$C$4,$V1700-4,0)&amp;"")</f>
        <v/>
      </c>
      <c r="S1700" s="221" t="str">
        <f aca="true">IF(B1700="","",IF(ISERROR(MATCH($E1700,CL,0)),"Unknown",INDIRECT("'C'!$A$"&amp;MATCH($E1700,CL,0)+1)))</f>
        <v/>
      </c>
      <c r="T1700" s="221" t="str">
        <f aca="true">IF(B1700="","",IF(ISERROR(MATCH($J1700,SorP!$B$1:$B$6279,0)),"",INDIRECT("'SorP'!$A$"&amp;MATCH($S1700&amp;$J1700,SorP!C:C,0))))</f>
        <v/>
      </c>
      <c r="U1700" s="222"/>
      <c r="V1700" s="223" t="e">
        <f aca="false">IF(C1700="",NA(),IF(OR(C1700="Smelter not listed",C1700="Smelter not yet identified"),MATCH($B1700&amp;$D1700,'Smelter Look-up'!$J:$J,0),MATCH($B1700&amp;$C1700,'Smelter Look-up'!$J:$J,0)))</f>
        <v>#N/A</v>
      </c>
      <c r="X1700" s="179" t="n">
        <f aca="false">IF(AND(C1700="Smelter not listed",OR(LEN(D1700)=0,LEN(E1700)=0)),1,0)</f>
        <v>0</v>
      </c>
      <c r="AB1700" s="224" t="str">
        <f aca="false">B1700&amp;C1700</f>
        <v/>
      </c>
    </row>
    <row r="1701" s="179" customFormat="true" ht="20.25" hidden="false" customHeight="false" outlineLevel="0" collapsed="false">
      <c r="A1701" s="221"/>
      <c r="B1701" s="211" t="str">
        <f aca="false">IF(LEN(A1701)=0,"",INDEX('Smelter Look-up'!$A:$A,MATCH($A1701,'Smelter Look-up'!$E:$E,0)))</f>
        <v/>
      </c>
      <c r="C1701" s="212" t="str">
        <f aca="false">IF(LEN(A1701)=0,"",INDEX('Smelter Look-up'!$C:$C,MATCH($A1701,'Smelter Look-up'!$E:$E,0)))</f>
        <v/>
      </c>
      <c r="D1701" s="213"/>
      <c r="E1701" s="211" t="str">
        <f aca="true">IF(ISERROR($V1701),"",OFFSET('Smelter Look-up'!$D$4,$V1701-4,0)&amp;"")</f>
        <v/>
      </c>
      <c r="F1701" s="214" t="str">
        <f aca="true">IF(ISERROR($V1701),"",OFFSET('Smelter Look-up'!$E$4,$V1701-4,0))</f>
        <v/>
      </c>
      <c r="G1701" s="214" t="str">
        <f aca="true">IF(C1701=$X$4,IF(ISERROR($V1701),"Enter smelter details","RMI"),IF(ISERROR($V1701),"",OFFSET('Smelter Look-up'!$F$4,$V1701-4,0)))</f>
        <v/>
      </c>
      <c r="H1701" s="215" t="str">
        <f aca="true">IF(ISERROR($V1701),"",OFFSET('Smelter Look-up'!$G$4,$V1701-4,0))</f>
        <v/>
      </c>
      <c r="I1701" s="216" t="str">
        <f aca="true">IF(ISERROR($V1701),"",OFFSET('Smelter Look-up'!$H$4,$V1701-4,0))</f>
        <v/>
      </c>
      <c r="J1701" s="216" t="str">
        <f aca="true">IF(ISERROR($V1701),"",OFFSET('Smelter Look-up'!$I$4,$V1701-4,0))</f>
        <v/>
      </c>
      <c r="K1701" s="217"/>
      <c r="L1701" s="217"/>
      <c r="M1701" s="217"/>
      <c r="N1701" s="217"/>
      <c r="O1701" s="217"/>
      <c r="P1701" s="218"/>
      <c r="Q1701" s="219"/>
      <c r="R1701" s="220" t="str">
        <f aca="true">IF(ISERROR($V1701),"",OFFSET('Smelter Look-up'!$C$4,$V1701-4,0)&amp;"")</f>
        <v/>
      </c>
      <c r="S1701" s="221" t="str">
        <f aca="true">IF(B1701="","",IF(ISERROR(MATCH($E1701,CL,0)),"Unknown",INDIRECT("'C'!$A$"&amp;MATCH($E1701,CL,0)+1)))</f>
        <v/>
      </c>
      <c r="T1701" s="221" t="str">
        <f aca="true">IF(B1701="","",IF(ISERROR(MATCH($J1701,SorP!$B$1:$B$6279,0)),"",INDIRECT("'SorP'!$A$"&amp;MATCH($S1701&amp;$J1701,SorP!C:C,0))))</f>
        <v/>
      </c>
      <c r="U1701" s="222"/>
      <c r="V1701" s="223" t="e">
        <f aca="false">IF(C1701="",NA(),IF(OR(C1701="Smelter not listed",C1701="Smelter not yet identified"),MATCH($B1701&amp;$D1701,'Smelter Look-up'!$J:$J,0),MATCH($B1701&amp;$C1701,'Smelter Look-up'!$J:$J,0)))</f>
        <v>#N/A</v>
      </c>
      <c r="X1701" s="179" t="n">
        <f aca="false">IF(AND(C1701="Smelter not listed",OR(LEN(D1701)=0,LEN(E1701)=0)),1,0)</f>
        <v>0</v>
      </c>
      <c r="AB1701" s="224" t="str">
        <f aca="false">B1701&amp;C1701</f>
        <v/>
      </c>
    </row>
    <row r="1702" s="179" customFormat="true" ht="20.25" hidden="false" customHeight="false" outlineLevel="0" collapsed="false">
      <c r="A1702" s="221"/>
      <c r="B1702" s="211" t="str">
        <f aca="false">IF(LEN(A1702)=0,"",INDEX('Smelter Look-up'!$A:$A,MATCH($A1702,'Smelter Look-up'!$E:$E,0)))</f>
        <v/>
      </c>
      <c r="C1702" s="212" t="str">
        <f aca="false">IF(LEN(A1702)=0,"",INDEX('Smelter Look-up'!$C:$C,MATCH($A1702,'Smelter Look-up'!$E:$E,0)))</f>
        <v/>
      </c>
      <c r="D1702" s="213"/>
      <c r="E1702" s="211" t="str">
        <f aca="true">IF(ISERROR($V1702),"",OFFSET('Smelter Look-up'!$D$4,$V1702-4,0)&amp;"")</f>
        <v/>
      </c>
      <c r="F1702" s="214" t="str">
        <f aca="true">IF(ISERROR($V1702),"",OFFSET('Smelter Look-up'!$E$4,$V1702-4,0))</f>
        <v/>
      </c>
      <c r="G1702" s="214" t="str">
        <f aca="true">IF(C1702=$X$4,IF(ISERROR($V1702),"Enter smelter details","RMI"),IF(ISERROR($V1702),"",OFFSET('Smelter Look-up'!$F$4,$V1702-4,0)))</f>
        <v/>
      </c>
      <c r="H1702" s="215" t="str">
        <f aca="true">IF(ISERROR($V1702),"",OFFSET('Smelter Look-up'!$G$4,$V1702-4,0))</f>
        <v/>
      </c>
      <c r="I1702" s="216" t="str">
        <f aca="true">IF(ISERROR($V1702),"",OFFSET('Smelter Look-up'!$H$4,$V1702-4,0))</f>
        <v/>
      </c>
      <c r="J1702" s="216" t="str">
        <f aca="true">IF(ISERROR($V1702),"",OFFSET('Smelter Look-up'!$I$4,$V1702-4,0))</f>
        <v/>
      </c>
      <c r="K1702" s="217"/>
      <c r="L1702" s="217"/>
      <c r="M1702" s="217"/>
      <c r="N1702" s="217"/>
      <c r="O1702" s="217"/>
      <c r="P1702" s="218"/>
      <c r="Q1702" s="219"/>
      <c r="R1702" s="220" t="str">
        <f aca="true">IF(ISERROR($V1702),"",OFFSET('Smelter Look-up'!$C$4,$V1702-4,0)&amp;"")</f>
        <v/>
      </c>
      <c r="S1702" s="221" t="str">
        <f aca="true">IF(B1702="","",IF(ISERROR(MATCH($E1702,CL,0)),"Unknown",INDIRECT("'C'!$A$"&amp;MATCH($E1702,CL,0)+1)))</f>
        <v/>
      </c>
      <c r="T1702" s="221" t="str">
        <f aca="true">IF(B1702="","",IF(ISERROR(MATCH($J1702,SorP!$B$1:$B$6279,0)),"",INDIRECT("'SorP'!$A$"&amp;MATCH($S1702&amp;$J1702,SorP!C:C,0))))</f>
        <v/>
      </c>
      <c r="U1702" s="222"/>
      <c r="V1702" s="223" t="e">
        <f aca="false">IF(C1702="",NA(),IF(OR(C1702="Smelter not listed",C1702="Smelter not yet identified"),MATCH($B1702&amp;$D1702,'Smelter Look-up'!$J:$J,0),MATCH($B1702&amp;$C1702,'Smelter Look-up'!$J:$J,0)))</f>
        <v>#N/A</v>
      </c>
      <c r="X1702" s="179" t="n">
        <f aca="false">IF(AND(C1702="Smelter not listed",OR(LEN(D1702)=0,LEN(E1702)=0)),1,0)</f>
        <v>0</v>
      </c>
      <c r="AB1702" s="224" t="str">
        <f aca="false">B1702&amp;C1702</f>
        <v/>
      </c>
    </row>
    <row r="1703" s="179" customFormat="true" ht="20.25" hidden="false" customHeight="false" outlineLevel="0" collapsed="false">
      <c r="A1703" s="221"/>
      <c r="B1703" s="211" t="str">
        <f aca="false">IF(LEN(A1703)=0,"",INDEX('Smelter Look-up'!$A:$A,MATCH($A1703,'Smelter Look-up'!$E:$E,0)))</f>
        <v/>
      </c>
      <c r="C1703" s="212" t="str">
        <f aca="false">IF(LEN(A1703)=0,"",INDEX('Smelter Look-up'!$C:$C,MATCH($A1703,'Smelter Look-up'!$E:$E,0)))</f>
        <v/>
      </c>
      <c r="D1703" s="213"/>
      <c r="E1703" s="211" t="str">
        <f aca="true">IF(ISERROR($V1703),"",OFFSET('Smelter Look-up'!$D$4,$V1703-4,0)&amp;"")</f>
        <v/>
      </c>
      <c r="F1703" s="214" t="str">
        <f aca="true">IF(ISERROR($V1703),"",OFFSET('Smelter Look-up'!$E$4,$V1703-4,0))</f>
        <v/>
      </c>
      <c r="G1703" s="214" t="str">
        <f aca="true">IF(C1703=$X$4,IF(ISERROR($V1703),"Enter smelter details","RMI"),IF(ISERROR($V1703),"",OFFSET('Smelter Look-up'!$F$4,$V1703-4,0)))</f>
        <v/>
      </c>
      <c r="H1703" s="215" t="str">
        <f aca="true">IF(ISERROR($V1703),"",OFFSET('Smelter Look-up'!$G$4,$V1703-4,0))</f>
        <v/>
      </c>
      <c r="I1703" s="216" t="str">
        <f aca="true">IF(ISERROR($V1703),"",OFFSET('Smelter Look-up'!$H$4,$V1703-4,0))</f>
        <v/>
      </c>
      <c r="J1703" s="216" t="str">
        <f aca="true">IF(ISERROR($V1703),"",OFFSET('Smelter Look-up'!$I$4,$V1703-4,0))</f>
        <v/>
      </c>
      <c r="K1703" s="217"/>
      <c r="L1703" s="217"/>
      <c r="M1703" s="217"/>
      <c r="N1703" s="217"/>
      <c r="O1703" s="217"/>
      <c r="P1703" s="218"/>
      <c r="Q1703" s="219"/>
      <c r="R1703" s="220" t="str">
        <f aca="true">IF(ISERROR($V1703),"",OFFSET('Smelter Look-up'!$C$4,$V1703-4,0)&amp;"")</f>
        <v/>
      </c>
      <c r="S1703" s="221" t="str">
        <f aca="true">IF(B1703="","",IF(ISERROR(MATCH($E1703,CL,0)),"Unknown",INDIRECT("'C'!$A$"&amp;MATCH($E1703,CL,0)+1)))</f>
        <v/>
      </c>
      <c r="T1703" s="221" t="str">
        <f aca="true">IF(B1703="","",IF(ISERROR(MATCH($J1703,SorP!$B$1:$B$6279,0)),"",INDIRECT("'SorP'!$A$"&amp;MATCH($S1703&amp;$J1703,SorP!C:C,0))))</f>
        <v/>
      </c>
      <c r="U1703" s="222"/>
      <c r="V1703" s="223" t="e">
        <f aca="false">IF(C1703="",NA(),IF(OR(C1703="Smelter not listed",C1703="Smelter not yet identified"),MATCH($B1703&amp;$D1703,'Smelter Look-up'!$J:$J,0),MATCH($B1703&amp;$C1703,'Smelter Look-up'!$J:$J,0)))</f>
        <v>#N/A</v>
      </c>
      <c r="X1703" s="179" t="n">
        <f aca="false">IF(AND(C1703="Smelter not listed",OR(LEN(D1703)=0,LEN(E1703)=0)),1,0)</f>
        <v>0</v>
      </c>
      <c r="AB1703" s="224" t="str">
        <f aca="false">B1703&amp;C1703</f>
        <v/>
      </c>
    </row>
    <row r="1704" s="179" customFormat="true" ht="20.25" hidden="false" customHeight="false" outlineLevel="0" collapsed="false">
      <c r="A1704" s="221"/>
      <c r="B1704" s="211" t="str">
        <f aca="false">IF(LEN(A1704)=0,"",INDEX('Smelter Look-up'!$A:$A,MATCH($A1704,'Smelter Look-up'!$E:$E,0)))</f>
        <v/>
      </c>
      <c r="C1704" s="212" t="str">
        <f aca="false">IF(LEN(A1704)=0,"",INDEX('Smelter Look-up'!$C:$C,MATCH($A1704,'Smelter Look-up'!$E:$E,0)))</f>
        <v/>
      </c>
      <c r="D1704" s="213"/>
      <c r="E1704" s="211" t="str">
        <f aca="true">IF(ISERROR($V1704),"",OFFSET('Smelter Look-up'!$D$4,$V1704-4,0)&amp;"")</f>
        <v/>
      </c>
      <c r="F1704" s="214" t="str">
        <f aca="true">IF(ISERROR($V1704),"",OFFSET('Smelter Look-up'!$E$4,$V1704-4,0))</f>
        <v/>
      </c>
      <c r="G1704" s="214" t="str">
        <f aca="true">IF(C1704=$X$4,IF(ISERROR($V1704),"Enter smelter details","RMI"),IF(ISERROR($V1704),"",OFFSET('Smelter Look-up'!$F$4,$V1704-4,0)))</f>
        <v/>
      </c>
      <c r="H1704" s="215" t="str">
        <f aca="true">IF(ISERROR($V1704),"",OFFSET('Smelter Look-up'!$G$4,$V1704-4,0))</f>
        <v/>
      </c>
      <c r="I1704" s="216" t="str">
        <f aca="true">IF(ISERROR($V1704),"",OFFSET('Smelter Look-up'!$H$4,$V1704-4,0))</f>
        <v/>
      </c>
      <c r="J1704" s="216" t="str">
        <f aca="true">IF(ISERROR($V1704),"",OFFSET('Smelter Look-up'!$I$4,$V1704-4,0))</f>
        <v/>
      </c>
      <c r="K1704" s="217"/>
      <c r="L1704" s="217"/>
      <c r="M1704" s="217"/>
      <c r="N1704" s="217"/>
      <c r="O1704" s="217"/>
      <c r="P1704" s="218"/>
      <c r="Q1704" s="219"/>
      <c r="R1704" s="220" t="str">
        <f aca="true">IF(ISERROR($V1704),"",OFFSET('Smelter Look-up'!$C$4,$V1704-4,0)&amp;"")</f>
        <v/>
      </c>
      <c r="S1704" s="221" t="str">
        <f aca="true">IF(B1704="","",IF(ISERROR(MATCH($E1704,CL,0)),"Unknown",INDIRECT("'C'!$A$"&amp;MATCH($E1704,CL,0)+1)))</f>
        <v/>
      </c>
      <c r="T1704" s="221" t="str">
        <f aca="true">IF(B1704="","",IF(ISERROR(MATCH($J1704,SorP!$B$1:$B$6279,0)),"",INDIRECT("'SorP'!$A$"&amp;MATCH($S1704&amp;$J1704,SorP!C:C,0))))</f>
        <v/>
      </c>
      <c r="U1704" s="222"/>
      <c r="V1704" s="223" t="e">
        <f aca="false">IF(C1704="",NA(),IF(OR(C1704="Smelter not listed",C1704="Smelter not yet identified"),MATCH($B1704&amp;$D1704,'Smelter Look-up'!$J:$J,0),MATCH($B1704&amp;$C1704,'Smelter Look-up'!$J:$J,0)))</f>
        <v>#N/A</v>
      </c>
      <c r="X1704" s="179" t="n">
        <f aca="false">IF(AND(C1704="Smelter not listed",OR(LEN(D1704)=0,LEN(E1704)=0)),1,0)</f>
        <v>0</v>
      </c>
      <c r="AB1704" s="224" t="str">
        <f aca="false">B1704&amp;C1704</f>
        <v/>
      </c>
    </row>
    <row r="1705" s="179" customFormat="true" ht="20.25" hidden="false" customHeight="false" outlineLevel="0" collapsed="false">
      <c r="A1705" s="221"/>
      <c r="B1705" s="211" t="str">
        <f aca="false">IF(LEN(A1705)=0,"",INDEX('Smelter Look-up'!$A:$A,MATCH($A1705,'Smelter Look-up'!$E:$E,0)))</f>
        <v/>
      </c>
      <c r="C1705" s="212" t="str">
        <f aca="false">IF(LEN(A1705)=0,"",INDEX('Smelter Look-up'!$C:$C,MATCH($A1705,'Smelter Look-up'!$E:$E,0)))</f>
        <v/>
      </c>
      <c r="D1705" s="213"/>
      <c r="E1705" s="211" t="str">
        <f aca="true">IF(ISERROR($V1705),"",OFFSET('Smelter Look-up'!$D$4,$V1705-4,0)&amp;"")</f>
        <v/>
      </c>
      <c r="F1705" s="214" t="str">
        <f aca="true">IF(ISERROR($V1705),"",OFFSET('Smelter Look-up'!$E$4,$V1705-4,0))</f>
        <v/>
      </c>
      <c r="G1705" s="214" t="str">
        <f aca="true">IF(C1705=$X$4,IF(ISERROR($V1705),"Enter smelter details","RMI"),IF(ISERROR($V1705),"",OFFSET('Smelter Look-up'!$F$4,$V1705-4,0)))</f>
        <v/>
      </c>
      <c r="H1705" s="215" t="str">
        <f aca="true">IF(ISERROR($V1705),"",OFFSET('Smelter Look-up'!$G$4,$V1705-4,0))</f>
        <v/>
      </c>
      <c r="I1705" s="216" t="str">
        <f aca="true">IF(ISERROR($V1705),"",OFFSET('Smelter Look-up'!$H$4,$V1705-4,0))</f>
        <v/>
      </c>
      <c r="J1705" s="216" t="str">
        <f aca="true">IF(ISERROR($V1705),"",OFFSET('Smelter Look-up'!$I$4,$V1705-4,0))</f>
        <v/>
      </c>
      <c r="K1705" s="217"/>
      <c r="L1705" s="217"/>
      <c r="M1705" s="217"/>
      <c r="N1705" s="217"/>
      <c r="O1705" s="217"/>
      <c r="P1705" s="218"/>
      <c r="Q1705" s="219"/>
      <c r="R1705" s="220" t="str">
        <f aca="true">IF(ISERROR($V1705),"",OFFSET('Smelter Look-up'!$C$4,$V1705-4,0)&amp;"")</f>
        <v/>
      </c>
      <c r="S1705" s="221" t="str">
        <f aca="true">IF(B1705="","",IF(ISERROR(MATCH($E1705,CL,0)),"Unknown",INDIRECT("'C'!$A$"&amp;MATCH($E1705,CL,0)+1)))</f>
        <v/>
      </c>
      <c r="T1705" s="221" t="str">
        <f aca="true">IF(B1705="","",IF(ISERROR(MATCH($J1705,SorP!$B$1:$B$6279,0)),"",INDIRECT("'SorP'!$A$"&amp;MATCH($S1705&amp;$J1705,SorP!C:C,0))))</f>
        <v/>
      </c>
      <c r="U1705" s="222"/>
      <c r="V1705" s="223" t="e">
        <f aca="false">IF(C1705="",NA(),IF(OR(C1705="Smelter not listed",C1705="Smelter not yet identified"),MATCH($B1705&amp;$D1705,'Smelter Look-up'!$J:$J,0),MATCH($B1705&amp;$C1705,'Smelter Look-up'!$J:$J,0)))</f>
        <v>#N/A</v>
      </c>
      <c r="X1705" s="179" t="n">
        <f aca="false">IF(AND(C1705="Smelter not listed",OR(LEN(D1705)=0,LEN(E1705)=0)),1,0)</f>
        <v>0</v>
      </c>
      <c r="AB1705" s="224" t="str">
        <f aca="false">B1705&amp;C1705</f>
        <v/>
      </c>
    </row>
    <row r="1706" s="179" customFormat="true" ht="20.25" hidden="false" customHeight="false" outlineLevel="0" collapsed="false">
      <c r="A1706" s="221"/>
      <c r="B1706" s="211" t="str">
        <f aca="false">IF(LEN(A1706)=0,"",INDEX('Smelter Look-up'!$A:$A,MATCH($A1706,'Smelter Look-up'!$E:$E,0)))</f>
        <v/>
      </c>
      <c r="C1706" s="212" t="str">
        <f aca="false">IF(LEN(A1706)=0,"",INDEX('Smelter Look-up'!$C:$C,MATCH($A1706,'Smelter Look-up'!$E:$E,0)))</f>
        <v/>
      </c>
      <c r="D1706" s="213"/>
      <c r="E1706" s="211" t="str">
        <f aca="true">IF(ISERROR($V1706),"",OFFSET('Smelter Look-up'!$D$4,$V1706-4,0)&amp;"")</f>
        <v/>
      </c>
      <c r="F1706" s="214" t="str">
        <f aca="true">IF(ISERROR($V1706),"",OFFSET('Smelter Look-up'!$E$4,$V1706-4,0))</f>
        <v/>
      </c>
      <c r="G1706" s="214" t="str">
        <f aca="true">IF(C1706=$X$4,IF(ISERROR($V1706),"Enter smelter details","RMI"),IF(ISERROR($V1706),"",OFFSET('Smelter Look-up'!$F$4,$V1706-4,0)))</f>
        <v/>
      </c>
      <c r="H1706" s="215" t="str">
        <f aca="true">IF(ISERROR($V1706),"",OFFSET('Smelter Look-up'!$G$4,$V1706-4,0))</f>
        <v/>
      </c>
      <c r="I1706" s="216" t="str">
        <f aca="true">IF(ISERROR($V1706),"",OFFSET('Smelter Look-up'!$H$4,$V1706-4,0))</f>
        <v/>
      </c>
      <c r="J1706" s="216" t="str">
        <f aca="true">IF(ISERROR($V1706),"",OFFSET('Smelter Look-up'!$I$4,$V1706-4,0))</f>
        <v/>
      </c>
      <c r="K1706" s="217"/>
      <c r="L1706" s="217"/>
      <c r="M1706" s="217"/>
      <c r="N1706" s="217"/>
      <c r="O1706" s="217"/>
      <c r="P1706" s="218"/>
      <c r="Q1706" s="219"/>
      <c r="R1706" s="220" t="str">
        <f aca="true">IF(ISERROR($V1706),"",OFFSET('Smelter Look-up'!$C$4,$V1706-4,0)&amp;"")</f>
        <v/>
      </c>
      <c r="S1706" s="221" t="str">
        <f aca="true">IF(B1706="","",IF(ISERROR(MATCH($E1706,CL,0)),"Unknown",INDIRECT("'C'!$A$"&amp;MATCH($E1706,CL,0)+1)))</f>
        <v/>
      </c>
      <c r="T1706" s="221" t="str">
        <f aca="true">IF(B1706="","",IF(ISERROR(MATCH($J1706,SorP!$B$1:$B$6279,0)),"",INDIRECT("'SorP'!$A$"&amp;MATCH($S1706&amp;$J1706,SorP!C:C,0))))</f>
        <v/>
      </c>
      <c r="U1706" s="222"/>
      <c r="V1706" s="223" t="e">
        <f aca="false">IF(C1706="",NA(),IF(OR(C1706="Smelter not listed",C1706="Smelter not yet identified"),MATCH($B1706&amp;$D1706,'Smelter Look-up'!$J:$J,0),MATCH($B1706&amp;$C1706,'Smelter Look-up'!$J:$J,0)))</f>
        <v>#N/A</v>
      </c>
      <c r="X1706" s="179" t="n">
        <f aca="false">IF(AND(C1706="Smelter not listed",OR(LEN(D1706)=0,LEN(E1706)=0)),1,0)</f>
        <v>0</v>
      </c>
      <c r="AB1706" s="224" t="str">
        <f aca="false">B1706&amp;C1706</f>
        <v/>
      </c>
    </row>
    <row r="1707" s="179" customFormat="true" ht="20.25" hidden="false" customHeight="false" outlineLevel="0" collapsed="false">
      <c r="A1707" s="221"/>
      <c r="B1707" s="211" t="str">
        <f aca="false">IF(LEN(A1707)=0,"",INDEX('Smelter Look-up'!$A:$A,MATCH($A1707,'Smelter Look-up'!$E:$E,0)))</f>
        <v/>
      </c>
      <c r="C1707" s="212" t="str">
        <f aca="false">IF(LEN(A1707)=0,"",INDEX('Smelter Look-up'!$C:$C,MATCH($A1707,'Smelter Look-up'!$E:$E,0)))</f>
        <v/>
      </c>
      <c r="D1707" s="213"/>
      <c r="E1707" s="211" t="str">
        <f aca="true">IF(ISERROR($V1707),"",OFFSET('Smelter Look-up'!$D$4,$V1707-4,0)&amp;"")</f>
        <v/>
      </c>
      <c r="F1707" s="214" t="str">
        <f aca="true">IF(ISERROR($V1707),"",OFFSET('Smelter Look-up'!$E$4,$V1707-4,0))</f>
        <v/>
      </c>
      <c r="G1707" s="214" t="str">
        <f aca="true">IF(C1707=$X$4,IF(ISERROR($V1707),"Enter smelter details","RMI"),IF(ISERROR($V1707),"",OFFSET('Smelter Look-up'!$F$4,$V1707-4,0)))</f>
        <v/>
      </c>
      <c r="H1707" s="215" t="str">
        <f aca="true">IF(ISERROR($V1707),"",OFFSET('Smelter Look-up'!$G$4,$V1707-4,0))</f>
        <v/>
      </c>
      <c r="I1707" s="216" t="str">
        <f aca="true">IF(ISERROR($V1707),"",OFFSET('Smelter Look-up'!$H$4,$V1707-4,0))</f>
        <v/>
      </c>
      <c r="J1707" s="216" t="str">
        <f aca="true">IF(ISERROR($V1707),"",OFFSET('Smelter Look-up'!$I$4,$V1707-4,0))</f>
        <v/>
      </c>
      <c r="K1707" s="217"/>
      <c r="L1707" s="217"/>
      <c r="M1707" s="217"/>
      <c r="N1707" s="217"/>
      <c r="O1707" s="217"/>
      <c r="P1707" s="218"/>
      <c r="Q1707" s="219"/>
      <c r="R1707" s="220" t="str">
        <f aca="true">IF(ISERROR($V1707),"",OFFSET('Smelter Look-up'!$C$4,$V1707-4,0)&amp;"")</f>
        <v/>
      </c>
      <c r="S1707" s="221" t="str">
        <f aca="true">IF(B1707="","",IF(ISERROR(MATCH($E1707,CL,0)),"Unknown",INDIRECT("'C'!$A$"&amp;MATCH($E1707,CL,0)+1)))</f>
        <v/>
      </c>
      <c r="T1707" s="221" t="str">
        <f aca="true">IF(B1707="","",IF(ISERROR(MATCH($J1707,SorP!$B$1:$B$6279,0)),"",INDIRECT("'SorP'!$A$"&amp;MATCH($S1707&amp;$J1707,SorP!C:C,0))))</f>
        <v/>
      </c>
      <c r="U1707" s="222"/>
      <c r="V1707" s="223" t="e">
        <f aca="false">IF(C1707="",NA(),IF(OR(C1707="Smelter not listed",C1707="Smelter not yet identified"),MATCH($B1707&amp;$D1707,'Smelter Look-up'!$J:$J,0),MATCH($B1707&amp;$C1707,'Smelter Look-up'!$J:$J,0)))</f>
        <v>#N/A</v>
      </c>
      <c r="X1707" s="179" t="n">
        <f aca="false">IF(AND(C1707="Smelter not listed",OR(LEN(D1707)=0,LEN(E1707)=0)),1,0)</f>
        <v>0</v>
      </c>
      <c r="AB1707" s="224" t="str">
        <f aca="false">B1707&amp;C1707</f>
        <v/>
      </c>
    </row>
    <row r="1708" s="179" customFormat="true" ht="20.25" hidden="false" customHeight="false" outlineLevel="0" collapsed="false">
      <c r="A1708" s="221"/>
      <c r="B1708" s="211" t="str">
        <f aca="false">IF(LEN(A1708)=0,"",INDEX('Smelter Look-up'!$A:$A,MATCH($A1708,'Smelter Look-up'!$E:$E,0)))</f>
        <v/>
      </c>
      <c r="C1708" s="212" t="str">
        <f aca="false">IF(LEN(A1708)=0,"",INDEX('Smelter Look-up'!$C:$C,MATCH($A1708,'Smelter Look-up'!$E:$E,0)))</f>
        <v/>
      </c>
      <c r="D1708" s="213"/>
      <c r="E1708" s="211" t="str">
        <f aca="true">IF(ISERROR($V1708),"",OFFSET('Smelter Look-up'!$D$4,$V1708-4,0)&amp;"")</f>
        <v/>
      </c>
      <c r="F1708" s="214" t="str">
        <f aca="true">IF(ISERROR($V1708),"",OFFSET('Smelter Look-up'!$E$4,$V1708-4,0))</f>
        <v/>
      </c>
      <c r="G1708" s="214" t="str">
        <f aca="true">IF(C1708=$X$4,IF(ISERROR($V1708),"Enter smelter details","RMI"),IF(ISERROR($V1708),"",OFFSET('Smelter Look-up'!$F$4,$V1708-4,0)))</f>
        <v/>
      </c>
      <c r="H1708" s="215" t="str">
        <f aca="true">IF(ISERROR($V1708),"",OFFSET('Smelter Look-up'!$G$4,$V1708-4,0))</f>
        <v/>
      </c>
      <c r="I1708" s="216" t="str">
        <f aca="true">IF(ISERROR($V1708),"",OFFSET('Smelter Look-up'!$H$4,$V1708-4,0))</f>
        <v/>
      </c>
      <c r="J1708" s="216" t="str">
        <f aca="true">IF(ISERROR($V1708),"",OFFSET('Smelter Look-up'!$I$4,$V1708-4,0))</f>
        <v/>
      </c>
      <c r="K1708" s="217"/>
      <c r="L1708" s="217"/>
      <c r="M1708" s="217"/>
      <c r="N1708" s="217"/>
      <c r="O1708" s="217"/>
      <c r="P1708" s="218"/>
      <c r="Q1708" s="219"/>
      <c r="R1708" s="220" t="str">
        <f aca="true">IF(ISERROR($V1708),"",OFFSET('Smelter Look-up'!$C$4,$V1708-4,0)&amp;"")</f>
        <v/>
      </c>
      <c r="S1708" s="221" t="str">
        <f aca="true">IF(B1708="","",IF(ISERROR(MATCH($E1708,CL,0)),"Unknown",INDIRECT("'C'!$A$"&amp;MATCH($E1708,CL,0)+1)))</f>
        <v/>
      </c>
      <c r="T1708" s="221" t="str">
        <f aca="true">IF(B1708="","",IF(ISERROR(MATCH($J1708,SorP!$B$1:$B$6279,0)),"",INDIRECT("'SorP'!$A$"&amp;MATCH($S1708&amp;$J1708,SorP!C:C,0))))</f>
        <v/>
      </c>
      <c r="U1708" s="222"/>
      <c r="V1708" s="223" t="e">
        <f aca="false">IF(C1708="",NA(),IF(OR(C1708="Smelter not listed",C1708="Smelter not yet identified"),MATCH($B1708&amp;$D1708,'Smelter Look-up'!$J:$J,0),MATCH($B1708&amp;$C1708,'Smelter Look-up'!$J:$J,0)))</f>
        <v>#N/A</v>
      </c>
      <c r="X1708" s="179" t="n">
        <f aca="false">IF(AND(C1708="Smelter not listed",OR(LEN(D1708)=0,LEN(E1708)=0)),1,0)</f>
        <v>0</v>
      </c>
      <c r="AB1708" s="224" t="str">
        <f aca="false">B1708&amp;C1708</f>
        <v/>
      </c>
    </row>
    <row r="1709" s="179" customFormat="true" ht="20.25" hidden="false" customHeight="false" outlineLevel="0" collapsed="false">
      <c r="A1709" s="221"/>
      <c r="B1709" s="211" t="str">
        <f aca="false">IF(LEN(A1709)=0,"",INDEX('Smelter Look-up'!$A:$A,MATCH($A1709,'Smelter Look-up'!$E:$E,0)))</f>
        <v/>
      </c>
      <c r="C1709" s="212" t="str">
        <f aca="false">IF(LEN(A1709)=0,"",INDEX('Smelter Look-up'!$C:$C,MATCH($A1709,'Smelter Look-up'!$E:$E,0)))</f>
        <v/>
      </c>
      <c r="D1709" s="213"/>
      <c r="E1709" s="211" t="str">
        <f aca="true">IF(ISERROR($V1709),"",OFFSET('Smelter Look-up'!$D$4,$V1709-4,0)&amp;"")</f>
        <v/>
      </c>
      <c r="F1709" s="214" t="str">
        <f aca="true">IF(ISERROR($V1709),"",OFFSET('Smelter Look-up'!$E$4,$V1709-4,0))</f>
        <v/>
      </c>
      <c r="G1709" s="214" t="str">
        <f aca="true">IF(C1709=$X$4,IF(ISERROR($V1709),"Enter smelter details","RMI"),IF(ISERROR($V1709),"",OFFSET('Smelter Look-up'!$F$4,$V1709-4,0)))</f>
        <v/>
      </c>
      <c r="H1709" s="215" t="str">
        <f aca="true">IF(ISERROR($V1709),"",OFFSET('Smelter Look-up'!$G$4,$V1709-4,0))</f>
        <v/>
      </c>
      <c r="I1709" s="216" t="str">
        <f aca="true">IF(ISERROR($V1709),"",OFFSET('Smelter Look-up'!$H$4,$V1709-4,0))</f>
        <v/>
      </c>
      <c r="J1709" s="216" t="str">
        <f aca="true">IF(ISERROR($V1709),"",OFFSET('Smelter Look-up'!$I$4,$V1709-4,0))</f>
        <v/>
      </c>
      <c r="K1709" s="217"/>
      <c r="L1709" s="217"/>
      <c r="M1709" s="217"/>
      <c r="N1709" s="217"/>
      <c r="O1709" s="217"/>
      <c r="P1709" s="218"/>
      <c r="Q1709" s="219"/>
      <c r="R1709" s="220" t="str">
        <f aca="true">IF(ISERROR($V1709),"",OFFSET('Smelter Look-up'!$C$4,$V1709-4,0)&amp;"")</f>
        <v/>
      </c>
      <c r="S1709" s="221" t="str">
        <f aca="true">IF(B1709="","",IF(ISERROR(MATCH($E1709,CL,0)),"Unknown",INDIRECT("'C'!$A$"&amp;MATCH($E1709,CL,0)+1)))</f>
        <v/>
      </c>
      <c r="T1709" s="221" t="str">
        <f aca="true">IF(B1709="","",IF(ISERROR(MATCH($J1709,SorP!$B$1:$B$6279,0)),"",INDIRECT("'SorP'!$A$"&amp;MATCH($S1709&amp;$J1709,SorP!C:C,0))))</f>
        <v/>
      </c>
      <c r="U1709" s="222"/>
      <c r="V1709" s="223" t="e">
        <f aca="false">IF(C1709="",NA(),IF(OR(C1709="Smelter not listed",C1709="Smelter not yet identified"),MATCH($B1709&amp;$D1709,'Smelter Look-up'!$J:$J,0),MATCH($B1709&amp;$C1709,'Smelter Look-up'!$J:$J,0)))</f>
        <v>#N/A</v>
      </c>
      <c r="X1709" s="179" t="n">
        <f aca="false">IF(AND(C1709="Smelter not listed",OR(LEN(D1709)=0,LEN(E1709)=0)),1,0)</f>
        <v>0</v>
      </c>
      <c r="AB1709" s="224" t="str">
        <f aca="false">B1709&amp;C1709</f>
        <v/>
      </c>
    </row>
    <row r="1710" s="179" customFormat="true" ht="20.25" hidden="false" customHeight="false" outlineLevel="0" collapsed="false">
      <c r="A1710" s="221"/>
      <c r="B1710" s="211" t="str">
        <f aca="false">IF(LEN(A1710)=0,"",INDEX('Smelter Look-up'!$A:$A,MATCH($A1710,'Smelter Look-up'!$E:$E,0)))</f>
        <v/>
      </c>
      <c r="C1710" s="212" t="str">
        <f aca="false">IF(LEN(A1710)=0,"",INDEX('Smelter Look-up'!$C:$C,MATCH($A1710,'Smelter Look-up'!$E:$E,0)))</f>
        <v/>
      </c>
      <c r="D1710" s="213"/>
      <c r="E1710" s="211" t="str">
        <f aca="true">IF(ISERROR($V1710),"",OFFSET('Smelter Look-up'!$D$4,$V1710-4,0)&amp;"")</f>
        <v/>
      </c>
      <c r="F1710" s="214" t="str">
        <f aca="true">IF(ISERROR($V1710),"",OFFSET('Smelter Look-up'!$E$4,$V1710-4,0))</f>
        <v/>
      </c>
      <c r="G1710" s="214" t="str">
        <f aca="true">IF(C1710=$X$4,IF(ISERROR($V1710),"Enter smelter details","RMI"),IF(ISERROR($V1710),"",OFFSET('Smelter Look-up'!$F$4,$V1710-4,0)))</f>
        <v/>
      </c>
      <c r="H1710" s="215" t="str">
        <f aca="true">IF(ISERROR($V1710),"",OFFSET('Smelter Look-up'!$G$4,$V1710-4,0))</f>
        <v/>
      </c>
      <c r="I1710" s="216" t="str">
        <f aca="true">IF(ISERROR($V1710),"",OFFSET('Smelter Look-up'!$H$4,$V1710-4,0))</f>
        <v/>
      </c>
      <c r="J1710" s="216" t="str">
        <f aca="true">IF(ISERROR($V1710),"",OFFSET('Smelter Look-up'!$I$4,$V1710-4,0))</f>
        <v/>
      </c>
      <c r="K1710" s="217"/>
      <c r="L1710" s="217"/>
      <c r="M1710" s="217"/>
      <c r="N1710" s="217"/>
      <c r="O1710" s="217"/>
      <c r="P1710" s="218"/>
      <c r="Q1710" s="219"/>
      <c r="R1710" s="220" t="str">
        <f aca="true">IF(ISERROR($V1710),"",OFFSET('Smelter Look-up'!$C$4,$V1710-4,0)&amp;"")</f>
        <v/>
      </c>
      <c r="S1710" s="221" t="str">
        <f aca="true">IF(B1710="","",IF(ISERROR(MATCH($E1710,CL,0)),"Unknown",INDIRECT("'C'!$A$"&amp;MATCH($E1710,CL,0)+1)))</f>
        <v/>
      </c>
      <c r="T1710" s="221" t="str">
        <f aca="true">IF(B1710="","",IF(ISERROR(MATCH($J1710,SorP!$B$1:$B$6279,0)),"",INDIRECT("'SorP'!$A$"&amp;MATCH($S1710&amp;$J1710,SorP!C:C,0))))</f>
        <v/>
      </c>
      <c r="U1710" s="222"/>
      <c r="V1710" s="223" t="e">
        <f aca="false">IF(C1710="",NA(),IF(OR(C1710="Smelter not listed",C1710="Smelter not yet identified"),MATCH($B1710&amp;$D1710,'Smelter Look-up'!$J:$J,0),MATCH($B1710&amp;$C1710,'Smelter Look-up'!$J:$J,0)))</f>
        <v>#N/A</v>
      </c>
      <c r="X1710" s="179" t="n">
        <f aca="false">IF(AND(C1710="Smelter not listed",OR(LEN(D1710)=0,LEN(E1710)=0)),1,0)</f>
        <v>0</v>
      </c>
      <c r="AB1710" s="224" t="str">
        <f aca="false">B1710&amp;C1710</f>
        <v/>
      </c>
    </row>
    <row r="1711" s="179" customFormat="true" ht="20.25" hidden="false" customHeight="false" outlineLevel="0" collapsed="false">
      <c r="A1711" s="221"/>
      <c r="B1711" s="211" t="str">
        <f aca="false">IF(LEN(A1711)=0,"",INDEX('Smelter Look-up'!$A:$A,MATCH($A1711,'Smelter Look-up'!$E:$E,0)))</f>
        <v/>
      </c>
      <c r="C1711" s="212" t="str">
        <f aca="false">IF(LEN(A1711)=0,"",INDEX('Smelter Look-up'!$C:$C,MATCH($A1711,'Smelter Look-up'!$E:$E,0)))</f>
        <v/>
      </c>
      <c r="D1711" s="213"/>
      <c r="E1711" s="211" t="str">
        <f aca="true">IF(ISERROR($V1711),"",OFFSET('Smelter Look-up'!$D$4,$V1711-4,0)&amp;"")</f>
        <v/>
      </c>
      <c r="F1711" s="214" t="str">
        <f aca="true">IF(ISERROR($V1711),"",OFFSET('Smelter Look-up'!$E$4,$V1711-4,0))</f>
        <v/>
      </c>
      <c r="G1711" s="214" t="str">
        <f aca="true">IF(C1711=$X$4,IF(ISERROR($V1711),"Enter smelter details","RMI"),IF(ISERROR($V1711),"",OFFSET('Smelter Look-up'!$F$4,$V1711-4,0)))</f>
        <v/>
      </c>
      <c r="H1711" s="215" t="str">
        <f aca="true">IF(ISERROR($V1711),"",OFFSET('Smelter Look-up'!$G$4,$V1711-4,0))</f>
        <v/>
      </c>
      <c r="I1711" s="216" t="str">
        <f aca="true">IF(ISERROR($V1711),"",OFFSET('Smelter Look-up'!$H$4,$V1711-4,0))</f>
        <v/>
      </c>
      <c r="J1711" s="216" t="str">
        <f aca="true">IF(ISERROR($V1711),"",OFFSET('Smelter Look-up'!$I$4,$V1711-4,0))</f>
        <v/>
      </c>
      <c r="K1711" s="217"/>
      <c r="L1711" s="217"/>
      <c r="M1711" s="217"/>
      <c r="N1711" s="217"/>
      <c r="O1711" s="217"/>
      <c r="P1711" s="218"/>
      <c r="Q1711" s="219"/>
      <c r="R1711" s="220" t="str">
        <f aca="true">IF(ISERROR($V1711),"",OFFSET('Smelter Look-up'!$C$4,$V1711-4,0)&amp;"")</f>
        <v/>
      </c>
      <c r="S1711" s="221" t="str">
        <f aca="true">IF(B1711="","",IF(ISERROR(MATCH($E1711,CL,0)),"Unknown",INDIRECT("'C'!$A$"&amp;MATCH($E1711,CL,0)+1)))</f>
        <v/>
      </c>
      <c r="T1711" s="221" t="str">
        <f aca="true">IF(B1711="","",IF(ISERROR(MATCH($J1711,SorP!$B$1:$B$6279,0)),"",INDIRECT("'SorP'!$A$"&amp;MATCH($S1711&amp;$J1711,SorP!C:C,0))))</f>
        <v/>
      </c>
      <c r="U1711" s="222"/>
      <c r="V1711" s="223" t="e">
        <f aca="false">IF(C1711="",NA(),IF(OR(C1711="Smelter not listed",C1711="Smelter not yet identified"),MATCH($B1711&amp;$D1711,'Smelter Look-up'!$J:$J,0),MATCH($B1711&amp;$C1711,'Smelter Look-up'!$J:$J,0)))</f>
        <v>#N/A</v>
      </c>
      <c r="X1711" s="179" t="n">
        <f aca="false">IF(AND(C1711="Smelter not listed",OR(LEN(D1711)=0,LEN(E1711)=0)),1,0)</f>
        <v>0</v>
      </c>
      <c r="AB1711" s="224" t="str">
        <f aca="false">B1711&amp;C1711</f>
        <v/>
      </c>
    </row>
    <row r="1712" s="179" customFormat="true" ht="20.25" hidden="false" customHeight="false" outlineLevel="0" collapsed="false">
      <c r="A1712" s="221"/>
      <c r="B1712" s="211" t="str">
        <f aca="false">IF(LEN(A1712)=0,"",INDEX('Smelter Look-up'!$A:$A,MATCH($A1712,'Smelter Look-up'!$E:$E,0)))</f>
        <v/>
      </c>
      <c r="C1712" s="212" t="str">
        <f aca="false">IF(LEN(A1712)=0,"",INDEX('Smelter Look-up'!$C:$C,MATCH($A1712,'Smelter Look-up'!$E:$E,0)))</f>
        <v/>
      </c>
      <c r="D1712" s="213"/>
      <c r="E1712" s="211" t="str">
        <f aca="true">IF(ISERROR($V1712),"",OFFSET('Smelter Look-up'!$D$4,$V1712-4,0)&amp;"")</f>
        <v/>
      </c>
      <c r="F1712" s="214" t="str">
        <f aca="true">IF(ISERROR($V1712),"",OFFSET('Smelter Look-up'!$E$4,$V1712-4,0))</f>
        <v/>
      </c>
      <c r="G1712" s="214" t="str">
        <f aca="true">IF(C1712=$X$4,IF(ISERROR($V1712),"Enter smelter details","RMI"),IF(ISERROR($V1712),"",OFFSET('Smelter Look-up'!$F$4,$V1712-4,0)))</f>
        <v/>
      </c>
      <c r="H1712" s="215" t="str">
        <f aca="true">IF(ISERROR($V1712),"",OFFSET('Smelter Look-up'!$G$4,$V1712-4,0))</f>
        <v/>
      </c>
      <c r="I1712" s="216" t="str">
        <f aca="true">IF(ISERROR($V1712),"",OFFSET('Smelter Look-up'!$H$4,$V1712-4,0))</f>
        <v/>
      </c>
      <c r="J1712" s="216" t="str">
        <f aca="true">IF(ISERROR($V1712),"",OFFSET('Smelter Look-up'!$I$4,$V1712-4,0))</f>
        <v/>
      </c>
      <c r="K1712" s="217"/>
      <c r="L1712" s="217"/>
      <c r="M1712" s="217"/>
      <c r="N1712" s="217"/>
      <c r="O1712" s="217"/>
      <c r="P1712" s="218"/>
      <c r="Q1712" s="219"/>
      <c r="R1712" s="220" t="str">
        <f aca="true">IF(ISERROR($V1712),"",OFFSET('Smelter Look-up'!$C$4,$V1712-4,0)&amp;"")</f>
        <v/>
      </c>
      <c r="S1712" s="221" t="str">
        <f aca="true">IF(B1712="","",IF(ISERROR(MATCH($E1712,CL,0)),"Unknown",INDIRECT("'C'!$A$"&amp;MATCH($E1712,CL,0)+1)))</f>
        <v/>
      </c>
      <c r="T1712" s="221" t="str">
        <f aca="true">IF(B1712="","",IF(ISERROR(MATCH($J1712,SorP!$B$1:$B$6279,0)),"",INDIRECT("'SorP'!$A$"&amp;MATCH($S1712&amp;$J1712,SorP!C:C,0))))</f>
        <v/>
      </c>
      <c r="U1712" s="222"/>
      <c r="V1712" s="223" t="e">
        <f aca="false">IF(C1712="",NA(),IF(OR(C1712="Smelter not listed",C1712="Smelter not yet identified"),MATCH($B1712&amp;$D1712,'Smelter Look-up'!$J:$J,0),MATCH($B1712&amp;$C1712,'Smelter Look-up'!$J:$J,0)))</f>
        <v>#N/A</v>
      </c>
      <c r="X1712" s="179" t="n">
        <f aca="false">IF(AND(C1712="Smelter not listed",OR(LEN(D1712)=0,LEN(E1712)=0)),1,0)</f>
        <v>0</v>
      </c>
      <c r="AB1712" s="224" t="str">
        <f aca="false">B1712&amp;C1712</f>
        <v/>
      </c>
    </row>
    <row r="1713" s="179" customFormat="true" ht="20.25" hidden="false" customHeight="false" outlineLevel="0" collapsed="false">
      <c r="A1713" s="221"/>
      <c r="B1713" s="211" t="str">
        <f aca="false">IF(LEN(A1713)=0,"",INDEX('Smelter Look-up'!$A:$A,MATCH($A1713,'Smelter Look-up'!$E:$E,0)))</f>
        <v/>
      </c>
      <c r="C1713" s="212" t="str">
        <f aca="false">IF(LEN(A1713)=0,"",INDEX('Smelter Look-up'!$C:$C,MATCH($A1713,'Smelter Look-up'!$E:$E,0)))</f>
        <v/>
      </c>
      <c r="D1713" s="213"/>
      <c r="E1713" s="211" t="str">
        <f aca="true">IF(ISERROR($V1713),"",OFFSET('Smelter Look-up'!$D$4,$V1713-4,0)&amp;"")</f>
        <v/>
      </c>
      <c r="F1713" s="214" t="str">
        <f aca="true">IF(ISERROR($V1713),"",OFFSET('Smelter Look-up'!$E$4,$V1713-4,0))</f>
        <v/>
      </c>
      <c r="G1713" s="214" t="str">
        <f aca="true">IF(C1713=$X$4,IF(ISERROR($V1713),"Enter smelter details","RMI"),IF(ISERROR($V1713),"",OFFSET('Smelter Look-up'!$F$4,$V1713-4,0)))</f>
        <v/>
      </c>
      <c r="H1713" s="215" t="str">
        <f aca="true">IF(ISERROR($V1713),"",OFFSET('Smelter Look-up'!$G$4,$V1713-4,0))</f>
        <v/>
      </c>
      <c r="I1713" s="216" t="str">
        <f aca="true">IF(ISERROR($V1713),"",OFFSET('Smelter Look-up'!$H$4,$V1713-4,0))</f>
        <v/>
      </c>
      <c r="J1713" s="216" t="str">
        <f aca="true">IF(ISERROR($V1713),"",OFFSET('Smelter Look-up'!$I$4,$V1713-4,0))</f>
        <v/>
      </c>
      <c r="K1713" s="217"/>
      <c r="L1713" s="217"/>
      <c r="M1713" s="217"/>
      <c r="N1713" s="217"/>
      <c r="O1713" s="217"/>
      <c r="P1713" s="218"/>
      <c r="Q1713" s="219"/>
      <c r="R1713" s="220" t="str">
        <f aca="true">IF(ISERROR($V1713),"",OFFSET('Smelter Look-up'!$C$4,$V1713-4,0)&amp;"")</f>
        <v/>
      </c>
      <c r="S1713" s="221" t="str">
        <f aca="true">IF(B1713="","",IF(ISERROR(MATCH($E1713,CL,0)),"Unknown",INDIRECT("'C'!$A$"&amp;MATCH($E1713,CL,0)+1)))</f>
        <v/>
      </c>
      <c r="T1713" s="221" t="str">
        <f aca="true">IF(B1713="","",IF(ISERROR(MATCH($J1713,SorP!$B$1:$B$6279,0)),"",INDIRECT("'SorP'!$A$"&amp;MATCH($S1713&amp;$J1713,SorP!C:C,0))))</f>
        <v/>
      </c>
      <c r="U1713" s="222"/>
      <c r="V1713" s="223" t="e">
        <f aca="false">IF(C1713="",NA(),IF(OR(C1713="Smelter not listed",C1713="Smelter not yet identified"),MATCH($B1713&amp;$D1713,'Smelter Look-up'!$J:$J,0),MATCH($B1713&amp;$C1713,'Smelter Look-up'!$J:$J,0)))</f>
        <v>#N/A</v>
      </c>
      <c r="X1713" s="179" t="n">
        <f aca="false">IF(AND(C1713="Smelter not listed",OR(LEN(D1713)=0,LEN(E1713)=0)),1,0)</f>
        <v>0</v>
      </c>
      <c r="AB1713" s="224" t="str">
        <f aca="false">B1713&amp;C1713</f>
        <v/>
      </c>
    </row>
    <row r="1714" s="179" customFormat="true" ht="20.25" hidden="false" customHeight="false" outlineLevel="0" collapsed="false">
      <c r="A1714" s="221"/>
      <c r="B1714" s="211" t="str">
        <f aca="false">IF(LEN(A1714)=0,"",INDEX('Smelter Look-up'!$A:$A,MATCH($A1714,'Smelter Look-up'!$E:$E,0)))</f>
        <v/>
      </c>
      <c r="C1714" s="212" t="str">
        <f aca="false">IF(LEN(A1714)=0,"",INDEX('Smelter Look-up'!$C:$C,MATCH($A1714,'Smelter Look-up'!$E:$E,0)))</f>
        <v/>
      </c>
      <c r="D1714" s="213"/>
      <c r="E1714" s="211" t="str">
        <f aca="true">IF(ISERROR($V1714),"",OFFSET('Smelter Look-up'!$D$4,$V1714-4,0)&amp;"")</f>
        <v/>
      </c>
      <c r="F1714" s="214" t="str">
        <f aca="true">IF(ISERROR($V1714),"",OFFSET('Smelter Look-up'!$E$4,$V1714-4,0))</f>
        <v/>
      </c>
      <c r="G1714" s="214" t="str">
        <f aca="true">IF(C1714=$X$4,IF(ISERROR($V1714),"Enter smelter details","RMI"),IF(ISERROR($V1714),"",OFFSET('Smelter Look-up'!$F$4,$V1714-4,0)))</f>
        <v/>
      </c>
      <c r="H1714" s="215" t="str">
        <f aca="true">IF(ISERROR($V1714),"",OFFSET('Smelter Look-up'!$G$4,$V1714-4,0))</f>
        <v/>
      </c>
      <c r="I1714" s="216" t="str">
        <f aca="true">IF(ISERROR($V1714),"",OFFSET('Smelter Look-up'!$H$4,$V1714-4,0))</f>
        <v/>
      </c>
      <c r="J1714" s="216" t="str">
        <f aca="true">IF(ISERROR($V1714),"",OFFSET('Smelter Look-up'!$I$4,$V1714-4,0))</f>
        <v/>
      </c>
      <c r="K1714" s="217"/>
      <c r="L1714" s="217"/>
      <c r="M1714" s="217"/>
      <c r="N1714" s="217"/>
      <c r="O1714" s="217"/>
      <c r="P1714" s="218"/>
      <c r="Q1714" s="219"/>
      <c r="R1714" s="220" t="str">
        <f aca="true">IF(ISERROR($V1714),"",OFFSET('Smelter Look-up'!$C$4,$V1714-4,0)&amp;"")</f>
        <v/>
      </c>
      <c r="S1714" s="221" t="str">
        <f aca="true">IF(B1714="","",IF(ISERROR(MATCH($E1714,CL,0)),"Unknown",INDIRECT("'C'!$A$"&amp;MATCH($E1714,CL,0)+1)))</f>
        <v/>
      </c>
      <c r="T1714" s="221" t="str">
        <f aca="true">IF(B1714="","",IF(ISERROR(MATCH($J1714,SorP!$B$1:$B$6279,0)),"",INDIRECT("'SorP'!$A$"&amp;MATCH($S1714&amp;$J1714,SorP!C:C,0))))</f>
        <v/>
      </c>
      <c r="U1714" s="222"/>
      <c r="V1714" s="223" t="e">
        <f aca="false">IF(C1714="",NA(),IF(OR(C1714="Smelter not listed",C1714="Smelter not yet identified"),MATCH($B1714&amp;$D1714,'Smelter Look-up'!$J:$J,0),MATCH($B1714&amp;$C1714,'Smelter Look-up'!$J:$J,0)))</f>
        <v>#N/A</v>
      </c>
      <c r="X1714" s="179" t="n">
        <f aca="false">IF(AND(C1714="Smelter not listed",OR(LEN(D1714)=0,LEN(E1714)=0)),1,0)</f>
        <v>0</v>
      </c>
      <c r="AB1714" s="224" t="str">
        <f aca="false">B1714&amp;C1714</f>
        <v/>
      </c>
    </row>
    <row r="1715" s="179" customFormat="true" ht="20.25" hidden="false" customHeight="false" outlineLevel="0" collapsed="false">
      <c r="A1715" s="221"/>
      <c r="B1715" s="211" t="str">
        <f aca="false">IF(LEN(A1715)=0,"",INDEX('Smelter Look-up'!$A:$A,MATCH($A1715,'Smelter Look-up'!$E:$E,0)))</f>
        <v/>
      </c>
      <c r="C1715" s="212" t="str">
        <f aca="false">IF(LEN(A1715)=0,"",INDEX('Smelter Look-up'!$C:$C,MATCH($A1715,'Smelter Look-up'!$E:$E,0)))</f>
        <v/>
      </c>
      <c r="D1715" s="213"/>
      <c r="E1715" s="211" t="str">
        <f aca="true">IF(ISERROR($V1715),"",OFFSET('Smelter Look-up'!$D$4,$V1715-4,0)&amp;"")</f>
        <v/>
      </c>
      <c r="F1715" s="214" t="str">
        <f aca="true">IF(ISERROR($V1715),"",OFFSET('Smelter Look-up'!$E$4,$V1715-4,0))</f>
        <v/>
      </c>
      <c r="G1715" s="214" t="str">
        <f aca="true">IF(C1715=$X$4,IF(ISERROR($V1715),"Enter smelter details","RMI"),IF(ISERROR($V1715),"",OFFSET('Smelter Look-up'!$F$4,$V1715-4,0)))</f>
        <v/>
      </c>
      <c r="H1715" s="215" t="str">
        <f aca="true">IF(ISERROR($V1715),"",OFFSET('Smelter Look-up'!$G$4,$V1715-4,0))</f>
        <v/>
      </c>
      <c r="I1715" s="216" t="str">
        <f aca="true">IF(ISERROR($V1715),"",OFFSET('Smelter Look-up'!$H$4,$V1715-4,0))</f>
        <v/>
      </c>
      <c r="J1715" s="216" t="str">
        <f aca="true">IF(ISERROR($V1715),"",OFFSET('Smelter Look-up'!$I$4,$V1715-4,0))</f>
        <v/>
      </c>
      <c r="K1715" s="217"/>
      <c r="L1715" s="217"/>
      <c r="M1715" s="217"/>
      <c r="N1715" s="217"/>
      <c r="O1715" s="217"/>
      <c r="P1715" s="218"/>
      <c r="Q1715" s="219"/>
      <c r="R1715" s="220" t="str">
        <f aca="true">IF(ISERROR($V1715),"",OFFSET('Smelter Look-up'!$C$4,$V1715-4,0)&amp;"")</f>
        <v/>
      </c>
      <c r="S1715" s="221" t="str">
        <f aca="true">IF(B1715="","",IF(ISERROR(MATCH($E1715,CL,0)),"Unknown",INDIRECT("'C'!$A$"&amp;MATCH($E1715,CL,0)+1)))</f>
        <v/>
      </c>
      <c r="T1715" s="221" t="str">
        <f aca="true">IF(B1715="","",IF(ISERROR(MATCH($J1715,SorP!$B$1:$B$6279,0)),"",INDIRECT("'SorP'!$A$"&amp;MATCH($S1715&amp;$J1715,SorP!C:C,0))))</f>
        <v/>
      </c>
      <c r="U1715" s="222"/>
      <c r="V1715" s="223" t="e">
        <f aca="false">IF(C1715="",NA(),IF(OR(C1715="Smelter not listed",C1715="Smelter not yet identified"),MATCH($B1715&amp;$D1715,'Smelter Look-up'!$J:$J,0),MATCH($B1715&amp;$C1715,'Smelter Look-up'!$J:$J,0)))</f>
        <v>#N/A</v>
      </c>
      <c r="X1715" s="179" t="n">
        <f aca="false">IF(AND(C1715="Smelter not listed",OR(LEN(D1715)=0,LEN(E1715)=0)),1,0)</f>
        <v>0</v>
      </c>
      <c r="AB1715" s="224" t="str">
        <f aca="false">B1715&amp;C1715</f>
        <v/>
      </c>
    </row>
    <row r="1716" s="179" customFormat="true" ht="20.25" hidden="false" customHeight="false" outlineLevel="0" collapsed="false">
      <c r="A1716" s="221"/>
      <c r="B1716" s="211" t="str">
        <f aca="false">IF(LEN(A1716)=0,"",INDEX('Smelter Look-up'!$A:$A,MATCH($A1716,'Smelter Look-up'!$E:$E,0)))</f>
        <v/>
      </c>
      <c r="C1716" s="212" t="str">
        <f aca="false">IF(LEN(A1716)=0,"",INDEX('Smelter Look-up'!$C:$C,MATCH($A1716,'Smelter Look-up'!$E:$E,0)))</f>
        <v/>
      </c>
      <c r="D1716" s="213"/>
      <c r="E1716" s="211" t="str">
        <f aca="true">IF(ISERROR($V1716),"",OFFSET('Smelter Look-up'!$D$4,$V1716-4,0)&amp;"")</f>
        <v/>
      </c>
      <c r="F1716" s="214" t="str">
        <f aca="true">IF(ISERROR($V1716),"",OFFSET('Smelter Look-up'!$E$4,$V1716-4,0))</f>
        <v/>
      </c>
      <c r="G1716" s="214" t="str">
        <f aca="true">IF(C1716=$X$4,IF(ISERROR($V1716),"Enter smelter details","RMI"),IF(ISERROR($V1716),"",OFFSET('Smelter Look-up'!$F$4,$V1716-4,0)))</f>
        <v/>
      </c>
      <c r="H1716" s="215" t="str">
        <f aca="true">IF(ISERROR($V1716),"",OFFSET('Smelter Look-up'!$G$4,$V1716-4,0))</f>
        <v/>
      </c>
      <c r="I1716" s="216" t="str">
        <f aca="true">IF(ISERROR($V1716),"",OFFSET('Smelter Look-up'!$H$4,$V1716-4,0))</f>
        <v/>
      </c>
      <c r="J1716" s="216" t="str">
        <f aca="true">IF(ISERROR($V1716),"",OFFSET('Smelter Look-up'!$I$4,$V1716-4,0))</f>
        <v/>
      </c>
      <c r="K1716" s="217"/>
      <c r="L1716" s="217"/>
      <c r="M1716" s="217"/>
      <c r="N1716" s="217"/>
      <c r="O1716" s="217"/>
      <c r="P1716" s="218"/>
      <c r="Q1716" s="219"/>
      <c r="R1716" s="220" t="str">
        <f aca="true">IF(ISERROR($V1716),"",OFFSET('Smelter Look-up'!$C$4,$V1716-4,0)&amp;"")</f>
        <v/>
      </c>
      <c r="S1716" s="221" t="str">
        <f aca="true">IF(B1716="","",IF(ISERROR(MATCH($E1716,CL,0)),"Unknown",INDIRECT("'C'!$A$"&amp;MATCH($E1716,CL,0)+1)))</f>
        <v/>
      </c>
      <c r="T1716" s="221" t="str">
        <f aca="true">IF(B1716="","",IF(ISERROR(MATCH($J1716,SorP!$B$1:$B$6279,0)),"",INDIRECT("'SorP'!$A$"&amp;MATCH($S1716&amp;$J1716,SorP!C:C,0))))</f>
        <v/>
      </c>
      <c r="U1716" s="222"/>
      <c r="V1716" s="223" t="e">
        <f aca="false">IF(C1716="",NA(),IF(OR(C1716="Smelter not listed",C1716="Smelter not yet identified"),MATCH($B1716&amp;$D1716,'Smelter Look-up'!$J:$J,0),MATCH($B1716&amp;$C1716,'Smelter Look-up'!$J:$J,0)))</f>
        <v>#N/A</v>
      </c>
      <c r="X1716" s="179" t="n">
        <f aca="false">IF(AND(C1716="Smelter not listed",OR(LEN(D1716)=0,LEN(E1716)=0)),1,0)</f>
        <v>0</v>
      </c>
      <c r="AB1716" s="224" t="str">
        <f aca="false">B1716&amp;C1716</f>
        <v/>
      </c>
    </row>
    <row r="1717" s="179" customFormat="true" ht="20.25" hidden="false" customHeight="false" outlineLevel="0" collapsed="false">
      <c r="A1717" s="221"/>
      <c r="B1717" s="211" t="str">
        <f aca="false">IF(LEN(A1717)=0,"",INDEX('Smelter Look-up'!$A:$A,MATCH($A1717,'Smelter Look-up'!$E:$E,0)))</f>
        <v/>
      </c>
      <c r="C1717" s="212" t="str">
        <f aca="false">IF(LEN(A1717)=0,"",INDEX('Smelter Look-up'!$C:$C,MATCH($A1717,'Smelter Look-up'!$E:$E,0)))</f>
        <v/>
      </c>
      <c r="D1717" s="213"/>
      <c r="E1717" s="211" t="str">
        <f aca="true">IF(ISERROR($V1717),"",OFFSET('Smelter Look-up'!$D$4,$V1717-4,0)&amp;"")</f>
        <v/>
      </c>
      <c r="F1717" s="214" t="str">
        <f aca="true">IF(ISERROR($V1717),"",OFFSET('Smelter Look-up'!$E$4,$V1717-4,0))</f>
        <v/>
      </c>
      <c r="G1717" s="214" t="str">
        <f aca="true">IF(C1717=$X$4,IF(ISERROR($V1717),"Enter smelter details","RMI"),IF(ISERROR($V1717),"",OFFSET('Smelter Look-up'!$F$4,$V1717-4,0)))</f>
        <v/>
      </c>
      <c r="H1717" s="215" t="str">
        <f aca="true">IF(ISERROR($V1717),"",OFFSET('Smelter Look-up'!$G$4,$V1717-4,0))</f>
        <v/>
      </c>
      <c r="I1717" s="216" t="str">
        <f aca="true">IF(ISERROR($V1717),"",OFFSET('Smelter Look-up'!$H$4,$V1717-4,0))</f>
        <v/>
      </c>
      <c r="J1717" s="216" t="str">
        <f aca="true">IF(ISERROR($V1717),"",OFFSET('Smelter Look-up'!$I$4,$V1717-4,0))</f>
        <v/>
      </c>
      <c r="K1717" s="217"/>
      <c r="L1717" s="217"/>
      <c r="M1717" s="217"/>
      <c r="N1717" s="217"/>
      <c r="O1717" s="217"/>
      <c r="P1717" s="218"/>
      <c r="Q1717" s="219"/>
      <c r="R1717" s="220" t="str">
        <f aca="true">IF(ISERROR($V1717),"",OFFSET('Smelter Look-up'!$C$4,$V1717-4,0)&amp;"")</f>
        <v/>
      </c>
      <c r="S1717" s="221" t="str">
        <f aca="true">IF(B1717="","",IF(ISERROR(MATCH($E1717,CL,0)),"Unknown",INDIRECT("'C'!$A$"&amp;MATCH($E1717,CL,0)+1)))</f>
        <v/>
      </c>
      <c r="T1717" s="221" t="str">
        <f aca="true">IF(B1717="","",IF(ISERROR(MATCH($J1717,SorP!$B$1:$B$6279,0)),"",INDIRECT("'SorP'!$A$"&amp;MATCH($S1717&amp;$J1717,SorP!C:C,0))))</f>
        <v/>
      </c>
      <c r="U1717" s="222"/>
      <c r="V1717" s="223" t="e">
        <f aca="false">IF(C1717="",NA(),IF(OR(C1717="Smelter not listed",C1717="Smelter not yet identified"),MATCH($B1717&amp;$D1717,'Smelter Look-up'!$J:$J,0),MATCH($B1717&amp;$C1717,'Smelter Look-up'!$J:$J,0)))</f>
        <v>#N/A</v>
      </c>
      <c r="X1717" s="179" t="n">
        <f aca="false">IF(AND(C1717="Smelter not listed",OR(LEN(D1717)=0,LEN(E1717)=0)),1,0)</f>
        <v>0</v>
      </c>
      <c r="AB1717" s="224" t="str">
        <f aca="false">B1717&amp;C1717</f>
        <v/>
      </c>
    </row>
    <row r="1718" s="179" customFormat="true" ht="20.25" hidden="false" customHeight="false" outlineLevel="0" collapsed="false">
      <c r="A1718" s="221"/>
      <c r="B1718" s="211" t="str">
        <f aca="false">IF(LEN(A1718)=0,"",INDEX('Smelter Look-up'!$A:$A,MATCH($A1718,'Smelter Look-up'!$E:$E,0)))</f>
        <v/>
      </c>
      <c r="C1718" s="212" t="str">
        <f aca="false">IF(LEN(A1718)=0,"",INDEX('Smelter Look-up'!$C:$C,MATCH($A1718,'Smelter Look-up'!$E:$E,0)))</f>
        <v/>
      </c>
      <c r="D1718" s="213"/>
      <c r="E1718" s="211" t="str">
        <f aca="true">IF(ISERROR($V1718),"",OFFSET('Smelter Look-up'!$D$4,$V1718-4,0)&amp;"")</f>
        <v/>
      </c>
      <c r="F1718" s="214" t="str">
        <f aca="true">IF(ISERROR($V1718),"",OFFSET('Smelter Look-up'!$E$4,$V1718-4,0))</f>
        <v/>
      </c>
      <c r="G1718" s="214" t="str">
        <f aca="true">IF(C1718=$X$4,IF(ISERROR($V1718),"Enter smelter details","RMI"),IF(ISERROR($V1718),"",OFFSET('Smelter Look-up'!$F$4,$V1718-4,0)))</f>
        <v/>
      </c>
      <c r="H1718" s="215" t="str">
        <f aca="true">IF(ISERROR($V1718),"",OFFSET('Smelter Look-up'!$G$4,$V1718-4,0))</f>
        <v/>
      </c>
      <c r="I1718" s="216" t="str">
        <f aca="true">IF(ISERROR($V1718),"",OFFSET('Smelter Look-up'!$H$4,$V1718-4,0))</f>
        <v/>
      </c>
      <c r="J1718" s="216" t="str">
        <f aca="true">IF(ISERROR($V1718),"",OFFSET('Smelter Look-up'!$I$4,$V1718-4,0))</f>
        <v/>
      </c>
      <c r="K1718" s="217"/>
      <c r="L1718" s="217"/>
      <c r="M1718" s="217"/>
      <c r="N1718" s="217"/>
      <c r="O1718" s="217"/>
      <c r="P1718" s="218"/>
      <c r="Q1718" s="219"/>
      <c r="R1718" s="220" t="str">
        <f aca="true">IF(ISERROR($V1718),"",OFFSET('Smelter Look-up'!$C$4,$V1718-4,0)&amp;"")</f>
        <v/>
      </c>
      <c r="S1718" s="221" t="str">
        <f aca="true">IF(B1718="","",IF(ISERROR(MATCH($E1718,CL,0)),"Unknown",INDIRECT("'C'!$A$"&amp;MATCH($E1718,CL,0)+1)))</f>
        <v/>
      </c>
      <c r="T1718" s="221" t="str">
        <f aca="true">IF(B1718="","",IF(ISERROR(MATCH($J1718,SorP!$B$1:$B$6279,0)),"",INDIRECT("'SorP'!$A$"&amp;MATCH($S1718&amp;$J1718,SorP!C:C,0))))</f>
        <v/>
      </c>
      <c r="U1718" s="222"/>
      <c r="V1718" s="223" t="e">
        <f aca="false">IF(C1718="",NA(),IF(OR(C1718="Smelter not listed",C1718="Smelter not yet identified"),MATCH($B1718&amp;$D1718,'Smelter Look-up'!$J:$J,0),MATCH($B1718&amp;$C1718,'Smelter Look-up'!$J:$J,0)))</f>
        <v>#N/A</v>
      </c>
      <c r="X1718" s="179" t="n">
        <f aca="false">IF(AND(C1718="Smelter not listed",OR(LEN(D1718)=0,LEN(E1718)=0)),1,0)</f>
        <v>0</v>
      </c>
      <c r="AB1718" s="224" t="str">
        <f aca="false">B1718&amp;C1718</f>
        <v/>
      </c>
    </row>
    <row r="1719" s="179" customFormat="true" ht="20.25" hidden="false" customHeight="false" outlineLevel="0" collapsed="false">
      <c r="A1719" s="221"/>
      <c r="B1719" s="211" t="str">
        <f aca="false">IF(LEN(A1719)=0,"",INDEX('Smelter Look-up'!$A:$A,MATCH($A1719,'Smelter Look-up'!$E:$E,0)))</f>
        <v/>
      </c>
      <c r="C1719" s="212" t="str">
        <f aca="false">IF(LEN(A1719)=0,"",INDEX('Smelter Look-up'!$C:$C,MATCH($A1719,'Smelter Look-up'!$E:$E,0)))</f>
        <v/>
      </c>
      <c r="D1719" s="213"/>
      <c r="E1719" s="211" t="str">
        <f aca="true">IF(ISERROR($V1719),"",OFFSET('Smelter Look-up'!$D$4,$V1719-4,0)&amp;"")</f>
        <v/>
      </c>
      <c r="F1719" s="214" t="str">
        <f aca="true">IF(ISERROR($V1719),"",OFFSET('Smelter Look-up'!$E$4,$V1719-4,0))</f>
        <v/>
      </c>
      <c r="G1719" s="214" t="str">
        <f aca="true">IF(C1719=$X$4,IF(ISERROR($V1719),"Enter smelter details","RMI"),IF(ISERROR($V1719),"",OFFSET('Smelter Look-up'!$F$4,$V1719-4,0)))</f>
        <v/>
      </c>
      <c r="H1719" s="215" t="str">
        <f aca="true">IF(ISERROR($V1719),"",OFFSET('Smelter Look-up'!$G$4,$V1719-4,0))</f>
        <v/>
      </c>
      <c r="I1719" s="216" t="str">
        <f aca="true">IF(ISERROR($V1719),"",OFFSET('Smelter Look-up'!$H$4,$V1719-4,0))</f>
        <v/>
      </c>
      <c r="J1719" s="216" t="str">
        <f aca="true">IF(ISERROR($V1719),"",OFFSET('Smelter Look-up'!$I$4,$V1719-4,0))</f>
        <v/>
      </c>
      <c r="K1719" s="217"/>
      <c r="L1719" s="217"/>
      <c r="M1719" s="217"/>
      <c r="N1719" s="217"/>
      <c r="O1719" s="217"/>
      <c r="P1719" s="218"/>
      <c r="Q1719" s="219"/>
      <c r="R1719" s="220" t="str">
        <f aca="true">IF(ISERROR($V1719),"",OFFSET('Smelter Look-up'!$C$4,$V1719-4,0)&amp;"")</f>
        <v/>
      </c>
      <c r="S1719" s="221" t="str">
        <f aca="true">IF(B1719="","",IF(ISERROR(MATCH($E1719,CL,0)),"Unknown",INDIRECT("'C'!$A$"&amp;MATCH($E1719,CL,0)+1)))</f>
        <v/>
      </c>
      <c r="T1719" s="221" t="str">
        <f aca="true">IF(B1719="","",IF(ISERROR(MATCH($J1719,SorP!$B$1:$B$6279,0)),"",INDIRECT("'SorP'!$A$"&amp;MATCH($S1719&amp;$J1719,SorP!C:C,0))))</f>
        <v/>
      </c>
      <c r="U1719" s="222"/>
      <c r="V1719" s="223" t="e">
        <f aca="false">IF(C1719="",NA(),IF(OR(C1719="Smelter not listed",C1719="Smelter not yet identified"),MATCH($B1719&amp;$D1719,'Smelter Look-up'!$J:$J,0),MATCH($B1719&amp;$C1719,'Smelter Look-up'!$J:$J,0)))</f>
        <v>#N/A</v>
      </c>
      <c r="X1719" s="179" t="n">
        <f aca="false">IF(AND(C1719="Smelter not listed",OR(LEN(D1719)=0,LEN(E1719)=0)),1,0)</f>
        <v>0</v>
      </c>
      <c r="AB1719" s="224" t="str">
        <f aca="false">B1719&amp;C1719</f>
        <v/>
      </c>
    </row>
    <row r="1720" s="179" customFormat="true" ht="20.25" hidden="false" customHeight="false" outlineLevel="0" collapsed="false">
      <c r="A1720" s="221"/>
      <c r="B1720" s="211" t="str">
        <f aca="false">IF(LEN(A1720)=0,"",INDEX('Smelter Look-up'!$A:$A,MATCH($A1720,'Smelter Look-up'!$E:$E,0)))</f>
        <v/>
      </c>
      <c r="C1720" s="212" t="str">
        <f aca="false">IF(LEN(A1720)=0,"",INDEX('Smelter Look-up'!$C:$C,MATCH($A1720,'Smelter Look-up'!$E:$E,0)))</f>
        <v/>
      </c>
      <c r="D1720" s="213"/>
      <c r="E1720" s="211" t="str">
        <f aca="true">IF(ISERROR($V1720),"",OFFSET('Smelter Look-up'!$D$4,$V1720-4,0)&amp;"")</f>
        <v/>
      </c>
      <c r="F1720" s="214" t="str">
        <f aca="true">IF(ISERROR($V1720),"",OFFSET('Smelter Look-up'!$E$4,$V1720-4,0))</f>
        <v/>
      </c>
      <c r="G1720" s="214" t="str">
        <f aca="true">IF(C1720=$X$4,IF(ISERROR($V1720),"Enter smelter details","RMI"),IF(ISERROR($V1720),"",OFFSET('Smelter Look-up'!$F$4,$V1720-4,0)))</f>
        <v/>
      </c>
      <c r="H1720" s="215" t="str">
        <f aca="true">IF(ISERROR($V1720),"",OFFSET('Smelter Look-up'!$G$4,$V1720-4,0))</f>
        <v/>
      </c>
      <c r="I1720" s="216" t="str">
        <f aca="true">IF(ISERROR($V1720),"",OFFSET('Smelter Look-up'!$H$4,$V1720-4,0))</f>
        <v/>
      </c>
      <c r="J1720" s="216" t="str">
        <f aca="true">IF(ISERROR($V1720),"",OFFSET('Smelter Look-up'!$I$4,$V1720-4,0))</f>
        <v/>
      </c>
      <c r="K1720" s="217"/>
      <c r="L1720" s="217"/>
      <c r="M1720" s="217"/>
      <c r="N1720" s="217"/>
      <c r="O1720" s="217"/>
      <c r="P1720" s="218"/>
      <c r="Q1720" s="219"/>
      <c r="R1720" s="220" t="str">
        <f aca="true">IF(ISERROR($V1720),"",OFFSET('Smelter Look-up'!$C$4,$V1720-4,0)&amp;"")</f>
        <v/>
      </c>
      <c r="S1720" s="221" t="str">
        <f aca="true">IF(B1720="","",IF(ISERROR(MATCH($E1720,CL,0)),"Unknown",INDIRECT("'C'!$A$"&amp;MATCH($E1720,CL,0)+1)))</f>
        <v/>
      </c>
      <c r="T1720" s="221" t="str">
        <f aca="true">IF(B1720="","",IF(ISERROR(MATCH($J1720,SorP!$B$1:$B$6279,0)),"",INDIRECT("'SorP'!$A$"&amp;MATCH($S1720&amp;$J1720,SorP!C:C,0))))</f>
        <v/>
      </c>
      <c r="U1720" s="222"/>
      <c r="V1720" s="223" t="e">
        <f aca="false">IF(C1720="",NA(),IF(OR(C1720="Smelter not listed",C1720="Smelter not yet identified"),MATCH($B1720&amp;$D1720,'Smelter Look-up'!$J:$J,0),MATCH($B1720&amp;$C1720,'Smelter Look-up'!$J:$J,0)))</f>
        <v>#N/A</v>
      </c>
      <c r="X1720" s="179" t="n">
        <f aca="false">IF(AND(C1720="Smelter not listed",OR(LEN(D1720)=0,LEN(E1720)=0)),1,0)</f>
        <v>0</v>
      </c>
      <c r="AB1720" s="224" t="str">
        <f aca="false">B1720&amp;C1720</f>
        <v/>
      </c>
    </row>
    <row r="1721" s="179" customFormat="true" ht="20.25" hidden="false" customHeight="false" outlineLevel="0" collapsed="false">
      <c r="A1721" s="221"/>
      <c r="B1721" s="211" t="str">
        <f aca="false">IF(LEN(A1721)=0,"",INDEX('Smelter Look-up'!$A:$A,MATCH($A1721,'Smelter Look-up'!$E:$E,0)))</f>
        <v/>
      </c>
      <c r="C1721" s="212" t="str">
        <f aca="false">IF(LEN(A1721)=0,"",INDEX('Smelter Look-up'!$C:$C,MATCH($A1721,'Smelter Look-up'!$E:$E,0)))</f>
        <v/>
      </c>
      <c r="D1721" s="213"/>
      <c r="E1721" s="211" t="str">
        <f aca="true">IF(ISERROR($V1721),"",OFFSET('Smelter Look-up'!$D$4,$V1721-4,0)&amp;"")</f>
        <v/>
      </c>
      <c r="F1721" s="214" t="str">
        <f aca="true">IF(ISERROR($V1721),"",OFFSET('Smelter Look-up'!$E$4,$V1721-4,0))</f>
        <v/>
      </c>
      <c r="G1721" s="214" t="str">
        <f aca="true">IF(C1721=$X$4,IF(ISERROR($V1721),"Enter smelter details","RMI"),IF(ISERROR($V1721),"",OFFSET('Smelter Look-up'!$F$4,$V1721-4,0)))</f>
        <v/>
      </c>
      <c r="H1721" s="215" t="str">
        <f aca="true">IF(ISERROR($V1721),"",OFFSET('Smelter Look-up'!$G$4,$V1721-4,0))</f>
        <v/>
      </c>
      <c r="I1721" s="216" t="str">
        <f aca="true">IF(ISERROR($V1721),"",OFFSET('Smelter Look-up'!$H$4,$V1721-4,0))</f>
        <v/>
      </c>
      <c r="J1721" s="216" t="str">
        <f aca="true">IF(ISERROR($V1721),"",OFFSET('Smelter Look-up'!$I$4,$V1721-4,0))</f>
        <v/>
      </c>
      <c r="K1721" s="217"/>
      <c r="L1721" s="217"/>
      <c r="M1721" s="217"/>
      <c r="N1721" s="217"/>
      <c r="O1721" s="217"/>
      <c r="P1721" s="218"/>
      <c r="Q1721" s="219"/>
      <c r="R1721" s="220" t="str">
        <f aca="true">IF(ISERROR($V1721),"",OFFSET('Smelter Look-up'!$C$4,$V1721-4,0)&amp;"")</f>
        <v/>
      </c>
      <c r="S1721" s="221" t="str">
        <f aca="true">IF(B1721="","",IF(ISERROR(MATCH($E1721,CL,0)),"Unknown",INDIRECT("'C'!$A$"&amp;MATCH($E1721,CL,0)+1)))</f>
        <v/>
      </c>
      <c r="T1721" s="221" t="str">
        <f aca="true">IF(B1721="","",IF(ISERROR(MATCH($J1721,SorP!$B$1:$B$6279,0)),"",INDIRECT("'SorP'!$A$"&amp;MATCH($S1721&amp;$J1721,SorP!C:C,0))))</f>
        <v/>
      </c>
      <c r="U1721" s="222"/>
      <c r="V1721" s="223" t="e">
        <f aca="false">IF(C1721="",NA(),IF(OR(C1721="Smelter not listed",C1721="Smelter not yet identified"),MATCH($B1721&amp;$D1721,'Smelter Look-up'!$J:$J,0),MATCH($B1721&amp;$C1721,'Smelter Look-up'!$J:$J,0)))</f>
        <v>#N/A</v>
      </c>
      <c r="X1721" s="179" t="n">
        <f aca="false">IF(AND(C1721="Smelter not listed",OR(LEN(D1721)=0,LEN(E1721)=0)),1,0)</f>
        <v>0</v>
      </c>
      <c r="AB1721" s="224" t="str">
        <f aca="false">B1721&amp;C1721</f>
        <v/>
      </c>
    </row>
    <row r="1722" s="179" customFormat="true" ht="20.25" hidden="false" customHeight="false" outlineLevel="0" collapsed="false">
      <c r="A1722" s="221"/>
      <c r="B1722" s="211" t="str">
        <f aca="false">IF(LEN(A1722)=0,"",INDEX('Smelter Look-up'!$A:$A,MATCH($A1722,'Smelter Look-up'!$E:$E,0)))</f>
        <v/>
      </c>
      <c r="C1722" s="212" t="str">
        <f aca="false">IF(LEN(A1722)=0,"",INDEX('Smelter Look-up'!$C:$C,MATCH($A1722,'Smelter Look-up'!$E:$E,0)))</f>
        <v/>
      </c>
      <c r="D1722" s="213"/>
      <c r="E1722" s="211" t="str">
        <f aca="true">IF(ISERROR($V1722),"",OFFSET('Smelter Look-up'!$D$4,$V1722-4,0)&amp;"")</f>
        <v/>
      </c>
      <c r="F1722" s="214" t="str">
        <f aca="true">IF(ISERROR($V1722),"",OFFSET('Smelter Look-up'!$E$4,$V1722-4,0))</f>
        <v/>
      </c>
      <c r="G1722" s="214" t="str">
        <f aca="true">IF(C1722=$X$4,IF(ISERROR($V1722),"Enter smelter details","RMI"),IF(ISERROR($V1722),"",OFFSET('Smelter Look-up'!$F$4,$V1722-4,0)))</f>
        <v/>
      </c>
      <c r="H1722" s="215" t="str">
        <f aca="true">IF(ISERROR($V1722),"",OFFSET('Smelter Look-up'!$G$4,$V1722-4,0))</f>
        <v/>
      </c>
      <c r="I1722" s="216" t="str">
        <f aca="true">IF(ISERROR($V1722),"",OFFSET('Smelter Look-up'!$H$4,$V1722-4,0))</f>
        <v/>
      </c>
      <c r="J1722" s="216" t="str">
        <f aca="true">IF(ISERROR($V1722),"",OFFSET('Smelter Look-up'!$I$4,$V1722-4,0))</f>
        <v/>
      </c>
      <c r="K1722" s="217"/>
      <c r="L1722" s="217"/>
      <c r="M1722" s="217"/>
      <c r="N1722" s="217"/>
      <c r="O1722" s="217"/>
      <c r="P1722" s="218"/>
      <c r="Q1722" s="219"/>
      <c r="R1722" s="220" t="str">
        <f aca="true">IF(ISERROR($V1722),"",OFFSET('Smelter Look-up'!$C$4,$V1722-4,0)&amp;"")</f>
        <v/>
      </c>
      <c r="S1722" s="221" t="str">
        <f aca="true">IF(B1722="","",IF(ISERROR(MATCH($E1722,CL,0)),"Unknown",INDIRECT("'C'!$A$"&amp;MATCH($E1722,CL,0)+1)))</f>
        <v/>
      </c>
      <c r="T1722" s="221" t="str">
        <f aca="true">IF(B1722="","",IF(ISERROR(MATCH($J1722,SorP!$B$1:$B$6279,0)),"",INDIRECT("'SorP'!$A$"&amp;MATCH($S1722&amp;$J1722,SorP!C:C,0))))</f>
        <v/>
      </c>
      <c r="U1722" s="222"/>
      <c r="V1722" s="223" t="e">
        <f aca="false">IF(C1722="",NA(),IF(OR(C1722="Smelter not listed",C1722="Smelter not yet identified"),MATCH($B1722&amp;$D1722,'Smelter Look-up'!$J:$J,0),MATCH($B1722&amp;$C1722,'Smelter Look-up'!$J:$J,0)))</f>
        <v>#N/A</v>
      </c>
      <c r="X1722" s="179" t="n">
        <f aca="false">IF(AND(C1722="Smelter not listed",OR(LEN(D1722)=0,LEN(E1722)=0)),1,0)</f>
        <v>0</v>
      </c>
      <c r="AB1722" s="224" t="str">
        <f aca="false">B1722&amp;C1722</f>
        <v/>
      </c>
    </row>
    <row r="1723" s="179" customFormat="true" ht="20.25" hidden="false" customHeight="false" outlineLevel="0" collapsed="false">
      <c r="A1723" s="221"/>
      <c r="B1723" s="211" t="str">
        <f aca="false">IF(LEN(A1723)=0,"",INDEX('Smelter Look-up'!$A:$A,MATCH($A1723,'Smelter Look-up'!$E:$E,0)))</f>
        <v/>
      </c>
      <c r="C1723" s="212" t="str">
        <f aca="false">IF(LEN(A1723)=0,"",INDEX('Smelter Look-up'!$C:$C,MATCH($A1723,'Smelter Look-up'!$E:$E,0)))</f>
        <v/>
      </c>
      <c r="D1723" s="213"/>
      <c r="E1723" s="211" t="str">
        <f aca="true">IF(ISERROR($V1723),"",OFFSET('Smelter Look-up'!$D$4,$V1723-4,0)&amp;"")</f>
        <v/>
      </c>
      <c r="F1723" s="214" t="str">
        <f aca="true">IF(ISERROR($V1723),"",OFFSET('Smelter Look-up'!$E$4,$V1723-4,0))</f>
        <v/>
      </c>
      <c r="G1723" s="214" t="str">
        <f aca="true">IF(C1723=$X$4,IF(ISERROR($V1723),"Enter smelter details","RMI"),IF(ISERROR($V1723),"",OFFSET('Smelter Look-up'!$F$4,$V1723-4,0)))</f>
        <v/>
      </c>
      <c r="H1723" s="215" t="str">
        <f aca="true">IF(ISERROR($V1723),"",OFFSET('Smelter Look-up'!$G$4,$V1723-4,0))</f>
        <v/>
      </c>
      <c r="I1723" s="216" t="str">
        <f aca="true">IF(ISERROR($V1723),"",OFFSET('Smelter Look-up'!$H$4,$V1723-4,0))</f>
        <v/>
      </c>
      <c r="J1723" s="216" t="str">
        <f aca="true">IF(ISERROR($V1723),"",OFFSET('Smelter Look-up'!$I$4,$V1723-4,0))</f>
        <v/>
      </c>
      <c r="K1723" s="217"/>
      <c r="L1723" s="217"/>
      <c r="M1723" s="217"/>
      <c r="N1723" s="217"/>
      <c r="O1723" s="217"/>
      <c r="P1723" s="218"/>
      <c r="Q1723" s="219"/>
      <c r="R1723" s="220" t="str">
        <f aca="true">IF(ISERROR($V1723),"",OFFSET('Smelter Look-up'!$C$4,$V1723-4,0)&amp;"")</f>
        <v/>
      </c>
      <c r="S1723" s="221" t="str">
        <f aca="true">IF(B1723="","",IF(ISERROR(MATCH($E1723,CL,0)),"Unknown",INDIRECT("'C'!$A$"&amp;MATCH($E1723,CL,0)+1)))</f>
        <v/>
      </c>
      <c r="T1723" s="221" t="str">
        <f aca="true">IF(B1723="","",IF(ISERROR(MATCH($J1723,SorP!$B$1:$B$6279,0)),"",INDIRECT("'SorP'!$A$"&amp;MATCH($S1723&amp;$J1723,SorP!C:C,0))))</f>
        <v/>
      </c>
      <c r="U1723" s="222"/>
      <c r="V1723" s="223" t="e">
        <f aca="false">IF(C1723="",NA(),IF(OR(C1723="Smelter not listed",C1723="Smelter not yet identified"),MATCH($B1723&amp;$D1723,'Smelter Look-up'!$J:$J,0),MATCH($B1723&amp;$C1723,'Smelter Look-up'!$J:$J,0)))</f>
        <v>#N/A</v>
      </c>
      <c r="X1723" s="179" t="n">
        <f aca="false">IF(AND(C1723="Smelter not listed",OR(LEN(D1723)=0,LEN(E1723)=0)),1,0)</f>
        <v>0</v>
      </c>
      <c r="AB1723" s="224" t="str">
        <f aca="false">B1723&amp;C1723</f>
        <v/>
      </c>
    </row>
    <row r="1724" s="179" customFormat="true" ht="20.25" hidden="false" customHeight="false" outlineLevel="0" collapsed="false">
      <c r="A1724" s="221"/>
      <c r="B1724" s="211" t="str">
        <f aca="false">IF(LEN(A1724)=0,"",INDEX('Smelter Look-up'!$A:$A,MATCH($A1724,'Smelter Look-up'!$E:$E,0)))</f>
        <v/>
      </c>
      <c r="C1724" s="212" t="str">
        <f aca="false">IF(LEN(A1724)=0,"",INDEX('Smelter Look-up'!$C:$C,MATCH($A1724,'Smelter Look-up'!$E:$E,0)))</f>
        <v/>
      </c>
      <c r="D1724" s="213"/>
      <c r="E1724" s="211" t="str">
        <f aca="true">IF(ISERROR($V1724),"",OFFSET('Smelter Look-up'!$D$4,$V1724-4,0)&amp;"")</f>
        <v/>
      </c>
      <c r="F1724" s="214" t="str">
        <f aca="true">IF(ISERROR($V1724),"",OFFSET('Smelter Look-up'!$E$4,$V1724-4,0))</f>
        <v/>
      </c>
      <c r="G1724" s="214" t="str">
        <f aca="true">IF(C1724=$X$4,IF(ISERROR($V1724),"Enter smelter details","RMI"),IF(ISERROR($V1724),"",OFFSET('Smelter Look-up'!$F$4,$V1724-4,0)))</f>
        <v/>
      </c>
      <c r="H1724" s="215" t="str">
        <f aca="true">IF(ISERROR($V1724),"",OFFSET('Smelter Look-up'!$G$4,$V1724-4,0))</f>
        <v/>
      </c>
      <c r="I1724" s="216" t="str">
        <f aca="true">IF(ISERROR($V1724),"",OFFSET('Smelter Look-up'!$H$4,$V1724-4,0))</f>
        <v/>
      </c>
      <c r="J1724" s="216" t="str">
        <f aca="true">IF(ISERROR($V1724),"",OFFSET('Smelter Look-up'!$I$4,$V1724-4,0))</f>
        <v/>
      </c>
      <c r="K1724" s="217"/>
      <c r="L1724" s="217"/>
      <c r="M1724" s="217"/>
      <c r="N1724" s="217"/>
      <c r="O1724" s="217"/>
      <c r="P1724" s="218"/>
      <c r="Q1724" s="219"/>
      <c r="R1724" s="220" t="str">
        <f aca="true">IF(ISERROR($V1724),"",OFFSET('Smelter Look-up'!$C$4,$V1724-4,0)&amp;"")</f>
        <v/>
      </c>
      <c r="S1724" s="221" t="str">
        <f aca="true">IF(B1724="","",IF(ISERROR(MATCH($E1724,CL,0)),"Unknown",INDIRECT("'C'!$A$"&amp;MATCH($E1724,CL,0)+1)))</f>
        <v/>
      </c>
      <c r="T1724" s="221" t="str">
        <f aca="true">IF(B1724="","",IF(ISERROR(MATCH($J1724,SorP!$B$1:$B$6279,0)),"",INDIRECT("'SorP'!$A$"&amp;MATCH($S1724&amp;$J1724,SorP!C:C,0))))</f>
        <v/>
      </c>
      <c r="U1724" s="222"/>
      <c r="V1724" s="223" t="e">
        <f aca="false">IF(C1724="",NA(),IF(OR(C1724="Smelter not listed",C1724="Smelter not yet identified"),MATCH($B1724&amp;$D1724,'Smelter Look-up'!$J:$J,0),MATCH($B1724&amp;$C1724,'Smelter Look-up'!$J:$J,0)))</f>
        <v>#N/A</v>
      </c>
      <c r="X1724" s="179" t="n">
        <f aca="false">IF(AND(C1724="Smelter not listed",OR(LEN(D1724)=0,LEN(E1724)=0)),1,0)</f>
        <v>0</v>
      </c>
      <c r="AB1724" s="224" t="str">
        <f aca="false">B1724&amp;C1724</f>
        <v/>
      </c>
    </row>
    <row r="1725" s="179" customFormat="true" ht="20.25" hidden="false" customHeight="false" outlineLevel="0" collapsed="false">
      <c r="A1725" s="221"/>
      <c r="B1725" s="211" t="str">
        <f aca="false">IF(LEN(A1725)=0,"",INDEX('Smelter Look-up'!$A:$A,MATCH($A1725,'Smelter Look-up'!$E:$E,0)))</f>
        <v/>
      </c>
      <c r="C1725" s="212" t="str">
        <f aca="false">IF(LEN(A1725)=0,"",INDEX('Smelter Look-up'!$C:$C,MATCH($A1725,'Smelter Look-up'!$E:$E,0)))</f>
        <v/>
      </c>
      <c r="D1725" s="213"/>
      <c r="E1725" s="211" t="str">
        <f aca="true">IF(ISERROR($V1725),"",OFFSET('Smelter Look-up'!$D$4,$V1725-4,0)&amp;"")</f>
        <v/>
      </c>
      <c r="F1725" s="214" t="str">
        <f aca="true">IF(ISERROR($V1725),"",OFFSET('Smelter Look-up'!$E$4,$V1725-4,0))</f>
        <v/>
      </c>
      <c r="G1725" s="214" t="str">
        <f aca="true">IF(C1725=$X$4,IF(ISERROR($V1725),"Enter smelter details","RMI"),IF(ISERROR($V1725),"",OFFSET('Smelter Look-up'!$F$4,$V1725-4,0)))</f>
        <v/>
      </c>
      <c r="H1725" s="215" t="str">
        <f aca="true">IF(ISERROR($V1725),"",OFFSET('Smelter Look-up'!$G$4,$V1725-4,0))</f>
        <v/>
      </c>
      <c r="I1725" s="216" t="str">
        <f aca="true">IF(ISERROR($V1725),"",OFFSET('Smelter Look-up'!$H$4,$V1725-4,0))</f>
        <v/>
      </c>
      <c r="J1725" s="216" t="str">
        <f aca="true">IF(ISERROR($V1725),"",OFFSET('Smelter Look-up'!$I$4,$V1725-4,0))</f>
        <v/>
      </c>
      <c r="K1725" s="217"/>
      <c r="L1725" s="217"/>
      <c r="M1725" s="217"/>
      <c r="N1725" s="217"/>
      <c r="O1725" s="217"/>
      <c r="P1725" s="218"/>
      <c r="Q1725" s="219"/>
      <c r="R1725" s="220" t="str">
        <f aca="true">IF(ISERROR($V1725),"",OFFSET('Smelter Look-up'!$C$4,$V1725-4,0)&amp;"")</f>
        <v/>
      </c>
      <c r="S1725" s="221" t="str">
        <f aca="true">IF(B1725="","",IF(ISERROR(MATCH($E1725,CL,0)),"Unknown",INDIRECT("'C'!$A$"&amp;MATCH($E1725,CL,0)+1)))</f>
        <v/>
      </c>
      <c r="T1725" s="221" t="str">
        <f aca="true">IF(B1725="","",IF(ISERROR(MATCH($J1725,SorP!$B$1:$B$6279,0)),"",INDIRECT("'SorP'!$A$"&amp;MATCH($S1725&amp;$J1725,SorP!C:C,0))))</f>
        <v/>
      </c>
      <c r="U1725" s="222"/>
      <c r="V1725" s="223" t="e">
        <f aca="false">IF(C1725="",NA(),IF(OR(C1725="Smelter not listed",C1725="Smelter not yet identified"),MATCH($B1725&amp;$D1725,'Smelter Look-up'!$J:$J,0),MATCH($B1725&amp;$C1725,'Smelter Look-up'!$J:$J,0)))</f>
        <v>#N/A</v>
      </c>
      <c r="X1725" s="179" t="n">
        <f aca="false">IF(AND(C1725="Smelter not listed",OR(LEN(D1725)=0,LEN(E1725)=0)),1,0)</f>
        <v>0</v>
      </c>
      <c r="AB1725" s="224" t="str">
        <f aca="false">B1725&amp;C1725</f>
        <v/>
      </c>
    </row>
    <row r="1726" s="179" customFormat="true" ht="20.25" hidden="false" customHeight="false" outlineLevel="0" collapsed="false">
      <c r="A1726" s="221"/>
      <c r="B1726" s="211" t="str">
        <f aca="false">IF(LEN(A1726)=0,"",INDEX('Smelter Look-up'!$A:$A,MATCH($A1726,'Smelter Look-up'!$E:$E,0)))</f>
        <v/>
      </c>
      <c r="C1726" s="212" t="str">
        <f aca="false">IF(LEN(A1726)=0,"",INDEX('Smelter Look-up'!$C:$C,MATCH($A1726,'Smelter Look-up'!$E:$E,0)))</f>
        <v/>
      </c>
      <c r="D1726" s="213"/>
      <c r="E1726" s="211" t="str">
        <f aca="true">IF(ISERROR($V1726),"",OFFSET('Smelter Look-up'!$D$4,$V1726-4,0)&amp;"")</f>
        <v/>
      </c>
      <c r="F1726" s="214" t="str">
        <f aca="true">IF(ISERROR($V1726),"",OFFSET('Smelter Look-up'!$E$4,$V1726-4,0))</f>
        <v/>
      </c>
      <c r="G1726" s="214" t="str">
        <f aca="true">IF(C1726=$X$4,IF(ISERROR($V1726),"Enter smelter details","RMI"),IF(ISERROR($V1726),"",OFFSET('Smelter Look-up'!$F$4,$V1726-4,0)))</f>
        <v/>
      </c>
      <c r="H1726" s="215" t="str">
        <f aca="true">IF(ISERROR($V1726),"",OFFSET('Smelter Look-up'!$G$4,$V1726-4,0))</f>
        <v/>
      </c>
      <c r="I1726" s="216" t="str">
        <f aca="true">IF(ISERROR($V1726),"",OFFSET('Smelter Look-up'!$H$4,$V1726-4,0))</f>
        <v/>
      </c>
      <c r="J1726" s="216" t="str">
        <f aca="true">IF(ISERROR($V1726),"",OFFSET('Smelter Look-up'!$I$4,$V1726-4,0))</f>
        <v/>
      </c>
      <c r="K1726" s="217"/>
      <c r="L1726" s="217"/>
      <c r="M1726" s="217"/>
      <c r="N1726" s="217"/>
      <c r="O1726" s="217"/>
      <c r="P1726" s="218"/>
      <c r="Q1726" s="219"/>
      <c r="R1726" s="220" t="str">
        <f aca="true">IF(ISERROR($V1726),"",OFFSET('Smelter Look-up'!$C$4,$V1726-4,0)&amp;"")</f>
        <v/>
      </c>
      <c r="S1726" s="221" t="str">
        <f aca="true">IF(B1726="","",IF(ISERROR(MATCH($E1726,CL,0)),"Unknown",INDIRECT("'C'!$A$"&amp;MATCH($E1726,CL,0)+1)))</f>
        <v/>
      </c>
      <c r="T1726" s="221" t="str">
        <f aca="true">IF(B1726="","",IF(ISERROR(MATCH($J1726,SorP!$B$1:$B$6279,0)),"",INDIRECT("'SorP'!$A$"&amp;MATCH($S1726&amp;$J1726,SorP!C:C,0))))</f>
        <v/>
      </c>
      <c r="U1726" s="222"/>
      <c r="V1726" s="223" t="e">
        <f aca="false">IF(C1726="",NA(),IF(OR(C1726="Smelter not listed",C1726="Smelter not yet identified"),MATCH($B1726&amp;$D1726,'Smelter Look-up'!$J:$J,0),MATCH($B1726&amp;$C1726,'Smelter Look-up'!$J:$J,0)))</f>
        <v>#N/A</v>
      </c>
      <c r="X1726" s="179" t="n">
        <f aca="false">IF(AND(C1726="Smelter not listed",OR(LEN(D1726)=0,LEN(E1726)=0)),1,0)</f>
        <v>0</v>
      </c>
      <c r="AB1726" s="224" t="str">
        <f aca="false">B1726&amp;C1726</f>
        <v/>
      </c>
    </row>
    <row r="1727" s="179" customFormat="true" ht="20.25" hidden="false" customHeight="false" outlineLevel="0" collapsed="false">
      <c r="A1727" s="221"/>
      <c r="B1727" s="211" t="str">
        <f aca="false">IF(LEN(A1727)=0,"",INDEX('Smelter Look-up'!$A:$A,MATCH($A1727,'Smelter Look-up'!$E:$E,0)))</f>
        <v/>
      </c>
      <c r="C1727" s="212" t="str">
        <f aca="false">IF(LEN(A1727)=0,"",INDEX('Smelter Look-up'!$C:$C,MATCH($A1727,'Smelter Look-up'!$E:$E,0)))</f>
        <v/>
      </c>
      <c r="D1727" s="213"/>
      <c r="E1727" s="211" t="str">
        <f aca="true">IF(ISERROR($V1727),"",OFFSET('Smelter Look-up'!$D$4,$V1727-4,0)&amp;"")</f>
        <v/>
      </c>
      <c r="F1727" s="214" t="str">
        <f aca="true">IF(ISERROR($V1727),"",OFFSET('Smelter Look-up'!$E$4,$V1727-4,0))</f>
        <v/>
      </c>
      <c r="G1727" s="214" t="str">
        <f aca="true">IF(C1727=$X$4,IF(ISERROR($V1727),"Enter smelter details","RMI"),IF(ISERROR($V1727),"",OFFSET('Smelter Look-up'!$F$4,$V1727-4,0)))</f>
        <v/>
      </c>
      <c r="H1727" s="215" t="str">
        <f aca="true">IF(ISERROR($V1727),"",OFFSET('Smelter Look-up'!$G$4,$V1727-4,0))</f>
        <v/>
      </c>
      <c r="I1727" s="216" t="str">
        <f aca="true">IF(ISERROR($V1727),"",OFFSET('Smelter Look-up'!$H$4,$V1727-4,0))</f>
        <v/>
      </c>
      <c r="J1727" s="216" t="str">
        <f aca="true">IF(ISERROR($V1727),"",OFFSET('Smelter Look-up'!$I$4,$V1727-4,0))</f>
        <v/>
      </c>
      <c r="K1727" s="217"/>
      <c r="L1727" s="217"/>
      <c r="M1727" s="217"/>
      <c r="N1727" s="217"/>
      <c r="O1727" s="217"/>
      <c r="P1727" s="218"/>
      <c r="Q1727" s="219"/>
      <c r="R1727" s="220" t="str">
        <f aca="true">IF(ISERROR($V1727),"",OFFSET('Smelter Look-up'!$C$4,$V1727-4,0)&amp;"")</f>
        <v/>
      </c>
      <c r="S1727" s="221" t="str">
        <f aca="true">IF(B1727="","",IF(ISERROR(MATCH($E1727,CL,0)),"Unknown",INDIRECT("'C'!$A$"&amp;MATCH($E1727,CL,0)+1)))</f>
        <v/>
      </c>
      <c r="T1727" s="221" t="str">
        <f aca="true">IF(B1727="","",IF(ISERROR(MATCH($J1727,SorP!$B$1:$B$6279,0)),"",INDIRECT("'SorP'!$A$"&amp;MATCH($S1727&amp;$J1727,SorP!C:C,0))))</f>
        <v/>
      </c>
      <c r="U1727" s="222"/>
      <c r="V1727" s="223" t="e">
        <f aca="false">IF(C1727="",NA(),IF(OR(C1727="Smelter not listed",C1727="Smelter not yet identified"),MATCH($B1727&amp;$D1727,'Smelter Look-up'!$J:$J,0),MATCH($B1727&amp;$C1727,'Smelter Look-up'!$J:$J,0)))</f>
        <v>#N/A</v>
      </c>
      <c r="X1727" s="179" t="n">
        <f aca="false">IF(AND(C1727="Smelter not listed",OR(LEN(D1727)=0,LEN(E1727)=0)),1,0)</f>
        <v>0</v>
      </c>
      <c r="AB1727" s="224" t="str">
        <f aca="false">B1727&amp;C1727</f>
        <v/>
      </c>
    </row>
    <row r="1728" s="179" customFormat="true" ht="20.25" hidden="false" customHeight="false" outlineLevel="0" collapsed="false">
      <c r="A1728" s="221"/>
      <c r="B1728" s="211" t="str">
        <f aca="false">IF(LEN(A1728)=0,"",INDEX('Smelter Look-up'!$A:$A,MATCH($A1728,'Smelter Look-up'!$E:$E,0)))</f>
        <v/>
      </c>
      <c r="C1728" s="212" t="str">
        <f aca="false">IF(LEN(A1728)=0,"",INDEX('Smelter Look-up'!$C:$C,MATCH($A1728,'Smelter Look-up'!$E:$E,0)))</f>
        <v/>
      </c>
      <c r="D1728" s="213"/>
      <c r="E1728" s="211" t="str">
        <f aca="true">IF(ISERROR($V1728),"",OFFSET('Smelter Look-up'!$D$4,$V1728-4,0)&amp;"")</f>
        <v/>
      </c>
      <c r="F1728" s="214" t="str">
        <f aca="true">IF(ISERROR($V1728),"",OFFSET('Smelter Look-up'!$E$4,$V1728-4,0))</f>
        <v/>
      </c>
      <c r="G1728" s="214" t="str">
        <f aca="true">IF(C1728=$X$4,IF(ISERROR($V1728),"Enter smelter details","RMI"),IF(ISERROR($V1728),"",OFFSET('Smelter Look-up'!$F$4,$V1728-4,0)))</f>
        <v/>
      </c>
      <c r="H1728" s="215" t="str">
        <f aca="true">IF(ISERROR($V1728),"",OFFSET('Smelter Look-up'!$G$4,$V1728-4,0))</f>
        <v/>
      </c>
      <c r="I1728" s="216" t="str">
        <f aca="true">IF(ISERROR($V1728),"",OFFSET('Smelter Look-up'!$H$4,$V1728-4,0))</f>
        <v/>
      </c>
      <c r="J1728" s="216" t="str">
        <f aca="true">IF(ISERROR($V1728),"",OFFSET('Smelter Look-up'!$I$4,$V1728-4,0))</f>
        <v/>
      </c>
      <c r="K1728" s="217"/>
      <c r="L1728" s="217"/>
      <c r="M1728" s="217"/>
      <c r="N1728" s="217"/>
      <c r="O1728" s="217"/>
      <c r="P1728" s="218"/>
      <c r="Q1728" s="219"/>
      <c r="R1728" s="220" t="str">
        <f aca="true">IF(ISERROR($V1728),"",OFFSET('Smelter Look-up'!$C$4,$V1728-4,0)&amp;"")</f>
        <v/>
      </c>
      <c r="S1728" s="221" t="str">
        <f aca="true">IF(B1728="","",IF(ISERROR(MATCH($E1728,CL,0)),"Unknown",INDIRECT("'C'!$A$"&amp;MATCH($E1728,CL,0)+1)))</f>
        <v/>
      </c>
      <c r="T1728" s="221" t="str">
        <f aca="true">IF(B1728="","",IF(ISERROR(MATCH($J1728,SorP!$B$1:$B$6279,0)),"",INDIRECT("'SorP'!$A$"&amp;MATCH($S1728&amp;$J1728,SorP!C:C,0))))</f>
        <v/>
      </c>
      <c r="U1728" s="222"/>
      <c r="V1728" s="223" t="e">
        <f aca="false">IF(C1728="",NA(),IF(OR(C1728="Smelter not listed",C1728="Smelter not yet identified"),MATCH($B1728&amp;$D1728,'Smelter Look-up'!$J:$J,0),MATCH($B1728&amp;$C1728,'Smelter Look-up'!$J:$J,0)))</f>
        <v>#N/A</v>
      </c>
      <c r="X1728" s="179" t="n">
        <f aca="false">IF(AND(C1728="Smelter not listed",OR(LEN(D1728)=0,LEN(E1728)=0)),1,0)</f>
        <v>0</v>
      </c>
      <c r="AB1728" s="224" t="str">
        <f aca="false">B1728&amp;C1728</f>
        <v/>
      </c>
    </row>
    <row r="1729" s="179" customFormat="true" ht="20.25" hidden="false" customHeight="false" outlineLevel="0" collapsed="false">
      <c r="A1729" s="221"/>
      <c r="B1729" s="211" t="str">
        <f aca="false">IF(LEN(A1729)=0,"",INDEX('Smelter Look-up'!$A:$A,MATCH($A1729,'Smelter Look-up'!$E:$E,0)))</f>
        <v/>
      </c>
      <c r="C1729" s="212" t="str">
        <f aca="false">IF(LEN(A1729)=0,"",INDEX('Smelter Look-up'!$C:$C,MATCH($A1729,'Smelter Look-up'!$E:$E,0)))</f>
        <v/>
      </c>
      <c r="D1729" s="213"/>
      <c r="E1729" s="211" t="str">
        <f aca="true">IF(ISERROR($V1729),"",OFFSET('Smelter Look-up'!$D$4,$V1729-4,0)&amp;"")</f>
        <v/>
      </c>
      <c r="F1729" s="214" t="str">
        <f aca="true">IF(ISERROR($V1729),"",OFFSET('Smelter Look-up'!$E$4,$V1729-4,0))</f>
        <v/>
      </c>
      <c r="G1729" s="214" t="str">
        <f aca="true">IF(C1729=$X$4,IF(ISERROR($V1729),"Enter smelter details","RMI"),IF(ISERROR($V1729),"",OFFSET('Smelter Look-up'!$F$4,$V1729-4,0)))</f>
        <v/>
      </c>
      <c r="H1729" s="215" t="str">
        <f aca="true">IF(ISERROR($V1729),"",OFFSET('Smelter Look-up'!$G$4,$V1729-4,0))</f>
        <v/>
      </c>
      <c r="I1729" s="216" t="str">
        <f aca="true">IF(ISERROR($V1729),"",OFFSET('Smelter Look-up'!$H$4,$V1729-4,0))</f>
        <v/>
      </c>
      <c r="J1729" s="216" t="str">
        <f aca="true">IF(ISERROR($V1729),"",OFFSET('Smelter Look-up'!$I$4,$V1729-4,0))</f>
        <v/>
      </c>
      <c r="K1729" s="217"/>
      <c r="L1729" s="217"/>
      <c r="M1729" s="217"/>
      <c r="N1729" s="217"/>
      <c r="O1729" s="217"/>
      <c r="P1729" s="218"/>
      <c r="Q1729" s="219"/>
      <c r="R1729" s="220" t="str">
        <f aca="true">IF(ISERROR($V1729),"",OFFSET('Smelter Look-up'!$C$4,$V1729-4,0)&amp;"")</f>
        <v/>
      </c>
      <c r="S1729" s="221" t="str">
        <f aca="true">IF(B1729="","",IF(ISERROR(MATCH($E1729,CL,0)),"Unknown",INDIRECT("'C'!$A$"&amp;MATCH($E1729,CL,0)+1)))</f>
        <v/>
      </c>
      <c r="T1729" s="221" t="str">
        <f aca="true">IF(B1729="","",IF(ISERROR(MATCH($J1729,SorP!$B$1:$B$6279,0)),"",INDIRECT("'SorP'!$A$"&amp;MATCH($S1729&amp;$J1729,SorP!C:C,0))))</f>
        <v/>
      </c>
      <c r="U1729" s="222"/>
      <c r="V1729" s="223" t="e">
        <f aca="false">IF(C1729="",NA(),IF(OR(C1729="Smelter not listed",C1729="Smelter not yet identified"),MATCH($B1729&amp;$D1729,'Smelter Look-up'!$J:$J,0),MATCH($B1729&amp;$C1729,'Smelter Look-up'!$J:$J,0)))</f>
        <v>#N/A</v>
      </c>
      <c r="X1729" s="179" t="n">
        <f aca="false">IF(AND(C1729="Smelter not listed",OR(LEN(D1729)=0,LEN(E1729)=0)),1,0)</f>
        <v>0</v>
      </c>
      <c r="AB1729" s="224" t="str">
        <f aca="false">B1729&amp;C1729</f>
        <v/>
      </c>
    </row>
    <row r="1730" s="179" customFormat="true" ht="20.25" hidden="false" customHeight="false" outlineLevel="0" collapsed="false">
      <c r="A1730" s="221"/>
      <c r="B1730" s="211" t="str">
        <f aca="false">IF(LEN(A1730)=0,"",INDEX('Smelter Look-up'!$A:$A,MATCH($A1730,'Smelter Look-up'!$E:$E,0)))</f>
        <v/>
      </c>
      <c r="C1730" s="212" t="str">
        <f aca="false">IF(LEN(A1730)=0,"",INDEX('Smelter Look-up'!$C:$C,MATCH($A1730,'Smelter Look-up'!$E:$E,0)))</f>
        <v/>
      </c>
      <c r="D1730" s="213"/>
      <c r="E1730" s="211" t="str">
        <f aca="true">IF(ISERROR($V1730),"",OFFSET('Smelter Look-up'!$D$4,$V1730-4,0)&amp;"")</f>
        <v/>
      </c>
      <c r="F1730" s="214" t="str">
        <f aca="true">IF(ISERROR($V1730),"",OFFSET('Smelter Look-up'!$E$4,$V1730-4,0))</f>
        <v/>
      </c>
      <c r="G1730" s="214" t="str">
        <f aca="true">IF(C1730=$X$4,IF(ISERROR($V1730),"Enter smelter details","RMI"),IF(ISERROR($V1730),"",OFFSET('Smelter Look-up'!$F$4,$V1730-4,0)))</f>
        <v/>
      </c>
      <c r="H1730" s="215" t="str">
        <f aca="true">IF(ISERROR($V1730),"",OFFSET('Smelter Look-up'!$G$4,$V1730-4,0))</f>
        <v/>
      </c>
      <c r="I1730" s="216" t="str">
        <f aca="true">IF(ISERROR($V1730),"",OFFSET('Smelter Look-up'!$H$4,$V1730-4,0))</f>
        <v/>
      </c>
      <c r="J1730" s="216" t="str">
        <f aca="true">IF(ISERROR($V1730),"",OFFSET('Smelter Look-up'!$I$4,$V1730-4,0))</f>
        <v/>
      </c>
      <c r="K1730" s="217"/>
      <c r="L1730" s="217"/>
      <c r="M1730" s="217"/>
      <c r="N1730" s="217"/>
      <c r="O1730" s="217"/>
      <c r="P1730" s="218"/>
      <c r="Q1730" s="219"/>
      <c r="R1730" s="220" t="str">
        <f aca="true">IF(ISERROR($V1730),"",OFFSET('Smelter Look-up'!$C$4,$V1730-4,0)&amp;"")</f>
        <v/>
      </c>
      <c r="S1730" s="221" t="str">
        <f aca="true">IF(B1730="","",IF(ISERROR(MATCH($E1730,CL,0)),"Unknown",INDIRECT("'C'!$A$"&amp;MATCH($E1730,CL,0)+1)))</f>
        <v/>
      </c>
      <c r="T1730" s="221" t="str">
        <f aca="true">IF(B1730="","",IF(ISERROR(MATCH($J1730,SorP!$B$1:$B$6279,0)),"",INDIRECT("'SorP'!$A$"&amp;MATCH($S1730&amp;$J1730,SorP!C:C,0))))</f>
        <v/>
      </c>
      <c r="U1730" s="222"/>
      <c r="V1730" s="223" t="e">
        <f aca="false">IF(C1730="",NA(),IF(OR(C1730="Smelter not listed",C1730="Smelter not yet identified"),MATCH($B1730&amp;$D1730,'Smelter Look-up'!$J:$J,0),MATCH($B1730&amp;$C1730,'Smelter Look-up'!$J:$J,0)))</f>
        <v>#N/A</v>
      </c>
      <c r="X1730" s="179" t="n">
        <f aca="false">IF(AND(C1730="Smelter not listed",OR(LEN(D1730)=0,LEN(E1730)=0)),1,0)</f>
        <v>0</v>
      </c>
      <c r="AB1730" s="224" t="str">
        <f aca="false">B1730&amp;C1730</f>
        <v/>
      </c>
    </row>
    <row r="1731" s="179" customFormat="true" ht="20.25" hidden="false" customHeight="false" outlineLevel="0" collapsed="false">
      <c r="A1731" s="221"/>
      <c r="B1731" s="211" t="str">
        <f aca="false">IF(LEN(A1731)=0,"",INDEX('Smelter Look-up'!$A:$A,MATCH($A1731,'Smelter Look-up'!$E:$E,0)))</f>
        <v/>
      </c>
      <c r="C1731" s="212" t="str">
        <f aca="false">IF(LEN(A1731)=0,"",INDEX('Smelter Look-up'!$C:$C,MATCH($A1731,'Smelter Look-up'!$E:$E,0)))</f>
        <v/>
      </c>
      <c r="D1731" s="213"/>
      <c r="E1731" s="211" t="str">
        <f aca="true">IF(ISERROR($V1731),"",OFFSET('Smelter Look-up'!$D$4,$V1731-4,0)&amp;"")</f>
        <v/>
      </c>
      <c r="F1731" s="214" t="str">
        <f aca="true">IF(ISERROR($V1731),"",OFFSET('Smelter Look-up'!$E$4,$V1731-4,0))</f>
        <v/>
      </c>
      <c r="G1731" s="214" t="str">
        <f aca="true">IF(C1731=$X$4,IF(ISERROR($V1731),"Enter smelter details","RMI"),IF(ISERROR($V1731),"",OFFSET('Smelter Look-up'!$F$4,$V1731-4,0)))</f>
        <v/>
      </c>
      <c r="H1731" s="215" t="str">
        <f aca="true">IF(ISERROR($V1731),"",OFFSET('Smelter Look-up'!$G$4,$V1731-4,0))</f>
        <v/>
      </c>
      <c r="I1731" s="216" t="str">
        <f aca="true">IF(ISERROR($V1731),"",OFFSET('Smelter Look-up'!$H$4,$V1731-4,0))</f>
        <v/>
      </c>
      <c r="J1731" s="216" t="str">
        <f aca="true">IF(ISERROR($V1731),"",OFFSET('Smelter Look-up'!$I$4,$V1731-4,0))</f>
        <v/>
      </c>
      <c r="K1731" s="217"/>
      <c r="L1731" s="217"/>
      <c r="M1731" s="217"/>
      <c r="N1731" s="217"/>
      <c r="O1731" s="217"/>
      <c r="P1731" s="218"/>
      <c r="Q1731" s="219"/>
      <c r="R1731" s="220" t="str">
        <f aca="true">IF(ISERROR($V1731),"",OFFSET('Smelter Look-up'!$C$4,$V1731-4,0)&amp;"")</f>
        <v/>
      </c>
      <c r="S1731" s="221" t="str">
        <f aca="true">IF(B1731="","",IF(ISERROR(MATCH($E1731,CL,0)),"Unknown",INDIRECT("'C'!$A$"&amp;MATCH($E1731,CL,0)+1)))</f>
        <v/>
      </c>
      <c r="T1731" s="221" t="str">
        <f aca="true">IF(B1731="","",IF(ISERROR(MATCH($J1731,SorP!$B$1:$B$6279,0)),"",INDIRECT("'SorP'!$A$"&amp;MATCH($S1731&amp;$J1731,SorP!C:C,0))))</f>
        <v/>
      </c>
      <c r="U1731" s="222"/>
      <c r="V1731" s="223" t="e">
        <f aca="false">IF(C1731="",NA(),IF(OR(C1731="Smelter not listed",C1731="Smelter not yet identified"),MATCH($B1731&amp;$D1731,'Smelter Look-up'!$J:$J,0),MATCH($B1731&amp;$C1731,'Smelter Look-up'!$J:$J,0)))</f>
        <v>#N/A</v>
      </c>
      <c r="X1731" s="179" t="n">
        <f aca="false">IF(AND(C1731="Smelter not listed",OR(LEN(D1731)=0,LEN(E1731)=0)),1,0)</f>
        <v>0</v>
      </c>
      <c r="AB1731" s="224" t="str">
        <f aca="false">B1731&amp;C1731</f>
        <v/>
      </c>
    </row>
    <row r="1732" s="179" customFormat="true" ht="20.25" hidden="false" customHeight="false" outlineLevel="0" collapsed="false">
      <c r="A1732" s="221"/>
      <c r="B1732" s="211" t="str">
        <f aca="false">IF(LEN(A1732)=0,"",INDEX('Smelter Look-up'!$A:$A,MATCH($A1732,'Smelter Look-up'!$E:$E,0)))</f>
        <v/>
      </c>
      <c r="C1732" s="212" t="str">
        <f aca="false">IF(LEN(A1732)=0,"",INDEX('Smelter Look-up'!$C:$C,MATCH($A1732,'Smelter Look-up'!$E:$E,0)))</f>
        <v/>
      </c>
      <c r="D1732" s="213"/>
      <c r="E1732" s="211" t="str">
        <f aca="true">IF(ISERROR($V1732),"",OFFSET('Smelter Look-up'!$D$4,$V1732-4,0)&amp;"")</f>
        <v/>
      </c>
      <c r="F1732" s="214" t="str">
        <f aca="true">IF(ISERROR($V1732),"",OFFSET('Smelter Look-up'!$E$4,$V1732-4,0))</f>
        <v/>
      </c>
      <c r="G1732" s="214" t="str">
        <f aca="true">IF(C1732=$X$4,IF(ISERROR($V1732),"Enter smelter details","RMI"),IF(ISERROR($V1732),"",OFFSET('Smelter Look-up'!$F$4,$V1732-4,0)))</f>
        <v/>
      </c>
      <c r="H1732" s="215" t="str">
        <f aca="true">IF(ISERROR($V1732),"",OFFSET('Smelter Look-up'!$G$4,$V1732-4,0))</f>
        <v/>
      </c>
      <c r="I1732" s="216" t="str">
        <f aca="true">IF(ISERROR($V1732),"",OFFSET('Smelter Look-up'!$H$4,$V1732-4,0))</f>
        <v/>
      </c>
      <c r="J1732" s="216" t="str">
        <f aca="true">IF(ISERROR($V1732),"",OFFSET('Smelter Look-up'!$I$4,$V1732-4,0))</f>
        <v/>
      </c>
      <c r="K1732" s="217"/>
      <c r="L1732" s="217"/>
      <c r="M1732" s="217"/>
      <c r="N1732" s="217"/>
      <c r="O1732" s="217"/>
      <c r="P1732" s="218"/>
      <c r="Q1732" s="219"/>
      <c r="R1732" s="220" t="str">
        <f aca="true">IF(ISERROR($V1732),"",OFFSET('Smelter Look-up'!$C$4,$V1732-4,0)&amp;"")</f>
        <v/>
      </c>
      <c r="S1732" s="221" t="str">
        <f aca="true">IF(B1732="","",IF(ISERROR(MATCH($E1732,CL,0)),"Unknown",INDIRECT("'C'!$A$"&amp;MATCH($E1732,CL,0)+1)))</f>
        <v/>
      </c>
      <c r="T1732" s="221" t="str">
        <f aca="true">IF(B1732="","",IF(ISERROR(MATCH($J1732,SorP!$B$1:$B$6279,0)),"",INDIRECT("'SorP'!$A$"&amp;MATCH($S1732&amp;$J1732,SorP!C:C,0))))</f>
        <v/>
      </c>
      <c r="U1732" s="222"/>
      <c r="V1732" s="223" t="e">
        <f aca="false">IF(C1732="",NA(),IF(OR(C1732="Smelter not listed",C1732="Smelter not yet identified"),MATCH($B1732&amp;$D1732,'Smelter Look-up'!$J:$J,0),MATCH($B1732&amp;$C1732,'Smelter Look-up'!$J:$J,0)))</f>
        <v>#N/A</v>
      </c>
      <c r="X1732" s="179" t="n">
        <f aca="false">IF(AND(C1732="Smelter not listed",OR(LEN(D1732)=0,LEN(E1732)=0)),1,0)</f>
        <v>0</v>
      </c>
      <c r="AB1732" s="224" t="str">
        <f aca="false">B1732&amp;C1732</f>
        <v/>
      </c>
    </row>
    <row r="1733" s="179" customFormat="true" ht="20.25" hidden="false" customHeight="false" outlineLevel="0" collapsed="false">
      <c r="A1733" s="221"/>
      <c r="B1733" s="211" t="str">
        <f aca="false">IF(LEN(A1733)=0,"",INDEX('Smelter Look-up'!$A:$A,MATCH($A1733,'Smelter Look-up'!$E:$E,0)))</f>
        <v/>
      </c>
      <c r="C1733" s="212" t="str">
        <f aca="false">IF(LEN(A1733)=0,"",INDEX('Smelter Look-up'!$C:$C,MATCH($A1733,'Smelter Look-up'!$E:$E,0)))</f>
        <v/>
      </c>
      <c r="D1733" s="213"/>
      <c r="E1733" s="211" t="str">
        <f aca="true">IF(ISERROR($V1733),"",OFFSET('Smelter Look-up'!$D$4,$V1733-4,0)&amp;"")</f>
        <v/>
      </c>
      <c r="F1733" s="214" t="str">
        <f aca="true">IF(ISERROR($V1733),"",OFFSET('Smelter Look-up'!$E$4,$V1733-4,0))</f>
        <v/>
      </c>
      <c r="G1733" s="214" t="str">
        <f aca="true">IF(C1733=$X$4,IF(ISERROR($V1733),"Enter smelter details","RMI"),IF(ISERROR($V1733),"",OFFSET('Smelter Look-up'!$F$4,$V1733-4,0)))</f>
        <v/>
      </c>
      <c r="H1733" s="215" t="str">
        <f aca="true">IF(ISERROR($V1733),"",OFFSET('Smelter Look-up'!$G$4,$V1733-4,0))</f>
        <v/>
      </c>
      <c r="I1733" s="216" t="str">
        <f aca="true">IF(ISERROR($V1733),"",OFFSET('Smelter Look-up'!$H$4,$V1733-4,0))</f>
        <v/>
      </c>
      <c r="J1733" s="216" t="str">
        <f aca="true">IF(ISERROR($V1733),"",OFFSET('Smelter Look-up'!$I$4,$V1733-4,0))</f>
        <v/>
      </c>
      <c r="K1733" s="217"/>
      <c r="L1733" s="217"/>
      <c r="M1733" s="217"/>
      <c r="N1733" s="217"/>
      <c r="O1733" s="217"/>
      <c r="P1733" s="218"/>
      <c r="Q1733" s="219"/>
      <c r="R1733" s="220" t="str">
        <f aca="true">IF(ISERROR($V1733),"",OFFSET('Smelter Look-up'!$C$4,$V1733-4,0)&amp;"")</f>
        <v/>
      </c>
      <c r="S1733" s="221" t="str">
        <f aca="true">IF(B1733="","",IF(ISERROR(MATCH($E1733,CL,0)),"Unknown",INDIRECT("'C'!$A$"&amp;MATCH($E1733,CL,0)+1)))</f>
        <v/>
      </c>
      <c r="T1733" s="221" t="str">
        <f aca="true">IF(B1733="","",IF(ISERROR(MATCH($J1733,SorP!$B$1:$B$6279,0)),"",INDIRECT("'SorP'!$A$"&amp;MATCH($S1733&amp;$J1733,SorP!C:C,0))))</f>
        <v/>
      </c>
      <c r="U1733" s="222"/>
      <c r="V1733" s="223" t="e">
        <f aca="false">IF(C1733="",NA(),IF(OR(C1733="Smelter not listed",C1733="Smelter not yet identified"),MATCH($B1733&amp;$D1733,'Smelter Look-up'!$J:$J,0),MATCH($B1733&amp;$C1733,'Smelter Look-up'!$J:$J,0)))</f>
        <v>#N/A</v>
      </c>
      <c r="X1733" s="179" t="n">
        <f aca="false">IF(AND(C1733="Smelter not listed",OR(LEN(D1733)=0,LEN(E1733)=0)),1,0)</f>
        <v>0</v>
      </c>
      <c r="AB1733" s="224" t="str">
        <f aca="false">B1733&amp;C1733</f>
        <v/>
      </c>
    </row>
    <row r="1734" s="179" customFormat="true" ht="20.25" hidden="false" customHeight="false" outlineLevel="0" collapsed="false">
      <c r="A1734" s="221"/>
      <c r="B1734" s="211" t="str">
        <f aca="false">IF(LEN(A1734)=0,"",INDEX('Smelter Look-up'!$A:$A,MATCH($A1734,'Smelter Look-up'!$E:$E,0)))</f>
        <v/>
      </c>
      <c r="C1734" s="212" t="str">
        <f aca="false">IF(LEN(A1734)=0,"",INDEX('Smelter Look-up'!$C:$C,MATCH($A1734,'Smelter Look-up'!$E:$E,0)))</f>
        <v/>
      </c>
      <c r="D1734" s="213"/>
      <c r="E1734" s="211" t="str">
        <f aca="true">IF(ISERROR($V1734),"",OFFSET('Smelter Look-up'!$D$4,$V1734-4,0)&amp;"")</f>
        <v/>
      </c>
      <c r="F1734" s="214" t="str">
        <f aca="true">IF(ISERROR($V1734),"",OFFSET('Smelter Look-up'!$E$4,$V1734-4,0))</f>
        <v/>
      </c>
      <c r="G1734" s="214" t="str">
        <f aca="true">IF(C1734=$X$4,IF(ISERROR($V1734),"Enter smelter details","RMI"),IF(ISERROR($V1734),"",OFFSET('Smelter Look-up'!$F$4,$V1734-4,0)))</f>
        <v/>
      </c>
      <c r="H1734" s="215" t="str">
        <f aca="true">IF(ISERROR($V1734),"",OFFSET('Smelter Look-up'!$G$4,$V1734-4,0))</f>
        <v/>
      </c>
      <c r="I1734" s="216" t="str">
        <f aca="true">IF(ISERROR($V1734),"",OFFSET('Smelter Look-up'!$H$4,$V1734-4,0))</f>
        <v/>
      </c>
      <c r="J1734" s="216" t="str">
        <f aca="true">IF(ISERROR($V1734),"",OFFSET('Smelter Look-up'!$I$4,$V1734-4,0))</f>
        <v/>
      </c>
      <c r="K1734" s="217"/>
      <c r="L1734" s="217"/>
      <c r="M1734" s="217"/>
      <c r="N1734" s="217"/>
      <c r="O1734" s="217"/>
      <c r="P1734" s="218"/>
      <c r="Q1734" s="219"/>
      <c r="R1734" s="220" t="str">
        <f aca="true">IF(ISERROR($V1734),"",OFFSET('Smelter Look-up'!$C$4,$V1734-4,0)&amp;"")</f>
        <v/>
      </c>
      <c r="S1734" s="221" t="str">
        <f aca="true">IF(B1734="","",IF(ISERROR(MATCH($E1734,CL,0)),"Unknown",INDIRECT("'C'!$A$"&amp;MATCH($E1734,CL,0)+1)))</f>
        <v/>
      </c>
      <c r="T1734" s="221" t="str">
        <f aca="true">IF(B1734="","",IF(ISERROR(MATCH($J1734,SorP!$B$1:$B$6279,0)),"",INDIRECT("'SorP'!$A$"&amp;MATCH($S1734&amp;$J1734,SorP!C:C,0))))</f>
        <v/>
      </c>
      <c r="U1734" s="222"/>
      <c r="V1734" s="223" t="e">
        <f aca="false">IF(C1734="",NA(),IF(OR(C1734="Smelter not listed",C1734="Smelter not yet identified"),MATCH($B1734&amp;$D1734,'Smelter Look-up'!$J:$J,0),MATCH($B1734&amp;$C1734,'Smelter Look-up'!$J:$J,0)))</f>
        <v>#N/A</v>
      </c>
      <c r="X1734" s="179" t="n">
        <f aca="false">IF(AND(C1734="Smelter not listed",OR(LEN(D1734)=0,LEN(E1734)=0)),1,0)</f>
        <v>0</v>
      </c>
      <c r="AB1734" s="224" t="str">
        <f aca="false">B1734&amp;C1734</f>
        <v/>
      </c>
    </row>
    <row r="1735" s="179" customFormat="true" ht="20.25" hidden="false" customHeight="false" outlineLevel="0" collapsed="false">
      <c r="A1735" s="221"/>
      <c r="B1735" s="211" t="str">
        <f aca="false">IF(LEN(A1735)=0,"",INDEX('Smelter Look-up'!$A:$A,MATCH($A1735,'Smelter Look-up'!$E:$E,0)))</f>
        <v/>
      </c>
      <c r="C1735" s="212" t="str">
        <f aca="false">IF(LEN(A1735)=0,"",INDEX('Smelter Look-up'!$C:$C,MATCH($A1735,'Smelter Look-up'!$E:$E,0)))</f>
        <v/>
      </c>
      <c r="D1735" s="213"/>
      <c r="E1735" s="211" t="str">
        <f aca="true">IF(ISERROR($V1735),"",OFFSET('Smelter Look-up'!$D$4,$V1735-4,0)&amp;"")</f>
        <v/>
      </c>
      <c r="F1735" s="214" t="str">
        <f aca="true">IF(ISERROR($V1735),"",OFFSET('Smelter Look-up'!$E$4,$V1735-4,0))</f>
        <v/>
      </c>
      <c r="G1735" s="214" t="str">
        <f aca="true">IF(C1735=$X$4,IF(ISERROR($V1735),"Enter smelter details","RMI"),IF(ISERROR($V1735),"",OFFSET('Smelter Look-up'!$F$4,$V1735-4,0)))</f>
        <v/>
      </c>
      <c r="H1735" s="215" t="str">
        <f aca="true">IF(ISERROR($V1735),"",OFFSET('Smelter Look-up'!$G$4,$V1735-4,0))</f>
        <v/>
      </c>
      <c r="I1735" s="216" t="str">
        <f aca="true">IF(ISERROR($V1735),"",OFFSET('Smelter Look-up'!$H$4,$V1735-4,0))</f>
        <v/>
      </c>
      <c r="J1735" s="216" t="str">
        <f aca="true">IF(ISERROR($V1735),"",OFFSET('Smelter Look-up'!$I$4,$V1735-4,0))</f>
        <v/>
      </c>
      <c r="K1735" s="217"/>
      <c r="L1735" s="217"/>
      <c r="M1735" s="217"/>
      <c r="N1735" s="217"/>
      <c r="O1735" s="217"/>
      <c r="P1735" s="218"/>
      <c r="Q1735" s="219"/>
      <c r="R1735" s="220" t="str">
        <f aca="true">IF(ISERROR($V1735),"",OFFSET('Smelter Look-up'!$C$4,$V1735-4,0)&amp;"")</f>
        <v/>
      </c>
      <c r="S1735" s="221" t="str">
        <f aca="true">IF(B1735="","",IF(ISERROR(MATCH($E1735,CL,0)),"Unknown",INDIRECT("'C'!$A$"&amp;MATCH($E1735,CL,0)+1)))</f>
        <v/>
      </c>
      <c r="T1735" s="221" t="str">
        <f aca="true">IF(B1735="","",IF(ISERROR(MATCH($J1735,SorP!$B$1:$B$6279,0)),"",INDIRECT("'SorP'!$A$"&amp;MATCH($S1735&amp;$J1735,SorP!C:C,0))))</f>
        <v/>
      </c>
      <c r="U1735" s="222"/>
      <c r="V1735" s="223" t="e">
        <f aca="false">IF(C1735="",NA(),IF(OR(C1735="Smelter not listed",C1735="Smelter not yet identified"),MATCH($B1735&amp;$D1735,'Smelter Look-up'!$J:$J,0),MATCH($B1735&amp;$C1735,'Smelter Look-up'!$J:$J,0)))</f>
        <v>#N/A</v>
      </c>
      <c r="X1735" s="179" t="n">
        <f aca="false">IF(AND(C1735="Smelter not listed",OR(LEN(D1735)=0,LEN(E1735)=0)),1,0)</f>
        <v>0</v>
      </c>
      <c r="AB1735" s="224" t="str">
        <f aca="false">B1735&amp;C1735</f>
        <v/>
      </c>
    </row>
    <row r="1736" s="179" customFormat="true" ht="20.25" hidden="false" customHeight="false" outlineLevel="0" collapsed="false">
      <c r="A1736" s="221"/>
      <c r="B1736" s="211" t="str">
        <f aca="false">IF(LEN(A1736)=0,"",INDEX('Smelter Look-up'!$A:$A,MATCH($A1736,'Smelter Look-up'!$E:$E,0)))</f>
        <v/>
      </c>
      <c r="C1736" s="212" t="str">
        <f aca="false">IF(LEN(A1736)=0,"",INDEX('Smelter Look-up'!$C:$C,MATCH($A1736,'Smelter Look-up'!$E:$E,0)))</f>
        <v/>
      </c>
      <c r="D1736" s="213"/>
      <c r="E1736" s="211" t="str">
        <f aca="true">IF(ISERROR($V1736),"",OFFSET('Smelter Look-up'!$D$4,$V1736-4,0)&amp;"")</f>
        <v/>
      </c>
      <c r="F1736" s="214" t="str">
        <f aca="true">IF(ISERROR($V1736),"",OFFSET('Smelter Look-up'!$E$4,$V1736-4,0))</f>
        <v/>
      </c>
      <c r="G1736" s="214" t="str">
        <f aca="true">IF(C1736=$X$4,IF(ISERROR($V1736),"Enter smelter details","RMI"),IF(ISERROR($V1736),"",OFFSET('Smelter Look-up'!$F$4,$V1736-4,0)))</f>
        <v/>
      </c>
      <c r="H1736" s="215" t="str">
        <f aca="true">IF(ISERROR($V1736),"",OFFSET('Smelter Look-up'!$G$4,$V1736-4,0))</f>
        <v/>
      </c>
      <c r="I1736" s="216" t="str">
        <f aca="true">IF(ISERROR($V1736),"",OFFSET('Smelter Look-up'!$H$4,$V1736-4,0))</f>
        <v/>
      </c>
      <c r="J1736" s="216" t="str">
        <f aca="true">IF(ISERROR($V1736),"",OFFSET('Smelter Look-up'!$I$4,$V1736-4,0))</f>
        <v/>
      </c>
      <c r="K1736" s="217"/>
      <c r="L1736" s="217"/>
      <c r="M1736" s="217"/>
      <c r="N1736" s="217"/>
      <c r="O1736" s="217"/>
      <c r="P1736" s="218"/>
      <c r="Q1736" s="219"/>
      <c r="R1736" s="220" t="str">
        <f aca="true">IF(ISERROR($V1736),"",OFFSET('Smelter Look-up'!$C$4,$V1736-4,0)&amp;"")</f>
        <v/>
      </c>
      <c r="S1736" s="221" t="str">
        <f aca="true">IF(B1736="","",IF(ISERROR(MATCH($E1736,CL,0)),"Unknown",INDIRECT("'C'!$A$"&amp;MATCH($E1736,CL,0)+1)))</f>
        <v/>
      </c>
      <c r="T1736" s="221" t="str">
        <f aca="true">IF(B1736="","",IF(ISERROR(MATCH($J1736,SorP!$B$1:$B$6279,0)),"",INDIRECT("'SorP'!$A$"&amp;MATCH($S1736&amp;$J1736,SorP!C:C,0))))</f>
        <v/>
      </c>
      <c r="U1736" s="222"/>
      <c r="V1736" s="223" t="e">
        <f aca="false">IF(C1736="",NA(),IF(OR(C1736="Smelter not listed",C1736="Smelter not yet identified"),MATCH($B1736&amp;$D1736,'Smelter Look-up'!$J:$J,0),MATCH($B1736&amp;$C1736,'Smelter Look-up'!$J:$J,0)))</f>
        <v>#N/A</v>
      </c>
      <c r="X1736" s="179" t="n">
        <f aca="false">IF(AND(C1736="Smelter not listed",OR(LEN(D1736)=0,LEN(E1736)=0)),1,0)</f>
        <v>0</v>
      </c>
      <c r="AB1736" s="224" t="str">
        <f aca="false">B1736&amp;C1736</f>
        <v/>
      </c>
    </row>
    <row r="1737" s="179" customFormat="true" ht="20.25" hidden="false" customHeight="false" outlineLevel="0" collapsed="false">
      <c r="A1737" s="221"/>
      <c r="B1737" s="211" t="str">
        <f aca="false">IF(LEN(A1737)=0,"",INDEX('Smelter Look-up'!$A:$A,MATCH($A1737,'Smelter Look-up'!$E:$E,0)))</f>
        <v/>
      </c>
      <c r="C1737" s="212" t="str">
        <f aca="false">IF(LEN(A1737)=0,"",INDEX('Smelter Look-up'!$C:$C,MATCH($A1737,'Smelter Look-up'!$E:$E,0)))</f>
        <v/>
      </c>
      <c r="D1737" s="213"/>
      <c r="E1737" s="211" t="str">
        <f aca="true">IF(ISERROR($V1737),"",OFFSET('Smelter Look-up'!$D$4,$V1737-4,0)&amp;"")</f>
        <v/>
      </c>
      <c r="F1737" s="214" t="str">
        <f aca="true">IF(ISERROR($V1737),"",OFFSET('Smelter Look-up'!$E$4,$V1737-4,0))</f>
        <v/>
      </c>
      <c r="G1737" s="214" t="str">
        <f aca="true">IF(C1737=$X$4,IF(ISERROR($V1737),"Enter smelter details","RMI"),IF(ISERROR($V1737),"",OFFSET('Smelter Look-up'!$F$4,$V1737-4,0)))</f>
        <v/>
      </c>
      <c r="H1737" s="215" t="str">
        <f aca="true">IF(ISERROR($V1737),"",OFFSET('Smelter Look-up'!$G$4,$V1737-4,0))</f>
        <v/>
      </c>
      <c r="I1737" s="216" t="str">
        <f aca="true">IF(ISERROR($V1737),"",OFFSET('Smelter Look-up'!$H$4,$V1737-4,0))</f>
        <v/>
      </c>
      <c r="J1737" s="216" t="str">
        <f aca="true">IF(ISERROR($V1737),"",OFFSET('Smelter Look-up'!$I$4,$V1737-4,0))</f>
        <v/>
      </c>
      <c r="K1737" s="217"/>
      <c r="L1737" s="217"/>
      <c r="M1737" s="217"/>
      <c r="N1737" s="217"/>
      <c r="O1737" s="217"/>
      <c r="P1737" s="218"/>
      <c r="Q1737" s="219"/>
      <c r="R1737" s="220" t="str">
        <f aca="true">IF(ISERROR($V1737),"",OFFSET('Smelter Look-up'!$C$4,$V1737-4,0)&amp;"")</f>
        <v/>
      </c>
      <c r="S1737" s="221" t="str">
        <f aca="true">IF(B1737="","",IF(ISERROR(MATCH($E1737,CL,0)),"Unknown",INDIRECT("'C'!$A$"&amp;MATCH($E1737,CL,0)+1)))</f>
        <v/>
      </c>
      <c r="T1737" s="221" t="str">
        <f aca="true">IF(B1737="","",IF(ISERROR(MATCH($J1737,SorP!$B$1:$B$6279,0)),"",INDIRECT("'SorP'!$A$"&amp;MATCH($S1737&amp;$J1737,SorP!C:C,0))))</f>
        <v/>
      </c>
      <c r="U1737" s="222"/>
      <c r="V1737" s="223" t="e">
        <f aca="false">IF(C1737="",NA(),IF(OR(C1737="Smelter not listed",C1737="Smelter not yet identified"),MATCH($B1737&amp;$D1737,'Smelter Look-up'!$J:$J,0),MATCH($B1737&amp;$C1737,'Smelter Look-up'!$J:$J,0)))</f>
        <v>#N/A</v>
      </c>
      <c r="X1737" s="179" t="n">
        <f aca="false">IF(AND(C1737="Smelter not listed",OR(LEN(D1737)=0,LEN(E1737)=0)),1,0)</f>
        <v>0</v>
      </c>
      <c r="AB1737" s="224" t="str">
        <f aca="false">B1737&amp;C1737</f>
        <v/>
      </c>
    </row>
    <row r="1738" s="179" customFormat="true" ht="20.25" hidden="false" customHeight="false" outlineLevel="0" collapsed="false">
      <c r="A1738" s="221"/>
      <c r="B1738" s="211" t="str">
        <f aca="false">IF(LEN(A1738)=0,"",INDEX('Smelter Look-up'!$A:$A,MATCH($A1738,'Smelter Look-up'!$E:$E,0)))</f>
        <v/>
      </c>
      <c r="C1738" s="212" t="str">
        <f aca="false">IF(LEN(A1738)=0,"",INDEX('Smelter Look-up'!$C:$C,MATCH($A1738,'Smelter Look-up'!$E:$E,0)))</f>
        <v/>
      </c>
      <c r="D1738" s="213"/>
      <c r="E1738" s="211" t="str">
        <f aca="true">IF(ISERROR($V1738),"",OFFSET('Smelter Look-up'!$D$4,$V1738-4,0)&amp;"")</f>
        <v/>
      </c>
      <c r="F1738" s="214" t="str">
        <f aca="true">IF(ISERROR($V1738),"",OFFSET('Smelter Look-up'!$E$4,$V1738-4,0))</f>
        <v/>
      </c>
      <c r="G1738" s="214" t="str">
        <f aca="true">IF(C1738=$X$4,IF(ISERROR($V1738),"Enter smelter details","RMI"),IF(ISERROR($V1738),"",OFFSET('Smelter Look-up'!$F$4,$V1738-4,0)))</f>
        <v/>
      </c>
      <c r="H1738" s="215" t="str">
        <f aca="true">IF(ISERROR($V1738),"",OFFSET('Smelter Look-up'!$G$4,$V1738-4,0))</f>
        <v/>
      </c>
      <c r="I1738" s="216" t="str">
        <f aca="true">IF(ISERROR($V1738),"",OFFSET('Smelter Look-up'!$H$4,$V1738-4,0))</f>
        <v/>
      </c>
      <c r="J1738" s="216" t="str">
        <f aca="true">IF(ISERROR($V1738),"",OFFSET('Smelter Look-up'!$I$4,$V1738-4,0))</f>
        <v/>
      </c>
      <c r="K1738" s="217"/>
      <c r="L1738" s="217"/>
      <c r="M1738" s="217"/>
      <c r="N1738" s="217"/>
      <c r="O1738" s="217"/>
      <c r="P1738" s="218"/>
      <c r="Q1738" s="219"/>
      <c r="R1738" s="220" t="str">
        <f aca="true">IF(ISERROR($V1738),"",OFFSET('Smelter Look-up'!$C$4,$V1738-4,0)&amp;"")</f>
        <v/>
      </c>
      <c r="S1738" s="221" t="str">
        <f aca="true">IF(B1738="","",IF(ISERROR(MATCH($E1738,CL,0)),"Unknown",INDIRECT("'C'!$A$"&amp;MATCH($E1738,CL,0)+1)))</f>
        <v/>
      </c>
      <c r="T1738" s="221" t="str">
        <f aca="true">IF(B1738="","",IF(ISERROR(MATCH($J1738,SorP!$B$1:$B$6279,0)),"",INDIRECT("'SorP'!$A$"&amp;MATCH($S1738&amp;$J1738,SorP!C:C,0))))</f>
        <v/>
      </c>
      <c r="U1738" s="222"/>
      <c r="V1738" s="223" t="e">
        <f aca="false">IF(C1738="",NA(),IF(OR(C1738="Smelter not listed",C1738="Smelter not yet identified"),MATCH($B1738&amp;$D1738,'Smelter Look-up'!$J:$J,0),MATCH($B1738&amp;$C1738,'Smelter Look-up'!$J:$J,0)))</f>
        <v>#N/A</v>
      </c>
      <c r="X1738" s="179" t="n">
        <f aca="false">IF(AND(C1738="Smelter not listed",OR(LEN(D1738)=0,LEN(E1738)=0)),1,0)</f>
        <v>0</v>
      </c>
      <c r="AB1738" s="224" t="str">
        <f aca="false">B1738&amp;C1738</f>
        <v/>
      </c>
    </row>
    <row r="1739" s="179" customFormat="true" ht="20.25" hidden="false" customHeight="false" outlineLevel="0" collapsed="false">
      <c r="A1739" s="221"/>
      <c r="B1739" s="211" t="str">
        <f aca="false">IF(LEN(A1739)=0,"",INDEX('Smelter Look-up'!$A:$A,MATCH($A1739,'Smelter Look-up'!$E:$E,0)))</f>
        <v/>
      </c>
      <c r="C1739" s="212" t="str">
        <f aca="false">IF(LEN(A1739)=0,"",INDEX('Smelter Look-up'!$C:$C,MATCH($A1739,'Smelter Look-up'!$E:$E,0)))</f>
        <v/>
      </c>
      <c r="D1739" s="213"/>
      <c r="E1739" s="211" t="str">
        <f aca="true">IF(ISERROR($V1739),"",OFFSET('Smelter Look-up'!$D$4,$V1739-4,0)&amp;"")</f>
        <v/>
      </c>
      <c r="F1739" s="214" t="str">
        <f aca="true">IF(ISERROR($V1739),"",OFFSET('Smelter Look-up'!$E$4,$V1739-4,0))</f>
        <v/>
      </c>
      <c r="G1739" s="214" t="str">
        <f aca="true">IF(C1739=$X$4,IF(ISERROR($V1739),"Enter smelter details","RMI"),IF(ISERROR($V1739),"",OFFSET('Smelter Look-up'!$F$4,$V1739-4,0)))</f>
        <v/>
      </c>
      <c r="H1739" s="215" t="str">
        <f aca="true">IF(ISERROR($V1739),"",OFFSET('Smelter Look-up'!$G$4,$V1739-4,0))</f>
        <v/>
      </c>
      <c r="I1739" s="216" t="str">
        <f aca="true">IF(ISERROR($V1739),"",OFFSET('Smelter Look-up'!$H$4,$V1739-4,0))</f>
        <v/>
      </c>
      <c r="J1739" s="216" t="str">
        <f aca="true">IF(ISERROR($V1739),"",OFFSET('Smelter Look-up'!$I$4,$V1739-4,0))</f>
        <v/>
      </c>
      <c r="K1739" s="217"/>
      <c r="L1739" s="217"/>
      <c r="M1739" s="217"/>
      <c r="N1739" s="217"/>
      <c r="O1739" s="217"/>
      <c r="P1739" s="218"/>
      <c r="Q1739" s="219"/>
      <c r="R1739" s="220" t="str">
        <f aca="true">IF(ISERROR($V1739),"",OFFSET('Smelter Look-up'!$C$4,$V1739-4,0)&amp;"")</f>
        <v/>
      </c>
      <c r="S1739" s="221" t="str">
        <f aca="true">IF(B1739="","",IF(ISERROR(MATCH($E1739,CL,0)),"Unknown",INDIRECT("'C'!$A$"&amp;MATCH($E1739,CL,0)+1)))</f>
        <v/>
      </c>
      <c r="T1739" s="221" t="str">
        <f aca="true">IF(B1739="","",IF(ISERROR(MATCH($J1739,SorP!$B$1:$B$6279,0)),"",INDIRECT("'SorP'!$A$"&amp;MATCH($S1739&amp;$J1739,SorP!C:C,0))))</f>
        <v/>
      </c>
      <c r="U1739" s="222"/>
      <c r="V1739" s="223" t="e">
        <f aca="false">IF(C1739="",NA(),IF(OR(C1739="Smelter not listed",C1739="Smelter not yet identified"),MATCH($B1739&amp;$D1739,'Smelter Look-up'!$J:$J,0),MATCH($B1739&amp;$C1739,'Smelter Look-up'!$J:$J,0)))</f>
        <v>#N/A</v>
      </c>
      <c r="X1739" s="179" t="n">
        <f aca="false">IF(AND(C1739="Smelter not listed",OR(LEN(D1739)=0,LEN(E1739)=0)),1,0)</f>
        <v>0</v>
      </c>
      <c r="AB1739" s="224" t="str">
        <f aca="false">B1739&amp;C1739</f>
        <v/>
      </c>
    </row>
    <row r="1740" s="179" customFormat="true" ht="20.25" hidden="false" customHeight="false" outlineLevel="0" collapsed="false">
      <c r="A1740" s="221"/>
      <c r="B1740" s="211" t="str">
        <f aca="false">IF(LEN(A1740)=0,"",INDEX('Smelter Look-up'!$A:$A,MATCH($A1740,'Smelter Look-up'!$E:$E,0)))</f>
        <v/>
      </c>
      <c r="C1740" s="212" t="str">
        <f aca="false">IF(LEN(A1740)=0,"",INDEX('Smelter Look-up'!$C:$C,MATCH($A1740,'Smelter Look-up'!$E:$E,0)))</f>
        <v/>
      </c>
      <c r="D1740" s="213"/>
      <c r="E1740" s="211" t="str">
        <f aca="true">IF(ISERROR($V1740),"",OFFSET('Smelter Look-up'!$D$4,$V1740-4,0)&amp;"")</f>
        <v/>
      </c>
      <c r="F1740" s="214" t="str">
        <f aca="true">IF(ISERROR($V1740),"",OFFSET('Smelter Look-up'!$E$4,$V1740-4,0))</f>
        <v/>
      </c>
      <c r="G1740" s="214" t="str">
        <f aca="true">IF(C1740=$X$4,IF(ISERROR($V1740),"Enter smelter details","RMI"),IF(ISERROR($V1740),"",OFFSET('Smelter Look-up'!$F$4,$V1740-4,0)))</f>
        <v/>
      </c>
      <c r="H1740" s="215" t="str">
        <f aca="true">IF(ISERROR($V1740),"",OFFSET('Smelter Look-up'!$G$4,$V1740-4,0))</f>
        <v/>
      </c>
      <c r="I1740" s="216" t="str">
        <f aca="true">IF(ISERROR($V1740),"",OFFSET('Smelter Look-up'!$H$4,$V1740-4,0))</f>
        <v/>
      </c>
      <c r="J1740" s="216" t="str">
        <f aca="true">IF(ISERROR($V1740),"",OFFSET('Smelter Look-up'!$I$4,$V1740-4,0))</f>
        <v/>
      </c>
      <c r="K1740" s="217"/>
      <c r="L1740" s="217"/>
      <c r="M1740" s="217"/>
      <c r="N1740" s="217"/>
      <c r="O1740" s="217"/>
      <c r="P1740" s="218"/>
      <c r="Q1740" s="219"/>
      <c r="R1740" s="220" t="str">
        <f aca="true">IF(ISERROR($V1740),"",OFFSET('Smelter Look-up'!$C$4,$V1740-4,0)&amp;"")</f>
        <v/>
      </c>
      <c r="S1740" s="221" t="str">
        <f aca="true">IF(B1740="","",IF(ISERROR(MATCH($E1740,CL,0)),"Unknown",INDIRECT("'C'!$A$"&amp;MATCH($E1740,CL,0)+1)))</f>
        <v/>
      </c>
      <c r="T1740" s="221" t="str">
        <f aca="true">IF(B1740="","",IF(ISERROR(MATCH($J1740,SorP!$B$1:$B$6279,0)),"",INDIRECT("'SorP'!$A$"&amp;MATCH($S1740&amp;$J1740,SorP!C:C,0))))</f>
        <v/>
      </c>
      <c r="U1740" s="222"/>
      <c r="V1740" s="223" t="e">
        <f aca="false">IF(C1740="",NA(),IF(OR(C1740="Smelter not listed",C1740="Smelter not yet identified"),MATCH($B1740&amp;$D1740,'Smelter Look-up'!$J:$J,0),MATCH($B1740&amp;$C1740,'Smelter Look-up'!$J:$J,0)))</f>
        <v>#N/A</v>
      </c>
      <c r="X1740" s="179" t="n">
        <f aca="false">IF(AND(C1740="Smelter not listed",OR(LEN(D1740)=0,LEN(E1740)=0)),1,0)</f>
        <v>0</v>
      </c>
      <c r="AB1740" s="224" t="str">
        <f aca="false">B1740&amp;C1740</f>
        <v/>
      </c>
    </row>
    <row r="1741" s="179" customFormat="true" ht="20.25" hidden="false" customHeight="false" outlineLevel="0" collapsed="false">
      <c r="A1741" s="221"/>
      <c r="B1741" s="211" t="str">
        <f aca="false">IF(LEN(A1741)=0,"",INDEX('Smelter Look-up'!$A:$A,MATCH($A1741,'Smelter Look-up'!$E:$E,0)))</f>
        <v/>
      </c>
      <c r="C1741" s="212" t="str">
        <f aca="false">IF(LEN(A1741)=0,"",INDEX('Smelter Look-up'!$C:$C,MATCH($A1741,'Smelter Look-up'!$E:$E,0)))</f>
        <v/>
      </c>
      <c r="D1741" s="213"/>
      <c r="E1741" s="211" t="str">
        <f aca="true">IF(ISERROR($V1741),"",OFFSET('Smelter Look-up'!$D$4,$V1741-4,0)&amp;"")</f>
        <v/>
      </c>
      <c r="F1741" s="214" t="str">
        <f aca="true">IF(ISERROR($V1741),"",OFFSET('Smelter Look-up'!$E$4,$V1741-4,0))</f>
        <v/>
      </c>
      <c r="G1741" s="214" t="str">
        <f aca="true">IF(C1741=$X$4,IF(ISERROR($V1741),"Enter smelter details","RMI"),IF(ISERROR($V1741),"",OFFSET('Smelter Look-up'!$F$4,$V1741-4,0)))</f>
        <v/>
      </c>
      <c r="H1741" s="215" t="str">
        <f aca="true">IF(ISERROR($V1741),"",OFFSET('Smelter Look-up'!$G$4,$V1741-4,0))</f>
        <v/>
      </c>
      <c r="I1741" s="216" t="str">
        <f aca="true">IF(ISERROR($V1741),"",OFFSET('Smelter Look-up'!$H$4,$V1741-4,0))</f>
        <v/>
      </c>
      <c r="J1741" s="216" t="str">
        <f aca="true">IF(ISERROR($V1741),"",OFFSET('Smelter Look-up'!$I$4,$V1741-4,0))</f>
        <v/>
      </c>
      <c r="K1741" s="217"/>
      <c r="L1741" s="217"/>
      <c r="M1741" s="217"/>
      <c r="N1741" s="217"/>
      <c r="O1741" s="217"/>
      <c r="P1741" s="218"/>
      <c r="Q1741" s="219"/>
      <c r="R1741" s="220" t="str">
        <f aca="true">IF(ISERROR($V1741),"",OFFSET('Smelter Look-up'!$C$4,$V1741-4,0)&amp;"")</f>
        <v/>
      </c>
      <c r="S1741" s="221" t="str">
        <f aca="true">IF(B1741="","",IF(ISERROR(MATCH($E1741,CL,0)),"Unknown",INDIRECT("'C'!$A$"&amp;MATCH($E1741,CL,0)+1)))</f>
        <v/>
      </c>
      <c r="T1741" s="221" t="str">
        <f aca="true">IF(B1741="","",IF(ISERROR(MATCH($J1741,SorP!$B$1:$B$6279,0)),"",INDIRECT("'SorP'!$A$"&amp;MATCH($S1741&amp;$J1741,SorP!C:C,0))))</f>
        <v/>
      </c>
      <c r="U1741" s="222"/>
      <c r="V1741" s="223" t="e">
        <f aca="false">IF(C1741="",NA(),IF(OR(C1741="Smelter not listed",C1741="Smelter not yet identified"),MATCH($B1741&amp;$D1741,'Smelter Look-up'!$J:$J,0),MATCH($B1741&amp;$C1741,'Smelter Look-up'!$J:$J,0)))</f>
        <v>#N/A</v>
      </c>
      <c r="X1741" s="179" t="n">
        <f aca="false">IF(AND(C1741="Smelter not listed",OR(LEN(D1741)=0,LEN(E1741)=0)),1,0)</f>
        <v>0</v>
      </c>
      <c r="AB1741" s="224" t="str">
        <f aca="false">B1741&amp;C1741</f>
        <v/>
      </c>
    </row>
    <row r="1742" s="179" customFormat="true" ht="20.25" hidden="false" customHeight="false" outlineLevel="0" collapsed="false">
      <c r="A1742" s="221"/>
      <c r="B1742" s="211" t="str">
        <f aca="false">IF(LEN(A1742)=0,"",INDEX('Smelter Look-up'!$A:$A,MATCH($A1742,'Smelter Look-up'!$E:$E,0)))</f>
        <v/>
      </c>
      <c r="C1742" s="212" t="str">
        <f aca="false">IF(LEN(A1742)=0,"",INDEX('Smelter Look-up'!$C:$C,MATCH($A1742,'Smelter Look-up'!$E:$E,0)))</f>
        <v/>
      </c>
      <c r="D1742" s="213"/>
      <c r="E1742" s="211" t="str">
        <f aca="true">IF(ISERROR($V1742),"",OFFSET('Smelter Look-up'!$D$4,$V1742-4,0)&amp;"")</f>
        <v/>
      </c>
      <c r="F1742" s="214" t="str">
        <f aca="true">IF(ISERROR($V1742),"",OFFSET('Smelter Look-up'!$E$4,$V1742-4,0))</f>
        <v/>
      </c>
      <c r="G1742" s="214" t="str">
        <f aca="true">IF(C1742=$X$4,IF(ISERROR($V1742),"Enter smelter details","RMI"),IF(ISERROR($V1742),"",OFFSET('Smelter Look-up'!$F$4,$V1742-4,0)))</f>
        <v/>
      </c>
      <c r="H1742" s="215" t="str">
        <f aca="true">IF(ISERROR($V1742),"",OFFSET('Smelter Look-up'!$G$4,$V1742-4,0))</f>
        <v/>
      </c>
      <c r="I1742" s="216" t="str">
        <f aca="true">IF(ISERROR($V1742),"",OFFSET('Smelter Look-up'!$H$4,$V1742-4,0))</f>
        <v/>
      </c>
      <c r="J1742" s="216" t="str">
        <f aca="true">IF(ISERROR($V1742),"",OFFSET('Smelter Look-up'!$I$4,$V1742-4,0))</f>
        <v/>
      </c>
      <c r="K1742" s="217"/>
      <c r="L1742" s="217"/>
      <c r="M1742" s="217"/>
      <c r="N1742" s="217"/>
      <c r="O1742" s="217"/>
      <c r="P1742" s="218"/>
      <c r="Q1742" s="219"/>
      <c r="R1742" s="220" t="str">
        <f aca="true">IF(ISERROR($V1742),"",OFFSET('Smelter Look-up'!$C$4,$V1742-4,0)&amp;"")</f>
        <v/>
      </c>
      <c r="S1742" s="221" t="str">
        <f aca="true">IF(B1742="","",IF(ISERROR(MATCH($E1742,CL,0)),"Unknown",INDIRECT("'C'!$A$"&amp;MATCH($E1742,CL,0)+1)))</f>
        <v/>
      </c>
      <c r="T1742" s="221" t="str">
        <f aca="true">IF(B1742="","",IF(ISERROR(MATCH($J1742,SorP!$B$1:$B$6279,0)),"",INDIRECT("'SorP'!$A$"&amp;MATCH($S1742&amp;$J1742,SorP!C:C,0))))</f>
        <v/>
      </c>
      <c r="U1742" s="222"/>
      <c r="V1742" s="223" t="e">
        <f aca="false">IF(C1742="",NA(),IF(OR(C1742="Smelter not listed",C1742="Smelter not yet identified"),MATCH($B1742&amp;$D1742,'Smelter Look-up'!$J:$J,0),MATCH($B1742&amp;$C1742,'Smelter Look-up'!$J:$J,0)))</f>
        <v>#N/A</v>
      </c>
      <c r="X1742" s="179" t="n">
        <f aca="false">IF(AND(C1742="Smelter not listed",OR(LEN(D1742)=0,LEN(E1742)=0)),1,0)</f>
        <v>0</v>
      </c>
      <c r="AB1742" s="224" t="str">
        <f aca="false">B1742&amp;C1742</f>
        <v/>
      </c>
    </row>
    <row r="1743" s="179" customFormat="true" ht="20.25" hidden="false" customHeight="false" outlineLevel="0" collapsed="false">
      <c r="A1743" s="221"/>
      <c r="B1743" s="211" t="str">
        <f aca="false">IF(LEN(A1743)=0,"",INDEX('Smelter Look-up'!$A:$A,MATCH($A1743,'Smelter Look-up'!$E:$E,0)))</f>
        <v/>
      </c>
      <c r="C1743" s="212" t="str">
        <f aca="false">IF(LEN(A1743)=0,"",INDEX('Smelter Look-up'!$C:$C,MATCH($A1743,'Smelter Look-up'!$E:$E,0)))</f>
        <v/>
      </c>
      <c r="D1743" s="213"/>
      <c r="E1743" s="211" t="str">
        <f aca="true">IF(ISERROR($V1743),"",OFFSET('Smelter Look-up'!$D$4,$V1743-4,0)&amp;"")</f>
        <v/>
      </c>
      <c r="F1743" s="214" t="str">
        <f aca="true">IF(ISERROR($V1743),"",OFFSET('Smelter Look-up'!$E$4,$V1743-4,0))</f>
        <v/>
      </c>
      <c r="G1743" s="214" t="str">
        <f aca="true">IF(C1743=$X$4,IF(ISERROR($V1743),"Enter smelter details","RMI"),IF(ISERROR($V1743),"",OFFSET('Smelter Look-up'!$F$4,$V1743-4,0)))</f>
        <v/>
      </c>
      <c r="H1743" s="215" t="str">
        <f aca="true">IF(ISERROR($V1743),"",OFFSET('Smelter Look-up'!$G$4,$V1743-4,0))</f>
        <v/>
      </c>
      <c r="I1743" s="216" t="str">
        <f aca="true">IF(ISERROR($V1743),"",OFFSET('Smelter Look-up'!$H$4,$V1743-4,0))</f>
        <v/>
      </c>
      <c r="J1743" s="216" t="str">
        <f aca="true">IF(ISERROR($V1743),"",OFFSET('Smelter Look-up'!$I$4,$V1743-4,0))</f>
        <v/>
      </c>
      <c r="K1743" s="217"/>
      <c r="L1743" s="217"/>
      <c r="M1743" s="217"/>
      <c r="N1743" s="217"/>
      <c r="O1743" s="217"/>
      <c r="P1743" s="218"/>
      <c r="Q1743" s="219"/>
      <c r="R1743" s="220" t="str">
        <f aca="true">IF(ISERROR($V1743),"",OFFSET('Smelter Look-up'!$C$4,$V1743-4,0)&amp;"")</f>
        <v/>
      </c>
      <c r="S1743" s="221" t="str">
        <f aca="true">IF(B1743="","",IF(ISERROR(MATCH($E1743,CL,0)),"Unknown",INDIRECT("'C'!$A$"&amp;MATCH($E1743,CL,0)+1)))</f>
        <v/>
      </c>
      <c r="T1743" s="221" t="str">
        <f aca="true">IF(B1743="","",IF(ISERROR(MATCH($J1743,SorP!$B$1:$B$6279,0)),"",INDIRECT("'SorP'!$A$"&amp;MATCH($S1743&amp;$J1743,SorP!C:C,0))))</f>
        <v/>
      </c>
      <c r="U1743" s="222"/>
      <c r="V1743" s="223" t="e">
        <f aca="false">IF(C1743="",NA(),IF(OR(C1743="Smelter not listed",C1743="Smelter not yet identified"),MATCH($B1743&amp;$D1743,'Smelter Look-up'!$J:$J,0),MATCH($B1743&amp;$C1743,'Smelter Look-up'!$J:$J,0)))</f>
        <v>#N/A</v>
      </c>
      <c r="X1743" s="179" t="n">
        <f aca="false">IF(AND(C1743="Smelter not listed",OR(LEN(D1743)=0,LEN(E1743)=0)),1,0)</f>
        <v>0</v>
      </c>
      <c r="AB1743" s="224" t="str">
        <f aca="false">B1743&amp;C1743</f>
        <v/>
      </c>
    </row>
    <row r="1744" s="179" customFormat="true" ht="20.25" hidden="false" customHeight="false" outlineLevel="0" collapsed="false">
      <c r="A1744" s="221"/>
      <c r="B1744" s="211" t="str">
        <f aca="false">IF(LEN(A1744)=0,"",INDEX('Smelter Look-up'!$A:$A,MATCH($A1744,'Smelter Look-up'!$E:$E,0)))</f>
        <v/>
      </c>
      <c r="C1744" s="212" t="str">
        <f aca="false">IF(LEN(A1744)=0,"",INDEX('Smelter Look-up'!$C:$C,MATCH($A1744,'Smelter Look-up'!$E:$E,0)))</f>
        <v/>
      </c>
      <c r="D1744" s="213"/>
      <c r="E1744" s="211" t="str">
        <f aca="true">IF(ISERROR($V1744),"",OFFSET('Smelter Look-up'!$D$4,$V1744-4,0)&amp;"")</f>
        <v/>
      </c>
      <c r="F1744" s="214" t="str">
        <f aca="true">IF(ISERROR($V1744),"",OFFSET('Smelter Look-up'!$E$4,$V1744-4,0))</f>
        <v/>
      </c>
      <c r="G1744" s="214" t="str">
        <f aca="true">IF(C1744=$X$4,IF(ISERROR($V1744),"Enter smelter details","RMI"),IF(ISERROR($V1744),"",OFFSET('Smelter Look-up'!$F$4,$V1744-4,0)))</f>
        <v/>
      </c>
      <c r="H1744" s="215" t="str">
        <f aca="true">IF(ISERROR($V1744),"",OFFSET('Smelter Look-up'!$G$4,$V1744-4,0))</f>
        <v/>
      </c>
      <c r="I1744" s="216" t="str">
        <f aca="true">IF(ISERROR($V1744),"",OFFSET('Smelter Look-up'!$H$4,$V1744-4,0))</f>
        <v/>
      </c>
      <c r="J1744" s="216" t="str">
        <f aca="true">IF(ISERROR($V1744),"",OFFSET('Smelter Look-up'!$I$4,$V1744-4,0))</f>
        <v/>
      </c>
      <c r="K1744" s="217"/>
      <c r="L1744" s="217"/>
      <c r="M1744" s="217"/>
      <c r="N1744" s="217"/>
      <c r="O1744" s="217"/>
      <c r="P1744" s="218"/>
      <c r="Q1744" s="219"/>
      <c r="R1744" s="220" t="str">
        <f aca="true">IF(ISERROR($V1744),"",OFFSET('Smelter Look-up'!$C$4,$V1744-4,0)&amp;"")</f>
        <v/>
      </c>
      <c r="S1744" s="221" t="str">
        <f aca="true">IF(B1744="","",IF(ISERROR(MATCH($E1744,CL,0)),"Unknown",INDIRECT("'C'!$A$"&amp;MATCH($E1744,CL,0)+1)))</f>
        <v/>
      </c>
      <c r="T1744" s="221" t="str">
        <f aca="true">IF(B1744="","",IF(ISERROR(MATCH($J1744,SorP!$B$1:$B$6279,0)),"",INDIRECT("'SorP'!$A$"&amp;MATCH($S1744&amp;$J1744,SorP!C:C,0))))</f>
        <v/>
      </c>
      <c r="U1744" s="222"/>
      <c r="V1744" s="223" t="e">
        <f aca="false">IF(C1744="",NA(),IF(OR(C1744="Smelter not listed",C1744="Smelter not yet identified"),MATCH($B1744&amp;$D1744,'Smelter Look-up'!$J:$J,0),MATCH($B1744&amp;$C1744,'Smelter Look-up'!$J:$J,0)))</f>
        <v>#N/A</v>
      </c>
      <c r="X1744" s="179" t="n">
        <f aca="false">IF(AND(C1744="Smelter not listed",OR(LEN(D1744)=0,LEN(E1744)=0)),1,0)</f>
        <v>0</v>
      </c>
      <c r="AB1744" s="224" t="str">
        <f aca="false">B1744&amp;C1744</f>
        <v/>
      </c>
    </row>
    <row r="1745" s="179" customFormat="true" ht="20.25" hidden="false" customHeight="false" outlineLevel="0" collapsed="false">
      <c r="A1745" s="221"/>
      <c r="B1745" s="211" t="str">
        <f aca="false">IF(LEN(A1745)=0,"",INDEX('Smelter Look-up'!$A:$A,MATCH($A1745,'Smelter Look-up'!$E:$E,0)))</f>
        <v/>
      </c>
      <c r="C1745" s="212" t="str">
        <f aca="false">IF(LEN(A1745)=0,"",INDEX('Smelter Look-up'!$C:$C,MATCH($A1745,'Smelter Look-up'!$E:$E,0)))</f>
        <v/>
      </c>
      <c r="D1745" s="213"/>
      <c r="E1745" s="211" t="str">
        <f aca="true">IF(ISERROR($V1745),"",OFFSET('Smelter Look-up'!$D$4,$V1745-4,0)&amp;"")</f>
        <v/>
      </c>
      <c r="F1745" s="214" t="str">
        <f aca="true">IF(ISERROR($V1745),"",OFFSET('Smelter Look-up'!$E$4,$V1745-4,0))</f>
        <v/>
      </c>
      <c r="G1745" s="214" t="str">
        <f aca="true">IF(C1745=$X$4,IF(ISERROR($V1745),"Enter smelter details","RMI"),IF(ISERROR($V1745),"",OFFSET('Smelter Look-up'!$F$4,$V1745-4,0)))</f>
        <v/>
      </c>
      <c r="H1745" s="215" t="str">
        <f aca="true">IF(ISERROR($V1745),"",OFFSET('Smelter Look-up'!$G$4,$V1745-4,0))</f>
        <v/>
      </c>
      <c r="I1745" s="216" t="str">
        <f aca="true">IF(ISERROR($V1745),"",OFFSET('Smelter Look-up'!$H$4,$V1745-4,0))</f>
        <v/>
      </c>
      <c r="J1745" s="216" t="str">
        <f aca="true">IF(ISERROR($V1745),"",OFFSET('Smelter Look-up'!$I$4,$V1745-4,0))</f>
        <v/>
      </c>
      <c r="K1745" s="217"/>
      <c r="L1745" s="217"/>
      <c r="M1745" s="217"/>
      <c r="N1745" s="217"/>
      <c r="O1745" s="217"/>
      <c r="P1745" s="218"/>
      <c r="Q1745" s="219"/>
      <c r="R1745" s="220" t="str">
        <f aca="true">IF(ISERROR($V1745),"",OFFSET('Smelter Look-up'!$C$4,$V1745-4,0)&amp;"")</f>
        <v/>
      </c>
      <c r="S1745" s="221" t="str">
        <f aca="true">IF(B1745="","",IF(ISERROR(MATCH($E1745,CL,0)),"Unknown",INDIRECT("'C'!$A$"&amp;MATCH($E1745,CL,0)+1)))</f>
        <v/>
      </c>
      <c r="T1745" s="221" t="str">
        <f aca="true">IF(B1745="","",IF(ISERROR(MATCH($J1745,SorP!$B$1:$B$6279,0)),"",INDIRECT("'SorP'!$A$"&amp;MATCH($S1745&amp;$J1745,SorP!C:C,0))))</f>
        <v/>
      </c>
      <c r="U1745" s="222"/>
      <c r="V1745" s="223" t="e">
        <f aca="false">IF(C1745="",NA(),IF(OR(C1745="Smelter not listed",C1745="Smelter not yet identified"),MATCH($B1745&amp;$D1745,'Smelter Look-up'!$J:$J,0),MATCH($B1745&amp;$C1745,'Smelter Look-up'!$J:$J,0)))</f>
        <v>#N/A</v>
      </c>
      <c r="X1745" s="179" t="n">
        <f aca="false">IF(AND(C1745="Smelter not listed",OR(LEN(D1745)=0,LEN(E1745)=0)),1,0)</f>
        <v>0</v>
      </c>
      <c r="AB1745" s="224" t="str">
        <f aca="false">B1745&amp;C1745</f>
        <v/>
      </c>
    </row>
    <row r="1746" s="179" customFormat="true" ht="20.25" hidden="false" customHeight="false" outlineLevel="0" collapsed="false">
      <c r="A1746" s="221"/>
      <c r="B1746" s="211" t="str">
        <f aca="false">IF(LEN(A1746)=0,"",INDEX('Smelter Look-up'!$A:$A,MATCH($A1746,'Smelter Look-up'!$E:$E,0)))</f>
        <v/>
      </c>
      <c r="C1746" s="212" t="str">
        <f aca="false">IF(LEN(A1746)=0,"",INDEX('Smelter Look-up'!$C:$C,MATCH($A1746,'Smelter Look-up'!$E:$E,0)))</f>
        <v/>
      </c>
      <c r="D1746" s="213"/>
      <c r="E1746" s="211" t="str">
        <f aca="true">IF(ISERROR($V1746),"",OFFSET('Smelter Look-up'!$D$4,$V1746-4,0)&amp;"")</f>
        <v/>
      </c>
      <c r="F1746" s="214" t="str">
        <f aca="true">IF(ISERROR($V1746),"",OFFSET('Smelter Look-up'!$E$4,$V1746-4,0))</f>
        <v/>
      </c>
      <c r="G1746" s="214" t="str">
        <f aca="true">IF(C1746=$X$4,IF(ISERROR($V1746),"Enter smelter details","RMI"),IF(ISERROR($V1746),"",OFFSET('Smelter Look-up'!$F$4,$V1746-4,0)))</f>
        <v/>
      </c>
      <c r="H1746" s="215" t="str">
        <f aca="true">IF(ISERROR($V1746),"",OFFSET('Smelter Look-up'!$G$4,$V1746-4,0))</f>
        <v/>
      </c>
      <c r="I1746" s="216" t="str">
        <f aca="true">IF(ISERROR($V1746),"",OFFSET('Smelter Look-up'!$H$4,$V1746-4,0))</f>
        <v/>
      </c>
      <c r="J1746" s="216" t="str">
        <f aca="true">IF(ISERROR($V1746),"",OFFSET('Smelter Look-up'!$I$4,$V1746-4,0))</f>
        <v/>
      </c>
      <c r="K1746" s="217"/>
      <c r="L1746" s="217"/>
      <c r="M1746" s="217"/>
      <c r="N1746" s="217"/>
      <c r="O1746" s="217"/>
      <c r="P1746" s="218"/>
      <c r="Q1746" s="219"/>
      <c r="R1746" s="220" t="str">
        <f aca="true">IF(ISERROR($V1746),"",OFFSET('Smelter Look-up'!$C$4,$V1746-4,0)&amp;"")</f>
        <v/>
      </c>
      <c r="S1746" s="221" t="str">
        <f aca="true">IF(B1746="","",IF(ISERROR(MATCH($E1746,CL,0)),"Unknown",INDIRECT("'C'!$A$"&amp;MATCH($E1746,CL,0)+1)))</f>
        <v/>
      </c>
      <c r="T1746" s="221" t="str">
        <f aca="true">IF(B1746="","",IF(ISERROR(MATCH($J1746,SorP!$B$1:$B$6279,0)),"",INDIRECT("'SorP'!$A$"&amp;MATCH($S1746&amp;$J1746,SorP!C:C,0))))</f>
        <v/>
      </c>
      <c r="U1746" s="222"/>
      <c r="V1746" s="223" t="e">
        <f aca="false">IF(C1746="",NA(),IF(OR(C1746="Smelter not listed",C1746="Smelter not yet identified"),MATCH($B1746&amp;$D1746,'Smelter Look-up'!$J:$J,0),MATCH($B1746&amp;$C1746,'Smelter Look-up'!$J:$J,0)))</f>
        <v>#N/A</v>
      </c>
      <c r="X1746" s="179" t="n">
        <f aca="false">IF(AND(C1746="Smelter not listed",OR(LEN(D1746)=0,LEN(E1746)=0)),1,0)</f>
        <v>0</v>
      </c>
      <c r="AB1746" s="224" t="str">
        <f aca="false">B1746&amp;C1746</f>
        <v/>
      </c>
    </row>
    <row r="1747" s="179" customFormat="true" ht="20.25" hidden="false" customHeight="false" outlineLevel="0" collapsed="false">
      <c r="A1747" s="221"/>
      <c r="B1747" s="211" t="str">
        <f aca="false">IF(LEN(A1747)=0,"",INDEX('Smelter Look-up'!$A:$A,MATCH($A1747,'Smelter Look-up'!$E:$E,0)))</f>
        <v/>
      </c>
      <c r="C1747" s="212" t="str">
        <f aca="false">IF(LEN(A1747)=0,"",INDEX('Smelter Look-up'!$C:$C,MATCH($A1747,'Smelter Look-up'!$E:$E,0)))</f>
        <v/>
      </c>
      <c r="D1747" s="213"/>
      <c r="E1747" s="211" t="str">
        <f aca="true">IF(ISERROR($V1747),"",OFFSET('Smelter Look-up'!$D$4,$V1747-4,0)&amp;"")</f>
        <v/>
      </c>
      <c r="F1747" s="214" t="str">
        <f aca="true">IF(ISERROR($V1747),"",OFFSET('Smelter Look-up'!$E$4,$V1747-4,0))</f>
        <v/>
      </c>
      <c r="G1747" s="214" t="str">
        <f aca="true">IF(C1747=$X$4,IF(ISERROR($V1747),"Enter smelter details","RMI"),IF(ISERROR($V1747),"",OFFSET('Smelter Look-up'!$F$4,$V1747-4,0)))</f>
        <v/>
      </c>
      <c r="H1747" s="215" t="str">
        <f aca="true">IF(ISERROR($V1747),"",OFFSET('Smelter Look-up'!$G$4,$V1747-4,0))</f>
        <v/>
      </c>
      <c r="I1747" s="216" t="str">
        <f aca="true">IF(ISERROR($V1747),"",OFFSET('Smelter Look-up'!$H$4,$V1747-4,0))</f>
        <v/>
      </c>
      <c r="J1747" s="216" t="str">
        <f aca="true">IF(ISERROR($V1747),"",OFFSET('Smelter Look-up'!$I$4,$V1747-4,0))</f>
        <v/>
      </c>
      <c r="K1747" s="217"/>
      <c r="L1747" s="217"/>
      <c r="M1747" s="217"/>
      <c r="N1747" s="217"/>
      <c r="O1747" s="217"/>
      <c r="P1747" s="218"/>
      <c r="Q1747" s="219"/>
      <c r="R1747" s="220" t="str">
        <f aca="true">IF(ISERROR($V1747),"",OFFSET('Smelter Look-up'!$C$4,$V1747-4,0)&amp;"")</f>
        <v/>
      </c>
      <c r="S1747" s="221" t="str">
        <f aca="true">IF(B1747="","",IF(ISERROR(MATCH($E1747,CL,0)),"Unknown",INDIRECT("'C'!$A$"&amp;MATCH($E1747,CL,0)+1)))</f>
        <v/>
      </c>
      <c r="T1747" s="221" t="str">
        <f aca="true">IF(B1747="","",IF(ISERROR(MATCH($J1747,SorP!$B$1:$B$6279,0)),"",INDIRECT("'SorP'!$A$"&amp;MATCH($S1747&amp;$J1747,SorP!C:C,0))))</f>
        <v/>
      </c>
      <c r="U1747" s="222"/>
      <c r="V1747" s="223" t="e">
        <f aca="false">IF(C1747="",NA(),IF(OR(C1747="Smelter not listed",C1747="Smelter not yet identified"),MATCH($B1747&amp;$D1747,'Smelter Look-up'!$J:$J,0),MATCH($B1747&amp;$C1747,'Smelter Look-up'!$J:$J,0)))</f>
        <v>#N/A</v>
      </c>
      <c r="X1747" s="179" t="n">
        <f aca="false">IF(AND(C1747="Smelter not listed",OR(LEN(D1747)=0,LEN(E1747)=0)),1,0)</f>
        <v>0</v>
      </c>
      <c r="AB1747" s="224" t="str">
        <f aca="false">B1747&amp;C1747</f>
        <v/>
      </c>
    </row>
    <row r="1748" s="179" customFormat="true" ht="20.25" hidden="false" customHeight="false" outlineLevel="0" collapsed="false">
      <c r="A1748" s="221"/>
      <c r="B1748" s="211" t="str">
        <f aca="false">IF(LEN(A1748)=0,"",INDEX('Smelter Look-up'!$A:$A,MATCH($A1748,'Smelter Look-up'!$E:$E,0)))</f>
        <v/>
      </c>
      <c r="C1748" s="212" t="str">
        <f aca="false">IF(LEN(A1748)=0,"",INDEX('Smelter Look-up'!$C:$C,MATCH($A1748,'Smelter Look-up'!$E:$E,0)))</f>
        <v/>
      </c>
      <c r="D1748" s="213"/>
      <c r="E1748" s="211" t="str">
        <f aca="true">IF(ISERROR($V1748),"",OFFSET('Smelter Look-up'!$D$4,$V1748-4,0)&amp;"")</f>
        <v/>
      </c>
      <c r="F1748" s="214" t="str">
        <f aca="true">IF(ISERROR($V1748),"",OFFSET('Smelter Look-up'!$E$4,$V1748-4,0))</f>
        <v/>
      </c>
      <c r="G1748" s="214" t="str">
        <f aca="true">IF(C1748=$X$4,IF(ISERROR($V1748),"Enter smelter details","RMI"),IF(ISERROR($V1748),"",OFFSET('Smelter Look-up'!$F$4,$V1748-4,0)))</f>
        <v/>
      </c>
      <c r="H1748" s="215" t="str">
        <f aca="true">IF(ISERROR($V1748),"",OFFSET('Smelter Look-up'!$G$4,$V1748-4,0))</f>
        <v/>
      </c>
      <c r="I1748" s="216" t="str">
        <f aca="true">IF(ISERROR($V1748),"",OFFSET('Smelter Look-up'!$H$4,$V1748-4,0))</f>
        <v/>
      </c>
      <c r="J1748" s="216" t="str">
        <f aca="true">IF(ISERROR($V1748),"",OFFSET('Smelter Look-up'!$I$4,$V1748-4,0))</f>
        <v/>
      </c>
      <c r="K1748" s="217"/>
      <c r="L1748" s="217"/>
      <c r="M1748" s="217"/>
      <c r="N1748" s="217"/>
      <c r="O1748" s="217"/>
      <c r="P1748" s="218"/>
      <c r="Q1748" s="219"/>
      <c r="R1748" s="220" t="str">
        <f aca="true">IF(ISERROR($V1748),"",OFFSET('Smelter Look-up'!$C$4,$V1748-4,0)&amp;"")</f>
        <v/>
      </c>
      <c r="S1748" s="221" t="str">
        <f aca="true">IF(B1748="","",IF(ISERROR(MATCH($E1748,CL,0)),"Unknown",INDIRECT("'C'!$A$"&amp;MATCH($E1748,CL,0)+1)))</f>
        <v/>
      </c>
      <c r="T1748" s="221" t="str">
        <f aca="true">IF(B1748="","",IF(ISERROR(MATCH($J1748,SorP!$B$1:$B$6279,0)),"",INDIRECT("'SorP'!$A$"&amp;MATCH($S1748&amp;$J1748,SorP!C:C,0))))</f>
        <v/>
      </c>
      <c r="U1748" s="222"/>
      <c r="V1748" s="223" t="e">
        <f aca="false">IF(C1748="",NA(),IF(OR(C1748="Smelter not listed",C1748="Smelter not yet identified"),MATCH($B1748&amp;$D1748,'Smelter Look-up'!$J:$J,0),MATCH($B1748&amp;$C1748,'Smelter Look-up'!$J:$J,0)))</f>
        <v>#N/A</v>
      </c>
      <c r="X1748" s="179" t="n">
        <f aca="false">IF(AND(C1748="Smelter not listed",OR(LEN(D1748)=0,LEN(E1748)=0)),1,0)</f>
        <v>0</v>
      </c>
      <c r="AB1748" s="224" t="str">
        <f aca="false">B1748&amp;C1748</f>
        <v/>
      </c>
    </row>
    <row r="1749" s="179" customFormat="true" ht="20.25" hidden="false" customHeight="false" outlineLevel="0" collapsed="false">
      <c r="A1749" s="221"/>
      <c r="B1749" s="211" t="str">
        <f aca="false">IF(LEN(A1749)=0,"",INDEX('Smelter Look-up'!$A:$A,MATCH($A1749,'Smelter Look-up'!$E:$E,0)))</f>
        <v/>
      </c>
      <c r="C1749" s="212" t="str">
        <f aca="false">IF(LEN(A1749)=0,"",INDEX('Smelter Look-up'!$C:$C,MATCH($A1749,'Smelter Look-up'!$E:$E,0)))</f>
        <v/>
      </c>
      <c r="D1749" s="213"/>
      <c r="E1749" s="211" t="str">
        <f aca="true">IF(ISERROR($V1749),"",OFFSET('Smelter Look-up'!$D$4,$V1749-4,0)&amp;"")</f>
        <v/>
      </c>
      <c r="F1749" s="214" t="str">
        <f aca="true">IF(ISERROR($V1749),"",OFFSET('Smelter Look-up'!$E$4,$V1749-4,0))</f>
        <v/>
      </c>
      <c r="G1749" s="214" t="str">
        <f aca="true">IF(C1749=$X$4,IF(ISERROR($V1749),"Enter smelter details","RMI"),IF(ISERROR($V1749),"",OFFSET('Smelter Look-up'!$F$4,$V1749-4,0)))</f>
        <v/>
      </c>
      <c r="H1749" s="215" t="str">
        <f aca="true">IF(ISERROR($V1749),"",OFFSET('Smelter Look-up'!$G$4,$V1749-4,0))</f>
        <v/>
      </c>
      <c r="I1749" s="216" t="str">
        <f aca="true">IF(ISERROR($V1749),"",OFFSET('Smelter Look-up'!$H$4,$V1749-4,0))</f>
        <v/>
      </c>
      <c r="J1749" s="216" t="str">
        <f aca="true">IF(ISERROR($V1749),"",OFFSET('Smelter Look-up'!$I$4,$V1749-4,0))</f>
        <v/>
      </c>
      <c r="K1749" s="217"/>
      <c r="L1749" s="217"/>
      <c r="M1749" s="217"/>
      <c r="N1749" s="217"/>
      <c r="O1749" s="217"/>
      <c r="P1749" s="218"/>
      <c r="Q1749" s="219"/>
      <c r="R1749" s="220" t="str">
        <f aca="true">IF(ISERROR($V1749),"",OFFSET('Smelter Look-up'!$C$4,$V1749-4,0)&amp;"")</f>
        <v/>
      </c>
      <c r="S1749" s="221" t="str">
        <f aca="true">IF(B1749="","",IF(ISERROR(MATCH($E1749,CL,0)),"Unknown",INDIRECT("'C'!$A$"&amp;MATCH($E1749,CL,0)+1)))</f>
        <v/>
      </c>
      <c r="T1749" s="221" t="str">
        <f aca="true">IF(B1749="","",IF(ISERROR(MATCH($J1749,SorP!$B$1:$B$6279,0)),"",INDIRECT("'SorP'!$A$"&amp;MATCH($S1749&amp;$J1749,SorP!C:C,0))))</f>
        <v/>
      </c>
      <c r="U1749" s="222"/>
      <c r="V1749" s="223" t="e">
        <f aca="false">IF(C1749="",NA(),IF(OR(C1749="Smelter not listed",C1749="Smelter not yet identified"),MATCH($B1749&amp;$D1749,'Smelter Look-up'!$J:$J,0),MATCH($B1749&amp;$C1749,'Smelter Look-up'!$J:$J,0)))</f>
        <v>#N/A</v>
      </c>
      <c r="X1749" s="179" t="n">
        <f aca="false">IF(AND(C1749="Smelter not listed",OR(LEN(D1749)=0,LEN(E1749)=0)),1,0)</f>
        <v>0</v>
      </c>
      <c r="AB1749" s="224" t="str">
        <f aca="false">B1749&amp;C1749</f>
        <v/>
      </c>
    </row>
    <row r="1750" s="179" customFormat="true" ht="20.25" hidden="false" customHeight="false" outlineLevel="0" collapsed="false">
      <c r="A1750" s="221"/>
      <c r="B1750" s="211" t="str">
        <f aca="false">IF(LEN(A1750)=0,"",INDEX('Smelter Look-up'!$A:$A,MATCH($A1750,'Smelter Look-up'!$E:$E,0)))</f>
        <v/>
      </c>
      <c r="C1750" s="212" t="str">
        <f aca="false">IF(LEN(A1750)=0,"",INDEX('Smelter Look-up'!$C:$C,MATCH($A1750,'Smelter Look-up'!$E:$E,0)))</f>
        <v/>
      </c>
      <c r="D1750" s="213"/>
      <c r="E1750" s="211" t="str">
        <f aca="true">IF(ISERROR($V1750),"",OFFSET('Smelter Look-up'!$D$4,$V1750-4,0)&amp;"")</f>
        <v/>
      </c>
      <c r="F1750" s="214" t="str">
        <f aca="true">IF(ISERROR($V1750),"",OFFSET('Smelter Look-up'!$E$4,$V1750-4,0))</f>
        <v/>
      </c>
      <c r="G1750" s="214" t="str">
        <f aca="true">IF(C1750=$X$4,IF(ISERROR($V1750),"Enter smelter details","RMI"),IF(ISERROR($V1750),"",OFFSET('Smelter Look-up'!$F$4,$V1750-4,0)))</f>
        <v/>
      </c>
      <c r="H1750" s="215" t="str">
        <f aca="true">IF(ISERROR($V1750),"",OFFSET('Smelter Look-up'!$G$4,$V1750-4,0))</f>
        <v/>
      </c>
      <c r="I1750" s="216" t="str">
        <f aca="true">IF(ISERROR($V1750),"",OFFSET('Smelter Look-up'!$H$4,$V1750-4,0))</f>
        <v/>
      </c>
      <c r="J1750" s="216" t="str">
        <f aca="true">IF(ISERROR($V1750),"",OFFSET('Smelter Look-up'!$I$4,$V1750-4,0))</f>
        <v/>
      </c>
      <c r="K1750" s="217"/>
      <c r="L1750" s="217"/>
      <c r="M1750" s="217"/>
      <c r="N1750" s="217"/>
      <c r="O1750" s="217"/>
      <c r="P1750" s="218"/>
      <c r="Q1750" s="219"/>
      <c r="R1750" s="220" t="str">
        <f aca="true">IF(ISERROR($V1750),"",OFFSET('Smelter Look-up'!$C$4,$V1750-4,0)&amp;"")</f>
        <v/>
      </c>
      <c r="S1750" s="221" t="str">
        <f aca="true">IF(B1750="","",IF(ISERROR(MATCH($E1750,CL,0)),"Unknown",INDIRECT("'C'!$A$"&amp;MATCH($E1750,CL,0)+1)))</f>
        <v/>
      </c>
      <c r="T1750" s="221" t="str">
        <f aca="true">IF(B1750="","",IF(ISERROR(MATCH($J1750,SorP!$B$1:$B$6279,0)),"",INDIRECT("'SorP'!$A$"&amp;MATCH($S1750&amp;$J1750,SorP!C:C,0))))</f>
        <v/>
      </c>
      <c r="U1750" s="222"/>
      <c r="V1750" s="223" t="e">
        <f aca="false">IF(C1750="",NA(),IF(OR(C1750="Smelter not listed",C1750="Smelter not yet identified"),MATCH($B1750&amp;$D1750,'Smelter Look-up'!$J:$J,0),MATCH($B1750&amp;$C1750,'Smelter Look-up'!$J:$J,0)))</f>
        <v>#N/A</v>
      </c>
      <c r="X1750" s="179" t="n">
        <f aca="false">IF(AND(C1750="Smelter not listed",OR(LEN(D1750)=0,LEN(E1750)=0)),1,0)</f>
        <v>0</v>
      </c>
      <c r="AB1750" s="224" t="str">
        <f aca="false">B1750&amp;C1750</f>
        <v/>
      </c>
    </row>
    <row r="1751" s="179" customFormat="true" ht="20.25" hidden="false" customHeight="false" outlineLevel="0" collapsed="false">
      <c r="A1751" s="221"/>
      <c r="B1751" s="211" t="str">
        <f aca="false">IF(LEN(A1751)=0,"",INDEX('Smelter Look-up'!$A:$A,MATCH($A1751,'Smelter Look-up'!$E:$E,0)))</f>
        <v/>
      </c>
      <c r="C1751" s="212" t="str">
        <f aca="false">IF(LEN(A1751)=0,"",INDEX('Smelter Look-up'!$C:$C,MATCH($A1751,'Smelter Look-up'!$E:$E,0)))</f>
        <v/>
      </c>
      <c r="D1751" s="213"/>
      <c r="E1751" s="211" t="str">
        <f aca="true">IF(ISERROR($V1751),"",OFFSET('Smelter Look-up'!$D$4,$V1751-4,0)&amp;"")</f>
        <v/>
      </c>
      <c r="F1751" s="214" t="str">
        <f aca="true">IF(ISERROR($V1751),"",OFFSET('Smelter Look-up'!$E$4,$V1751-4,0))</f>
        <v/>
      </c>
      <c r="G1751" s="214" t="str">
        <f aca="true">IF(C1751=$X$4,IF(ISERROR($V1751),"Enter smelter details","RMI"),IF(ISERROR($V1751),"",OFFSET('Smelter Look-up'!$F$4,$V1751-4,0)))</f>
        <v/>
      </c>
      <c r="H1751" s="215" t="str">
        <f aca="true">IF(ISERROR($V1751),"",OFFSET('Smelter Look-up'!$G$4,$V1751-4,0))</f>
        <v/>
      </c>
      <c r="I1751" s="216" t="str">
        <f aca="true">IF(ISERROR($V1751),"",OFFSET('Smelter Look-up'!$H$4,$V1751-4,0))</f>
        <v/>
      </c>
      <c r="J1751" s="216" t="str">
        <f aca="true">IF(ISERROR($V1751),"",OFFSET('Smelter Look-up'!$I$4,$V1751-4,0))</f>
        <v/>
      </c>
      <c r="K1751" s="217"/>
      <c r="L1751" s="217"/>
      <c r="M1751" s="217"/>
      <c r="N1751" s="217"/>
      <c r="O1751" s="217"/>
      <c r="P1751" s="218"/>
      <c r="Q1751" s="219"/>
      <c r="R1751" s="220" t="str">
        <f aca="true">IF(ISERROR($V1751),"",OFFSET('Smelter Look-up'!$C$4,$V1751-4,0)&amp;"")</f>
        <v/>
      </c>
      <c r="S1751" s="221" t="str">
        <f aca="true">IF(B1751="","",IF(ISERROR(MATCH($E1751,CL,0)),"Unknown",INDIRECT("'C'!$A$"&amp;MATCH($E1751,CL,0)+1)))</f>
        <v/>
      </c>
      <c r="T1751" s="221" t="str">
        <f aca="true">IF(B1751="","",IF(ISERROR(MATCH($J1751,SorP!$B$1:$B$6279,0)),"",INDIRECT("'SorP'!$A$"&amp;MATCH($S1751&amp;$J1751,SorP!C:C,0))))</f>
        <v/>
      </c>
      <c r="U1751" s="222"/>
      <c r="V1751" s="223" t="e">
        <f aca="false">IF(C1751="",NA(),IF(OR(C1751="Smelter not listed",C1751="Smelter not yet identified"),MATCH($B1751&amp;$D1751,'Smelter Look-up'!$J:$J,0),MATCH($B1751&amp;$C1751,'Smelter Look-up'!$J:$J,0)))</f>
        <v>#N/A</v>
      </c>
      <c r="X1751" s="179" t="n">
        <f aca="false">IF(AND(C1751="Smelter not listed",OR(LEN(D1751)=0,LEN(E1751)=0)),1,0)</f>
        <v>0</v>
      </c>
      <c r="AB1751" s="224" t="str">
        <f aca="false">B1751&amp;C1751</f>
        <v/>
      </c>
    </row>
    <row r="1752" s="179" customFormat="true" ht="20.25" hidden="false" customHeight="false" outlineLevel="0" collapsed="false">
      <c r="A1752" s="221"/>
      <c r="B1752" s="211" t="str">
        <f aca="false">IF(LEN(A1752)=0,"",INDEX('Smelter Look-up'!$A:$A,MATCH($A1752,'Smelter Look-up'!$E:$E,0)))</f>
        <v/>
      </c>
      <c r="C1752" s="212" t="str">
        <f aca="false">IF(LEN(A1752)=0,"",INDEX('Smelter Look-up'!$C:$C,MATCH($A1752,'Smelter Look-up'!$E:$E,0)))</f>
        <v/>
      </c>
      <c r="D1752" s="213"/>
      <c r="E1752" s="211" t="str">
        <f aca="true">IF(ISERROR($V1752),"",OFFSET('Smelter Look-up'!$D$4,$V1752-4,0)&amp;"")</f>
        <v/>
      </c>
      <c r="F1752" s="214" t="str">
        <f aca="true">IF(ISERROR($V1752),"",OFFSET('Smelter Look-up'!$E$4,$V1752-4,0))</f>
        <v/>
      </c>
      <c r="G1752" s="214" t="str">
        <f aca="true">IF(C1752=$X$4,IF(ISERROR($V1752),"Enter smelter details","RMI"),IF(ISERROR($V1752),"",OFFSET('Smelter Look-up'!$F$4,$V1752-4,0)))</f>
        <v/>
      </c>
      <c r="H1752" s="215" t="str">
        <f aca="true">IF(ISERROR($V1752),"",OFFSET('Smelter Look-up'!$G$4,$V1752-4,0))</f>
        <v/>
      </c>
      <c r="I1752" s="216" t="str">
        <f aca="true">IF(ISERROR($V1752),"",OFFSET('Smelter Look-up'!$H$4,$V1752-4,0))</f>
        <v/>
      </c>
      <c r="J1752" s="216" t="str">
        <f aca="true">IF(ISERROR($V1752),"",OFFSET('Smelter Look-up'!$I$4,$V1752-4,0))</f>
        <v/>
      </c>
      <c r="K1752" s="217"/>
      <c r="L1752" s="217"/>
      <c r="M1752" s="217"/>
      <c r="N1752" s="217"/>
      <c r="O1752" s="217"/>
      <c r="P1752" s="218"/>
      <c r="Q1752" s="219"/>
      <c r="R1752" s="220" t="str">
        <f aca="true">IF(ISERROR($V1752),"",OFFSET('Smelter Look-up'!$C$4,$V1752-4,0)&amp;"")</f>
        <v/>
      </c>
      <c r="S1752" s="221" t="str">
        <f aca="true">IF(B1752="","",IF(ISERROR(MATCH($E1752,CL,0)),"Unknown",INDIRECT("'C'!$A$"&amp;MATCH($E1752,CL,0)+1)))</f>
        <v/>
      </c>
      <c r="T1752" s="221" t="str">
        <f aca="true">IF(B1752="","",IF(ISERROR(MATCH($J1752,SorP!$B$1:$B$6279,0)),"",INDIRECT("'SorP'!$A$"&amp;MATCH($S1752&amp;$J1752,SorP!C:C,0))))</f>
        <v/>
      </c>
      <c r="U1752" s="222"/>
      <c r="V1752" s="223" t="e">
        <f aca="false">IF(C1752="",NA(),IF(OR(C1752="Smelter not listed",C1752="Smelter not yet identified"),MATCH($B1752&amp;$D1752,'Smelter Look-up'!$J:$J,0),MATCH($B1752&amp;$C1752,'Smelter Look-up'!$J:$J,0)))</f>
        <v>#N/A</v>
      </c>
      <c r="X1752" s="179" t="n">
        <f aca="false">IF(AND(C1752="Smelter not listed",OR(LEN(D1752)=0,LEN(E1752)=0)),1,0)</f>
        <v>0</v>
      </c>
      <c r="AB1752" s="224" t="str">
        <f aca="false">B1752&amp;C1752</f>
        <v/>
      </c>
    </row>
    <row r="1753" s="179" customFormat="true" ht="20.25" hidden="false" customHeight="false" outlineLevel="0" collapsed="false">
      <c r="A1753" s="221"/>
      <c r="B1753" s="211" t="str">
        <f aca="false">IF(LEN(A1753)=0,"",INDEX('Smelter Look-up'!$A:$A,MATCH($A1753,'Smelter Look-up'!$E:$E,0)))</f>
        <v/>
      </c>
      <c r="C1753" s="212" t="str">
        <f aca="false">IF(LEN(A1753)=0,"",INDEX('Smelter Look-up'!$C:$C,MATCH($A1753,'Smelter Look-up'!$E:$E,0)))</f>
        <v/>
      </c>
      <c r="D1753" s="213"/>
      <c r="E1753" s="211" t="str">
        <f aca="true">IF(ISERROR($V1753),"",OFFSET('Smelter Look-up'!$D$4,$V1753-4,0)&amp;"")</f>
        <v/>
      </c>
      <c r="F1753" s="214" t="str">
        <f aca="true">IF(ISERROR($V1753),"",OFFSET('Smelter Look-up'!$E$4,$V1753-4,0))</f>
        <v/>
      </c>
      <c r="G1753" s="214" t="str">
        <f aca="true">IF(C1753=$X$4,IF(ISERROR($V1753),"Enter smelter details","RMI"),IF(ISERROR($V1753),"",OFFSET('Smelter Look-up'!$F$4,$V1753-4,0)))</f>
        <v/>
      </c>
      <c r="H1753" s="215" t="str">
        <f aca="true">IF(ISERROR($V1753),"",OFFSET('Smelter Look-up'!$G$4,$V1753-4,0))</f>
        <v/>
      </c>
      <c r="I1753" s="216" t="str">
        <f aca="true">IF(ISERROR($V1753),"",OFFSET('Smelter Look-up'!$H$4,$V1753-4,0))</f>
        <v/>
      </c>
      <c r="J1753" s="216" t="str">
        <f aca="true">IF(ISERROR($V1753),"",OFFSET('Smelter Look-up'!$I$4,$V1753-4,0))</f>
        <v/>
      </c>
      <c r="K1753" s="217"/>
      <c r="L1753" s="217"/>
      <c r="M1753" s="217"/>
      <c r="N1753" s="217"/>
      <c r="O1753" s="217"/>
      <c r="P1753" s="218"/>
      <c r="Q1753" s="219"/>
      <c r="R1753" s="220" t="str">
        <f aca="true">IF(ISERROR($V1753),"",OFFSET('Smelter Look-up'!$C$4,$V1753-4,0)&amp;"")</f>
        <v/>
      </c>
      <c r="S1753" s="221" t="str">
        <f aca="true">IF(B1753="","",IF(ISERROR(MATCH($E1753,CL,0)),"Unknown",INDIRECT("'C'!$A$"&amp;MATCH($E1753,CL,0)+1)))</f>
        <v/>
      </c>
      <c r="T1753" s="221" t="str">
        <f aca="true">IF(B1753="","",IF(ISERROR(MATCH($J1753,SorP!$B$1:$B$6279,0)),"",INDIRECT("'SorP'!$A$"&amp;MATCH($S1753&amp;$J1753,SorP!C:C,0))))</f>
        <v/>
      </c>
      <c r="U1753" s="222"/>
      <c r="V1753" s="223" t="e">
        <f aca="false">IF(C1753="",NA(),IF(OR(C1753="Smelter not listed",C1753="Smelter not yet identified"),MATCH($B1753&amp;$D1753,'Smelter Look-up'!$J:$J,0),MATCH($B1753&amp;$C1753,'Smelter Look-up'!$J:$J,0)))</f>
        <v>#N/A</v>
      </c>
      <c r="X1753" s="179" t="n">
        <f aca="false">IF(AND(C1753="Smelter not listed",OR(LEN(D1753)=0,LEN(E1753)=0)),1,0)</f>
        <v>0</v>
      </c>
      <c r="AB1753" s="224" t="str">
        <f aca="false">B1753&amp;C1753</f>
        <v/>
      </c>
    </row>
    <row r="1754" s="179" customFormat="true" ht="20.25" hidden="false" customHeight="false" outlineLevel="0" collapsed="false">
      <c r="A1754" s="221"/>
      <c r="B1754" s="211" t="str">
        <f aca="false">IF(LEN(A1754)=0,"",INDEX('Smelter Look-up'!$A:$A,MATCH($A1754,'Smelter Look-up'!$E:$E,0)))</f>
        <v/>
      </c>
      <c r="C1754" s="212" t="str">
        <f aca="false">IF(LEN(A1754)=0,"",INDEX('Smelter Look-up'!$C:$C,MATCH($A1754,'Smelter Look-up'!$E:$E,0)))</f>
        <v/>
      </c>
      <c r="D1754" s="213"/>
      <c r="E1754" s="211" t="str">
        <f aca="true">IF(ISERROR($V1754),"",OFFSET('Smelter Look-up'!$D$4,$V1754-4,0)&amp;"")</f>
        <v/>
      </c>
      <c r="F1754" s="214" t="str">
        <f aca="true">IF(ISERROR($V1754),"",OFFSET('Smelter Look-up'!$E$4,$V1754-4,0))</f>
        <v/>
      </c>
      <c r="G1754" s="214" t="str">
        <f aca="true">IF(C1754=$X$4,IF(ISERROR($V1754),"Enter smelter details","RMI"),IF(ISERROR($V1754),"",OFFSET('Smelter Look-up'!$F$4,$V1754-4,0)))</f>
        <v/>
      </c>
      <c r="H1754" s="215" t="str">
        <f aca="true">IF(ISERROR($V1754),"",OFFSET('Smelter Look-up'!$G$4,$V1754-4,0))</f>
        <v/>
      </c>
      <c r="I1754" s="216" t="str">
        <f aca="true">IF(ISERROR($V1754),"",OFFSET('Smelter Look-up'!$H$4,$V1754-4,0))</f>
        <v/>
      </c>
      <c r="J1754" s="216" t="str">
        <f aca="true">IF(ISERROR($V1754),"",OFFSET('Smelter Look-up'!$I$4,$V1754-4,0))</f>
        <v/>
      </c>
      <c r="K1754" s="217"/>
      <c r="L1754" s="217"/>
      <c r="M1754" s="217"/>
      <c r="N1754" s="217"/>
      <c r="O1754" s="217"/>
      <c r="P1754" s="218"/>
      <c r="Q1754" s="219"/>
      <c r="R1754" s="220" t="str">
        <f aca="true">IF(ISERROR($V1754),"",OFFSET('Smelter Look-up'!$C$4,$V1754-4,0)&amp;"")</f>
        <v/>
      </c>
      <c r="S1754" s="221" t="str">
        <f aca="true">IF(B1754="","",IF(ISERROR(MATCH($E1754,CL,0)),"Unknown",INDIRECT("'C'!$A$"&amp;MATCH($E1754,CL,0)+1)))</f>
        <v/>
      </c>
      <c r="T1754" s="221" t="str">
        <f aca="true">IF(B1754="","",IF(ISERROR(MATCH($J1754,SorP!$B$1:$B$6279,0)),"",INDIRECT("'SorP'!$A$"&amp;MATCH($S1754&amp;$J1754,SorP!C:C,0))))</f>
        <v/>
      </c>
      <c r="U1754" s="222"/>
      <c r="V1754" s="223" t="e">
        <f aca="false">IF(C1754="",NA(),IF(OR(C1754="Smelter not listed",C1754="Smelter not yet identified"),MATCH($B1754&amp;$D1754,'Smelter Look-up'!$J:$J,0),MATCH($B1754&amp;$C1754,'Smelter Look-up'!$J:$J,0)))</f>
        <v>#N/A</v>
      </c>
      <c r="X1754" s="179" t="n">
        <f aca="false">IF(AND(C1754="Smelter not listed",OR(LEN(D1754)=0,LEN(E1754)=0)),1,0)</f>
        <v>0</v>
      </c>
      <c r="AB1754" s="224" t="str">
        <f aca="false">B1754&amp;C1754</f>
        <v/>
      </c>
    </row>
    <row r="1755" s="179" customFormat="true" ht="20.25" hidden="false" customHeight="false" outlineLevel="0" collapsed="false">
      <c r="A1755" s="221"/>
      <c r="B1755" s="211" t="str">
        <f aca="false">IF(LEN(A1755)=0,"",INDEX('Smelter Look-up'!$A:$A,MATCH($A1755,'Smelter Look-up'!$E:$E,0)))</f>
        <v/>
      </c>
      <c r="C1755" s="212" t="str">
        <f aca="false">IF(LEN(A1755)=0,"",INDEX('Smelter Look-up'!$C:$C,MATCH($A1755,'Smelter Look-up'!$E:$E,0)))</f>
        <v/>
      </c>
      <c r="D1755" s="213"/>
      <c r="E1755" s="211" t="str">
        <f aca="true">IF(ISERROR($V1755),"",OFFSET('Smelter Look-up'!$D$4,$V1755-4,0)&amp;"")</f>
        <v/>
      </c>
      <c r="F1755" s="214" t="str">
        <f aca="true">IF(ISERROR($V1755),"",OFFSET('Smelter Look-up'!$E$4,$V1755-4,0))</f>
        <v/>
      </c>
      <c r="G1755" s="214" t="str">
        <f aca="true">IF(C1755=$X$4,IF(ISERROR($V1755),"Enter smelter details","RMI"),IF(ISERROR($V1755),"",OFFSET('Smelter Look-up'!$F$4,$V1755-4,0)))</f>
        <v/>
      </c>
      <c r="H1755" s="215" t="str">
        <f aca="true">IF(ISERROR($V1755),"",OFFSET('Smelter Look-up'!$G$4,$V1755-4,0))</f>
        <v/>
      </c>
      <c r="I1755" s="216" t="str">
        <f aca="true">IF(ISERROR($V1755),"",OFFSET('Smelter Look-up'!$H$4,$V1755-4,0))</f>
        <v/>
      </c>
      <c r="J1755" s="216" t="str">
        <f aca="true">IF(ISERROR($V1755),"",OFFSET('Smelter Look-up'!$I$4,$V1755-4,0))</f>
        <v/>
      </c>
      <c r="K1755" s="217"/>
      <c r="L1755" s="217"/>
      <c r="M1755" s="217"/>
      <c r="N1755" s="217"/>
      <c r="O1755" s="217"/>
      <c r="P1755" s="218"/>
      <c r="Q1755" s="219"/>
      <c r="R1755" s="220" t="str">
        <f aca="true">IF(ISERROR($V1755),"",OFFSET('Smelter Look-up'!$C$4,$V1755-4,0)&amp;"")</f>
        <v/>
      </c>
      <c r="S1755" s="221" t="str">
        <f aca="true">IF(B1755="","",IF(ISERROR(MATCH($E1755,CL,0)),"Unknown",INDIRECT("'C'!$A$"&amp;MATCH($E1755,CL,0)+1)))</f>
        <v/>
      </c>
      <c r="T1755" s="221" t="str">
        <f aca="true">IF(B1755="","",IF(ISERROR(MATCH($J1755,SorP!$B$1:$B$6279,0)),"",INDIRECT("'SorP'!$A$"&amp;MATCH($S1755&amp;$J1755,SorP!C:C,0))))</f>
        <v/>
      </c>
      <c r="U1755" s="222"/>
      <c r="V1755" s="223" t="e">
        <f aca="false">IF(C1755="",NA(),IF(OR(C1755="Smelter not listed",C1755="Smelter not yet identified"),MATCH($B1755&amp;$D1755,'Smelter Look-up'!$J:$J,0),MATCH($B1755&amp;$C1755,'Smelter Look-up'!$J:$J,0)))</f>
        <v>#N/A</v>
      </c>
      <c r="X1755" s="179" t="n">
        <f aca="false">IF(AND(C1755="Smelter not listed",OR(LEN(D1755)=0,LEN(E1755)=0)),1,0)</f>
        <v>0</v>
      </c>
      <c r="AB1755" s="224" t="str">
        <f aca="false">B1755&amp;C1755</f>
        <v/>
      </c>
    </row>
    <row r="1756" s="179" customFormat="true" ht="20.25" hidden="false" customHeight="false" outlineLevel="0" collapsed="false">
      <c r="A1756" s="221"/>
      <c r="B1756" s="211" t="str">
        <f aca="false">IF(LEN(A1756)=0,"",INDEX('Smelter Look-up'!$A:$A,MATCH($A1756,'Smelter Look-up'!$E:$E,0)))</f>
        <v/>
      </c>
      <c r="C1756" s="212" t="str">
        <f aca="false">IF(LEN(A1756)=0,"",INDEX('Smelter Look-up'!$C:$C,MATCH($A1756,'Smelter Look-up'!$E:$E,0)))</f>
        <v/>
      </c>
      <c r="D1756" s="213"/>
      <c r="E1756" s="211" t="str">
        <f aca="true">IF(ISERROR($V1756),"",OFFSET('Smelter Look-up'!$D$4,$V1756-4,0)&amp;"")</f>
        <v/>
      </c>
      <c r="F1756" s="214" t="str">
        <f aca="true">IF(ISERROR($V1756),"",OFFSET('Smelter Look-up'!$E$4,$V1756-4,0))</f>
        <v/>
      </c>
      <c r="G1756" s="214" t="str">
        <f aca="true">IF(C1756=$X$4,IF(ISERROR($V1756),"Enter smelter details","RMI"),IF(ISERROR($V1756),"",OFFSET('Smelter Look-up'!$F$4,$V1756-4,0)))</f>
        <v/>
      </c>
      <c r="H1756" s="215" t="str">
        <f aca="true">IF(ISERROR($V1756),"",OFFSET('Smelter Look-up'!$G$4,$V1756-4,0))</f>
        <v/>
      </c>
      <c r="I1756" s="216" t="str">
        <f aca="true">IF(ISERROR($V1756),"",OFFSET('Smelter Look-up'!$H$4,$V1756-4,0))</f>
        <v/>
      </c>
      <c r="J1756" s="216" t="str">
        <f aca="true">IF(ISERROR($V1756),"",OFFSET('Smelter Look-up'!$I$4,$V1756-4,0))</f>
        <v/>
      </c>
      <c r="K1756" s="217"/>
      <c r="L1756" s="217"/>
      <c r="M1756" s="217"/>
      <c r="N1756" s="217"/>
      <c r="O1756" s="217"/>
      <c r="P1756" s="218"/>
      <c r="Q1756" s="219"/>
      <c r="R1756" s="220" t="str">
        <f aca="true">IF(ISERROR($V1756),"",OFFSET('Smelter Look-up'!$C$4,$V1756-4,0)&amp;"")</f>
        <v/>
      </c>
      <c r="S1756" s="221" t="str">
        <f aca="true">IF(B1756="","",IF(ISERROR(MATCH($E1756,CL,0)),"Unknown",INDIRECT("'C'!$A$"&amp;MATCH($E1756,CL,0)+1)))</f>
        <v/>
      </c>
      <c r="T1756" s="221" t="str">
        <f aca="true">IF(B1756="","",IF(ISERROR(MATCH($J1756,SorP!$B$1:$B$6279,0)),"",INDIRECT("'SorP'!$A$"&amp;MATCH($S1756&amp;$J1756,SorP!C:C,0))))</f>
        <v/>
      </c>
      <c r="U1756" s="222"/>
      <c r="V1756" s="223" t="e">
        <f aca="false">IF(C1756="",NA(),IF(OR(C1756="Smelter not listed",C1756="Smelter not yet identified"),MATCH($B1756&amp;$D1756,'Smelter Look-up'!$J:$J,0),MATCH($B1756&amp;$C1756,'Smelter Look-up'!$J:$J,0)))</f>
        <v>#N/A</v>
      </c>
      <c r="X1756" s="179" t="n">
        <f aca="false">IF(AND(C1756="Smelter not listed",OR(LEN(D1756)=0,LEN(E1756)=0)),1,0)</f>
        <v>0</v>
      </c>
      <c r="AB1756" s="224" t="str">
        <f aca="false">B1756&amp;C1756</f>
        <v/>
      </c>
    </row>
    <row r="1757" s="179" customFormat="true" ht="20.25" hidden="false" customHeight="false" outlineLevel="0" collapsed="false">
      <c r="A1757" s="221"/>
      <c r="B1757" s="211" t="str">
        <f aca="false">IF(LEN(A1757)=0,"",INDEX('Smelter Look-up'!$A:$A,MATCH($A1757,'Smelter Look-up'!$E:$E,0)))</f>
        <v/>
      </c>
      <c r="C1757" s="212" t="str">
        <f aca="false">IF(LEN(A1757)=0,"",INDEX('Smelter Look-up'!$C:$C,MATCH($A1757,'Smelter Look-up'!$E:$E,0)))</f>
        <v/>
      </c>
      <c r="D1757" s="213"/>
      <c r="E1757" s="211" t="str">
        <f aca="true">IF(ISERROR($V1757),"",OFFSET('Smelter Look-up'!$D$4,$V1757-4,0)&amp;"")</f>
        <v/>
      </c>
      <c r="F1757" s="214" t="str">
        <f aca="true">IF(ISERROR($V1757),"",OFFSET('Smelter Look-up'!$E$4,$V1757-4,0))</f>
        <v/>
      </c>
      <c r="G1757" s="214" t="str">
        <f aca="true">IF(C1757=$X$4,IF(ISERROR($V1757),"Enter smelter details","RMI"),IF(ISERROR($V1757),"",OFFSET('Smelter Look-up'!$F$4,$V1757-4,0)))</f>
        <v/>
      </c>
      <c r="H1757" s="215" t="str">
        <f aca="true">IF(ISERROR($V1757),"",OFFSET('Smelter Look-up'!$G$4,$V1757-4,0))</f>
        <v/>
      </c>
      <c r="I1757" s="216" t="str">
        <f aca="true">IF(ISERROR($V1757),"",OFFSET('Smelter Look-up'!$H$4,$V1757-4,0))</f>
        <v/>
      </c>
      <c r="J1757" s="216" t="str">
        <f aca="true">IF(ISERROR($V1757),"",OFFSET('Smelter Look-up'!$I$4,$V1757-4,0))</f>
        <v/>
      </c>
      <c r="K1757" s="217"/>
      <c r="L1757" s="217"/>
      <c r="M1757" s="217"/>
      <c r="N1757" s="217"/>
      <c r="O1757" s="217"/>
      <c r="P1757" s="218"/>
      <c r="Q1757" s="219"/>
      <c r="R1757" s="220" t="str">
        <f aca="true">IF(ISERROR($V1757),"",OFFSET('Smelter Look-up'!$C$4,$V1757-4,0)&amp;"")</f>
        <v/>
      </c>
      <c r="S1757" s="221" t="str">
        <f aca="true">IF(B1757="","",IF(ISERROR(MATCH($E1757,CL,0)),"Unknown",INDIRECT("'C'!$A$"&amp;MATCH($E1757,CL,0)+1)))</f>
        <v/>
      </c>
      <c r="T1757" s="221" t="str">
        <f aca="true">IF(B1757="","",IF(ISERROR(MATCH($J1757,SorP!$B$1:$B$6279,0)),"",INDIRECT("'SorP'!$A$"&amp;MATCH($S1757&amp;$J1757,SorP!C:C,0))))</f>
        <v/>
      </c>
      <c r="U1757" s="222"/>
      <c r="V1757" s="223" t="e">
        <f aca="false">IF(C1757="",NA(),IF(OR(C1757="Smelter not listed",C1757="Smelter not yet identified"),MATCH($B1757&amp;$D1757,'Smelter Look-up'!$J:$J,0),MATCH($B1757&amp;$C1757,'Smelter Look-up'!$J:$J,0)))</f>
        <v>#N/A</v>
      </c>
      <c r="X1757" s="179" t="n">
        <f aca="false">IF(AND(C1757="Smelter not listed",OR(LEN(D1757)=0,LEN(E1757)=0)),1,0)</f>
        <v>0</v>
      </c>
      <c r="AB1757" s="224" t="str">
        <f aca="false">B1757&amp;C1757</f>
        <v/>
      </c>
    </row>
    <row r="1758" s="179" customFormat="true" ht="20.25" hidden="false" customHeight="false" outlineLevel="0" collapsed="false">
      <c r="A1758" s="221"/>
      <c r="B1758" s="211" t="str">
        <f aca="false">IF(LEN(A1758)=0,"",INDEX('Smelter Look-up'!$A:$A,MATCH($A1758,'Smelter Look-up'!$E:$E,0)))</f>
        <v/>
      </c>
      <c r="C1758" s="212" t="str">
        <f aca="false">IF(LEN(A1758)=0,"",INDEX('Smelter Look-up'!$C:$C,MATCH($A1758,'Smelter Look-up'!$E:$E,0)))</f>
        <v/>
      </c>
      <c r="D1758" s="213"/>
      <c r="E1758" s="211" t="str">
        <f aca="true">IF(ISERROR($V1758),"",OFFSET('Smelter Look-up'!$D$4,$V1758-4,0)&amp;"")</f>
        <v/>
      </c>
      <c r="F1758" s="214" t="str">
        <f aca="true">IF(ISERROR($V1758),"",OFFSET('Smelter Look-up'!$E$4,$V1758-4,0))</f>
        <v/>
      </c>
      <c r="G1758" s="214" t="str">
        <f aca="true">IF(C1758=$X$4,IF(ISERROR($V1758),"Enter smelter details","RMI"),IF(ISERROR($V1758),"",OFFSET('Smelter Look-up'!$F$4,$V1758-4,0)))</f>
        <v/>
      </c>
      <c r="H1758" s="215" t="str">
        <f aca="true">IF(ISERROR($V1758),"",OFFSET('Smelter Look-up'!$G$4,$V1758-4,0))</f>
        <v/>
      </c>
      <c r="I1758" s="216" t="str">
        <f aca="true">IF(ISERROR($V1758),"",OFFSET('Smelter Look-up'!$H$4,$V1758-4,0))</f>
        <v/>
      </c>
      <c r="J1758" s="216" t="str">
        <f aca="true">IF(ISERROR($V1758),"",OFFSET('Smelter Look-up'!$I$4,$V1758-4,0))</f>
        <v/>
      </c>
      <c r="K1758" s="217"/>
      <c r="L1758" s="217"/>
      <c r="M1758" s="217"/>
      <c r="N1758" s="217"/>
      <c r="O1758" s="217"/>
      <c r="P1758" s="218"/>
      <c r="Q1758" s="219"/>
      <c r="R1758" s="220" t="str">
        <f aca="true">IF(ISERROR($V1758),"",OFFSET('Smelter Look-up'!$C$4,$V1758-4,0)&amp;"")</f>
        <v/>
      </c>
      <c r="S1758" s="221" t="str">
        <f aca="true">IF(B1758="","",IF(ISERROR(MATCH($E1758,CL,0)),"Unknown",INDIRECT("'C'!$A$"&amp;MATCH($E1758,CL,0)+1)))</f>
        <v/>
      </c>
      <c r="T1758" s="221" t="str">
        <f aca="true">IF(B1758="","",IF(ISERROR(MATCH($J1758,SorP!$B$1:$B$6279,0)),"",INDIRECT("'SorP'!$A$"&amp;MATCH($S1758&amp;$J1758,SorP!C:C,0))))</f>
        <v/>
      </c>
      <c r="U1758" s="222"/>
      <c r="V1758" s="223" t="e">
        <f aca="false">IF(C1758="",NA(),IF(OR(C1758="Smelter not listed",C1758="Smelter not yet identified"),MATCH($B1758&amp;$D1758,'Smelter Look-up'!$J:$J,0),MATCH($B1758&amp;$C1758,'Smelter Look-up'!$J:$J,0)))</f>
        <v>#N/A</v>
      </c>
      <c r="X1758" s="179" t="n">
        <f aca="false">IF(AND(C1758="Smelter not listed",OR(LEN(D1758)=0,LEN(E1758)=0)),1,0)</f>
        <v>0</v>
      </c>
      <c r="AB1758" s="224" t="str">
        <f aca="false">B1758&amp;C1758</f>
        <v/>
      </c>
    </row>
    <row r="1759" s="179" customFormat="true" ht="20.25" hidden="false" customHeight="false" outlineLevel="0" collapsed="false">
      <c r="A1759" s="221"/>
      <c r="B1759" s="211" t="str">
        <f aca="false">IF(LEN(A1759)=0,"",INDEX('Smelter Look-up'!$A:$A,MATCH($A1759,'Smelter Look-up'!$E:$E,0)))</f>
        <v/>
      </c>
      <c r="C1759" s="212" t="str">
        <f aca="false">IF(LEN(A1759)=0,"",INDEX('Smelter Look-up'!$C:$C,MATCH($A1759,'Smelter Look-up'!$E:$E,0)))</f>
        <v/>
      </c>
      <c r="D1759" s="213"/>
      <c r="E1759" s="211" t="str">
        <f aca="true">IF(ISERROR($V1759),"",OFFSET('Smelter Look-up'!$D$4,$V1759-4,0)&amp;"")</f>
        <v/>
      </c>
      <c r="F1759" s="214" t="str">
        <f aca="true">IF(ISERROR($V1759),"",OFFSET('Smelter Look-up'!$E$4,$V1759-4,0))</f>
        <v/>
      </c>
      <c r="G1759" s="214" t="str">
        <f aca="true">IF(C1759=$X$4,IF(ISERROR($V1759),"Enter smelter details","RMI"),IF(ISERROR($V1759),"",OFFSET('Smelter Look-up'!$F$4,$V1759-4,0)))</f>
        <v/>
      </c>
      <c r="H1759" s="215" t="str">
        <f aca="true">IF(ISERROR($V1759),"",OFFSET('Smelter Look-up'!$G$4,$V1759-4,0))</f>
        <v/>
      </c>
      <c r="I1759" s="216" t="str">
        <f aca="true">IF(ISERROR($V1759),"",OFFSET('Smelter Look-up'!$H$4,$V1759-4,0))</f>
        <v/>
      </c>
      <c r="J1759" s="216" t="str">
        <f aca="true">IF(ISERROR($V1759),"",OFFSET('Smelter Look-up'!$I$4,$V1759-4,0))</f>
        <v/>
      </c>
      <c r="K1759" s="217"/>
      <c r="L1759" s="217"/>
      <c r="M1759" s="217"/>
      <c r="N1759" s="217"/>
      <c r="O1759" s="217"/>
      <c r="P1759" s="218"/>
      <c r="Q1759" s="219"/>
      <c r="R1759" s="220" t="str">
        <f aca="true">IF(ISERROR($V1759),"",OFFSET('Smelter Look-up'!$C$4,$V1759-4,0)&amp;"")</f>
        <v/>
      </c>
      <c r="S1759" s="221" t="str">
        <f aca="true">IF(B1759="","",IF(ISERROR(MATCH($E1759,CL,0)),"Unknown",INDIRECT("'C'!$A$"&amp;MATCH($E1759,CL,0)+1)))</f>
        <v/>
      </c>
      <c r="T1759" s="221" t="str">
        <f aca="true">IF(B1759="","",IF(ISERROR(MATCH($J1759,SorP!$B$1:$B$6279,0)),"",INDIRECT("'SorP'!$A$"&amp;MATCH($S1759&amp;$J1759,SorP!C:C,0))))</f>
        <v/>
      </c>
      <c r="U1759" s="222"/>
      <c r="V1759" s="223" t="e">
        <f aca="false">IF(C1759="",NA(),IF(OR(C1759="Smelter not listed",C1759="Smelter not yet identified"),MATCH($B1759&amp;$D1759,'Smelter Look-up'!$J:$J,0),MATCH($B1759&amp;$C1759,'Smelter Look-up'!$J:$J,0)))</f>
        <v>#N/A</v>
      </c>
      <c r="X1759" s="179" t="n">
        <f aca="false">IF(AND(C1759="Smelter not listed",OR(LEN(D1759)=0,LEN(E1759)=0)),1,0)</f>
        <v>0</v>
      </c>
      <c r="AB1759" s="224" t="str">
        <f aca="false">B1759&amp;C1759</f>
        <v/>
      </c>
    </row>
    <row r="1760" s="179" customFormat="true" ht="20.25" hidden="false" customHeight="false" outlineLevel="0" collapsed="false">
      <c r="A1760" s="221"/>
      <c r="B1760" s="211" t="str">
        <f aca="false">IF(LEN(A1760)=0,"",INDEX('Smelter Look-up'!$A:$A,MATCH($A1760,'Smelter Look-up'!$E:$E,0)))</f>
        <v/>
      </c>
      <c r="C1760" s="212" t="str">
        <f aca="false">IF(LEN(A1760)=0,"",INDEX('Smelter Look-up'!$C:$C,MATCH($A1760,'Smelter Look-up'!$E:$E,0)))</f>
        <v/>
      </c>
      <c r="D1760" s="213"/>
      <c r="E1760" s="211" t="str">
        <f aca="true">IF(ISERROR($V1760),"",OFFSET('Smelter Look-up'!$D$4,$V1760-4,0)&amp;"")</f>
        <v/>
      </c>
      <c r="F1760" s="214" t="str">
        <f aca="true">IF(ISERROR($V1760),"",OFFSET('Smelter Look-up'!$E$4,$V1760-4,0))</f>
        <v/>
      </c>
      <c r="G1760" s="214" t="str">
        <f aca="true">IF(C1760=$X$4,IF(ISERROR($V1760),"Enter smelter details","RMI"),IF(ISERROR($V1760),"",OFFSET('Smelter Look-up'!$F$4,$V1760-4,0)))</f>
        <v/>
      </c>
      <c r="H1760" s="215" t="str">
        <f aca="true">IF(ISERROR($V1760),"",OFFSET('Smelter Look-up'!$G$4,$V1760-4,0))</f>
        <v/>
      </c>
      <c r="I1760" s="216" t="str">
        <f aca="true">IF(ISERROR($V1760),"",OFFSET('Smelter Look-up'!$H$4,$V1760-4,0))</f>
        <v/>
      </c>
      <c r="J1760" s="216" t="str">
        <f aca="true">IF(ISERROR($V1760),"",OFFSET('Smelter Look-up'!$I$4,$V1760-4,0))</f>
        <v/>
      </c>
      <c r="K1760" s="217"/>
      <c r="L1760" s="217"/>
      <c r="M1760" s="217"/>
      <c r="N1760" s="217"/>
      <c r="O1760" s="217"/>
      <c r="P1760" s="218"/>
      <c r="Q1760" s="219"/>
      <c r="R1760" s="220" t="str">
        <f aca="true">IF(ISERROR($V1760),"",OFFSET('Smelter Look-up'!$C$4,$V1760-4,0)&amp;"")</f>
        <v/>
      </c>
      <c r="S1760" s="221" t="str">
        <f aca="true">IF(B1760="","",IF(ISERROR(MATCH($E1760,CL,0)),"Unknown",INDIRECT("'C'!$A$"&amp;MATCH($E1760,CL,0)+1)))</f>
        <v/>
      </c>
      <c r="T1760" s="221" t="str">
        <f aca="true">IF(B1760="","",IF(ISERROR(MATCH($J1760,SorP!$B$1:$B$6279,0)),"",INDIRECT("'SorP'!$A$"&amp;MATCH($S1760&amp;$J1760,SorP!C:C,0))))</f>
        <v/>
      </c>
      <c r="U1760" s="222"/>
      <c r="V1760" s="223" t="e">
        <f aca="false">IF(C1760="",NA(),IF(OR(C1760="Smelter not listed",C1760="Smelter not yet identified"),MATCH($B1760&amp;$D1760,'Smelter Look-up'!$J:$J,0),MATCH($B1760&amp;$C1760,'Smelter Look-up'!$J:$J,0)))</f>
        <v>#N/A</v>
      </c>
      <c r="X1760" s="179" t="n">
        <f aca="false">IF(AND(C1760="Smelter not listed",OR(LEN(D1760)=0,LEN(E1760)=0)),1,0)</f>
        <v>0</v>
      </c>
      <c r="AB1760" s="224" t="str">
        <f aca="false">B1760&amp;C1760</f>
        <v/>
      </c>
    </row>
    <row r="1761" s="179" customFormat="true" ht="20.25" hidden="false" customHeight="false" outlineLevel="0" collapsed="false">
      <c r="A1761" s="221"/>
      <c r="B1761" s="211" t="str">
        <f aca="false">IF(LEN(A1761)=0,"",INDEX('Smelter Look-up'!$A:$A,MATCH($A1761,'Smelter Look-up'!$E:$E,0)))</f>
        <v/>
      </c>
      <c r="C1761" s="212" t="str">
        <f aca="false">IF(LEN(A1761)=0,"",INDEX('Smelter Look-up'!$C:$C,MATCH($A1761,'Smelter Look-up'!$E:$E,0)))</f>
        <v/>
      </c>
      <c r="D1761" s="213"/>
      <c r="E1761" s="211" t="str">
        <f aca="true">IF(ISERROR($V1761),"",OFFSET('Smelter Look-up'!$D$4,$V1761-4,0)&amp;"")</f>
        <v/>
      </c>
      <c r="F1761" s="214" t="str">
        <f aca="true">IF(ISERROR($V1761),"",OFFSET('Smelter Look-up'!$E$4,$V1761-4,0))</f>
        <v/>
      </c>
      <c r="G1761" s="214" t="str">
        <f aca="true">IF(C1761=$X$4,IF(ISERROR($V1761),"Enter smelter details","RMI"),IF(ISERROR($V1761),"",OFFSET('Smelter Look-up'!$F$4,$V1761-4,0)))</f>
        <v/>
      </c>
      <c r="H1761" s="215" t="str">
        <f aca="true">IF(ISERROR($V1761),"",OFFSET('Smelter Look-up'!$G$4,$V1761-4,0))</f>
        <v/>
      </c>
      <c r="I1761" s="216" t="str">
        <f aca="true">IF(ISERROR($V1761),"",OFFSET('Smelter Look-up'!$H$4,$V1761-4,0))</f>
        <v/>
      </c>
      <c r="J1761" s="216" t="str">
        <f aca="true">IF(ISERROR($V1761),"",OFFSET('Smelter Look-up'!$I$4,$V1761-4,0))</f>
        <v/>
      </c>
      <c r="K1761" s="217"/>
      <c r="L1761" s="217"/>
      <c r="M1761" s="217"/>
      <c r="N1761" s="217"/>
      <c r="O1761" s="217"/>
      <c r="P1761" s="218"/>
      <c r="Q1761" s="219"/>
      <c r="R1761" s="220" t="str">
        <f aca="true">IF(ISERROR($V1761),"",OFFSET('Smelter Look-up'!$C$4,$V1761-4,0)&amp;"")</f>
        <v/>
      </c>
      <c r="S1761" s="221" t="str">
        <f aca="true">IF(B1761="","",IF(ISERROR(MATCH($E1761,CL,0)),"Unknown",INDIRECT("'C'!$A$"&amp;MATCH($E1761,CL,0)+1)))</f>
        <v/>
      </c>
      <c r="T1761" s="221" t="str">
        <f aca="true">IF(B1761="","",IF(ISERROR(MATCH($J1761,SorP!$B$1:$B$6279,0)),"",INDIRECT("'SorP'!$A$"&amp;MATCH($S1761&amp;$J1761,SorP!C:C,0))))</f>
        <v/>
      </c>
      <c r="U1761" s="222"/>
      <c r="V1761" s="223" t="e">
        <f aca="false">IF(C1761="",NA(),IF(OR(C1761="Smelter not listed",C1761="Smelter not yet identified"),MATCH($B1761&amp;$D1761,'Smelter Look-up'!$J:$J,0),MATCH($B1761&amp;$C1761,'Smelter Look-up'!$J:$J,0)))</f>
        <v>#N/A</v>
      </c>
      <c r="X1761" s="179" t="n">
        <f aca="false">IF(AND(C1761="Smelter not listed",OR(LEN(D1761)=0,LEN(E1761)=0)),1,0)</f>
        <v>0</v>
      </c>
      <c r="AB1761" s="224" t="str">
        <f aca="false">B1761&amp;C1761</f>
        <v/>
      </c>
    </row>
    <row r="1762" s="179" customFormat="true" ht="20.25" hidden="false" customHeight="false" outlineLevel="0" collapsed="false">
      <c r="A1762" s="221"/>
      <c r="B1762" s="211" t="str">
        <f aca="false">IF(LEN(A1762)=0,"",INDEX('Smelter Look-up'!$A:$A,MATCH($A1762,'Smelter Look-up'!$E:$E,0)))</f>
        <v/>
      </c>
      <c r="C1762" s="212" t="str">
        <f aca="false">IF(LEN(A1762)=0,"",INDEX('Smelter Look-up'!$C:$C,MATCH($A1762,'Smelter Look-up'!$E:$E,0)))</f>
        <v/>
      </c>
      <c r="D1762" s="213"/>
      <c r="E1762" s="211" t="str">
        <f aca="true">IF(ISERROR($V1762),"",OFFSET('Smelter Look-up'!$D$4,$V1762-4,0)&amp;"")</f>
        <v/>
      </c>
      <c r="F1762" s="214" t="str">
        <f aca="true">IF(ISERROR($V1762),"",OFFSET('Smelter Look-up'!$E$4,$V1762-4,0))</f>
        <v/>
      </c>
      <c r="G1762" s="214" t="str">
        <f aca="true">IF(C1762=$X$4,IF(ISERROR($V1762),"Enter smelter details","RMI"),IF(ISERROR($V1762),"",OFFSET('Smelter Look-up'!$F$4,$V1762-4,0)))</f>
        <v/>
      </c>
      <c r="H1762" s="215" t="str">
        <f aca="true">IF(ISERROR($V1762),"",OFFSET('Smelter Look-up'!$G$4,$V1762-4,0))</f>
        <v/>
      </c>
      <c r="I1762" s="216" t="str">
        <f aca="true">IF(ISERROR($V1762),"",OFFSET('Smelter Look-up'!$H$4,$V1762-4,0))</f>
        <v/>
      </c>
      <c r="J1762" s="216" t="str">
        <f aca="true">IF(ISERROR($V1762),"",OFFSET('Smelter Look-up'!$I$4,$V1762-4,0))</f>
        <v/>
      </c>
      <c r="K1762" s="217"/>
      <c r="L1762" s="217"/>
      <c r="M1762" s="217"/>
      <c r="N1762" s="217"/>
      <c r="O1762" s="217"/>
      <c r="P1762" s="218"/>
      <c r="Q1762" s="219"/>
      <c r="R1762" s="220" t="str">
        <f aca="true">IF(ISERROR($V1762),"",OFFSET('Smelter Look-up'!$C$4,$V1762-4,0)&amp;"")</f>
        <v/>
      </c>
      <c r="S1762" s="221" t="str">
        <f aca="true">IF(B1762="","",IF(ISERROR(MATCH($E1762,CL,0)),"Unknown",INDIRECT("'C'!$A$"&amp;MATCH($E1762,CL,0)+1)))</f>
        <v/>
      </c>
      <c r="T1762" s="221" t="str">
        <f aca="true">IF(B1762="","",IF(ISERROR(MATCH($J1762,SorP!$B$1:$B$6279,0)),"",INDIRECT("'SorP'!$A$"&amp;MATCH($S1762&amp;$J1762,SorP!C:C,0))))</f>
        <v/>
      </c>
      <c r="U1762" s="222"/>
      <c r="V1762" s="223" t="e">
        <f aca="false">IF(C1762="",NA(),IF(OR(C1762="Smelter not listed",C1762="Smelter not yet identified"),MATCH($B1762&amp;$D1762,'Smelter Look-up'!$J:$J,0),MATCH($B1762&amp;$C1762,'Smelter Look-up'!$J:$J,0)))</f>
        <v>#N/A</v>
      </c>
      <c r="X1762" s="179" t="n">
        <f aca="false">IF(AND(C1762="Smelter not listed",OR(LEN(D1762)=0,LEN(E1762)=0)),1,0)</f>
        <v>0</v>
      </c>
      <c r="AB1762" s="224" t="str">
        <f aca="false">B1762&amp;C1762</f>
        <v/>
      </c>
    </row>
    <row r="1763" s="179" customFormat="true" ht="20.25" hidden="false" customHeight="false" outlineLevel="0" collapsed="false">
      <c r="A1763" s="221"/>
      <c r="B1763" s="211" t="str">
        <f aca="false">IF(LEN(A1763)=0,"",INDEX('Smelter Look-up'!$A:$A,MATCH($A1763,'Smelter Look-up'!$E:$E,0)))</f>
        <v/>
      </c>
      <c r="C1763" s="212" t="str">
        <f aca="false">IF(LEN(A1763)=0,"",INDEX('Smelter Look-up'!$C:$C,MATCH($A1763,'Smelter Look-up'!$E:$E,0)))</f>
        <v/>
      </c>
      <c r="D1763" s="213"/>
      <c r="E1763" s="211" t="str">
        <f aca="true">IF(ISERROR($V1763),"",OFFSET('Smelter Look-up'!$D$4,$V1763-4,0)&amp;"")</f>
        <v/>
      </c>
      <c r="F1763" s="214" t="str">
        <f aca="true">IF(ISERROR($V1763),"",OFFSET('Smelter Look-up'!$E$4,$V1763-4,0))</f>
        <v/>
      </c>
      <c r="G1763" s="214" t="str">
        <f aca="true">IF(C1763=$X$4,IF(ISERROR($V1763),"Enter smelter details","RMI"),IF(ISERROR($V1763),"",OFFSET('Smelter Look-up'!$F$4,$V1763-4,0)))</f>
        <v/>
      </c>
      <c r="H1763" s="215" t="str">
        <f aca="true">IF(ISERROR($V1763),"",OFFSET('Smelter Look-up'!$G$4,$V1763-4,0))</f>
        <v/>
      </c>
      <c r="I1763" s="216" t="str">
        <f aca="true">IF(ISERROR($V1763),"",OFFSET('Smelter Look-up'!$H$4,$V1763-4,0))</f>
        <v/>
      </c>
      <c r="J1763" s="216" t="str">
        <f aca="true">IF(ISERROR($V1763),"",OFFSET('Smelter Look-up'!$I$4,$V1763-4,0))</f>
        <v/>
      </c>
      <c r="K1763" s="217"/>
      <c r="L1763" s="217"/>
      <c r="M1763" s="217"/>
      <c r="N1763" s="217"/>
      <c r="O1763" s="217"/>
      <c r="P1763" s="218"/>
      <c r="Q1763" s="219"/>
      <c r="R1763" s="220" t="str">
        <f aca="true">IF(ISERROR($V1763),"",OFFSET('Smelter Look-up'!$C$4,$V1763-4,0)&amp;"")</f>
        <v/>
      </c>
      <c r="S1763" s="221" t="str">
        <f aca="true">IF(B1763="","",IF(ISERROR(MATCH($E1763,CL,0)),"Unknown",INDIRECT("'C'!$A$"&amp;MATCH($E1763,CL,0)+1)))</f>
        <v/>
      </c>
      <c r="T1763" s="221" t="str">
        <f aca="true">IF(B1763="","",IF(ISERROR(MATCH($J1763,SorP!$B$1:$B$6279,0)),"",INDIRECT("'SorP'!$A$"&amp;MATCH($S1763&amp;$J1763,SorP!C:C,0))))</f>
        <v/>
      </c>
      <c r="U1763" s="222"/>
      <c r="V1763" s="223" t="e">
        <f aca="false">IF(C1763="",NA(),IF(OR(C1763="Smelter not listed",C1763="Smelter not yet identified"),MATCH($B1763&amp;$D1763,'Smelter Look-up'!$J:$J,0),MATCH($B1763&amp;$C1763,'Smelter Look-up'!$J:$J,0)))</f>
        <v>#N/A</v>
      </c>
      <c r="X1763" s="179" t="n">
        <f aca="false">IF(AND(C1763="Smelter not listed",OR(LEN(D1763)=0,LEN(E1763)=0)),1,0)</f>
        <v>0</v>
      </c>
      <c r="AB1763" s="224" t="str">
        <f aca="false">B1763&amp;C1763</f>
        <v/>
      </c>
    </row>
    <row r="1764" s="179" customFormat="true" ht="20.25" hidden="false" customHeight="false" outlineLevel="0" collapsed="false">
      <c r="A1764" s="221"/>
      <c r="B1764" s="211" t="str">
        <f aca="false">IF(LEN(A1764)=0,"",INDEX('Smelter Look-up'!$A:$A,MATCH($A1764,'Smelter Look-up'!$E:$E,0)))</f>
        <v/>
      </c>
      <c r="C1764" s="212" t="str">
        <f aca="false">IF(LEN(A1764)=0,"",INDEX('Smelter Look-up'!$C:$C,MATCH($A1764,'Smelter Look-up'!$E:$E,0)))</f>
        <v/>
      </c>
      <c r="D1764" s="213"/>
      <c r="E1764" s="211" t="str">
        <f aca="true">IF(ISERROR($V1764),"",OFFSET('Smelter Look-up'!$D$4,$V1764-4,0)&amp;"")</f>
        <v/>
      </c>
      <c r="F1764" s="214" t="str">
        <f aca="true">IF(ISERROR($V1764),"",OFFSET('Smelter Look-up'!$E$4,$V1764-4,0))</f>
        <v/>
      </c>
      <c r="G1764" s="214" t="str">
        <f aca="true">IF(C1764=$X$4,IF(ISERROR($V1764),"Enter smelter details","RMI"),IF(ISERROR($V1764),"",OFFSET('Smelter Look-up'!$F$4,$V1764-4,0)))</f>
        <v/>
      </c>
      <c r="H1764" s="215" t="str">
        <f aca="true">IF(ISERROR($V1764),"",OFFSET('Smelter Look-up'!$G$4,$V1764-4,0))</f>
        <v/>
      </c>
      <c r="I1764" s="216" t="str">
        <f aca="true">IF(ISERROR($V1764),"",OFFSET('Smelter Look-up'!$H$4,$V1764-4,0))</f>
        <v/>
      </c>
      <c r="J1764" s="216" t="str">
        <f aca="true">IF(ISERROR($V1764),"",OFFSET('Smelter Look-up'!$I$4,$V1764-4,0))</f>
        <v/>
      </c>
      <c r="K1764" s="217"/>
      <c r="L1764" s="217"/>
      <c r="M1764" s="217"/>
      <c r="N1764" s="217"/>
      <c r="O1764" s="217"/>
      <c r="P1764" s="218"/>
      <c r="Q1764" s="219"/>
      <c r="R1764" s="220" t="str">
        <f aca="true">IF(ISERROR($V1764),"",OFFSET('Smelter Look-up'!$C$4,$V1764-4,0)&amp;"")</f>
        <v/>
      </c>
      <c r="S1764" s="221" t="str">
        <f aca="true">IF(B1764="","",IF(ISERROR(MATCH($E1764,CL,0)),"Unknown",INDIRECT("'C'!$A$"&amp;MATCH($E1764,CL,0)+1)))</f>
        <v/>
      </c>
      <c r="T1764" s="221" t="str">
        <f aca="true">IF(B1764="","",IF(ISERROR(MATCH($J1764,SorP!$B$1:$B$6279,0)),"",INDIRECT("'SorP'!$A$"&amp;MATCH($S1764&amp;$J1764,SorP!C:C,0))))</f>
        <v/>
      </c>
      <c r="U1764" s="222"/>
      <c r="V1764" s="223" t="e">
        <f aca="false">IF(C1764="",NA(),IF(OR(C1764="Smelter not listed",C1764="Smelter not yet identified"),MATCH($B1764&amp;$D1764,'Smelter Look-up'!$J:$J,0),MATCH($B1764&amp;$C1764,'Smelter Look-up'!$J:$J,0)))</f>
        <v>#N/A</v>
      </c>
      <c r="X1764" s="179" t="n">
        <f aca="false">IF(AND(C1764="Smelter not listed",OR(LEN(D1764)=0,LEN(E1764)=0)),1,0)</f>
        <v>0</v>
      </c>
      <c r="AB1764" s="224" t="str">
        <f aca="false">B1764&amp;C1764</f>
        <v/>
      </c>
    </row>
    <row r="1765" s="179" customFormat="true" ht="20.25" hidden="false" customHeight="false" outlineLevel="0" collapsed="false">
      <c r="A1765" s="221"/>
      <c r="B1765" s="211" t="str">
        <f aca="false">IF(LEN(A1765)=0,"",INDEX('Smelter Look-up'!$A:$A,MATCH($A1765,'Smelter Look-up'!$E:$E,0)))</f>
        <v/>
      </c>
      <c r="C1765" s="212" t="str">
        <f aca="false">IF(LEN(A1765)=0,"",INDEX('Smelter Look-up'!$C:$C,MATCH($A1765,'Smelter Look-up'!$E:$E,0)))</f>
        <v/>
      </c>
      <c r="D1765" s="213"/>
      <c r="E1765" s="211" t="str">
        <f aca="true">IF(ISERROR($V1765),"",OFFSET('Smelter Look-up'!$D$4,$V1765-4,0)&amp;"")</f>
        <v/>
      </c>
      <c r="F1765" s="214" t="str">
        <f aca="true">IF(ISERROR($V1765),"",OFFSET('Smelter Look-up'!$E$4,$V1765-4,0))</f>
        <v/>
      </c>
      <c r="G1765" s="214" t="str">
        <f aca="true">IF(C1765=$X$4,IF(ISERROR($V1765),"Enter smelter details","RMI"),IF(ISERROR($V1765),"",OFFSET('Smelter Look-up'!$F$4,$V1765-4,0)))</f>
        <v/>
      </c>
      <c r="H1765" s="215" t="str">
        <f aca="true">IF(ISERROR($V1765),"",OFFSET('Smelter Look-up'!$G$4,$V1765-4,0))</f>
        <v/>
      </c>
      <c r="I1765" s="216" t="str">
        <f aca="true">IF(ISERROR($V1765),"",OFFSET('Smelter Look-up'!$H$4,$V1765-4,0))</f>
        <v/>
      </c>
      <c r="J1765" s="216" t="str">
        <f aca="true">IF(ISERROR($V1765),"",OFFSET('Smelter Look-up'!$I$4,$V1765-4,0))</f>
        <v/>
      </c>
      <c r="K1765" s="217"/>
      <c r="L1765" s="217"/>
      <c r="M1765" s="217"/>
      <c r="N1765" s="217"/>
      <c r="O1765" s="217"/>
      <c r="P1765" s="218"/>
      <c r="Q1765" s="219"/>
      <c r="R1765" s="220" t="str">
        <f aca="true">IF(ISERROR($V1765),"",OFFSET('Smelter Look-up'!$C$4,$V1765-4,0)&amp;"")</f>
        <v/>
      </c>
      <c r="S1765" s="221" t="str">
        <f aca="true">IF(B1765="","",IF(ISERROR(MATCH($E1765,CL,0)),"Unknown",INDIRECT("'C'!$A$"&amp;MATCH($E1765,CL,0)+1)))</f>
        <v/>
      </c>
      <c r="T1765" s="221" t="str">
        <f aca="true">IF(B1765="","",IF(ISERROR(MATCH($J1765,SorP!$B$1:$B$6279,0)),"",INDIRECT("'SorP'!$A$"&amp;MATCH($S1765&amp;$J1765,SorP!C:C,0))))</f>
        <v/>
      </c>
      <c r="U1765" s="222"/>
      <c r="V1765" s="223" t="e">
        <f aca="false">IF(C1765="",NA(),IF(OR(C1765="Smelter not listed",C1765="Smelter not yet identified"),MATCH($B1765&amp;$D1765,'Smelter Look-up'!$J:$J,0),MATCH($B1765&amp;$C1765,'Smelter Look-up'!$J:$J,0)))</f>
        <v>#N/A</v>
      </c>
      <c r="X1765" s="179" t="n">
        <f aca="false">IF(AND(C1765="Smelter not listed",OR(LEN(D1765)=0,LEN(E1765)=0)),1,0)</f>
        <v>0</v>
      </c>
      <c r="AB1765" s="224" t="str">
        <f aca="false">B1765&amp;C1765</f>
        <v/>
      </c>
    </row>
    <row r="1766" s="179" customFormat="true" ht="20.25" hidden="false" customHeight="false" outlineLevel="0" collapsed="false">
      <c r="A1766" s="221"/>
      <c r="B1766" s="211" t="str">
        <f aca="false">IF(LEN(A1766)=0,"",INDEX('Smelter Look-up'!$A:$A,MATCH($A1766,'Smelter Look-up'!$E:$E,0)))</f>
        <v/>
      </c>
      <c r="C1766" s="212" t="str">
        <f aca="false">IF(LEN(A1766)=0,"",INDEX('Smelter Look-up'!$C:$C,MATCH($A1766,'Smelter Look-up'!$E:$E,0)))</f>
        <v/>
      </c>
      <c r="D1766" s="213"/>
      <c r="E1766" s="211" t="str">
        <f aca="true">IF(ISERROR($V1766),"",OFFSET('Smelter Look-up'!$D$4,$V1766-4,0)&amp;"")</f>
        <v/>
      </c>
      <c r="F1766" s="214" t="str">
        <f aca="true">IF(ISERROR($V1766),"",OFFSET('Smelter Look-up'!$E$4,$V1766-4,0))</f>
        <v/>
      </c>
      <c r="G1766" s="214" t="str">
        <f aca="true">IF(C1766=$X$4,IF(ISERROR($V1766),"Enter smelter details","RMI"),IF(ISERROR($V1766),"",OFFSET('Smelter Look-up'!$F$4,$V1766-4,0)))</f>
        <v/>
      </c>
      <c r="H1766" s="215" t="str">
        <f aca="true">IF(ISERROR($V1766),"",OFFSET('Smelter Look-up'!$G$4,$V1766-4,0))</f>
        <v/>
      </c>
      <c r="I1766" s="216" t="str">
        <f aca="true">IF(ISERROR($V1766),"",OFFSET('Smelter Look-up'!$H$4,$V1766-4,0))</f>
        <v/>
      </c>
      <c r="J1766" s="216" t="str">
        <f aca="true">IF(ISERROR($V1766),"",OFFSET('Smelter Look-up'!$I$4,$V1766-4,0))</f>
        <v/>
      </c>
      <c r="K1766" s="217"/>
      <c r="L1766" s="217"/>
      <c r="M1766" s="217"/>
      <c r="N1766" s="217"/>
      <c r="O1766" s="217"/>
      <c r="P1766" s="218"/>
      <c r="Q1766" s="219"/>
      <c r="R1766" s="220" t="str">
        <f aca="true">IF(ISERROR($V1766),"",OFFSET('Smelter Look-up'!$C$4,$V1766-4,0)&amp;"")</f>
        <v/>
      </c>
      <c r="S1766" s="221" t="str">
        <f aca="true">IF(B1766="","",IF(ISERROR(MATCH($E1766,CL,0)),"Unknown",INDIRECT("'C'!$A$"&amp;MATCH($E1766,CL,0)+1)))</f>
        <v/>
      </c>
      <c r="T1766" s="221" t="str">
        <f aca="true">IF(B1766="","",IF(ISERROR(MATCH($J1766,SorP!$B$1:$B$6279,0)),"",INDIRECT("'SorP'!$A$"&amp;MATCH($S1766&amp;$J1766,SorP!C:C,0))))</f>
        <v/>
      </c>
      <c r="U1766" s="222"/>
      <c r="V1766" s="223" t="e">
        <f aca="false">IF(C1766="",NA(),IF(OR(C1766="Smelter not listed",C1766="Smelter not yet identified"),MATCH($B1766&amp;$D1766,'Smelter Look-up'!$J:$J,0),MATCH($B1766&amp;$C1766,'Smelter Look-up'!$J:$J,0)))</f>
        <v>#N/A</v>
      </c>
      <c r="X1766" s="179" t="n">
        <f aca="false">IF(AND(C1766="Smelter not listed",OR(LEN(D1766)=0,LEN(E1766)=0)),1,0)</f>
        <v>0</v>
      </c>
      <c r="AB1766" s="224" t="str">
        <f aca="false">B1766&amp;C1766</f>
        <v/>
      </c>
    </row>
    <row r="1767" s="179" customFormat="true" ht="20.25" hidden="false" customHeight="false" outlineLevel="0" collapsed="false">
      <c r="A1767" s="221"/>
      <c r="B1767" s="211" t="str">
        <f aca="false">IF(LEN(A1767)=0,"",INDEX('Smelter Look-up'!$A:$A,MATCH($A1767,'Smelter Look-up'!$E:$E,0)))</f>
        <v/>
      </c>
      <c r="C1767" s="212" t="str">
        <f aca="false">IF(LEN(A1767)=0,"",INDEX('Smelter Look-up'!$C:$C,MATCH($A1767,'Smelter Look-up'!$E:$E,0)))</f>
        <v/>
      </c>
      <c r="D1767" s="213"/>
      <c r="E1767" s="211" t="str">
        <f aca="true">IF(ISERROR($V1767),"",OFFSET('Smelter Look-up'!$D$4,$V1767-4,0)&amp;"")</f>
        <v/>
      </c>
      <c r="F1767" s="214" t="str">
        <f aca="true">IF(ISERROR($V1767),"",OFFSET('Smelter Look-up'!$E$4,$V1767-4,0))</f>
        <v/>
      </c>
      <c r="G1767" s="214" t="str">
        <f aca="true">IF(C1767=$X$4,IF(ISERROR($V1767),"Enter smelter details","RMI"),IF(ISERROR($V1767),"",OFFSET('Smelter Look-up'!$F$4,$V1767-4,0)))</f>
        <v/>
      </c>
      <c r="H1767" s="215" t="str">
        <f aca="true">IF(ISERROR($V1767),"",OFFSET('Smelter Look-up'!$G$4,$V1767-4,0))</f>
        <v/>
      </c>
      <c r="I1767" s="216" t="str">
        <f aca="true">IF(ISERROR($V1767),"",OFFSET('Smelter Look-up'!$H$4,$V1767-4,0))</f>
        <v/>
      </c>
      <c r="J1767" s="216" t="str">
        <f aca="true">IF(ISERROR($V1767),"",OFFSET('Smelter Look-up'!$I$4,$V1767-4,0))</f>
        <v/>
      </c>
      <c r="K1767" s="217"/>
      <c r="L1767" s="217"/>
      <c r="M1767" s="217"/>
      <c r="N1767" s="217"/>
      <c r="O1767" s="217"/>
      <c r="P1767" s="218"/>
      <c r="Q1767" s="219"/>
      <c r="R1767" s="220" t="str">
        <f aca="true">IF(ISERROR($V1767),"",OFFSET('Smelter Look-up'!$C$4,$V1767-4,0)&amp;"")</f>
        <v/>
      </c>
      <c r="S1767" s="221" t="str">
        <f aca="true">IF(B1767="","",IF(ISERROR(MATCH($E1767,CL,0)),"Unknown",INDIRECT("'C'!$A$"&amp;MATCH($E1767,CL,0)+1)))</f>
        <v/>
      </c>
      <c r="T1767" s="221" t="str">
        <f aca="true">IF(B1767="","",IF(ISERROR(MATCH($J1767,SorP!$B$1:$B$6279,0)),"",INDIRECT("'SorP'!$A$"&amp;MATCH($S1767&amp;$J1767,SorP!C:C,0))))</f>
        <v/>
      </c>
      <c r="U1767" s="222"/>
      <c r="V1767" s="223" t="e">
        <f aca="false">IF(C1767="",NA(),IF(OR(C1767="Smelter not listed",C1767="Smelter not yet identified"),MATCH($B1767&amp;$D1767,'Smelter Look-up'!$J:$J,0),MATCH($B1767&amp;$C1767,'Smelter Look-up'!$J:$J,0)))</f>
        <v>#N/A</v>
      </c>
      <c r="X1767" s="179" t="n">
        <f aca="false">IF(AND(C1767="Smelter not listed",OR(LEN(D1767)=0,LEN(E1767)=0)),1,0)</f>
        <v>0</v>
      </c>
      <c r="AB1767" s="224" t="str">
        <f aca="false">B1767&amp;C1767</f>
        <v/>
      </c>
    </row>
    <row r="1768" s="179" customFormat="true" ht="20.25" hidden="false" customHeight="false" outlineLevel="0" collapsed="false">
      <c r="A1768" s="221"/>
      <c r="B1768" s="211" t="str">
        <f aca="false">IF(LEN(A1768)=0,"",INDEX('Smelter Look-up'!$A:$A,MATCH($A1768,'Smelter Look-up'!$E:$E,0)))</f>
        <v/>
      </c>
      <c r="C1768" s="212" t="str">
        <f aca="false">IF(LEN(A1768)=0,"",INDEX('Smelter Look-up'!$C:$C,MATCH($A1768,'Smelter Look-up'!$E:$E,0)))</f>
        <v/>
      </c>
      <c r="D1768" s="213"/>
      <c r="E1768" s="211" t="str">
        <f aca="true">IF(ISERROR($V1768),"",OFFSET('Smelter Look-up'!$D$4,$V1768-4,0)&amp;"")</f>
        <v/>
      </c>
      <c r="F1768" s="214" t="str">
        <f aca="true">IF(ISERROR($V1768),"",OFFSET('Smelter Look-up'!$E$4,$V1768-4,0))</f>
        <v/>
      </c>
      <c r="G1768" s="214" t="str">
        <f aca="true">IF(C1768=$X$4,IF(ISERROR($V1768),"Enter smelter details","RMI"),IF(ISERROR($V1768),"",OFFSET('Smelter Look-up'!$F$4,$V1768-4,0)))</f>
        <v/>
      </c>
      <c r="H1768" s="215" t="str">
        <f aca="true">IF(ISERROR($V1768),"",OFFSET('Smelter Look-up'!$G$4,$V1768-4,0))</f>
        <v/>
      </c>
      <c r="I1768" s="216" t="str">
        <f aca="true">IF(ISERROR($V1768),"",OFFSET('Smelter Look-up'!$H$4,$V1768-4,0))</f>
        <v/>
      </c>
      <c r="J1768" s="216" t="str">
        <f aca="true">IF(ISERROR($V1768),"",OFFSET('Smelter Look-up'!$I$4,$V1768-4,0))</f>
        <v/>
      </c>
      <c r="K1768" s="217"/>
      <c r="L1768" s="217"/>
      <c r="M1768" s="217"/>
      <c r="N1768" s="217"/>
      <c r="O1768" s="217"/>
      <c r="P1768" s="218"/>
      <c r="Q1768" s="219"/>
      <c r="R1768" s="220" t="str">
        <f aca="true">IF(ISERROR($V1768),"",OFFSET('Smelter Look-up'!$C$4,$V1768-4,0)&amp;"")</f>
        <v/>
      </c>
      <c r="S1768" s="221" t="str">
        <f aca="true">IF(B1768="","",IF(ISERROR(MATCH($E1768,CL,0)),"Unknown",INDIRECT("'C'!$A$"&amp;MATCH($E1768,CL,0)+1)))</f>
        <v/>
      </c>
      <c r="T1768" s="221" t="str">
        <f aca="true">IF(B1768="","",IF(ISERROR(MATCH($J1768,SorP!$B$1:$B$6279,0)),"",INDIRECT("'SorP'!$A$"&amp;MATCH($S1768&amp;$J1768,SorP!C:C,0))))</f>
        <v/>
      </c>
      <c r="U1768" s="222"/>
      <c r="V1768" s="223" t="e">
        <f aca="false">IF(C1768="",NA(),IF(OR(C1768="Smelter not listed",C1768="Smelter not yet identified"),MATCH($B1768&amp;$D1768,'Smelter Look-up'!$J:$J,0),MATCH($B1768&amp;$C1768,'Smelter Look-up'!$J:$J,0)))</f>
        <v>#N/A</v>
      </c>
      <c r="X1768" s="179" t="n">
        <f aca="false">IF(AND(C1768="Smelter not listed",OR(LEN(D1768)=0,LEN(E1768)=0)),1,0)</f>
        <v>0</v>
      </c>
      <c r="AB1768" s="224" t="str">
        <f aca="false">B1768&amp;C1768</f>
        <v/>
      </c>
    </row>
    <row r="1769" s="179" customFormat="true" ht="20.25" hidden="false" customHeight="false" outlineLevel="0" collapsed="false">
      <c r="A1769" s="221"/>
      <c r="B1769" s="211" t="str">
        <f aca="false">IF(LEN(A1769)=0,"",INDEX('Smelter Look-up'!$A:$A,MATCH($A1769,'Smelter Look-up'!$E:$E,0)))</f>
        <v/>
      </c>
      <c r="C1769" s="212" t="str">
        <f aca="false">IF(LEN(A1769)=0,"",INDEX('Smelter Look-up'!$C:$C,MATCH($A1769,'Smelter Look-up'!$E:$E,0)))</f>
        <v/>
      </c>
      <c r="D1769" s="213"/>
      <c r="E1769" s="211" t="str">
        <f aca="true">IF(ISERROR($V1769),"",OFFSET('Smelter Look-up'!$D$4,$V1769-4,0)&amp;"")</f>
        <v/>
      </c>
      <c r="F1769" s="214" t="str">
        <f aca="true">IF(ISERROR($V1769),"",OFFSET('Smelter Look-up'!$E$4,$V1769-4,0))</f>
        <v/>
      </c>
      <c r="G1769" s="214" t="str">
        <f aca="true">IF(C1769=$X$4,IF(ISERROR($V1769),"Enter smelter details","RMI"),IF(ISERROR($V1769),"",OFFSET('Smelter Look-up'!$F$4,$V1769-4,0)))</f>
        <v/>
      </c>
      <c r="H1769" s="215" t="str">
        <f aca="true">IF(ISERROR($V1769),"",OFFSET('Smelter Look-up'!$G$4,$V1769-4,0))</f>
        <v/>
      </c>
      <c r="I1769" s="216" t="str">
        <f aca="true">IF(ISERROR($V1769),"",OFFSET('Smelter Look-up'!$H$4,$V1769-4,0))</f>
        <v/>
      </c>
      <c r="J1769" s="216" t="str">
        <f aca="true">IF(ISERROR($V1769),"",OFFSET('Smelter Look-up'!$I$4,$V1769-4,0))</f>
        <v/>
      </c>
      <c r="K1769" s="217"/>
      <c r="L1769" s="217"/>
      <c r="M1769" s="217"/>
      <c r="N1769" s="217"/>
      <c r="O1769" s="217"/>
      <c r="P1769" s="218"/>
      <c r="Q1769" s="219"/>
      <c r="R1769" s="220" t="str">
        <f aca="true">IF(ISERROR($V1769),"",OFFSET('Smelter Look-up'!$C$4,$V1769-4,0)&amp;"")</f>
        <v/>
      </c>
      <c r="S1769" s="221" t="str">
        <f aca="true">IF(B1769="","",IF(ISERROR(MATCH($E1769,CL,0)),"Unknown",INDIRECT("'C'!$A$"&amp;MATCH($E1769,CL,0)+1)))</f>
        <v/>
      </c>
      <c r="T1769" s="221" t="str">
        <f aca="true">IF(B1769="","",IF(ISERROR(MATCH($J1769,SorP!$B$1:$B$6279,0)),"",INDIRECT("'SorP'!$A$"&amp;MATCH($S1769&amp;$J1769,SorP!C:C,0))))</f>
        <v/>
      </c>
      <c r="U1769" s="222"/>
      <c r="V1769" s="223" t="e">
        <f aca="false">IF(C1769="",NA(),IF(OR(C1769="Smelter not listed",C1769="Smelter not yet identified"),MATCH($B1769&amp;$D1769,'Smelter Look-up'!$J:$J,0),MATCH($B1769&amp;$C1769,'Smelter Look-up'!$J:$J,0)))</f>
        <v>#N/A</v>
      </c>
      <c r="X1769" s="179" t="n">
        <f aca="false">IF(AND(C1769="Smelter not listed",OR(LEN(D1769)=0,LEN(E1769)=0)),1,0)</f>
        <v>0</v>
      </c>
      <c r="AB1769" s="224" t="str">
        <f aca="false">B1769&amp;C1769</f>
        <v/>
      </c>
    </row>
    <row r="1770" s="179" customFormat="true" ht="20.25" hidden="false" customHeight="false" outlineLevel="0" collapsed="false">
      <c r="A1770" s="221"/>
      <c r="B1770" s="211" t="str">
        <f aca="false">IF(LEN(A1770)=0,"",INDEX('Smelter Look-up'!$A:$A,MATCH($A1770,'Smelter Look-up'!$E:$E,0)))</f>
        <v/>
      </c>
      <c r="C1770" s="212" t="str">
        <f aca="false">IF(LEN(A1770)=0,"",INDEX('Smelter Look-up'!$C:$C,MATCH($A1770,'Smelter Look-up'!$E:$E,0)))</f>
        <v/>
      </c>
      <c r="D1770" s="213"/>
      <c r="E1770" s="211" t="str">
        <f aca="true">IF(ISERROR($V1770),"",OFFSET('Smelter Look-up'!$D$4,$V1770-4,0)&amp;"")</f>
        <v/>
      </c>
      <c r="F1770" s="214" t="str">
        <f aca="true">IF(ISERROR($V1770),"",OFFSET('Smelter Look-up'!$E$4,$V1770-4,0))</f>
        <v/>
      </c>
      <c r="G1770" s="214" t="str">
        <f aca="true">IF(C1770=$X$4,IF(ISERROR($V1770),"Enter smelter details","RMI"),IF(ISERROR($V1770),"",OFFSET('Smelter Look-up'!$F$4,$V1770-4,0)))</f>
        <v/>
      </c>
      <c r="H1770" s="215" t="str">
        <f aca="true">IF(ISERROR($V1770),"",OFFSET('Smelter Look-up'!$G$4,$V1770-4,0))</f>
        <v/>
      </c>
      <c r="I1770" s="216" t="str">
        <f aca="true">IF(ISERROR($V1770),"",OFFSET('Smelter Look-up'!$H$4,$V1770-4,0))</f>
        <v/>
      </c>
      <c r="J1770" s="216" t="str">
        <f aca="true">IF(ISERROR($V1770),"",OFFSET('Smelter Look-up'!$I$4,$V1770-4,0))</f>
        <v/>
      </c>
      <c r="K1770" s="217"/>
      <c r="L1770" s="217"/>
      <c r="M1770" s="217"/>
      <c r="N1770" s="217"/>
      <c r="O1770" s="217"/>
      <c r="P1770" s="218"/>
      <c r="Q1770" s="219"/>
      <c r="R1770" s="220" t="str">
        <f aca="true">IF(ISERROR($V1770),"",OFFSET('Smelter Look-up'!$C$4,$V1770-4,0)&amp;"")</f>
        <v/>
      </c>
      <c r="S1770" s="221" t="str">
        <f aca="true">IF(B1770="","",IF(ISERROR(MATCH($E1770,CL,0)),"Unknown",INDIRECT("'C'!$A$"&amp;MATCH($E1770,CL,0)+1)))</f>
        <v/>
      </c>
      <c r="T1770" s="221" t="str">
        <f aca="true">IF(B1770="","",IF(ISERROR(MATCH($J1770,SorP!$B$1:$B$6279,0)),"",INDIRECT("'SorP'!$A$"&amp;MATCH($S1770&amp;$J1770,SorP!C:C,0))))</f>
        <v/>
      </c>
      <c r="U1770" s="222"/>
      <c r="V1770" s="223" t="e">
        <f aca="false">IF(C1770="",NA(),IF(OR(C1770="Smelter not listed",C1770="Smelter not yet identified"),MATCH($B1770&amp;$D1770,'Smelter Look-up'!$J:$J,0),MATCH($B1770&amp;$C1770,'Smelter Look-up'!$J:$J,0)))</f>
        <v>#N/A</v>
      </c>
      <c r="X1770" s="179" t="n">
        <f aca="false">IF(AND(C1770="Smelter not listed",OR(LEN(D1770)=0,LEN(E1770)=0)),1,0)</f>
        <v>0</v>
      </c>
      <c r="AB1770" s="224" t="str">
        <f aca="false">B1770&amp;C1770</f>
        <v/>
      </c>
    </row>
    <row r="1771" s="179" customFormat="true" ht="20.25" hidden="false" customHeight="false" outlineLevel="0" collapsed="false">
      <c r="A1771" s="221"/>
      <c r="B1771" s="211" t="str">
        <f aca="false">IF(LEN(A1771)=0,"",INDEX('Smelter Look-up'!$A:$A,MATCH($A1771,'Smelter Look-up'!$E:$E,0)))</f>
        <v/>
      </c>
      <c r="C1771" s="212" t="str">
        <f aca="false">IF(LEN(A1771)=0,"",INDEX('Smelter Look-up'!$C:$C,MATCH($A1771,'Smelter Look-up'!$E:$E,0)))</f>
        <v/>
      </c>
      <c r="D1771" s="213"/>
      <c r="E1771" s="211" t="str">
        <f aca="true">IF(ISERROR($V1771),"",OFFSET('Smelter Look-up'!$D$4,$V1771-4,0)&amp;"")</f>
        <v/>
      </c>
      <c r="F1771" s="214" t="str">
        <f aca="true">IF(ISERROR($V1771),"",OFFSET('Smelter Look-up'!$E$4,$V1771-4,0))</f>
        <v/>
      </c>
      <c r="G1771" s="214" t="str">
        <f aca="true">IF(C1771=$X$4,IF(ISERROR($V1771),"Enter smelter details","RMI"),IF(ISERROR($V1771),"",OFFSET('Smelter Look-up'!$F$4,$V1771-4,0)))</f>
        <v/>
      </c>
      <c r="H1771" s="215" t="str">
        <f aca="true">IF(ISERROR($V1771),"",OFFSET('Smelter Look-up'!$G$4,$V1771-4,0))</f>
        <v/>
      </c>
      <c r="I1771" s="216" t="str">
        <f aca="true">IF(ISERROR($V1771),"",OFFSET('Smelter Look-up'!$H$4,$V1771-4,0))</f>
        <v/>
      </c>
      <c r="J1771" s="216" t="str">
        <f aca="true">IF(ISERROR($V1771),"",OFFSET('Smelter Look-up'!$I$4,$V1771-4,0))</f>
        <v/>
      </c>
      <c r="K1771" s="217"/>
      <c r="L1771" s="217"/>
      <c r="M1771" s="217"/>
      <c r="N1771" s="217"/>
      <c r="O1771" s="217"/>
      <c r="P1771" s="218"/>
      <c r="Q1771" s="219"/>
      <c r="R1771" s="220" t="str">
        <f aca="true">IF(ISERROR($V1771),"",OFFSET('Smelter Look-up'!$C$4,$V1771-4,0)&amp;"")</f>
        <v/>
      </c>
      <c r="S1771" s="221" t="str">
        <f aca="true">IF(B1771="","",IF(ISERROR(MATCH($E1771,CL,0)),"Unknown",INDIRECT("'C'!$A$"&amp;MATCH($E1771,CL,0)+1)))</f>
        <v/>
      </c>
      <c r="T1771" s="221" t="str">
        <f aca="true">IF(B1771="","",IF(ISERROR(MATCH($J1771,SorP!$B$1:$B$6279,0)),"",INDIRECT("'SorP'!$A$"&amp;MATCH($S1771&amp;$J1771,SorP!C:C,0))))</f>
        <v/>
      </c>
      <c r="U1771" s="222"/>
      <c r="V1771" s="223" t="e">
        <f aca="false">IF(C1771="",NA(),IF(OR(C1771="Smelter not listed",C1771="Smelter not yet identified"),MATCH($B1771&amp;$D1771,'Smelter Look-up'!$J:$J,0),MATCH($B1771&amp;$C1771,'Smelter Look-up'!$J:$J,0)))</f>
        <v>#N/A</v>
      </c>
      <c r="X1771" s="179" t="n">
        <f aca="false">IF(AND(C1771="Smelter not listed",OR(LEN(D1771)=0,LEN(E1771)=0)),1,0)</f>
        <v>0</v>
      </c>
      <c r="AB1771" s="224" t="str">
        <f aca="false">B1771&amp;C1771</f>
        <v/>
      </c>
    </row>
    <row r="1772" s="179" customFormat="true" ht="20.25" hidden="false" customHeight="false" outlineLevel="0" collapsed="false">
      <c r="A1772" s="221"/>
      <c r="B1772" s="211" t="str">
        <f aca="false">IF(LEN(A1772)=0,"",INDEX('Smelter Look-up'!$A:$A,MATCH($A1772,'Smelter Look-up'!$E:$E,0)))</f>
        <v/>
      </c>
      <c r="C1772" s="212" t="str">
        <f aca="false">IF(LEN(A1772)=0,"",INDEX('Smelter Look-up'!$C:$C,MATCH($A1772,'Smelter Look-up'!$E:$E,0)))</f>
        <v/>
      </c>
      <c r="D1772" s="213"/>
      <c r="E1772" s="211" t="str">
        <f aca="true">IF(ISERROR($V1772),"",OFFSET('Smelter Look-up'!$D$4,$V1772-4,0)&amp;"")</f>
        <v/>
      </c>
      <c r="F1772" s="214" t="str">
        <f aca="true">IF(ISERROR($V1772),"",OFFSET('Smelter Look-up'!$E$4,$V1772-4,0))</f>
        <v/>
      </c>
      <c r="G1772" s="214" t="str">
        <f aca="true">IF(C1772=$X$4,IF(ISERROR($V1772),"Enter smelter details","RMI"),IF(ISERROR($V1772),"",OFFSET('Smelter Look-up'!$F$4,$V1772-4,0)))</f>
        <v/>
      </c>
      <c r="H1772" s="215" t="str">
        <f aca="true">IF(ISERROR($V1772),"",OFFSET('Smelter Look-up'!$G$4,$V1772-4,0))</f>
        <v/>
      </c>
      <c r="I1772" s="216" t="str">
        <f aca="true">IF(ISERROR($V1772),"",OFFSET('Smelter Look-up'!$H$4,$V1772-4,0))</f>
        <v/>
      </c>
      <c r="J1772" s="216" t="str">
        <f aca="true">IF(ISERROR($V1772),"",OFFSET('Smelter Look-up'!$I$4,$V1772-4,0))</f>
        <v/>
      </c>
      <c r="K1772" s="217"/>
      <c r="L1772" s="217"/>
      <c r="M1772" s="217"/>
      <c r="N1772" s="217"/>
      <c r="O1772" s="217"/>
      <c r="P1772" s="218"/>
      <c r="Q1772" s="219"/>
      <c r="R1772" s="220" t="str">
        <f aca="true">IF(ISERROR($V1772),"",OFFSET('Smelter Look-up'!$C$4,$V1772-4,0)&amp;"")</f>
        <v/>
      </c>
      <c r="S1772" s="221" t="str">
        <f aca="true">IF(B1772="","",IF(ISERROR(MATCH($E1772,CL,0)),"Unknown",INDIRECT("'C'!$A$"&amp;MATCH($E1772,CL,0)+1)))</f>
        <v/>
      </c>
      <c r="T1772" s="221" t="str">
        <f aca="true">IF(B1772="","",IF(ISERROR(MATCH($J1772,SorP!$B$1:$B$6279,0)),"",INDIRECT("'SorP'!$A$"&amp;MATCH($S1772&amp;$J1772,SorP!C:C,0))))</f>
        <v/>
      </c>
      <c r="U1772" s="222"/>
      <c r="V1772" s="223" t="e">
        <f aca="false">IF(C1772="",NA(),IF(OR(C1772="Smelter not listed",C1772="Smelter not yet identified"),MATCH($B1772&amp;$D1772,'Smelter Look-up'!$J:$J,0),MATCH($B1772&amp;$C1772,'Smelter Look-up'!$J:$J,0)))</f>
        <v>#N/A</v>
      </c>
      <c r="X1772" s="179" t="n">
        <f aca="false">IF(AND(C1772="Smelter not listed",OR(LEN(D1772)=0,LEN(E1772)=0)),1,0)</f>
        <v>0</v>
      </c>
      <c r="AB1772" s="224" t="str">
        <f aca="false">B1772&amp;C1772</f>
        <v/>
      </c>
    </row>
    <row r="1773" s="179" customFormat="true" ht="20.25" hidden="false" customHeight="false" outlineLevel="0" collapsed="false">
      <c r="A1773" s="221"/>
      <c r="B1773" s="211" t="str">
        <f aca="false">IF(LEN(A1773)=0,"",INDEX('Smelter Look-up'!$A:$A,MATCH($A1773,'Smelter Look-up'!$E:$E,0)))</f>
        <v/>
      </c>
      <c r="C1773" s="212" t="str">
        <f aca="false">IF(LEN(A1773)=0,"",INDEX('Smelter Look-up'!$C:$C,MATCH($A1773,'Smelter Look-up'!$E:$E,0)))</f>
        <v/>
      </c>
      <c r="D1773" s="213"/>
      <c r="E1773" s="211" t="str">
        <f aca="true">IF(ISERROR($V1773),"",OFFSET('Smelter Look-up'!$D$4,$V1773-4,0)&amp;"")</f>
        <v/>
      </c>
      <c r="F1773" s="214" t="str">
        <f aca="true">IF(ISERROR($V1773),"",OFFSET('Smelter Look-up'!$E$4,$V1773-4,0))</f>
        <v/>
      </c>
      <c r="G1773" s="214" t="str">
        <f aca="true">IF(C1773=$X$4,IF(ISERROR($V1773),"Enter smelter details","RMI"),IF(ISERROR($V1773),"",OFFSET('Smelter Look-up'!$F$4,$V1773-4,0)))</f>
        <v/>
      </c>
      <c r="H1773" s="215" t="str">
        <f aca="true">IF(ISERROR($V1773),"",OFFSET('Smelter Look-up'!$G$4,$V1773-4,0))</f>
        <v/>
      </c>
      <c r="I1773" s="216" t="str">
        <f aca="true">IF(ISERROR($V1773),"",OFFSET('Smelter Look-up'!$H$4,$V1773-4,0))</f>
        <v/>
      </c>
      <c r="J1773" s="216" t="str">
        <f aca="true">IF(ISERROR($V1773),"",OFFSET('Smelter Look-up'!$I$4,$V1773-4,0))</f>
        <v/>
      </c>
      <c r="K1773" s="217"/>
      <c r="L1773" s="217"/>
      <c r="M1773" s="217"/>
      <c r="N1773" s="217"/>
      <c r="O1773" s="217"/>
      <c r="P1773" s="218"/>
      <c r="Q1773" s="219"/>
      <c r="R1773" s="220" t="str">
        <f aca="true">IF(ISERROR($V1773),"",OFFSET('Smelter Look-up'!$C$4,$V1773-4,0)&amp;"")</f>
        <v/>
      </c>
      <c r="S1773" s="221" t="str">
        <f aca="true">IF(B1773="","",IF(ISERROR(MATCH($E1773,CL,0)),"Unknown",INDIRECT("'C'!$A$"&amp;MATCH($E1773,CL,0)+1)))</f>
        <v/>
      </c>
      <c r="T1773" s="221" t="str">
        <f aca="true">IF(B1773="","",IF(ISERROR(MATCH($J1773,SorP!$B$1:$B$6279,0)),"",INDIRECT("'SorP'!$A$"&amp;MATCH($S1773&amp;$J1773,SorP!C:C,0))))</f>
        <v/>
      </c>
      <c r="U1773" s="222"/>
      <c r="V1773" s="223" t="e">
        <f aca="false">IF(C1773="",NA(),IF(OR(C1773="Smelter not listed",C1773="Smelter not yet identified"),MATCH($B1773&amp;$D1773,'Smelter Look-up'!$J:$J,0),MATCH($B1773&amp;$C1773,'Smelter Look-up'!$J:$J,0)))</f>
        <v>#N/A</v>
      </c>
      <c r="X1773" s="179" t="n">
        <f aca="false">IF(AND(C1773="Smelter not listed",OR(LEN(D1773)=0,LEN(E1773)=0)),1,0)</f>
        <v>0</v>
      </c>
      <c r="AB1773" s="224" t="str">
        <f aca="false">B1773&amp;C1773</f>
        <v/>
      </c>
    </row>
    <row r="1774" s="179" customFormat="true" ht="20.25" hidden="false" customHeight="false" outlineLevel="0" collapsed="false">
      <c r="A1774" s="221"/>
      <c r="B1774" s="211" t="str">
        <f aca="false">IF(LEN(A1774)=0,"",INDEX('Smelter Look-up'!$A:$A,MATCH($A1774,'Smelter Look-up'!$E:$E,0)))</f>
        <v/>
      </c>
      <c r="C1774" s="212" t="str">
        <f aca="false">IF(LEN(A1774)=0,"",INDEX('Smelter Look-up'!$C:$C,MATCH($A1774,'Smelter Look-up'!$E:$E,0)))</f>
        <v/>
      </c>
      <c r="D1774" s="213"/>
      <c r="E1774" s="211" t="str">
        <f aca="true">IF(ISERROR($V1774),"",OFFSET('Smelter Look-up'!$D$4,$V1774-4,0)&amp;"")</f>
        <v/>
      </c>
      <c r="F1774" s="214" t="str">
        <f aca="true">IF(ISERROR($V1774),"",OFFSET('Smelter Look-up'!$E$4,$V1774-4,0))</f>
        <v/>
      </c>
      <c r="G1774" s="214" t="str">
        <f aca="true">IF(C1774=$X$4,IF(ISERROR($V1774),"Enter smelter details","RMI"),IF(ISERROR($V1774),"",OFFSET('Smelter Look-up'!$F$4,$V1774-4,0)))</f>
        <v/>
      </c>
      <c r="H1774" s="215" t="str">
        <f aca="true">IF(ISERROR($V1774),"",OFFSET('Smelter Look-up'!$G$4,$V1774-4,0))</f>
        <v/>
      </c>
      <c r="I1774" s="216" t="str">
        <f aca="true">IF(ISERROR($V1774),"",OFFSET('Smelter Look-up'!$H$4,$V1774-4,0))</f>
        <v/>
      </c>
      <c r="J1774" s="216" t="str">
        <f aca="true">IF(ISERROR($V1774),"",OFFSET('Smelter Look-up'!$I$4,$V1774-4,0))</f>
        <v/>
      </c>
      <c r="K1774" s="217"/>
      <c r="L1774" s="217"/>
      <c r="M1774" s="217"/>
      <c r="N1774" s="217"/>
      <c r="O1774" s="217"/>
      <c r="P1774" s="218"/>
      <c r="Q1774" s="219"/>
      <c r="R1774" s="220" t="str">
        <f aca="true">IF(ISERROR($V1774),"",OFFSET('Smelter Look-up'!$C$4,$V1774-4,0)&amp;"")</f>
        <v/>
      </c>
      <c r="S1774" s="221" t="str">
        <f aca="true">IF(B1774="","",IF(ISERROR(MATCH($E1774,CL,0)),"Unknown",INDIRECT("'C'!$A$"&amp;MATCH($E1774,CL,0)+1)))</f>
        <v/>
      </c>
      <c r="T1774" s="221" t="str">
        <f aca="true">IF(B1774="","",IF(ISERROR(MATCH($J1774,SorP!$B$1:$B$6279,0)),"",INDIRECT("'SorP'!$A$"&amp;MATCH($S1774&amp;$J1774,SorP!C:C,0))))</f>
        <v/>
      </c>
      <c r="U1774" s="222"/>
      <c r="V1774" s="223" t="e">
        <f aca="false">IF(C1774="",NA(),IF(OR(C1774="Smelter not listed",C1774="Smelter not yet identified"),MATCH($B1774&amp;$D1774,'Smelter Look-up'!$J:$J,0),MATCH($B1774&amp;$C1774,'Smelter Look-up'!$J:$J,0)))</f>
        <v>#N/A</v>
      </c>
      <c r="X1774" s="179" t="n">
        <f aca="false">IF(AND(C1774="Smelter not listed",OR(LEN(D1774)=0,LEN(E1774)=0)),1,0)</f>
        <v>0</v>
      </c>
      <c r="AB1774" s="224" t="str">
        <f aca="false">B1774&amp;C1774</f>
        <v/>
      </c>
    </row>
    <row r="1775" s="179" customFormat="true" ht="20.25" hidden="false" customHeight="false" outlineLevel="0" collapsed="false">
      <c r="A1775" s="221"/>
      <c r="B1775" s="211" t="str">
        <f aca="false">IF(LEN(A1775)=0,"",INDEX('Smelter Look-up'!$A:$A,MATCH($A1775,'Smelter Look-up'!$E:$E,0)))</f>
        <v/>
      </c>
      <c r="C1775" s="212" t="str">
        <f aca="false">IF(LEN(A1775)=0,"",INDEX('Smelter Look-up'!$C:$C,MATCH($A1775,'Smelter Look-up'!$E:$E,0)))</f>
        <v/>
      </c>
      <c r="D1775" s="213"/>
      <c r="E1775" s="211" t="str">
        <f aca="true">IF(ISERROR($V1775),"",OFFSET('Smelter Look-up'!$D$4,$V1775-4,0)&amp;"")</f>
        <v/>
      </c>
      <c r="F1775" s="214" t="str">
        <f aca="true">IF(ISERROR($V1775),"",OFFSET('Smelter Look-up'!$E$4,$V1775-4,0))</f>
        <v/>
      </c>
      <c r="G1775" s="214" t="str">
        <f aca="true">IF(C1775=$X$4,IF(ISERROR($V1775),"Enter smelter details","RMI"),IF(ISERROR($V1775),"",OFFSET('Smelter Look-up'!$F$4,$V1775-4,0)))</f>
        <v/>
      </c>
      <c r="H1775" s="215" t="str">
        <f aca="true">IF(ISERROR($V1775),"",OFFSET('Smelter Look-up'!$G$4,$V1775-4,0))</f>
        <v/>
      </c>
      <c r="I1775" s="216" t="str">
        <f aca="true">IF(ISERROR($V1775),"",OFFSET('Smelter Look-up'!$H$4,$V1775-4,0))</f>
        <v/>
      </c>
      <c r="J1775" s="216" t="str">
        <f aca="true">IF(ISERROR($V1775),"",OFFSET('Smelter Look-up'!$I$4,$V1775-4,0))</f>
        <v/>
      </c>
      <c r="K1775" s="217"/>
      <c r="L1775" s="217"/>
      <c r="M1775" s="217"/>
      <c r="N1775" s="217"/>
      <c r="O1775" s="217"/>
      <c r="P1775" s="218"/>
      <c r="Q1775" s="219"/>
      <c r="R1775" s="220" t="str">
        <f aca="true">IF(ISERROR($V1775),"",OFFSET('Smelter Look-up'!$C$4,$V1775-4,0)&amp;"")</f>
        <v/>
      </c>
      <c r="S1775" s="221" t="str">
        <f aca="true">IF(B1775="","",IF(ISERROR(MATCH($E1775,CL,0)),"Unknown",INDIRECT("'C'!$A$"&amp;MATCH($E1775,CL,0)+1)))</f>
        <v/>
      </c>
      <c r="T1775" s="221" t="str">
        <f aca="true">IF(B1775="","",IF(ISERROR(MATCH($J1775,SorP!$B$1:$B$6279,0)),"",INDIRECT("'SorP'!$A$"&amp;MATCH($S1775&amp;$J1775,SorP!C:C,0))))</f>
        <v/>
      </c>
      <c r="U1775" s="222"/>
      <c r="V1775" s="223" t="e">
        <f aca="false">IF(C1775="",NA(),IF(OR(C1775="Smelter not listed",C1775="Smelter not yet identified"),MATCH($B1775&amp;$D1775,'Smelter Look-up'!$J:$J,0),MATCH($B1775&amp;$C1775,'Smelter Look-up'!$J:$J,0)))</f>
        <v>#N/A</v>
      </c>
      <c r="X1775" s="179" t="n">
        <f aca="false">IF(AND(C1775="Smelter not listed",OR(LEN(D1775)=0,LEN(E1775)=0)),1,0)</f>
        <v>0</v>
      </c>
      <c r="AB1775" s="224" t="str">
        <f aca="false">B1775&amp;C1775</f>
        <v/>
      </c>
    </row>
    <row r="1776" s="179" customFormat="true" ht="20.25" hidden="false" customHeight="false" outlineLevel="0" collapsed="false">
      <c r="A1776" s="221"/>
      <c r="B1776" s="211" t="str">
        <f aca="false">IF(LEN(A1776)=0,"",INDEX('Smelter Look-up'!$A:$A,MATCH($A1776,'Smelter Look-up'!$E:$E,0)))</f>
        <v/>
      </c>
      <c r="C1776" s="212" t="str">
        <f aca="false">IF(LEN(A1776)=0,"",INDEX('Smelter Look-up'!$C:$C,MATCH($A1776,'Smelter Look-up'!$E:$E,0)))</f>
        <v/>
      </c>
      <c r="D1776" s="213"/>
      <c r="E1776" s="211" t="str">
        <f aca="true">IF(ISERROR($V1776),"",OFFSET('Smelter Look-up'!$D$4,$V1776-4,0)&amp;"")</f>
        <v/>
      </c>
      <c r="F1776" s="214" t="str">
        <f aca="true">IF(ISERROR($V1776),"",OFFSET('Smelter Look-up'!$E$4,$V1776-4,0))</f>
        <v/>
      </c>
      <c r="G1776" s="214" t="str">
        <f aca="true">IF(C1776=$X$4,IF(ISERROR($V1776),"Enter smelter details","RMI"),IF(ISERROR($V1776),"",OFFSET('Smelter Look-up'!$F$4,$V1776-4,0)))</f>
        <v/>
      </c>
      <c r="H1776" s="215" t="str">
        <f aca="true">IF(ISERROR($V1776),"",OFFSET('Smelter Look-up'!$G$4,$V1776-4,0))</f>
        <v/>
      </c>
      <c r="I1776" s="216" t="str">
        <f aca="true">IF(ISERROR($V1776),"",OFFSET('Smelter Look-up'!$H$4,$V1776-4,0))</f>
        <v/>
      </c>
      <c r="J1776" s="216" t="str">
        <f aca="true">IF(ISERROR($V1776),"",OFFSET('Smelter Look-up'!$I$4,$V1776-4,0))</f>
        <v/>
      </c>
      <c r="K1776" s="217"/>
      <c r="L1776" s="217"/>
      <c r="M1776" s="217"/>
      <c r="N1776" s="217"/>
      <c r="O1776" s="217"/>
      <c r="P1776" s="218"/>
      <c r="Q1776" s="219"/>
      <c r="R1776" s="220" t="str">
        <f aca="true">IF(ISERROR($V1776),"",OFFSET('Smelter Look-up'!$C$4,$V1776-4,0)&amp;"")</f>
        <v/>
      </c>
      <c r="S1776" s="221" t="str">
        <f aca="true">IF(B1776="","",IF(ISERROR(MATCH($E1776,CL,0)),"Unknown",INDIRECT("'C'!$A$"&amp;MATCH($E1776,CL,0)+1)))</f>
        <v/>
      </c>
      <c r="T1776" s="221" t="str">
        <f aca="true">IF(B1776="","",IF(ISERROR(MATCH($J1776,SorP!$B$1:$B$6279,0)),"",INDIRECT("'SorP'!$A$"&amp;MATCH($S1776&amp;$J1776,SorP!C:C,0))))</f>
        <v/>
      </c>
      <c r="U1776" s="222"/>
      <c r="V1776" s="223" t="e">
        <f aca="false">IF(C1776="",NA(),IF(OR(C1776="Smelter not listed",C1776="Smelter not yet identified"),MATCH($B1776&amp;$D1776,'Smelter Look-up'!$J:$J,0),MATCH($B1776&amp;$C1776,'Smelter Look-up'!$J:$J,0)))</f>
        <v>#N/A</v>
      </c>
      <c r="X1776" s="179" t="n">
        <f aca="false">IF(AND(C1776="Smelter not listed",OR(LEN(D1776)=0,LEN(E1776)=0)),1,0)</f>
        <v>0</v>
      </c>
      <c r="AB1776" s="224" t="str">
        <f aca="false">B1776&amp;C1776</f>
        <v/>
      </c>
    </row>
    <row r="1777" s="179" customFormat="true" ht="20.25" hidden="false" customHeight="false" outlineLevel="0" collapsed="false">
      <c r="A1777" s="221"/>
      <c r="B1777" s="211" t="str">
        <f aca="false">IF(LEN(A1777)=0,"",INDEX('Smelter Look-up'!$A:$A,MATCH($A1777,'Smelter Look-up'!$E:$E,0)))</f>
        <v/>
      </c>
      <c r="C1777" s="212" t="str">
        <f aca="false">IF(LEN(A1777)=0,"",INDEX('Smelter Look-up'!$C:$C,MATCH($A1777,'Smelter Look-up'!$E:$E,0)))</f>
        <v/>
      </c>
      <c r="D1777" s="213"/>
      <c r="E1777" s="211" t="str">
        <f aca="true">IF(ISERROR($V1777),"",OFFSET('Smelter Look-up'!$D$4,$V1777-4,0)&amp;"")</f>
        <v/>
      </c>
      <c r="F1777" s="214" t="str">
        <f aca="true">IF(ISERROR($V1777),"",OFFSET('Smelter Look-up'!$E$4,$V1777-4,0))</f>
        <v/>
      </c>
      <c r="G1777" s="214" t="str">
        <f aca="true">IF(C1777=$X$4,IF(ISERROR($V1777),"Enter smelter details","RMI"),IF(ISERROR($V1777),"",OFFSET('Smelter Look-up'!$F$4,$V1777-4,0)))</f>
        <v/>
      </c>
      <c r="H1777" s="215" t="str">
        <f aca="true">IF(ISERROR($V1777),"",OFFSET('Smelter Look-up'!$G$4,$V1777-4,0))</f>
        <v/>
      </c>
      <c r="I1777" s="216" t="str">
        <f aca="true">IF(ISERROR($V1777),"",OFFSET('Smelter Look-up'!$H$4,$V1777-4,0))</f>
        <v/>
      </c>
      <c r="J1777" s="216" t="str">
        <f aca="true">IF(ISERROR($V1777),"",OFFSET('Smelter Look-up'!$I$4,$V1777-4,0))</f>
        <v/>
      </c>
      <c r="K1777" s="217"/>
      <c r="L1777" s="217"/>
      <c r="M1777" s="217"/>
      <c r="N1777" s="217"/>
      <c r="O1777" s="217"/>
      <c r="P1777" s="218"/>
      <c r="Q1777" s="219"/>
      <c r="R1777" s="220" t="str">
        <f aca="true">IF(ISERROR($V1777),"",OFFSET('Smelter Look-up'!$C$4,$V1777-4,0)&amp;"")</f>
        <v/>
      </c>
      <c r="S1777" s="221" t="str">
        <f aca="true">IF(B1777="","",IF(ISERROR(MATCH($E1777,CL,0)),"Unknown",INDIRECT("'C'!$A$"&amp;MATCH($E1777,CL,0)+1)))</f>
        <v/>
      </c>
      <c r="T1777" s="221" t="str">
        <f aca="true">IF(B1777="","",IF(ISERROR(MATCH($J1777,SorP!$B$1:$B$6279,0)),"",INDIRECT("'SorP'!$A$"&amp;MATCH($S1777&amp;$J1777,SorP!C:C,0))))</f>
        <v/>
      </c>
      <c r="U1777" s="222"/>
      <c r="V1777" s="223" t="e">
        <f aca="false">IF(C1777="",NA(),IF(OR(C1777="Smelter not listed",C1777="Smelter not yet identified"),MATCH($B1777&amp;$D1777,'Smelter Look-up'!$J:$J,0),MATCH($B1777&amp;$C1777,'Smelter Look-up'!$J:$J,0)))</f>
        <v>#N/A</v>
      </c>
      <c r="X1777" s="179" t="n">
        <f aca="false">IF(AND(C1777="Smelter not listed",OR(LEN(D1777)=0,LEN(E1777)=0)),1,0)</f>
        <v>0</v>
      </c>
      <c r="AB1777" s="224" t="str">
        <f aca="false">B1777&amp;C1777</f>
        <v/>
      </c>
    </row>
    <row r="1778" s="179" customFormat="true" ht="20.25" hidden="false" customHeight="false" outlineLevel="0" collapsed="false">
      <c r="A1778" s="221"/>
      <c r="B1778" s="211" t="str">
        <f aca="false">IF(LEN(A1778)=0,"",INDEX('Smelter Look-up'!$A:$A,MATCH($A1778,'Smelter Look-up'!$E:$E,0)))</f>
        <v/>
      </c>
      <c r="C1778" s="212" t="str">
        <f aca="false">IF(LEN(A1778)=0,"",INDEX('Smelter Look-up'!$C:$C,MATCH($A1778,'Smelter Look-up'!$E:$E,0)))</f>
        <v/>
      </c>
      <c r="D1778" s="213"/>
      <c r="E1778" s="211" t="str">
        <f aca="true">IF(ISERROR($V1778),"",OFFSET('Smelter Look-up'!$D$4,$V1778-4,0)&amp;"")</f>
        <v/>
      </c>
      <c r="F1778" s="214" t="str">
        <f aca="true">IF(ISERROR($V1778),"",OFFSET('Smelter Look-up'!$E$4,$V1778-4,0))</f>
        <v/>
      </c>
      <c r="G1778" s="214" t="str">
        <f aca="true">IF(C1778=$X$4,IF(ISERROR($V1778),"Enter smelter details","RMI"),IF(ISERROR($V1778),"",OFFSET('Smelter Look-up'!$F$4,$V1778-4,0)))</f>
        <v/>
      </c>
      <c r="H1778" s="215" t="str">
        <f aca="true">IF(ISERROR($V1778),"",OFFSET('Smelter Look-up'!$G$4,$V1778-4,0))</f>
        <v/>
      </c>
      <c r="I1778" s="216" t="str">
        <f aca="true">IF(ISERROR($V1778),"",OFFSET('Smelter Look-up'!$H$4,$V1778-4,0))</f>
        <v/>
      </c>
      <c r="J1778" s="216" t="str">
        <f aca="true">IF(ISERROR($V1778),"",OFFSET('Smelter Look-up'!$I$4,$V1778-4,0))</f>
        <v/>
      </c>
      <c r="K1778" s="217"/>
      <c r="L1778" s="217"/>
      <c r="M1778" s="217"/>
      <c r="N1778" s="217"/>
      <c r="O1778" s="217"/>
      <c r="P1778" s="218"/>
      <c r="Q1778" s="219"/>
      <c r="R1778" s="220" t="str">
        <f aca="true">IF(ISERROR($V1778),"",OFFSET('Smelter Look-up'!$C$4,$V1778-4,0)&amp;"")</f>
        <v/>
      </c>
      <c r="S1778" s="221" t="str">
        <f aca="true">IF(B1778="","",IF(ISERROR(MATCH($E1778,CL,0)),"Unknown",INDIRECT("'C'!$A$"&amp;MATCH($E1778,CL,0)+1)))</f>
        <v/>
      </c>
      <c r="T1778" s="221" t="str">
        <f aca="true">IF(B1778="","",IF(ISERROR(MATCH($J1778,SorP!$B$1:$B$6279,0)),"",INDIRECT("'SorP'!$A$"&amp;MATCH($S1778&amp;$J1778,SorP!C:C,0))))</f>
        <v/>
      </c>
      <c r="U1778" s="222"/>
      <c r="V1778" s="223" t="e">
        <f aca="false">IF(C1778="",NA(),IF(OR(C1778="Smelter not listed",C1778="Smelter not yet identified"),MATCH($B1778&amp;$D1778,'Smelter Look-up'!$J:$J,0),MATCH($B1778&amp;$C1778,'Smelter Look-up'!$J:$J,0)))</f>
        <v>#N/A</v>
      </c>
      <c r="X1778" s="179" t="n">
        <f aca="false">IF(AND(C1778="Smelter not listed",OR(LEN(D1778)=0,LEN(E1778)=0)),1,0)</f>
        <v>0</v>
      </c>
      <c r="AB1778" s="224" t="str">
        <f aca="false">B1778&amp;C1778</f>
        <v/>
      </c>
    </row>
    <row r="1779" s="179" customFormat="true" ht="20.25" hidden="false" customHeight="false" outlineLevel="0" collapsed="false">
      <c r="A1779" s="221"/>
      <c r="B1779" s="211" t="str">
        <f aca="false">IF(LEN(A1779)=0,"",INDEX('Smelter Look-up'!$A:$A,MATCH($A1779,'Smelter Look-up'!$E:$E,0)))</f>
        <v/>
      </c>
      <c r="C1779" s="212" t="str">
        <f aca="false">IF(LEN(A1779)=0,"",INDEX('Smelter Look-up'!$C:$C,MATCH($A1779,'Smelter Look-up'!$E:$E,0)))</f>
        <v/>
      </c>
      <c r="D1779" s="213"/>
      <c r="E1779" s="211" t="str">
        <f aca="true">IF(ISERROR($V1779),"",OFFSET('Smelter Look-up'!$D$4,$V1779-4,0)&amp;"")</f>
        <v/>
      </c>
      <c r="F1779" s="214" t="str">
        <f aca="true">IF(ISERROR($V1779),"",OFFSET('Smelter Look-up'!$E$4,$V1779-4,0))</f>
        <v/>
      </c>
      <c r="G1779" s="214" t="str">
        <f aca="true">IF(C1779=$X$4,IF(ISERROR($V1779),"Enter smelter details","RMI"),IF(ISERROR($V1779),"",OFFSET('Smelter Look-up'!$F$4,$V1779-4,0)))</f>
        <v/>
      </c>
      <c r="H1779" s="215" t="str">
        <f aca="true">IF(ISERROR($V1779),"",OFFSET('Smelter Look-up'!$G$4,$V1779-4,0))</f>
        <v/>
      </c>
      <c r="I1779" s="216" t="str">
        <f aca="true">IF(ISERROR($V1779),"",OFFSET('Smelter Look-up'!$H$4,$V1779-4,0))</f>
        <v/>
      </c>
      <c r="J1779" s="216" t="str">
        <f aca="true">IF(ISERROR($V1779),"",OFFSET('Smelter Look-up'!$I$4,$V1779-4,0))</f>
        <v/>
      </c>
      <c r="K1779" s="217"/>
      <c r="L1779" s="217"/>
      <c r="M1779" s="217"/>
      <c r="N1779" s="217"/>
      <c r="O1779" s="217"/>
      <c r="P1779" s="218"/>
      <c r="Q1779" s="219"/>
      <c r="R1779" s="220" t="str">
        <f aca="true">IF(ISERROR($V1779),"",OFFSET('Smelter Look-up'!$C$4,$V1779-4,0)&amp;"")</f>
        <v/>
      </c>
      <c r="S1779" s="221" t="str">
        <f aca="true">IF(B1779="","",IF(ISERROR(MATCH($E1779,CL,0)),"Unknown",INDIRECT("'C'!$A$"&amp;MATCH($E1779,CL,0)+1)))</f>
        <v/>
      </c>
      <c r="T1779" s="221" t="str">
        <f aca="true">IF(B1779="","",IF(ISERROR(MATCH($J1779,SorP!$B$1:$B$6279,0)),"",INDIRECT("'SorP'!$A$"&amp;MATCH($S1779&amp;$J1779,SorP!C:C,0))))</f>
        <v/>
      </c>
      <c r="U1779" s="222"/>
      <c r="V1779" s="223" t="e">
        <f aca="false">IF(C1779="",NA(),IF(OR(C1779="Smelter not listed",C1779="Smelter not yet identified"),MATCH($B1779&amp;$D1779,'Smelter Look-up'!$J:$J,0),MATCH($B1779&amp;$C1779,'Smelter Look-up'!$J:$J,0)))</f>
        <v>#N/A</v>
      </c>
      <c r="X1779" s="179" t="n">
        <f aca="false">IF(AND(C1779="Smelter not listed",OR(LEN(D1779)=0,LEN(E1779)=0)),1,0)</f>
        <v>0</v>
      </c>
      <c r="AB1779" s="224" t="str">
        <f aca="false">B1779&amp;C1779</f>
        <v/>
      </c>
    </row>
    <row r="1780" s="179" customFormat="true" ht="20.25" hidden="false" customHeight="false" outlineLevel="0" collapsed="false">
      <c r="A1780" s="221"/>
      <c r="B1780" s="211" t="str">
        <f aca="false">IF(LEN(A1780)=0,"",INDEX('Smelter Look-up'!$A:$A,MATCH($A1780,'Smelter Look-up'!$E:$E,0)))</f>
        <v/>
      </c>
      <c r="C1780" s="212" t="str">
        <f aca="false">IF(LEN(A1780)=0,"",INDEX('Smelter Look-up'!$C:$C,MATCH($A1780,'Smelter Look-up'!$E:$E,0)))</f>
        <v/>
      </c>
      <c r="D1780" s="213"/>
      <c r="E1780" s="211" t="str">
        <f aca="true">IF(ISERROR($V1780),"",OFFSET('Smelter Look-up'!$D$4,$V1780-4,0)&amp;"")</f>
        <v/>
      </c>
      <c r="F1780" s="214" t="str">
        <f aca="true">IF(ISERROR($V1780),"",OFFSET('Smelter Look-up'!$E$4,$V1780-4,0))</f>
        <v/>
      </c>
      <c r="G1780" s="214" t="str">
        <f aca="true">IF(C1780=$X$4,IF(ISERROR($V1780),"Enter smelter details","RMI"),IF(ISERROR($V1780),"",OFFSET('Smelter Look-up'!$F$4,$V1780-4,0)))</f>
        <v/>
      </c>
      <c r="H1780" s="215" t="str">
        <f aca="true">IF(ISERROR($V1780),"",OFFSET('Smelter Look-up'!$G$4,$V1780-4,0))</f>
        <v/>
      </c>
      <c r="I1780" s="216" t="str">
        <f aca="true">IF(ISERROR($V1780),"",OFFSET('Smelter Look-up'!$H$4,$V1780-4,0))</f>
        <v/>
      </c>
      <c r="J1780" s="216" t="str">
        <f aca="true">IF(ISERROR($V1780),"",OFFSET('Smelter Look-up'!$I$4,$V1780-4,0))</f>
        <v/>
      </c>
      <c r="K1780" s="217"/>
      <c r="L1780" s="217"/>
      <c r="M1780" s="217"/>
      <c r="N1780" s="217"/>
      <c r="O1780" s="217"/>
      <c r="P1780" s="218"/>
      <c r="Q1780" s="219"/>
      <c r="R1780" s="220" t="str">
        <f aca="true">IF(ISERROR($V1780),"",OFFSET('Smelter Look-up'!$C$4,$V1780-4,0)&amp;"")</f>
        <v/>
      </c>
      <c r="S1780" s="221" t="str">
        <f aca="true">IF(B1780="","",IF(ISERROR(MATCH($E1780,CL,0)),"Unknown",INDIRECT("'C'!$A$"&amp;MATCH($E1780,CL,0)+1)))</f>
        <v/>
      </c>
      <c r="T1780" s="221" t="str">
        <f aca="true">IF(B1780="","",IF(ISERROR(MATCH($J1780,SorP!$B$1:$B$6279,0)),"",INDIRECT("'SorP'!$A$"&amp;MATCH($S1780&amp;$J1780,SorP!C:C,0))))</f>
        <v/>
      </c>
      <c r="U1780" s="222"/>
      <c r="V1780" s="223" t="e">
        <f aca="false">IF(C1780="",NA(),IF(OR(C1780="Smelter not listed",C1780="Smelter not yet identified"),MATCH($B1780&amp;$D1780,'Smelter Look-up'!$J:$J,0),MATCH($B1780&amp;$C1780,'Smelter Look-up'!$J:$J,0)))</f>
        <v>#N/A</v>
      </c>
      <c r="X1780" s="179" t="n">
        <f aca="false">IF(AND(C1780="Smelter not listed",OR(LEN(D1780)=0,LEN(E1780)=0)),1,0)</f>
        <v>0</v>
      </c>
      <c r="AB1780" s="224" t="str">
        <f aca="false">B1780&amp;C1780</f>
        <v/>
      </c>
    </row>
    <row r="1781" s="179" customFormat="true" ht="20.25" hidden="false" customHeight="false" outlineLevel="0" collapsed="false">
      <c r="A1781" s="221"/>
      <c r="B1781" s="211" t="str">
        <f aca="false">IF(LEN(A1781)=0,"",INDEX('Smelter Look-up'!$A:$A,MATCH($A1781,'Smelter Look-up'!$E:$E,0)))</f>
        <v/>
      </c>
      <c r="C1781" s="212" t="str">
        <f aca="false">IF(LEN(A1781)=0,"",INDEX('Smelter Look-up'!$C:$C,MATCH($A1781,'Smelter Look-up'!$E:$E,0)))</f>
        <v/>
      </c>
      <c r="D1781" s="213"/>
      <c r="E1781" s="211" t="str">
        <f aca="true">IF(ISERROR($V1781),"",OFFSET('Smelter Look-up'!$D$4,$V1781-4,0)&amp;"")</f>
        <v/>
      </c>
      <c r="F1781" s="214" t="str">
        <f aca="true">IF(ISERROR($V1781),"",OFFSET('Smelter Look-up'!$E$4,$V1781-4,0))</f>
        <v/>
      </c>
      <c r="G1781" s="214" t="str">
        <f aca="true">IF(C1781=$X$4,IF(ISERROR($V1781),"Enter smelter details","RMI"),IF(ISERROR($V1781),"",OFFSET('Smelter Look-up'!$F$4,$V1781-4,0)))</f>
        <v/>
      </c>
      <c r="H1781" s="215" t="str">
        <f aca="true">IF(ISERROR($V1781),"",OFFSET('Smelter Look-up'!$G$4,$V1781-4,0))</f>
        <v/>
      </c>
      <c r="I1781" s="216" t="str">
        <f aca="true">IF(ISERROR($V1781),"",OFFSET('Smelter Look-up'!$H$4,$V1781-4,0))</f>
        <v/>
      </c>
      <c r="J1781" s="216" t="str">
        <f aca="true">IF(ISERROR($V1781),"",OFFSET('Smelter Look-up'!$I$4,$V1781-4,0))</f>
        <v/>
      </c>
      <c r="K1781" s="217"/>
      <c r="L1781" s="217"/>
      <c r="M1781" s="217"/>
      <c r="N1781" s="217"/>
      <c r="O1781" s="217"/>
      <c r="P1781" s="218"/>
      <c r="Q1781" s="219"/>
      <c r="R1781" s="220" t="str">
        <f aca="true">IF(ISERROR($V1781),"",OFFSET('Smelter Look-up'!$C$4,$V1781-4,0)&amp;"")</f>
        <v/>
      </c>
      <c r="S1781" s="221" t="str">
        <f aca="true">IF(B1781="","",IF(ISERROR(MATCH($E1781,CL,0)),"Unknown",INDIRECT("'C'!$A$"&amp;MATCH($E1781,CL,0)+1)))</f>
        <v/>
      </c>
      <c r="T1781" s="221" t="str">
        <f aca="true">IF(B1781="","",IF(ISERROR(MATCH($J1781,SorP!$B$1:$B$6279,0)),"",INDIRECT("'SorP'!$A$"&amp;MATCH($S1781&amp;$J1781,SorP!C:C,0))))</f>
        <v/>
      </c>
      <c r="U1781" s="222"/>
      <c r="V1781" s="223" t="e">
        <f aca="false">IF(C1781="",NA(),IF(OR(C1781="Smelter not listed",C1781="Smelter not yet identified"),MATCH($B1781&amp;$D1781,'Smelter Look-up'!$J:$J,0),MATCH($B1781&amp;$C1781,'Smelter Look-up'!$J:$J,0)))</f>
        <v>#N/A</v>
      </c>
      <c r="X1781" s="179" t="n">
        <f aca="false">IF(AND(C1781="Smelter not listed",OR(LEN(D1781)=0,LEN(E1781)=0)),1,0)</f>
        <v>0</v>
      </c>
      <c r="AB1781" s="224" t="str">
        <f aca="false">B1781&amp;C1781</f>
        <v/>
      </c>
    </row>
    <row r="1782" s="179" customFormat="true" ht="20.25" hidden="false" customHeight="false" outlineLevel="0" collapsed="false">
      <c r="A1782" s="221"/>
      <c r="B1782" s="211" t="str">
        <f aca="false">IF(LEN(A1782)=0,"",INDEX('Smelter Look-up'!$A:$A,MATCH($A1782,'Smelter Look-up'!$E:$E,0)))</f>
        <v/>
      </c>
      <c r="C1782" s="212" t="str">
        <f aca="false">IF(LEN(A1782)=0,"",INDEX('Smelter Look-up'!$C:$C,MATCH($A1782,'Smelter Look-up'!$E:$E,0)))</f>
        <v/>
      </c>
      <c r="D1782" s="213"/>
      <c r="E1782" s="211" t="str">
        <f aca="true">IF(ISERROR($V1782),"",OFFSET('Smelter Look-up'!$D$4,$V1782-4,0)&amp;"")</f>
        <v/>
      </c>
      <c r="F1782" s="214" t="str">
        <f aca="true">IF(ISERROR($V1782),"",OFFSET('Smelter Look-up'!$E$4,$V1782-4,0))</f>
        <v/>
      </c>
      <c r="G1782" s="214" t="str">
        <f aca="true">IF(C1782=$X$4,IF(ISERROR($V1782),"Enter smelter details","RMI"),IF(ISERROR($V1782),"",OFFSET('Smelter Look-up'!$F$4,$V1782-4,0)))</f>
        <v/>
      </c>
      <c r="H1782" s="215" t="str">
        <f aca="true">IF(ISERROR($V1782),"",OFFSET('Smelter Look-up'!$G$4,$V1782-4,0))</f>
        <v/>
      </c>
      <c r="I1782" s="216" t="str">
        <f aca="true">IF(ISERROR($V1782),"",OFFSET('Smelter Look-up'!$H$4,$V1782-4,0))</f>
        <v/>
      </c>
      <c r="J1782" s="216" t="str">
        <f aca="true">IF(ISERROR($V1782),"",OFFSET('Smelter Look-up'!$I$4,$V1782-4,0))</f>
        <v/>
      </c>
      <c r="K1782" s="217"/>
      <c r="L1782" s="217"/>
      <c r="M1782" s="217"/>
      <c r="N1782" s="217"/>
      <c r="O1782" s="217"/>
      <c r="P1782" s="218"/>
      <c r="Q1782" s="219"/>
      <c r="R1782" s="220" t="str">
        <f aca="true">IF(ISERROR($V1782),"",OFFSET('Smelter Look-up'!$C$4,$V1782-4,0)&amp;"")</f>
        <v/>
      </c>
      <c r="S1782" s="221" t="str">
        <f aca="true">IF(B1782="","",IF(ISERROR(MATCH($E1782,CL,0)),"Unknown",INDIRECT("'C'!$A$"&amp;MATCH($E1782,CL,0)+1)))</f>
        <v/>
      </c>
      <c r="T1782" s="221" t="str">
        <f aca="true">IF(B1782="","",IF(ISERROR(MATCH($J1782,SorP!$B$1:$B$6279,0)),"",INDIRECT("'SorP'!$A$"&amp;MATCH($S1782&amp;$J1782,SorP!C:C,0))))</f>
        <v/>
      </c>
      <c r="U1782" s="222"/>
      <c r="V1782" s="223" t="e">
        <f aca="false">IF(C1782="",NA(),IF(OR(C1782="Smelter not listed",C1782="Smelter not yet identified"),MATCH($B1782&amp;$D1782,'Smelter Look-up'!$J:$J,0),MATCH($B1782&amp;$C1782,'Smelter Look-up'!$J:$J,0)))</f>
        <v>#N/A</v>
      </c>
      <c r="X1782" s="179" t="n">
        <f aca="false">IF(AND(C1782="Smelter not listed",OR(LEN(D1782)=0,LEN(E1782)=0)),1,0)</f>
        <v>0</v>
      </c>
      <c r="AB1782" s="224" t="str">
        <f aca="false">B1782&amp;C1782</f>
        <v/>
      </c>
    </row>
    <row r="1783" s="179" customFormat="true" ht="20.25" hidden="false" customHeight="false" outlineLevel="0" collapsed="false">
      <c r="A1783" s="221"/>
      <c r="B1783" s="211" t="str">
        <f aca="false">IF(LEN(A1783)=0,"",INDEX('Smelter Look-up'!$A:$A,MATCH($A1783,'Smelter Look-up'!$E:$E,0)))</f>
        <v/>
      </c>
      <c r="C1783" s="212" t="str">
        <f aca="false">IF(LEN(A1783)=0,"",INDEX('Smelter Look-up'!$C:$C,MATCH($A1783,'Smelter Look-up'!$E:$E,0)))</f>
        <v/>
      </c>
      <c r="D1783" s="213"/>
      <c r="E1783" s="211" t="str">
        <f aca="true">IF(ISERROR($V1783),"",OFFSET('Smelter Look-up'!$D$4,$V1783-4,0)&amp;"")</f>
        <v/>
      </c>
      <c r="F1783" s="214" t="str">
        <f aca="true">IF(ISERROR($V1783),"",OFFSET('Smelter Look-up'!$E$4,$V1783-4,0))</f>
        <v/>
      </c>
      <c r="G1783" s="214" t="str">
        <f aca="true">IF(C1783=$X$4,IF(ISERROR($V1783),"Enter smelter details","RMI"),IF(ISERROR($V1783),"",OFFSET('Smelter Look-up'!$F$4,$V1783-4,0)))</f>
        <v/>
      </c>
      <c r="H1783" s="215" t="str">
        <f aca="true">IF(ISERROR($V1783),"",OFFSET('Smelter Look-up'!$G$4,$V1783-4,0))</f>
        <v/>
      </c>
      <c r="I1783" s="216" t="str">
        <f aca="true">IF(ISERROR($V1783),"",OFFSET('Smelter Look-up'!$H$4,$V1783-4,0))</f>
        <v/>
      </c>
      <c r="J1783" s="216" t="str">
        <f aca="true">IF(ISERROR($V1783),"",OFFSET('Smelter Look-up'!$I$4,$V1783-4,0))</f>
        <v/>
      </c>
      <c r="K1783" s="217"/>
      <c r="L1783" s="217"/>
      <c r="M1783" s="217"/>
      <c r="N1783" s="217"/>
      <c r="O1783" s="217"/>
      <c r="P1783" s="218"/>
      <c r="Q1783" s="219"/>
      <c r="R1783" s="220" t="str">
        <f aca="true">IF(ISERROR($V1783),"",OFFSET('Smelter Look-up'!$C$4,$V1783-4,0)&amp;"")</f>
        <v/>
      </c>
      <c r="S1783" s="221" t="str">
        <f aca="true">IF(B1783="","",IF(ISERROR(MATCH($E1783,CL,0)),"Unknown",INDIRECT("'C'!$A$"&amp;MATCH($E1783,CL,0)+1)))</f>
        <v/>
      </c>
      <c r="T1783" s="221" t="str">
        <f aca="true">IF(B1783="","",IF(ISERROR(MATCH($J1783,SorP!$B$1:$B$6279,0)),"",INDIRECT("'SorP'!$A$"&amp;MATCH($S1783&amp;$J1783,SorP!C:C,0))))</f>
        <v/>
      </c>
      <c r="U1783" s="222"/>
      <c r="V1783" s="223" t="e">
        <f aca="false">IF(C1783="",NA(),IF(OR(C1783="Smelter not listed",C1783="Smelter not yet identified"),MATCH($B1783&amp;$D1783,'Smelter Look-up'!$J:$J,0),MATCH($B1783&amp;$C1783,'Smelter Look-up'!$J:$J,0)))</f>
        <v>#N/A</v>
      </c>
      <c r="X1783" s="179" t="n">
        <f aca="false">IF(AND(C1783="Smelter not listed",OR(LEN(D1783)=0,LEN(E1783)=0)),1,0)</f>
        <v>0</v>
      </c>
      <c r="AB1783" s="224" t="str">
        <f aca="false">B1783&amp;C1783</f>
        <v/>
      </c>
    </row>
    <row r="1784" s="179" customFormat="true" ht="20.25" hidden="false" customHeight="false" outlineLevel="0" collapsed="false">
      <c r="A1784" s="221"/>
      <c r="B1784" s="211" t="str">
        <f aca="false">IF(LEN(A1784)=0,"",INDEX('Smelter Look-up'!$A:$A,MATCH($A1784,'Smelter Look-up'!$E:$E,0)))</f>
        <v/>
      </c>
      <c r="C1784" s="212" t="str">
        <f aca="false">IF(LEN(A1784)=0,"",INDEX('Smelter Look-up'!$C:$C,MATCH($A1784,'Smelter Look-up'!$E:$E,0)))</f>
        <v/>
      </c>
      <c r="D1784" s="213"/>
      <c r="E1784" s="211" t="str">
        <f aca="true">IF(ISERROR($V1784),"",OFFSET('Smelter Look-up'!$D$4,$V1784-4,0)&amp;"")</f>
        <v/>
      </c>
      <c r="F1784" s="214" t="str">
        <f aca="true">IF(ISERROR($V1784),"",OFFSET('Smelter Look-up'!$E$4,$V1784-4,0))</f>
        <v/>
      </c>
      <c r="G1784" s="214" t="str">
        <f aca="true">IF(C1784=$X$4,IF(ISERROR($V1784),"Enter smelter details","RMI"),IF(ISERROR($V1784),"",OFFSET('Smelter Look-up'!$F$4,$V1784-4,0)))</f>
        <v/>
      </c>
      <c r="H1784" s="215" t="str">
        <f aca="true">IF(ISERROR($V1784),"",OFFSET('Smelter Look-up'!$G$4,$V1784-4,0))</f>
        <v/>
      </c>
      <c r="I1784" s="216" t="str">
        <f aca="true">IF(ISERROR($V1784),"",OFFSET('Smelter Look-up'!$H$4,$V1784-4,0))</f>
        <v/>
      </c>
      <c r="J1784" s="216" t="str">
        <f aca="true">IF(ISERROR($V1784),"",OFFSET('Smelter Look-up'!$I$4,$V1784-4,0))</f>
        <v/>
      </c>
      <c r="K1784" s="217"/>
      <c r="L1784" s="217"/>
      <c r="M1784" s="217"/>
      <c r="N1784" s="217"/>
      <c r="O1784" s="217"/>
      <c r="P1784" s="218"/>
      <c r="Q1784" s="219"/>
      <c r="R1784" s="220" t="str">
        <f aca="true">IF(ISERROR($V1784),"",OFFSET('Smelter Look-up'!$C$4,$V1784-4,0)&amp;"")</f>
        <v/>
      </c>
      <c r="S1784" s="221" t="str">
        <f aca="true">IF(B1784="","",IF(ISERROR(MATCH($E1784,CL,0)),"Unknown",INDIRECT("'C'!$A$"&amp;MATCH($E1784,CL,0)+1)))</f>
        <v/>
      </c>
      <c r="T1784" s="221" t="str">
        <f aca="true">IF(B1784="","",IF(ISERROR(MATCH($J1784,SorP!$B$1:$B$6279,0)),"",INDIRECT("'SorP'!$A$"&amp;MATCH($S1784&amp;$J1784,SorP!C:C,0))))</f>
        <v/>
      </c>
      <c r="U1784" s="222"/>
      <c r="V1784" s="223" t="e">
        <f aca="false">IF(C1784="",NA(),IF(OR(C1784="Smelter not listed",C1784="Smelter not yet identified"),MATCH($B1784&amp;$D1784,'Smelter Look-up'!$J:$J,0),MATCH($B1784&amp;$C1784,'Smelter Look-up'!$J:$J,0)))</f>
        <v>#N/A</v>
      </c>
      <c r="X1784" s="179" t="n">
        <f aca="false">IF(AND(C1784="Smelter not listed",OR(LEN(D1784)=0,LEN(E1784)=0)),1,0)</f>
        <v>0</v>
      </c>
      <c r="AB1784" s="224" t="str">
        <f aca="false">B1784&amp;C1784</f>
        <v/>
      </c>
    </row>
    <row r="1785" s="179" customFormat="true" ht="20.25" hidden="false" customHeight="false" outlineLevel="0" collapsed="false">
      <c r="A1785" s="221"/>
      <c r="B1785" s="211" t="str">
        <f aca="false">IF(LEN(A1785)=0,"",INDEX('Smelter Look-up'!$A:$A,MATCH($A1785,'Smelter Look-up'!$E:$E,0)))</f>
        <v/>
      </c>
      <c r="C1785" s="212" t="str">
        <f aca="false">IF(LEN(A1785)=0,"",INDEX('Smelter Look-up'!$C:$C,MATCH($A1785,'Smelter Look-up'!$E:$E,0)))</f>
        <v/>
      </c>
      <c r="D1785" s="213"/>
      <c r="E1785" s="211" t="str">
        <f aca="true">IF(ISERROR($V1785),"",OFFSET('Smelter Look-up'!$D$4,$V1785-4,0)&amp;"")</f>
        <v/>
      </c>
      <c r="F1785" s="214" t="str">
        <f aca="true">IF(ISERROR($V1785),"",OFFSET('Smelter Look-up'!$E$4,$V1785-4,0))</f>
        <v/>
      </c>
      <c r="G1785" s="214" t="str">
        <f aca="true">IF(C1785=$X$4,IF(ISERROR($V1785),"Enter smelter details","RMI"),IF(ISERROR($V1785),"",OFFSET('Smelter Look-up'!$F$4,$V1785-4,0)))</f>
        <v/>
      </c>
      <c r="H1785" s="215" t="str">
        <f aca="true">IF(ISERROR($V1785),"",OFFSET('Smelter Look-up'!$G$4,$V1785-4,0))</f>
        <v/>
      </c>
      <c r="I1785" s="216" t="str">
        <f aca="true">IF(ISERROR($V1785),"",OFFSET('Smelter Look-up'!$H$4,$V1785-4,0))</f>
        <v/>
      </c>
      <c r="J1785" s="216" t="str">
        <f aca="true">IF(ISERROR($V1785),"",OFFSET('Smelter Look-up'!$I$4,$V1785-4,0))</f>
        <v/>
      </c>
      <c r="K1785" s="217"/>
      <c r="L1785" s="217"/>
      <c r="M1785" s="217"/>
      <c r="N1785" s="217"/>
      <c r="O1785" s="217"/>
      <c r="P1785" s="218"/>
      <c r="Q1785" s="219"/>
      <c r="R1785" s="220" t="str">
        <f aca="true">IF(ISERROR($V1785),"",OFFSET('Smelter Look-up'!$C$4,$V1785-4,0)&amp;"")</f>
        <v/>
      </c>
      <c r="S1785" s="221" t="str">
        <f aca="true">IF(B1785="","",IF(ISERROR(MATCH($E1785,CL,0)),"Unknown",INDIRECT("'C'!$A$"&amp;MATCH($E1785,CL,0)+1)))</f>
        <v/>
      </c>
      <c r="T1785" s="221" t="str">
        <f aca="true">IF(B1785="","",IF(ISERROR(MATCH($J1785,SorP!$B$1:$B$6279,0)),"",INDIRECT("'SorP'!$A$"&amp;MATCH($S1785&amp;$J1785,SorP!C:C,0))))</f>
        <v/>
      </c>
      <c r="U1785" s="222"/>
      <c r="V1785" s="223" t="e">
        <f aca="false">IF(C1785="",NA(),IF(OR(C1785="Smelter not listed",C1785="Smelter not yet identified"),MATCH($B1785&amp;$D1785,'Smelter Look-up'!$J:$J,0),MATCH($B1785&amp;$C1785,'Smelter Look-up'!$J:$J,0)))</f>
        <v>#N/A</v>
      </c>
      <c r="X1785" s="179" t="n">
        <f aca="false">IF(AND(C1785="Smelter not listed",OR(LEN(D1785)=0,LEN(E1785)=0)),1,0)</f>
        <v>0</v>
      </c>
      <c r="AB1785" s="224" t="str">
        <f aca="false">B1785&amp;C1785</f>
        <v/>
      </c>
    </row>
    <row r="1786" s="179" customFormat="true" ht="20.25" hidden="false" customHeight="false" outlineLevel="0" collapsed="false">
      <c r="A1786" s="221"/>
      <c r="B1786" s="211" t="str">
        <f aca="false">IF(LEN(A1786)=0,"",INDEX('Smelter Look-up'!$A:$A,MATCH($A1786,'Smelter Look-up'!$E:$E,0)))</f>
        <v/>
      </c>
      <c r="C1786" s="212" t="str">
        <f aca="false">IF(LEN(A1786)=0,"",INDEX('Smelter Look-up'!$C:$C,MATCH($A1786,'Smelter Look-up'!$E:$E,0)))</f>
        <v/>
      </c>
      <c r="D1786" s="213"/>
      <c r="E1786" s="211" t="str">
        <f aca="true">IF(ISERROR($V1786),"",OFFSET('Smelter Look-up'!$D$4,$V1786-4,0)&amp;"")</f>
        <v/>
      </c>
      <c r="F1786" s="214" t="str">
        <f aca="true">IF(ISERROR($V1786),"",OFFSET('Smelter Look-up'!$E$4,$V1786-4,0))</f>
        <v/>
      </c>
      <c r="G1786" s="214" t="str">
        <f aca="true">IF(C1786=$X$4,IF(ISERROR($V1786),"Enter smelter details","RMI"),IF(ISERROR($V1786),"",OFFSET('Smelter Look-up'!$F$4,$V1786-4,0)))</f>
        <v/>
      </c>
      <c r="H1786" s="215" t="str">
        <f aca="true">IF(ISERROR($V1786),"",OFFSET('Smelter Look-up'!$G$4,$V1786-4,0))</f>
        <v/>
      </c>
      <c r="I1786" s="216" t="str">
        <f aca="true">IF(ISERROR($V1786),"",OFFSET('Smelter Look-up'!$H$4,$V1786-4,0))</f>
        <v/>
      </c>
      <c r="J1786" s="216" t="str">
        <f aca="true">IF(ISERROR($V1786),"",OFFSET('Smelter Look-up'!$I$4,$V1786-4,0))</f>
        <v/>
      </c>
      <c r="K1786" s="217"/>
      <c r="L1786" s="217"/>
      <c r="M1786" s="217"/>
      <c r="N1786" s="217"/>
      <c r="O1786" s="217"/>
      <c r="P1786" s="218"/>
      <c r="Q1786" s="219"/>
      <c r="R1786" s="220" t="str">
        <f aca="true">IF(ISERROR($V1786),"",OFFSET('Smelter Look-up'!$C$4,$V1786-4,0)&amp;"")</f>
        <v/>
      </c>
      <c r="S1786" s="221" t="str">
        <f aca="true">IF(B1786="","",IF(ISERROR(MATCH($E1786,CL,0)),"Unknown",INDIRECT("'C'!$A$"&amp;MATCH($E1786,CL,0)+1)))</f>
        <v/>
      </c>
      <c r="T1786" s="221" t="str">
        <f aca="true">IF(B1786="","",IF(ISERROR(MATCH($J1786,SorP!$B$1:$B$6279,0)),"",INDIRECT("'SorP'!$A$"&amp;MATCH($S1786&amp;$J1786,SorP!C:C,0))))</f>
        <v/>
      </c>
      <c r="U1786" s="222"/>
      <c r="V1786" s="223" t="e">
        <f aca="false">IF(C1786="",NA(),IF(OR(C1786="Smelter not listed",C1786="Smelter not yet identified"),MATCH($B1786&amp;$D1786,'Smelter Look-up'!$J:$J,0),MATCH($B1786&amp;$C1786,'Smelter Look-up'!$J:$J,0)))</f>
        <v>#N/A</v>
      </c>
      <c r="X1786" s="179" t="n">
        <f aca="false">IF(AND(C1786="Smelter not listed",OR(LEN(D1786)=0,LEN(E1786)=0)),1,0)</f>
        <v>0</v>
      </c>
      <c r="AB1786" s="224" t="str">
        <f aca="false">B1786&amp;C1786</f>
        <v/>
      </c>
    </row>
    <row r="1787" s="179" customFormat="true" ht="20.25" hidden="false" customHeight="false" outlineLevel="0" collapsed="false">
      <c r="A1787" s="221"/>
      <c r="B1787" s="211" t="str">
        <f aca="false">IF(LEN(A1787)=0,"",INDEX('Smelter Look-up'!$A:$A,MATCH($A1787,'Smelter Look-up'!$E:$E,0)))</f>
        <v/>
      </c>
      <c r="C1787" s="212" t="str">
        <f aca="false">IF(LEN(A1787)=0,"",INDEX('Smelter Look-up'!$C:$C,MATCH($A1787,'Smelter Look-up'!$E:$E,0)))</f>
        <v/>
      </c>
      <c r="D1787" s="213"/>
      <c r="E1787" s="211" t="str">
        <f aca="true">IF(ISERROR($V1787),"",OFFSET('Smelter Look-up'!$D$4,$V1787-4,0)&amp;"")</f>
        <v/>
      </c>
      <c r="F1787" s="214" t="str">
        <f aca="true">IF(ISERROR($V1787),"",OFFSET('Smelter Look-up'!$E$4,$V1787-4,0))</f>
        <v/>
      </c>
      <c r="G1787" s="214" t="str">
        <f aca="true">IF(C1787=$X$4,IF(ISERROR($V1787),"Enter smelter details","RMI"),IF(ISERROR($V1787),"",OFFSET('Smelter Look-up'!$F$4,$V1787-4,0)))</f>
        <v/>
      </c>
      <c r="H1787" s="215" t="str">
        <f aca="true">IF(ISERROR($V1787),"",OFFSET('Smelter Look-up'!$G$4,$V1787-4,0))</f>
        <v/>
      </c>
      <c r="I1787" s="216" t="str">
        <f aca="true">IF(ISERROR($V1787),"",OFFSET('Smelter Look-up'!$H$4,$V1787-4,0))</f>
        <v/>
      </c>
      <c r="J1787" s="216" t="str">
        <f aca="true">IF(ISERROR($V1787),"",OFFSET('Smelter Look-up'!$I$4,$V1787-4,0))</f>
        <v/>
      </c>
      <c r="K1787" s="217"/>
      <c r="L1787" s="217"/>
      <c r="M1787" s="217"/>
      <c r="N1787" s="217"/>
      <c r="O1787" s="217"/>
      <c r="P1787" s="218"/>
      <c r="Q1787" s="219"/>
      <c r="R1787" s="220" t="str">
        <f aca="true">IF(ISERROR($V1787),"",OFFSET('Smelter Look-up'!$C$4,$V1787-4,0)&amp;"")</f>
        <v/>
      </c>
      <c r="S1787" s="221" t="str">
        <f aca="true">IF(B1787="","",IF(ISERROR(MATCH($E1787,CL,0)),"Unknown",INDIRECT("'C'!$A$"&amp;MATCH($E1787,CL,0)+1)))</f>
        <v/>
      </c>
      <c r="T1787" s="221" t="str">
        <f aca="true">IF(B1787="","",IF(ISERROR(MATCH($J1787,SorP!$B$1:$B$6279,0)),"",INDIRECT("'SorP'!$A$"&amp;MATCH($S1787&amp;$J1787,SorP!C:C,0))))</f>
        <v/>
      </c>
      <c r="U1787" s="222"/>
      <c r="V1787" s="223" t="e">
        <f aca="false">IF(C1787="",NA(),IF(OR(C1787="Smelter not listed",C1787="Smelter not yet identified"),MATCH($B1787&amp;$D1787,'Smelter Look-up'!$J:$J,0),MATCH($B1787&amp;$C1787,'Smelter Look-up'!$J:$J,0)))</f>
        <v>#N/A</v>
      </c>
      <c r="X1787" s="179" t="n">
        <f aca="false">IF(AND(C1787="Smelter not listed",OR(LEN(D1787)=0,LEN(E1787)=0)),1,0)</f>
        <v>0</v>
      </c>
      <c r="AB1787" s="224" t="str">
        <f aca="false">B1787&amp;C1787</f>
        <v/>
      </c>
    </row>
    <row r="1788" s="179" customFormat="true" ht="20.25" hidden="false" customHeight="false" outlineLevel="0" collapsed="false">
      <c r="A1788" s="221"/>
      <c r="B1788" s="211" t="str">
        <f aca="false">IF(LEN(A1788)=0,"",INDEX('Smelter Look-up'!$A:$A,MATCH($A1788,'Smelter Look-up'!$E:$E,0)))</f>
        <v/>
      </c>
      <c r="C1788" s="212" t="str">
        <f aca="false">IF(LEN(A1788)=0,"",INDEX('Smelter Look-up'!$C:$C,MATCH($A1788,'Smelter Look-up'!$E:$E,0)))</f>
        <v/>
      </c>
      <c r="D1788" s="213"/>
      <c r="E1788" s="211" t="str">
        <f aca="true">IF(ISERROR($V1788),"",OFFSET('Smelter Look-up'!$D$4,$V1788-4,0)&amp;"")</f>
        <v/>
      </c>
      <c r="F1788" s="214" t="str">
        <f aca="true">IF(ISERROR($V1788),"",OFFSET('Smelter Look-up'!$E$4,$V1788-4,0))</f>
        <v/>
      </c>
      <c r="G1788" s="214" t="str">
        <f aca="true">IF(C1788=$X$4,IF(ISERROR($V1788),"Enter smelter details","RMI"),IF(ISERROR($V1788),"",OFFSET('Smelter Look-up'!$F$4,$V1788-4,0)))</f>
        <v/>
      </c>
      <c r="H1788" s="215" t="str">
        <f aca="true">IF(ISERROR($V1788),"",OFFSET('Smelter Look-up'!$G$4,$V1788-4,0))</f>
        <v/>
      </c>
      <c r="I1788" s="216" t="str">
        <f aca="true">IF(ISERROR($V1788),"",OFFSET('Smelter Look-up'!$H$4,$V1788-4,0))</f>
        <v/>
      </c>
      <c r="J1788" s="216" t="str">
        <f aca="true">IF(ISERROR($V1788),"",OFFSET('Smelter Look-up'!$I$4,$V1788-4,0))</f>
        <v/>
      </c>
      <c r="K1788" s="217"/>
      <c r="L1788" s="217"/>
      <c r="M1788" s="217"/>
      <c r="N1788" s="217"/>
      <c r="O1788" s="217"/>
      <c r="P1788" s="218"/>
      <c r="Q1788" s="219"/>
      <c r="R1788" s="220" t="str">
        <f aca="true">IF(ISERROR($V1788),"",OFFSET('Smelter Look-up'!$C$4,$V1788-4,0)&amp;"")</f>
        <v/>
      </c>
      <c r="S1788" s="221" t="str">
        <f aca="true">IF(B1788="","",IF(ISERROR(MATCH($E1788,CL,0)),"Unknown",INDIRECT("'C'!$A$"&amp;MATCH($E1788,CL,0)+1)))</f>
        <v/>
      </c>
      <c r="T1788" s="221" t="str">
        <f aca="true">IF(B1788="","",IF(ISERROR(MATCH($J1788,SorP!$B$1:$B$6279,0)),"",INDIRECT("'SorP'!$A$"&amp;MATCH($S1788&amp;$J1788,SorP!C:C,0))))</f>
        <v/>
      </c>
      <c r="U1788" s="222"/>
      <c r="V1788" s="223" t="e">
        <f aca="false">IF(C1788="",NA(),IF(OR(C1788="Smelter not listed",C1788="Smelter not yet identified"),MATCH($B1788&amp;$D1788,'Smelter Look-up'!$J:$J,0),MATCH($B1788&amp;$C1788,'Smelter Look-up'!$J:$J,0)))</f>
        <v>#N/A</v>
      </c>
      <c r="X1788" s="179" t="n">
        <f aca="false">IF(AND(C1788="Smelter not listed",OR(LEN(D1788)=0,LEN(E1788)=0)),1,0)</f>
        <v>0</v>
      </c>
      <c r="AB1788" s="224" t="str">
        <f aca="false">B1788&amp;C1788</f>
        <v/>
      </c>
    </row>
    <row r="1789" s="179" customFormat="true" ht="20.25" hidden="false" customHeight="false" outlineLevel="0" collapsed="false">
      <c r="A1789" s="221"/>
      <c r="B1789" s="211" t="str">
        <f aca="false">IF(LEN(A1789)=0,"",INDEX('Smelter Look-up'!$A:$A,MATCH($A1789,'Smelter Look-up'!$E:$E,0)))</f>
        <v/>
      </c>
      <c r="C1789" s="212" t="str">
        <f aca="false">IF(LEN(A1789)=0,"",INDEX('Smelter Look-up'!$C:$C,MATCH($A1789,'Smelter Look-up'!$E:$E,0)))</f>
        <v/>
      </c>
      <c r="D1789" s="213"/>
      <c r="E1789" s="211" t="str">
        <f aca="true">IF(ISERROR($V1789),"",OFFSET('Smelter Look-up'!$D$4,$V1789-4,0)&amp;"")</f>
        <v/>
      </c>
      <c r="F1789" s="214" t="str">
        <f aca="true">IF(ISERROR($V1789),"",OFFSET('Smelter Look-up'!$E$4,$V1789-4,0))</f>
        <v/>
      </c>
      <c r="G1789" s="214" t="str">
        <f aca="true">IF(C1789=$X$4,IF(ISERROR($V1789),"Enter smelter details","RMI"),IF(ISERROR($V1789),"",OFFSET('Smelter Look-up'!$F$4,$V1789-4,0)))</f>
        <v/>
      </c>
      <c r="H1789" s="215" t="str">
        <f aca="true">IF(ISERROR($V1789),"",OFFSET('Smelter Look-up'!$G$4,$V1789-4,0))</f>
        <v/>
      </c>
      <c r="I1789" s="216" t="str">
        <f aca="true">IF(ISERROR($V1789),"",OFFSET('Smelter Look-up'!$H$4,$V1789-4,0))</f>
        <v/>
      </c>
      <c r="J1789" s="216" t="str">
        <f aca="true">IF(ISERROR($V1789),"",OFFSET('Smelter Look-up'!$I$4,$V1789-4,0))</f>
        <v/>
      </c>
      <c r="K1789" s="217"/>
      <c r="L1789" s="217"/>
      <c r="M1789" s="217"/>
      <c r="N1789" s="217"/>
      <c r="O1789" s="217"/>
      <c r="P1789" s="218"/>
      <c r="Q1789" s="219"/>
      <c r="R1789" s="220" t="str">
        <f aca="true">IF(ISERROR($V1789),"",OFFSET('Smelter Look-up'!$C$4,$V1789-4,0)&amp;"")</f>
        <v/>
      </c>
      <c r="S1789" s="221" t="str">
        <f aca="true">IF(B1789="","",IF(ISERROR(MATCH($E1789,CL,0)),"Unknown",INDIRECT("'C'!$A$"&amp;MATCH($E1789,CL,0)+1)))</f>
        <v/>
      </c>
      <c r="T1789" s="221" t="str">
        <f aca="true">IF(B1789="","",IF(ISERROR(MATCH($J1789,SorP!$B$1:$B$6279,0)),"",INDIRECT("'SorP'!$A$"&amp;MATCH($S1789&amp;$J1789,SorP!C:C,0))))</f>
        <v/>
      </c>
      <c r="U1789" s="222"/>
      <c r="V1789" s="223" t="e">
        <f aca="false">IF(C1789="",NA(),IF(OR(C1789="Smelter not listed",C1789="Smelter not yet identified"),MATCH($B1789&amp;$D1789,'Smelter Look-up'!$J:$J,0),MATCH($B1789&amp;$C1789,'Smelter Look-up'!$J:$J,0)))</f>
        <v>#N/A</v>
      </c>
      <c r="X1789" s="179" t="n">
        <f aca="false">IF(AND(C1789="Smelter not listed",OR(LEN(D1789)=0,LEN(E1789)=0)),1,0)</f>
        <v>0</v>
      </c>
      <c r="AB1789" s="224" t="str">
        <f aca="false">B1789&amp;C1789</f>
        <v/>
      </c>
    </row>
    <row r="1790" s="179" customFormat="true" ht="20.25" hidden="false" customHeight="false" outlineLevel="0" collapsed="false">
      <c r="A1790" s="221"/>
      <c r="B1790" s="211" t="str">
        <f aca="false">IF(LEN(A1790)=0,"",INDEX('Smelter Look-up'!$A:$A,MATCH($A1790,'Smelter Look-up'!$E:$E,0)))</f>
        <v/>
      </c>
      <c r="C1790" s="212" t="str">
        <f aca="false">IF(LEN(A1790)=0,"",INDEX('Smelter Look-up'!$C:$C,MATCH($A1790,'Smelter Look-up'!$E:$E,0)))</f>
        <v/>
      </c>
      <c r="D1790" s="213"/>
      <c r="E1790" s="211" t="str">
        <f aca="true">IF(ISERROR($V1790),"",OFFSET('Smelter Look-up'!$D$4,$V1790-4,0)&amp;"")</f>
        <v/>
      </c>
      <c r="F1790" s="214" t="str">
        <f aca="true">IF(ISERROR($V1790),"",OFFSET('Smelter Look-up'!$E$4,$V1790-4,0))</f>
        <v/>
      </c>
      <c r="G1790" s="214" t="str">
        <f aca="true">IF(C1790=$X$4,IF(ISERROR($V1790),"Enter smelter details","RMI"),IF(ISERROR($V1790),"",OFFSET('Smelter Look-up'!$F$4,$V1790-4,0)))</f>
        <v/>
      </c>
      <c r="H1790" s="215" t="str">
        <f aca="true">IF(ISERROR($V1790),"",OFFSET('Smelter Look-up'!$G$4,$V1790-4,0))</f>
        <v/>
      </c>
      <c r="I1790" s="216" t="str">
        <f aca="true">IF(ISERROR($V1790),"",OFFSET('Smelter Look-up'!$H$4,$V1790-4,0))</f>
        <v/>
      </c>
      <c r="J1790" s="216" t="str">
        <f aca="true">IF(ISERROR($V1790),"",OFFSET('Smelter Look-up'!$I$4,$V1790-4,0))</f>
        <v/>
      </c>
      <c r="K1790" s="217"/>
      <c r="L1790" s="217"/>
      <c r="M1790" s="217"/>
      <c r="N1790" s="217"/>
      <c r="O1790" s="217"/>
      <c r="P1790" s="218"/>
      <c r="Q1790" s="219"/>
      <c r="R1790" s="220" t="str">
        <f aca="true">IF(ISERROR($V1790),"",OFFSET('Smelter Look-up'!$C$4,$V1790-4,0)&amp;"")</f>
        <v/>
      </c>
      <c r="S1790" s="221" t="str">
        <f aca="true">IF(B1790="","",IF(ISERROR(MATCH($E1790,CL,0)),"Unknown",INDIRECT("'C'!$A$"&amp;MATCH($E1790,CL,0)+1)))</f>
        <v/>
      </c>
      <c r="T1790" s="221" t="str">
        <f aca="true">IF(B1790="","",IF(ISERROR(MATCH($J1790,SorP!$B$1:$B$6279,0)),"",INDIRECT("'SorP'!$A$"&amp;MATCH($S1790&amp;$J1790,SorP!C:C,0))))</f>
        <v/>
      </c>
      <c r="U1790" s="222"/>
      <c r="V1790" s="223" t="e">
        <f aca="false">IF(C1790="",NA(),IF(OR(C1790="Smelter not listed",C1790="Smelter not yet identified"),MATCH($B1790&amp;$D1790,'Smelter Look-up'!$J:$J,0),MATCH($B1790&amp;$C1790,'Smelter Look-up'!$J:$J,0)))</f>
        <v>#N/A</v>
      </c>
      <c r="X1790" s="179" t="n">
        <f aca="false">IF(AND(C1790="Smelter not listed",OR(LEN(D1790)=0,LEN(E1790)=0)),1,0)</f>
        <v>0</v>
      </c>
      <c r="AB1790" s="224" t="str">
        <f aca="false">B1790&amp;C1790</f>
        <v/>
      </c>
    </row>
    <row r="1791" s="179" customFormat="true" ht="20.25" hidden="false" customHeight="false" outlineLevel="0" collapsed="false">
      <c r="A1791" s="221"/>
      <c r="B1791" s="211" t="str">
        <f aca="false">IF(LEN(A1791)=0,"",INDEX('Smelter Look-up'!$A:$A,MATCH($A1791,'Smelter Look-up'!$E:$E,0)))</f>
        <v/>
      </c>
      <c r="C1791" s="212" t="str">
        <f aca="false">IF(LEN(A1791)=0,"",INDEX('Smelter Look-up'!$C:$C,MATCH($A1791,'Smelter Look-up'!$E:$E,0)))</f>
        <v/>
      </c>
      <c r="D1791" s="213"/>
      <c r="E1791" s="211" t="str">
        <f aca="true">IF(ISERROR($V1791),"",OFFSET('Smelter Look-up'!$D$4,$V1791-4,0)&amp;"")</f>
        <v/>
      </c>
      <c r="F1791" s="214" t="str">
        <f aca="true">IF(ISERROR($V1791),"",OFFSET('Smelter Look-up'!$E$4,$V1791-4,0))</f>
        <v/>
      </c>
      <c r="G1791" s="214" t="str">
        <f aca="true">IF(C1791=$X$4,IF(ISERROR($V1791),"Enter smelter details","RMI"),IF(ISERROR($V1791),"",OFFSET('Smelter Look-up'!$F$4,$V1791-4,0)))</f>
        <v/>
      </c>
      <c r="H1791" s="215" t="str">
        <f aca="true">IF(ISERROR($V1791),"",OFFSET('Smelter Look-up'!$G$4,$V1791-4,0))</f>
        <v/>
      </c>
      <c r="I1791" s="216" t="str">
        <f aca="true">IF(ISERROR($V1791),"",OFFSET('Smelter Look-up'!$H$4,$V1791-4,0))</f>
        <v/>
      </c>
      <c r="J1791" s="216" t="str">
        <f aca="true">IF(ISERROR($V1791),"",OFFSET('Smelter Look-up'!$I$4,$V1791-4,0))</f>
        <v/>
      </c>
      <c r="K1791" s="217"/>
      <c r="L1791" s="217"/>
      <c r="M1791" s="217"/>
      <c r="N1791" s="217"/>
      <c r="O1791" s="217"/>
      <c r="P1791" s="218"/>
      <c r="Q1791" s="219"/>
      <c r="R1791" s="220" t="str">
        <f aca="true">IF(ISERROR($V1791),"",OFFSET('Smelter Look-up'!$C$4,$V1791-4,0)&amp;"")</f>
        <v/>
      </c>
      <c r="S1791" s="221" t="str">
        <f aca="true">IF(B1791="","",IF(ISERROR(MATCH($E1791,CL,0)),"Unknown",INDIRECT("'C'!$A$"&amp;MATCH($E1791,CL,0)+1)))</f>
        <v/>
      </c>
      <c r="T1791" s="221" t="str">
        <f aca="true">IF(B1791="","",IF(ISERROR(MATCH($J1791,SorP!$B$1:$B$6279,0)),"",INDIRECT("'SorP'!$A$"&amp;MATCH($S1791&amp;$J1791,SorP!C:C,0))))</f>
        <v/>
      </c>
      <c r="U1791" s="222"/>
      <c r="V1791" s="223" t="e">
        <f aca="false">IF(C1791="",NA(),IF(OR(C1791="Smelter not listed",C1791="Smelter not yet identified"),MATCH($B1791&amp;$D1791,'Smelter Look-up'!$J:$J,0),MATCH($B1791&amp;$C1791,'Smelter Look-up'!$J:$J,0)))</f>
        <v>#N/A</v>
      </c>
      <c r="X1791" s="179" t="n">
        <f aca="false">IF(AND(C1791="Smelter not listed",OR(LEN(D1791)=0,LEN(E1791)=0)),1,0)</f>
        <v>0</v>
      </c>
      <c r="AB1791" s="224" t="str">
        <f aca="false">B1791&amp;C1791</f>
        <v/>
      </c>
    </row>
    <row r="1792" s="179" customFormat="true" ht="20.25" hidden="false" customHeight="false" outlineLevel="0" collapsed="false">
      <c r="A1792" s="221"/>
      <c r="B1792" s="211" t="str">
        <f aca="false">IF(LEN(A1792)=0,"",INDEX('Smelter Look-up'!$A:$A,MATCH($A1792,'Smelter Look-up'!$E:$E,0)))</f>
        <v/>
      </c>
      <c r="C1792" s="212" t="str">
        <f aca="false">IF(LEN(A1792)=0,"",INDEX('Smelter Look-up'!$C:$C,MATCH($A1792,'Smelter Look-up'!$E:$E,0)))</f>
        <v/>
      </c>
      <c r="D1792" s="213"/>
      <c r="E1792" s="211" t="str">
        <f aca="true">IF(ISERROR($V1792),"",OFFSET('Smelter Look-up'!$D$4,$V1792-4,0)&amp;"")</f>
        <v/>
      </c>
      <c r="F1792" s="214" t="str">
        <f aca="true">IF(ISERROR($V1792),"",OFFSET('Smelter Look-up'!$E$4,$V1792-4,0))</f>
        <v/>
      </c>
      <c r="G1792" s="214" t="str">
        <f aca="true">IF(C1792=$X$4,IF(ISERROR($V1792),"Enter smelter details","RMI"),IF(ISERROR($V1792),"",OFFSET('Smelter Look-up'!$F$4,$V1792-4,0)))</f>
        <v/>
      </c>
      <c r="H1792" s="215" t="str">
        <f aca="true">IF(ISERROR($V1792),"",OFFSET('Smelter Look-up'!$G$4,$V1792-4,0))</f>
        <v/>
      </c>
      <c r="I1792" s="216" t="str">
        <f aca="true">IF(ISERROR($V1792),"",OFFSET('Smelter Look-up'!$H$4,$V1792-4,0))</f>
        <v/>
      </c>
      <c r="J1792" s="216" t="str">
        <f aca="true">IF(ISERROR($V1792),"",OFFSET('Smelter Look-up'!$I$4,$V1792-4,0))</f>
        <v/>
      </c>
      <c r="K1792" s="217"/>
      <c r="L1792" s="217"/>
      <c r="M1792" s="217"/>
      <c r="N1792" s="217"/>
      <c r="O1792" s="217"/>
      <c r="P1792" s="218"/>
      <c r="Q1792" s="219"/>
      <c r="R1792" s="220" t="str">
        <f aca="true">IF(ISERROR($V1792),"",OFFSET('Smelter Look-up'!$C$4,$V1792-4,0)&amp;"")</f>
        <v/>
      </c>
      <c r="S1792" s="221" t="str">
        <f aca="true">IF(B1792="","",IF(ISERROR(MATCH($E1792,CL,0)),"Unknown",INDIRECT("'C'!$A$"&amp;MATCH($E1792,CL,0)+1)))</f>
        <v/>
      </c>
      <c r="T1792" s="221" t="str">
        <f aca="true">IF(B1792="","",IF(ISERROR(MATCH($J1792,SorP!$B$1:$B$6279,0)),"",INDIRECT("'SorP'!$A$"&amp;MATCH($S1792&amp;$J1792,SorP!C:C,0))))</f>
        <v/>
      </c>
      <c r="U1792" s="222"/>
      <c r="V1792" s="223" t="e">
        <f aca="false">IF(C1792="",NA(),IF(OR(C1792="Smelter not listed",C1792="Smelter not yet identified"),MATCH($B1792&amp;$D1792,'Smelter Look-up'!$J:$J,0),MATCH($B1792&amp;$C1792,'Smelter Look-up'!$J:$J,0)))</f>
        <v>#N/A</v>
      </c>
      <c r="X1792" s="179" t="n">
        <f aca="false">IF(AND(C1792="Smelter not listed",OR(LEN(D1792)=0,LEN(E1792)=0)),1,0)</f>
        <v>0</v>
      </c>
      <c r="AB1792" s="224" t="str">
        <f aca="false">B1792&amp;C1792</f>
        <v/>
      </c>
    </row>
    <row r="1793" s="179" customFormat="true" ht="20.25" hidden="false" customHeight="false" outlineLevel="0" collapsed="false">
      <c r="A1793" s="221"/>
      <c r="B1793" s="211" t="str">
        <f aca="false">IF(LEN(A1793)=0,"",INDEX('Smelter Look-up'!$A:$A,MATCH($A1793,'Smelter Look-up'!$E:$E,0)))</f>
        <v/>
      </c>
      <c r="C1793" s="212" t="str">
        <f aca="false">IF(LEN(A1793)=0,"",INDEX('Smelter Look-up'!$C:$C,MATCH($A1793,'Smelter Look-up'!$E:$E,0)))</f>
        <v/>
      </c>
      <c r="D1793" s="213"/>
      <c r="E1793" s="211" t="str">
        <f aca="true">IF(ISERROR($V1793),"",OFFSET('Smelter Look-up'!$D$4,$V1793-4,0)&amp;"")</f>
        <v/>
      </c>
      <c r="F1793" s="214" t="str">
        <f aca="true">IF(ISERROR($V1793),"",OFFSET('Smelter Look-up'!$E$4,$V1793-4,0))</f>
        <v/>
      </c>
      <c r="G1793" s="214" t="str">
        <f aca="true">IF(C1793=$X$4,IF(ISERROR($V1793),"Enter smelter details","RMI"),IF(ISERROR($V1793),"",OFFSET('Smelter Look-up'!$F$4,$V1793-4,0)))</f>
        <v/>
      </c>
      <c r="H1793" s="215" t="str">
        <f aca="true">IF(ISERROR($V1793),"",OFFSET('Smelter Look-up'!$G$4,$V1793-4,0))</f>
        <v/>
      </c>
      <c r="I1793" s="216" t="str">
        <f aca="true">IF(ISERROR($V1793),"",OFFSET('Smelter Look-up'!$H$4,$V1793-4,0))</f>
        <v/>
      </c>
      <c r="J1793" s="216" t="str">
        <f aca="true">IF(ISERROR($V1793),"",OFFSET('Smelter Look-up'!$I$4,$V1793-4,0))</f>
        <v/>
      </c>
      <c r="K1793" s="217"/>
      <c r="L1793" s="217"/>
      <c r="M1793" s="217"/>
      <c r="N1793" s="217"/>
      <c r="O1793" s="217"/>
      <c r="P1793" s="218"/>
      <c r="Q1793" s="219"/>
      <c r="R1793" s="220" t="str">
        <f aca="true">IF(ISERROR($V1793),"",OFFSET('Smelter Look-up'!$C$4,$V1793-4,0)&amp;"")</f>
        <v/>
      </c>
      <c r="S1793" s="221" t="str">
        <f aca="true">IF(B1793="","",IF(ISERROR(MATCH($E1793,CL,0)),"Unknown",INDIRECT("'C'!$A$"&amp;MATCH($E1793,CL,0)+1)))</f>
        <v/>
      </c>
      <c r="T1793" s="221" t="str">
        <f aca="true">IF(B1793="","",IF(ISERROR(MATCH($J1793,SorP!$B$1:$B$6279,0)),"",INDIRECT("'SorP'!$A$"&amp;MATCH($S1793&amp;$J1793,SorP!C:C,0))))</f>
        <v/>
      </c>
      <c r="U1793" s="222"/>
      <c r="V1793" s="223" t="e">
        <f aca="false">IF(C1793="",NA(),IF(OR(C1793="Smelter not listed",C1793="Smelter not yet identified"),MATCH($B1793&amp;$D1793,'Smelter Look-up'!$J:$J,0),MATCH($B1793&amp;$C1793,'Smelter Look-up'!$J:$J,0)))</f>
        <v>#N/A</v>
      </c>
      <c r="X1793" s="179" t="n">
        <f aca="false">IF(AND(C1793="Smelter not listed",OR(LEN(D1793)=0,LEN(E1793)=0)),1,0)</f>
        <v>0</v>
      </c>
      <c r="AB1793" s="224" t="str">
        <f aca="false">B1793&amp;C1793</f>
        <v/>
      </c>
    </row>
    <row r="1794" s="179" customFormat="true" ht="20.25" hidden="false" customHeight="false" outlineLevel="0" collapsed="false">
      <c r="A1794" s="221"/>
      <c r="B1794" s="211" t="str">
        <f aca="false">IF(LEN(A1794)=0,"",INDEX('Smelter Look-up'!$A:$A,MATCH($A1794,'Smelter Look-up'!$E:$E,0)))</f>
        <v/>
      </c>
      <c r="C1794" s="212" t="str">
        <f aca="false">IF(LEN(A1794)=0,"",INDEX('Smelter Look-up'!$C:$C,MATCH($A1794,'Smelter Look-up'!$E:$E,0)))</f>
        <v/>
      </c>
      <c r="D1794" s="213"/>
      <c r="E1794" s="211" t="str">
        <f aca="true">IF(ISERROR($V1794),"",OFFSET('Smelter Look-up'!$D$4,$V1794-4,0)&amp;"")</f>
        <v/>
      </c>
      <c r="F1794" s="214" t="str">
        <f aca="true">IF(ISERROR($V1794),"",OFFSET('Smelter Look-up'!$E$4,$V1794-4,0))</f>
        <v/>
      </c>
      <c r="G1794" s="214" t="str">
        <f aca="true">IF(C1794=$X$4,IF(ISERROR($V1794),"Enter smelter details","RMI"),IF(ISERROR($V1794),"",OFFSET('Smelter Look-up'!$F$4,$V1794-4,0)))</f>
        <v/>
      </c>
      <c r="H1794" s="215" t="str">
        <f aca="true">IF(ISERROR($V1794),"",OFFSET('Smelter Look-up'!$G$4,$V1794-4,0))</f>
        <v/>
      </c>
      <c r="I1794" s="216" t="str">
        <f aca="true">IF(ISERROR($V1794),"",OFFSET('Smelter Look-up'!$H$4,$V1794-4,0))</f>
        <v/>
      </c>
      <c r="J1794" s="216" t="str">
        <f aca="true">IF(ISERROR($V1794),"",OFFSET('Smelter Look-up'!$I$4,$V1794-4,0))</f>
        <v/>
      </c>
      <c r="K1794" s="217"/>
      <c r="L1794" s="217"/>
      <c r="M1794" s="217"/>
      <c r="N1794" s="217"/>
      <c r="O1794" s="217"/>
      <c r="P1794" s="218"/>
      <c r="Q1794" s="219"/>
      <c r="R1794" s="220" t="str">
        <f aca="true">IF(ISERROR($V1794),"",OFFSET('Smelter Look-up'!$C$4,$V1794-4,0)&amp;"")</f>
        <v/>
      </c>
      <c r="S1794" s="221" t="str">
        <f aca="true">IF(B1794="","",IF(ISERROR(MATCH($E1794,CL,0)),"Unknown",INDIRECT("'C'!$A$"&amp;MATCH($E1794,CL,0)+1)))</f>
        <v/>
      </c>
      <c r="T1794" s="221" t="str">
        <f aca="true">IF(B1794="","",IF(ISERROR(MATCH($J1794,SorP!$B$1:$B$6279,0)),"",INDIRECT("'SorP'!$A$"&amp;MATCH($S1794&amp;$J1794,SorP!C:C,0))))</f>
        <v/>
      </c>
      <c r="U1794" s="222"/>
      <c r="V1794" s="223" t="e">
        <f aca="false">IF(C1794="",NA(),IF(OR(C1794="Smelter not listed",C1794="Smelter not yet identified"),MATCH($B1794&amp;$D1794,'Smelter Look-up'!$J:$J,0),MATCH($B1794&amp;$C1794,'Smelter Look-up'!$J:$J,0)))</f>
        <v>#N/A</v>
      </c>
      <c r="X1794" s="179" t="n">
        <f aca="false">IF(AND(C1794="Smelter not listed",OR(LEN(D1794)=0,LEN(E1794)=0)),1,0)</f>
        <v>0</v>
      </c>
      <c r="AB1794" s="224" t="str">
        <f aca="false">B1794&amp;C1794</f>
        <v/>
      </c>
    </row>
    <row r="1795" s="179" customFormat="true" ht="20.25" hidden="false" customHeight="false" outlineLevel="0" collapsed="false">
      <c r="A1795" s="221"/>
      <c r="B1795" s="211" t="str">
        <f aca="false">IF(LEN(A1795)=0,"",INDEX('Smelter Look-up'!$A:$A,MATCH($A1795,'Smelter Look-up'!$E:$E,0)))</f>
        <v/>
      </c>
      <c r="C1795" s="212" t="str">
        <f aca="false">IF(LEN(A1795)=0,"",INDEX('Smelter Look-up'!$C:$C,MATCH($A1795,'Smelter Look-up'!$E:$E,0)))</f>
        <v/>
      </c>
      <c r="D1795" s="213"/>
      <c r="E1795" s="211" t="str">
        <f aca="true">IF(ISERROR($V1795),"",OFFSET('Smelter Look-up'!$D$4,$V1795-4,0)&amp;"")</f>
        <v/>
      </c>
      <c r="F1795" s="214" t="str">
        <f aca="true">IF(ISERROR($V1795),"",OFFSET('Smelter Look-up'!$E$4,$V1795-4,0))</f>
        <v/>
      </c>
      <c r="G1795" s="214" t="str">
        <f aca="true">IF(C1795=$X$4,IF(ISERROR($V1795),"Enter smelter details","RMI"),IF(ISERROR($V1795),"",OFFSET('Smelter Look-up'!$F$4,$V1795-4,0)))</f>
        <v/>
      </c>
      <c r="H1795" s="215" t="str">
        <f aca="true">IF(ISERROR($V1795),"",OFFSET('Smelter Look-up'!$G$4,$V1795-4,0))</f>
        <v/>
      </c>
      <c r="I1795" s="216" t="str">
        <f aca="true">IF(ISERROR($V1795),"",OFFSET('Smelter Look-up'!$H$4,$V1795-4,0))</f>
        <v/>
      </c>
      <c r="J1795" s="216" t="str">
        <f aca="true">IF(ISERROR($V1795),"",OFFSET('Smelter Look-up'!$I$4,$V1795-4,0))</f>
        <v/>
      </c>
      <c r="K1795" s="217"/>
      <c r="L1795" s="217"/>
      <c r="M1795" s="217"/>
      <c r="N1795" s="217"/>
      <c r="O1795" s="217"/>
      <c r="P1795" s="218"/>
      <c r="Q1795" s="219"/>
      <c r="R1795" s="220" t="str">
        <f aca="true">IF(ISERROR($V1795),"",OFFSET('Smelter Look-up'!$C$4,$V1795-4,0)&amp;"")</f>
        <v/>
      </c>
      <c r="S1795" s="221" t="str">
        <f aca="true">IF(B1795="","",IF(ISERROR(MATCH($E1795,CL,0)),"Unknown",INDIRECT("'C'!$A$"&amp;MATCH($E1795,CL,0)+1)))</f>
        <v/>
      </c>
      <c r="T1795" s="221" t="str">
        <f aca="true">IF(B1795="","",IF(ISERROR(MATCH($J1795,SorP!$B$1:$B$6279,0)),"",INDIRECT("'SorP'!$A$"&amp;MATCH($S1795&amp;$J1795,SorP!C:C,0))))</f>
        <v/>
      </c>
      <c r="U1795" s="222"/>
      <c r="V1795" s="223" t="e">
        <f aca="false">IF(C1795="",NA(),IF(OR(C1795="Smelter not listed",C1795="Smelter not yet identified"),MATCH($B1795&amp;$D1795,'Smelter Look-up'!$J:$J,0),MATCH($B1795&amp;$C1795,'Smelter Look-up'!$J:$J,0)))</f>
        <v>#N/A</v>
      </c>
      <c r="X1795" s="179" t="n">
        <f aca="false">IF(AND(C1795="Smelter not listed",OR(LEN(D1795)=0,LEN(E1795)=0)),1,0)</f>
        <v>0</v>
      </c>
      <c r="AB1795" s="224" t="str">
        <f aca="false">B1795&amp;C1795</f>
        <v/>
      </c>
    </row>
    <row r="1796" s="179" customFormat="true" ht="20.25" hidden="false" customHeight="false" outlineLevel="0" collapsed="false">
      <c r="A1796" s="221"/>
      <c r="B1796" s="211" t="str">
        <f aca="false">IF(LEN(A1796)=0,"",INDEX('Smelter Look-up'!$A:$A,MATCH($A1796,'Smelter Look-up'!$E:$E,0)))</f>
        <v/>
      </c>
      <c r="C1796" s="212" t="str">
        <f aca="false">IF(LEN(A1796)=0,"",INDEX('Smelter Look-up'!$C:$C,MATCH($A1796,'Smelter Look-up'!$E:$E,0)))</f>
        <v/>
      </c>
      <c r="D1796" s="213"/>
      <c r="E1796" s="211" t="str">
        <f aca="true">IF(ISERROR($V1796),"",OFFSET('Smelter Look-up'!$D$4,$V1796-4,0)&amp;"")</f>
        <v/>
      </c>
      <c r="F1796" s="214" t="str">
        <f aca="true">IF(ISERROR($V1796),"",OFFSET('Smelter Look-up'!$E$4,$V1796-4,0))</f>
        <v/>
      </c>
      <c r="G1796" s="214" t="str">
        <f aca="true">IF(C1796=$X$4,IF(ISERROR($V1796),"Enter smelter details","RMI"),IF(ISERROR($V1796),"",OFFSET('Smelter Look-up'!$F$4,$V1796-4,0)))</f>
        <v/>
      </c>
      <c r="H1796" s="215" t="str">
        <f aca="true">IF(ISERROR($V1796),"",OFFSET('Smelter Look-up'!$G$4,$V1796-4,0))</f>
        <v/>
      </c>
      <c r="I1796" s="216" t="str">
        <f aca="true">IF(ISERROR($V1796),"",OFFSET('Smelter Look-up'!$H$4,$V1796-4,0))</f>
        <v/>
      </c>
      <c r="J1796" s="216" t="str">
        <f aca="true">IF(ISERROR($V1796),"",OFFSET('Smelter Look-up'!$I$4,$V1796-4,0))</f>
        <v/>
      </c>
      <c r="K1796" s="217"/>
      <c r="L1796" s="217"/>
      <c r="M1796" s="217"/>
      <c r="N1796" s="217"/>
      <c r="O1796" s="217"/>
      <c r="P1796" s="218"/>
      <c r="Q1796" s="219"/>
      <c r="R1796" s="220" t="str">
        <f aca="true">IF(ISERROR($V1796),"",OFFSET('Smelter Look-up'!$C$4,$V1796-4,0)&amp;"")</f>
        <v/>
      </c>
      <c r="S1796" s="221" t="str">
        <f aca="true">IF(B1796="","",IF(ISERROR(MATCH($E1796,CL,0)),"Unknown",INDIRECT("'C'!$A$"&amp;MATCH($E1796,CL,0)+1)))</f>
        <v/>
      </c>
      <c r="T1796" s="221" t="str">
        <f aca="true">IF(B1796="","",IF(ISERROR(MATCH($J1796,SorP!$B$1:$B$6279,0)),"",INDIRECT("'SorP'!$A$"&amp;MATCH($S1796&amp;$J1796,SorP!C:C,0))))</f>
        <v/>
      </c>
      <c r="U1796" s="222"/>
      <c r="V1796" s="223" t="e">
        <f aca="false">IF(C1796="",NA(),IF(OR(C1796="Smelter not listed",C1796="Smelter not yet identified"),MATCH($B1796&amp;$D1796,'Smelter Look-up'!$J:$J,0),MATCH($B1796&amp;$C1796,'Smelter Look-up'!$J:$J,0)))</f>
        <v>#N/A</v>
      </c>
      <c r="X1796" s="179" t="n">
        <f aca="false">IF(AND(C1796="Smelter not listed",OR(LEN(D1796)=0,LEN(E1796)=0)),1,0)</f>
        <v>0</v>
      </c>
      <c r="AB1796" s="224" t="str">
        <f aca="false">B1796&amp;C1796</f>
        <v/>
      </c>
    </row>
    <row r="1797" s="179" customFormat="true" ht="20.25" hidden="false" customHeight="false" outlineLevel="0" collapsed="false">
      <c r="A1797" s="221"/>
      <c r="B1797" s="211" t="str">
        <f aca="false">IF(LEN(A1797)=0,"",INDEX('Smelter Look-up'!$A:$A,MATCH($A1797,'Smelter Look-up'!$E:$E,0)))</f>
        <v/>
      </c>
      <c r="C1797" s="212" t="str">
        <f aca="false">IF(LEN(A1797)=0,"",INDEX('Smelter Look-up'!$C:$C,MATCH($A1797,'Smelter Look-up'!$E:$E,0)))</f>
        <v/>
      </c>
      <c r="D1797" s="213"/>
      <c r="E1797" s="211" t="str">
        <f aca="true">IF(ISERROR($V1797),"",OFFSET('Smelter Look-up'!$D$4,$V1797-4,0)&amp;"")</f>
        <v/>
      </c>
      <c r="F1797" s="214" t="str">
        <f aca="true">IF(ISERROR($V1797),"",OFFSET('Smelter Look-up'!$E$4,$V1797-4,0))</f>
        <v/>
      </c>
      <c r="G1797" s="214" t="str">
        <f aca="true">IF(C1797=$X$4,IF(ISERROR($V1797),"Enter smelter details","RMI"),IF(ISERROR($V1797),"",OFFSET('Smelter Look-up'!$F$4,$V1797-4,0)))</f>
        <v/>
      </c>
      <c r="H1797" s="215" t="str">
        <f aca="true">IF(ISERROR($V1797),"",OFFSET('Smelter Look-up'!$G$4,$V1797-4,0))</f>
        <v/>
      </c>
      <c r="I1797" s="216" t="str">
        <f aca="true">IF(ISERROR($V1797),"",OFFSET('Smelter Look-up'!$H$4,$V1797-4,0))</f>
        <v/>
      </c>
      <c r="J1797" s="216" t="str">
        <f aca="true">IF(ISERROR($V1797),"",OFFSET('Smelter Look-up'!$I$4,$V1797-4,0))</f>
        <v/>
      </c>
      <c r="K1797" s="217"/>
      <c r="L1797" s="217"/>
      <c r="M1797" s="217"/>
      <c r="N1797" s="217"/>
      <c r="O1797" s="217"/>
      <c r="P1797" s="218"/>
      <c r="Q1797" s="219"/>
      <c r="R1797" s="220" t="str">
        <f aca="true">IF(ISERROR($V1797),"",OFFSET('Smelter Look-up'!$C$4,$V1797-4,0)&amp;"")</f>
        <v/>
      </c>
      <c r="S1797" s="221" t="str">
        <f aca="true">IF(B1797="","",IF(ISERROR(MATCH($E1797,CL,0)),"Unknown",INDIRECT("'C'!$A$"&amp;MATCH($E1797,CL,0)+1)))</f>
        <v/>
      </c>
      <c r="T1797" s="221" t="str">
        <f aca="true">IF(B1797="","",IF(ISERROR(MATCH($J1797,SorP!$B$1:$B$6279,0)),"",INDIRECT("'SorP'!$A$"&amp;MATCH($S1797&amp;$J1797,SorP!C:C,0))))</f>
        <v/>
      </c>
      <c r="U1797" s="222"/>
      <c r="V1797" s="223" t="e">
        <f aca="false">IF(C1797="",NA(),IF(OR(C1797="Smelter not listed",C1797="Smelter not yet identified"),MATCH($B1797&amp;$D1797,'Smelter Look-up'!$J:$J,0),MATCH($B1797&amp;$C1797,'Smelter Look-up'!$J:$J,0)))</f>
        <v>#N/A</v>
      </c>
      <c r="X1797" s="179" t="n">
        <f aca="false">IF(AND(C1797="Smelter not listed",OR(LEN(D1797)=0,LEN(E1797)=0)),1,0)</f>
        <v>0</v>
      </c>
      <c r="AB1797" s="224" t="str">
        <f aca="false">B1797&amp;C1797</f>
        <v/>
      </c>
    </row>
    <row r="1798" s="179" customFormat="true" ht="20.25" hidden="false" customHeight="false" outlineLevel="0" collapsed="false">
      <c r="A1798" s="221"/>
      <c r="B1798" s="211" t="str">
        <f aca="false">IF(LEN(A1798)=0,"",INDEX('Smelter Look-up'!$A:$A,MATCH($A1798,'Smelter Look-up'!$E:$E,0)))</f>
        <v/>
      </c>
      <c r="C1798" s="212" t="str">
        <f aca="false">IF(LEN(A1798)=0,"",INDEX('Smelter Look-up'!$C:$C,MATCH($A1798,'Smelter Look-up'!$E:$E,0)))</f>
        <v/>
      </c>
      <c r="D1798" s="213"/>
      <c r="E1798" s="211" t="str">
        <f aca="true">IF(ISERROR($V1798),"",OFFSET('Smelter Look-up'!$D$4,$V1798-4,0)&amp;"")</f>
        <v/>
      </c>
      <c r="F1798" s="214" t="str">
        <f aca="true">IF(ISERROR($V1798),"",OFFSET('Smelter Look-up'!$E$4,$V1798-4,0))</f>
        <v/>
      </c>
      <c r="G1798" s="214" t="str">
        <f aca="true">IF(C1798=$X$4,IF(ISERROR($V1798),"Enter smelter details","RMI"),IF(ISERROR($V1798),"",OFFSET('Smelter Look-up'!$F$4,$V1798-4,0)))</f>
        <v/>
      </c>
      <c r="H1798" s="215" t="str">
        <f aca="true">IF(ISERROR($V1798),"",OFFSET('Smelter Look-up'!$G$4,$V1798-4,0))</f>
        <v/>
      </c>
      <c r="I1798" s="216" t="str">
        <f aca="true">IF(ISERROR($V1798),"",OFFSET('Smelter Look-up'!$H$4,$V1798-4,0))</f>
        <v/>
      </c>
      <c r="J1798" s="216" t="str">
        <f aca="true">IF(ISERROR($V1798),"",OFFSET('Smelter Look-up'!$I$4,$V1798-4,0))</f>
        <v/>
      </c>
      <c r="K1798" s="217"/>
      <c r="L1798" s="217"/>
      <c r="M1798" s="217"/>
      <c r="N1798" s="217"/>
      <c r="O1798" s="217"/>
      <c r="P1798" s="218"/>
      <c r="Q1798" s="219"/>
      <c r="R1798" s="220" t="str">
        <f aca="true">IF(ISERROR($V1798),"",OFFSET('Smelter Look-up'!$C$4,$V1798-4,0)&amp;"")</f>
        <v/>
      </c>
      <c r="S1798" s="221" t="str">
        <f aca="true">IF(B1798="","",IF(ISERROR(MATCH($E1798,CL,0)),"Unknown",INDIRECT("'C'!$A$"&amp;MATCH($E1798,CL,0)+1)))</f>
        <v/>
      </c>
      <c r="T1798" s="221" t="str">
        <f aca="true">IF(B1798="","",IF(ISERROR(MATCH($J1798,SorP!$B$1:$B$6279,0)),"",INDIRECT("'SorP'!$A$"&amp;MATCH($S1798&amp;$J1798,SorP!C:C,0))))</f>
        <v/>
      </c>
      <c r="U1798" s="222"/>
      <c r="V1798" s="223" t="e">
        <f aca="false">IF(C1798="",NA(),IF(OR(C1798="Smelter not listed",C1798="Smelter not yet identified"),MATCH($B1798&amp;$D1798,'Smelter Look-up'!$J:$J,0),MATCH($B1798&amp;$C1798,'Smelter Look-up'!$J:$J,0)))</f>
        <v>#N/A</v>
      </c>
      <c r="X1798" s="179" t="n">
        <f aca="false">IF(AND(C1798="Smelter not listed",OR(LEN(D1798)=0,LEN(E1798)=0)),1,0)</f>
        <v>0</v>
      </c>
      <c r="AB1798" s="224" t="str">
        <f aca="false">B1798&amp;C1798</f>
        <v/>
      </c>
    </row>
    <row r="1799" s="179" customFormat="true" ht="20.25" hidden="false" customHeight="false" outlineLevel="0" collapsed="false">
      <c r="A1799" s="221"/>
      <c r="B1799" s="211" t="str">
        <f aca="false">IF(LEN(A1799)=0,"",INDEX('Smelter Look-up'!$A:$A,MATCH($A1799,'Smelter Look-up'!$E:$E,0)))</f>
        <v/>
      </c>
      <c r="C1799" s="212" t="str">
        <f aca="false">IF(LEN(A1799)=0,"",INDEX('Smelter Look-up'!$C:$C,MATCH($A1799,'Smelter Look-up'!$E:$E,0)))</f>
        <v/>
      </c>
      <c r="D1799" s="213"/>
      <c r="E1799" s="211" t="str">
        <f aca="true">IF(ISERROR($V1799),"",OFFSET('Smelter Look-up'!$D$4,$V1799-4,0)&amp;"")</f>
        <v/>
      </c>
      <c r="F1799" s="214" t="str">
        <f aca="true">IF(ISERROR($V1799),"",OFFSET('Smelter Look-up'!$E$4,$V1799-4,0))</f>
        <v/>
      </c>
      <c r="G1799" s="214" t="str">
        <f aca="true">IF(C1799=$X$4,IF(ISERROR($V1799),"Enter smelter details","RMI"),IF(ISERROR($V1799),"",OFFSET('Smelter Look-up'!$F$4,$V1799-4,0)))</f>
        <v/>
      </c>
      <c r="H1799" s="215" t="str">
        <f aca="true">IF(ISERROR($V1799),"",OFFSET('Smelter Look-up'!$G$4,$V1799-4,0))</f>
        <v/>
      </c>
      <c r="I1799" s="216" t="str">
        <f aca="true">IF(ISERROR($V1799),"",OFFSET('Smelter Look-up'!$H$4,$V1799-4,0))</f>
        <v/>
      </c>
      <c r="J1799" s="216" t="str">
        <f aca="true">IF(ISERROR($V1799),"",OFFSET('Smelter Look-up'!$I$4,$V1799-4,0))</f>
        <v/>
      </c>
      <c r="K1799" s="217"/>
      <c r="L1799" s="217"/>
      <c r="M1799" s="217"/>
      <c r="N1799" s="217"/>
      <c r="O1799" s="217"/>
      <c r="P1799" s="218"/>
      <c r="Q1799" s="219"/>
      <c r="R1799" s="220" t="str">
        <f aca="true">IF(ISERROR($V1799),"",OFFSET('Smelter Look-up'!$C$4,$V1799-4,0)&amp;"")</f>
        <v/>
      </c>
      <c r="S1799" s="221" t="str">
        <f aca="true">IF(B1799="","",IF(ISERROR(MATCH($E1799,CL,0)),"Unknown",INDIRECT("'C'!$A$"&amp;MATCH($E1799,CL,0)+1)))</f>
        <v/>
      </c>
      <c r="T1799" s="221" t="str">
        <f aca="true">IF(B1799="","",IF(ISERROR(MATCH($J1799,SorP!$B$1:$B$6279,0)),"",INDIRECT("'SorP'!$A$"&amp;MATCH($S1799&amp;$J1799,SorP!C:C,0))))</f>
        <v/>
      </c>
      <c r="U1799" s="222"/>
      <c r="V1799" s="223" t="e">
        <f aca="false">IF(C1799="",NA(),IF(OR(C1799="Smelter not listed",C1799="Smelter not yet identified"),MATCH($B1799&amp;$D1799,'Smelter Look-up'!$J:$J,0),MATCH($B1799&amp;$C1799,'Smelter Look-up'!$J:$J,0)))</f>
        <v>#N/A</v>
      </c>
      <c r="X1799" s="179" t="n">
        <f aca="false">IF(AND(C1799="Smelter not listed",OR(LEN(D1799)=0,LEN(E1799)=0)),1,0)</f>
        <v>0</v>
      </c>
      <c r="AB1799" s="224" t="str">
        <f aca="false">B1799&amp;C1799</f>
        <v/>
      </c>
    </row>
    <row r="1800" s="179" customFormat="true" ht="20.25" hidden="false" customHeight="false" outlineLevel="0" collapsed="false">
      <c r="A1800" s="221"/>
      <c r="B1800" s="211" t="str">
        <f aca="false">IF(LEN(A1800)=0,"",INDEX('Smelter Look-up'!$A:$A,MATCH($A1800,'Smelter Look-up'!$E:$E,0)))</f>
        <v/>
      </c>
      <c r="C1800" s="212" t="str">
        <f aca="false">IF(LEN(A1800)=0,"",INDEX('Smelter Look-up'!$C:$C,MATCH($A1800,'Smelter Look-up'!$E:$E,0)))</f>
        <v/>
      </c>
      <c r="D1800" s="213"/>
      <c r="E1800" s="211" t="str">
        <f aca="true">IF(ISERROR($V1800),"",OFFSET('Smelter Look-up'!$D$4,$V1800-4,0)&amp;"")</f>
        <v/>
      </c>
      <c r="F1800" s="214" t="str">
        <f aca="true">IF(ISERROR($V1800),"",OFFSET('Smelter Look-up'!$E$4,$V1800-4,0))</f>
        <v/>
      </c>
      <c r="G1800" s="214" t="str">
        <f aca="true">IF(C1800=$X$4,IF(ISERROR($V1800),"Enter smelter details","RMI"),IF(ISERROR($V1800),"",OFFSET('Smelter Look-up'!$F$4,$V1800-4,0)))</f>
        <v/>
      </c>
      <c r="H1800" s="215" t="str">
        <f aca="true">IF(ISERROR($V1800),"",OFFSET('Smelter Look-up'!$G$4,$V1800-4,0))</f>
        <v/>
      </c>
      <c r="I1800" s="216" t="str">
        <f aca="true">IF(ISERROR($V1800),"",OFFSET('Smelter Look-up'!$H$4,$V1800-4,0))</f>
        <v/>
      </c>
      <c r="J1800" s="216" t="str">
        <f aca="true">IF(ISERROR($V1800),"",OFFSET('Smelter Look-up'!$I$4,$V1800-4,0))</f>
        <v/>
      </c>
      <c r="K1800" s="217"/>
      <c r="L1800" s="217"/>
      <c r="M1800" s="217"/>
      <c r="N1800" s="217"/>
      <c r="O1800" s="217"/>
      <c r="P1800" s="218"/>
      <c r="Q1800" s="219"/>
      <c r="R1800" s="220" t="str">
        <f aca="true">IF(ISERROR($V1800),"",OFFSET('Smelter Look-up'!$C$4,$V1800-4,0)&amp;"")</f>
        <v/>
      </c>
      <c r="S1800" s="221" t="str">
        <f aca="true">IF(B1800="","",IF(ISERROR(MATCH($E1800,CL,0)),"Unknown",INDIRECT("'C'!$A$"&amp;MATCH($E1800,CL,0)+1)))</f>
        <v/>
      </c>
      <c r="T1800" s="221" t="str">
        <f aca="true">IF(B1800="","",IF(ISERROR(MATCH($J1800,SorP!$B$1:$B$6279,0)),"",INDIRECT("'SorP'!$A$"&amp;MATCH($S1800&amp;$J1800,SorP!C:C,0))))</f>
        <v/>
      </c>
      <c r="U1800" s="222"/>
      <c r="V1800" s="223" t="e">
        <f aca="false">IF(C1800="",NA(),IF(OR(C1800="Smelter not listed",C1800="Smelter not yet identified"),MATCH($B1800&amp;$D1800,'Smelter Look-up'!$J:$J,0),MATCH($B1800&amp;$C1800,'Smelter Look-up'!$J:$J,0)))</f>
        <v>#N/A</v>
      </c>
      <c r="X1800" s="179" t="n">
        <f aca="false">IF(AND(C1800="Smelter not listed",OR(LEN(D1800)=0,LEN(E1800)=0)),1,0)</f>
        <v>0</v>
      </c>
      <c r="AB1800" s="224" t="str">
        <f aca="false">B1800&amp;C1800</f>
        <v/>
      </c>
    </row>
    <row r="1801" s="179" customFormat="true" ht="20.25" hidden="false" customHeight="false" outlineLevel="0" collapsed="false">
      <c r="A1801" s="221"/>
      <c r="B1801" s="211" t="str">
        <f aca="false">IF(LEN(A1801)=0,"",INDEX('Smelter Look-up'!$A:$A,MATCH($A1801,'Smelter Look-up'!$E:$E,0)))</f>
        <v/>
      </c>
      <c r="C1801" s="212" t="str">
        <f aca="false">IF(LEN(A1801)=0,"",INDEX('Smelter Look-up'!$C:$C,MATCH($A1801,'Smelter Look-up'!$E:$E,0)))</f>
        <v/>
      </c>
      <c r="D1801" s="213"/>
      <c r="E1801" s="211" t="str">
        <f aca="true">IF(ISERROR($V1801),"",OFFSET('Smelter Look-up'!$D$4,$V1801-4,0)&amp;"")</f>
        <v/>
      </c>
      <c r="F1801" s="214" t="str">
        <f aca="true">IF(ISERROR($V1801),"",OFFSET('Smelter Look-up'!$E$4,$V1801-4,0))</f>
        <v/>
      </c>
      <c r="G1801" s="214" t="str">
        <f aca="true">IF(C1801=$X$4,IF(ISERROR($V1801),"Enter smelter details","RMI"),IF(ISERROR($V1801),"",OFFSET('Smelter Look-up'!$F$4,$V1801-4,0)))</f>
        <v/>
      </c>
      <c r="H1801" s="215" t="str">
        <f aca="true">IF(ISERROR($V1801),"",OFFSET('Smelter Look-up'!$G$4,$V1801-4,0))</f>
        <v/>
      </c>
      <c r="I1801" s="216" t="str">
        <f aca="true">IF(ISERROR($V1801),"",OFFSET('Smelter Look-up'!$H$4,$V1801-4,0))</f>
        <v/>
      </c>
      <c r="J1801" s="216" t="str">
        <f aca="true">IF(ISERROR($V1801),"",OFFSET('Smelter Look-up'!$I$4,$V1801-4,0))</f>
        <v/>
      </c>
      <c r="K1801" s="217"/>
      <c r="L1801" s="217"/>
      <c r="M1801" s="217"/>
      <c r="N1801" s="217"/>
      <c r="O1801" s="217"/>
      <c r="P1801" s="218"/>
      <c r="Q1801" s="219"/>
      <c r="R1801" s="220" t="str">
        <f aca="true">IF(ISERROR($V1801),"",OFFSET('Smelter Look-up'!$C$4,$V1801-4,0)&amp;"")</f>
        <v/>
      </c>
      <c r="S1801" s="221" t="str">
        <f aca="true">IF(B1801="","",IF(ISERROR(MATCH($E1801,CL,0)),"Unknown",INDIRECT("'C'!$A$"&amp;MATCH($E1801,CL,0)+1)))</f>
        <v/>
      </c>
      <c r="T1801" s="221" t="str">
        <f aca="true">IF(B1801="","",IF(ISERROR(MATCH($J1801,SorP!$B$1:$B$6279,0)),"",INDIRECT("'SorP'!$A$"&amp;MATCH($S1801&amp;$J1801,SorP!C:C,0))))</f>
        <v/>
      </c>
      <c r="U1801" s="222"/>
      <c r="V1801" s="223" t="e">
        <f aca="false">IF(C1801="",NA(),IF(OR(C1801="Smelter not listed",C1801="Smelter not yet identified"),MATCH($B1801&amp;$D1801,'Smelter Look-up'!$J:$J,0),MATCH($B1801&amp;$C1801,'Smelter Look-up'!$J:$J,0)))</f>
        <v>#N/A</v>
      </c>
      <c r="X1801" s="179" t="n">
        <f aca="false">IF(AND(C1801="Smelter not listed",OR(LEN(D1801)=0,LEN(E1801)=0)),1,0)</f>
        <v>0</v>
      </c>
      <c r="AB1801" s="224" t="str">
        <f aca="false">B1801&amp;C1801</f>
        <v/>
      </c>
    </row>
    <row r="1802" s="179" customFormat="true" ht="20.25" hidden="false" customHeight="false" outlineLevel="0" collapsed="false">
      <c r="A1802" s="221"/>
      <c r="B1802" s="211" t="str">
        <f aca="false">IF(LEN(A1802)=0,"",INDEX('Smelter Look-up'!$A:$A,MATCH($A1802,'Smelter Look-up'!$E:$E,0)))</f>
        <v/>
      </c>
      <c r="C1802" s="212" t="str">
        <f aca="false">IF(LEN(A1802)=0,"",INDEX('Smelter Look-up'!$C:$C,MATCH($A1802,'Smelter Look-up'!$E:$E,0)))</f>
        <v/>
      </c>
      <c r="D1802" s="213"/>
      <c r="E1802" s="211" t="str">
        <f aca="true">IF(ISERROR($V1802),"",OFFSET('Smelter Look-up'!$D$4,$V1802-4,0)&amp;"")</f>
        <v/>
      </c>
      <c r="F1802" s="214" t="str">
        <f aca="true">IF(ISERROR($V1802),"",OFFSET('Smelter Look-up'!$E$4,$V1802-4,0))</f>
        <v/>
      </c>
      <c r="G1802" s="214" t="str">
        <f aca="true">IF(C1802=$X$4,IF(ISERROR($V1802),"Enter smelter details","RMI"),IF(ISERROR($V1802),"",OFFSET('Smelter Look-up'!$F$4,$V1802-4,0)))</f>
        <v/>
      </c>
      <c r="H1802" s="215" t="str">
        <f aca="true">IF(ISERROR($V1802),"",OFFSET('Smelter Look-up'!$G$4,$V1802-4,0))</f>
        <v/>
      </c>
      <c r="I1802" s="216" t="str">
        <f aca="true">IF(ISERROR($V1802),"",OFFSET('Smelter Look-up'!$H$4,$V1802-4,0))</f>
        <v/>
      </c>
      <c r="J1802" s="216" t="str">
        <f aca="true">IF(ISERROR($V1802),"",OFFSET('Smelter Look-up'!$I$4,$V1802-4,0))</f>
        <v/>
      </c>
      <c r="K1802" s="217"/>
      <c r="L1802" s="217"/>
      <c r="M1802" s="217"/>
      <c r="N1802" s="217"/>
      <c r="O1802" s="217"/>
      <c r="P1802" s="218"/>
      <c r="Q1802" s="219"/>
      <c r="R1802" s="220" t="str">
        <f aca="true">IF(ISERROR($V1802),"",OFFSET('Smelter Look-up'!$C$4,$V1802-4,0)&amp;"")</f>
        <v/>
      </c>
      <c r="S1802" s="221" t="str">
        <f aca="true">IF(B1802="","",IF(ISERROR(MATCH($E1802,CL,0)),"Unknown",INDIRECT("'C'!$A$"&amp;MATCH($E1802,CL,0)+1)))</f>
        <v/>
      </c>
      <c r="T1802" s="221" t="str">
        <f aca="true">IF(B1802="","",IF(ISERROR(MATCH($J1802,SorP!$B$1:$B$6279,0)),"",INDIRECT("'SorP'!$A$"&amp;MATCH($S1802&amp;$J1802,SorP!C:C,0))))</f>
        <v/>
      </c>
      <c r="U1802" s="222"/>
      <c r="V1802" s="223" t="e">
        <f aca="false">IF(C1802="",NA(),IF(OR(C1802="Smelter not listed",C1802="Smelter not yet identified"),MATCH($B1802&amp;$D1802,'Smelter Look-up'!$J:$J,0),MATCH($B1802&amp;$C1802,'Smelter Look-up'!$J:$J,0)))</f>
        <v>#N/A</v>
      </c>
      <c r="X1802" s="179" t="n">
        <f aca="false">IF(AND(C1802="Smelter not listed",OR(LEN(D1802)=0,LEN(E1802)=0)),1,0)</f>
        <v>0</v>
      </c>
      <c r="AB1802" s="224" t="str">
        <f aca="false">B1802&amp;C1802</f>
        <v/>
      </c>
    </row>
    <row r="1803" s="179" customFormat="true" ht="20.25" hidden="false" customHeight="false" outlineLevel="0" collapsed="false">
      <c r="A1803" s="221"/>
      <c r="B1803" s="211" t="str">
        <f aca="false">IF(LEN(A1803)=0,"",INDEX('Smelter Look-up'!$A:$A,MATCH($A1803,'Smelter Look-up'!$E:$E,0)))</f>
        <v/>
      </c>
      <c r="C1803" s="212" t="str">
        <f aca="false">IF(LEN(A1803)=0,"",INDEX('Smelter Look-up'!$C:$C,MATCH($A1803,'Smelter Look-up'!$E:$E,0)))</f>
        <v/>
      </c>
      <c r="D1803" s="213"/>
      <c r="E1803" s="211" t="str">
        <f aca="true">IF(ISERROR($V1803),"",OFFSET('Smelter Look-up'!$D$4,$V1803-4,0)&amp;"")</f>
        <v/>
      </c>
      <c r="F1803" s="214" t="str">
        <f aca="true">IF(ISERROR($V1803),"",OFFSET('Smelter Look-up'!$E$4,$V1803-4,0))</f>
        <v/>
      </c>
      <c r="G1803" s="214" t="str">
        <f aca="true">IF(C1803=$X$4,IF(ISERROR($V1803),"Enter smelter details","RMI"),IF(ISERROR($V1803),"",OFFSET('Smelter Look-up'!$F$4,$V1803-4,0)))</f>
        <v/>
      </c>
      <c r="H1803" s="215" t="str">
        <f aca="true">IF(ISERROR($V1803),"",OFFSET('Smelter Look-up'!$G$4,$V1803-4,0))</f>
        <v/>
      </c>
      <c r="I1803" s="216" t="str">
        <f aca="true">IF(ISERROR($V1803),"",OFFSET('Smelter Look-up'!$H$4,$V1803-4,0))</f>
        <v/>
      </c>
      <c r="J1803" s="216" t="str">
        <f aca="true">IF(ISERROR($V1803),"",OFFSET('Smelter Look-up'!$I$4,$V1803-4,0))</f>
        <v/>
      </c>
      <c r="K1803" s="217"/>
      <c r="L1803" s="217"/>
      <c r="M1803" s="217"/>
      <c r="N1803" s="217"/>
      <c r="O1803" s="217"/>
      <c r="P1803" s="218"/>
      <c r="Q1803" s="219"/>
      <c r="R1803" s="220" t="str">
        <f aca="true">IF(ISERROR($V1803),"",OFFSET('Smelter Look-up'!$C$4,$V1803-4,0)&amp;"")</f>
        <v/>
      </c>
      <c r="S1803" s="221" t="str">
        <f aca="true">IF(B1803="","",IF(ISERROR(MATCH($E1803,CL,0)),"Unknown",INDIRECT("'C'!$A$"&amp;MATCH($E1803,CL,0)+1)))</f>
        <v/>
      </c>
      <c r="T1803" s="221" t="str">
        <f aca="true">IF(B1803="","",IF(ISERROR(MATCH($J1803,SorP!$B$1:$B$6279,0)),"",INDIRECT("'SorP'!$A$"&amp;MATCH($S1803&amp;$J1803,SorP!C:C,0))))</f>
        <v/>
      </c>
      <c r="U1803" s="222"/>
      <c r="V1803" s="223" t="e">
        <f aca="false">IF(C1803="",NA(),IF(OR(C1803="Smelter not listed",C1803="Smelter not yet identified"),MATCH($B1803&amp;$D1803,'Smelter Look-up'!$J:$J,0),MATCH($B1803&amp;$C1803,'Smelter Look-up'!$J:$J,0)))</f>
        <v>#N/A</v>
      </c>
      <c r="X1803" s="179" t="n">
        <f aca="false">IF(AND(C1803="Smelter not listed",OR(LEN(D1803)=0,LEN(E1803)=0)),1,0)</f>
        <v>0</v>
      </c>
      <c r="AB1803" s="224" t="str">
        <f aca="false">B1803&amp;C1803</f>
        <v/>
      </c>
    </row>
    <row r="1804" s="179" customFormat="true" ht="20.25" hidden="false" customHeight="false" outlineLevel="0" collapsed="false">
      <c r="A1804" s="221"/>
      <c r="B1804" s="211" t="str">
        <f aca="false">IF(LEN(A1804)=0,"",INDEX('Smelter Look-up'!$A:$A,MATCH($A1804,'Smelter Look-up'!$E:$E,0)))</f>
        <v/>
      </c>
      <c r="C1804" s="212" t="str">
        <f aca="false">IF(LEN(A1804)=0,"",INDEX('Smelter Look-up'!$C:$C,MATCH($A1804,'Smelter Look-up'!$E:$E,0)))</f>
        <v/>
      </c>
      <c r="D1804" s="213"/>
      <c r="E1804" s="211" t="str">
        <f aca="true">IF(ISERROR($V1804),"",OFFSET('Smelter Look-up'!$D$4,$V1804-4,0)&amp;"")</f>
        <v/>
      </c>
      <c r="F1804" s="214" t="str">
        <f aca="true">IF(ISERROR($V1804),"",OFFSET('Smelter Look-up'!$E$4,$V1804-4,0))</f>
        <v/>
      </c>
      <c r="G1804" s="214" t="str">
        <f aca="true">IF(C1804=$X$4,IF(ISERROR($V1804),"Enter smelter details","RMI"),IF(ISERROR($V1804),"",OFFSET('Smelter Look-up'!$F$4,$V1804-4,0)))</f>
        <v/>
      </c>
      <c r="H1804" s="215" t="str">
        <f aca="true">IF(ISERROR($V1804),"",OFFSET('Smelter Look-up'!$G$4,$V1804-4,0))</f>
        <v/>
      </c>
      <c r="I1804" s="216" t="str">
        <f aca="true">IF(ISERROR($V1804),"",OFFSET('Smelter Look-up'!$H$4,$V1804-4,0))</f>
        <v/>
      </c>
      <c r="J1804" s="216" t="str">
        <f aca="true">IF(ISERROR($V1804),"",OFFSET('Smelter Look-up'!$I$4,$V1804-4,0))</f>
        <v/>
      </c>
      <c r="K1804" s="217"/>
      <c r="L1804" s="217"/>
      <c r="M1804" s="217"/>
      <c r="N1804" s="217"/>
      <c r="O1804" s="217"/>
      <c r="P1804" s="218"/>
      <c r="Q1804" s="219"/>
      <c r="R1804" s="220" t="str">
        <f aca="true">IF(ISERROR($V1804),"",OFFSET('Smelter Look-up'!$C$4,$V1804-4,0)&amp;"")</f>
        <v/>
      </c>
      <c r="S1804" s="221" t="str">
        <f aca="true">IF(B1804="","",IF(ISERROR(MATCH($E1804,CL,0)),"Unknown",INDIRECT("'C'!$A$"&amp;MATCH($E1804,CL,0)+1)))</f>
        <v/>
      </c>
      <c r="T1804" s="221" t="str">
        <f aca="true">IF(B1804="","",IF(ISERROR(MATCH($J1804,SorP!$B$1:$B$6279,0)),"",INDIRECT("'SorP'!$A$"&amp;MATCH($S1804&amp;$J1804,SorP!C:C,0))))</f>
        <v/>
      </c>
      <c r="U1804" s="222"/>
      <c r="V1804" s="223" t="e">
        <f aca="false">IF(C1804="",NA(),IF(OR(C1804="Smelter not listed",C1804="Smelter not yet identified"),MATCH($B1804&amp;$D1804,'Smelter Look-up'!$J:$J,0),MATCH($B1804&amp;$C1804,'Smelter Look-up'!$J:$J,0)))</f>
        <v>#N/A</v>
      </c>
      <c r="X1804" s="179" t="n">
        <f aca="false">IF(AND(C1804="Smelter not listed",OR(LEN(D1804)=0,LEN(E1804)=0)),1,0)</f>
        <v>0</v>
      </c>
      <c r="AB1804" s="224" t="str">
        <f aca="false">B1804&amp;C1804</f>
        <v/>
      </c>
    </row>
    <row r="1805" s="179" customFormat="true" ht="20.25" hidden="false" customHeight="false" outlineLevel="0" collapsed="false">
      <c r="A1805" s="221"/>
      <c r="B1805" s="211" t="str">
        <f aca="false">IF(LEN(A1805)=0,"",INDEX('Smelter Look-up'!$A:$A,MATCH($A1805,'Smelter Look-up'!$E:$E,0)))</f>
        <v/>
      </c>
      <c r="C1805" s="212" t="str">
        <f aca="false">IF(LEN(A1805)=0,"",INDEX('Smelter Look-up'!$C:$C,MATCH($A1805,'Smelter Look-up'!$E:$E,0)))</f>
        <v/>
      </c>
      <c r="D1805" s="213"/>
      <c r="E1805" s="211" t="str">
        <f aca="true">IF(ISERROR($V1805),"",OFFSET('Smelter Look-up'!$D$4,$V1805-4,0)&amp;"")</f>
        <v/>
      </c>
      <c r="F1805" s="214" t="str">
        <f aca="true">IF(ISERROR($V1805),"",OFFSET('Smelter Look-up'!$E$4,$V1805-4,0))</f>
        <v/>
      </c>
      <c r="G1805" s="214" t="str">
        <f aca="true">IF(C1805=$X$4,IF(ISERROR($V1805),"Enter smelter details","RMI"),IF(ISERROR($V1805),"",OFFSET('Smelter Look-up'!$F$4,$V1805-4,0)))</f>
        <v/>
      </c>
      <c r="H1805" s="215" t="str">
        <f aca="true">IF(ISERROR($V1805),"",OFFSET('Smelter Look-up'!$G$4,$V1805-4,0))</f>
        <v/>
      </c>
      <c r="I1805" s="216" t="str">
        <f aca="true">IF(ISERROR($V1805),"",OFFSET('Smelter Look-up'!$H$4,$V1805-4,0))</f>
        <v/>
      </c>
      <c r="J1805" s="216" t="str">
        <f aca="true">IF(ISERROR($V1805),"",OFFSET('Smelter Look-up'!$I$4,$V1805-4,0))</f>
        <v/>
      </c>
      <c r="K1805" s="217"/>
      <c r="L1805" s="217"/>
      <c r="M1805" s="217"/>
      <c r="N1805" s="217"/>
      <c r="O1805" s="217"/>
      <c r="P1805" s="218"/>
      <c r="Q1805" s="219"/>
      <c r="R1805" s="220" t="str">
        <f aca="true">IF(ISERROR($V1805),"",OFFSET('Smelter Look-up'!$C$4,$V1805-4,0)&amp;"")</f>
        <v/>
      </c>
      <c r="S1805" s="221" t="str">
        <f aca="true">IF(B1805="","",IF(ISERROR(MATCH($E1805,CL,0)),"Unknown",INDIRECT("'C'!$A$"&amp;MATCH($E1805,CL,0)+1)))</f>
        <v/>
      </c>
      <c r="T1805" s="221" t="str">
        <f aca="true">IF(B1805="","",IF(ISERROR(MATCH($J1805,SorP!$B$1:$B$6279,0)),"",INDIRECT("'SorP'!$A$"&amp;MATCH($S1805&amp;$J1805,SorP!C:C,0))))</f>
        <v/>
      </c>
      <c r="U1805" s="222"/>
      <c r="V1805" s="223" t="e">
        <f aca="false">IF(C1805="",NA(),IF(OR(C1805="Smelter not listed",C1805="Smelter not yet identified"),MATCH($B1805&amp;$D1805,'Smelter Look-up'!$J:$J,0),MATCH($B1805&amp;$C1805,'Smelter Look-up'!$J:$J,0)))</f>
        <v>#N/A</v>
      </c>
      <c r="X1805" s="179" t="n">
        <f aca="false">IF(AND(C1805="Smelter not listed",OR(LEN(D1805)=0,LEN(E1805)=0)),1,0)</f>
        <v>0</v>
      </c>
      <c r="AB1805" s="224" t="str">
        <f aca="false">B1805&amp;C1805</f>
        <v/>
      </c>
    </row>
    <row r="1806" s="179" customFormat="true" ht="20.25" hidden="false" customHeight="false" outlineLevel="0" collapsed="false">
      <c r="A1806" s="221"/>
      <c r="B1806" s="211" t="str">
        <f aca="false">IF(LEN(A1806)=0,"",INDEX('Smelter Look-up'!$A:$A,MATCH($A1806,'Smelter Look-up'!$E:$E,0)))</f>
        <v/>
      </c>
      <c r="C1806" s="212" t="str">
        <f aca="false">IF(LEN(A1806)=0,"",INDEX('Smelter Look-up'!$C:$C,MATCH($A1806,'Smelter Look-up'!$E:$E,0)))</f>
        <v/>
      </c>
      <c r="D1806" s="213"/>
      <c r="E1806" s="211" t="str">
        <f aca="true">IF(ISERROR($V1806),"",OFFSET('Smelter Look-up'!$D$4,$V1806-4,0)&amp;"")</f>
        <v/>
      </c>
      <c r="F1806" s="214" t="str">
        <f aca="true">IF(ISERROR($V1806),"",OFFSET('Smelter Look-up'!$E$4,$V1806-4,0))</f>
        <v/>
      </c>
      <c r="G1806" s="214" t="str">
        <f aca="true">IF(C1806=$X$4,IF(ISERROR($V1806),"Enter smelter details","RMI"),IF(ISERROR($V1806),"",OFFSET('Smelter Look-up'!$F$4,$V1806-4,0)))</f>
        <v/>
      </c>
      <c r="H1806" s="215" t="str">
        <f aca="true">IF(ISERROR($V1806),"",OFFSET('Smelter Look-up'!$G$4,$V1806-4,0))</f>
        <v/>
      </c>
      <c r="I1806" s="216" t="str">
        <f aca="true">IF(ISERROR($V1806),"",OFFSET('Smelter Look-up'!$H$4,$V1806-4,0))</f>
        <v/>
      </c>
      <c r="J1806" s="216" t="str">
        <f aca="true">IF(ISERROR($V1806),"",OFFSET('Smelter Look-up'!$I$4,$V1806-4,0))</f>
        <v/>
      </c>
      <c r="K1806" s="217"/>
      <c r="L1806" s="217"/>
      <c r="M1806" s="217"/>
      <c r="N1806" s="217"/>
      <c r="O1806" s="217"/>
      <c r="P1806" s="218"/>
      <c r="Q1806" s="219"/>
      <c r="R1806" s="220" t="str">
        <f aca="true">IF(ISERROR($V1806),"",OFFSET('Smelter Look-up'!$C$4,$V1806-4,0)&amp;"")</f>
        <v/>
      </c>
      <c r="S1806" s="221" t="str">
        <f aca="true">IF(B1806="","",IF(ISERROR(MATCH($E1806,CL,0)),"Unknown",INDIRECT("'C'!$A$"&amp;MATCH($E1806,CL,0)+1)))</f>
        <v/>
      </c>
      <c r="T1806" s="221" t="str">
        <f aca="true">IF(B1806="","",IF(ISERROR(MATCH($J1806,SorP!$B$1:$B$6279,0)),"",INDIRECT("'SorP'!$A$"&amp;MATCH($S1806&amp;$J1806,SorP!C:C,0))))</f>
        <v/>
      </c>
      <c r="U1806" s="222"/>
      <c r="V1806" s="223" t="e">
        <f aca="false">IF(C1806="",NA(),IF(OR(C1806="Smelter not listed",C1806="Smelter not yet identified"),MATCH($B1806&amp;$D1806,'Smelter Look-up'!$J:$J,0),MATCH($B1806&amp;$C1806,'Smelter Look-up'!$J:$J,0)))</f>
        <v>#N/A</v>
      </c>
      <c r="X1806" s="179" t="n">
        <f aca="false">IF(AND(C1806="Smelter not listed",OR(LEN(D1806)=0,LEN(E1806)=0)),1,0)</f>
        <v>0</v>
      </c>
      <c r="AB1806" s="224" t="str">
        <f aca="false">B1806&amp;C1806</f>
        <v/>
      </c>
    </row>
    <row r="1807" s="179" customFormat="true" ht="20.25" hidden="false" customHeight="false" outlineLevel="0" collapsed="false">
      <c r="A1807" s="221"/>
      <c r="B1807" s="211" t="str">
        <f aca="false">IF(LEN(A1807)=0,"",INDEX('Smelter Look-up'!$A:$A,MATCH($A1807,'Smelter Look-up'!$E:$E,0)))</f>
        <v/>
      </c>
      <c r="C1807" s="212" t="str">
        <f aca="false">IF(LEN(A1807)=0,"",INDEX('Smelter Look-up'!$C:$C,MATCH($A1807,'Smelter Look-up'!$E:$E,0)))</f>
        <v/>
      </c>
      <c r="D1807" s="213"/>
      <c r="E1807" s="211" t="str">
        <f aca="true">IF(ISERROR($V1807),"",OFFSET('Smelter Look-up'!$D$4,$V1807-4,0)&amp;"")</f>
        <v/>
      </c>
      <c r="F1807" s="214" t="str">
        <f aca="true">IF(ISERROR($V1807),"",OFFSET('Smelter Look-up'!$E$4,$V1807-4,0))</f>
        <v/>
      </c>
      <c r="G1807" s="214" t="str">
        <f aca="true">IF(C1807=$X$4,IF(ISERROR($V1807),"Enter smelter details","RMI"),IF(ISERROR($V1807),"",OFFSET('Smelter Look-up'!$F$4,$V1807-4,0)))</f>
        <v/>
      </c>
      <c r="H1807" s="215" t="str">
        <f aca="true">IF(ISERROR($V1807),"",OFFSET('Smelter Look-up'!$G$4,$V1807-4,0))</f>
        <v/>
      </c>
      <c r="I1807" s="216" t="str">
        <f aca="true">IF(ISERROR($V1807),"",OFFSET('Smelter Look-up'!$H$4,$V1807-4,0))</f>
        <v/>
      </c>
      <c r="J1807" s="216" t="str">
        <f aca="true">IF(ISERROR($V1807),"",OFFSET('Smelter Look-up'!$I$4,$V1807-4,0))</f>
        <v/>
      </c>
      <c r="K1807" s="217"/>
      <c r="L1807" s="217"/>
      <c r="M1807" s="217"/>
      <c r="N1807" s="217"/>
      <c r="O1807" s="217"/>
      <c r="P1807" s="218"/>
      <c r="Q1807" s="219"/>
      <c r="R1807" s="220" t="str">
        <f aca="true">IF(ISERROR($V1807),"",OFFSET('Smelter Look-up'!$C$4,$V1807-4,0)&amp;"")</f>
        <v/>
      </c>
      <c r="S1807" s="221" t="str">
        <f aca="true">IF(B1807="","",IF(ISERROR(MATCH($E1807,CL,0)),"Unknown",INDIRECT("'C'!$A$"&amp;MATCH($E1807,CL,0)+1)))</f>
        <v/>
      </c>
      <c r="T1807" s="221" t="str">
        <f aca="true">IF(B1807="","",IF(ISERROR(MATCH($J1807,SorP!$B$1:$B$6279,0)),"",INDIRECT("'SorP'!$A$"&amp;MATCH($S1807&amp;$J1807,SorP!C:C,0))))</f>
        <v/>
      </c>
      <c r="U1807" s="222"/>
      <c r="V1807" s="223" t="e">
        <f aca="false">IF(C1807="",NA(),IF(OR(C1807="Smelter not listed",C1807="Smelter not yet identified"),MATCH($B1807&amp;$D1807,'Smelter Look-up'!$J:$J,0),MATCH($B1807&amp;$C1807,'Smelter Look-up'!$J:$J,0)))</f>
        <v>#N/A</v>
      </c>
      <c r="X1807" s="179" t="n">
        <f aca="false">IF(AND(C1807="Smelter not listed",OR(LEN(D1807)=0,LEN(E1807)=0)),1,0)</f>
        <v>0</v>
      </c>
      <c r="AB1807" s="224" t="str">
        <f aca="false">B1807&amp;C1807</f>
        <v/>
      </c>
    </row>
    <row r="1808" s="179" customFormat="true" ht="20.25" hidden="false" customHeight="false" outlineLevel="0" collapsed="false">
      <c r="A1808" s="221"/>
      <c r="B1808" s="211" t="str">
        <f aca="false">IF(LEN(A1808)=0,"",INDEX('Smelter Look-up'!$A:$A,MATCH($A1808,'Smelter Look-up'!$E:$E,0)))</f>
        <v/>
      </c>
      <c r="C1808" s="212" t="str">
        <f aca="false">IF(LEN(A1808)=0,"",INDEX('Smelter Look-up'!$C:$C,MATCH($A1808,'Smelter Look-up'!$E:$E,0)))</f>
        <v/>
      </c>
      <c r="D1808" s="213"/>
      <c r="E1808" s="211" t="str">
        <f aca="true">IF(ISERROR($V1808),"",OFFSET('Smelter Look-up'!$D$4,$V1808-4,0)&amp;"")</f>
        <v/>
      </c>
      <c r="F1808" s="214" t="str">
        <f aca="true">IF(ISERROR($V1808),"",OFFSET('Smelter Look-up'!$E$4,$V1808-4,0))</f>
        <v/>
      </c>
      <c r="G1808" s="214" t="str">
        <f aca="true">IF(C1808=$X$4,IF(ISERROR($V1808),"Enter smelter details","RMI"),IF(ISERROR($V1808),"",OFFSET('Smelter Look-up'!$F$4,$V1808-4,0)))</f>
        <v/>
      </c>
      <c r="H1808" s="215" t="str">
        <f aca="true">IF(ISERROR($V1808),"",OFFSET('Smelter Look-up'!$G$4,$V1808-4,0))</f>
        <v/>
      </c>
      <c r="I1808" s="216" t="str">
        <f aca="true">IF(ISERROR($V1808),"",OFFSET('Smelter Look-up'!$H$4,$V1808-4,0))</f>
        <v/>
      </c>
      <c r="J1808" s="216" t="str">
        <f aca="true">IF(ISERROR($V1808),"",OFFSET('Smelter Look-up'!$I$4,$V1808-4,0))</f>
        <v/>
      </c>
      <c r="K1808" s="217"/>
      <c r="L1808" s="217"/>
      <c r="M1808" s="217"/>
      <c r="N1808" s="217"/>
      <c r="O1808" s="217"/>
      <c r="P1808" s="218"/>
      <c r="Q1808" s="219"/>
      <c r="R1808" s="220" t="str">
        <f aca="true">IF(ISERROR($V1808),"",OFFSET('Smelter Look-up'!$C$4,$V1808-4,0)&amp;"")</f>
        <v/>
      </c>
      <c r="S1808" s="221" t="str">
        <f aca="true">IF(B1808="","",IF(ISERROR(MATCH($E1808,CL,0)),"Unknown",INDIRECT("'C'!$A$"&amp;MATCH($E1808,CL,0)+1)))</f>
        <v/>
      </c>
      <c r="T1808" s="221" t="str">
        <f aca="true">IF(B1808="","",IF(ISERROR(MATCH($J1808,SorP!$B$1:$B$6279,0)),"",INDIRECT("'SorP'!$A$"&amp;MATCH($S1808&amp;$J1808,SorP!C:C,0))))</f>
        <v/>
      </c>
      <c r="U1808" s="222"/>
      <c r="V1808" s="223" t="e">
        <f aca="false">IF(C1808="",NA(),IF(OR(C1808="Smelter not listed",C1808="Smelter not yet identified"),MATCH($B1808&amp;$D1808,'Smelter Look-up'!$J:$J,0),MATCH($B1808&amp;$C1808,'Smelter Look-up'!$J:$J,0)))</f>
        <v>#N/A</v>
      </c>
      <c r="X1808" s="179" t="n">
        <f aca="false">IF(AND(C1808="Smelter not listed",OR(LEN(D1808)=0,LEN(E1808)=0)),1,0)</f>
        <v>0</v>
      </c>
      <c r="AB1808" s="224" t="str">
        <f aca="false">B1808&amp;C1808</f>
        <v/>
      </c>
    </row>
    <row r="1809" s="179" customFormat="true" ht="20.25" hidden="false" customHeight="false" outlineLevel="0" collapsed="false">
      <c r="A1809" s="221"/>
      <c r="B1809" s="211" t="str">
        <f aca="false">IF(LEN(A1809)=0,"",INDEX('Smelter Look-up'!$A:$A,MATCH($A1809,'Smelter Look-up'!$E:$E,0)))</f>
        <v/>
      </c>
      <c r="C1809" s="212" t="str">
        <f aca="false">IF(LEN(A1809)=0,"",INDEX('Smelter Look-up'!$C:$C,MATCH($A1809,'Smelter Look-up'!$E:$E,0)))</f>
        <v/>
      </c>
      <c r="D1809" s="213"/>
      <c r="E1809" s="211" t="str">
        <f aca="true">IF(ISERROR($V1809),"",OFFSET('Smelter Look-up'!$D$4,$V1809-4,0)&amp;"")</f>
        <v/>
      </c>
      <c r="F1809" s="214" t="str">
        <f aca="true">IF(ISERROR($V1809),"",OFFSET('Smelter Look-up'!$E$4,$V1809-4,0))</f>
        <v/>
      </c>
      <c r="G1809" s="214" t="str">
        <f aca="true">IF(C1809=$X$4,IF(ISERROR($V1809),"Enter smelter details","RMI"),IF(ISERROR($V1809),"",OFFSET('Smelter Look-up'!$F$4,$V1809-4,0)))</f>
        <v/>
      </c>
      <c r="H1809" s="215" t="str">
        <f aca="true">IF(ISERROR($V1809),"",OFFSET('Smelter Look-up'!$G$4,$V1809-4,0))</f>
        <v/>
      </c>
      <c r="I1809" s="216" t="str">
        <f aca="true">IF(ISERROR($V1809),"",OFFSET('Smelter Look-up'!$H$4,$V1809-4,0))</f>
        <v/>
      </c>
      <c r="J1809" s="216" t="str">
        <f aca="true">IF(ISERROR($V1809),"",OFFSET('Smelter Look-up'!$I$4,$V1809-4,0))</f>
        <v/>
      </c>
      <c r="K1809" s="217"/>
      <c r="L1809" s="217"/>
      <c r="M1809" s="217"/>
      <c r="N1809" s="217"/>
      <c r="O1809" s="217"/>
      <c r="P1809" s="218"/>
      <c r="Q1809" s="219"/>
      <c r="R1809" s="220" t="str">
        <f aca="true">IF(ISERROR($V1809),"",OFFSET('Smelter Look-up'!$C$4,$V1809-4,0)&amp;"")</f>
        <v/>
      </c>
      <c r="S1809" s="221" t="str">
        <f aca="true">IF(B1809="","",IF(ISERROR(MATCH($E1809,CL,0)),"Unknown",INDIRECT("'C'!$A$"&amp;MATCH($E1809,CL,0)+1)))</f>
        <v/>
      </c>
      <c r="T1809" s="221" t="str">
        <f aca="true">IF(B1809="","",IF(ISERROR(MATCH($J1809,SorP!$B$1:$B$6279,0)),"",INDIRECT("'SorP'!$A$"&amp;MATCH($S1809&amp;$J1809,SorP!C:C,0))))</f>
        <v/>
      </c>
      <c r="U1809" s="222"/>
      <c r="V1809" s="223" t="e">
        <f aca="false">IF(C1809="",NA(),IF(OR(C1809="Smelter not listed",C1809="Smelter not yet identified"),MATCH($B1809&amp;$D1809,'Smelter Look-up'!$J:$J,0),MATCH($B1809&amp;$C1809,'Smelter Look-up'!$J:$J,0)))</f>
        <v>#N/A</v>
      </c>
      <c r="X1809" s="179" t="n">
        <f aca="false">IF(AND(C1809="Smelter not listed",OR(LEN(D1809)=0,LEN(E1809)=0)),1,0)</f>
        <v>0</v>
      </c>
      <c r="AB1809" s="224" t="str">
        <f aca="false">B1809&amp;C1809</f>
        <v/>
      </c>
    </row>
    <row r="1810" s="179" customFormat="true" ht="20.25" hidden="false" customHeight="false" outlineLevel="0" collapsed="false">
      <c r="A1810" s="221"/>
      <c r="B1810" s="211" t="str">
        <f aca="false">IF(LEN(A1810)=0,"",INDEX('Smelter Look-up'!$A:$A,MATCH($A1810,'Smelter Look-up'!$E:$E,0)))</f>
        <v/>
      </c>
      <c r="C1810" s="212" t="str">
        <f aca="false">IF(LEN(A1810)=0,"",INDEX('Smelter Look-up'!$C:$C,MATCH($A1810,'Smelter Look-up'!$E:$E,0)))</f>
        <v/>
      </c>
      <c r="D1810" s="213"/>
      <c r="E1810" s="211" t="str">
        <f aca="true">IF(ISERROR($V1810),"",OFFSET('Smelter Look-up'!$D$4,$V1810-4,0)&amp;"")</f>
        <v/>
      </c>
      <c r="F1810" s="214" t="str">
        <f aca="true">IF(ISERROR($V1810),"",OFFSET('Smelter Look-up'!$E$4,$V1810-4,0))</f>
        <v/>
      </c>
      <c r="G1810" s="214" t="str">
        <f aca="true">IF(C1810=$X$4,IF(ISERROR($V1810),"Enter smelter details","RMI"),IF(ISERROR($V1810),"",OFFSET('Smelter Look-up'!$F$4,$V1810-4,0)))</f>
        <v/>
      </c>
      <c r="H1810" s="215" t="str">
        <f aca="true">IF(ISERROR($V1810),"",OFFSET('Smelter Look-up'!$G$4,$V1810-4,0))</f>
        <v/>
      </c>
      <c r="I1810" s="216" t="str">
        <f aca="true">IF(ISERROR($V1810),"",OFFSET('Smelter Look-up'!$H$4,$V1810-4,0))</f>
        <v/>
      </c>
      <c r="J1810" s="216" t="str">
        <f aca="true">IF(ISERROR($V1810),"",OFFSET('Smelter Look-up'!$I$4,$V1810-4,0))</f>
        <v/>
      </c>
      <c r="K1810" s="217"/>
      <c r="L1810" s="217"/>
      <c r="M1810" s="217"/>
      <c r="N1810" s="217"/>
      <c r="O1810" s="217"/>
      <c r="P1810" s="218"/>
      <c r="Q1810" s="219"/>
      <c r="R1810" s="220" t="str">
        <f aca="true">IF(ISERROR($V1810),"",OFFSET('Smelter Look-up'!$C$4,$V1810-4,0)&amp;"")</f>
        <v/>
      </c>
      <c r="S1810" s="221" t="str">
        <f aca="true">IF(B1810="","",IF(ISERROR(MATCH($E1810,CL,0)),"Unknown",INDIRECT("'C'!$A$"&amp;MATCH($E1810,CL,0)+1)))</f>
        <v/>
      </c>
      <c r="T1810" s="221" t="str">
        <f aca="true">IF(B1810="","",IF(ISERROR(MATCH($J1810,SorP!$B$1:$B$6279,0)),"",INDIRECT("'SorP'!$A$"&amp;MATCH($S1810&amp;$J1810,SorP!C:C,0))))</f>
        <v/>
      </c>
      <c r="U1810" s="222"/>
      <c r="V1810" s="223" t="e">
        <f aca="false">IF(C1810="",NA(),IF(OR(C1810="Smelter not listed",C1810="Smelter not yet identified"),MATCH($B1810&amp;$D1810,'Smelter Look-up'!$J:$J,0),MATCH($B1810&amp;$C1810,'Smelter Look-up'!$J:$J,0)))</f>
        <v>#N/A</v>
      </c>
      <c r="X1810" s="179" t="n">
        <f aca="false">IF(AND(C1810="Smelter not listed",OR(LEN(D1810)=0,LEN(E1810)=0)),1,0)</f>
        <v>0</v>
      </c>
      <c r="AB1810" s="224" t="str">
        <f aca="false">B1810&amp;C1810</f>
        <v/>
      </c>
    </row>
    <row r="1811" s="179" customFormat="true" ht="20.25" hidden="false" customHeight="false" outlineLevel="0" collapsed="false">
      <c r="A1811" s="221"/>
      <c r="B1811" s="211" t="str">
        <f aca="false">IF(LEN(A1811)=0,"",INDEX('Smelter Look-up'!$A:$A,MATCH($A1811,'Smelter Look-up'!$E:$E,0)))</f>
        <v/>
      </c>
      <c r="C1811" s="212" t="str">
        <f aca="false">IF(LEN(A1811)=0,"",INDEX('Smelter Look-up'!$C:$C,MATCH($A1811,'Smelter Look-up'!$E:$E,0)))</f>
        <v/>
      </c>
      <c r="D1811" s="213"/>
      <c r="E1811" s="211" t="str">
        <f aca="true">IF(ISERROR($V1811),"",OFFSET('Smelter Look-up'!$D$4,$V1811-4,0)&amp;"")</f>
        <v/>
      </c>
      <c r="F1811" s="214" t="str">
        <f aca="true">IF(ISERROR($V1811),"",OFFSET('Smelter Look-up'!$E$4,$V1811-4,0))</f>
        <v/>
      </c>
      <c r="G1811" s="214" t="str">
        <f aca="true">IF(C1811=$X$4,IF(ISERROR($V1811),"Enter smelter details","RMI"),IF(ISERROR($V1811),"",OFFSET('Smelter Look-up'!$F$4,$V1811-4,0)))</f>
        <v/>
      </c>
      <c r="H1811" s="215" t="str">
        <f aca="true">IF(ISERROR($V1811),"",OFFSET('Smelter Look-up'!$G$4,$V1811-4,0))</f>
        <v/>
      </c>
      <c r="I1811" s="216" t="str">
        <f aca="true">IF(ISERROR($V1811),"",OFFSET('Smelter Look-up'!$H$4,$V1811-4,0))</f>
        <v/>
      </c>
      <c r="J1811" s="216" t="str">
        <f aca="true">IF(ISERROR($V1811),"",OFFSET('Smelter Look-up'!$I$4,$V1811-4,0))</f>
        <v/>
      </c>
      <c r="K1811" s="217"/>
      <c r="L1811" s="217"/>
      <c r="M1811" s="217"/>
      <c r="N1811" s="217"/>
      <c r="O1811" s="217"/>
      <c r="P1811" s="218"/>
      <c r="Q1811" s="219"/>
      <c r="R1811" s="220" t="str">
        <f aca="true">IF(ISERROR($V1811),"",OFFSET('Smelter Look-up'!$C$4,$V1811-4,0)&amp;"")</f>
        <v/>
      </c>
      <c r="S1811" s="221" t="str">
        <f aca="true">IF(B1811="","",IF(ISERROR(MATCH($E1811,CL,0)),"Unknown",INDIRECT("'C'!$A$"&amp;MATCH($E1811,CL,0)+1)))</f>
        <v/>
      </c>
      <c r="T1811" s="221" t="str">
        <f aca="true">IF(B1811="","",IF(ISERROR(MATCH($J1811,SorP!$B$1:$B$6279,0)),"",INDIRECT("'SorP'!$A$"&amp;MATCH($S1811&amp;$J1811,SorP!C:C,0))))</f>
        <v/>
      </c>
      <c r="U1811" s="222"/>
      <c r="V1811" s="223" t="e">
        <f aca="false">IF(C1811="",NA(),IF(OR(C1811="Smelter not listed",C1811="Smelter not yet identified"),MATCH($B1811&amp;$D1811,'Smelter Look-up'!$J:$J,0),MATCH($B1811&amp;$C1811,'Smelter Look-up'!$J:$J,0)))</f>
        <v>#N/A</v>
      </c>
      <c r="X1811" s="179" t="n">
        <f aca="false">IF(AND(C1811="Smelter not listed",OR(LEN(D1811)=0,LEN(E1811)=0)),1,0)</f>
        <v>0</v>
      </c>
      <c r="AB1811" s="224" t="str">
        <f aca="false">B1811&amp;C1811</f>
        <v/>
      </c>
    </row>
    <row r="1812" s="179" customFormat="true" ht="20.25" hidden="false" customHeight="false" outlineLevel="0" collapsed="false">
      <c r="A1812" s="221"/>
      <c r="B1812" s="211" t="str">
        <f aca="false">IF(LEN(A1812)=0,"",INDEX('Smelter Look-up'!$A:$A,MATCH($A1812,'Smelter Look-up'!$E:$E,0)))</f>
        <v/>
      </c>
      <c r="C1812" s="212" t="str">
        <f aca="false">IF(LEN(A1812)=0,"",INDEX('Smelter Look-up'!$C:$C,MATCH($A1812,'Smelter Look-up'!$E:$E,0)))</f>
        <v/>
      </c>
      <c r="D1812" s="213"/>
      <c r="E1812" s="211" t="str">
        <f aca="true">IF(ISERROR($V1812),"",OFFSET('Smelter Look-up'!$D$4,$V1812-4,0)&amp;"")</f>
        <v/>
      </c>
      <c r="F1812" s="214" t="str">
        <f aca="true">IF(ISERROR($V1812),"",OFFSET('Smelter Look-up'!$E$4,$V1812-4,0))</f>
        <v/>
      </c>
      <c r="G1812" s="214" t="str">
        <f aca="true">IF(C1812=$X$4,IF(ISERROR($V1812),"Enter smelter details","RMI"),IF(ISERROR($V1812),"",OFFSET('Smelter Look-up'!$F$4,$V1812-4,0)))</f>
        <v/>
      </c>
      <c r="H1812" s="215" t="str">
        <f aca="true">IF(ISERROR($V1812),"",OFFSET('Smelter Look-up'!$G$4,$V1812-4,0))</f>
        <v/>
      </c>
      <c r="I1812" s="216" t="str">
        <f aca="true">IF(ISERROR($V1812),"",OFFSET('Smelter Look-up'!$H$4,$V1812-4,0))</f>
        <v/>
      </c>
      <c r="J1812" s="216" t="str">
        <f aca="true">IF(ISERROR($V1812),"",OFFSET('Smelter Look-up'!$I$4,$V1812-4,0))</f>
        <v/>
      </c>
      <c r="K1812" s="217"/>
      <c r="L1812" s="217"/>
      <c r="M1812" s="217"/>
      <c r="N1812" s="217"/>
      <c r="O1812" s="217"/>
      <c r="P1812" s="218"/>
      <c r="Q1812" s="219"/>
      <c r="R1812" s="220" t="str">
        <f aca="true">IF(ISERROR($V1812),"",OFFSET('Smelter Look-up'!$C$4,$V1812-4,0)&amp;"")</f>
        <v/>
      </c>
      <c r="S1812" s="221" t="str">
        <f aca="true">IF(B1812="","",IF(ISERROR(MATCH($E1812,CL,0)),"Unknown",INDIRECT("'C'!$A$"&amp;MATCH($E1812,CL,0)+1)))</f>
        <v/>
      </c>
      <c r="T1812" s="221" t="str">
        <f aca="true">IF(B1812="","",IF(ISERROR(MATCH($J1812,SorP!$B$1:$B$6279,0)),"",INDIRECT("'SorP'!$A$"&amp;MATCH($S1812&amp;$J1812,SorP!C:C,0))))</f>
        <v/>
      </c>
      <c r="U1812" s="222"/>
      <c r="V1812" s="223" t="e">
        <f aca="false">IF(C1812="",NA(),IF(OR(C1812="Smelter not listed",C1812="Smelter not yet identified"),MATCH($B1812&amp;$D1812,'Smelter Look-up'!$J:$J,0),MATCH($B1812&amp;$C1812,'Smelter Look-up'!$J:$J,0)))</f>
        <v>#N/A</v>
      </c>
      <c r="X1812" s="179" t="n">
        <f aca="false">IF(AND(C1812="Smelter not listed",OR(LEN(D1812)=0,LEN(E1812)=0)),1,0)</f>
        <v>0</v>
      </c>
      <c r="AB1812" s="224" t="str">
        <f aca="false">B1812&amp;C1812</f>
        <v/>
      </c>
    </row>
    <row r="1813" s="179" customFormat="true" ht="20.25" hidden="false" customHeight="false" outlineLevel="0" collapsed="false">
      <c r="A1813" s="221"/>
      <c r="B1813" s="211" t="str">
        <f aca="false">IF(LEN(A1813)=0,"",INDEX('Smelter Look-up'!$A:$A,MATCH($A1813,'Smelter Look-up'!$E:$E,0)))</f>
        <v/>
      </c>
      <c r="C1813" s="212" t="str">
        <f aca="false">IF(LEN(A1813)=0,"",INDEX('Smelter Look-up'!$C:$C,MATCH($A1813,'Smelter Look-up'!$E:$E,0)))</f>
        <v/>
      </c>
      <c r="D1813" s="213"/>
      <c r="E1813" s="211" t="str">
        <f aca="true">IF(ISERROR($V1813),"",OFFSET('Smelter Look-up'!$D$4,$V1813-4,0)&amp;"")</f>
        <v/>
      </c>
      <c r="F1813" s="214" t="str">
        <f aca="true">IF(ISERROR($V1813),"",OFFSET('Smelter Look-up'!$E$4,$V1813-4,0))</f>
        <v/>
      </c>
      <c r="G1813" s="214" t="str">
        <f aca="true">IF(C1813=$X$4,IF(ISERROR($V1813),"Enter smelter details","RMI"),IF(ISERROR($V1813),"",OFFSET('Smelter Look-up'!$F$4,$V1813-4,0)))</f>
        <v/>
      </c>
      <c r="H1813" s="215" t="str">
        <f aca="true">IF(ISERROR($V1813),"",OFFSET('Smelter Look-up'!$G$4,$V1813-4,0))</f>
        <v/>
      </c>
      <c r="I1813" s="216" t="str">
        <f aca="true">IF(ISERROR($V1813),"",OFFSET('Smelter Look-up'!$H$4,$V1813-4,0))</f>
        <v/>
      </c>
      <c r="J1813" s="216" t="str">
        <f aca="true">IF(ISERROR($V1813),"",OFFSET('Smelter Look-up'!$I$4,$V1813-4,0))</f>
        <v/>
      </c>
      <c r="K1813" s="217"/>
      <c r="L1813" s="217"/>
      <c r="M1813" s="217"/>
      <c r="N1813" s="217"/>
      <c r="O1813" s="217"/>
      <c r="P1813" s="218"/>
      <c r="Q1813" s="219"/>
      <c r="R1813" s="220" t="str">
        <f aca="true">IF(ISERROR($V1813),"",OFFSET('Smelter Look-up'!$C$4,$V1813-4,0)&amp;"")</f>
        <v/>
      </c>
      <c r="S1813" s="221" t="str">
        <f aca="true">IF(B1813="","",IF(ISERROR(MATCH($E1813,CL,0)),"Unknown",INDIRECT("'C'!$A$"&amp;MATCH($E1813,CL,0)+1)))</f>
        <v/>
      </c>
      <c r="T1813" s="221" t="str">
        <f aca="true">IF(B1813="","",IF(ISERROR(MATCH($J1813,SorP!$B$1:$B$6279,0)),"",INDIRECT("'SorP'!$A$"&amp;MATCH($S1813&amp;$J1813,SorP!C:C,0))))</f>
        <v/>
      </c>
      <c r="U1813" s="222"/>
      <c r="V1813" s="223" t="e">
        <f aca="false">IF(C1813="",NA(),IF(OR(C1813="Smelter not listed",C1813="Smelter not yet identified"),MATCH($B1813&amp;$D1813,'Smelter Look-up'!$J:$J,0),MATCH($B1813&amp;$C1813,'Smelter Look-up'!$J:$J,0)))</f>
        <v>#N/A</v>
      </c>
      <c r="X1813" s="179" t="n">
        <f aca="false">IF(AND(C1813="Smelter not listed",OR(LEN(D1813)=0,LEN(E1813)=0)),1,0)</f>
        <v>0</v>
      </c>
      <c r="AB1813" s="224" t="str">
        <f aca="false">B1813&amp;C1813</f>
        <v/>
      </c>
    </row>
    <row r="1814" s="179" customFormat="true" ht="20.25" hidden="false" customHeight="false" outlineLevel="0" collapsed="false">
      <c r="A1814" s="221"/>
      <c r="B1814" s="211" t="str">
        <f aca="false">IF(LEN(A1814)=0,"",INDEX('Smelter Look-up'!$A:$A,MATCH($A1814,'Smelter Look-up'!$E:$E,0)))</f>
        <v/>
      </c>
      <c r="C1814" s="212" t="str">
        <f aca="false">IF(LEN(A1814)=0,"",INDEX('Smelter Look-up'!$C:$C,MATCH($A1814,'Smelter Look-up'!$E:$E,0)))</f>
        <v/>
      </c>
      <c r="D1814" s="213"/>
      <c r="E1814" s="211" t="str">
        <f aca="true">IF(ISERROR($V1814),"",OFFSET('Smelter Look-up'!$D$4,$V1814-4,0)&amp;"")</f>
        <v/>
      </c>
      <c r="F1814" s="214" t="str">
        <f aca="true">IF(ISERROR($V1814),"",OFFSET('Smelter Look-up'!$E$4,$V1814-4,0))</f>
        <v/>
      </c>
      <c r="G1814" s="214" t="str">
        <f aca="true">IF(C1814=$X$4,IF(ISERROR($V1814),"Enter smelter details","RMI"),IF(ISERROR($V1814),"",OFFSET('Smelter Look-up'!$F$4,$V1814-4,0)))</f>
        <v/>
      </c>
      <c r="H1814" s="215" t="str">
        <f aca="true">IF(ISERROR($V1814),"",OFFSET('Smelter Look-up'!$G$4,$V1814-4,0))</f>
        <v/>
      </c>
      <c r="I1814" s="216" t="str">
        <f aca="true">IF(ISERROR($V1814),"",OFFSET('Smelter Look-up'!$H$4,$V1814-4,0))</f>
        <v/>
      </c>
      <c r="J1814" s="216" t="str">
        <f aca="true">IF(ISERROR($V1814),"",OFFSET('Smelter Look-up'!$I$4,$V1814-4,0))</f>
        <v/>
      </c>
      <c r="K1814" s="217"/>
      <c r="L1814" s="217"/>
      <c r="M1814" s="217"/>
      <c r="N1814" s="217"/>
      <c r="O1814" s="217"/>
      <c r="P1814" s="218"/>
      <c r="Q1814" s="219"/>
      <c r="R1814" s="220" t="str">
        <f aca="true">IF(ISERROR($V1814),"",OFFSET('Smelter Look-up'!$C$4,$V1814-4,0)&amp;"")</f>
        <v/>
      </c>
      <c r="S1814" s="221" t="str">
        <f aca="true">IF(B1814="","",IF(ISERROR(MATCH($E1814,CL,0)),"Unknown",INDIRECT("'C'!$A$"&amp;MATCH($E1814,CL,0)+1)))</f>
        <v/>
      </c>
      <c r="T1814" s="221" t="str">
        <f aca="true">IF(B1814="","",IF(ISERROR(MATCH($J1814,SorP!$B$1:$B$6279,0)),"",INDIRECT("'SorP'!$A$"&amp;MATCH($S1814&amp;$J1814,SorP!C:C,0))))</f>
        <v/>
      </c>
      <c r="U1814" s="222"/>
      <c r="V1814" s="223" t="e">
        <f aca="false">IF(C1814="",NA(),IF(OR(C1814="Smelter not listed",C1814="Smelter not yet identified"),MATCH($B1814&amp;$D1814,'Smelter Look-up'!$J:$J,0),MATCH($B1814&amp;$C1814,'Smelter Look-up'!$J:$J,0)))</f>
        <v>#N/A</v>
      </c>
      <c r="X1814" s="179" t="n">
        <f aca="false">IF(AND(C1814="Smelter not listed",OR(LEN(D1814)=0,LEN(E1814)=0)),1,0)</f>
        <v>0</v>
      </c>
      <c r="AB1814" s="224" t="str">
        <f aca="false">B1814&amp;C1814</f>
        <v/>
      </c>
    </row>
    <row r="1815" s="179" customFormat="true" ht="20.25" hidden="false" customHeight="false" outlineLevel="0" collapsed="false">
      <c r="A1815" s="221"/>
      <c r="B1815" s="211" t="str">
        <f aca="false">IF(LEN(A1815)=0,"",INDEX('Smelter Look-up'!$A:$A,MATCH($A1815,'Smelter Look-up'!$E:$E,0)))</f>
        <v/>
      </c>
      <c r="C1815" s="212" t="str">
        <f aca="false">IF(LEN(A1815)=0,"",INDEX('Smelter Look-up'!$C:$C,MATCH($A1815,'Smelter Look-up'!$E:$E,0)))</f>
        <v/>
      </c>
      <c r="D1815" s="213"/>
      <c r="E1815" s="211" t="str">
        <f aca="true">IF(ISERROR($V1815),"",OFFSET('Smelter Look-up'!$D$4,$V1815-4,0)&amp;"")</f>
        <v/>
      </c>
      <c r="F1815" s="214" t="str">
        <f aca="true">IF(ISERROR($V1815),"",OFFSET('Smelter Look-up'!$E$4,$V1815-4,0))</f>
        <v/>
      </c>
      <c r="G1815" s="214" t="str">
        <f aca="true">IF(C1815=$X$4,IF(ISERROR($V1815),"Enter smelter details","RMI"),IF(ISERROR($V1815),"",OFFSET('Smelter Look-up'!$F$4,$V1815-4,0)))</f>
        <v/>
      </c>
      <c r="H1815" s="215" t="str">
        <f aca="true">IF(ISERROR($V1815),"",OFFSET('Smelter Look-up'!$G$4,$V1815-4,0))</f>
        <v/>
      </c>
      <c r="I1815" s="216" t="str">
        <f aca="true">IF(ISERROR($V1815),"",OFFSET('Smelter Look-up'!$H$4,$V1815-4,0))</f>
        <v/>
      </c>
      <c r="J1815" s="216" t="str">
        <f aca="true">IF(ISERROR($V1815),"",OFFSET('Smelter Look-up'!$I$4,$V1815-4,0))</f>
        <v/>
      </c>
      <c r="K1815" s="217"/>
      <c r="L1815" s="217"/>
      <c r="M1815" s="217"/>
      <c r="N1815" s="217"/>
      <c r="O1815" s="217"/>
      <c r="P1815" s="218"/>
      <c r="Q1815" s="219"/>
      <c r="R1815" s="220" t="str">
        <f aca="true">IF(ISERROR($V1815),"",OFFSET('Smelter Look-up'!$C$4,$V1815-4,0)&amp;"")</f>
        <v/>
      </c>
      <c r="S1815" s="221" t="str">
        <f aca="true">IF(B1815="","",IF(ISERROR(MATCH($E1815,CL,0)),"Unknown",INDIRECT("'C'!$A$"&amp;MATCH($E1815,CL,0)+1)))</f>
        <v/>
      </c>
      <c r="T1815" s="221" t="str">
        <f aca="true">IF(B1815="","",IF(ISERROR(MATCH($J1815,SorP!$B$1:$B$6279,0)),"",INDIRECT("'SorP'!$A$"&amp;MATCH($S1815&amp;$J1815,SorP!C:C,0))))</f>
        <v/>
      </c>
      <c r="U1815" s="222"/>
      <c r="V1815" s="223" t="e">
        <f aca="false">IF(C1815="",NA(),IF(OR(C1815="Smelter not listed",C1815="Smelter not yet identified"),MATCH($B1815&amp;$D1815,'Smelter Look-up'!$J:$J,0),MATCH($B1815&amp;$C1815,'Smelter Look-up'!$J:$J,0)))</f>
        <v>#N/A</v>
      </c>
      <c r="X1815" s="179" t="n">
        <f aca="false">IF(AND(C1815="Smelter not listed",OR(LEN(D1815)=0,LEN(E1815)=0)),1,0)</f>
        <v>0</v>
      </c>
      <c r="AB1815" s="224" t="str">
        <f aca="false">B1815&amp;C1815</f>
        <v/>
      </c>
    </row>
    <row r="1816" s="179" customFormat="true" ht="20.25" hidden="false" customHeight="false" outlineLevel="0" collapsed="false">
      <c r="A1816" s="221"/>
      <c r="B1816" s="211" t="str">
        <f aca="false">IF(LEN(A1816)=0,"",INDEX('Smelter Look-up'!$A:$A,MATCH($A1816,'Smelter Look-up'!$E:$E,0)))</f>
        <v/>
      </c>
      <c r="C1816" s="212" t="str">
        <f aca="false">IF(LEN(A1816)=0,"",INDEX('Smelter Look-up'!$C:$C,MATCH($A1816,'Smelter Look-up'!$E:$E,0)))</f>
        <v/>
      </c>
      <c r="D1816" s="213"/>
      <c r="E1816" s="211" t="str">
        <f aca="true">IF(ISERROR($V1816),"",OFFSET('Smelter Look-up'!$D$4,$V1816-4,0)&amp;"")</f>
        <v/>
      </c>
      <c r="F1816" s="214" t="str">
        <f aca="true">IF(ISERROR($V1816),"",OFFSET('Smelter Look-up'!$E$4,$V1816-4,0))</f>
        <v/>
      </c>
      <c r="G1816" s="214" t="str">
        <f aca="true">IF(C1816=$X$4,IF(ISERROR($V1816),"Enter smelter details","RMI"),IF(ISERROR($V1816),"",OFFSET('Smelter Look-up'!$F$4,$V1816-4,0)))</f>
        <v/>
      </c>
      <c r="H1816" s="215" t="str">
        <f aca="true">IF(ISERROR($V1816),"",OFFSET('Smelter Look-up'!$G$4,$V1816-4,0))</f>
        <v/>
      </c>
      <c r="I1816" s="216" t="str">
        <f aca="true">IF(ISERROR($V1816),"",OFFSET('Smelter Look-up'!$H$4,$V1816-4,0))</f>
        <v/>
      </c>
      <c r="J1816" s="216" t="str">
        <f aca="true">IF(ISERROR($V1816),"",OFFSET('Smelter Look-up'!$I$4,$V1816-4,0))</f>
        <v/>
      </c>
      <c r="K1816" s="217"/>
      <c r="L1816" s="217"/>
      <c r="M1816" s="217"/>
      <c r="N1816" s="217"/>
      <c r="O1816" s="217"/>
      <c r="P1816" s="218"/>
      <c r="Q1816" s="219"/>
      <c r="R1816" s="220" t="str">
        <f aca="true">IF(ISERROR($V1816),"",OFFSET('Smelter Look-up'!$C$4,$V1816-4,0)&amp;"")</f>
        <v/>
      </c>
      <c r="S1816" s="221" t="str">
        <f aca="true">IF(B1816="","",IF(ISERROR(MATCH($E1816,CL,0)),"Unknown",INDIRECT("'C'!$A$"&amp;MATCH($E1816,CL,0)+1)))</f>
        <v/>
      </c>
      <c r="T1816" s="221" t="str">
        <f aca="true">IF(B1816="","",IF(ISERROR(MATCH($J1816,SorP!$B$1:$B$6279,0)),"",INDIRECT("'SorP'!$A$"&amp;MATCH($S1816&amp;$J1816,SorP!C:C,0))))</f>
        <v/>
      </c>
      <c r="U1816" s="222"/>
      <c r="V1816" s="223" t="e">
        <f aca="false">IF(C1816="",NA(),IF(OR(C1816="Smelter not listed",C1816="Smelter not yet identified"),MATCH($B1816&amp;$D1816,'Smelter Look-up'!$J:$J,0),MATCH($B1816&amp;$C1816,'Smelter Look-up'!$J:$J,0)))</f>
        <v>#N/A</v>
      </c>
      <c r="X1816" s="179" t="n">
        <f aca="false">IF(AND(C1816="Smelter not listed",OR(LEN(D1816)=0,LEN(E1816)=0)),1,0)</f>
        <v>0</v>
      </c>
      <c r="AB1816" s="224" t="str">
        <f aca="false">B1816&amp;C1816</f>
        <v/>
      </c>
    </row>
    <row r="1817" s="179" customFormat="true" ht="20.25" hidden="false" customHeight="false" outlineLevel="0" collapsed="false">
      <c r="A1817" s="221"/>
      <c r="B1817" s="211" t="str">
        <f aca="false">IF(LEN(A1817)=0,"",INDEX('Smelter Look-up'!$A:$A,MATCH($A1817,'Smelter Look-up'!$E:$E,0)))</f>
        <v/>
      </c>
      <c r="C1817" s="212" t="str">
        <f aca="false">IF(LEN(A1817)=0,"",INDEX('Smelter Look-up'!$C:$C,MATCH($A1817,'Smelter Look-up'!$E:$E,0)))</f>
        <v/>
      </c>
      <c r="D1817" s="213"/>
      <c r="E1817" s="211" t="str">
        <f aca="true">IF(ISERROR($V1817),"",OFFSET('Smelter Look-up'!$D$4,$V1817-4,0)&amp;"")</f>
        <v/>
      </c>
      <c r="F1817" s="214" t="str">
        <f aca="true">IF(ISERROR($V1817),"",OFFSET('Smelter Look-up'!$E$4,$V1817-4,0))</f>
        <v/>
      </c>
      <c r="G1817" s="214" t="str">
        <f aca="true">IF(C1817=$X$4,IF(ISERROR($V1817),"Enter smelter details","RMI"),IF(ISERROR($V1817),"",OFFSET('Smelter Look-up'!$F$4,$V1817-4,0)))</f>
        <v/>
      </c>
      <c r="H1817" s="215" t="str">
        <f aca="true">IF(ISERROR($V1817),"",OFFSET('Smelter Look-up'!$G$4,$V1817-4,0))</f>
        <v/>
      </c>
      <c r="I1817" s="216" t="str">
        <f aca="true">IF(ISERROR($V1817),"",OFFSET('Smelter Look-up'!$H$4,$V1817-4,0))</f>
        <v/>
      </c>
      <c r="J1817" s="216" t="str">
        <f aca="true">IF(ISERROR($V1817),"",OFFSET('Smelter Look-up'!$I$4,$V1817-4,0))</f>
        <v/>
      </c>
      <c r="K1817" s="217"/>
      <c r="L1817" s="217"/>
      <c r="M1817" s="217"/>
      <c r="N1817" s="217"/>
      <c r="O1817" s="217"/>
      <c r="P1817" s="218"/>
      <c r="Q1817" s="219"/>
      <c r="R1817" s="220" t="str">
        <f aca="true">IF(ISERROR($V1817),"",OFFSET('Smelter Look-up'!$C$4,$V1817-4,0)&amp;"")</f>
        <v/>
      </c>
      <c r="S1817" s="221" t="str">
        <f aca="true">IF(B1817="","",IF(ISERROR(MATCH($E1817,CL,0)),"Unknown",INDIRECT("'C'!$A$"&amp;MATCH($E1817,CL,0)+1)))</f>
        <v/>
      </c>
      <c r="T1817" s="221" t="str">
        <f aca="true">IF(B1817="","",IF(ISERROR(MATCH($J1817,SorP!$B$1:$B$6279,0)),"",INDIRECT("'SorP'!$A$"&amp;MATCH($S1817&amp;$J1817,SorP!C:C,0))))</f>
        <v/>
      </c>
      <c r="U1817" s="222"/>
      <c r="V1817" s="223" t="e">
        <f aca="false">IF(C1817="",NA(),IF(OR(C1817="Smelter not listed",C1817="Smelter not yet identified"),MATCH($B1817&amp;$D1817,'Smelter Look-up'!$J:$J,0),MATCH($B1817&amp;$C1817,'Smelter Look-up'!$J:$J,0)))</f>
        <v>#N/A</v>
      </c>
      <c r="X1817" s="179" t="n">
        <f aca="false">IF(AND(C1817="Smelter not listed",OR(LEN(D1817)=0,LEN(E1817)=0)),1,0)</f>
        <v>0</v>
      </c>
      <c r="AB1817" s="224" t="str">
        <f aca="false">B1817&amp;C1817</f>
        <v/>
      </c>
    </row>
    <row r="1818" s="179" customFormat="true" ht="20.25" hidden="false" customHeight="false" outlineLevel="0" collapsed="false">
      <c r="A1818" s="221"/>
      <c r="B1818" s="211" t="str">
        <f aca="false">IF(LEN(A1818)=0,"",INDEX('Smelter Look-up'!$A:$A,MATCH($A1818,'Smelter Look-up'!$E:$E,0)))</f>
        <v/>
      </c>
      <c r="C1818" s="212" t="str">
        <f aca="false">IF(LEN(A1818)=0,"",INDEX('Smelter Look-up'!$C:$C,MATCH($A1818,'Smelter Look-up'!$E:$E,0)))</f>
        <v/>
      </c>
      <c r="D1818" s="213"/>
      <c r="E1818" s="211" t="str">
        <f aca="true">IF(ISERROR($V1818),"",OFFSET('Smelter Look-up'!$D$4,$V1818-4,0)&amp;"")</f>
        <v/>
      </c>
      <c r="F1818" s="214" t="str">
        <f aca="true">IF(ISERROR($V1818),"",OFFSET('Smelter Look-up'!$E$4,$V1818-4,0))</f>
        <v/>
      </c>
      <c r="G1818" s="214" t="str">
        <f aca="true">IF(C1818=$X$4,IF(ISERROR($V1818),"Enter smelter details","RMI"),IF(ISERROR($V1818),"",OFFSET('Smelter Look-up'!$F$4,$V1818-4,0)))</f>
        <v/>
      </c>
      <c r="H1818" s="215" t="str">
        <f aca="true">IF(ISERROR($V1818),"",OFFSET('Smelter Look-up'!$G$4,$V1818-4,0))</f>
        <v/>
      </c>
      <c r="I1818" s="216" t="str">
        <f aca="true">IF(ISERROR($V1818),"",OFFSET('Smelter Look-up'!$H$4,$V1818-4,0))</f>
        <v/>
      </c>
      <c r="J1818" s="216" t="str">
        <f aca="true">IF(ISERROR($V1818),"",OFFSET('Smelter Look-up'!$I$4,$V1818-4,0))</f>
        <v/>
      </c>
      <c r="K1818" s="217"/>
      <c r="L1818" s="217"/>
      <c r="M1818" s="217"/>
      <c r="N1818" s="217"/>
      <c r="O1818" s="217"/>
      <c r="P1818" s="218"/>
      <c r="Q1818" s="219"/>
      <c r="R1818" s="220" t="str">
        <f aca="true">IF(ISERROR($V1818),"",OFFSET('Smelter Look-up'!$C$4,$V1818-4,0)&amp;"")</f>
        <v/>
      </c>
      <c r="S1818" s="221" t="str">
        <f aca="true">IF(B1818="","",IF(ISERROR(MATCH($E1818,CL,0)),"Unknown",INDIRECT("'C'!$A$"&amp;MATCH($E1818,CL,0)+1)))</f>
        <v/>
      </c>
      <c r="T1818" s="221" t="str">
        <f aca="true">IF(B1818="","",IF(ISERROR(MATCH($J1818,SorP!$B$1:$B$6279,0)),"",INDIRECT("'SorP'!$A$"&amp;MATCH($S1818&amp;$J1818,SorP!C:C,0))))</f>
        <v/>
      </c>
      <c r="U1818" s="222"/>
      <c r="V1818" s="223" t="e">
        <f aca="false">IF(C1818="",NA(),IF(OR(C1818="Smelter not listed",C1818="Smelter not yet identified"),MATCH($B1818&amp;$D1818,'Smelter Look-up'!$J:$J,0),MATCH($B1818&amp;$C1818,'Smelter Look-up'!$J:$J,0)))</f>
        <v>#N/A</v>
      </c>
      <c r="X1818" s="179" t="n">
        <f aca="false">IF(AND(C1818="Smelter not listed",OR(LEN(D1818)=0,LEN(E1818)=0)),1,0)</f>
        <v>0</v>
      </c>
      <c r="AB1818" s="224" t="str">
        <f aca="false">B1818&amp;C1818</f>
        <v/>
      </c>
    </row>
    <row r="1819" s="179" customFormat="true" ht="20.25" hidden="false" customHeight="false" outlineLevel="0" collapsed="false">
      <c r="A1819" s="221"/>
      <c r="B1819" s="211" t="str">
        <f aca="false">IF(LEN(A1819)=0,"",INDEX('Smelter Look-up'!$A:$A,MATCH($A1819,'Smelter Look-up'!$E:$E,0)))</f>
        <v/>
      </c>
      <c r="C1819" s="212" t="str">
        <f aca="false">IF(LEN(A1819)=0,"",INDEX('Smelter Look-up'!$C:$C,MATCH($A1819,'Smelter Look-up'!$E:$E,0)))</f>
        <v/>
      </c>
      <c r="D1819" s="213"/>
      <c r="E1819" s="211" t="str">
        <f aca="true">IF(ISERROR($V1819),"",OFFSET('Smelter Look-up'!$D$4,$V1819-4,0)&amp;"")</f>
        <v/>
      </c>
      <c r="F1819" s="214" t="str">
        <f aca="true">IF(ISERROR($V1819),"",OFFSET('Smelter Look-up'!$E$4,$V1819-4,0))</f>
        <v/>
      </c>
      <c r="G1819" s="214" t="str">
        <f aca="true">IF(C1819=$X$4,IF(ISERROR($V1819),"Enter smelter details","RMI"),IF(ISERROR($V1819),"",OFFSET('Smelter Look-up'!$F$4,$V1819-4,0)))</f>
        <v/>
      </c>
      <c r="H1819" s="215" t="str">
        <f aca="true">IF(ISERROR($V1819),"",OFFSET('Smelter Look-up'!$G$4,$V1819-4,0))</f>
        <v/>
      </c>
      <c r="I1819" s="216" t="str">
        <f aca="true">IF(ISERROR($V1819),"",OFFSET('Smelter Look-up'!$H$4,$V1819-4,0))</f>
        <v/>
      </c>
      <c r="J1819" s="216" t="str">
        <f aca="true">IF(ISERROR($V1819),"",OFFSET('Smelter Look-up'!$I$4,$V1819-4,0))</f>
        <v/>
      </c>
      <c r="K1819" s="217"/>
      <c r="L1819" s="217"/>
      <c r="M1819" s="217"/>
      <c r="N1819" s="217"/>
      <c r="O1819" s="217"/>
      <c r="P1819" s="218"/>
      <c r="Q1819" s="219"/>
      <c r="R1819" s="220" t="str">
        <f aca="true">IF(ISERROR($V1819),"",OFFSET('Smelter Look-up'!$C$4,$V1819-4,0)&amp;"")</f>
        <v/>
      </c>
      <c r="S1819" s="221" t="str">
        <f aca="true">IF(B1819="","",IF(ISERROR(MATCH($E1819,CL,0)),"Unknown",INDIRECT("'C'!$A$"&amp;MATCH($E1819,CL,0)+1)))</f>
        <v/>
      </c>
      <c r="T1819" s="221" t="str">
        <f aca="true">IF(B1819="","",IF(ISERROR(MATCH($J1819,SorP!$B$1:$B$6279,0)),"",INDIRECT("'SorP'!$A$"&amp;MATCH($S1819&amp;$J1819,SorP!C:C,0))))</f>
        <v/>
      </c>
      <c r="U1819" s="222"/>
      <c r="V1819" s="223" t="e">
        <f aca="false">IF(C1819="",NA(),IF(OR(C1819="Smelter not listed",C1819="Smelter not yet identified"),MATCH($B1819&amp;$D1819,'Smelter Look-up'!$J:$J,0),MATCH($B1819&amp;$C1819,'Smelter Look-up'!$J:$J,0)))</f>
        <v>#N/A</v>
      </c>
      <c r="X1819" s="179" t="n">
        <f aca="false">IF(AND(C1819="Smelter not listed",OR(LEN(D1819)=0,LEN(E1819)=0)),1,0)</f>
        <v>0</v>
      </c>
      <c r="AB1819" s="224" t="str">
        <f aca="false">B1819&amp;C1819</f>
        <v/>
      </c>
    </row>
    <row r="1820" s="179" customFormat="true" ht="20.25" hidden="false" customHeight="false" outlineLevel="0" collapsed="false">
      <c r="A1820" s="221"/>
      <c r="B1820" s="211" t="str">
        <f aca="false">IF(LEN(A1820)=0,"",INDEX('Smelter Look-up'!$A:$A,MATCH($A1820,'Smelter Look-up'!$E:$E,0)))</f>
        <v/>
      </c>
      <c r="C1820" s="212" t="str">
        <f aca="false">IF(LEN(A1820)=0,"",INDEX('Smelter Look-up'!$C:$C,MATCH($A1820,'Smelter Look-up'!$E:$E,0)))</f>
        <v/>
      </c>
      <c r="D1820" s="213"/>
      <c r="E1820" s="211" t="str">
        <f aca="true">IF(ISERROR($V1820),"",OFFSET('Smelter Look-up'!$D$4,$V1820-4,0)&amp;"")</f>
        <v/>
      </c>
      <c r="F1820" s="214" t="str">
        <f aca="true">IF(ISERROR($V1820),"",OFFSET('Smelter Look-up'!$E$4,$V1820-4,0))</f>
        <v/>
      </c>
      <c r="G1820" s="214" t="str">
        <f aca="true">IF(C1820=$X$4,IF(ISERROR($V1820),"Enter smelter details","RMI"),IF(ISERROR($V1820),"",OFFSET('Smelter Look-up'!$F$4,$V1820-4,0)))</f>
        <v/>
      </c>
      <c r="H1820" s="215" t="str">
        <f aca="true">IF(ISERROR($V1820),"",OFFSET('Smelter Look-up'!$G$4,$V1820-4,0))</f>
        <v/>
      </c>
      <c r="I1820" s="216" t="str">
        <f aca="true">IF(ISERROR($V1820),"",OFFSET('Smelter Look-up'!$H$4,$V1820-4,0))</f>
        <v/>
      </c>
      <c r="J1820" s="216" t="str">
        <f aca="true">IF(ISERROR($V1820),"",OFFSET('Smelter Look-up'!$I$4,$V1820-4,0))</f>
        <v/>
      </c>
      <c r="K1820" s="217"/>
      <c r="L1820" s="217"/>
      <c r="M1820" s="217"/>
      <c r="N1820" s="217"/>
      <c r="O1820" s="217"/>
      <c r="P1820" s="218"/>
      <c r="Q1820" s="219"/>
      <c r="R1820" s="220" t="str">
        <f aca="true">IF(ISERROR($V1820),"",OFFSET('Smelter Look-up'!$C$4,$V1820-4,0)&amp;"")</f>
        <v/>
      </c>
      <c r="S1820" s="221" t="str">
        <f aca="true">IF(B1820="","",IF(ISERROR(MATCH($E1820,CL,0)),"Unknown",INDIRECT("'C'!$A$"&amp;MATCH($E1820,CL,0)+1)))</f>
        <v/>
      </c>
      <c r="T1820" s="221" t="str">
        <f aca="true">IF(B1820="","",IF(ISERROR(MATCH($J1820,SorP!$B$1:$B$6279,0)),"",INDIRECT("'SorP'!$A$"&amp;MATCH($S1820&amp;$J1820,SorP!C:C,0))))</f>
        <v/>
      </c>
      <c r="U1820" s="222"/>
      <c r="V1820" s="223" t="e">
        <f aca="false">IF(C1820="",NA(),IF(OR(C1820="Smelter not listed",C1820="Smelter not yet identified"),MATCH($B1820&amp;$D1820,'Smelter Look-up'!$J:$J,0),MATCH($B1820&amp;$C1820,'Smelter Look-up'!$J:$J,0)))</f>
        <v>#N/A</v>
      </c>
      <c r="X1820" s="179" t="n">
        <f aca="false">IF(AND(C1820="Smelter not listed",OR(LEN(D1820)=0,LEN(E1820)=0)),1,0)</f>
        <v>0</v>
      </c>
      <c r="AB1820" s="224" t="str">
        <f aca="false">B1820&amp;C1820</f>
        <v/>
      </c>
    </row>
    <row r="1821" s="179" customFormat="true" ht="20.25" hidden="false" customHeight="false" outlineLevel="0" collapsed="false">
      <c r="A1821" s="221"/>
      <c r="B1821" s="211" t="str">
        <f aca="false">IF(LEN(A1821)=0,"",INDEX('Smelter Look-up'!$A:$A,MATCH($A1821,'Smelter Look-up'!$E:$E,0)))</f>
        <v/>
      </c>
      <c r="C1821" s="212" t="str">
        <f aca="false">IF(LEN(A1821)=0,"",INDEX('Smelter Look-up'!$C:$C,MATCH($A1821,'Smelter Look-up'!$E:$E,0)))</f>
        <v/>
      </c>
      <c r="D1821" s="213"/>
      <c r="E1821" s="211" t="str">
        <f aca="true">IF(ISERROR($V1821),"",OFFSET('Smelter Look-up'!$D$4,$V1821-4,0)&amp;"")</f>
        <v/>
      </c>
      <c r="F1821" s="214" t="str">
        <f aca="true">IF(ISERROR($V1821),"",OFFSET('Smelter Look-up'!$E$4,$V1821-4,0))</f>
        <v/>
      </c>
      <c r="G1821" s="214" t="str">
        <f aca="true">IF(C1821=$X$4,IF(ISERROR($V1821),"Enter smelter details","RMI"),IF(ISERROR($V1821),"",OFFSET('Smelter Look-up'!$F$4,$V1821-4,0)))</f>
        <v/>
      </c>
      <c r="H1821" s="215" t="str">
        <f aca="true">IF(ISERROR($V1821),"",OFFSET('Smelter Look-up'!$G$4,$V1821-4,0))</f>
        <v/>
      </c>
      <c r="I1821" s="216" t="str">
        <f aca="true">IF(ISERROR($V1821),"",OFFSET('Smelter Look-up'!$H$4,$V1821-4,0))</f>
        <v/>
      </c>
      <c r="J1821" s="216" t="str">
        <f aca="true">IF(ISERROR($V1821),"",OFFSET('Smelter Look-up'!$I$4,$V1821-4,0))</f>
        <v/>
      </c>
      <c r="K1821" s="217"/>
      <c r="L1821" s="217"/>
      <c r="M1821" s="217"/>
      <c r="N1821" s="217"/>
      <c r="O1821" s="217"/>
      <c r="P1821" s="218"/>
      <c r="Q1821" s="219"/>
      <c r="R1821" s="220" t="str">
        <f aca="true">IF(ISERROR($V1821),"",OFFSET('Smelter Look-up'!$C$4,$V1821-4,0)&amp;"")</f>
        <v/>
      </c>
      <c r="S1821" s="221" t="str">
        <f aca="true">IF(B1821="","",IF(ISERROR(MATCH($E1821,CL,0)),"Unknown",INDIRECT("'C'!$A$"&amp;MATCH($E1821,CL,0)+1)))</f>
        <v/>
      </c>
      <c r="T1821" s="221" t="str">
        <f aca="true">IF(B1821="","",IF(ISERROR(MATCH($J1821,SorP!$B$1:$B$6279,0)),"",INDIRECT("'SorP'!$A$"&amp;MATCH($S1821&amp;$J1821,SorP!C:C,0))))</f>
        <v/>
      </c>
      <c r="U1821" s="222"/>
      <c r="V1821" s="223" t="e">
        <f aca="false">IF(C1821="",NA(),IF(OR(C1821="Smelter not listed",C1821="Smelter not yet identified"),MATCH($B1821&amp;$D1821,'Smelter Look-up'!$J:$J,0),MATCH($B1821&amp;$C1821,'Smelter Look-up'!$J:$J,0)))</f>
        <v>#N/A</v>
      </c>
      <c r="X1821" s="179" t="n">
        <f aca="false">IF(AND(C1821="Smelter not listed",OR(LEN(D1821)=0,LEN(E1821)=0)),1,0)</f>
        <v>0</v>
      </c>
      <c r="AB1821" s="224" t="str">
        <f aca="false">B1821&amp;C1821</f>
        <v/>
      </c>
    </row>
    <row r="1822" s="179" customFormat="true" ht="20.25" hidden="false" customHeight="false" outlineLevel="0" collapsed="false">
      <c r="A1822" s="221"/>
      <c r="B1822" s="211" t="str">
        <f aca="false">IF(LEN(A1822)=0,"",INDEX('Smelter Look-up'!$A:$A,MATCH($A1822,'Smelter Look-up'!$E:$E,0)))</f>
        <v/>
      </c>
      <c r="C1822" s="212" t="str">
        <f aca="false">IF(LEN(A1822)=0,"",INDEX('Smelter Look-up'!$C:$C,MATCH($A1822,'Smelter Look-up'!$E:$E,0)))</f>
        <v/>
      </c>
      <c r="D1822" s="213"/>
      <c r="E1822" s="211" t="str">
        <f aca="true">IF(ISERROR($V1822),"",OFFSET('Smelter Look-up'!$D$4,$V1822-4,0)&amp;"")</f>
        <v/>
      </c>
      <c r="F1822" s="214" t="str">
        <f aca="true">IF(ISERROR($V1822),"",OFFSET('Smelter Look-up'!$E$4,$V1822-4,0))</f>
        <v/>
      </c>
      <c r="G1822" s="214" t="str">
        <f aca="true">IF(C1822=$X$4,IF(ISERROR($V1822),"Enter smelter details","RMI"),IF(ISERROR($V1822),"",OFFSET('Smelter Look-up'!$F$4,$V1822-4,0)))</f>
        <v/>
      </c>
      <c r="H1822" s="215" t="str">
        <f aca="true">IF(ISERROR($V1822),"",OFFSET('Smelter Look-up'!$G$4,$V1822-4,0))</f>
        <v/>
      </c>
      <c r="I1822" s="216" t="str">
        <f aca="true">IF(ISERROR($V1822),"",OFFSET('Smelter Look-up'!$H$4,$V1822-4,0))</f>
        <v/>
      </c>
      <c r="J1822" s="216" t="str">
        <f aca="true">IF(ISERROR($V1822),"",OFFSET('Smelter Look-up'!$I$4,$V1822-4,0))</f>
        <v/>
      </c>
      <c r="K1822" s="217"/>
      <c r="L1822" s="217"/>
      <c r="M1822" s="217"/>
      <c r="N1822" s="217"/>
      <c r="O1822" s="217"/>
      <c r="P1822" s="218"/>
      <c r="Q1822" s="219"/>
      <c r="R1822" s="220" t="str">
        <f aca="true">IF(ISERROR($V1822),"",OFFSET('Smelter Look-up'!$C$4,$V1822-4,0)&amp;"")</f>
        <v/>
      </c>
      <c r="S1822" s="221" t="str">
        <f aca="true">IF(B1822="","",IF(ISERROR(MATCH($E1822,CL,0)),"Unknown",INDIRECT("'C'!$A$"&amp;MATCH($E1822,CL,0)+1)))</f>
        <v/>
      </c>
      <c r="T1822" s="221" t="str">
        <f aca="true">IF(B1822="","",IF(ISERROR(MATCH($J1822,SorP!$B$1:$B$6279,0)),"",INDIRECT("'SorP'!$A$"&amp;MATCH($S1822&amp;$J1822,SorP!C:C,0))))</f>
        <v/>
      </c>
      <c r="U1822" s="222"/>
      <c r="V1822" s="223" t="e">
        <f aca="false">IF(C1822="",NA(),IF(OR(C1822="Smelter not listed",C1822="Smelter not yet identified"),MATCH($B1822&amp;$D1822,'Smelter Look-up'!$J:$J,0),MATCH($B1822&amp;$C1822,'Smelter Look-up'!$J:$J,0)))</f>
        <v>#N/A</v>
      </c>
      <c r="X1822" s="179" t="n">
        <f aca="false">IF(AND(C1822="Smelter not listed",OR(LEN(D1822)=0,LEN(E1822)=0)),1,0)</f>
        <v>0</v>
      </c>
      <c r="AB1822" s="224" t="str">
        <f aca="false">B1822&amp;C1822</f>
        <v/>
      </c>
    </row>
    <row r="1823" s="179" customFormat="true" ht="20.25" hidden="false" customHeight="false" outlineLevel="0" collapsed="false">
      <c r="A1823" s="221"/>
      <c r="B1823" s="211" t="str">
        <f aca="false">IF(LEN(A1823)=0,"",INDEX('Smelter Look-up'!$A:$A,MATCH($A1823,'Smelter Look-up'!$E:$E,0)))</f>
        <v/>
      </c>
      <c r="C1823" s="212" t="str">
        <f aca="false">IF(LEN(A1823)=0,"",INDEX('Smelter Look-up'!$C:$C,MATCH($A1823,'Smelter Look-up'!$E:$E,0)))</f>
        <v/>
      </c>
      <c r="D1823" s="213"/>
      <c r="E1823" s="211" t="str">
        <f aca="true">IF(ISERROR($V1823),"",OFFSET('Smelter Look-up'!$D$4,$V1823-4,0)&amp;"")</f>
        <v/>
      </c>
      <c r="F1823" s="214" t="str">
        <f aca="true">IF(ISERROR($V1823),"",OFFSET('Smelter Look-up'!$E$4,$V1823-4,0))</f>
        <v/>
      </c>
      <c r="G1823" s="214" t="str">
        <f aca="true">IF(C1823=$X$4,IF(ISERROR($V1823),"Enter smelter details","RMI"),IF(ISERROR($V1823),"",OFFSET('Smelter Look-up'!$F$4,$V1823-4,0)))</f>
        <v/>
      </c>
      <c r="H1823" s="215" t="str">
        <f aca="true">IF(ISERROR($V1823),"",OFFSET('Smelter Look-up'!$G$4,$V1823-4,0))</f>
        <v/>
      </c>
      <c r="I1823" s="216" t="str">
        <f aca="true">IF(ISERROR($V1823),"",OFFSET('Smelter Look-up'!$H$4,$V1823-4,0))</f>
        <v/>
      </c>
      <c r="J1823" s="216" t="str">
        <f aca="true">IF(ISERROR($V1823),"",OFFSET('Smelter Look-up'!$I$4,$V1823-4,0))</f>
        <v/>
      </c>
      <c r="K1823" s="217"/>
      <c r="L1823" s="217"/>
      <c r="M1823" s="217"/>
      <c r="N1823" s="217"/>
      <c r="O1823" s="217"/>
      <c r="P1823" s="218"/>
      <c r="Q1823" s="219"/>
      <c r="R1823" s="220" t="str">
        <f aca="true">IF(ISERROR($V1823),"",OFFSET('Smelter Look-up'!$C$4,$V1823-4,0)&amp;"")</f>
        <v/>
      </c>
      <c r="S1823" s="221" t="str">
        <f aca="true">IF(B1823="","",IF(ISERROR(MATCH($E1823,CL,0)),"Unknown",INDIRECT("'C'!$A$"&amp;MATCH($E1823,CL,0)+1)))</f>
        <v/>
      </c>
      <c r="T1823" s="221" t="str">
        <f aca="true">IF(B1823="","",IF(ISERROR(MATCH($J1823,SorP!$B$1:$B$6279,0)),"",INDIRECT("'SorP'!$A$"&amp;MATCH($S1823&amp;$J1823,SorP!C:C,0))))</f>
        <v/>
      </c>
      <c r="U1823" s="222"/>
      <c r="V1823" s="223" t="e">
        <f aca="false">IF(C1823="",NA(),IF(OR(C1823="Smelter not listed",C1823="Smelter not yet identified"),MATCH($B1823&amp;$D1823,'Smelter Look-up'!$J:$J,0),MATCH($B1823&amp;$C1823,'Smelter Look-up'!$J:$J,0)))</f>
        <v>#N/A</v>
      </c>
      <c r="X1823" s="179" t="n">
        <f aca="false">IF(AND(C1823="Smelter not listed",OR(LEN(D1823)=0,LEN(E1823)=0)),1,0)</f>
        <v>0</v>
      </c>
      <c r="AB1823" s="224" t="str">
        <f aca="false">B1823&amp;C1823</f>
        <v/>
      </c>
    </row>
    <row r="1824" s="179" customFormat="true" ht="20.25" hidden="false" customHeight="false" outlineLevel="0" collapsed="false">
      <c r="A1824" s="221"/>
      <c r="B1824" s="211" t="str">
        <f aca="false">IF(LEN(A1824)=0,"",INDEX('Smelter Look-up'!$A:$A,MATCH($A1824,'Smelter Look-up'!$E:$E,0)))</f>
        <v/>
      </c>
      <c r="C1824" s="212" t="str">
        <f aca="false">IF(LEN(A1824)=0,"",INDEX('Smelter Look-up'!$C:$C,MATCH($A1824,'Smelter Look-up'!$E:$E,0)))</f>
        <v/>
      </c>
      <c r="D1824" s="213"/>
      <c r="E1824" s="211" t="str">
        <f aca="true">IF(ISERROR($V1824),"",OFFSET('Smelter Look-up'!$D$4,$V1824-4,0)&amp;"")</f>
        <v/>
      </c>
      <c r="F1824" s="214" t="str">
        <f aca="true">IF(ISERROR($V1824),"",OFFSET('Smelter Look-up'!$E$4,$V1824-4,0))</f>
        <v/>
      </c>
      <c r="G1824" s="214" t="str">
        <f aca="true">IF(C1824=$X$4,IF(ISERROR($V1824),"Enter smelter details","RMI"),IF(ISERROR($V1824),"",OFFSET('Smelter Look-up'!$F$4,$V1824-4,0)))</f>
        <v/>
      </c>
      <c r="H1824" s="215" t="str">
        <f aca="true">IF(ISERROR($V1824),"",OFFSET('Smelter Look-up'!$G$4,$V1824-4,0))</f>
        <v/>
      </c>
      <c r="I1824" s="216" t="str">
        <f aca="true">IF(ISERROR($V1824),"",OFFSET('Smelter Look-up'!$H$4,$V1824-4,0))</f>
        <v/>
      </c>
      <c r="J1824" s="216" t="str">
        <f aca="true">IF(ISERROR($V1824),"",OFFSET('Smelter Look-up'!$I$4,$V1824-4,0))</f>
        <v/>
      </c>
      <c r="K1824" s="217"/>
      <c r="L1824" s="217"/>
      <c r="M1824" s="217"/>
      <c r="N1824" s="217"/>
      <c r="O1824" s="217"/>
      <c r="P1824" s="218"/>
      <c r="Q1824" s="219"/>
      <c r="R1824" s="220" t="str">
        <f aca="true">IF(ISERROR($V1824),"",OFFSET('Smelter Look-up'!$C$4,$V1824-4,0)&amp;"")</f>
        <v/>
      </c>
      <c r="S1824" s="221" t="str">
        <f aca="true">IF(B1824="","",IF(ISERROR(MATCH($E1824,CL,0)),"Unknown",INDIRECT("'C'!$A$"&amp;MATCH($E1824,CL,0)+1)))</f>
        <v/>
      </c>
      <c r="T1824" s="221" t="str">
        <f aca="true">IF(B1824="","",IF(ISERROR(MATCH($J1824,SorP!$B$1:$B$6279,0)),"",INDIRECT("'SorP'!$A$"&amp;MATCH($S1824&amp;$J1824,SorP!C:C,0))))</f>
        <v/>
      </c>
      <c r="U1824" s="222"/>
      <c r="V1824" s="223" t="e">
        <f aca="false">IF(C1824="",NA(),IF(OR(C1824="Smelter not listed",C1824="Smelter not yet identified"),MATCH($B1824&amp;$D1824,'Smelter Look-up'!$J:$J,0),MATCH($B1824&amp;$C1824,'Smelter Look-up'!$J:$J,0)))</f>
        <v>#N/A</v>
      </c>
      <c r="X1824" s="179" t="n">
        <f aca="false">IF(AND(C1824="Smelter not listed",OR(LEN(D1824)=0,LEN(E1824)=0)),1,0)</f>
        <v>0</v>
      </c>
      <c r="AB1824" s="224" t="str">
        <f aca="false">B1824&amp;C1824</f>
        <v/>
      </c>
    </row>
    <row r="1825" s="179" customFormat="true" ht="20.25" hidden="false" customHeight="false" outlineLevel="0" collapsed="false">
      <c r="A1825" s="221"/>
      <c r="B1825" s="211" t="str">
        <f aca="false">IF(LEN(A1825)=0,"",INDEX('Smelter Look-up'!$A:$A,MATCH($A1825,'Smelter Look-up'!$E:$E,0)))</f>
        <v/>
      </c>
      <c r="C1825" s="212" t="str">
        <f aca="false">IF(LEN(A1825)=0,"",INDEX('Smelter Look-up'!$C:$C,MATCH($A1825,'Smelter Look-up'!$E:$E,0)))</f>
        <v/>
      </c>
      <c r="D1825" s="213"/>
      <c r="E1825" s="211" t="str">
        <f aca="true">IF(ISERROR($V1825),"",OFFSET('Smelter Look-up'!$D$4,$V1825-4,0)&amp;"")</f>
        <v/>
      </c>
      <c r="F1825" s="214" t="str">
        <f aca="true">IF(ISERROR($V1825),"",OFFSET('Smelter Look-up'!$E$4,$V1825-4,0))</f>
        <v/>
      </c>
      <c r="G1825" s="214" t="str">
        <f aca="true">IF(C1825=$X$4,IF(ISERROR($V1825),"Enter smelter details","RMI"),IF(ISERROR($V1825),"",OFFSET('Smelter Look-up'!$F$4,$V1825-4,0)))</f>
        <v/>
      </c>
      <c r="H1825" s="215" t="str">
        <f aca="true">IF(ISERROR($V1825),"",OFFSET('Smelter Look-up'!$G$4,$V1825-4,0))</f>
        <v/>
      </c>
      <c r="I1825" s="216" t="str">
        <f aca="true">IF(ISERROR($V1825),"",OFFSET('Smelter Look-up'!$H$4,$V1825-4,0))</f>
        <v/>
      </c>
      <c r="J1825" s="216" t="str">
        <f aca="true">IF(ISERROR($V1825),"",OFFSET('Smelter Look-up'!$I$4,$V1825-4,0))</f>
        <v/>
      </c>
      <c r="K1825" s="217"/>
      <c r="L1825" s="217"/>
      <c r="M1825" s="217"/>
      <c r="N1825" s="217"/>
      <c r="O1825" s="217"/>
      <c r="P1825" s="218"/>
      <c r="Q1825" s="219"/>
      <c r="R1825" s="220" t="str">
        <f aca="true">IF(ISERROR($V1825),"",OFFSET('Smelter Look-up'!$C$4,$V1825-4,0)&amp;"")</f>
        <v/>
      </c>
      <c r="S1825" s="221" t="str">
        <f aca="true">IF(B1825="","",IF(ISERROR(MATCH($E1825,CL,0)),"Unknown",INDIRECT("'C'!$A$"&amp;MATCH($E1825,CL,0)+1)))</f>
        <v/>
      </c>
      <c r="T1825" s="221" t="str">
        <f aca="true">IF(B1825="","",IF(ISERROR(MATCH($J1825,SorP!$B$1:$B$6279,0)),"",INDIRECT("'SorP'!$A$"&amp;MATCH($S1825&amp;$J1825,SorP!C:C,0))))</f>
        <v/>
      </c>
      <c r="U1825" s="222"/>
      <c r="V1825" s="223" t="e">
        <f aca="false">IF(C1825="",NA(),IF(OR(C1825="Smelter not listed",C1825="Smelter not yet identified"),MATCH($B1825&amp;$D1825,'Smelter Look-up'!$J:$J,0),MATCH($B1825&amp;$C1825,'Smelter Look-up'!$J:$J,0)))</f>
        <v>#N/A</v>
      </c>
      <c r="X1825" s="179" t="n">
        <f aca="false">IF(AND(C1825="Smelter not listed",OR(LEN(D1825)=0,LEN(E1825)=0)),1,0)</f>
        <v>0</v>
      </c>
      <c r="AB1825" s="224" t="str">
        <f aca="false">B1825&amp;C1825</f>
        <v/>
      </c>
    </row>
    <row r="1826" s="179" customFormat="true" ht="20.25" hidden="false" customHeight="false" outlineLevel="0" collapsed="false">
      <c r="A1826" s="221"/>
      <c r="B1826" s="211" t="str">
        <f aca="false">IF(LEN(A1826)=0,"",INDEX('Smelter Look-up'!$A:$A,MATCH($A1826,'Smelter Look-up'!$E:$E,0)))</f>
        <v/>
      </c>
      <c r="C1826" s="212" t="str">
        <f aca="false">IF(LEN(A1826)=0,"",INDEX('Smelter Look-up'!$C:$C,MATCH($A1826,'Smelter Look-up'!$E:$E,0)))</f>
        <v/>
      </c>
      <c r="D1826" s="213"/>
      <c r="E1826" s="211" t="str">
        <f aca="true">IF(ISERROR($V1826),"",OFFSET('Smelter Look-up'!$D$4,$V1826-4,0)&amp;"")</f>
        <v/>
      </c>
      <c r="F1826" s="214" t="str">
        <f aca="true">IF(ISERROR($V1826),"",OFFSET('Smelter Look-up'!$E$4,$V1826-4,0))</f>
        <v/>
      </c>
      <c r="G1826" s="214" t="str">
        <f aca="true">IF(C1826=$X$4,IF(ISERROR($V1826),"Enter smelter details","RMI"),IF(ISERROR($V1826),"",OFFSET('Smelter Look-up'!$F$4,$V1826-4,0)))</f>
        <v/>
      </c>
      <c r="H1826" s="215" t="str">
        <f aca="true">IF(ISERROR($V1826),"",OFFSET('Smelter Look-up'!$G$4,$V1826-4,0))</f>
        <v/>
      </c>
      <c r="I1826" s="216" t="str">
        <f aca="true">IF(ISERROR($V1826),"",OFFSET('Smelter Look-up'!$H$4,$V1826-4,0))</f>
        <v/>
      </c>
      <c r="J1826" s="216" t="str">
        <f aca="true">IF(ISERROR($V1826),"",OFFSET('Smelter Look-up'!$I$4,$V1826-4,0))</f>
        <v/>
      </c>
      <c r="K1826" s="217"/>
      <c r="L1826" s="217"/>
      <c r="M1826" s="217"/>
      <c r="N1826" s="217"/>
      <c r="O1826" s="217"/>
      <c r="P1826" s="218"/>
      <c r="Q1826" s="219"/>
      <c r="R1826" s="220" t="str">
        <f aca="true">IF(ISERROR($V1826),"",OFFSET('Smelter Look-up'!$C$4,$V1826-4,0)&amp;"")</f>
        <v/>
      </c>
      <c r="S1826" s="221" t="str">
        <f aca="true">IF(B1826="","",IF(ISERROR(MATCH($E1826,CL,0)),"Unknown",INDIRECT("'C'!$A$"&amp;MATCH($E1826,CL,0)+1)))</f>
        <v/>
      </c>
      <c r="T1826" s="221" t="str">
        <f aca="true">IF(B1826="","",IF(ISERROR(MATCH($J1826,SorP!$B$1:$B$6279,0)),"",INDIRECT("'SorP'!$A$"&amp;MATCH($S1826&amp;$J1826,SorP!C:C,0))))</f>
        <v/>
      </c>
      <c r="U1826" s="222"/>
      <c r="V1826" s="223" t="e">
        <f aca="false">IF(C1826="",NA(),IF(OR(C1826="Smelter not listed",C1826="Smelter not yet identified"),MATCH($B1826&amp;$D1826,'Smelter Look-up'!$J:$J,0),MATCH($B1826&amp;$C1826,'Smelter Look-up'!$J:$J,0)))</f>
        <v>#N/A</v>
      </c>
      <c r="X1826" s="179" t="n">
        <f aca="false">IF(AND(C1826="Smelter not listed",OR(LEN(D1826)=0,LEN(E1826)=0)),1,0)</f>
        <v>0</v>
      </c>
      <c r="AB1826" s="224" t="str">
        <f aca="false">B1826&amp;C1826</f>
        <v/>
      </c>
    </row>
    <row r="1827" s="179" customFormat="true" ht="20.25" hidden="false" customHeight="false" outlineLevel="0" collapsed="false">
      <c r="A1827" s="221"/>
      <c r="B1827" s="211" t="str">
        <f aca="false">IF(LEN(A1827)=0,"",INDEX('Smelter Look-up'!$A:$A,MATCH($A1827,'Smelter Look-up'!$E:$E,0)))</f>
        <v/>
      </c>
      <c r="C1827" s="212" t="str">
        <f aca="false">IF(LEN(A1827)=0,"",INDEX('Smelter Look-up'!$C:$C,MATCH($A1827,'Smelter Look-up'!$E:$E,0)))</f>
        <v/>
      </c>
      <c r="D1827" s="213"/>
      <c r="E1827" s="211" t="str">
        <f aca="true">IF(ISERROR($V1827),"",OFFSET('Smelter Look-up'!$D$4,$V1827-4,0)&amp;"")</f>
        <v/>
      </c>
      <c r="F1827" s="214" t="str">
        <f aca="true">IF(ISERROR($V1827),"",OFFSET('Smelter Look-up'!$E$4,$V1827-4,0))</f>
        <v/>
      </c>
      <c r="G1827" s="214" t="str">
        <f aca="true">IF(C1827=$X$4,IF(ISERROR($V1827),"Enter smelter details","RMI"),IF(ISERROR($V1827),"",OFFSET('Smelter Look-up'!$F$4,$V1827-4,0)))</f>
        <v/>
      </c>
      <c r="H1827" s="215" t="str">
        <f aca="true">IF(ISERROR($V1827),"",OFFSET('Smelter Look-up'!$G$4,$V1827-4,0))</f>
        <v/>
      </c>
      <c r="I1827" s="216" t="str">
        <f aca="true">IF(ISERROR($V1827),"",OFFSET('Smelter Look-up'!$H$4,$V1827-4,0))</f>
        <v/>
      </c>
      <c r="J1827" s="216" t="str">
        <f aca="true">IF(ISERROR($V1827),"",OFFSET('Smelter Look-up'!$I$4,$V1827-4,0))</f>
        <v/>
      </c>
      <c r="K1827" s="217"/>
      <c r="L1827" s="217"/>
      <c r="M1827" s="217"/>
      <c r="N1827" s="217"/>
      <c r="O1827" s="217"/>
      <c r="P1827" s="218"/>
      <c r="Q1827" s="219"/>
      <c r="R1827" s="220" t="str">
        <f aca="true">IF(ISERROR($V1827),"",OFFSET('Smelter Look-up'!$C$4,$V1827-4,0)&amp;"")</f>
        <v/>
      </c>
      <c r="S1827" s="221" t="str">
        <f aca="true">IF(B1827="","",IF(ISERROR(MATCH($E1827,CL,0)),"Unknown",INDIRECT("'C'!$A$"&amp;MATCH($E1827,CL,0)+1)))</f>
        <v/>
      </c>
      <c r="T1827" s="221" t="str">
        <f aca="true">IF(B1827="","",IF(ISERROR(MATCH($J1827,SorP!$B$1:$B$6279,0)),"",INDIRECT("'SorP'!$A$"&amp;MATCH($S1827&amp;$J1827,SorP!C:C,0))))</f>
        <v/>
      </c>
      <c r="U1827" s="222"/>
      <c r="V1827" s="223" t="e">
        <f aca="false">IF(C1827="",NA(),IF(OR(C1827="Smelter not listed",C1827="Smelter not yet identified"),MATCH($B1827&amp;$D1827,'Smelter Look-up'!$J:$J,0),MATCH($B1827&amp;$C1827,'Smelter Look-up'!$J:$J,0)))</f>
        <v>#N/A</v>
      </c>
      <c r="X1827" s="179" t="n">
        <f aca="false">IF(AND(C1827="Smelter not listed",OR(LEN(D1827)=0,LEN(E1827)=0)),1,0)</f>
        <v>0</v>
      </c>
      <c r="AB1827" s="224" t="str">
        <f aca="false">B1827&amp;C1827</f>
        <v/>
      </c>
    </row>
    <row r="1828" s="179" customFormat="true" ht="20.25" hidden="false" customHeight="false" outlineLevel="0" collapsed="false">
      <c r="A1828" s="221"/>
      <c r="B1828" s="211" t="str">
        <f aca="false">IF(LEN(A1828)=0,"",INDEX('Smelter Look-up'!$A:$A,MATCH($A1828,'Smelter Look-up'!$E:$E,0)))</f>
        <v/>
      </c>
      <c r="C1828" s="212" t="str">
        <f aca="false">IF(LEN(A1828)=0,"",INDEX('Smelter Look-up'!$C:$C,MATCH($A1828,'Smelter Look-up'!$E:$E,0)))</f>
        <v/>
      </c>
      <c r="D1828" s="213"/>
      <c r="E1828" s="211" t="str">
        <f aca="true">IF(ISERROR($V1828),"",OFFSET('Smelter Look-up'!$D$4,$V1828-4,0)&amp;"")</f>
        <v/>
      </c>
      <c r="F1828" s="214" t="str">
        <f aca="true">IF(ISERROR($V1828),"",OFFSET('Smelter Look-up'!$E$4,$V1828-4,0))</f>
        <v/>
      </c>
      <c r="G1828" s="214" t="str">
        <f aca="true">IF(C1828=$X$4,IF(ISERROR($V1828),"Enter smelter details","RMI"),IF(ISERROR($V1828),"",OFFSET('Smelter Look-up'!$F$4,$V1828-4,0)))</f>
        <v/>
      </c>
      <c r="H1828" s="215" t="str">
        <f aca="true">IF(ISERROR($V1828),"",OFFSET('Smelter Look-up'!$G$4,$V1828-4,0))</f>
        <v/>
      </c>
      <c r="I1828" s="216" t="str">
        <f aca="true">IF(ISERROR($V1828),"",OFFSET('Smelter Look-up'!$H$4,$V1828-4,0))</f>
        <v/>
      </c>
      <c r="J1828" s="216" t="str">
        <f aca="true">IF(ISERROR($V1828),"",OFFSET('Smelter Look-up'!$I$4,$V1828-4,0))</f>
        <v/>
      </c>
      <c r="K1828" s="217"/>
      <c r="L1828" s="217"/>
      <c r="M1828" s="217"/>
      <c r="N1828" s="217"/>
      <c r="O1828" s="217"/>
      <c r="P1828" s="218"/>
      <c r="Q1828" s="219"/>
      <c r="R1828" s="220" t="str">
        <f aca="true">IF(ISERROR($V1828),"",OFFSET('Smelter Look-up'!$C$4,$V1828-4,0)&amp;"")</f>
        <v/>
      </c>
      <c r="S1828" s="221" t="str">
        <f aca="true">IF(B1828="","",IF(ISERROR(MATCH($E1828,CL,0)),"Unknown",INDIRECT("'C'!$A$"&amp;MATCH($E1828,CL,0)+1)))</f>
        <v/>
      </c>
      <c r="T1828" s="221" t="str">
        <f aca="true">IF(B1828="","",IF(ISERROR(MATCH($J1828,SorP!$B$1:$B$6279,0)),"",INDIRECT("'SorP'!$A$"&amp;MATCH($S1828&amp;$J1828,SorP!C:C,0))))</f>
        <v/>
      </c>
      <c r="U1828" s="222"/>
      <c r="V1828" s="223" t="e">
        <f aca="false">IF(C1828="",NA(),IF(OR(C1828="Smelter not listed",C1828="Smelter not yet identified"),MATCH($B1828&amp;$D1828,'Smelter Look-up'!$J:$J,0),MATCH($B1828&amp;$C1828,'Smelter Look-up'!$J:$J,0)))</f>
        <v>#N/A</v>
      </c>
      <c r="X1828" s="179" t="n">
        <f aca="false">IF(AND(C1828="Smelter not listed",OR(LEN(D1828)=0,LEN(E1828)=0)),1,0)</f>
        <v>0</v>
      </c>
      <c r="AB1828" s="224" t="str">
        <f aca="false">B1828&amp;C1828</f>
        <v/>
      </c>
    </row>
    <row r="1829" s="179" customFormat="true" ht="20.25" hidden="false" customHeight="false" outlineLevel="0" collapsed="false">
      <c r="A1829" s="221"/>
      <c r="B1829" s="211" t="str">
        <f aca="false">IF(LEN(A1829)=0,"",INDEX('Smelter Look-up'!$A:$A,MATCH($A1829,'Smelter Look-up'!$E:$E,0)))</f>
        <v/>
      </c>
      <c r="C1829" s="212" t="str">
        <f aca="false">IF(LEN(A1829)=0,"",INDEX('Smelter Look-up'!$C:$C,MATCH($A1829,'Smelter Look-up'!$E:$E,0)))</f>
        <v/>
      </c>
      <c r="D1829" s="213"/>
      <c r="E1829" s="211" t="str">
        <f aca="true">IF(ISERROR($V1829),"",OFFSET('Smelter Look-up'!$D$4,$V1829-4,0)&amp;"")</f>
        <v/>
      </c>
      <c r="F1829" s="214" t="str">
        <f aca="true">IF(ISERROR($V1829),"",OFFSET('Smelter Look-up'!$E$4,$V1829-4,0))</f>
        <v/>
      </c>
      <c r="G1829" s="214" t="str">
        <f aca="true">IF(C1829=$X$4,IF(ISERROR($V1829),"Enter smelter details","RMI"),IF(ISERROR($V1829),"",OFFSET('Smelter Look-up'!$F$4,$V1829-4,0)))</f>
        <v/>
      </c>
      <c r="H1829" s="215" t="str">
        <f aca="true">IF(ISERROR($V1829),"",OFFSET('Smelter Look-up'!$G$4,$V1829-4,0))</f>
        <v/>
      </c>
      <c r="I1829" s="216" t="str">
        <f aca="true">IF(ISERROR($V1829),"",OFFSET('Smelter Look-up'!$H$4,$V1829-4,0))</f>
        <v/>
      </c>
      <c r="J1829" s="216" t="str">
        <f aca="true">IF(ISERROR($V1829),"",OFFSET('Smelter Look-up'!$I$4,$V1829-4,0))</f>
        <v/>
      </c>
      <c r="K1829" s="217"/>
      <c r="L1829" s="217"/>
      <c r="M1829" s="217"/>
      <c r="N1829" s="217"/>
      <c r="O1829" s="217"/>
      <c r="P1829" s="218"/>
      <c r="Q1829" s="219"/>
      <c r="R1829" s="220" t="str">
        <f aca="true">IF(ISERROR($V1829),"",OFFSET('Smelter Look-up'!$C$4,$V1829-4,0)&amp;"")</f>
        <v/>
      </c>
      <c r="S1829" s="221" t="str">
        <f aca="true">IF(B1829="","",IF(ISERROR(MATCH($E1829,CL,0)),"Unknown",INDIRECT("'C'!$A$"&amp;MATCH($E1829,CL,0)+1)))</f>
        <v/>
      </c>
      <c r="T1829" s="221" t="str">
        <f aca="true">IF(B1829="","",IF(ISERROR(MATCH($J1829,SorP!$B$1:$B$6279,0)),"",INDIRECT("'SorP'!$A$"&amp;MATCH($S1829&amp;$J1829,SorP!C:C,0))))</f>
        <v/>
      </c>
      <c r="U1829" s="222"/>
      <c r="V1829" s="223" t="e">
        <f aca="false">IF(C1829="",NA(),IF(OR(C1829="Smelter not listed",C1829="Smelter not yet identified"),MATCH($B1829&amp;$D1829,'Smelter Look-up'!$J:$J,0),MATCH($B1829&amp;$C1829,'Smelter Look-up'!$J:$J,0)))</f>
        <v>#N/A</v>
      </c>
      <c r="X1829" s="179" t="n">
        <f aca="false">IF(AND(C1829="Smelter not listed",OR(LEN(D1829)=0,LEN(E1829)=0)),1,0)</f>
        <v>0</v>
      </c>
      <c r="AB1829" s="224" t="str">
        <f aca="false">B1829&amp;C1829</f>
        <v/>
      </c>
    </row>
    <row r="1830" s="179" customFormat="true" ht="20.25" hidden="false" customHeight="false" outlineLevel="0" collapsed="false">
      <c r="A1830" s="221"/>
      <c r="B1830" s="211" t="str">
        <f aca="false">IF(LEN(A1830)=0,"",INDEX('Smelter Look-up'!$A:$A,MATCH($A1830,'Smelter Look-up'!$E:$E,0)))</f>
        <v/>
      </c>
      <c r="C1830" s="212" t="str">
        <f aca="false">IF(LEN(A1830)=0,"",INDEX('Smelter Look-up'!$C:$C,MATCH($A1830,'Smelter Look-up'!$E:$E,0)))</f>
        <v/>
      </c>
      <c r="D1830" s="213"/>
      <c r="E1830" s="211" t="str">
        <f aca="true">IF(ISERROR($V1830),"",OFFSET('Smelter Look-up'!$D$4,$V1830-4,0)&amp;"")</f>
        <v/>
      </c>
      <c r="F1830" s="214" t="str">
        <f aca="true">IF(ISERROR($V1830),"",OFFSET('Smelter Look-up'!$E$4,$V1830-4,0))</f>
        <v/>
      </c>
      <c r="G1830" s="214" t="str">
        <f aca="true">IF(C1830=$X$4,IF(ISERROR($V1830),"Enter smelter details","RMI"),IF(ISERROR($V1830),"",OFFSET('Smelter Look-up'!$F$4,$V1830-4,0)))</f>
        <v/>
      </c>
      <c r="H1830" s="215" t="str">
        <f aca="true">IF(ISERROR($V1830),"",OFFSET('Smelter Look-up'!$G$4,$V1830-4,0))</f>
        <v/>
      </c>
      <c r="I1830" s="216" t="str">
        <f aca="true">IF(ISERROR($V1830),"",OFFSET('Smelter Look-up'!$H$4,$V1830-4,0))</f>
        <v/>
      </c>
      <c r="J1830" s="216" t="str">
        <f aca="true">IF(ISERROR($V1830),"",OFFSET('Smelter Look-up'!$I$4,$V1830-4,0))</f>
        <v/>
      </c>
      <c r="K1830" s="217"/>
      <c r="L1830" s="217"/>
      <c r="M1830" s="217"/>
      <c r="N1830" s="217"/>
      <c r="O1830" s="217"/>
      <c r="P1830" s="218"/>
      <c r="Q1830" s="219"/>
      <c r="R1830" s="220" t="str">
        <f aca="true">IF(ISERROR($V1830),"",OFFSET('Smelter Look-up'!$C$4,$V1830-4,0)&amp;"")</f>
        <v/>
      </c>
      <c r="S1830" s="221" t="str">
        <f aca="true">IF(B1830="","",IF(ISERROR(MATCH($E1830,CL,0)),"Unknown",INDIRECT("'C'!$A$"&amp;MATCH($E1830,CL,0)+1)))</f>
        <v/>
      </c>
      <c r="T1830" s="221" t="str">
        <f aca="true">IF(B1830="","",IF(ISERROR(MATCH($J1830,SorP!$B$1:$B$6279,0)),"",INDIRECT("'SorP'!$A$"&amp;MATCH($S1830&amp;$J1830,SorP!C:C,0))))</f>
        <v/>
      </c>
      <c r="U1830" s="222"/>
      <c r="V1830" s="223" t="e">
        <f aca="false">IF(C1830="",NA(),IF(OR(C1830="Smelter not listed",C1830="Smelter not yet identified"),MATCH($B1830&amp;$D1830,'Smelter Look-up'!$J:$J,0),MATCH($B1830&amp;$C1830,'Smelter Look-up'!$J:$J,0)))</f>
        <v>#N/A</v>
      </c>
      <c r="X1830" s="179" t="n">
        <f aca="false">IF(AND(C1830="Smelter not listed",OR(LEN(D1830)=0,LEN(E1830)=0)),1,0)</f>
        <v>0</v>
      </c>
      <c r="AB1830" s="224" t="str">
        <f aca="false">B1830&amp;C1830</f>
        <v/>
      </c>
    </row>
    <row r="1831" s="179" customFormat="true" ht="20.25" hidden="false" customHeight="false" outlineLevel="0" collapsed="false">
      <c r="A1831" s="221"/>
      <c r="B1831" s="211" t="str">
        <f aca="false">IF(LEN(A1831)=0,"",INDEX('Smelter Look-up'!$A:$A,MATCH($A1831,'Smelter Look-up'!$E:$E,0)))</f>
        <v/>
      </c>
      <c r="C1831" s="212" t="str">
        <f aca="false">IF(LEN(A1831)=0,"",INDEX('Smelter Look-up'!$C:$C,MATCH($A1831,'Smelter Look-up'!$E:$E,0)))</f>
        <v/>
      </c>
      <c r="D1831" s="213"/>
      <c r="E1831" s="211" t="str">
        <f aca="true">IF(ISERROR($V1831),"",OFFSET('Smelter Look-up'!$D$4,$V1831-4,0)&amp;"")</f>
        <v/>
      </c>
      <c r="F1831" s="214" t="str">
        <f aca="true">IF(ISERROR($V1831),"",OFFSET('Smelter Look-up'!$E$4,$V1831-4,0))</f>
        <v/>
      </c>
      <c r="G1831" s="214" t="str">
        <f aca="true">IF(C1831=$X$4,IF(ISERROR($V1831),"Enter smelter details","RMI"),IF(ISERROR($V1831),"",OFFSET('Smelter Look-up'!$F$4,$V1831-4,0)))</f>
        <v/>
      </c>
      <c r="H1831" s="215" t="str">
        <f aca="true">IF(ISERROR($V1831),"",OFFSET('Smelter Look-up'!$G$4,$V1831-4,0))</f>
        <v/>
      </c>
      <c r="I1831" s="216" t="str">
        <f aca="true">IF(ISERROR($V1831),"",OFFSET('Smelter Look-up'!$H$4,$V1831-4,0))</f>
        <v/>
      </c>
      <c r="J1831" s="216" t="str">
        <f aca="true">IF(ISERROR($V1831),"",OFFSET('Smelter Look-up'!$I$4,$V1831-4,0))</f>
        <v/>
      </c>
      <c r="K1831" s="217"/>
      <c r="L1831" s="217"/>
      <c r="M1831" s="217"/>
      <c r="N1831" s="217"/>
      <c r="O1831" s="217"/>
      <c r="P1831" s="218"/>
      <c r="Q1831" s="219"/>
      <c r="R1831" s="220" t="str">
        <f aca="true">IF(ISERROR($V1831),"",OFFSET('Smelter Look-up'!$C$4,$V1831-4,0)&amp;"")</f>
        <v/>
      </c>
      <c r="S1831" s="221" t="str">
        <f aca="true">IF(B1831="","",IF(ISERROR(MATCH($E1831,CL,0)),"Unknown",INDIRECT("'C'!$A$"&amp;MATCH($E1831,CL,0)+1)))</f>
        <v/>
      </c>
      <c r="T1831" s="221" t="str">
        <f aca="true">IF(B1831="","",IF(ISERROR(MATCH($J1831,SorP!$B$1:$B$6279,0)),"",INDIRECT("'SorP'!$A$"&amp;MATCH($S1831&amp;$J1831,SorP!C:C,0))))</f>
        <v/>
      </c>
      <c r="U1831" s="222"/>
      <c r="V1831" s="223" t="e">
        <f aca="false">IF(C1831="",NA(),IF(OR(C1831="Smelter not listed",C1831="Smelter not yet identified"),MATCH($B1831&amp;$D1831,'Smelter Look-up'!$J:$J,0),MATCH($B1831&amp;$C1831,'Smelter Look-up'!$J:$J,0)))</f>
        <v>#N/A</v>
      </c>
      <c r="X1831" s="179" t="n">
        <f aca="false">IF(AND(C1831="Smelter not listed",OR(LEN(D1831)=0,LEN(E1831)=0)),1,0)</f>
        <v>0</v>
      </c>
      <c r="AB1831" s="224" t="str">
        <f aca="false">B1831&amp;C1831</f>
        <v/>
      </c>
    </row>
    <row r="1832" s="179" customFormat="true" ht="20.25" hidden="false" customHeight="false" outlineLevel="0" collapsed="false">
      <c r="A1832" s="221"/>
      <c r="B1832" s="211" t="str">
        <f aca="false">IF(LEN(A1832)=0,"",INDEX('Smelter Look-up'!$A:$A,MATCH($A1832,'Smelter Look-up'!$E:$E,0)))</f>
        <v/>
      </c>
      <c r="C1832" s="212" t="str">
        <f aca="false">IF(LEN(A1832)=0,"",INDEX('Smelter Look-up'!$C:$C,MATCH($A1832,'Smelter Look-up'!$E:$E,0)))</f>
        <v/>
      </c>
      <c r="D1832" s="213"/>
      <c r="E1832" s="211" t="str">
        <f aca="true">IF(ISERROR($V1832),"",OFFSET('Smelter Look-up'!$D$4,$V1832-4,0)&amp;"")</f>
        <v/>
      </c>
      <c r="F1832" s="214" t="str">
        <f aca="true">IF(ISERROR($V1832),"",OFFSET('Smelter Look-up'!$E$4,$V1832-4,0))</f>
        <v/>
      </c>
      <c r="G1832" s="214" t="str">
        <f aca="true">IF(C1832=$X$4,IF(ISERROR($V1832),"Enter smelter details","RMI"),IF(ISERROR($V1832),"",OFFSET('Smelter Look-up'!$F$4,$V1832-4,0)))</f>
        <v/>
      </c>
      <c r="H1832" s="215" t="str">
        <f aca="true">IF(ISERROR($V1832),"",OFFSET('Smelter Look-up'!$G$4,$V1832-4,0))</f>
        <v/>
      </c>
      <c r="I1832" s="216" t="str">
        <f aca="true">IF(ISERROR($V1832),"",OFFSET('Smelter Look-up'!$H$4,$V1832-4,0))</f>
        <v/>
      </c>
      <c r="J1832" s="216" t="str">
        <f aca="true">IF(ISERROR($V1832),"",OFFSET('Smelter Look-up'!$I$4,$V1832-4,0))</f>
        <v/>
      </c>
      <c r="K1832" s="217"/>
      <c r="L1832" s="217"/>
      <c r="M1832" s="217"/>
      <c r="N1832" s="217"/>
      <c r="O1832" s="217"/>
      <c r="P1832" s="218"/>
      <c r="Q1832" s="219"/>
      <c r="R1832" s="220" t="str">
        <f aca="true">IF(ISERROR($V1832),"",OFFSET('Smelter Look-up'!$C$4,$V1832-4,0)&amp;"")</f>
        <v/>
      </c>
      <c r="S1832" s="221" t="str">
        <f aca="true">IF(B1832="","",IF(ISERROR(MATCH($E1832,CL,0)),"Unknown",INDIRECT("'C'!$A$"&amp;MATCH($E1832,CL,0)+1)))</f>
        <v/>
      </c>
      <c r="T1832" s="221" t="str">
        <f aca="true">IF(B1832="","",IF(ISERROR(MATCH($J1832,SorP!$B$1:$B$6279,0)),"",INDIRECT("'SorP'!$A$"&amp;MATCH($S1832&amp;$J1832,SorP!C:C,0))))</f>
        <v/>
      </c>
      <c r="U1832" s="222"/>
      <c r="V1832" s="223" t="e">
        <f aca="false">IF(C1832="",NA(),IF(OR(C1832="Smelter not listed",C1832="Smelter not yet identified"),MATCH($B1832&amp;$D1832,'Smelter Look-up'!$J:$J,0),MATCH($B1832&amp;$C1832,'Smelter Look-up'!$J:$J,0)))</f>
        <v>#N/A</v>
      </c>
      <c r="X1832" s="179" t="n">
        <f aca="false">IF(AND(C1832="Smelter not listed",OR(LEN(D1832)=0,LEN(E1832)=0)),1,0)</f>
        <v>0</v>
      </c>
      <c r="AB1832" s="224" t="str">
        <f aca="false">B1832&amp;C1832</f>
        <v/>
      </c>
    </row>
    <row r="1833" s="179" customFormat="true" ht="20.25" hidden="false" customHeight="false" outlineLevel="0" collapsed="false">
      <c r="A1833" s="221"/>
      <c r="B1833" s="211" t="str">
        <f aca="false">IF(LEN(A1833)=0,"",INDEX('Smelter Look-up'!$A:$A,MATCH($A1833,'Smelter Look-up'!$E:$E,0)))</f>
        <v/>
      </c>
      <c r="C1833" s="212" t="str">
        <f aca="false">IF(LEN(A1833)=0,"",INDEX('Smelter Look-up'!$C:$C,MATCH($A1833,'Smelter Look-up'!$E:$E,0)))</f>
        <v/>
      </c>
      <c r="D1833" s="213"/>
      <c r="E1833" s="211" t="str">
        <f aca="true">IF(ISERROR($V1833),"",OFFSET('Smelter Look-up'!$D$4,$V1833-4,0)&amp;"")</f>
        <v/>
      </c>
      <c r="F1833" s="214" t="str">
        <f aca="true">IF(ISERROR($V1833),"",OFFSET('Smelter Look-up'!$E$4,$V1833-4,0))</f>
        <v/>
      </c>
      <c r="G1833" s="214" t="str">
        <f aca="true">IF(C1833=$X$4,IF(ISERROR($V1833),"Enter smelter details","RMI"),IF(ISERROR($V1833),"",OFFSET('Smelter Look-up'!$F$4,$V1833-4,0)))</f>
        <v/>
      </c>
      <c r="H1833" s="215" t="str">
        <f aca="true">IF(ISERROR($V1833),"",OFFSET('Smelter Look-up'!$G$4,$V1833-4,0))</f>
        <v/>
      </c>
      <c r="I1833" s="216" t="str">
        <f aca="true">IF(ISERROR($V1833),"",OFFSET('Smelter Look-up'!$H$4,$V1833-4,0))</f>
        <v/>
      </c>
      <c r="J1833" s="216" t="str">
        <f aca="true">IF(ISERROR($V1833),"",OFFSET('Smelter Look-up'!$I$4,$V1833-4,0))</f>
        <v/>
      </c>
      <c r="K1833" s="217"/>
      <c r="L1833" s="217"/>
      <c r="M1833" s="217"/>
      <c r="N1833" s="217"/>
      <c r="O1833" s="217"/>
      <c r="P1833" s="218"/>
      <c r="Q1833" s="219"/>
      <c r="R1833" s="220" t="str">
        <f aca="true">IF(ISERROR($V1833),"",OFFSET('Smelter Look-up'!$C$4,$V1833-4,0)&amp;"")</f>
        <v/>
      </c>
      <c r="S1833" s="221" t="str">
        <f aca="true">IF(B1833="","",IF(ISERROR(MATCH($E1833,CL,0)),"Unknown",INDIRECT("'C'!$A$"&amp;MATCH($E1833,CL,0)+1)))</f>
        <v/>
      </c>
      <c r="T1833" s="221" t="str">
        <f aca="true">IF(B1833="","",IF(ISERROR(MATCH($J1833,SorP!$B$1:$B$6279,0)),"",INDIRECT("'SorP'!$A$"&amp;MATCH($S1833&amp;$J1833,SorP!C:C,0))))</f>
        <v/>
      </c>
      <c r="U1833" s="222"/>
      <c r="V1833" s="223" t="e">
        <f aca="false">IF(C1833="",NA(),IF(OR(C1833="Smelter not listed",C1833="Smelter not yet identified"),MATCH($B1833&amp;$D1833,'Smelter Look-up'!$J:$J,0),MATCH($B1833&amp;$C1833,'Smelter Look-up'!$J:$J,0)))</f>
        <v>#N/A</v>
      </c>
      <c r="X1833" s="179" t="n">
        <f aca="false">IF(AND(C1833="Smelter not listed",OR(LEN(D1833)=0,LEN(E1833)=0)),1,0)</f>
        <v>0</v>
      </c>
      <c r="AB1833" s="224" t="str">
        <f aca="false">B1833&amp;C1833</f>
        <v/>
      </c>
    </row>
    <row r="1834" s="179" customFormat="true" ht="20.25" hidden="false" customHeight="false" outlineLevel="0" collapsed="false">
      <c r="A1834" s="221"/>
      <c r="B1834" s="211" t="str">
        <f aca="false">IF(LEN(A1834)=0,"",INDEX('Smelter Look-up'!$A:$A,MATCH($A1834,'Smelter Look-up'!$E:$E,0)))</f>
        <v/>
      </c>
      <c r="C1834" s="212" t="str">
        <f aca="false">IF(LEN(A1834)=0,"",INDEX('Smelter Look-up'!$C:$C,MATCH($A1834,'Smelter Look-up'!$E:$E,0)))</f>
        <v/>
      </c>
      <c r="D1834" s="213"/>
      <c r="E1834" s="211" t="str">
        <f aca="true">IF(ISERROR($V1834),"",OFFSET('Smelter Look-up'!$D$4,$V1834-4,0)&amp;"")</f>
        <v/>
      </c>
      <c r="F1834" s="214" t="str">
        <f aca="true">IF(ISERROR($V1834),"",OFFSET('Smelter Look-up'!$E$4,$V1834-4,0))</f>
        <v/>
      </c>
      <c r="G1834" s="214" t="str">
        <f aca="true">IF(C1834=$X$4,IF(ISERROR($V1834),"Enter smelter details","RMI"),IF(ISERROR($V1834),"",OFFSET('Smelter Look-up'!$F$4,$V1834-4,0)))</f>
        <v/>
      </c>
      <c r="H1834" s="215" t="str">
        <f aca="true">IF(ISERROR($V1834),"",OFFSET('Smelter Look-up'!$G$4,$V1834-4,0))</f>
        <v/>
      </c>
      <c r="I1834" s="216" t="str">
        <f aca="true">IF(ISERROR($V1834),"",OFFSET('Smelter Look-up'!$H$4,$V1834-4,0))</f>
        <v/>
      </c>
      <c r="J1834" s="216" t="str">
        <f aca="true">IF(ISERROR($V1834),"",OFFSET('Smelter Look-up'!$I$4,$V1834-4,0))</f>
        <v/>
      </c>
      <c r="K1834" s="217"/>
      <c r="L1834" s="217"/>
      <c r="M1834" s="217"/>
      <c r="N1834" s="217"/>
      <c r="O1834" s="217"/>
      <c r="P1834" s="218"/>
      <c r="Q1834" s="219"/>
      <c r="R1834" s="220" t="str">
        <f aca="true">IF(ISERROR($V1834),"",OFFSET('Smelter Look-up'!$C$4,$V1834-4,0)&amp;"")</f>
        <v/>
      </c>
      <c r="S1834" s="221" t="str">
        <f aca="true">IF(B1834="","",IF(ISERROR(MATCH($E1834,CL,0)),"Unknown",INDIRECT("'C'!$A$"&amp;MATCH($E1834,CL,0)+1)))</f>
        <v/>
      </c>
      <c r="T1834" s="221" t="str">
        <f aca="true">IF(B1834="","",IF(ISERROR(MATCH($J1834,SorP!$B$1:$B$6279,0)),"",INDIRECT("'SorP'!$A$"&amp;MATCH($S1834&amp;$J1834,SorP!C:C,0))))</f>
        <v/>
      </c>
      <c r="U1834" s="222"/>
      <c r="V1834" s="223" t="e">
        <f aca="false">IF(C1834="",NA(),IF(OR(C1834="Smelter not listed",C1834="Smelter not yet identified"),MATCH($B1834&amp;$D1834,'Smelter Look-up'!$J:$J,0),MATCH($B1834&amp;$C1834,'Smelter Look-up'!$J:$J,0)))</f>
        <v>#N/A</v>
      </c>
      <c r="X1834" s="179" t="n">
        <f aca="false">IF(AND(C1834="Smelter not listed",OR(LEN(D1834)=0,LEN(E1834)=0)),1,0)</f>
        <v>0</v>
      </c>
      <c r="AB1834" s="224" t="str">
        <f aca="false">B1834&amp;C1834</f>
        <v/>
      </c>
    </row>
    <row r="1835" s="179" customFormat="true" ht="20.25" hidden="false" customHeight="false" outlineLevel="0" collapsed="false">
      <c r="A1835" s="221"/>
      <c r="B1835" s="211" t="str">
        <f aca="false">IF(LEN(A1835)=0,"",INDEX('Smelter Look-up'!$A:$A,MATCH($A1835,'Smelter Look-up'!$E:$E,0)))</f>
        <v/>
      </c>
      <c r="C1835" s="212" t="str">
        <f aca="false">IF(LEN(A1835)=0,"",INDEX('Smelter Look-up'!$C:$C,MATCH($A1835,'Smelter Look-up'!$E:$E,0)))</f>
        <v/>
      </c>
      <c r="D1835" s="213"/>
      <c r="E1835" s="211" t="str">
        <f aca="true">IF(ISERROR($V1835),"",OFFSET('Smelter Look-up'!$D$4,$V1835-4,0)&amp;"")</f>
        <v/>
      </c>
      <c r="F1835" s="214" t="str">
        <f aca="true">IF(ISERROR($V1835),"",OFFSET('Smelter Look-up'!$E$4,$V1835-4,0))</f>
        <v/>
      </c>
      <c r="G1835" s="214" t="str">
        <f aca="true">IF(C1835=$X$4,IF(ISERROR($V1835),"Enter smelter details","RMI"),IF(ISERROR($V1835),"",OFFSET('Smelter Look-up'!$F$4,$V1835-4,0)))</f>
        <v/>
      </c>
      <c r="H1835" s="215" t="str">
        <f aca="true">IF(ISERROR($V1835),"",OFFSET('Smelter Look-up'!$G$4,$V1835-4,0))</f>
        <v/>
      </c>
      <c r="I1835" s="216" t="str">
        <f aca="true">IF(ISERROR($V1835),"",OFFSET('Smelter Look-up'!$H$4,$V1835-4,0))</f>
        <v/>
      </c>
      <c r="J1835" s="216" t="str">
        <f aca="true">IF(ISERROR($V1835),"",OFFSET('Smelter Look-up'!$I$4,$V1835-4,0))</f>
        <v/>
      </c>
      <c r="K1835" s="217"/>
      <c r="L1835" s="217"/>
      <c r="M1835" s="217"/>
      <c r="N1835" s="217"/>
      <c r="O1835" s="217"/>
      <c r="P1835" s="218"/>
      <c r="Q1835" s="219"/>
      <c r="R1835" s="220" t="str">
        <f aca="true">IF(ISERROR($V1835),"",OFFSET('Smelter Look-up'!$C$4,$V1835-4,0)&amp;"")</f>
        <v/>
      </c>
      <c r="S1835" s="221" t="str">
        <f aca="true">IF(B1835="","",IF(ISERROR(MATCH($E1835,CL,0)),"Unknown",INDIRECT("'C'!$A$"&amp;MATCH($E1835,CL,0)+1)))</f>
        <v/>
      </c>
      <c r="T1835" s="221" t="str">
        <f aca="true">IF(B1835="","",IF(ISERROR(MATCH($J1835,SorP!$B$1:$B$6279,0)),"",INDIRECT("'SorP'!$A$"&amp;MATCH($S1835&amp;$J1835,SorP!C:C,0))))</f>
        <v/>
      </c>
      <c r="U1835" s="222"/>
      <c r="V1835" s="223" t="e">
        <f aca="false">IF(C1835="",NA(),IF(OR(C1835="Smelter not listed",C1835="Smelter not yet identified"),MATCH($B1835&amp;$D1835,'Smelter Look-up'!$J:$J,0),MATCH($B1835&amp;$C1835,'Smelter Look-up'!$J:$J,0)))</f>
        <v>#N/A</v>
      </c>
      <c r="X1835" s="179" t="n">
        <f aca="false">IF(AND(C1835="Smelter not listed",OR(LEN(D1835)=0,LEN(E1835)=0)),1,0)</f>
        <v>0</v>
      </c>
      <c r="AB1835" s="224" t="str">
        <f aca="false">B1835&amp;C1835</f>
        <v/>
      </c>
    </row>
    <row r="1836" s="179" customFormat="true" ht="20.25" hidden="false" customHeight="false" outlineLevel="0" collapsed="false">
      <c r="A1836" s="221"/>
      <c r="B1836" s="211" t="str">
        <f aca="false">IF(LEN(A1836)=0,"",INDEX('Smelter Look-up'!$A:$A,MATCH($A1836,'Smelter Look-up'!$E:$E,0)))</f>
        <v/>
      </c>
      <c r="C1836" s="212" t="str">
        <f aca="false">IF(LEN(A1836)=0,"",INDEX('Smelter Look-up'!$C:$C,MATCH($A1836,'Smelter Look-up'!$E:$E,0)))</f>
        <v/>
      </c>
      <c r="D1836" s="213"/>
      <c r="E1836" s="211" t="str">
        <f aca="true">IF(ISERROR($V1836),"",OFFSET('Smelter Look-up'!$D$4,$V1836-4,0)&amp;"")</f>
        <v/>
      </c>
      <c r="F1836" s="214" t="str">
        <f aca="true">IF(ISERROR($V1836),"",OFFSET('Smelter Look-up'!$E$4,$V1836-4,0))</f>
        <v/>
      </c>
      <c r="G1836" s="214" t="str">
        <f aca="true">IF(C1836=$X$4,IF(ISERROR($V1836),"Enter smelter details","RMI"),IF(ISERROR($V1836),"",OFFSET('Smelter Look-up'!$F$4,$V1836-4,0)))</f>
        <v/>
      </c>
      <c r="H1836" s="215" t="str">
        <f aca="true">IF(ISERROR($V1836),"",OFFSET('Smelter Look-up'!$G$4,$V1836-4,0))</f>
        <v/>
      </c>
      <c r="I1836" s="216" t="str">
        <f aca="true">IF(ISERROR($V1836),"",OFFSET('Smelter Look-up'!$H$4,$V1836-4,0))</f>
        <v/>
      </c>
      <c r="J1836" s="216" t="str">
        <f aca="true">IF(ISERROR($V1836),"",OFFSET('Smelter Look-up'!$I$4,$V1836-4,0))</f>
        <v/>
      </c>
      <c r="K1836" s="217"/>
      <c r="L1836" s="217"/>
      <c r="M1836" s="217"/>
      <c r="N1836" s="217"/>
      <c r="O1836" s="217"/>
      <c r="P1836" s="218"/>
      <c r="Q1836" s="219"/>
      <c r="R1836" s="220" t="str">
        <f aca="true">IF(ISERROR($V1836),"",OFFSET('Smelter Look-up'!$C$4,$V1836-4,0)&amp;"")</f>
        <v/>
      </c>
      <c r="S1836" s="221" t="str">
        <f aca="true">IF(B1836="","",IF(ISERROR(MATCH($E1836,CL,0)),"Unknown",INDIRECT("'C'!$A$"&amp;MATCH($E1836,CL,0)+1)))</f>
        <v/>
      </c>
      <c r="T1836" s="221" t="str">
        <f aca="true">IF(B1836="","",IF(ISERROR(MATCH($J1836,SorP!$B$1:$B$6279,0)),"",INDIRECT("'SorP'!$A$"&amp;MATCH($S1836&amp;$J1836,SorP!C:C,0))))</f>
        <v/>
      </c>
      <c r="U1836" s="222"/>
      <c r="V1836" s="223" t="e">
        <f aca="false">IF(C1836="",NA(),IF(OR(C1836="Smelter not listed",C1836="Smelter not yet identified"),MATCH($B1836&amp;$D1836,'Smelter Look-up'!$J:$J,0),MATCH($B1836&amp;$C1836,'Smelter Look-up'!$J:$J,0)))</f>
        <v>#N/A</v>
      </c>
      <c r="X1836" s="179" t="n">
        <f aca="false">IF(AND(C1836="Smelter not listed",OR(LEN(D1836)=0,LEN(E1836)=0)),1,0)</f>
        <v>0</v>
      </c>
      <c r="AB1836" s="224" t="str">
        <f aca="false">B1836&amp;C1836</f>
        <v/>
      </c>
    </row>
    <row r="1837" s="179" customFormat="true" ht="20.25" hidden="false" customHeight="false" outlineLevel="0" collapsed="false">
      <c r="A1837" s="221"/>
      <c r="B1837" s="211" t="str">
        <f aca="false">IF(LEN(A1837)=0,"",INDEX('Smelter Look-up'!$A:$A,MATCH($A1837,'Smelter Look-up'!$E:$E,0)))</f>
        <v/>
      </c>
      <c r="C1837" s="212" t="str">
        <f aca="false">IF(LEN(A1837)=0,"",INDEX('Smelter Look-up'!$C:$C,MATCH($A1837,'Smelter Look-up'!$E:$E,0)))</f>
        <v/>
      </c>
      <c r="D1837" s="213"/>
      <c r="E1837" s="211" t="str">
        <f aca="true">IF(ISERROR($V1837),"",OFFSET('Smelter Look-up'!$D$4,$V1837-4,0)&amp;"")</f>
        <v/>
      </c>
      <c r="F1837" s="214" t="str">
        <f aca="true">IF(ISERROR($V1837),"",OFFSET('Smelter Look-up'!$E$4,$V1837-4,0))</f>
        <v/>
      </c>
      <c r="G1837" s="214" t="str">
        <f aca="true">IF(C1837=$X$4,IF(ISERROR($V1837),"Enter smelter details","RMI"),IF(ISERROR($V1837),"",OFFSET('Smelter Look-up'!$F$4,$V1837-4,0)))</f>
        <v/>
      </c>
      <c r="H1837" s="215" t="str">
        <f aca="true">IF(ISERROR($V1837),"",OFFSET('Smelter Look-up'!$G$4,$V1837-4,0))</f>
        <v/>
      </c>
      <c r="I1837" s="216" t="str">
        <f aca="true">IF(ISERROR($V1837),"",OFFSET('Smelter Look-up'!$H$4,$V1837-4,0))</f>
        <v/>
      </c>
      <c r="J1837" s="216" t="str">
        <f aca="true">IF(ISERROR($V1837),"",OFFSET('Smelter Look-up'!$I$4,$V1837-4,0))</f>
        <v/>
      </c>
      <c r="K1837" s="217"/>
      <c r="L1837" s="217"/>
      <c r="M1837" s="217"/>
      <c r="N1837" s="217"/>
      <c r="O1837" s="217"/>
      <c r="P1837" s="218"/>
      <c r="Q1837" s="219"/>
      <c r="R1837" s="220" t="str">
        <f aca="true">IF(ISERROR($V1837),"",OFFSET('Smelter Look-up'!$C$4,$V1837-4,0)&amp;"")</f>
        <v/>
      </c>
      <c r="S1837" s="221" t="str">
        <f aca="true">IF(B1837="","",IF(ISERROR(MATCH($E1837,CL,0)),"Unknown",INDIRECT("'C'!$A$"&amp;MATCH($E1837,CL,0)+1)))</f>
        <v/>
      </c>
      <c r="T1837" s="221" t="str">
        <f aca="true">IF(B1837="","",IF(ISERROR(MATCH($J1837,SorP!$B$1:$B$6279,0)),"",INDIRECT("'SorP'!$A$"&amp;MATCH($S1837&amp;$J1837,SorP!C:C,0))))</f>
        <v/>
      </c>
      <c r="U1837" s="222"/>
      <c r="V1837" s="223" t="e">
        <f aca="false">IF(C1837="",NA(),IF(OR(C1837="Smelter not listed",C1837="Smelter not yet identified"),MATCH($B1837&amp;$D1837,'Smelter Look-up'!$J:$J,0),MATCH($B1837&amp;$C1837,'Smelter Look-up'!$J:$J,0)))</f>
        <v>#N/A</v>
      </c>
      <c r="X1837" s="179" t="n">
        <f aca="false">IF(AND(C1837="Smelter not listed",OR(LEN(D1837)=0,LEN(E1837)=0)),1,0)</f>
        <v>0</v>
      </c>
      <c r="AB1837" s="224" t="str">
        <f aca="false">B1837&amp;C1837</f>
        <v/>
      </c>
    </row>
    <row r="1838" s="179" customFormat="true" ht="20.25" hidden="false" customHeight="false" outlineLevel="0" collapsed="false">
      <c r="A1838" s="221"/>
      <c r="B1838" s="211" t="str">
        <f aca="false">IF(LEN(A1838)=0,"",INDEX('Smelter Look-up'!$A:$A,MATCH($A1838,'Smelter Look-up'!$E:$E,0)))</f>
        <v/>
      </c>
      <c r="C1838" s="212" t="str">
        <f aca="false">IF(LEN(A1838)=0,"",INDEX('Smelter Look-up'!$C:$C,MATCH($A1838,'Smelter Look-up'!$E:$E,0)))</f>
        <v/>
      </c>
      <c r="D1838" s="213"/>
      <c r="E1838" s="211" t="str">
        <f aca="true">IF(ISERROR($V1838),"",OFFSET('Smelter Look-up'!$D$4,$V1838-4,0)&amp;"")</f>
        <v/>
      </c>
      <c r="F1838" s="214" t="str">
        <f aca="true">IF(ISERROR($V1838),"",OFFSET('Smelter Look-up'!$E$4,$V1838-4,0))</f>
        <v/>
      </c>
      <c r="G1838" s="214" t="str">
        <f aca="true">IF(C1838=$X$4,IF(ISERROR($V1838),"Enter smelter details","RMI"),IF(ISERROR($V1838),"",OFFSET('Smelter Look-up'!$F$4,$V1838-4,0)))</f>
        <v/>
      </c>
      <c r="H1838" s="215" t="str">
        <f aca="true">IF(ISERROR($V1838),"",OFFSET('Smelter Look-up'!$G$4,$V1838-4,0))</f>
        <v/>
      </c>
      <c r="I1838" s="216" t="str">
        <f aca="true">IF(ISERROR($V1838),"",OFFSET('Smelter Look-up'!$H$4,$V1838-4,0))</f>
        <v/>
      </c>
      <c r="J1838" s="216" t="str">
        <f aca="true">IF(ISERROR($V1838),"",OFFSET('Smelter Look-up'!$I$4,$V1838-4,0))</f>
        <v/>
      </c>
      <c r="K1838" s="217"/>
      <c r="L1838" s="217"/>
      <c r="M1838" s="217"/>
      <c r="N1838" s="217"/>
      <c r="O1838" s="217"/>
      <c r="P1838" s="218"/>
      <c r="Q1838" s="219"/>
      <c r="R1838" s="220" t="str">
        <f aca="true">IF(ISERROR($V1838),"",OFFSET('Smelter Look-up'!$C$4,$V1838-4,0)&amp;"")</f>
        <v/>
      </c>
      <c r="S1838" s="221" t="str">
        <f aca="true">IF(B1838="","",IF(ISERROR(MATCH($E1838,CL,0)),"Unknown",INDIRECT("'C'!$A$"&amp;MATCH($E1838,CL,0)+1)))</f>
        <v/>
      </c>
      <c r="T1838" s="221" t="str">
        <f aca="true">IF(B1838="","",IF(ISERROR(MATCH($J1838,SorP!$B$1:$B$6279,0)),"",INDIRECT("'SorP'!$A$"&amp;MATCH($S1838&amp;$J1838,SorP!C:C,0))))</f>
        <v/>
      </c>
      <c r="U1838" s="222"/>
      <c r="V1838" s="223" t="e">
        <f aca="false">IF(C1838="",NA(),IF(OR(C1838="Smelter not listed",C1838="Smelter not yet identified"),MATCH($B1838&amp;$D1838,'Smelter Look-up'!$J:$J,0),MATCH($B1838&amp;$C1838,'Smelter Look-up'!$J:$J,0)))</f>
        <v>#N/A</v>
      </c>
      <c r="X1838" s="179" t="n">
        <f aca="false">IF(AND(C1838="Smelter not listed",OR(LEN(D1838)=0,LEN(E1838)=0)),1,0)</f>
        <v>0</v>
      </c>
      <c r="AB1838" s="224" t="str">
        <f aca="false">B1838&amp;C1838</f>
        <v/>
      </c>
    </row>
    <row r="1839" s="179" customFormat="true" ht="20.25" hidden="false" customHeight="false" outlineLevel="0" collapsed="false">
      <c r="A1839" s="221"/>
      <c r="B1839" s="211" t="str">
        <f aca="false">IF(LEN(A1839)=0,"",INDEX('Smelter Look-up'!$A:$A,MATCH($A1839,'Smelter Look-up'!$E:$E,0)))</f>
        <v/>
      </c>
      <c r="C1839" s="212" t="str">
        <f aca="false">IF(LEN(A1839)=0,"",INDEX('Smelter Look-up'!$C:$C,MATCH($A1839,'Smelter Look-up'!$E:$E,0)))</f>
        <v/>
      </c>
      <c r="D1839" s="213"/>
      <c r="E1839" s="211" t="str">
        <f aca="true">IF(ISERROR($V1839),"",OFFSET('Smelter Look-up'!$D$4,$V1839-4,0)&amp;"")</f>
        <v/>
      </c>
      <c r="F1839" s="214" t="str">
        <f aca="true">IF(ISERROR($V1839),"",OFFSET('Smelter Look-up'!$E$4,$V1839-4,0))</f>
        <v/>
      </c>
      <c r="G1839" s="214" t="str">
        <f aca="true">IF(C1839=$X$4,IF(ISERROR($V1839),"Enter smelter details","RMI"),IF(ISERROR($V1839),"",OFFSET('Smelter Look-up'!$F$4,$V1839-4,0)))</f>
        <v/>
      </c>
      <c r="H1839" s="215" t="str">
        <f aca="true">IF(ISERROR($V1839),"",OFFSET('Smelter Look-up'!$G$4,$V1839-4,0))</f>
        <v/>
      </c>
      <c r="I1839" s="216" t="str">
        <f aca="true">IF(ISERROR($V1839),"",OFFSET('Smelter Look-up'!$H$4,$V1839-4,0))</f>
        <v/>
      </c>
      <c r="J1839" s="216" t="str">
        <f aca="true">IF(ISERROR($V1839),"",OFFSET('Smelter Look-up'!$I$4,$V1839-4,0))</f>
        <v/>
      </c>
      <c r="K1839" s="217"/>
      <c r="L1839" s="217"/>
      <c r="M1839" s="217"/>
      <c r="N1839" s="217"/>
      <c r="O1839" s="217"/>
      <c r="P1839" s="218"/>
      <c r="Q1839" s="219"/>
      <c r="R1839" s="220" t="str">
        <f aca="true">IF(ISERROR($V1839),"",OFFSET('Smelter Look-up'!$C$4,$V1839-4,0)&amp;"")</f>
        <v/>
      </c>
      <c r="S1839" s="221" t="str">
        <f aca="true">IF(B1839="","",IF(ISERROR(MATCH($E1839,CL,0)),"Unknown",INDIRECT("'C'!$A$"&amp;MATCH($E1839,CL,0)+1)))</f>
        <v/>
      </c>
      <c r="T1839" s="221" t="str">
        <f aca="true">IF(B1839="","",IF(ISERROR(MATCH($J1839,SorP!$B$1:$B$6279,0)),"",INDIRECT("'SorP'!$A$"&amp;MATCH($S1839&amp;$J1839,SorP!C:C,0))))</f>
        <v/>
      </c>
      <c r="U1839" s="222"/>
      <c r="V1839" s="223" t="e">
        <f aca="false">IF(C1839="",NA(),IF(OR(C1839="Smelter not listed",C1839="Smelter not yet identified"),MATCH($B1839&amp;$D1839,'Smelter Look-up'!$J:$J,0),MATCH($B1839&amp;$C1839,'Smelter Look-up'!$J:$J,0)))</f>
        <v>#N/A</v>
      </c>
      <c r="X1839" s="179" t="n">
        <f aca="false">IF(AND(C1839="Smelter not listed",OR(LEN(D1839)=0,LEN(E1839)=0)),1,0)</f>
        <v>0</v>
      </c>
      <c r="AB1839" s="224" t="str">
        <f aca="false">B1839&amp;C1839</f>
        <v/>
      </c>
    </row>
    <row r="1840" s="179" customFormat="true" ht="20.25" hidden="false" customHeight="false" outlineLevel="0" collapsed="false">
      <c r="A1840" s="221"/>
      <c r="B1840" s="211" t="str">
        <f aca="false">IF(LEN(A1840)=0,"",INDEX('Smelter Look-up'!$A:$A,MATCH($A1840,'Smelter Look-up'!$E:$E,0)))</f>
        <v/>
      </c>
      <c r="C1840" s="212" t="str">
        <f aca="false">IF(LEN(A1840)=0,"",INDEX('Smelter Look-up'!$C:$C,MATCH($A1840,'Smelter Look-up'!$E:$E,0)))</f>
        <v/>
      </c>
      <c r="D1840" s="213"/>
      <c r="E1840" s="211" t="str">
        <f aca="true">IF(ISERROR($V1840),"",OFFSET('Smelter Look-up'!$D$4,$V1840-4,0)&amp;"")</f>
        <v/>
      </c>
      <c r="F1840" s="214" t="str">
        <f aca="true">IF(ISERROR($V1840),"",OFFSET('Smelter Look-up'!$E$4,$V1840-4,0))</f>
        <v/>
      </c>
      <c r="G1840" s="214" t="str">
        <f aca="true">IF(C1840=$X$4,IF(ISERROR($V1840),"Enter smelter details","RMI"),IF(ISERROR($V1840),"",OFFSET('Smelter Look-up'!$F$4,$V1840-4,0)))</f>
        <v/>
      </c>
      <c r="H1840" s="215" t="str">
        <f aca="true">IF(ISERROR($V1840),"",OFFSET('Smelter Look-up'!$G$4,$V1840-4,0))</f>
        <v/>
      </c>
      <c r="I1840" s="216" t="str">
        <f aca="true">IF(ISERROR($V1840),"",OFFSET('Smelter Look-up'!$H$4,$V1840-4,0))</f>
        <v/>
      </c>
      <c r="J1840" s="216" t="str">
        <f aca="true">IF(ISERROR($V1840),"",OFFSET('Smelter Look-up'!$I$4,$V1840-4,0))</f>
        <v/>
      </c>
      <c r="K1840" s="217"/>
      <c r="L1840" s="217"/>
      <c r="M1840" s="217"/>
      <c r="N1840" s="217"/>
      <c r="O1840" s="217"/>
      <c r="P1840" s="218"/>
      <c r="Q1840" s="219"/>
      <c r="R1840" s="220" t="str">
        <f aca="true">IF(ISERROR($V1840),"",OFFSET('Smelter Look-up'!$C$4,$V1840-4,0)&amp;"")</f>
        <v/>
      </c>
      <c r="S1840" s="221" t="str">
        <f aca="true">IF(B1840="","",IF(ISERROR(MATCH($E1840,CL,0)),"Unknown",INDIRECT("'C'!$A$"&amp;MATCH($E1840,CL,0)+1)))</f>
        <v/>
      </c>
      <c r="T1840" s="221" t="str">
        <f aca="true">IF(B1840="","",IF(ISERROR(MATCH($J1840,SorP!$B$1:$B$6279,0)),"",INDIRECT("'SorP'!$A$"&amp;MATCH($S1840&amp;$J1840,SorP!C:C,0))))</f>
        <v/>
      </c>
      <c r="U1840" s="222"/>
      <c r="V1840" s="223" t="e">
        <f aca="false">IF(C1840="",NA(),IF(OR(C1840="Smelter not listed",C1840="Smelter not yet identified"),MATCH($B1840&amp;$D1840,'Smelter Look-up'!$J:$J,0),MATCH($B1840&amp;$C1840,'Smelter Look-up'!$J:$J,0)))</f>
        <v>#N/A</v>
      </c>
      <c r="X1840" s="179" t="n">
        <f aca="false">IF(AND(C1840="Smelter not listed",OR(LEN(D1840)=0,LEN(E1840)=0)),1,0)</f>
        <v>0</v>
      </c>
      <c r="AB1840" s="224" t="str">
        <f aca="false">B1840&amp;C1840</f>
        <v/>
      </c>
    </row>
    <row r="1841" s="179" customFormat="true" ht="20.25" hidden="false" customHeight="false" outlineLevel="0" collapsed="false">
      <c r="A1841" s="221"/>
      <c r="B1841" s="211" t="str">
        <f aca="false">IF(LEN(A1841)=0,"",INDEX('Smelter Look-up'!$A:$A,MATCH($A1841,'Smelter Look-up'!$E:$E,0)))</f>
        <v/>
      </c>
      <c r="C1841" s="212" t="str">
        <f aca="false">IF(LEN(A1841)=0,"",INDEX('Smelter Look-up'!$C:$C,MATCH($A1841,'Smelter Look-up'!$E:$E,0)))</f>
        <v/>
      </c>
      <c r="D1841" s="213"/>
      <c r="E1841" s="211" t="str">
        <f aca="true">IF(ISERROR($V1841),"",OFFSET('Smelter Look-up'!$D$4,$V1841-4,0)&amp;"")</f>
        <v/>
      </c>
      <c r="F1841" s="214" t="str">
        <f aca="true">IF(ISERROR($V1841),"",OFFSET('Smelter Look-up'!$E$4,$V1841-4,0))</f>
        <v/>
      </c>
      <c r="G1841" s="214" t="str">
        <f aca="true">IF(C1841=$X$4,IF(ISERROR($V1841),"Enter smelter details","RMI"),IF(ISERROR($V1841),"",OFFSET('Smelter Look-up'!$F$4,$V1841-4,0)))</f>
        <v/>
      </c>
      <c r="H1841" s="215" t="str">
        <f aca="true">IF(ISERROR($V1841),"",OFFSET('Smelter Look-up'!$G$4,$V1841-4,0))</f>
        <v/>
      </c>
      <c r="I1841" s="216" t="str">
        <f aca="true">IF(ISERROR($V1841),"",OFFSET('Smelter Look-up'!$H$4,$V1841-4,0))</f>
        <v/>
      </c>
      <c r="J1841" s="216" t="str">
        <f aca="true">IF(ISERROR($V1841),"",OFFSET('Smelter Look-up'!$I$4,$V1841-4,0))</f>
        <v/>
      </c>
      <c r="K1841" s="217"/>
      <c r="L1841" s="217"/>
      <c r="M1841" s="217"/>
      <c r="N1841" s="217"/>
      <c r="O1841" s="217"/>
      <c r="P1841" s="218"/>
      <c r="Q1841" s="219"/>
      <c r="R1841" s="220" t="str">
        <f aca="true">IF(ISERROR($V1841),"",OFFSET('Smelter Look-up'!$C$4,$V1841-4,0)&amp;"")</f>
        <v/>
      </c>
      <c r="S1841" s="221" t="str">
        <f aca="true">IF(B1841="","",IF(ISERROR(MATCH($E1841,CL,0)),"Unknown",INDIRECT("'C'!$A$"&amp;MATCH($E1841,CL,0)+1)))</f>
        <v/>
      </c>
      <c r="T1841" s="221" t="str">
        <f aca="true">IF(B1841="","",IF(ISERROR(MATCH($J1841,SorP!$B$1:$B$6279,0)),"",INDIRECT("'SorP'!$A$"&amp;MATCH($S1841&amp;$J1841,SorP!C:C,0))))</f>
        <v/>
      </c>
      <c r="U1841" s="222"/>
      <c r="V1841" s="223" t="e">
        <f aca="false">IF(C1841="",NA(),IF(OR(C1841="Smelter not listed",C1841="Smelter not yet identified"),MATCH($B1841&amp;$D1841,'Smelter Look-up'!$J:$J,0),MATCH($B1841&amp;$C1841,'Smelter Look-up'!$J:$J,0)))</f>
        <v>#N/A</v>
      </c>
      <c r="X1841" s="179" t="n">
        <f aca="false">IF(AND(C1841="Smelter not listed",OR(LEN(D1841)=0,LEN(E1841)=0)),1,0)</f>
        <v>0</v>
      </c>
      <c r="AB1841" s="224" t="str">
        <f aca="false">B1841&amp;C1841</f>
        <v/>
      </c>
    </row>
    <row r="1842" s="179" customFormat="true" ht="20.25" hidden="false" customHeight="false" outlineLevel="0" collapsed="false">
      <c r="A1842" s="221"/>
      <c r="B1842" s="211" t="str">
        <f aca="false">IF(LEN(A1842)=0,"",INDEX('Smelter Look-up'!$A:$A,MATCH($A1842,'Smelter Look-up'!$E:$E,0)))</f>
        <v/>
      </c>
      <c r="C1842" s="212" t="str">
        <f aca="false">IF(LEN(A1842)=0,"",INDEX('Smelter Look-up'!$C:$C,MATCH($A1842,'Smelter Look-up'!$E:$E,0)))</f>
        <v/>
      </c>
      <c r="D1842" s="213"/>
      <c r="E1842" s="211" t="str">
        <f aca="true">IF(ISERROR($V1842),"",OFFSET('Smelter Look-up'!$D$4,$V1842-4,0)&amp;"")</f>
        <v/>
      </c>
      <c r="F1842" s="214" t="str">
        <f aca="true">IF(ISERROR($V1842),"",OFFSET('Smelter Look-up'!$E$4,$V1842-4,0))</f>
        <v/>
      </c>
      <c r="G1842" s="214" t="str">
        <f aca="true">IF(C1842=$X$4,IF(ISERROR($V1842),"Enter smelter details","RMI"),IF(ISERROR($V1842),"",OFFSET('Smelter Look-up'!$F$4,$V1842-4,0)))</f>
        <v/>
      </c>
      <c r="H1842" s="215" t="str">
        <f aca="true">IF(ISERROR($V1842),"",OFFSET('Smelter Look-up'!$G$4,$V1842-4,0))</f>
        <v/>
      </c>
      <c r="I1842" s="216" t="str">
        <f aca="true">IF(ISERROR($V1842),"",OFFSET('Smelter Look-up'!$H$4,$V1842-4,0))</f>
        <v/>
      </c>
      <c r="J1842" s="216" t="str">
        <f aca="true">IF(ISERROR($V1842),"",OFFSET('Smelter Look-up'!$I$4,$V1842-4,0))</f>
        <v/>
      </c>
      <c r="K1842" s="217"/>
      <c r="L1842" s="217"/>
      <c r="M1842" s="217"/>
      <c r="N1842" s="217"/>
      <c r="O1842" s="217"/>
      <c r="P1842" s="218"/>
      <c r="Q1842" s="219"/>
      <c r="R1842" s="220" t="str">
        <f aca="true">IF(ISERROR($V1842),"",OFFSET('Smelter Look-up'!$C$4,$V1842-4,0)&amp;"")</f>
        <v/>
      </c>
      <c r="S1842" s="221" t="str">
        <f aca="true">IF(B1842="","",IF(ISERROR(MATCH($E1842,CL,0)),"Unknown",INDIRECT("'C'!$A$"&amp;MATCH($E1842,CL,0)+1)))</f>
        <v/>
      </c>
      <c r="T1842" s="221" t="str">
        <f aca="true">IF(B1842="","",IF(ISERROR(MATCH($J1842,SorP!$B$1:$B$6279,0)),"",INDIRECT("'SorP'!$A$"&amp;MATCH($S1842&amp;$J1842,SorP!C:C,0))))</f>
        <v/>
      </c>
      <c r="U1842" s="222"/>
      <c r="V1842" s="223" t="e">
        <f aca="false">IF(C1842="",NA(),IF(OR(C1842="Smelter not listed",C1842="Smelter not yet identified"),MATCH($B1842&amp;$D1842,'Smelter Look-up'!$J:$J,0),MATCH($B1842&amp;$C1842,'Smelter Look-up'!$J:$J,0)))</f>
        <v>#N/A</v>
      </c>
      <c r="X1842" s="179" t="n">
        <f aca="false">IF(AND(C1842="Smelter not listed",OR(LEN(D1842)=0,LEN(E1842)=0)),1,0)</f>
        <v>0</v>
      </c>
      <c r="AB1842" s="224" t="str">
        <f aca="false">B1842&amp;C1842</f>
        <v/>
      </c>
    </row>
    <row r="1843" s="179" customFormat="true" ht="20.25" hidden="false" customHeight="false" outlineLevel="0" collapsed="false">
      <c r="A1843" s="221"/>
      <c r="B1843" s="211" t="str">
        <f aca="false">IF(LEN(A1843)=0,"",INDEX('Smelter Look-up'!$A:$A,MATCH($A1843,'Smelter Look-up'!$E:$E,0)))</f>
        <v/>
      </c>
      <c r="C1843" s="212" t="str">
        <f aca="false">IF(LEN(A1843)=0,"",INDEX('Smelter Look-up'!$C:$C,MATCH($A1843,'Smelter Look-up'!$E:$E,0)))</f>
        <v/>
      </c>
      <c r="D1843" s="213"/>
      <c r="E1843" s="211" t="str">
        <f aca="true">IF(ISERROR($V1843),"",OFFSET('Smelter Look-up'!$D$4,$V1843-4,0)&amp;"")</f>
        <v/>
      </c>
      <c r="F1843" s="214" t="str">
        <f aca="true">IF(ISERROR($V1843),"",OFFSET('Smelter Look-up'!$E$4,$V1843-4,0))</f>
        <v/>
      </c>
      <c r="G1843" s="214" t="str">
        <f aca="true">IF(C1843=$X$4,IF(ISERROR($V1843),"Enter smelter details","RMI"),IF(ISERROR($V1843),"",OFFSET('Smelter Look-up'!$F$4,$V1843-4,0)))</f>
        <v/>
      </c>
      <c r="H1843" s="215" t="str">
        <f aca="true">IF(ISERROR($V1843),"",OFFSET('Smelter Look-up'!$G$4,$V1843-4,0))</f>
        <v/>
      </c>
      <c r="I1843" s="216" t="str">
        <f aca="true">IF(ISERROR($V1843),"",OFFSET('Smelter Look-up'!$H$4,$V1843-4,0))</f>
        <v/>
      </c>
      <c r="J1843" s="216" t="str">
        <f aca="true">IF(ISERROR($V1843),"",OFFSET('Smelter Look-up'!$I$4,$V1843-4,0))</f>
        <v/>
      </c>
      <c r="K1843" s="217"/>
      <c r="L1843" s="217"/>
      <c r="M1843" s="217"/>
      <c r="N1843" s="217"/>
      <c r="O1843" s="217"/>
      <c r="P1843" s="218"/>
      <c r="Q1843" s="219"/>
      <c r="R1843" s="220" t="str">
        <f aca="true">IF(ISERROR($V1843),"",OFFSET('Smelter Look-up'!$C$4,$V1843-4,0)&amp;"")</f>
        <v/>
      </c>
      <c r="S1843" s="221" t="str">
        <f aca="true">IF(B1843="","",IF(ISERROR(MATCH($E1843,CL,0)),"Unknown",INDIRECT("'C'!$A$"&amp;MATCH($E1843,CL,0)+1)))</f>
        <v/>
      </c>
      <c r="T1843" s="221" t="str">
        <f aca="true">IF(B1843="","",IF(ISERROR(MATCH($J1843,SorP!$B$1:$B$6279,0)),"",INDIRECT("'SorP'!$A$"&amp;MATCH($S1843&amp;$J1843,SorP!C:C,0))))</f>
        <v/>
      </c>
      <c r="U1843" s="222"/>
      <c r="V1843" s="223" t="e">
        <f aca="false">IF(C1843="",NA(),IF(OR(C1843="Smelter not listed",C1843="Smelter not yet identified"),MATCH($B1843&amp;$D1843,'Smelter Look-up'!$J:$J,0),MATCH($B1843&amp;$C1843,'Smelter Look-up'!$J:$J,0)))</f>
        <v>#N/A</v>
      </c>
      <c r="X1843" s="179" t="n">
        <f aca="false">IF(AND(C1843="Smelter not listed",OR(LEN(D1843)=0,LEN(E1843)=0)),1,0)</f>
        <v>0</v>
      </c>
      <c r="AB1843" s="224" t="str">
        <f aca="false">B1843&amp;C1843</f>
        <v/>
      </c>
    </row>
    <row r="1844" s="179" customFormat="true" ht="20.25" hidden="false" customHeight="false" outlineLevel="0" collapsed="false">
      <c r="A1844" s="221"/>
      <c r="B1844" s="211" t="str">
        <f aca="false">IF(LEN(A1844)=0,"",INDEX('Smelter Look-up'!$A:$A,MATCH($A1844,'Smelter Look-up'!$E:$E,0)))</f>
        <v/>
      </c>
      <c r="C1844" s="212" t="str">
        <f aca="false">IF(LEN(A1844)=0,"",INDEX('Smelter Look-up'!$C:$C,MATCH($A1844,'Smelter Look-up'!$E:$E,0)))</f>
        <v/>
      </c>
      <c r="D1844" s="213"/>
      <c r="E1844" s="211" t="str">
        <f aca="true">IF(ISERROR($V1844),"",OFFSET('Smelter Look-up'!$D$4,$V1844-4,0)&amp;"")</f>
        <v/>
      </c>
      <c r="F1844" s="214" t="str">
        <f aca="true">IF(ISERROR($V1844),"",OFFSET('Smelter Look-up'!$E$4,$V1844-4,0))</f>
        <v/>
      </c>
      <c r="G1844" s="214" t="str">
        <f aca="true">IF(C1844=$X$4,IF(ISERROR($V1844),"Enter smelter details","RMI"),IF(ISERROR($V1844),"",OFFSET('Smelter Look-up'!$F$4,$V1844-4,0)))</f>
        <v/>
      </c>
      <c r="H1844" s="215" t="str">
        <f aca="true">IF(ISERROR($V1844),"",OFFSET('Smelter Look-up'!$G$4,$V1844-4,0))</f>
        <v/>
      </c>
      <c r="I1844" s="216" t="str">
        <f aca="true">IF(ISERROR($V1844),"",OFFSET('Smelter Look-up'!$H$4,$V1844-4,0))</f>
        <v/>
      </c>
      <c r="J1844" s="216" t="str">
        <f aca="true">IF(ISERROR($V1844),"",OFFSET('Smelter Look-up'!$I$4,$V1844-4,0))</f>
        <v/>
      </c>
      <c r="K1844" s="217"/>
      <c r="L1844" s="217"/>
      <c r="M1844" s="217"/>
      <c r="N1844" s="217"/>
      <c r="O1844" s="217"/>
      <c r="P1844" s="218"/>
      <c r="Q1844" s="219"/>
      <c r="R1844" s="220" t="str">
        <f aca="true">IF(ISERROR($V1844),"",OFFSET('Smelter Look-up'!$C$4,$V1844-4,0)&amp;"")</f>
        <v/>
      </c>
      <c r="S1844" s="221" t="str">
        <f aca="true">IF(B1844="","",IF(ISERROR(MATCH($E1844,CL,0)),"Unknown",INDIRECT("'C'!$A$"&amp;MATCH($E1844,CL,0)+1)))</f>
        <v/>
      </c>
      <c r="T1844" s="221" t="str">
        <f aca="true">IF(B1844="","",IF(ISERROR(MATCH($J1844,SorP!$B$1:$B$6279,0)),"",INDIRECT("'SorP'!$A$"&amp;MATCH($S1844&amp;$J1844,SorP!C:C,0))))</f>
        <v/>
      </c>
      <c r="U1844" s="222"/>
      <c r="V1844" s="223" t="e">
        <f aca="false">IF(C1844="",NA(),IF(OR(C1844="Smelter not listed",C1844="Smelter not yet identified"),MATCH($B1844&amp;$D1844,'Smelter Look-up'!$J:$J,0),MATCH($B1844&amp;$C1844,'Smelter Look-up'!$J:$J,0)))</f>
        <v>#N/A</v>
      </c>
      <c r="X1844" s="179" t="n">
        <f aca="false">IF(AND(C1844="Smelter not listed",OR(LEN(D1844)=0,LEN(E1844)=0)),1,0)</f>
        <v>0</v>
      </c>
      <c r="AB1844" s="224" t="str">
        <f aca="false">B1844&amp;C1844</f>
        <v/>
      </c>
    </row>
    <row r="1845" s="179" customFormat="true" ht="20.25" hidden="false" customHeight="false" outlineLevel="0" collapsed="false">
      <c r="A1845" s="221"/>
      <c r="B1845" s="211" t="str">
        <f aca="false">IF(LEN(A1845)=0,"",INDEX('Smelter Look-up'!$A:$A,MATCH($A1845,'Smelter Look-up'!$E:$E,0)))</f>
        <v/>
      </c>
      <c r="C1845" s="212" t="str">
        <f aca="false">IF(LEN(A1845)=0,"",INDEX('Smelter Look-up'!$C:$C,MATCH($A1845,'Smelter Look-up'!$E:$E,0)))</f>
        <v/>
      </c>
      <c r="D1845" s="213"/>
      <c r="E1845" s="211" t="str">
        <f aca="true">IF(ISERROR($V1845),"",OFFSET('Smelter Look-up'!$D$4,$V1845-4,0)&amp;"")</f>
        <v/>
      </c>
      <c r="F1845" s="214" t="str">
        <f aca="true">IF(ISERROR($V1845),"",OFFSET('Smelter Look-up'!$E$4,$V1845-4,0))</f>
        <v/>
      </c>
      <c r="G1845" s="214" t="str">
        <f aca="true">IF(C1845=$X$4,IF(ISERROR($V1845),"Enter smelter details","RMI"),IF(ISERROR($V1845),"",OFFSET('Smelter Look-up'!$F$4,$V1845-4,0)))</f>
        <v/>
      </c>
      <c r="H1845" s="215" t="str">
        <f aca="true">IF(ISERROR($V1845),"",OFFSET('Smelter Look-up'!$G$4,$V1845-4,0))</f>
        <v/>
      </c>
      <c r="I1845" s="216" t="str">
        <f aca="true">IF(ISERROR($V1845),"",OFFSET('Smelter Look-up'!$H$4,$V1845-4,0))</f>
        <v/>
      </c>
      <c r="J1845" s="216" t="str">
        <f aca="true">IF(ISERROR($V1845),"",OFFSET('Smelter Look-up'!$I$4,$V1845-4,0))</f>
        <v/>
      </c>
      <c r="K1845" s="217"/>
      <c r="L1845" s="217"/>
      <c r="M1845" s="217"/>
      <c r="N1845" s="217"/>
      <c r="O1845" s="217"/>
      <c r="P1845" s="218"/>
      <c r="Q1845" s="219"/>
      <c r="R1845" s="220" t="str">
        <f aca="true">IF(ISERROR($V1845),"",OFFSET('Smelter Look-up'!$C$4,$V1845-4,0)&amp;"")</f>
        <v/>
      </c>
      <c r="S1845" s="221" t="str">
        <f aca="true">IF(B1845="","",IF(ISERROR(MATCH($E1845,CL,0)),"Unknown",INDIRECT("'C'!$A$"&amp;MATCH($E1845,CL,0)+1)))</f>
        <v/>
      </c>
      <c r="T1845" s="221" t="str">
        <f aca="true">IF(B1845="","",IF(ISERROR(MATCH($J1845,SorP!$B$1:$B$6279,0)),"",INDIRECT("'SorP'!$A$"&amp;MATCH($S1845&amp;$J1845,SorP!C:C,0))))</f>
        <v/>
      </c>
      <c r="U1845" s="222"/>
      <c r="V1845" s="223" t="e">
        <f aca="false">IF(C1845="",NA(),IF(OR(C1845="Smelter not listed",C1845="Smelter not yet identified"),MATCH($B1845&amp;$D1845,'Smelter Look-up'!$J:$J,0),MATCH($B1845&amp;$C1845,'Smelter Look-up'!$J:$J,0)))</f>
        <v>#N/A</v>
      </c>
      <c r="X1845" s="179" t="n">
        <f aca="false">IF(AND(C1845="Smelter not listed",OR(LEN(D1845)=0,LEN(E1845)=0)),1,0)</f>
        <v>0</v>
      </c>
      <c r="AB1845" s="224" t="str">
        <f aca="false">B1845&amp;C1845</f>
        <v/>
      </c>
    </row>
    <row r="1846" s="179" customFormat="true" ht="20.25" hidden="false" customHeight="false" outlineLevel="0" collapsed="false">
      <c r="A1846" s="221"/>
      <c r="B1846" s="211" t="str">
        <f aca="false">IF(LEN(A1846)=0,"",INDEX('Smelter Look-up'!$A:$A,MATCH($A1846,'Smelter Look-up'!$E:$E,0)))</f>
        <v/>
      </c>
      <c r="C1846" s="212" t="str">
        <f aca="false">IF(LEN(A1846)=0,"",INDEX('Smelter Look-up'!$C:$C,MATCH($A1846,'Smelter Look-up'!$E:$E,0)))</f>
        <v/>
      </c>
      <c r="D1846" s="213"/>
      <c r="E1846" s="211" t="str">
        <f aca="true">IF(ISERROR($V1846),"",OFFSET('Smelter Look-up'!$D$4,$V1846-4,0)&amp;"")</f>
        <v/>
      </c>
      <c r="F1846" s="214" t="str">
        <f aca="true">IF(ISERROR($V1846),"",OFFSET('Smelter Look-up'!$E$4,$V1846-4,0))</f>
        <v/>
      </c>
      <c r="G1846" s="214" t="str">
        <f aca="true">IF(C1846=$X$4,IF(ISERROR($V1846),"Enter smelter details","RMI"),IF(ISERROR($V1846),"",OFFSET('Smelter Look-up'!$F$4,$V1846-4,0)))</f>
        <v/>
      </c>
      <c r="H1846" s="215" t="str">
        <f aca="true">IF(ISERROR($V1846),"",OFFSET('Smelter Look-up'!$G$4,$V1846-4,0))</f>
        <v/>
      </c>
      <c r="I1846" s="216" t="str">
        <f aca="true">IF(ISERROR($V1846),"",OFFSET('Smelter Look-up'!$H$4,$V1846-4,0))</f>
        <v/>
      </c>
      <c r="J1846" s="216" t="str">
        <f aca="true">IF(ISERROR($V1846),"",OFFSET('Smelter Look-up'!$I$4,$V1846-4,0))</f>
        <v/>
      </c>
      <c r="K1846" s="217"/>
      <c r="L1846" s="217"/>
      <c r="M1846" s="217"/>
      <c r="N1846" s="217"/>
      <c r="O1846" s="217"/>
      <c r="P1846" s="218"/>
      <c r="Q1846" s="219"/>
      <c r="R1846" s="220" t="str">
        <f aca="true">IF(ISERROR($V1846),"",OFFSET('Smelter Look-up'!$C$4,$V1846-4,0)&amp;"")</f>
        <v/>
      </c>
      <c r="S1846" s="221" t="str">
        <f aca="true">IF(B1846="","",IF(ISERROR(MATCH($E1846,CL,0)),"Unknown",INDIRECT("'C'!$A$"&amp;MATCH($E1846,CL,0)+1)))</f>
        <v/>
      </c>
      <c r="T1846" s="221" t="str">
        <f aca="true">IF(B1846="","",IF(ISERROR(MATCH($J1846,SorP!$B$1:$B$6279,0)),"",INDIRECT("'SorP'!$A$"&amp;MATCH($S1846&amp;$J1846,SorP!C:C,0))))</f>
        <v/>
      </c>
      <c r="U1846" s="222"/>
      <c r="V1846" s="223" t="e">
        <f aca="false">IF(C1846="",NA(),IF(OR(C1846="Smelter not listed",C1846="Smelter not yet identified"),MATCH($B1846&amp;$D1846,'Smelter Look-up'!$J:$J,0),MATCH($B1846&amp;$C1846,'Smelter Look-up'!$J:$J,0)))</f>
        <v>#N/A</v>
      </c>
      <c r="X1846" s="179" t="n">
        <f aca="false">IF(AND(C1846="Smelter not listed",OR(LEN(D1846)=0,LEN(E1846)=0)),1,0)</f>
        <v>0</v>
      </c>
      <c r="AB1846" s="224" t="str">
        <f aca="false">B1846&amp;C1846</f>
        <v/>
      </c>
    </row>
    <row r="1847" s="179" customFormat="true" ht="20.25" hidden="false" customHeight="false" outlineLevel="0" collapsed="false">
      <c r="A1847" s="221"/>
      <c r="B1847" s="211" t="str">
        <f aca="false">IF(LEN(A1847)=0,"",INDEX('Smelter Look-up'!$A:$A,MATCH($A1847,'Smelter Look-up'!$E:$E,0)))</f>
        <v/>
      </c>
      <c r="C1847" s="212" t="str">
        <f aca="false">IF(LEN(A1847)=0,"",INDEX('Smelter Look-up'!$C:$C,MATCH($A1847,'Smelter Look-up'!$E:$E,0)))</f>
        <v/>
      </c>
      <c r="D1847" s="213"/>
      <c r="E1847" s="211" t="str">
        <f aca="true">IF(ISERROR($V1847),"",OFFSET('Smelter Look-up'!$D$4,$V1847-4,0)&amp;"")</f>
        <v/>
      </c>
      <c r="F1847" s="214" t="str">
        <f aca="true">IF(ISERROR($V1847),"",OFFSET('Smelter Look-up'!$E$4,$V1847-4,0))</f>
        <v/>
      </c>
      <c r="G1847" s="214" t="str">
        <f aca="true">IF(C1847=$X$4,IF(ISERROR($V1847),"Enter smelter details","RMI"),IF(ISERROR($V1847),"",OFFSET('Smelter Look-up'!$F$4,$V1847-4,0)))</f>
        <v/>
      </c>
      <c r="H1847" s="215" t="str">
        <f aca="true">IF(ISERROR($V1847),"",OFFSET('Smelter Look-up'!$G$4,$V1847-4,0))</f>
        <v/>
      </c>
      <c r="I1847" s="216" t="str">
        <f aca="true">IF(ISERROR($V1847),"",OFFSET('Smelter Look-up'!$H$4,$V1847-4,0))</f>
        <v/>
      </c>
      <c r="J1847" s="216" t="str">
        <f aca="true">IF(ISERROR($V1847),"",OFFSET('Smelter Look-up'!$I$4,$V1847-4,0))</f>
        <v/>
      </c>
      <c r="K1847" s="217"/>
      <c r="L1847" s="217"/>
      <c r="M1847" s="217"/>
      <c r="N1847" s="217"/>
      <c r="O1847" s="217"/>
      <c r="P1847" s="218"/>
      <c r="Q1847" s="219"/>
      <c r="R1847" s="220" t="str">
        <f aca="true">IF(ISERROR($V1847),"",OFFSET('Smelter Look-up'!$C$4,$V1847-4,0)&amp;"")</f>
        <v/>
      </c>
      <c r="S1847" s="221" t="str">
        <f aca="true">IF(B1847="","",IF(ISERROR(MATCH($E1847,CL,0)),"Unknown",INDIRECT("'C'!$A$"&amp;MATCH($E1847,CL,0)+1)))</f>
        <v/>
      </c>
      <c r="T1847" s="221" t="str">
        <f aca="true">IF(B1847="","",IF(ISERROR(MATCH($J1847,SorP!$B$1:$B$6279,0)),"",INDIRECT("'SorP'!$A$"&amp;MATCH($S1847&amp;$J1847,SorP!C:C,0))))</f>
        <v/>
      </c>
      <c r="U1847" s="222"/>
      <c r="V1847" s="223" t="e">
        <f aca="false">IF(C1847="",NA(),IF(OR(C1847="Smelter not listed",C1847="Smelter not yet identified"),MATCH($B1847&amp;$D1847,'Smelter Look-up'!$J:$J,0),MATCH($B1847&amp;$C1847,'Smelter Look-up'!$J:$J,0)))</f>
        <v>#N/A</v>
      </c>
      <c r="X1847" s="179" t="n">
        <f aca="false">IF(AND(C1847="Smelter not listed",OR(LEN(D1847)=0,LEN(E1847)=0)),1,0)</f>
        <v>0</v>
      </c>
      <c r="AB1847" s="224" t="str">
        <f aca="false">B1847&amp;C1847</f>
        <v/>
      </c>
    </row>
    <row r="1848" s="179" customFormat="true" ht="20.25" hidden="false" customHeight="false" outlineLevel="0" collapsed="false">
      <c r="A1848" s="221"/>
      <c r="B1848" s="211" t="str">
        <f aca="false">IF(LEN(A1848)=0,"",INDEX('Smelter Look-up'!$A:$A,MATCH($A1848,'Smelter Look-up'!$E:$E,0)))</f>
        <v/>
      </c>
      <c r="C1848" s="212" t="str">
        <f aca="false">IF(LEN(A1848)=0,"",INDEX('Smelter Look-up'!$C:$C,MATCH($A1848,'Smelter Look-up'!$E:$E,0)))</f>
        <v/>
      </c>
      <c r="D1848" s="213"/>
      <c r="E1848" s="211" t="str">
        <f aca="true">IF(ISERROR($V1848),"",OFFSET('Smelter Look-up'!$D$4,$V1848-4,0)&amp;"")</f>
        <v/>
      </c>
      <c r="F1848" s="214" t="str">
        <f aca="true">IF(ISERROR($V1848),"",OFFSET('Smelter Look-up'!$E$4,$V1848-4,0))</f>
        <v/>
      </c>
      <c r="G1848" s="214" t="str">
        <f aca="true">IF(C1848=$X$4,IF(ISERROR($V1848),"Enter smelter details","RMI"),IF(ISERROR($V1848),"",OFFSET('Smelter Look-up'!$F$4,$V1848-4,0)))</f>
        <v/>
      </c>
      <c r="H1848" s="215" t="str">
        <f aca="true">IF(ISERROR($V1848),"",OFFSET('Smelter Look-up'!$G$4,$V1848-4,0))</f>
        <v/>
      </c>
      <c r="I1848" s="216" t="str">
        <f aca="true">IF(ISERROR($V1848),"",OFFSET('Smelter Look-up'!$H$4,$V1848-4,0))</f>
        <v/>
      </c>
      <c r="J1848" s="216" t="str">
        <f aca="true">IF(ISERROR($V1848),"",OFFSET('Smelter Look-up'!$I$4,$V1848-4,0))</f>
        <v/>
      </c>
      <c r="K1848" s="217"/>
      <c r="L1848" s="217"/>
      <c r="M1848" s="217"/>
      <c r="N1848" s="217"/>
      <c r="O1848" s="217"/>
      <c r="P1848" s="218"/>
      <c r="Q1848" s="219"/>
      <c r="R1848" s="220" t="str">
        <f aca="true">IF(ISERROR($V1848),"",OFFSET('Smelter Look-up'!$C$4,$V1848-4,0)&amp;"")</f>
        <v/>
      </c>
      <c r="S1848" s="221" t="str">
        <f aca="true">IF(B1848="","",IF(ISERROR(MATCH($E1848,CL,0)),"Unknown",INDIRECT("'C'!$A$"&amp;MATCH($E1848,CL,0)+1)))</f>
        <v/>
      </c>
      <c r="T1848" s="221" t="str">
        <f aca="true">IF(B1848="","",IF(ISERROR(MATCH($J1848,SorP!$B$1:$B$6279,0)),"",INDIRECT("'SorP'!$A$"&amp;MATCH($S1848&amp;$J1848,SorP!C:C,0))))</f>
        <v/>
      </c>
      <c r="U1848" s="222"/>
      <c r="V1848" s="223" t="e">
        <f aca="false">IF(C1848="",NA(),IF(OR(C1848="Smelter not listed",C1848="Smelter not yet identified"),MATCH($B1848&amp;$D1848,'Smelter Look-up'!$J:$J,0),MATCH($B1848&amp;$C1848,'Smelter Look-up'!$J:$J,0)))</f>
        <v>#N/A</v>
      </c>
      <c r="X1848" s="179" t="n">
        <f aca="false">IF(AND(C1848="Smelter not listed",OR(LEN(D1848)=0,LEN(E1848)=0)),1,0)</f>
        <v>0</v>
      </c>
      <c r="AB1848" s="224" t="str">
        <f aca="false">B1848&amp;C1848</f>
        <v/>
      </c>
    </row>
    <row r="1849" s="179" customFormat="true" ht="20.25" hidden="false" customHeight="false" outlineLevel="0" collapsed="false">
      <c r="A1849" s="221"/>
      <c r="B1849" s="211" t="str">
        <f aca="false">IF(LEN(A1849)=0,"",INDEX('Smelter Look-up'!$A:$A,MATCH($A1849,'Smelter Look-up'!$E:$E,0)))</f>
        <v/>
      </c>
      <c r="C1849" s="212" t="str">
        <f aca="false">IF(LEN(A1849)=0,"",INDEX('Smelter Look-up'!$C:$C,MATCH($A1849,'Smelter Look-up'!$E:$E,0)))</f>
        <v/>
      </c>
      <c r="D1849" s="213"/>
      <c r="E1849" s="211" t="str">
        <f aca="true">IF(ISERROR($V1849),"",OFFSET('Smelter Look-up'!$D$4,$V1849-4,0)&amp;"")</f>
        <v/>
      </c>
      <c r="F1849" s="214" t="str">
        <f aca="true">IF(ISERROR($V1849),"",OFFSET('Smelter Look-up'!$E$4,$V1849-4,0))</f>
        <v/>
      </c>
      <c r="G1849" s="214" t="str">
        <f aca="true">IF(C1849=$X$4,IF(ISERROR($V1849),"Enter smelter details","RMI"),IF(ISERROR($V1849),"",OFFSET('Smelter Look-up'!$F$4,$V1849-4,0)))</f>
        <v/>
      </c>
      <c r="H1849" s="215" t="str">
        <f aca="true">IF(ISERROR($V1849),"",OFFSET('Smelter Look-up'!$G$4,$V1849-4,0))</f>
        <v/>
      </c>
      <c r="I1849" s="216" t="str">
        <f aca="true">IF(ISERROR($V1849),"",OFFSET('Smelter Look-up'!$H$4,$V1849-4,0))</f>
        <v/>
      </c>
      <c r="J1849" s="216" t="str">
        <f aca="true">IF(ISERROR($V1849),"",OFFSET('Smelter Look-up'!$I$4,$V1849-4,0))</f>
        <v/>
      </c>
      <c r="K1849" s="217"/>
      <c r="L1849" s="217"/>
      <c r="M1849" s="217"/>
      <c r="N1849" s="217"/>
      <c r="O1849" s="217"/>
      <c r="P1849" s="218"/>
      <c r="Q1849" s="219"/>
      <c r="R1849" s="220" t="str">
        <f aca="true">IF(ISERROR($V1849),"",OFFSET('Smelter Look-up'!$C$4,$V1849-4,0)&amp;"")</f>
        <v/>
      </c>
      <c r="S1849" s="221" t="str">
        <f aca="true">IF(B1849="","",IF(ISERROR(MATCH($E1849,CL,0)),"Unknown",INDIRECT("'C'!$A$"&amp;MATCH($E1849,CL,0)+1)))</f>
        <v/>
      </c>
      <c r="T1849" s="221" t="str">
        <f aca="true">IF(B1849="","",IF(ISERROR(MATCH($J1849,SorP!$B$1:$B$6279,0)),"",INDIRECT("'SorP'!$A$"&amp;MATCH($S1849&amp;$J1849,SorP!C:C,0))))</f>
        <v/>
      </c>
      <c r="U1849" s="222"/>
      <c r="V1849" s="223" t="e">
        <f aca="false">IF(C1849="",NA(),IF(OR(C1849="Smelter not listed",C1849="Smelter not yet identified"),MATCH($B1849&amp;$D1849,'Smelter Look-up'!$J:$J,0),MATCH($B1849&amp;$C1849,'Smelter Look-up'!$J:$J,0)))</f>
        <v>#N/A</v>
      </c>
      <c r="X1849" s="179" t="n">
        <f aca="false">IF(AND(C1849="Smelter not listed",OR(LEN(D1849)=0,LEN(E1849)=0)),1,0)</f>
        <v>0</v>
      </c>
      <c r="AB1849" s="224" t="str">
        <f aca="false">B1849&amp;C1849</f>
        <v/>
      </c>
    </row>
    <row r="1850" s="179" customFormat="true" ht="20.25" hidden="false" customHeight="false" outlineLevel="0" collapsed="false">
      <c r="A1850" s="221"/>
      <c r="B1850" s="211" t="str">
        <f aca="false">IF(LEN(A1850)=0,"",INDEX('Smelter Look-up'!$A:$A,MATCH($A1850,'Smelter Look-up'!$E:$E,0)))</f>
        <v/>
      </c>
      <c r="C1850" s="212" t="str">
        <f aca="false">IF(LEN(A1850)=0,"",INDEX('Smelter Look-up'!$C:$C,MATCH($A1850,'Smelter Look-up'!$E:$E,0)))</f>
        <v/>
      </c>
      <c r="D1850" s="213"/>
      <c r="E1850" s="211" t="str">
        <f aca="true">IF(ISERROR($V1850),"",OFFSET('Smelter Look-up'!$D$4,$V1850-4,0)&amp;"")</f>
        <v/>
      </c>
      <c r="F1850" s="214" t="str">
        <f aca="true">IF(ISERROR($V1850),"",OFFSET('Smelter Look-up'!$E$4,$V1850-4,0))</f>
        <v/>
      </c>
      <c r="G1850" s="214" t="str">
        <f aca="true">IF(C1850=$X$4,IF(ISERROR($V1850),"Enter smelter details","RMI"),IF(ISERROR($V1850),"",OFFSET('Smelter Look-up'!$F$4,$V1850-4,0)))</f>
        <v/>
      </c>
      <c r="H1850" s="215" t="str">
        <f aca="true">IF(ISERROR($V1850),"",OFFSET('Smelter Look-up'!$G$4,$V1850-4,0))</f>
        <v/>
      </c>
      <c r="I1850" s="216" t="str">
        <f aca="true">IF(ISERROR($V1850),"",OFFSET('Smelter Look-up'!$H$4,$V1850-4,0))</f>
        <v/>
      </c>
      <c r="J1850" s="216" t="str">
        <f aca="true">IF(ISERROR($V1850),"",OFFSET('Smelter Look-up'!$I$4,$V1850-4,0))</f>
        <v/>
      </c>
      <c r="K1850" s="217"/>
      <c r="L1850" s="217"/>
      <c r="M1850" s="217"/>
      <c r="N1850" s="217"/>
      <c r="O1850" s="217"/>
      <c r="P1850" s="218"/>
      <c r="Q1850" s="219"/>
      <c r="R1850" s="220" t="str">
        <f aca="true">IF(ISERROR($V1850),"",OFFSET('Smelter Look-up'!$C$4,$V1850-4,0)&amp;"")</f>
        <v/>
      </c>
      <c r="S1850" s="221" t="str">
        <f aca="true">IF(B1850="","",IF(ISERROR(MATCH($E1850,CL,0)),"Unknown",INDIRECT("'C'!$A$"&amp;MATCH($E1850,CL,0)+1)))</f>
        <v/>
      </c>
      <c r="T1850" s="221" t="str">
        <f aca="true">IF(B1850="","",IF(ISERROR(MATCH($J1850,SorP!$B$1:$B$6279,0)),"",INDIRECT("'SorP'!$A$"&amp;MATCH($S1850&amp;$J1850,SorP!C:C,0))))</f>
        <v/>
      </c>
      <c r="U1850" s="222"/>
      <c r="V1850" s="223" t="e">
        <f aca="false">IF(C1850="",NA(),IF(OR(C1850="Smelter not listed",C1850="Smelter not yet identified"),MATCH($B1850&amp;$D1850,'Smelter Look-up'!$J:$J,0),MATCH($B1850&amp;$C1850,'Smelter Look-up'!$J:$J,0)))</f>
        <v>#N/A</v>
      </c>
      <c r="X1850" s="179" t="n">
        <f aca="false">IF(AND(C1850="Smelter not listed",OR(LEN(D1850)=0,LEN(E1850)=0)),1,0)</f>
        <v>0</v>
      </c>
      <c r="AB1850" s="224" t="str">
        <f aca="false">B1850&amp;C1850</f>
        <v/>
      </c>
    </row>
    <row r="1851" s="179" customFormat="true" ht="20.25" hidden="false" customHeight="false" outlineLevel="0" collapsed="false">
      <c r="A1851" s="221"/>
      <c r="B1851" s="211" t="str">
        <f aca="false">IF(LEN(A1851)=0,"",INDEX('Smelter Look-up'!$A:$A,MATCH($A1851,'Smelter Look-up'!$E:$E,0)))</f>
        <v/>
      </c>
      <c r="C1851" s="212" t="str">
        <f aca="false">IF(LEN(A1851)=0,"",INDEX('Smelter Look-up'!$C:$C,MATCH($A1851,'Smelter Look-up'!$E:$E,0)))</f>
        <v/>
      </c>
      <c r="D1851" s="213"/>
      <c r="E1851" s="211" t="str">
        <f aca="true">IF(ISERROR($V1851),"",OFFSET('Smelter Look-up'!$D$4,$V1851-4,0)&amp;"")</f>
        <v/>
      </c>
      <c r="F1851" s="214" t="str">
        <f aca="true">IF(ISERROR($V1851),"",OFFSET('Smelter Look-up'!$E$4,$V1851-4,0))</f>
        <v/>
      </c>
      <c r="G1851" s="214" t="str">
        <f aca="true">IF(C1851=$X$4,IF(ISERROR($V1851),"Enter smelter details","RMI"),IF(ISERROR($V1851),"",OFFSET('Smelter Look-up'!$F$4,$V1851-4,0)))</f>
        <v/>
      </c>
      <c r="H1851" s="215" t="str">
        <f aca="true">IF(ISERROR($V1851),"",OFFSET('Smelter Look-up'!$G$4,$V1851-4,0))</f>
        <v/>
      </c>
      <c r="I1851" s="216" t="str">
        <f aca="true">IF(ISERROR($V1851),"",OFFSET('Smelter Look-up'!$H$4,$V1851-4,0))</f>
        <v/>
      </c>
      <c r="J1851" s="216" t="str">
        <f aca="true">IF(ISERROR($V1851),"",OFFSET('Smelter Look-up'!$I$4,$V1851-4,0))</f>
        <v/>
      </c>
      <c r="K1851" s="217"/>
      <c r="L1851" s="217"/>
      <c r="M1851" s="217"/>
      <c r="N1851" s="217"/>
      <c r="O1851" s="217"/>
      <c r="P1851" s="218"/>
      <c r="Q1851" s="219"/>
      <c r="R1851" s="220" t="str">
        <f aca="true">IF(ISERROR($V1851),"",OFFSET('Smelter Look-up'!$C$4,$V1851-4,0)&amp;"")</f>
        <v/>
      </c>
      <c r="S1851" s="221" t="str">
        <f aca="true">IF(B1851="","",IF(ISERROR(MATCH($E1851,CL,0)),"Unknown",INDIRECT("'C'!$A$"&amp;MATCH($E1851,CL,0)+1)))</f>
        <v/>
      </c>
      <c r="T1851" s="221" t="str">
        <f aca="true">IF(B1851="","",IF(ISERROR(MATCH($J1851,SorP!$B$1:$B$6279,0)),"",INDIRECT("'SorP'!$A$"&amp;MATCH($S1851&amp;$J1851,SorP!C:C,0))))</f>
        <v/>
      </c>
      <c r="U1851" s="222"/>
      <c r="V1851" s="223" t="e">
        <f aca="false">IF(C1851="",NA(),IF(OR(C1851="Smelter not listed",C1851="Smelter not yet identified"),MATCH($B1851&amp;$D1851,'Smelter Look-up'!$J:$J,0),MATCH($B1851&amp;$C1851,'Smelter Look-up'!$J:$J,0)))</f>
        <v>#N/A</v>
      </c>
      <c r="X1851" s="179" t="n">
        <f aca="false">IF(AND(C1851="Smelter not listed",OR(LEN(D1851)=0,LEN(E1851)=0)),1,0)</f>
        <v>0</v>
      </c>
      <c r="AB1851" s="224" t="str">
        <f aca="false">B1851&amp;C1851</f>
        <v/>
      </c>
    </row>
    <row r="1852" s="179" customFormat="true" ht="20.25" hidden="false" customHeight="false" outlineLevel="0" collapsed="false">
      <c r="A1852" s="221"/>
      <c r="B1852" s="211" t="str">
        <f aca="false">IF(LEN(A1852)=0,"",INDEX('Smelter Look-up'!$A:$A,MATCH($A1852,'Smelter Look-up'!$E:$E,0)))</f>
        <v/>
      </c>
      <c r="C1852" s="212" t="str">
        <f aca="false">IF(LEN(A1852)=0,"",INDEX('Smelter Look-up'!$C:$C,MATCH($A1852,'Smelter Look-up'!$E:$E,0)))</f>
        <v/>
      </c>
      <c r="D1852" s="213"/>
      <c r="E1852" s="211" t="str">
        <f aca="true">IF(ISERROR($V1852),"",OFFSET('Smelter Look-up'!$D$4,$V1852-4,0)&amp;"")</f>
        <v/>
      </c>
      <c r="F1852" s="214" t="str">
        <f aca="true">IF(ISERROR($V1852),"",OFFSET('Smelter Look-up'!$E$4,$V1852-4,0))</f>
        <v/>
      </c>
      <c r="G1852" s="214" t="str">
        <f aca="true">IF(C1852=$X$4,IF(ISERROR($V1852),"Enter smelter details","RMI"),IF(ISERROR($V1852),"",OFFSET('Smelter Look-up'!$F$4,$V1852-4,0)))</f>
        <v/>
      </c>
      <c r="H1852" s="215" t="str">
        <f aca="true">IF(ISERROR($V1852),"",OFFSET('Smelter Look-up'!$G$4,$V1852-4,0))</f>
        <v/>
      </c>
      <c r="I1852" s="216" t="str">
        <f aca="true">IF(ISERROR($V1852),"",OFFSET('Smelter Look-up'!$H$4,$V1852-4,0))</f>
        <v/>
      </c>
      <c r="J1852" s="216" t="str">
        <f aca="true">IF(ISERROR($V1852),"",OFFSET('Smelter Look-up'!$I$4,$V1852-4,0))</f>
        <v/>
      </c>
      <c r="K1852" s="217"/>
      <c r="L1852" s="217"/>
      <c r="M1852" s="217"/>
      <c r="N1852" s="217"/>
      <c r="O1852" s="217"/>
      <c r="P1852" s="218"/>
      <c r="Q1852" s="219"/>
      <c r="R1852" s="220" t="str">
        <f aca="true">IF(ISERROR($V1852),"",OFFSET('Smelter Look-up'!$C$4,$V1852-4,0)&amp;"")</f>
        <v/>
      </c>
      <c r="S1852" s="221" t="str">
        <f aca="true">IF(B1852="","",IF(ISERROR(MATCH($E1852,CL,0)),"Unknown",INDIRECT("'C'!$A$"&amp;MATCH($E1852,CL,0)+1)))</f>
        <v/>
      </c>
      <c r="T1852" s="221" t="str">
        <f aca="true">IF(B1852="","",IF(ISERROR(MATCH($J1852,SorP!$B$1:$B$6279,0)),"",INDIRECT("'SorP'!$A$"&amp;MATCH($S1852&amp;$J1852,SorP!C:C,0))))</f>
        <v/>
      </c>
      <c r="U1852" s="222"/>
      <c r="V1852" s="223" t="e">
        <f aca="false">IF(C1852="",NA(),IF(OR(C1852="Smelter not listed",C1852="Smelter not yet identified"),MATCH($B1852&amp;$D1852,'Smelter Look-up'!$J:$J,0),MATCH($B1852&amp;$C1852,'Smelter Look-up'!$J:$J,0)))</f>
        <v>#N/A</v>
      </c>
      <c r="X1852" s="179" t="n">
        <f aca="false">IF(AND(C1852="Smelter not listed",OR(LEN(D1852)=0,LEN(E1852)=0)),1,0)</f>
        <v>0</v>
      </c>
      <c r="AB1852" s="224" t="str">
        <f aca="false">B1852&amp;C1852</f>
        <v/>
      </c>
    </row>
    <row r="1853" s="179" customFormat="true" ht="20.25" hidden="false" customHeight="false" outlineLevel="0" collapsed="false">
      <c r="A1853" s="221"/>
      <c r="B1853" s="211" t="str">
        <f aca="false">IF(LEN(A1853)=0,"",INDEX('Smelter Look-up'!$A:$A,MATCH($A1853,'Smelter Look-up'!$E:$E,0)))</f>
        <v/>
      </c>
      <c r="C1853" s="212" t="str">
        <f aca="false">IF(LEN(A1853)=0,"",INDEX('Smelter Look-up'!$C:$C,MATCH($A1853,'Smelter Look-up'!$E:$E,0)))</f>
        <v/>
      </c>
      <c r="D1853" s="213"/>
      <c r="E1853" s="211" t="str">
        <f aca="true">IF(ISERROR($V1853),"",OFFSET('Smelter Look-up'!$D$4,$V1853-4,0)&amp;"")</f>
        <v/>
      </c>
      <c r="F1853" s="214" t="str">
        <f aca="true">IF(ISERROR($V1853),"",OFFSET('Smelter Look-up'!$E$4,$V1853-4,0))</f>
        <v/>
      </c>
      <c r="G1853" s="214" t="str">
        <f aca="true">IF(C1853=$X$4,IF(ISERROR($V1853),"Enter smelter details","RMI"),IF(ISERROR($V1853),"",OFFSET('Smelter Look-up'!$F$4,$V1853-4,0)))</f>
        <v/>
      </c>
      <c r="H1853" s="215" t="str">
        <f aca="true">IF(ISERROR($V1853),"",OFFSET('Smelter Look-up'!$G$4,$V1853-4,0))</f>
        <v/>
      </c>
      <c r="I1853" s="216" t="str">
        <f aca="true">IF(ISERROR($V1853),"",OFFSET('Smelter Look-up'!$H$4,$V1853-4,0))</f>
        <v/>
      </c>
      <c r="J1853" s="216" t="str">
        <f aca="true">IF(ISERROR($V1853),"",OFFSET('Smelter Look-up'!$I$4,$V1853-4,0))</f>
        <v/>
      </c>
      <c r="K1853" s="217"/>
      <c r="L1853" s="217"/>
      <c r="M1853" s="217"/>
      <c r="N1853" s="217"/>
      <c r="O1853" s="217"/>
      <c r="P1853" s="218"/>
      <c r="Q1853" s="219"/>
      <c r="R1853" s="220" t="str">
        <f aca="true">IF(ISERROR($V1853),"",OFFSET('Smelter Look-up'!$C$4,$V1853-4,0)&amp;"")</f>
        <v/>
      </c>
      <c r="S1853" s="221" t="str">
        <f aca="true">IF(B1853="","",IF(ISERROR(MATCH($E1853,CL,0)),"Unknown",INDIRECT("'C'!$A$"&amp;MATCH($E1853,CL,0)+1)))</f>
        <v/>
      </c>
      <c r="T1853" s="221" t="str">
        <f aca="true">IF(B1853="","",IF(ISERROR(MATCH($J1853,SorP!$B$1:$B$6279,0)),"",INDIRECT("'SorP'!$A$"&amp;MATCH($S1853&amp;$J1853,SorP!C:C,0))))</f>
        <v/>
      </c>
      <c r="U1853" s="222"/>
      <c r="V1853" s="223" t="e">
        <f aca="false">IF(C1853="",NA(),IF(OR(C1853="Smelter not listed",C1853="Smelter not yet identified"),MATCH($B1853&amp;$D1853,'Smelter Look-up'!$J:$J,0),MATCH($B1853&amp;$C1853,'Smelter Look-up'!$J:$J,0)))</f>
        <v>#N/A</v>
      </c>
      <c r="X1853" s="179" t="n">
        <f aca="false">IF(AND(C1853="Smelter not listed",OR(LEN(D1853)=0,LEN(E1853)=0)),1,0)</f>
        <v>0</v>
      </c>
      <c r="AB1853" s="224" t="str">
        <f aca="false">B1853&amp;C1853</f>
        <v/>
      </c>
    </row>
    <row r="1854" s="179" customFormat="true" ht="20.25" hidden="false" customHeight="false" outlineLevel="0" collapsed="false">
      <c r="A1854" s="221"/>
      <c r="B1854" s="211" t="str">
        <f aca="false">IF(LEN(A1854)=0,"",INDEX('Smelter Look-up'!$A:$A,MATCH($A1854,'Smelter Look-up'!$E:$E,0)))</f>
        <v/>
      </c>
      <c r="C1854" s="212" t="str">
        <f aca="false">IF(LEN(A1854)=0,"",INDEX('Smelter Look-up'!$C:$C,MATCH($A1854,'Smelter Look-up'!$E:$E,0)))</f>
        <v/>
      </c>
      <c r="D1854" s="213"/>
      <c r="E1854" s="211" t="str">
        <f aca="true">IF(ISERROR($V1854),"",OFFSET('Smelter Look-up'!$D$4,$V1854-4,0)&amp;"")</f>
        <v/>
      </c>
      <c r="F1854" s="214" t="str">
        <f aca="true">IF(ISERROR($V1854),"",OFFSET('Smelter Look-up'!$E$4,$V1854-4,0))</f>
        <v/>
      </c>
      <c r="G1854" s="214" t="str">
        <f aca="true">IF(C1854=$X$4,IF(ISERROR($V1854),"Enter smelter details","RMI"),IF(ISERROR($V1854),"",OFFSET('Smelter Look-up'!$F$4,$V1854-4,0)))</f>
        <v/>
      </c>
      <c r="H1854" s="215" t="str">
        <f aca="true">IF(ISERROR($V1854),"",OFFSET('Smelter Look-up'!$G$4,$V1854-4,0))</f>
        <v/>
      </c>
      <c r="I1854" s="216" t="str">
        <f aca="true">IF(ISERROR($V1854),"",OFFSET('Smelter Look-up'!$H$4,$V1854-4,0))</f>
        <v/>
      </c>
      <c r="J1854" s="216" t="str">
        <f aca="true">IF(ISERROR($V1854),"",OFFSET('Smelter Look-up'!$I$4,$V1854-4,0))</f>
        <v/>
      </c>
      <c r="K1854" s="217"/>
      <c r="L1854" s="217"/>
      <c r="M1854" s="217"/>
      <c r="N1854" s="217"/>
      <c r="O1854" s="217"/>
      <c r="P1854" s="218"/>
      <c r="Q1854" s="219"/>
      <c r="R1854" s="220" t="str">
        <f aca="true">IF(ISERROR($V1854),"",OFFSET('Smelter Look-up'!$C$4,$V1854-4,0)&amp;"")</f>
        <v/>
      </c>
      <c r="S1854" s="221" t="str">
        <f aca="true">IF(B1854="","",IF(ISERROR(MATCH($E1854,CL,0)),"Unknown",INDIRECT("'C'!$A$"&amp;MATCH($E1854,CL,0)+1)))</f>
        <v/>
      </c>
      <c r="T1854" s="221" t="str">
        <f aca="true">IF(B1854="","",IF(ISERROR(MATCH($J1854,SorP!$B$1:$B$6279,0)),"",INDIRECT("'SorP'!$A$"&amp;MATCH($S1854&amp;$J1854,SorP!C:C,0))))</f>
        <v/>
      </c>
      <c r="U1854" s="222"/>
      <c r="V1854" s="223" t="e">
        <f aca="false">IF(C1854="",NA(),IF(OR(C1854="Smelter not listed",C1854="Smelter not yet identified"),MATCH($B1854&amp;$D1854,'Smelter Look-up'!$J:$J,0),MATCH($B1854&amp;$C1854,'Smelter Look-up'!$J:$J,0)))</f>
        <v>#N/A</v>
      </c>
      <c r="X1854" s="179" t="n">
        <f aca="false">IF(AND(C1854="Smelter not listed",OR(LEN(D1854)=0,LEN(E1854)=0)),1,0)</f>
        <v>0</v>
      </c>
      <c r="AB1854" s="224" t="str">
        <f aca="false">B1854&amp;C1854</f>
        <v/>
      </c>
    </row>
    <row r="1855" s="179" customFormat="true" ht="20.25" hidden="false" customHeight="false" outlineLevel="0" collapsed="false">
      <c r="A1855" s="221"/>
      <c r="B1855" s="211" t="str">
        <f aca="false">IF(LEN(A1855)=0,"",INDEX('Smelter Look-up'!$A:$A,MATCH($A1855,'Smelter Look-up'!$E:$E,0)))</f>
        <v/>
      </c>
      <c r="C1855" s="212" t="str">
        <f aca="false">IF(LEN(A1855)=0,"",INDEX('Smelter Look-up'!$C:$C,MATCH($A1855,'Smelter Look-up'!$E:$E,0)))</f>
        <v/>
      </c>
      <c r="D1855" s="213"/>
      <c r="E1855" s="211" t="str">
        <f aca="true">IF(ISERROR($V1855),"",OFFSET('Smelter Look-up'!$D$4,$V1855-4,0)&amp;"")</f>
        <v/>
      </c>
      <c r="F1855" s="214" t="str">
        <f aca="true">IF(ISERROR($V1855),"",OFFSET('Smelter Look-up'!$E$4,$V1855-4,0))</f>
        <v/>
      </c>
      <c r="G1855" s="214" t="str">
        <f aca="true">IF(C1855=$X$4,IF(ISERROR($V1855),"Enter smelter details","RMI"),IF(ISERROR($V1855),"",OFFSET('Smelter Look-up'!$F$4,$V1855-4,0)))</f>
        <v/>
      </c>
      <c r="H1855" s="215" t="str">
        <f aca="true">IF(ISERROR($V1855),"",OFFSET('Smelter Look-up'!$G$4,$V1855-4,0))</f>
        <v/>
      </c>
      <c r="I1855" s="216" t="str">
        <f aca="true">IF(ISERROR($V1855),"",OFFSET('Smelter Look-up'!$H$4,$V1855-4,0))</f>
        <v/>
      </c>
      <c r="J1855" s="216" t="str">
        <f aca="true">IF(ISERROR($V1855),"",OFFSET('Smelter Look-up'!$I$4,$V1855-4,0))</f>
        <v/>
      </c>
      <c r="K1855" s="217"/>
      <c r="L1855" s="217"/>
      <c r="M1855" s="217"/>
      <c r="N1855" s="217"/>
      <c r="O1855" s="217"/>
      <c r="P1855" s="218"/>
      <c r="Q1855" s="219"/>
      <c r="R1855" s="220" t="str">
        <f aca="true">IF(ISERROR($V1855),"",OFFSET('Smelter Look-up'!$C$4,$V1855-4,0)&amp;"")</f>
        <v/>
      </c>
      <c r="S1855" s="221" t="str">
        <f aca="true">IF(B1855="","",IF(ISERROR(MATCH($E1855,CL,0)),"Unknown",INDIRECT("'C'!$A$"&amp;MATCH($E1855,CL,0)+1)))</f>
        <v/>
      </c>
      <c r="T1855" s="221" t="str">
        <f aca="true">IF(B1855="","",IF(ISERROR(MATCH($J1855,SorP!$B$1:$B$6279,0)),"",INDIRECT("'SorP'!$A$"&amp;MATCH($S1855&amp;$J1855,SorP!C:C,0))))</f>
        <v/>
      </c>
      <c r="U1855" s="222"/>
      <c r="V1855" s="223" t="e">
        <f aca="false">IF(C1855="",NA(),IF(OR(C1855="Smelter not listed",C1855="Smelter not yet identified"),MATCH($B1855&amp;$D1855,'Smelter Look-up'!$J:$J,0),MATCH($B1855&amp;$C1855,'Smelter Look-up'!$J:$J,0)))</f>
        <v>#N/A</v>
      </c>
      <c r="X1855" s="179" t="n">
        <f aca="false">IF(AND(C1855="Smelter not listed",OR(LEN(D1855)=0,LEN(E1855)=0)),1,0)</f>
        <v>0</v>
      </c>
      <c r="AB1855" s="224" t="str">
        <f aca="false">B1855&amp;C1855</f>
        <v/>
      </c>
    </row>
    <row r="1856" s="179" customFormat="true" ht="20.25" hidden="false" customHeight="false" outlineLevel="0" collapsed="false">
      <c r="A1856" s="221"/>
      <c r="B1856" s="211" t="str">
        <f aca="false">IF(LEN(A1856)=0,"",INDEX('Smelter Look-up'!$A:$A,MATCH($A1856,'Smelter Look-up'!$E:$E,0)))</f>
        <v/>
      </c>
      <c r="C1856" s="212" t="str">
        <f aca="false">IF(LEN(A1856)=0,"",INDEX('Smelter Look-up'!$C:$C,MATCH($A1856,'Smelter Look-up'!$E:$E,0)))</f>
        <v/>
      </c>
      <c r="D1856" s="213"/>
      <c r="E1856" s="211" t="str">
        <f aca="true">IF(ISERROR($V1856),"",OFFSET('Smelter Look-up'!$D$4,$V1856-4,0)&amp;"")</f>
        <v/>
      </c>
      <c r="F1856" s="214" t="str">
        <f aca="true">IF(ISERROR($V1856),"",OFFSET('Smelter Look-up'!$E$4,$V1856-4,0))</f>
        <v/>
      </c>
      <c r="G1856" s="214" t="str">
        <f aca="true">IF(C1856=$X$4,IF(ISERROR($V1856),"Enter smelter details","RMI"),IF(ISERROR($V1856),"",OFFSET('Smelter Look-up'!$F$4,$V1856-4,0)))</f>
        <v/>
      </c>
      <c r="H1856" s="215" t="str">
        <f aca="true">IF(ISERROR($V1856),"",OFFSET('Smelter Look-up'!$G$4,$V1856-4,0))</f>
        <v/>
      </c>
      <c r="I1856" s="216" t="str">
        <f aca="true">IF(ISERROR($V1856),"",OFFSET('Smelter Look-up'!$H$4,$V1856-4,0))</f>
        <v/>
      </c>
      <c r="J1856" s="216" t="str">
        <f aca="true">IF(ISERROR($V1856),"",OFFSET('Smelter Look-up'!$I$4,$V1856-4,0))</f>
        <v/>
      </c>
      <c r="K1856" s="217"/>
      <c r="L1856" s="217"/>
      <c r="M1856" s="217"/>
      <c r="N1856" s="217"/>
      <c r="O1856" s="217"/>
      <c r="P1856" s="218"/>
      <c r="Q1856" s="219"/>
      <c r="R1856" s="220" t="str">
        <f aca="true">IF(ISERROR($V1856),"",OFFSET('Smelter Look-up'!$C$4,$V1856-4,0)&amp;"")</f>
        <v/>
      </c>
      <c r="S1856" s="221" t="str">
        <f aca="true">IF(B1856="","",IF(ISERROR(MATCH($E1856,CL,0)),"Unknown",INDIRECT("'C'!$A$"&amp;MATCH($E1856,CL,0)+1)))</f>
        <v/>
      </c>
      <c r="T1856" s="221" t="str">
        <f aca="true">IF(B1856="","",IF(ISERROR(MATCH($J1856,SorP!$B$1:$B$6279,0)),"",INDIRECT("'SorP'!$A$"&amp;MATCH($S1856&amp;$J1856,SorP!C:C,0))))</f>
        <v/>
      </c>
      <c r="U1856" s="222"/>
      <c r="V1856" s="223" t="e">
        <f aca="false">IF(C1856="",NA(),IF(OR(C1856="Smelter not listed",C1856="Smelter not yet identified"),MATCH($B1856&amp;$D1856,'Smelter Look-up'!$J:$J,0),MATCH($B1856&amp;$C1856,'Smelter Look-up'!$J:$J,0)))</f>
        <v>#N/A</v>
      </c>
      <c r="X1856" s="179" t="n">
        <f aca="false">IF(AND(C1856="Smelter not listed",OR(LEN(D1856)=0,LEN(E1856)=0)),1,0)</f>
        <v>0</v>
      </c>
      <c r="AB1856" s="224" t="str">
        <f aca="false">B1856&amp;C1856</f>
        <v/>
      </c>
    </row>
    <row r="1857" s="179" customFormat="true" ht="20.25" hidden="false" customHeight="false" outlineLevel="0" collapsed="false">
      <c r="A1857" s="221"/>
      <c r="B1857" s="211" t="str">
        <f aca="false">IF(LEN(A1857)=0,"",INDEX('Smelter Look-up'!$A:$A,MATCH($A1857,'Smelter Look-up'!$E:$E,0)))</f>
        <v/>
      </c>
      <c r="C1857" s="212" t="str">
        <f aca="false">IF(LEN(A1857)=0,"",INDEX('Smelter Look-up'!$C:$C,MATCH($A1857,'Smelter Look-up'!$E:$E,0)))</f>
        <v/>
      </c>
      <c r="D1857" s="213"/>
      <c r="E1857" s="211" t="str">
        <f aca="true">IF(ISERROR($V1857),"",OFFSET('Smelter Look-up'!$D$4,$V1857-4,0)&amp;"")</f>
        <v/>
      </c>
      <c r="F1857" s="214" t="str">
        <f aca="true">IF(ISERROR($V1857),"",OFFSET('Smelter Look-up'!$E$4,$V1857-4,0))</f>
        <v/>
      </c>
      <c r="G1857" s="214" t="str">
        <f aca="true">IF(C1857=$X$4,IF(ISERROR($V1857),"Enter smelter details","RMI"),IF(ISERROR($V1857),"",OFFSET('Smelter Look-up'!$F$4,$V1857-4,0)))</f>
        <v/>
      </c>
      <c r="H1857" s="215" t="str">
        <f aca="true">IF(ISERROR($V1857),"",OFFSET('Smelter Look-up'!$G$4,$V1857-4,0))</f>
        <v/>
      </c>
      <c r="I1857" s="216" t="str">
        <f aca="true">IF(ISERROR($V1857),"",OFFSET('Smelter Look-up'!$H$4,$V1857-4,0))</f>
        <v/>
      </c>
      <c r="J1857" s="216" t="str">
        <f aca="true">IF(ISERROR($V1857),"",OFFSET('Smelter Look-up'!$I$4,$V1857-4,0))</f>
        <v/>
      </c>
      <c r="K1857" s="217"/>
      <c r="L1857" s="217"/>
      <c r="M1857" s="217"/>
      <c r="N1857" s="217"/>
      <c r="O1857" s="217"/>
      <c r="P1857" s="218"/>
      <c r="Q1857" s="219"/>
      <c r="R1857" s="220" t="str">
        <f aca="true">IF(ISERROR($V1857),"",OFFSET('Smelter Look-up'!$C$4,$V1857-4,0)&amp;"")</f>
        <v/>
      </c>
      <c r="S1857" s="221" t="str">
        <f aca="true">IF(B1857="","",IF(ISERROR(MATCH($E1857,CL,0)),"Unknown",INDIRECT("'C'!$A$"&amp;MATCH($E1857,CL,0)+1)))</f>
        <v/>
      </c>
      <c r="T1857" s="221" t="str">
        <f aca="true">IF(B1857="","",IF(ISERROR(MATCH($J1857,SorP!$B$1:$B$6279,0)),"",INDIRECT("'SorP'!$A$"&amp;MATCH($S1857&amp;$J1857,SorP!C:C,0))))</f>
        <v/>
      </c>
      <c r="U1857" s="222"/>
      <c r="V1857" s="223" t="e">
        <f aca="false">IF(C1857="",NA(),IF(OR(C1857="Smelter not listed",C1857="Smelter not yet identified"),MATCH($B1857&amp;$D1857,'Smelter Look-up'!$J:$J,0),MATCH($B1857&amp;$C1857,'Smelter Look-up'!$J:$J,0)))</f>
        <v>#N/A</v>
      </c>
      <c r="X1857" s="179" t="n">
        <f aca="false">IF(AND(C1857="Smelter not listed",OR(LEN(D1857)=0,LEN(E1857)=0)),1,0)</f>
        <v>0</v>
      </c>
      <c r="AB1857" s="224" t="str">
        <f aca="false">B1857&amp;C1857</f>
        <v/>
      </c>
    </row>
    <row r="1858" s="179" customFormat="true" ht="20.25" hidden="false" customHeight="false" outlineLevel="0" collapsed="false">
      <c r="A1858" s="221"/>
      <c r="B1858" s="211" t="str">
        <f aca="false">IF(LEN(A1858)=0,"",INDEX('Smelter Look-up'!$A:$A,MATCH($A1858,'Smelter Look-up'!$E:$E,0)))</f>
        <v/>
      </c>
      <c r="C1858" s="212" t="str">
        <f aca="false">IF(LEN(A1858)=0,"",INDEX('Smelter Look-up'!$C:$C,MATCH($A1858,'Smelter Look-up'!$E:$E,0)))</f>
        <v/>
      </c>
      <c r="D1858" s="213"/>
      <c r="E1858" s="211" t="str">
        <f aca="true">IF(ISERROR($V1858),"",OFFSET('Smelter Look-up'!$D$4,$V1858-4,0)&amp;"")</f>
        <v/>
      </c>
      <c r="F1858" s="214" t="str">
        <f aca="true">IF(ISERROR($V1858),"",OFFSET('Smelter Look-up'!$E$4,$V1858-4,0))</f>
        <v/>
      </c>
      <c r="G1858" s="214" t="str">
        <f aca="true">IF(C1858=$X$4,IF(ISERROR($V1858),"Enter smelter details","RMI"),IF(ISERROR($V1858),"",OFFSET('Smelter Look-up'!$F$4,$V1858-4,0)))</f>
        <v/>
      </c>
      <c r="H1858" s="215" t="str">
        <f aca="true">IF(ISERROR($V1858),"",OFFSET('Smelter Look-up'!$G$4,$V1858-4,0))</f>
        <v/>
      </c>
      <c r="I1858" s="216" t="str">
        <f aca="true">IF(ISERROR($V1858),"",OFFSET('Smelter Look-up'!$H$4,$V1858-4,0))</f>
        <v/>
      </c>
      <c r="J1858" s="216" t="str">
        <f aca="true">IF(ISERROR($V1858),"",OFFSET('Smelter Look-up'!$I$4,$V1858-4,0))</f>
        <v/>
      </c>
      <c r="K1858" s="217"/>
      <c r="L1858" s="217"/>
      <c r="M1858" s="217"/>
      <c r="N1858" s="217"/>
      <c r="O1858" s="217"/>
      <c r="P1858" s="218"/>
      <c r="Q1858" s="219"/>
      <c r="R1858" s="220" t="str">
        <f aca="true">IF(ISERROR($V1858),"",OFFSET('Smelter Look-up'!$C$4,$V1858-4,0)&amp;"")</f>
        <v/>
      </c>
      <c r="S1858" s="221" t="str">
        <f aca="true">IF(B1858="","",IF(ISERROR(MATCH($E1858,CL,0)),"Unknown",INDIRECT("'C'!$A$"&amp;MATCH($E1858,CL,0)+1)))</f>
        <v/>
      </c>
      <c r="T1858" s="221" t="str">
        <f aca="true">IF(B1858="","",IF(ISERROR(MATCH($J1858,SorP!$B$1:$B$6279,0)),"",INDIRECT("'SorP'!$A$"&amp;MATCH($S1858&amp;$J1858,SorP!C:C,0))))</f>
        <v/>
      </c>
      <c r="U1858" s="222"/>
      <c r="V1858" s="223" t="e">
        <f aca="false">IF(C1858="",NA(),IF(OR(C1858="Smelter not listed",C1858="Smelter not yet identified"),MATCH($B1858&amp;$D1858,'Smelter Look-up'!$J:$J,0),MATCH($B1858&amp;$C1858,'Smelter Look-up'!$J:$J,0)))</f>
        <v>#N/A</v>
      </c>
      <c r="X1858" s="179" t="n">
        <f aca="false">IF(AND(C1858="Smelter not listed",OR(LEN(D1858)=0,LEN(E1858)=0)),1,0)</f>
        <v>0</v>
      </c>
      <c r="AB1858" s="224" t="str">
        <f aca="false">B1858&amp;C1858</f>
        <v/>
      </c>
    </row>
    <row r="1859" s="179" customFormat="true" ht="20.25" hidden="false" customHeight="false" outlineLevel="0" collapsed="false">
      <c r="A1859" s="221"/>
      <c r="B1859" s="211" t="str">
        <f aca="false">IF(LEN(A1859)=0,"",INDEX('Smelter Look-up'!$A:$A,MATCH($A1859,'Smelter Look-up'!$E:$E,0)))</f>
        <v/>
      </c>
      <c r="C1859" s="212" t="str">
        <f aca="false">IF(LEN(A1859)=0,"",INDEX('Smelter Look-up'!$C:$C,MATCH($A1859,'Smelter Look-up'!$E:$E,0)))</f>
        <v/>
      </c>
      <c r="D1859" s="213"/>
      <c r="E1859" s="211" t="str">
        <f aca="true">IF(ISERROR($V1859),"",OFFSET('Smelter Look-up'!$D$4,$V1859-4,0)&amp;"")</f>
        <v/>
      </c>
      <c r="F1859" s="214" t="str">
        <f aca="true">IF(ISERROR($V1859),"",OFFSET('Smelter Look-up'!$E$4,$V1859-4,0))</f>
        <v/>
      </c>
      <c r="G1859" s="214" t="str">
        <f aca="true">IF(C1859=$X$4,IF(ISERROR($V1859),"Enter smelter details","RMI"),IF(ISERROR($V1859),"",OFFSET('Smelter Look-up'!$F$4,$V1859-4,0)))</f>
        <v/>
      </c>
      <c r="H1859" s="215" t="str">
        <f aca="true">IF(ISERROR($V1859),"",OFFSET('Smelter Look-up'!$G$4,$V1859-4,0))</f>
        <v/>
      </c>
      <c r="I1859" s="216" t="str">
        <f aca="true">IF(ISERROR($V1859),"",OFFSET('Smelter Look-up'!$H$4,$V1859-4,0))</f>
        <v/>
      </c>
      <c r="J1859" s="216" t="str">
        <f aca="true">IF(ISERROR($V1859),"",OFFSET('Smelter Look-up'!$I$4,$V1859-4,0))</f>
        <v/>
      </c>
      <c r="K1859" s="217"/>
      <c r="L1859" s="217"/>
      <c r="M1859" s="217"/>
      <c r="N1859" s="217"/>
      <c r="O1859" s="217"/>
      <c r="P1859" s="218"/>
      <c r="Q1859" s="219"/>
      <c r="R1859" s="220" t="str">
        <f aca="true">IF(ISERROR($V1859),"",OFFSET('Smelter Look-up'!$C$4,$V1859-4,0)&amp;"")</f>
        <v/>
      </c>
      <c r="S1859" s="221" t="str">
        <f aca="true">IF(B1859="","",IF(ISERROR(MATCH($E1859,CL,0)),"Unknown",INDIRECT("'C'!$A$"&amp;MATCH($E1859,CL,0)+1)))</f>
        <v/>
      </c>
      <c r="T1859" s="221" t="str">
        <f aca="true">IF(B1859="","",IF(ISERROR(MATCH($J1859,SorP!$B$1:$B$6279,0)),"",INDIRECT("'SorP'!$A$"&amp;MATCH($S1859&amp;$J1859,SorP!C:C,0))))</f>
        <v/>
      </c>
      <c r="U1859" s="222"/>
      <c r="V1859" s="223" t="e">
        <f aca="false">IF(C1859="",NA(),IF(OR(C1859="Smelter not listed",C1859="Smelter not yet identified"),MATCH($B1859&amp;$D1859,'Smelter Look-up'!$J:$J,0),MATCH($B1859&amp;$C1859,'Smelter Look-up'!$J:$J,0)))</f>
        <v>#N/A</v>
      </c>
      <c r="X1859" s="179" t="n">
        <f aca="false">IF(AND(C1859="Smelter not listed",OR(LEN(D1859)=0,LEN(E1859)=0)),1,0)</f>
        <v>0</v>
      </c>
      <c r="AB1859" s="224" t="str">
        <f aca="false">B1859&amp;C1859</f>
        <v/>
      </c>
    </row>
    <row r="1860" s="179" customFormat="true" ht="20.25" hidden="false" customHeight="false" outlineLevel="0" collapsed="false">
      <c r="A1860" s="221"/>
      <c r="B1860" s="211" t="str">
        <f aca="false">IF(LEN(A1860)=0,"",INDEX('Smelter Look-up'!$A:$A,MATCH($A1860,'Smelter Look-up'!$E:$E,0)))</f>
        <v/>
      </c>
      <c r="C1860" s="212" t="str">
        <f aca="false">IF(LEN(A1860)=0,"",INDEX('Smelter Look-up'!$C:$C,MATCH($A1860,'Smelter Look-up'!$E:$E,0)))</f>
        <v/>
      </c>
      <c r="D1860" s="213"/>
      <c r="E1860" s="211" t="str">
        <f aca="true">IF(ISERROR($V1860),"",OFFSET('Smelter Look-up'!$D$4,$V1860-4,0)&amp;"")</f>
        <v/>
      </c>
      <c r="F1860" s="214" t="str">
        <f aca="true">IF(ISERROR($V1860),"",OFFSET('Smelter Look-up'!$E$4,$V1860-4,0))</f>
        <v/>
      </c>
      <c r="G1860" s="214" t="str">
        <f aca="true">IF(C1860=$X$4,IF(ISERROR($V1860),"Enter smelter details","RMI"),IF(ISERROR($V1860),"",OFFSET('Smelter Look-up'!$F$4,$V1860-4,0)))</f>
        <v/>
      </c>
      <c r="H1860" s="215" t="str">
        <f aca="true">IF(ISERROR($V1860),"",OFFSET('Smelter Look-up'!$G$4,$V1860-4,0))</f>
        <v/>
      </c>
      <c r="I1860" s="216" t="str">
        <f aca="true">IF(ISERROR($V1860),"",OFFSET('Smelter Look-up'!$H$4,$V1860-4,0))</f>
        <v/>
      </c>
      <c r="J1860" s="216" t="str">
        <f aca="true">IF(ISERROR($V1860),"",OFFSET('Smelter Look-up'!$I$4,$V1860-4,0))</f>
        <v/>
      </c>
      <c r="K1860" s="217"/>
      <c r="L1860" s="217"/>
      <c r="M1860" s="217"/>
      <c r="N1860" s="217"/>
      <c r="O1860" s="217"/>
      <c r="P1860" s="218"/>
      <c r="Q1860" s="219"/>
      <c r="R1860" s="220" t="str">
        <f aca="true">IF(ISERROR($V1860),"",OFFSET('Smelter Look-up'!$C$4,$V1860-4,0)&amp;"")</f>
        <v/>
      </c>
      <c r="S1860" s="221" t="str">
        <f aca="true">IF(B1860="","",IF(ISERROR(MATCH($E1860,CL,0)),"Unknown",INDIRECT("'C'!$A$"&amp;MATCH($E1860,CL,0)+1)))</f>
        <v/>
      </c>
      <c r="T1860" s="221" t="str">
        <f aca="true">IF(B1860="","",IF(ISERROR(MATCH($J1860,SorP!$B$1:$B$6279,0)),"",INDIRECT("'SorP'!$A$"&amp;MATCH($S1860&amp;$J1860,SorP!C:C,0))))</f>
        <v/>
      </c>
      <c r="U1860" s="222"/>
      <c r="V1860" s="223" t="e">
        <f aca="false">IF(C1860="",NA(),IF(OR(C1860="Smelter not listed",C1860="Smelter not yet identified"),MATCH($B1860&amp;$D1860,'Smelter Look-up'!$J:$J,0),MATCH($B1860&amp;$C1860,'Smelter Look-up'!$J:$J,0)))</f>
        <v>#N/A</v>
      </c>
      <c r="X1860" s="179" t="n">
        <f aca="false">IF(AND(C1860="Smelter not listed",OR(LEN(D1860)=0,LEN(E1860)=0)),1,0)</f>
        <v>0</v>
      </c>
      <c r="AB1860" s="224" t="str">
        <f aca="false">B1860&amp;C1860</f>
        <v/>
      </c>
    </row>
    <row r="1861" s="179" customFormat="true" ht="20.25" hidden="false" customHeight="false" outlineLevel="0" collapsed="false">
      <c r="A1861" s="221"/>
      <c r="B1861" s="211" t="str">
        <f aca="false">IF(LEN(A1861)=0,"",INDEX('Smelter Look-up'!$A:$A,MATCH($A1861,'Smelter Look-up'!$E:$E,0)))</f>
        <v/>
      </c>
      <c r="C1861" s="212" t="str">
        <f aca="false">IF(LEN(A1861)=0,"",INDEX('Smelter Look-up'!$C:$C,MATCH($A1861,'Smelter Look-up'!$E:$E,0)))</f>
        <v/>
      </c>
      <c r="D1861" s="213"/>
      <c r="E1861" s="211" t="str">
        <f aca="true">IF(ISERROR($V1861),"",OFFSET('Smelter Look-up'!$D$4,$V1861-4,0)&amp;"")</f>
        <v/>
      </c>
      <c r="F1861" s="214" t="str">
        <f aca="true">IF(ISERROR($V1861),"",OFFSET('Smelter Look-up'!$E$4,$V1861-4,0))</f>
        <v/>
      </c>
      <c r="G1861" s="214" t="str">
        <f aca="true">IF(C1861=$X$4,IF(ISERROR($V1861),"Enter smelter details","RMI"),IF(ISERROR($V1861),"",OFFSET('Smelter Look-up'!$F$4,$V1861-4,0)))</f>
        <v/>
      </c>
      <c r="H1861" s="215" t="str">
        <f aca="true">IF(ISERROR($V1861),"",OFFSET('Smelter Look-up'!$G$4,$V1861-4,0))</f>
        <v/>
      </c>
      <c r="I1861" s="216" t="str">
        <f aca="true">IF(ISERROR($V1861),"",OFFSET('Smelter Look-up'!$H$4,$V1861-4,0))</f>
        <v/>
      </c>
      <c r="J1861" s="216" t="str">
        <f aca="true">IF(ISERROR($V1861),"",OFFSET('Smelter Look-up'!$I$4,$V1861-4,0))</f>
        <v/>
      </c>
      <c r="K1861" s="217"/>
      <c r="L1861" s="217"/>
      <c r="M1861" s="217"/>
      <c r="N1861" s="217"/>
      <c r="O1861" s="217"/>
      <c r="P1861" s="218"/>
      <c r="Q1861" s="219"/>
      <c r="R1861" s="220" t="str">
        <f aca="true">IF(ISERROR($V1861),"",OFFSET('Smelter Look-up'!$C$4,$V1861-4,0)&amp;"")</f>
        <v/>
      </c>
      <c r="S1861" s="221" t="str">
        <f aca="true">IF(B1861="","",IF(ISERROR(MATCH($E1861,CL,0)),"Unknown",INDIRECT("'C'!$A$"&amp;MATCH($E1861,CL,0)+1)))</f>
        <v/>
      </c>
      <c r="T1861" s="221" t="str">
        <f aca="true">IF(B1861="","",IF(ISERROR(MATCH($J1861,SorP!$B$1:$B$6279,0)),"",INDIRECT("'SorP'!$A$"&amp;MATCH($S1861&amp;$J1861,SorP!C:C,0))))</f>
        <v/>
      </c>
      <c r="U1861" s="222"/>
      <c r="V1861" s="223" t="e">
        <f aca="false">IF(C1861="",NA(),IF(OR(C1861="Smelter not listed",C1861="Smelter not yet identified"),MATCH($B1861&amp;$D1861,'Smelter Look-up'!$J:$J,0),MATCH($B1861&amp;$C1861,'Smelter Look-up'!$J:$J,0)))</f>
        <v>#N/A</v>
      </c>
      <c r="X1861" s="179" t="n">
        <f aca="false">IF(AND(C1861="Smelter not listed",OR(LEN(D1861)=0,LEN(E1861)=0)),1,0)</f>
        <v>0</v>
      </c>
      <c r="AB1861" s="224" t="str">
        <f aca="false">B1861&amp;C1861</f>
        <v/>
      </c>
    </row>
    <row r="1862" s="179" customFormat="true" ht="20.25" hidden="false" customHeight="false" outlineLevel="0" collapsed="false">
      <c r="A1862" s="221"/>
      <c r="B1862" s="211" t="str">
        <f aca="false">IF(LEN(A1862)=0,"",INDEX('Smelter Look-up'!$A:$A,MATCH($A1862,'Smelter Look-up'!$E:$E,0)))</f>
        <v/>
      </c>
      <c r="C1862" s="212" t="str">
        <f aca="false">IF(LEN(A1862)=0,"",INDEX('Smelter Look-up'!$C:$C,MATCH($A1862,'Smelter Look-up'!$E:$E,0)))</f>
        <v/>
      </c>
      <c r="D1862" s="213"/>
      <c r="E1862" s="211" t="str">
        <f aca="true">IF(ISERROR($V1862),"",OFFSET('Smelter Look-up'!$D$4,$V1862-4,0)&amp;"")</f>
        <v/>
      </c>
      <c r="F1862" s="214" t="str">
        <f aca="true">IF(ISERROR($V1862),"",OFFSET('Smelter Look-up'!$E$4,$V1862-4,0))</f>
        <v/>
      </c>
      <c r="G1862" s="214" t="str">
        <f aca="true">IF(C1862=$X$4,IF(ISERROR($V1862),"Enter smelter details","RMI"),IF(ISERROR($V1862),"",OFFSET('Smelter Look-up'!$F$4,$V1862-4,0)))</f>
        <v/>
      </c>
      <c r="H1862" s="215" t="str">
        <f aca="true">IF(ISERROR($V1862),"",OFFSET('Smelter Look-up'!$G$4,$V1862-4,0))</f>
        <v/>
      </c>
      <c r="I1862" s="216" t="str">
        <f aca="true">IF(ISERROR($V1862),"",OFFSET('Smelter Look-up'!$H$4,$V1862-4,0))</f>
        <v/>
      </c>
      <c r="J1862" s="216" t="str">
        <f aca="true">IF(ISERROR($V1862),"",OFFSET('Smelter Look-up'!$I$4,$V1862-4,0))</f>
        <v/>
      </c>
      <c r="K1862" s="217"/>
      <c r="L1862" s="217"/>
      <c r="M1862" s="217"/>
      <c r="N1862" s="217"/>
      <c r="O1862" s="217"/>
      <c r="P1862" s="218"/>
      <c r="Q1862" s="219"/>
      <c r="R1862" s="220" t="str">
        <f aca="true">IF(ISERROR($V1862),"",OFFSET('Smelter Look-up'!$C$4,$V1862-4,0)&amp;"")</f>
        <v/>
      </c>
      <c r="S1862" s="221" t="str">
        <f aca="true">IF(B1862="","",IF(ISERROR(MATCH($E1862,CL,0)),"Unknown",INDIRECT("'C'!$A$"&amp;MATCH($E1862,CL,0)+1)))</f>
        <v/>
      </c>
      <c r="T1862" s="221" t="str">
        <f aca="true">IF(B1862="","",IF(ISERROR(MATCH($J1862,SorP!$B$1:$B$6279,0)),"",INDIRECT("'SorP'!$A$"&amp;MATCH($S1862&amp;$J1862,SorP!C:C,0))))</f>
        <v/>
      </c>
      <c r="U1862" s="222"/>
      <c r="V1862" s="223" t="e">
        <f aca="false">IF(C1862="",NA(),IF(OR(C1862="Smelter not listed",C1862="Smelter not yet identified"),MATCH($B1862&amp;$D1862,'Smelter Look-up'!$J:$J,0),MATCH($B1862&amp;$C1862,'Smelter Look-up'!$J:$J,0)))</f>
        <v>#N/A</v>
      </c>
      <c r="X1862" s="179" t="n">
        <f aca="false">IF(AND(C1862="Smelter not listed",OR(LEN(D1862)=0,LEN(E1862)=0)),1,0)</f>
        <v>0</v>
      </c>
      <c r="AB1862" s="224" t="str">
        <f aca="false">B1862&amp;C1862</f>
        <v/>
      </c>
    </row>
    <row r="1863" s="179" customFormat="true" ht="20.25" hidden="false" customHeight="false" outlineLevel="0" collapsed="false">
      <c r="A1863" s="221"/>
      <c r="B1863" s="211" t="str">
        <f aca="false">IF(LEN(A1863)=0,"",INDEX('Smelter Look-up'!$A:$A,MATCH($A1863,'Smelter Look-up'!$E:$E,0)))</f>
        <v/>
      </c>
      <c r="C1863" s="212" t="str">
        <f aca="false">IF(LEN(A1863)=0,"",INDEX('Smelter Look-up'!$C:$C,MATCH($A1863,'Smelter Look-up'!$E:$E,0)))</f>
        <v/>
      </c>
      <c r="D1863" s="213"/>
      <c r="E1863" s="211" t="str">
        <f aca="true">IF(ISERROR($V1863),"",OFFSET('Smelter Look-up'!$D$4,$V1863-4,0)&amp;"")</f>
        <v/>
      </c>
      <c r="F1863" s="214" t="str">
        <f aca="true">IF(ISERROR($V1863),"",OFFSET('Smelter Look-up'!$E$4,$V1863-4,0))</f>
        <v/>
      </c>
      <c r="G1863" s="214" t="str">
        <f aca="true">IF(C1863=$X$4,IF(ISERROR($V1863),"Enter smelter details","RMI"),IF(ISERROR($V1863),"",OFFSET('Smelter Look-up'!$F$4,$V1863-4,0)))</f>
        <v/>
      </c>
      <c r="H1863" s="215" t="str">
        <f aca="true">IF(ISERROR($V1863),"",OFFSET('Smelter Look-up'!$G$4,$V1863-4,0))</f>
        <v/>
      </c>
      <c r="I1863" s="216" t="str">
        <f aca="true">IF(ISERROR($V1863),"",OFFSET('Smelter Look-up'!$H$4,$V1863-4,0))</f>
        <v/>
      </c>
      <c r="J1863" s="216" t="str">
        <f aca="true">IF(ISERROR($V1863),"",OFFSET('Smelter Look-up'!$I$4,$V1863-4,0))</f>
        <v/>
      </c>
      <c r="K1863" s="217"/>
      <c r="L1863" s="217"/>
      <c r="M1863" s="217"/>
      <c r="N1863" s="217"/>
      <c r="O1863" s="217"/>
      <c r="P1863" s="218"/>
      <c r="Q1863" s="219"/>
      <c r="R1863" s="220" t="str">
        <f aca="true">IF(ISERROR($V1863),"",OFFSET('Smelter Look-up'!$C$4,$V1863-4,0)&amp;"")</f>
        <v/>
      </c>
      <c r="S1863" s="221" t="str">
        <f aca="true">IF(B1863="","",IF(ISERROR(MATCH($E1863,CL,0)),"Unknown",INDIRECT("'C'!$A$"&amp;MATCH($E1863,CL,0)+1)))</f>
        <v/>
      </c>
      <c r="T1863" s="221" t="str">
        <f aca="true">IF(B1863="","",IF(ISERROR(MATCH($J1863,SorP!$B$1:$B$6279,0)),"",INDIRECT("'SorP'!$A$"&amp;MATCH($S1863&amp;$J1863,SorP!C:C,0))))</f>
        <v/>
      </c>
      <c r="U1863" s="222"/>
      <c r="V1863" s="223" t="e">
        <f aca="false">IF(C1863="",NA(),IF(OR(C1863="Smelter not listed",C1863="Smelter not yet identified"),MATCH($B1863&amp;$D1863,'Smelter Look-up'!$J:$J,0),MATCH($B1863&amp;$C1863,'Smelter Look-up'!$J:$J,0)))</f>
        <v>#N/A</v>
      </c>
      <c r="X1863" s="179" t="n">
        <f aca="false">IF(AND(C1863="Smelter not listed",OR(LEN(D1863)=0,LEN(E1863)=0)),1,0)</f>
        <v>0</v>
      </c>
      <c r="AB1863" s="224" t="str">
        <f aca="false">B1863&amp;C1863</f>
        <v/>
      </c>
    </row>
    <row r="1864" s="179" customFormat="true" ht="20.25" hidden="false" customHeight="false" outlineLevel="0" collapsed="false">
      <c r="A1864" s="221"/>
      <c r="B1864" s="211" t="str">
        <f aca="false">IF(LEN(A1864)=0,"",INDEX('Smelter Look-up'!$A:$A,MATCH($A1864,'Smelter Look-up'!$E:$E,0)))</f>
        <v/>
      </c>
      <c r="C1864" s="212" t="str">
        <f aca="false">IF(LEN(A1864)=0,"",INDEX('Smelter Look-up'!$C:$C,MATCH($A1864,'Smelter Look-up'!$E:$E,0)))</f>
        <v/>
      </c>
      <c r="D1864" s="213"/>
      <c r="E1864" s="211" t="str">
        <f aca="true">IF(ISERROR($V1864),"",OFFSET('Smelter Look-up'!$D$4,$V1864-4,0)&amp;"")</f>
        <v/>
      </c>
      <c r="F1864" s="214" t="str">
        <f aca="true">IF(ISERROR($V1864),"",OFFSET('Smelter Look-up'!$E$4,$V1864-4,0))</f>
        <v/>
      </c>
      <c r="G1864" s="214" t="str">
        <f aca="true">IF(C1864=$X$4,IF(ISERROR($V1864),"Enter smelter details","RMI"),IF(ISERROR($V1864),"",OFFSET('Smelter Look-up'!$F$4,$V1864-4,0)))</f>
        <v/>
      </c>
      <c r="H1864" s="215" t="str">
        <f aca="true">IF(ISERROR($V1864),"",OFFSET('Smelter Look-up'!$G$4,$V1864-4,0))</f>
        <v/>
      </c>
      <c r="I1864" s="216" t="str">
        <f aca="true">IF(ISERROR($V1864),"",OFFSET('Smelter Look-up'!$H$4,$V1864-4,0))</f>
        <v/>
      </c>
      <c r="J1864" s="216" t="str">
        <f aca="true">IF(ISERROR($V1864),"",OFFSET('Smelter Look-up'!$I$4,$V1864-4,0))</f>
        <v/>
      </c>
      <c r="K1864" s="217"/>
      <c r="L1864" s="217"/>
      <c r="M1864" s="217"/>
      <c r="N1864" s="217"/>
      <c r="O1864" s="217"/>
      <c r="P1864" s="218"/>
      <c r="Q1864" s="219"/>
      <c r="R1864" s="220" t="str">
        <f aca="true">IF(ISERROR($V1864),"",OFFSET('Smelter Look-up'!$C$4,$V1864-4,0)&amp;"")</f>
        <v/>
      </c>
      <c r="S1864" s="221" t="str">
        <f aca="true">IF(B1864="","",IF(ISERROR(MATCH($E1864,CL,0)),"Unknown",INDIRECT("'C'!$A$"&amp;MATCH($E1864,CL,0)+1)))</f>
        <v/>
      </c>
      <c r="T1864" s="221" t="str">
        <f aca="true">IF(B1864="","",IF(ISERROR(MATCH($J1864,SorP!$B$1:$B$6279,0)),"",INDIRECT("'SorP'!$A$"&amp;MATCH($S1864&amp;$J1864,SorP!C:C,0))))</f>
        <v/>
      </c>
      <c r="U1864" s="222"/>
      <c r="V1864" s="223" t="e">
        <f aca="false">IF(C1864="",NA(),IF(OR(C1864="Smelter not listed",C1864="Smelter not yet identified"),MATCH($B1864&amp;$D1864,'Smelter Look-up'!$J:$J,0),MATCH($B1864&amp;$C1864,'Smelter Look-up'!$J:$J,0)))</f>
        <v>#N/A</v>
      </c>
      <c r="X1864" s="179" t="n">
        <f aca="false">IF(AND(C1864="Smelter not listed",OR(LEN(D1864)=0,LEN(E1864)=0)),1,0)</f>
        <v>0</v>
      </c>
      <c r="AB1864" s="224" t="str">
        <f aca="false">B1864&amp;C1864</f>
        <v/>
      </c>
    </row>
    <row r="1865" s="179" customFormat="true" ht="20.25" hidden="false" customHeight="false" outlineLevel="0" collapsed="false">
      <c r="A1865" s="221"/>
      <c r="B1865" s="211" t="str">
        <f aca="false">IF(LEN(A1865)=0,"",INDEX('Smelter Look-up'!$A:$A,MATCH($A1865,'Smelter Look-up'!$E:$E,0)))</f>
        <v/>
      </c>
      <c r="C1865" s="212" t="str">
        <f aca="false">IF(LEN(A1865)=0,"",INDEX('Smelter Look-up'!$C:$C,MATCH($A1865,'Smelter Look-up'!$E:$E,0)))</f>
        <v/>
      </c>
      <c r="D1865" s="213"/>
      <c r="E1865" s="211" t="str">
        <f aca="true">IF(ISERROR($V1865),"",OFFSET('Smelter Look-up'!$D$4,$V1865-4,0)&amp;"")</f>
        <v/>
      </c>
      <c r="F1865" s="214" t="str">
        <f aca="true">IF(ISERROR($V1865),"",OFFSET('Smelter Look-up'!$E$4,$V1865-4,0))</f>
        <v/>
      </c>
      <c r="G1865" s="214" t="str">
        <f aca="true">IF(C1865=$X$4,IF(ISERROR($V1865),"Enter smelter details","RMI"),IF(ISERROR($V1865),"",OFFSET('Smelter Look-up'!$F$4,$V1865-4,0)))</f>
        <v/>
      </c>
      <c r="H1865" s="215" t="str">
        <f aca="true">IF(ISERROR($V1865),"",OFFSET('Smelter Look-up'!$G$4,$V1865-4,0))</f>
        <v/>
      </c>
      <c r="I1865" s="216" t="str">
        <f aca="true">IF(ISERROR($V1865),"",OFFSET('Smelter Look-up'!$H$4,$V1865-4,0))</f>
        <v/>
      </c>
      <c r="J1865" s="216" t="str">
        <f aca="true">IF(ISERROR($V1865),"",OFFSET('Smelter Look-up'!$I$4,$V1865-4,0))</f>
        <v/>
      </c>
      <c r="K1865" s="217"/>
      <c r="L1865" s="217"/>
      <c r="M1865" s="217"/>
      <c r="N1865" s="217"/>
      <c r="O1865" s="217"/>
      <c r="P1865" s="218"/>
      <c r="Q1865" s="219"/>
      <c r="R1865" s="220" t="str">
        <f aca="true">IF(ISERROR($V1865),"",OFFSET('Smelter Look-up'!$C$4,$V1865-4,0)&amp;"")</f>
        <v/>
      </c>
      <c r="S1865" s="221" t="str">
        <f aca="true">IF(B1865="","",IF(ISERROR(MATCH($E1865,CL,0)),"Unknown",INDIRECT("'C'!$A$"&amp;MATCH($E1865,CL,0)+1)))</f>
        <v/>
      </c>
      <c r="T1865" s="221" t="str">
        <f aca="true">IF(B1865="","",IF(ISERROR(MATCH($J1865,SorP!$B$1:$B$6279,0)),"",INDIRECT("'SorP'!$A$"&amp;MATCH($S1865&amp;$J1865,SorP!C:C,0))))</f>
        <v/>
      </c>
      <c r="U1865" s="222"/>
      <c r="V1865" s="223" t="e">
        <f aca="false">IF(C1865="",NA(),IF(OR(C1865="Smelter not listed",C1865="Smelter not yet identified"),MATCH($B1865&amp;$D1865,'Smelter Look-up'!$J:$J,0),MATCH($B1865&amp;$C1865,'Smelter Look-up'!$J:$J,0)))</f>
        <v>#N/A</v>
      </c>
      <c r="X1865" s="179" t="n">
        <f aca="false">IF(AND(C1865="Smelter not listed",OR(LEN(D1865)=0,LEN(E1865)=0)),1,0)</f>
        <v>0</v>
      </c>
      <c r="AB1865" s="224" t="str">
        <f aca="false">B1865&amp;C1865</f>
        <v/>
      </c>
    </row>
    <row r="1866" s="179" customFormat="true" ht="20.25" hidden="false" customHeight="false" outlineLevel="0" collapsed="false">
      <c r="A1866" s="221"/>
      <c r="B1866" s="211" t="str">
        <f aca="false">IF(LEN(A1866)=0,"",INDEX('Smelter Look-up'!$A:$A,MATCH($A1866,'Smelter Look-up'!$E:$E,0)))</f>
        <v/>
      </c>
      <c r="C1866" s="212" t="str">
        <f aca="false">IF(LEN(A1866)=0,"",INDEX('Smelter Look-up'!$C:$C,MATCH($A1866,'Smelter Look-up'!$E:$E,0)))</f>
        <v/>
      </c>
      <c r="D1866" s="213"/>
      <c r="E1866" s="211" t="str">
        <f aca="true">IF(ISERROR($V1866),"",OFFSET('Smelter Look-up'!$D$4,$V1866-4,0)&amp;"")</f>
        <v/>
      </c>
      <c r="F1866" s="214" t="str">
        <f aca="true">IF(ISERROR($V1866),"",OFFSET('Smelter Look-up'!$E$4,$V1866-4,0))</f>
        <v/>
      </c>
      <c r="G1866" s="214" t="str">
        <f aca="true">IF(C1866=$X$4,IF(ISERROR($V1866),"Enter smelter details","RMI"),IF(ISERROR($V1866),"",OFFSET('Smelter Look-up'!$F$4,$V1866-4,0)))</f>
        <v/>
      </c>
      <c r="H1866" s="215" t="str">
        <f aca="true">IF(ISERROR($V1866),"",OFFSET('Smelter Look-up'!$G$4,$V1866-4,0))</f>
        <v/>
      </c>
      <c r="I1866" s="216" t="str">
        <f aca="true">IF(ISERROR($V1866),"",OFFSET('Smelter Look-up'!$H$4,$V1866-4,0))</f>
        <v/>
      </c>
      <c r="J1866" s="216" t="str">
        <f aca="true">IF(ISERROR($V1866),"",OFFSET('Smelter Look-up'!$I$4,$V1866-4,0))</f>
        <v/>
      </c>
      <c r="K1866" s="217"/>
      <c r="L1866" s="217"/>
      <c r="M1866" s="217"/>
      <c r="N1866" s="217"/>
      <c r="O1866" s="217"/>
      <c r="P1866" s="218"/>
      <c r="Q1866" s="219"/>
      <c r="R1866" s="220" t="str">
        <f aca="true">IF(ISERROR($V1866),"",OFFSET('Smelter Look-up'!$C$4,$V1866-4,0)&amp;"")</f>
        <v/>
      </c>
      <c r="S1866" s="221" t="str">
        <f aca="true">IF(B1866="","",IF(ISERROR(MATCH($E1866,CL,0)),"Unknown",INDIRECT("'C'!$A$"&amp;MATCH($E1866,CL,0)+1)))</f>
        <v/>
      </c>
      <c r="T1866" s="221" t="str">
        <f aca="true">IF(B1866="","",IF(ISERROR(MATCH($J1866,SorP!$B$1:$B$6279,0)),"",INDIRECT("'SorP'!$A$"&amp;MATCH($S1866&amp;$J1866,SorP!C:C,0))))</f>
        <v/>
      </c>
      <c r="U1866" s="222"/>
      <c r="V1866" s="223" t="e">
        <f aca="false">IF(C1866="",NA(),IF(OR(C1866="Smelter not listed",C1866="Smelter not yet identified"),MATCH($B1866&amp;$D1866,'Smelter Look-up'!$J:$J,0),MATCH($B1866&amp;$C1866,'Smelter Look-up'!$J:$J,0)))</f>
        <v>#N/A</v>
      </c>
      <c r="X1866" s="179" t="n">
        <f aca="false">IF(AND(C1866="Smelter not listed",OR(LEN(D1866)=0,LEN(E1866)=0)),1,0)</f>
        <v>0</v>
      </c>
      <c r="AB1866" s="224" t="str">
        <f aca="false">B1866&amp;C1866</f>
        <v/>
      </c>
    </row>
    <row r="1867" s="179" customFormat="true" ht="20.25" hidden="false" customHeight="false" outlineLevel="0" collapsed="false">
      <c r="A1867" s="221"/>
      <c r="B1867" s="211" t="str">
        <f aca="false">IF(LEN(A1867)=0,"",INDEX('Smelter Look-up'!$A:$A,MATCH($A1867,'Smelter Look-up'!$E:$E,0)))</f>
        <v/>
      </c>
      <c r="C1867" s="212" t="str">
        <f aca="false">IF(LEN(A1867)=0,"",INDEX('Smelter Look-up'!$C:$C,MATCH($A1867,'Smelter Look-up'!$E:$E,0)))</f>
        <v/>
      </c>
      <c r="D1867" s="213"/>
      <c r="E1867" s="211" t="str">
        <f aca="true">IF(ISERROR($V1867),"",OFFSET('Smelter Look-up'!$D$4,$V1867-4,0)&amp;"")</f>
        <v/>
      </c>
      <c r="F1867" s="214" t="str">
        <f aca="true">IF(ISERROR($V1867),"",OFFSET('Smelter Look-up'!$E$4,$V1867-4,0))</f>
        <v/>
      </c>
      <c r="G1867" s="214" t="str">
        <f aca="true">IF(C1867=$X$4,IF(ISERROR($V1867),"Enter smelter details","RMI"),IF(ISERROR($V1867),"",OFFSET('Smelter Look-up'!$F$4,$V1867-4,0)))</f>
        <v/>
      </c>
      <c r="H1867" s="215" t="str">
        <f aca="true">IF(ISERROR($V1867),"",OFFSET('Smelter Look-up'!$G$4,$V1867-4,0))</f>
        <v/>
      </c>
      <c r="I1867" s="216" t="str">
        <f aca="true">IF(ISERROR($V1867),"",OFFSET('Smelter Look-up'!$H$4,$V1867-4,0))</f>
        <v/>
      </c>
      <c r="J1867" s="216" t="str">
        <f aca="true">IF(ISERROR($V1867),"",OFFSET('Smelter Look-up'!$I$4,$V1867-4,0))</f>
        <v/>
      </c>
      <c r="K1867" s="217"/>
      <c r="L1867" s="217"/>
      <c r="M1867" s="217"/>
      <c r="N1867" s="217"/>
      <c r="O1867" s="217"/>
      <c r="P1867" s="218"/>
      <c r="Q1867" s="219"/>
      <c r="R1867" s="220" t="str">
        <f aca="true">IF(ISERROR($V1867),"",OFFSET('Smelter Look-up'!$C$4,$V1867-4,0)&amp;"")</f>
        <v/>
      </c>
      <c r="S1867" s="221" t="str">
        <f aca="true">IF(B1867="","",IF(ISERROR(MATCH($E1867,CL,0)),"Unknown",INDIRECT("'C'!$A$"&amp;MATCH($E1867,CL,0)+1)))</f>
        <v/>
      </c>
      <c r="T1867" s="221" t="str">
        <f aca="true">IF(B1867="","",IF(ISERROR(MATCH($J1867,SorP!$B$1:$B$6279,0)),"",INDIRECT("'SorP'!$A$"&amp;MATCH($S1867&amp;$J1867,SorP!C:C,0))))</f>
        <v/>
      </c>
      <c r="U1867" s="222"/>
      <c r="V1867" s="223" t="e">
        <f aca="false">IF(C1867="",NA(),IF(OR(C1867="Smelter not listed",C1867="Smelter not yet identified"),MATCH($B1867&amp;$D1867,'Smelter Look-up'!$J:$J,0),MATCH($B1867&amp;$C1867,'Smelter Look-up'!$J:$J,0)))</f>
        <v>#N/A</v>
      </c>
      <c r="X1867" s="179" t="n">
        <f aca="false">IF(AND(C1867="Smelter not listed",OR(LEN(D1867)=0,LEN(E1867)=0)),1,0)</f>
        <v>0</v>
      </c>
      <c r="AB1867" s="224" t="str">
        <f aca="false">B1867&amp;C1867</f>
        <v/>
      </c>
    </row>
    <row r="1868" s="179" customFormat="true" ht="20.25" hidden="false" customHeight="false" outlineLevel="0" collapsed="false">
      <c r="A1868" s="221"/>
      <c r="B1868" s="211" t="str">
        <f aca="false">IF(LEN(A1868)=0,"",INDEX('Smelter Look-up'!$A:$A,MATCH($A1868,'Smelter Look-up'!$E:$E,0)))</f>
        <v/>
      </c>
      <c r="C1868" s="212" t="str">
        <f aca="false">IF(LEN(A1868)=0,"",INDEX('Smelter Look-up'!$C:$C,MATCH($A1868,'Smelter Look-up'!$E:$E,0)))</f>
        <v/>
      </c>
      <c r="D1868" s="213"/>
      <c r="E1868" s="211" t="str">
        <f aca="true">IF(ISERROR($V1868),"",OFFSET('Smelter Look-up'!$D$4,$V1868-4,0)&amp;"")</f>
        <v/>
      </c>
      <c r="F1868" s="214" t="str">
        <f aca="true">IF(ISERROR($V1868),"",OFFSET('Smelter Look-up'!$E$4,$V1868-4,0))</f>
        <v/>
      </c>
      <c r="G1868" s="214" t="str">
        <f aca="true">IF(C1868=$X$4,IF(ISERROR($V1868),"Enter smelter details","RMI"),IF(ISERROR($V1868),"",OFFSET('Smelter Look-up'!$F$4,$V1868-4,0)))</f>
        <v/>
      </c>
      <c r="H1868" s="215" t="str">
        <f aca="true">IF(ISERROR($V1868),"",OFFSET('Smelter Look-up'!$G$4,$V1868-4,0))</f>
        <v/>
      </c>
      <c r="I1868" s="216" t="str">
        <f aca="true">IF(ISERROR($V1868),"",OFFSET('Smelter Look-up'!$H$4,$V1868-4,0))</f>
        <v/>
      </c>
      <c r="J1868" s="216" t="str">
        <f aca="true">IF(ISERROR($V1868),"",OFFSET('Smelter Look-up'!$I$4,$V1868-4,0))</f>
        <v/>
      </c>
      <c r="K1868" s="217"/>
      <c r="L1868" s="217"/>
      <c r="M1868" s="217"/>
      <c r="N1868" s="217"/>
      <c r="O1868" s="217"/>
      <c r="P1868" s="218"/>
      <c r="Q1868" s="219"/>
      <c r="R1868" s="220" t="str">
        <f aca="true">IF(ISERROR($V1868),"",OFFSET('Smelter Look-up'!$C$4,$V1868-4,0)&amp;"")</f>
        <v/>
      </c>
      <c r="S1868" s="221" t="str">
        <f aca="true">IF(B1868="","",IF(ISERROR(MATCH($E1868,CL,0)),"Unknown",INDIRECT("'C'!$A$"&amp;MATCH($E1868,CL,0)+1)))</f>
        <v/>
      </c>
      <c r="T1868" s="221" t="str">
        <f aca="true">IF(B1868="","",IF(ISERROR(MATCH($J1868,SorP!$B$1:$B$6279,0)),"",INDIRECT("'SorP'!$A$"&amp;MATCH($S1868&amp;$J1868,SorP!C:C,0))))</f>
        <v/>
      </c>
      <c r="U1868" s="222"/>
      <c r="V1868" s="223" t="e">
        <f aca="false">IF(C1868="",NA(),IF(OR(C1868="Smelter not listed",C1868="Smelter not yet identified"),MATCH($B1868&amp;$D1868,'Smelter Look-up'!$J:$J,0),MATCH($B1868&amp;$C1868,'Smelter Look-up'!$J:$J,0)))</f>
        <v>#N/A</v>
      </c>
      <c r="X1868" s="179" t="n">
        <f aca="false">IF(AND(C1868="Smelter not listed",OR(LEN(D1868)=0,LEN(E1868)=0)),1,0)</f>
        <v>0</v>
      </c>
      <c r="AB1868" s="224" t="str">
        <f aca="false">B1868&amp;C1868</f>
        <v/>
      </c>
    </row>
    <row r="1869" s="179" customFormat="true" ht="20.25" hidden="false" customHeight="false" outlineLevel="0" collapsed="false">
      <c r="A1869" s="221"/>
      <c r="B1869" s="211" t="str">
        <f aca="false">IF(LEN(A1869)=0,"",INDEX('Smelter Look-up'!$A:$A,MATCH($A1869,'Smelter Look-up'!$E:$E,0)))</f>
        <v/>
      </c>
      <c r="C1869" s="212" t="str">
        <f aca="false">IF(LEN(A1869)=0,"",INDEX('Smelter Look-up'!$C:$C,MATCH($A1869,'Smelter Look-up'!$E:$E,0)))</f>
        <v/>
      </c>
      <c r="D1869" s="213"/>
      <c r="E1869" s="211" t="str">
        <f aca="true">IF(ISERROR($V1869),"",OFFSET('Smelter Look-up'!$D$4,$V1869-4,0)&amp;"")</f>
        <v/>
      </c>
      <c r="F1869" s="214" t="str">
        <f aca="true">IF(ISERROR($V1869),"",OFFSET('Smelter Look-up'!$E$4,$V1869-4,0))</f>
        <v/>
      </c>
      <c r="G1869" s="214" t="str">
        <f aca="true">IF(C1869=$X$4,IF(ISERROR($V1869),"Enter smelter details","RMI"),IF(ISERROR($V1869),"",OFFSET('Smelter Look-up'!$F$4,$V1869-4,0)))</f>
        <v/>
      </c>
      <c r="H1869" s="215" t="str">
        <f aca="true">IF(ISERROR($V1869),"",OFFSET('Smelter Look-up'!$G$4,$V1869-4,0))</f>
        <v/>
      </c>
      <c r="I1869" s="216" t="str">
        <f aca="true">IF(ISERROR($V1869),"",OFFSET('Smelter Look-up'!$H$4,$V1869-4,0))</f>
        <v/>
      </c>
      <c r="J1869" s="216" t="str">
        <f aca="true">IF(ISERROR($V1869),"",OFFSET('Smelter Look-up'!$I$4,$V1869-4,0))</f>
        <v/>
      </c>
      <c r="K1869" s="217"/>
      <c r="L1869" s="217"/>
      <c r="M1869" s="217"/>
      <c r="N1869" s="217"/>
      <c r="O1869" s="217"/>
      <c r="P1869" s="218"/>
      <c r="Q1869" s="219"/>
      <c r="R1869" s="220" t="str">
        <f aca="true">IF(ISERROR($V1869),"",OFFSET('Smelter Look-up'!$C$4,$V1869-4,0)&amp;"")</f>
        <v/>
      </c>
      <c r="S1869" s="221" t="str">
        <f aca="true">IF(B1869="","",IF(ISERROR(MATCH($E1869,CL,0)),"Unknown",INDIRECT("'C'!$A$"&amp;MATCH($E1869,CL,0)+1)))</f>
        <v/>
      </c>
      <c r="T1869" s="221" t="str">
        <f aca="true">IF(B1869="","",IF(ISERROR(MATCH($J1869,SorP!$B$1:$B$6279,0)),"",INDIRECT("'SorP'!$A$"&amp;MATCH($S1869&amp;$J1869,SorP!C:C,0))))</f>
        <v/>
      </c>
      <c r="U1869" s="222"/>
      <c r="V1869" s="223" t="e">
        <f aca="false">IF(C1869="",NA(),IF(OR(C1869="Smelter not listed",C1869="Smelter not yet identified"),MATCH($B1869&amp;$D1869,'Smelter Look-up'!$J:$J,0),MATCH($B1869&amp;$C1869,'Smelter Look-up'!$J:$J,0)))</f>
        <v>#N/A</v>
      </c>
      <c r="X1869" s="179" t="n">
        <f aca="false">IF(AND(C1869="Smelter not listed",OR(LEN(D1869)=0,LEN(E1869)=0)),1,0)</f>
        <v>0</v>
      </c>
      <c r="AB1869" s="224" t="str">
        <f aca="false">B1869&amp;C1869</f>
        <v/>
      </c>
    </row>
    <row r="1870" s="179" customFormat="true" ht="20.25" hidden="false" customHeight="false" outlineLevel="0" collapsed="false">
      <c r="A1870" s="221"/>
      <c r="B1870" s="211" t="str">
        <f aca="false">IF(LEN(A1870)=0,"",INDEX('Smelter Look-up'!$A:$A,MATCH($A1870,'Smelter Look-up'!$E:$E,0)))</f>
        <v/>
      </c>
      <c r="C1870" s="212" t="str">
        <f aca="false">IF(LEN(A1870)=0,"",INDEX('Smelter Look-up'!$C:$C,MATCH($A1870,'Smelter Look-up'!$E:$E,0)))</f>
        <v/>
      </c>
      <c r="D1870" s="213"/>
      <c r="E1870" s="211" t="str">
        <f aca="true">IF(ISERROR($V1870),"",OFFSET('Smelter Look-up'!$D$4,$V1870-4,0)&amp;"")</f>
        <v/>
      </c>
      <c r="F1870" s="214" t="str">
        <f aca="true">IF(ISERROR($V1870),"",OFFSET('Smelter Look-up'!$E$4,$V1870-4,0))</f>
        <v/>
      </c>
      <c r="G1870" s="214" t="str">
        <f aca="true">IF(C1870=$X$4,IF(ISERROR($V1870),"Enter smelter details","RMI"),IF(ISERROR($V1870),"",OFFSET('Smelter Look-up'!$F$4,$V1870-4,0)))</f>
        <v/>
      </c>
      <c r="H1870" s="215" t="str">
        <f aca="true">IF(ISERROR($V1870),"",OFFSET('Smelter Look-up'!$G$4,$V1870-4,0))</f>
        <v/>
      </c>
      <c r="I1870" s="216" t="str">
        <f aca="true">IF(ISERROR($V1870),"",OFFSET('Smelter Look-up'!$H$4,$V1870-4,0))</f>
        <v/>
      </c>
      <c r="J1870" s="216" t="str">
        <f aca="true">IF(ISERROR($V1870),"",OFFSET('Smelter Look-up'!$I$4,$V1870-4,0))</f>
        <v/>
      </c>
      <c r="K1870" s="217"/>
      <c r="L1870" s="217"/>
      <c r="M1870" s="217"/>
      <c r="N1870" s="217"/>
      <c r="O1870" s="217"/>
      <c r="P1870" s="218"/>
      <c r="Q1870" s="219"/>
      <c r="R1870" s="220" t="str">
        <f aca="true">IF(ISERROR($V1870),"",OFFSET('Smelter Look-up'!$C$4,$V1870-4,0)&amp;"")</f>
        <v/>
      </c>
      <c r="S1870" s="221" t="str">
        <f aca="true">IF(B1870="","",IF(ISERROR(MATCH($E1870,CL,0)),"Unknown",INDIRECT("'C'!$A$"&amp;MATCH($E1870,CL,0)+1)))</f>
        <v/>
      </c>
      <c r="T1870" s="221" t="str">
        <f aca="true">IF(B1870="","",IF(ISERROR(MATCH($J1870,SorP!$B$1:$B$6279,0)),"",INDIRECT("'SorP'!$A$"&amp;MATCH($S1870&amp;$J1870,SorP!C:C,0))))</f>
        <v/>
      </c>
      <c r="U1870" s="222"/>
      <c r="V1870" s="223" t="e">
        <f aca="false">IF(C1870="",NA(),IF(OR(C1870="Smelter not listed",C1870="Smelter not yet identified"),MATCH($B1870&amp;$D1870,'Smelter Look-up'!$J:$J,0),MATCH($B1870&amp;$C1870,'Smelter Look-up'!$J:$J,0)))</f>
        <v>#N/A</v>
      </c>
      <c r="X1870" s="179" t="n">
        <f aca="false">IF(AND(C1870="Smelter not listed",OR(LEN(D1870)=0,LEN(E1870)=0)),1,0)</f>
        <v>0</v>
      </c>
      <c r="AB1870" s="224" t="str">
        <f aca="false">B1870&amp;C1870</f>
        <v/>
      </c>
    </row>
    <row r="1871" s="179" customFormat="true" ht="20.25" hidden="false" customHeight="false" outlineLevel="0" collapsed="false">
      <c r="A1871" s="221"/>
      <c r="B1871" s="211" t="str">
        <f aca="false">IF(LEN(A1871)=0,"",INDEX('Smelter Look-up'!$A:$A,MATCH($A1871,'Smelter Look-up'!$E:$E,0)))</f>
        <v/>
      </c>
      <c r="C1871" s="212" t="str">
        <f aca="false">IF(LEN(A1871)=0,"",INDEX('Smelter Look-up'!$C:$C,MATCH($A1871,'Smelter Look-up'!$E:$E,0)))</f>
        <v/>
      </c>
      <c r="D1871" s="213"/>
      <c r="E1871" s="211" t="str">
        <f aca="true">IF(ISERROR($V1871),"",OFFSET('Smelter Look-up'!$D$4,$V1871-4,0)&amp;"")</f>
        <v/>
      </c>
      <c r="F1871" s="214" t="str">
        <f aca="true">IF(ISERROR($V1871),"",OFFSET('Smelter Look-up'!$E$4,$V1871-4,0))</f>
        <v/>
      </c>
      <c r="G1871" s="214" t="str">
        <f aca="true">IF(C1871=$X$4,IF(ISERROR($V1871),"Enter smelter details","RMI"),IF(ISERROR($V1871),"",OFFSET('Smelter Look-up'!$F$4,$V1871-4,0)))</f>
        <v/>
      </c>
      <c r="H1871" s="215" t="str">
        <f aca="true">IF(ISERROR($V1871),"",OFFSET('Smelter Look-up'!$G$4,$V1871-4,0))</f>
        <v/>
      </c>
      <c r="I1871" s="216" t="str">
        <f aca="true">IF(ISERROR($V1871),"",OFFSET('Smelter Look-up'!$H$4,$V1871-4,0))</f>
        <v/>
      </c>
      <c r="J1871" s="216" t="str">
        <f aca="true">IF(ISERROR($V1871),"",OFFSET('Smelter Look-up'!$I$4,$V1871-4,0))</f>
        <v/>
      </c>
      <c r="K1871" s="217"/>
      <c r="L1871" s="217"/>
      <c r="M1871" s="217"/>
      <c r="N1871" s="217"/>
      <c r="O1871" s="217"/>
      <c r="P1871" s="218"/>
      <c r="Q1871" s="219"/>
      <c r="R1871" s="220" t="str">
        <f aca="true">IF(ISERROR($V1871),"",OFFSET('Smelter Look-up'!$C$4,$V1871-4,0)&amp;"")</f>
        <v/>
      </c>
      <c r="S1871" s="221" t="str">
        <f aca="true">IF(B1871="","",IF(ISERROR(MATCH($E1871,CL,0)),"Unknown",INDIRECT("'C'!$A$"&amp;MATCH($E1871,CL,0)+1)))</f>
        <v/>
      </c>
      <c r="T1871" s="221" t="str">
        <f aca="true">IF(B1871="","",IF(ISERROR(MATCH($J1871,SorP!$B$1:$B$6279,0)),"",INDIRECT("'SorP'!$A$"&amp;MATCH($S1871&amp;$J1871,SorP!C:C,0))))</f>
        <v/>
      </c>
      <c r="U1871" s="222"/>
      <c r="V1871" s="223" t="e">
        <f aca="false">IF(C1871="",NA(),IF(OR(C1871="Smelter not listed",C1871="Smelter not yet identified"),MATCH($B1871&amp;$D1871,'Smelter Look-up'!$J:$J,0),MATCH($B1871&amp;$C1871,'Smelter Look-up'!$J:$J,0)))</f>
        <v>#N/A</v>
      </c>
      <c r="X1871" s="179" t="n">
        <f aca="false">IF(AND(C1871="Smelter not listed",OR(LEN(D1871)=0,LEN(E1871)=0)),1,0)</f>
        <v>0</v>
      </c>
      <c r="AB1871" s="224" t="str">
        <f aca="false">B1871&amp;C1871</f>
        <v/>
      </c>
    </row>
    <row r="1872" s="179" customFormat="true" ht="20.25" hidden="false" customHeight="false" outlineLevel="0" collapsed="false">
      <c r="A1872" s="221"/>
      <c r="B1872" s="211" t="str">
        <f aca="false">IF(LEN(A1872)=0,"",INDEX('Smelter Look-up'!$A:$A,MATCH($A1872,'Smelter Look-up'!$E:$E,0)))</f>
        <v/>
      </c>
      <c r="C1872" s="212" t="str">
        <f aca="false">IF(LEN(A1872)=0,"",INDEX('Smelter Look-up'!$C:$C,MATCH($A1872,'Smelter Look-up'!$E:$E,0)))</f>
        <v/>
      </c>
      <c r="D1872" s="213"/>
      <c r="E1872" s="211" t="str">
        <f aca="true">IF(ISERROR($V1872),"",OFFSET('Smelter Look-up'!$D$4,$V1872-4,0)&amp;"")</f>
        <v/>
      </c>
      <c r="F1872" s="214" t="str">
        <f aca="true">IF(ISERROR($V1872),"",OFFSET('Smelter Look-up'!$E$4,$V1872-4,0))</f>
        <v/>
      </c>
      <c r="G1872" s="214" t="str">
        <f aca="true">IF(C1872=$X$4,IF(ISERROR($V1872),"Enter smelter details","RMI"),IF(ISERROR($V1872),"",OFFSET('Smelter Look-up'!$F$4,$V1872-4,0)))</f>
        <v/>
      </c>
      <c r="H1872" s="215" t="str">
        <f aca="true">IF(ISERROR($V1872),"",OFFSET('Smelter Look-up'!$G$4,$V1872-4,0))</f>
        <v/>
      </c>
      <c r="I1872" s="216" t="str">
        <f aca="true">IF(ISERROR($V1872),"",OFFSET('Smelter Look-up'!$H$4,$V1872-4,0))</f>
        <v/>
      </c>
      <c r="J1872" s="216" t="str">
        <f aca="true">IF(ISERROR($V1872),"",OFFSET('Smelter Look-up'!$I$4,$V1872-4,0))</f>
        <v/>
      </c>
      <c r="K1872" s="217"/>
      <c r="L1872" s="217"/>
      <c r="M1872" s="217"/>
      <c r="N1872" s="217"/>
      <c r="O1872" s="217"/>
      <c r="P1872" s="218"/>
      <c r="Q1872" s="219"/>
      <c r="R1872" s="220" t="str">
        <f aca="true">IF(ISERROR($V1872),"",OFFSET('Smelter Look-up'!$C$4,$V1872-4,0)&amp;"")</f>
        <v/>
      </c>
      <c r="S1872" s="221" t="str">
        <f aca="true">IF(B1872="","",IF(ISERROR(MATCH($E1872,CL,0)),"Unknown",INDIRECT("'C'!$A$"&amp;MATCH($E1872,CL,0)+1)))</f>
        <v/>
      </c>
      <c r="T1872" s="221" t="str">
        <f aca="true">IF(B1872="","",IF(ISERROR(MATCH($J1872,SorP!$B$1:$B$6279,0)),"",INDIRECT("'SorP'!$A$"&amp;MATCH($S1872&amp;$J1872,SorP!C:C,0))))</f>
        <v/>
      </c>
      <c r="U1872" s="222"/>
      <c r="V1872" s="223" t="e">
        <f aca="false">IF(C1872="",NA(),IF(OR(C1872="Smelter not listed",C1872="Smelter not yet identified"),MATCH($B1872&amp;$D1872,'Smelter Look-up'!$J:$J,0),MATCH($B1872&amp;$C1872,'Smelter Look-up'!$J:$J,0)))</f>
        <v>#N/A</v>
      </c>
      <c r="X1872" s="179" t="n">
        <f aca="false">IF(AND(C1872="Smelter not listed",OR(LEN(D1872)=0,LEN(E1872)=0)),1,0)</f>
        <v>0</v>
      </c>
      <c r="AB1872" s="224" t="str">
        <f aca="false">B1872&amp;C1872</f>
        <v/>
      </c>
    </row>
    <row r="1873" s="179" customFormat="true" ht="20.25" hidden="false" customHeight="false" outlineLevel="0" collapsed="false">
      <c r="A1873" s="221"/>
      <c r="B1873" s="211" t="str">
        <f aca="false">IF(LEN(A1873)=0,"",INDEX('Smelter Look-up'!$A:$A,MATCH($A1873,'Smelter Look-up'!$E:$E,0)))</f>
        <v/>
      </c>
      <c r="C1873" s="212" t="str">
        <f aca="false">IF(LEN(A1873)=0,"",INDEX('Smelter Look-up'!$C:$C,MATCH($A1873,'Smelter Look-up'!$E:$E,0)))</f>
        <v/>
      </c>
      <c r="D1873" s="213"/>
      <c r="E1873" s="211" t="str">
        <f aca="true">IF(ISERROR($V1873),"",OFFSET('Smelter Look-up'!$D$4,$V1873-4,0)&amp;"")</f>
        <v/>
      </c>
      <c r="F1873" s="214" t="str">
        <f aca="true">IF(ISERROR($V1873),"",OFFSET('Smelter Look-up'!$E$4,$V1873-4,0))</f>
        <v/>
      </c>
      <c r="G1873" s="214" t="str">
        <f aca="true">IF(C1873=$X$4,IF(ISERROR($V1873),"Enter smelter details","RMI"),IF(ISERROR($V1873),"",OFFSET('Smelter Look-up'!$F$4,$V1873-4,0)))</f>
        <v/>
      </c>
      <c r="H1873" s="215" t="str">
        <f aca="true">IF(ISERROR($V1873),"",OFFSET('Smelter Look-up'!$G$4,$V1873-4,0))</f>
        <v/>
      </c>
      <c r="I1873" s="216" t="str">
        <f aca="true">IF(ISERROR($V1873),"",OFFSET('Smelter Look-up'!$H$4,$V1873-4,0))</f>
        <v/>
      </c>
      <c r="J1873" s="216" t="str">
        <f aca="true">IF(ISERROR($V1873),"",OFFSET('Smelter Look-up'!$I$4,$V1873-4,0))</f>
        <v/>
      </c>
      <c r="K1873" s="217"/>
      <c r="L1873" s="217"/>
      <c r="M1873" s="217"/>
      <c r="N1873" s="217"/>
      <c r="O1873" s="217"/>
      <c r="P1873" s="218"/>
      <c r="Q1873" s="219"/>
      <c r="R1873" s="220" t="str">
        <f aca="true">IF(ISERROR($V1873),"",OFFSET('Smelter Look-up'!$C$4,$V1873-4,0)&amp;"")</f>
        <v/>
      </c>
      <c r="S1873" s="221" t="str">
        <f aca="true">IF(B1873="","",IF(ISERROR(MATCH($E1873,CL,0)),"Unknown",INDIRECT("'C'!$A$"&amp;MATCH($E1873,CL,0)+1)))</f>
        <v/>
      </c>
      <c r="T1873" s="221" t="str">
        <f aca="true">IF(B1873="","",IF(ISERROR(MATCH($J1873,SorP!$B$1:$B$6279,0)),"",INDIRECT("'SorP'!$A$"&amp;MATCH($S1873&amp;$J1873,SorP!C:C,0))))</f>
        <v/>
      </c>
      <c r="U1873" s="222"/>
      <c r="V1873" s="223" t="e">
        <f aca="false">IF(C1873="",NA(),IF(OR(C1873="Smelter not listed",C1873="Smelter not yet identified"),MATCH($B1873&amp;$D1873,'Smelter Look-up'!$J:$J,0),MATCH($B1873&amp;$C1873,'Smelter Look-up'!$J:$J,0)))</f>
        <v>#N/A</v>
      </c>
      <c r="X1873" s="179" t="n">
        <f aca="false">IF(AND(C1873="Smelter not listed",OR(LEN(D1873)=0,LEN(E1873)=0)),1,0)</f>
        <v>0</v>
      </c>
      <c r="AB1873" s="224" t="str">
        <f aca="false">B1873&amp;C1873</f>
        <v/>
      </c>
    </row>
    <row r="1874" s="179" customFormat="true" ht="20.25" hidden="false" customHeight="false" outlineLevel="0" collapsed="false">
      <c r="A1874" s="221"/>
      <c r="B1874" s="211" t="str">
        <f aca="false">IF(LEN(A1874)=0,"",INDEX('Smelter Look-up'!$A:$A,MATCH($A1874,'Smelter Look-up'!$E:$E,0)))</f>
        <v/>
      </c>
      <c r="C1874" s="212" t="str">
        <f aca="false">IF(LEN(A1874)=0,"",INDEX('Smelter Look-up'!$C:$C,MATCH($A1874,'Smelter Look-up'!$E:$E,0)))</f>
        <v/>
      </c>
      <c r="D1874" s="213"/>
      <c r="E1874" s="211" t="str">
        <f aca="true">IF(ISERROR($V1874),"",OFFSET('Smelter Look-up'!$D$4,$V1874-4,0)&amp;"")</f>
        <v/>
      </c>
      <c r="F1874" s="214" t="str">
        <f aca="true">IF(ISERROR($V1874),"",OFFSET('Smelter Look-up'!$E$4,$V1874-4,0))</f>
        <v/>
      </c>
      <c r="G1874" s="214" t="str">
        <f aca="true">IF(C1874=$X$4,IF(ISERROR($V1874),"Enter smelter details","RMI"),IF(ISERROR($V1874),"",OFFSET('Smelter Look-up'!$F$4,$V1874-4,0)))</f>
        <v/>
      </c>
      <c r="H1874" s="215" t="str">
        <f aca="true">IF(ISERROR($V1874),"",OFFSET('Smelter Look-up'!$G$4,$V1874-4,0))</f>
        <v/>
      </c>
      <c r="I1874" s="216" t="str">
        <f aca="true">IF(ISERROR($V1874),"",OFFSET('Smelter Look-up'!$H$4,$V1874-4,0))</f>
        <v/>
      </c>
      <c r="J1874" s="216" t="str">
        <f aca="true">IF(ISERROR($V1874),"",OFFSET('Smelter Look-up'!$I$4,$V1874-4,0))</f>
        <v/>
      </c>
      <c r="K1874" s="217"/>
      <c r="L1874" s="217"/>
      <c r="M1874" s="217"/>
      <c r="N1874" s="217"/>
      <c r="O1874" s="217"/>
      <c r="P1874" s="218"/>
      <c r="Q1874" s="219"/>
      <c r="R1874" s="220" t="str">
        <f aca="true">IF(ISERROR($V1874),"",OFFSET('Smelter Look-up'!$C$4,$V1874-4,0)&amp;"")</f>
        <v/>
      </c>
      <c r="S1874" s="221" t="str">
        <f aca="true">IF(B1874="","",IF(ISERROR(MATCH($E1874,CL,0)),"Unknown",INDIRECT("'C'!$A$"&amp;MATCH($E1874,CL,0)+1)))</f>
        <v/>
      </c>
      <c r="T1874" s="221" t="str">
        <f aca="true">IF(B1874="","",IF(ISERROR(MATCH($J1874,SorP!$B$1:$B$6279,0)),"",INDIRECT("'SorP'!$A$"&amp;MATCH($S1874&amp;$J1874,SorP!C:C,0))))</f>
        <v/>
      </c>
      <c r="U1874" s="222"/>
      <c r="V1874" s="223" t="e">
        <f aca="false">IF(C1874="",NA(),IF(OR(C1874="Smelter not listed",C1874="Smelter not yet identified"),MATCH($B1874&amp;$D1874,'Smelter Look-up'!$J:$J,0),MATCH($B1874&amp;$C1874,'Smelter Look-up'!$J:$J,0)))</f>
        <v>#N/A</v>
      </c>
      <c r="X1874" s="179" t="n">
        <f aca="false">IF(AND(C1874="Smelter not listed",OR(LEN(D1874)=0,LEN(E1874)=0)),1,0)</f>
        <v>0</v>
      </c>
      <c r="AB1874" s="224" t="str">
        <f aca="false">B1874&amp;C1874</f>
        <v/>
      </c>
    </row>
    <row r="1875" s="179" customFormat="true" ht="20.25" hidden="false" customHeight="false" outlineLevel="0" collapsed="false">
      <c r="A1875" s="221"/>
      <c r="B1875" s="211" t="str">
        <f aca="false">IF(LEN(A1875)=0,"",INDEX('Smelter Look-up'!$A:$A,MATCH($A1875,'Smelter Look-up'!$E:$E,0)))</f>
        <v/>
      </c>
      <c r="C1875" s="212" t="str">
        <f aca="false">IF(LEN(A1875)=0,"",INDEX('Smelter Look-up'!$C:$C,MATCH($A1875,'Smelter Look-up'!$E:$E,0)))</f>
        <v/>
      </c>
      <c r="D1875" s="213"/>
      <c r="E1875" s="211" t="str">
        <f aca="true">IF(ISERROR($V1875),"",OFFSET('Smelter Look-up'!$D$4,$V1875-4,0)&amp;"")</f>
        <v/>
      </c>
      <c r="F1875" s="214" t="str">
        <f aca="true">IF(ISERROR($V1875),"",OFFSET('Smelter Look-up'!$E$4,$V1875-4,0))</f>
        <v/>
      </c>
      <c r="G1875" s="214" t="str">
        <f aca="true">IF(C1875=$X$4,IF(ISERROR($V1875),"Enter smelter details","RMI"),IF(ISERROR($V1875),"",OFFSET('Smelter Look-up'!$F$4,$V1875-4,0)))</f>
        <v/>
      </c>
      <c r="H1875" s="215" t="str">
        <f aca="true">IF(ISERROR($V1875),"",OFFSET('Smelter Look-up'!$G$4,$V1875-4,0))</f>
        <v/>
      </c>
      <c r="I1875" s="216" t="str">
        <f aca="true">IF(ISERROR($V1875),"",OFFSET('Smelter Look-up'!$H$4,$V1875-4,0))</f>
        <v/>
      </c>
      <c r="J1875" s="216" t="str">
        <f aca="true">IF(ISERROR($V1875),"",OFFSET('Smelter Look-up'!$I$4,$V1875-4,0))</f>
        <v/>
      </c>
      <c r="K1875" s="217"/>
      <c r="L1875" s="217"/>
      <c r="M1875" s="217"/>
      <c r="N1875" s="217"/>
      <c r="O1875" s="217"/>
      <c r="P1875" s="218"/>
      <c r="Q1875" s="219"/>
      <c r="R1875" s="220" t="str">
        <f aca="true">IF(ISERROR($V1875),"",OFFSET('Smelter Look-up'!$C$4,$V1875-4,0)&amp;"")</f>
        <v/>
      </c>
      <c r="S1875" s="221" t="str">
        <f aca="true">IF(B1875="","",IF(ISERROR(MATCH($E1875,CL,0)),"Unknown",INDIRECT("'C'!$A$"&amp;MATCH($E1875,CL,0)+1)))</f>
        <v/>
      </c>
      <c r="T1875" s="221" t="str">
        <f aca="true">IF(B1875="","",IF(ISERROR(MATCH($J1875,SorP!$B$1:$B$6279,0)),"",INDIRECT("'SorP'!$A$"&amp;MATCH($S1875&amp;$J1875,SorP!C:C,0))))</f>
        <v/>
      </c>
      <c r="U1875" s="222"/>
      <c r="V1875" s="223" t="e">
        <f aca="false">IF(C1875="",NA(),IF(OR(C1875="Smelter not listed",C1875="Smelter not yet identified"),MATCH($B1875&amp;$D1875,'Smelter Look-up'!$J:$J,0),MATCH($B1875&amp;$C1875,'Smelter Look-up'!$J:$J,0)))</f>
        <v>#N/A</v>
      </c>
      <c r="X1875" s="179" t="n">
        <f aca="false">IF(AND(C1875="Smelter not listed",OR(LEN(D1875)=0,LEN(E1875)=0)),1,0)</f>
        <v>0</v>
      </c>
      <c r="AB1875" s="224" t="str">
        <f aca="false">B1875&amp;C1875</f>
        <v/>
      </c>
    </row>
    <row r="1876" s="179" customFormat="true" ht="20.25" hidden="false" customHeight="false" outlineLevel="0" collapsed="false">
      <c r="A1876" s="221"/>
      <c r="B1876" s="211" t="str">
        <f aca="false">IF(LEN(A1876)=0,"",INDEX('Smelter Look-up'!$A:$A,MATCH($A1876,'Smelter Look-up'!$E:$E,0)))</f>
        <v/>
      </c>
      <c r="C1876" s="212" t="str">
        <f aca="false">IF(LEN(A1876)=0,"",INDEX('Smelter Look-up'!$C:$C,MATCH($A1876,'Smelter Look-up'!$E:$E,0)))</f>
        <v/>
      </c>
      <c r="D1876" s="213"/>
      <c r="E1876" s="211" t="str">
        <f aca="true">IF(ISERROR($V1876),"",OFFSET('Smelter Look-up'!$D$4,$V1876-4,0)&amp;"")</f>
        <v/>
      </c>
      <c r="F1876" s="214" t="str">
        <f aca="true">IF(ISERROR($V1876),"",OFFSET('Smelter Look-up'!$E$4,$V1876-4,0))</f>
        <v/>
      </c>
      <c r="G1876" s="214" t="str">
        <f aca="true">IF(C1876=$X$4,IF(ISERROR($V1876),"Enter smelter details","RMI"),IF(ISERROR($V1876),"",OFFSET('Smelter Look-up'!$F$4,$V1876-4,0)))</f>
        <v/>
      </c>
      <c r="H1876" s="215" t="str">
        <f aca="true">IF(ISERROR($V1876),"",OFFSET('Smelter Look-up'!$G$4,$V1876-4,0))</f>
        <v/>
      </c>
      <c r="I1876" s="216" t="str">
        <f aca="true">IF(ISERROR($V1876),"",OFFSET('Smelter Look-up'!$H$4,$V1876-4,0))</f>
        <v/>
      </c>
      <c r="J1876" s="216" t="str">
        <f aca="true">IF(ISERROR($V1876),"",OFFSET('Smelter Look-up'!$I$4,$V1876-4,0))</f>
        <v/>
      </c>
      <c r="K1876" s="217"/>
      <c r="L1876" s="217"/>
      <c r="M1876" s="217"/>
      <c r="N1876" s="217"/>
      <c r="O1876" s="217"/>
      <c r="P1876" s="218"/>
      <c r="Q1876" s="219"/>
      <c r="R1876" s="220" t="str">
        <f aca="true">IF(ISERROR($V1876),"",OFFSET('Smelter Look-up'!$C$4,$V1876-4,0)&amp;"")</f>
        <v/>
      </c>
      <c r="S1876" s="221" t="str">
        <f aca="true">IF(B1876="","",IF(ISERROR(MATCH($E1876,CL,0)),"Unknown",INDIRECT("'C'!$A$"&amp;MATCH($E1876,CL,0)+1)))</f>
        <v/>
      </c>
      <c r="T1876" s="221" t="str">
        <f aca="true">IF(B1876="","",IF(ISERROR(MATCH($J1876,SorP!$B$1:$B$6279,0)),"",INDIRECT("'SorP'!$A$"&amp;MATCH($S1876&amp;$J1876,SorP!C:C,0))))</f>
        <v/>
      </c>
      <c r="U1876" s="222"/>
      <c r="V1876" s="223" t="e">
        <f aca="false">IF(C1876="",NA(),IF(OR(C1876="Smelter not listed",C1876="Smelter not yet identified"),MATCH($B1876&amp;$D1876,'Smelter Look-up'!$J:$J,0),MATCH($B1876&amp;$C1876,'Smelter Look-up'!$J:$J,0)))</f>
        <v>#N/A</v>
      </c>
      <c r="X1876" s="179" t="n">
        <f aca="false">IF(AND(C1876="Smelter not listed",OR(LEN(D1876)=0,LEN(E1876)=0)),1,0)</f>
        <v>0</v>
      </c>
      <c r="AB1876" s="224" t="str">
        <f aca="false">B1876&amp;C1876</f>
        <v/>
      </c>
    </row>
    <row r="1877" s="179" customFormat="true" ht="20.25" hidden="false" customHeight="false" outlineLevel="0" collapsed="false">
      <c r="A1877" s="221"/>
      <c r="B1877" s="211" t="str">
        <f aca="false">IF(LEN(A1877)=0,"",INDEX('Smelter Look-up'!$A:$A,MATCH($A1877,'Smelter Look-up'!$E:$E,0)))</f>
        <v/>
      </c>
      <c r="C1877" s="212" t="str">
        <f aca="false">IF(LEN(A1877)=0,"",INDEX('Smelter Look-up'!$C:$C,MATCH($A1877,'Smelter Look-up'!$E:$E,0)))</f>
        <v/>
      </c>
      <c r="D1877" s="213"/>
      <c r="E1877" s="211" t="str">
        <f aca="true">IF(ISERROR($V1877),"",OFFSET('Smelter Look-up'!$D$4,$V1877-4,0)&amp;"")</f>
        <v/>
      </c>
      <c r="F1877" s="214" t="str">
        <f aca="true">IF(ISERROR($V1877),"",OFFSET('Smelter Look-up'!$E$4,$V1877-4,0))</f>
        <v/>
      </c>
      <c r="G1877" s="214" t="str">
        <f aca="true">IF(C1877=$X$4,IF(ISERROR($V1877),"Enter smelter details","RMI"),IF(ISERROR($V1877),"",OFFSET('Smelter Look-up'!$F$4,$V1877-4,0)))</f>
        <v/>
      </c>
      <c r="H1877" s="215" t="str">
        <f aca="true">IF(ISERROR($V1877),"",OFFSET('Smelter Look-up'!$G$4,$V1877-4,0))</f>
        <v/>
      </c>
      <c r="I1877" s="216" t="str">
        <f aca="true">IF(ISERROR($V1877),"",OFFSET('Smelter Look-up'!$H$4,$V1877-4,0))</f>
        <v/>
      </c>
      <c r="J1877" s="216" t="str">
        <f aca="true">IF(ISERROR($V1877),"",OFFSET('Smelter Look-up'!$I$4,$V1877-4,0))</f>
        <v/>
      </c>
      <c r="K1877" s="217"/>
      <c r="L1877" s="217"/>
      <c r="M1877" s="217"/>
      <c r="N1877" s="217"/>
      <c r="O1877" s="217"/>
      <c r="P1877" s="218"/>
      <c r="Q1877" s="219"/>
      <c r="R1877" s="220" t="str">
        <f aca="true">IF(ISERROR($V1877),"",OFFSET('Smelter Look-up'!$C$4,$V1877-4,0)&amp;"")</f>
        <v/>
      </c>
      <c r="S1877" s="221" t="str">
        <f aca="true">IF(B1877="","",IF(ISERROR(MATCH($E1877,CL,0)),"Unknown",INDIRECT("'C'!$A$"&amp;MATCH($E1877,CL,0)+1)))</f>
        <v/>
      </c>
      <c r="T1877" s="221" t="str">
        <f aca="true">IF(B1877="","",IF(ISERROR(MATCH($J1877,SorP!$B$1:$B$6279,0)),"",INDIRECT("'SorP'!$A$"&amp;MATCH($S1877&amp;$J1877,SorP!C:C,0))))</f>
        <v/>
      </c>
      <c r="U1877" s="222"/>
      <c r="V1877" s="223" t="e">
        <f aca="false">IF(C1877="",NA(),IF(OR(C1877="Smelter not listed",C1877="Smelter not yet identified"),MATCH($B1877&amp;$D1877,'Smelter Look-up'!$J:$J,0),MATCH($B1877&amp;$C1877,'Smelter Look-up'!$J:$J,0)))</f>
        <v>#N/A</v>
      </c>
      <c r="X1877" s="179" t="n">
        <f aca="false">IF(AND(C1877="Smelter not listed",OR(LEN(D1877)=0,LEN(E1877)=0)),1,0)</f>
        <v>0</v>
      </c>
      <c r="AB1877" s="224" t="str">
        <f aca="false">B1877&amp;C1877</f>
        <v/>
      </c>
    </row>
    <row r="1878" s="179" customFormat="true" ht="20.25" hidden="false" customHeight="false" outlineLevel="0" collapsed="false">
      <c r="A1878" s="221"/>
      <c r="B1878" s="211" t="str">
        <f aca="false">IF(LEN(A1878)=0,"",INDEX('Smelter Look-up'!$A:$A,MATCH($A1878,'Smelter Look-up'!$E:$E,0)))</f>
        <v/>
      </c>
      <c r="C1878" s="212" t="str">
        <f aca="false">IF(LEN(A1878)=0,"",INDEX('Smelter Look-up'!$C:$C,MATCH($A1878,'Smelter Look-up'!$E:$E,0)))</f>
        <v/>
      </c>
      <c r="D1878" s="213"/>
      <c r="E1878" s="211" t="str">
        <f aca="true">IF(ISERROR($V1878),"",OFFSET('Smelter Look-up'!$D$4,$V1878-4,0)&amp;"")</f>
        <v/>
      </c>
      <c r="F1878" s="214" t="str">
        <f aca="true">IF(ISERROR($V1878),"",OFFSET('Smelter Look-up'!$E$4,$V1878-4,0))</f>
        <v/>
      </c>
      <c r="G1878" s="214" t="str">
        <f aca="true">IF(C1878=$X$4,IF(ISERROR($V1878),"Enter smelter details","RMI"),IF(ISERROR($V1878),"",OFFSET('Smelter Look-up'!$F$4,$V1878-4,0)))</f>
        <v/>
      </c>
      <c r="H1878" s="215" t="str">
        <f aca="true">IF(ISERROR($V1878),"",OFFSET('Smelter Look-up'!$G$4,$V1878-4,0))</f>
        <v/>
      </c>
      <c r="I1878" s="216" t="str">
        <f aca="true">IF(ISERROR($V1878),"",OFFSET('Smelter Look-up'!$H$4,$V1878-4,0))</f>
        <v/>
      </c>
      <c r="J1878" s="216" t="str">
        <f aca="true">IF(ISERROR($V1878),"",OFFSET('Smelter Look-up'!$I$4,$V1878-4,0))</f>
        <v/>
      </c>
      <c r="K1878" s="217"/>
      <c r="L1878" s="217"/>
      <c r="M1878" s="217"/>
      <c r="N1878" s="217"/>
      <c r="O1878" s="217"/>
      <c r="P1878" s="218"/>
      <c r="Q1878" s="219"/>
      <c r="R1878" s="220" t="str">
        <f aca="true">IF(ISERROR($V1878),"",OFFSET('Smelter Look-up'!$C$4,$V1878-4,0)&amp;"")</f>
        <v/>
      </c>
      <c r="S1878" s="221" t="str">
        <f aca="true">IF(B1878="","",IF(ISERROR(MATCH($E1878,CL,0)),"Unknown",INDIRECT("'C'!$A$"&amp;MATCH($E1878,CL,0)+1)))</f>
        <v/>
      </c>
      <c r="T1878" s="221" t="str">
        <f aca="true">IF(B1878="","",IF(ISERROR(MATCH($J1878,SorP!$B$1:$B$6279,0)),"",INDIRECT("'SorP'!$A$"&amp;MATCH($S1878&amp;$J1878,SorP!C:C,0))))</f>
        <v/>
      </c>
      <c r="U1878" s="222"/>
      <c r="V1878" s="223" t="e">
        <f aca="false">IF(C1878="",NA(),IF(OR(C1878="Smelter not listed",C1878="Smelter not yet identified"),MATCH($B1878&amp;$D1878,'Smelter Look-up'!$J:$J,0),MATCH($B1878&amp;$C1878,'Smelter Look-up'!$J:$J,0)))</f>
        <v>#N/A</v>
      </c>
      <c r="X1878" s="179" t="n">
        <f aca="false">IF(AND(C1878="Smelter not listed",OR(LEN(D1878)=0,LEN(E1878)=0)),1,0)</f>
        <v>0</v>
      </c>
      <c r="AB1878" s="224" t="str">
        <f aca="false">B1878&amp;C1878</f>
        <v/>
      </c>
    </row>
    <row r="1879" s="179" customFormat="true" ht="20.25" hidden="false" customHeight="false" outlineLevel="0" collapsed="false">
      <c r="A1879" s="221"/>
      <c r="B1879" s="211" t="str">
        <f aca="false">IF(LEN(A1879)=0,"",INDEX('Smelter Look-up'!$A:$A,MATCH($A1879,'Smelter Look-up'!$E:$E,0)))</f>
        <v/>
      </c>
      <c r="C1879" s="212" t="str">
        <f aca="false">IF(LEN(A1879)=0,"",INDEX('Smelter Look-up'!$C:$C,MATCH($A1879,'Smelter Look-up'!$E:$E,0)))</f>
        <v/>
      </c>
      <c r="D1879" s="213"/>
      <c r="E1879" s="211" t="str">
        <f aca="true">IF(ISERROR($V1879),"",OFFSET('Smelter Look-up'!$D$4,$V1879-4,0)&amp;"")</f>
        <v/>
      </c>
      <c r="F1879" s="214" t="str">
        <f aca="true">IF(ISERROR($V1879),"",OFFSET('Smelter Look-up'!$E$4,$V1879-4,0))</f>
        <v/>
      </c>
      <c r="G1879" s="214" t="str">
        <f aca="true">IF(C1879=$X$4,IF(ISERROR($V1879),"Enter smelter details","RMI"),IF(ISERROR($V1879),"",OFFSET('Smelter Look-up'!$F$4,$V1879-4,0)))</f>
        <v/>
      </c>
      <c r="H1879" s="215" t="str">
        <f aca="true">IF(ISERROR($V1879),"",OFFSET('Smelter Look-up'!$G$4,$V1879-4,0))</f>
        <v/>
      </c>
      <c r="I1879" s="216" t="str">
        <f aca="true">IF(ISERROR($V1879),"",OFFSET('Smelter Look-up'!$H$4,$V1879-4,0))</f>
        <v/>
      </c>
      <c r="J1879" s="216" t="str">
        <f aca="true">IF(ISERROR($V1879),"",OFFSET('Smelter Look-up'!$I$4,$V1879-4,0))</f>
        <v/>
      </c>
      <c r="K1879" s="217"/>
      <c r="L1879" s="217"/>
      <c r="M1879" s="217"/>
      <c r="N1879" s="217"/>
      <c r="O1879" s="217"/>
      <c r="P1879" s="218"/>
      <c r="Q1879" s="219"/>
      <c r="R1879" s="220" t="str">
        <f aca="true">IF(ISERROR($V1879),"",OFFSET('Smelter Look-up'!$C$4,$V1879-4,0)&amp;"")</f>
        <v/>
      </c>
      <c r="S1879" s="221" t="str">
        <f aca="true">IF(B1879="","",IF(ISERROR(MATCH($E1879,CL,0)),"Unknown",INDIRECT("'C'!$A$"&amp;MATCH($E1879,CL,0)+1)))</f>
        <v/>
      </c>
      <c r="T1879" s="221" t="str">
        <f aca="true">IF(B1879="","",IF(ISERROR(MATCH($J1879,SorP!$B$1:$B$6279,0)),"",INDIRECT("'SorP'!$A$"&amp;MATCH($S1879&amp;$J1879,SorP!C:C,0))))</f>
        <v/>
      </c>
      <c r="U1879" s="222"/>
      <c r="V1879" s="223" t="e">
        <f aca="false">IF(C1879="",NA(),IF(OR(C1879="Smelter not listed",C1879="Smelter not yet identified"),MATCH($B1879&amp;$D1879,'Smelter Look-up'!$J:$J,0),MATCH($B1879&amp;$C1879,'Smelter Look-up'!$J:$J,0)))</f>
        <v>#N/A</v>
      </c>
      <c r="X1879" s="179" t="n">
        <f aca="false">IF(AND(C1879="Smelter not listed",OR(LEN(D1879)=0,LEN(E1879)=0)),1,0)</f>
        <v>0</v>
      </c>
      <c r="AB1879" s="224" t="str">
        <f aca="false">B1879&amp;C1879</f>
        <v/>
      </c>
    </row>
    <row r="1880" s="179" customFormat="true" ht="20.25" hidden="false" customHeight="false" outlineLevel="0" collapsed="false">
      <c r="A1880" s="221"/>
      <c r="B1880" s="211" t="str">
        <f aca="false">IF(LEN(A1880)=0,"",INDEX('Smelter Look-up'!$A:$A,MATCH($A1880,'Smelter Look-up'!$E:$E,0)))</f>
        <v/>
      </c>
      <c r="C1880" s="212" t="str">
        <f aca="false">IF(LEN(A1880)=0,"",INDEX('Smelter Look-up'!$C:$C,MATCH($A1880,'Smelter Look-up'!$E:$E,0)))</f>
        <v/>
      </c>
      <c r="D1880" s="213"/>
      <c r="E1880" s="211" t="str">
        <f aca="true">IF(ISERROR($V1880),"",OFFSET('Smelter Look-up'!$D$4,$V1880-4,0)&amp;"")</f>
        <v/>
      </c>
      <c r="F1880" s="214" t="str">
        <f aca="true">IF(ISERROR($V1880),"",OFFSET('Smelter Look-up'!$E$4,$V1880-4,0))</f>
        <v/>
      </c>
      <c r="G1880" s="214" t="str">
        <f aca="true">IF(C1880=$X$4,IF(ISERROR($V1880),"Enter smelter details","RMI"),IF(ISERROR($V1880),"",OFFSET('Smelter Look-up'!$F$4,$V1880-4,0)))</f>
        <v/>
      </c>
      <c r="H1880" s="215" t="str">
        <f aca="true">IF(ISERROR($V1880),"",OFFSET('Smelter Look-up'!$G$4,$V1880-4,0))</f>
        <v/>
      </c>
      <c r="I1880" s="216" t="str">
        <f aca="true">IF(ISERROR($V1880),"",OFFSET('Smelter Look-up'!$H$4,$V1880-4,0))</f>
        <v/>
      </c>
      <c r="J1880" s="216" t="str">
        <f aca="true">IF(ISERROR($V1880),"",OFFSET('Smelter Look-up'!$I$4,$V1880-4,0))</f>
        <v/>
      </c>
      <c r="K1880" s="217"/>
      <c r="L1880" s="217"/>
      <c r="M1880" s="217"/>
      <c r="N1880" s="217"/>
      <c r="O1880" s="217"/>
      <c r="P1880" s="218"/>
      <c r="Q1880" s="219"/>
      <c r="R1880" s="220" t="str">
        <f aca="true">IF(ISERROR($V1880),"",OFFSET('Smelter Look-up'!$C$4,$V1880-4,0)&amp;"")</f>
        <v/>
      </c>
      <c r="S1880" s="221" t="str">
        <f aca="true">IF(B1880="","",IF(ISERROR(MATCH($E1880,CL,0)),"Unknown",INDIRECT("'C'!$A$"&amp;MATCH($E1880,CL,0)+1)))</f>
        <v/>
      </c>
      <c r="T1880" s="221" t="str">
        <f aca="true">IF(B1880="","",IF(ISERROR(MATCH($J1880,SorP!$B$1:$B$6279,0)),"",INDIRECT("'SorP'!$A$"&amp;MATCH($S1880&amp;$J1880,SorP!C:C,0))))</f>
        <v/>
      </c>
      <c r="U1880" s="222"/>
      <c r="V1880" s="223" t="e">
        <f aca="false">IF(C1880="",NA(),IF(OR(C1880="Smelter not listed",C1880="Smelter not yet identified"),MATCH($B1880&amp;$D1880,'Smelter Look-up'!$J:$J,0),MATCH($B1880&amp;$C1880,'Smelter Look-up'!$J:$J,0)))</f>
        <v>#N/A</v>
      </c>
      <c r="X1880" s="179" t="n">
        <f aca="false">IF(AND(C1880="Smelter not listed",OR(LEN(D1880)=0,LEN(E1880)=0)),1,0)</f>
        <v>0</v>
      </c>
      <c r="AB1880" s="224" t="str">
        <f aca="false">B1880&amp;C1880</f>
        <v/>
      </c>
    </row>
    <row r="1881" s="179" customFormat="true" ht="20.25" hidden="false" customHeight="false" outlineLevel="0" collapsed="false">
      <c r="A1881" s="221"/>
      <c r="B1881" s="211" t="str">
        <f aca="false">IF(LEN(A1881)=0,"",INDEX('Smelter Look-up'!$A:$A,MATCH($A1881,'Smelter Look-up'!$E:$E,0)))</f>
        <v/>
      </c>
      <c r="C1881" s="212" t="str">
        <f aca="false">IF(LEN(A1881)=0,"",INDEX('Smelter Look-up'!$C:$C,MATCH($A1881,'Smelter Look-up'!$E:$E,0)))</f>
        <v/>
      </c>
      <c r="D1881" s="213"/>
      <c r="E1881" s="211" t="str">
        <f aca="true">IF(ISERROR($V1881),"",OFFSET('Smelter Look-up'!$D$4,$V1881-4,0)&amp;"")</f>
        <v/>
      </c>
      <c r="F1881" s="214" t="str">
        <f aca="true">IF(ISERROR($V1881),"",OFFSET('Smelter Look-up'!$E$4,$V1881-4,0))</f>
        <v/>
      </c>
      <c r="G1881" s="214" t="str">
        <f aca="true">IF(C1881=$X$4,IF(ISERROR($V1881),"Enter smelter details","RMI"),IF(ISERROR($V1881),"",OFFSET('Smelter Look-up'!$F$4,$V1881-4,0)))</f>
        <v/>
      </c>
      <c r="H1881" s="215" t="str">
        <f aca="true">IF(ISERROR($V1881),"",OFFSET('Smelter Look-up'!$G$4,$V1881-4,0))</f>
        <v/>
      </c>
      <c r="I1881" s="216" t="str">
        <f aca="true">IF(ISERROR($V1881),"",OFFSET('Smelter Look-up'!$H$4,$V1881-4,0))</f>
        <v/>
      </c>
      <c r="J1881" s="216" t="str">
        <f aca="true">IF(ISERROR($V1881),"",OFFSET('Smelter Look-up'!$I$4,$V1881-4,0))</f>
        <v/>
      </c>
      <c r="K1881" s="217"/>
      <c r="L1881" s="217"/>
      <c r="M1881" s="217"/>
      <c r="N1881" s="217"/>
      <c r="O1881" s="217"/>
      <c r="P1881" s="218"/>
      <c r="Q1881" s="219"/>
      <c r="R1881" s="220" t="str">
        <f aca="true">IF(ISERROR($V1881),"",OFFSET('Smelter Look-up'!$C$4,$V1881-4,0)&amp;"")</f>
        <v/>
      </c>
      <c r="S1881" s="221" t="str">
        <f aca="true">IF(B1881="","",IF(ISERROR(MATCH($E1881,CL,0)),"Unknown",INDIRECT("'C'!$A$"&amp;MATCH($E1881,CL,0)+1)))</f>
        <v/>
      </c>
      <c r="T1881" s="221" t="str">
        <f aca="true">IF(B1881="","",IF(ISERROR(MATCH($J1881,SorP!$B$1:$B$6279,0)),"",INDIRECT("'SorP'!$A$"&amp;MATCH($S1881&amp;$J1881,SorP!C:C,0))))</f>
        <v/>
      </c>
      <c r="U1881" s="222"/>
      <c r="V1881" s="223" t="e">
        <f aca="false">IF(C1881="",NA(),IF(OR(C1881="Smelter not listed",C1881="Smelter not yet identified"),MATCH($B1881&amp;$D1881,'Smelter Look-up'!$J:$J,0),MATCH($B1881&amp;$C1881,'Smelter Look-up'!$J:$J,0)))</f>
        <v>#N/A</v>
      </c>
      <c r="X1881" s="179" t="n">
        <f aca="false">IF(AND(C1881="Smelter not listed",OR(LEN(D1881)=0,LEN(E1881)=0)),1,0)</f>
        <v>0</v>
      </c>
      <c r="AB1881" s="224" t="str">
        <f aca="false">B1881&amp;C1881</f>
        <v/>
      </c>
    </row>
    <row r="1882" s="179" customFormat="true" ht="20.25" hidden="false" customHeight="false" outlineLevel="0" collapsed="false">
      <c r="A1882" s="221"/>
      <c r="B1882" s="211" t="str">
        <f aca="false">IF(LEN(A1882)=0,"",INDEX('Smelter Look-up'!$A:$A,MATCH($A1882,'Smelter Look-up'!$E:$E,0)))</f>
        <v/>
      </c>
      <c r="C1882" s="212" t="str">
        <f aca="false">IF(LEN(A1882)=0,"",INDEX('Smelter Look-up'!$C:$C,MATCH($A1882,'Smelter Look-up'!$E:$E,0)))</f>
        <v/>
      </c>
      <c r="D1882" s="213"/>
      <c r="E1882" s="211" t="str">
        <f aca="true">IF(ISERROR($V1882),"",OFFSET('Smelter Look-up'!$D$4,$V1882-4,0)&amp;"")</f>
        <v/>
      </c>
      <c r="F1882" s="214" t="str">
        <f aca="true">IF(ISERROR($V1882),"",OFFSET('Smelter Look-up'!$E$4,$V1882-4,0))</f>
        <v/>
      </c>
      <c r="G1882" s="214" t="str">
        <f aca="true">IF(C1882=$X$4,IF(ISERROR($V1882),"Enter smelter details","RMI"),IF(ISERROR($V1882),"",OFFSET('Smelter Look-up'!$F$4,$V1882-4,0)))</f>
        <v/>
      </c>
      <c r="H1882" s="215" t="str">
        <f aca="true">IF(ISERROR($V1882),"",OFFSET('Smelter Look-up'!$G$4,$V1882-4,0))</f>
        <v/>
      </c>
      <c r="I1882" s="216" t="str">
        <f aca="true">IF(ISERROR($V1882),"",OFFSET('Smelter Look-up'!$H$4,$V1882-4,0))</f>
        <v/>
      </c>
      <c r="J1882" s="216" t="str">
        <f aca="true">IF(ISERROR($V1882),"",OFFSET('Smelter Look-up'!$I$4,$V1882-4,0))</f>
        <v/>
      </c>
      <c r="K1882" s="217"/>
      <c r="L1882" s="217"/>
      <c r="M1882" s="217"/>
      <c r="N1882" s="217"/>
      <c r="O1882" s="217"/>
      <c r="P1882" s="218"/>
      <c r="Q1882" s="219"/>
      <c r="R1882" s="220" t="str">
        <f aca="true">IF(ISERROR($V1882),"",OFFSET('Smelter Look-up'!$C$4,$V1882-4,0)&amp;"")</f>
        <v/>
      </c>
      <c r="S1882" s="221" t="str">
        <f aca="true">IF(B1882="","",IF(ISERROR(MATCH($E1882,CL,0)),"Unknown",INDIRECT("'C'!$A$"&amp;MATCH($E1882,CL,0)+1)))</f>
        <v/>
      </c>
      <c r="T1882" s="221" t="str">
        <f aca="true">IF(B1882="","",IF(ISERROR(MATCH($J1882,SorP!$B$1:$B$6279,0)),"",INDIRECT("'SorP'!$A$"&amp;MATCH($S1882&amp;$J1882,SorP!C:C,0))))</f>
        <v/>
      </c>
      <c r="U1882" s="222"/>
      <c r="V1882" s="223" t="e">
        <f aca="false">IF(C1882="",NA(),IF(OR(C1882="Smelter not listed",C1882="Smelter not yet identified"),MATCH($B1882&amp;$D1882,'Smelter Look-up'!$J:$J,0),MATCH($B1882&amp;$C1882,'Smelter Look-up'!$J:$J,0)))</f>
        <v>#N/A</v>
      </c>
      <c r="X1882" s="179" t="n">
        <f aca="false">IF(AND(C1882="Smelter not listed",OR(LEN(D1882)=0,LEN(E1882)=0)),1,0)</f>
        <v>0</v>
      </c>
      <c r="AB1882" s="224" t="str">
        <f aca="false">B1882&amp;C1882</f>
        <v/>
      </c>
    </row>
    <row r="1883" s="179" customFormat="true" ht="20.25" hidden="false" customHeight="false" outlineLevel="0" collapsed="false">
      <c r="A1883" s="221"/>
      <c r="B1883" s="211" t="str">
        <f aca="false">IF(LEN(A1883)=0,"",INDEX('Smelter Look-up'!$A:$A,MATCH($A1883,'Smelter Look-up'!$E:$E,0)))</f>
        <v/>
      </c>
      <c r="C1883" s="212" t="str">
        <f aca="false">IF(LEN(A1883)=0,"",INDEX('Smelter Look-up'!$C:$C,MATCH($A1883,'Smelter Look-up'!$E:$E,0)))</f>
        <v/>
      </c>
      <c r="D1883" s="213"/>
      <c r="E1883" s="211" t="str">
        <f aca="true">IF(ISERROR($V1883),"",OFFSET('Smelter Look-up'!$D$4,$V1883-4,0)&amp;"")</f>
        <v/>
      </c>
      <c r="F1883" s="214" t="str">
        <f aca="true">IF(ISERROR($V1883),"",OFFSET('Smelter Look-up'!$E$4,$V1883-4,0))</f>
        <v/>
      </c>
      <c r="G1883" s="214" t="str">
        <f aca="true">IF(C1883=$X$4,IF(ISERROR($V1883),"Enter smelter details","RMI"),IF(ISERROR($V1883),"",OFFSET('Smelter Look-up'!$F$4,$V1883-4,0)))</f>
        <v/>
      </c>
      <c r="H1883" s="215" t="str">
        <f aca="true">IF(ISERROR($V1883),"",OFFSET('Smelter Look-up'!$G$4,$V1883-4,0))</f>
        <v/>
      </c>
      <c r="I1883" s="216" t="str">
        <f aca="true">IF(ISERROR($V1883),"",OFFSET('Smelter Look-up'!$H$4,$V1883-4,0))</f>
        <v/>
      </c>
      <c r="J1883" s="216" t="str">
        <f aca="true">IF(ISERROR($V1883),"",OFFSET('Smelter Look-up'!$I$4,$V1883-4,0))</f>
        <v/>
      </c>
      <c r="K1883" s="217"/>
      <c r="L1883" s="217"/>
      <c r="M1883" s="217"/>
      <c r="N1883" s="217"/>
      <c r="O1883" s="217"/>
      <c r="P1883" s="218"/>
      <c r="Q1883" s="219"/>
      <c r="R1883" s="220" t="str">
        <f aca="true">IF(ISERROR($V1883),"",OFFSET('Smelter Look-up'!$C$4,$V1883-4,0)&amp;"")</f>
        <v/>
      </c>
      <c r="S1883" s="221" t="str">
        <f aca="true">IF(B1883="","",IF(ISERROR(MATCH($E1883,CL,0)),"Unknown",INDIRECT("'C'!$A$"&amp;MATCH($E1883,CL,0)+1)))</f>
        <v/>
      </c>
      <c r="T1883" s="221" t="str">
        <f aca="true">IF(B1883="","",IF(ISERROR(MATCH($J1883,SorP!$B$1:$B$6279,0)),"",INDIRECT("'SorP'!$A$"&amp;MATCH($S1883&amp;$J1883,SorP!C:C,0))))</f>
        <v/>
      </c>
      <c r="U1883" s="222"/>
      <c r="V1883" s="223" t="e">
        <f aca="false">IF(C1883="",NA(),IF(OR(C1883="Smelter not listed",C1883="Smelter not yet identified"),MATCH($B1883&amp;$D1883,'Smelter Look-up'!$J:$J,0),MATCH($B1883&amp;$C1883,'Smelter Look-up'!$J:$J,0)))</f>
        <v>#N/A</v>
      </c>
      <c r="X1883" s="179" t="n">
        <f aca="false">IF(AND(C1883="Smelter not listed",OR(LEN(D1883)=0,LEN(E1883)=0)),1,0)</f>
        <v>0</v>
      </c>
      <c r="AB1883" s="224" t="str">
        <f aca="false">B1883&amp;C1883</f>
        <v/>
      </c>
    </row>
    <row r="1884" s="179" customFormat="true" ht="20.25" hidden="false" customHeight="false" outlineLevel="0" collapsed="false">
      <c r="A1884" s="221"/>
      <c r="B1884" s="211" t="str">
        <f aca="false">IF(LEN(A1884)=0,"",INDEX('Smelter Look-up'!$A:$A,MATCH($A1884,'Smelter Look-up'!$E:$E,0)))</f>
        <v/>
      </c>
      <c r="C1884" s="212" t="str">
        <f aca="false">IF(LEN(A1884)=0,"",INDEX('Smelter Look-up'!$C:$C,MATCH($A1884,'Smelter Look-up'!$E:$E,0)))</f>
        <v/>
      </c>
      <c r="D1884" s="213"/>
      <c r="E1884" s="211" t="str">
        <f aca="true">IF(ISERROR($V1884),"",OFFSET('Smelter Look-up'!$D$4,$V1884-4,0)&amp;"")</f>
        <v/>
      </c>
      <c r="F1884" s="214" t="str">
        <f aca="true">IF(ISERROR($V1884),"",OFFSET('Smelter Look-up'!$E$4,$V1884-4,0))</f>
        <v/>
      </c>
      <c r="G1884" s="214" t="str">
        <f aca="true">IF(C1884=$X$4,IF(ISERROR($V1884),"Enter smelter details","RMI"),IF(ISERROR($V1884),"",OFFSET('Smelter Look-up'!$F$4,$V1884-4,0)))</f>
        <v/>
      </c>
      <c r="H1884" s="215" t="str">
        <f aca="true">IF(ISERROR($V1884),"",OFFSET('Smelter Look-up'!$G$4,$V1884-4,0))</f>
        <v/>
      </c>
      <c r="I1884" s="216" t="str">
        <f aca="true">IF(ISERROR($V1884),"",OFFSET('Smelter Look-up'!$H$4,$V1884-4,0))</f>
        <v/>
      </c>
      <c r="J1884" s="216" t="str">
        <f aca="true">IF(ISERROR($V1884),"",OFFSET('Smelter Look-up'!$I$4,$V1884-4,0))</f>
        <v/>
      </c>
      <c r="K1884" s="217"/>
      <c r="L1884" s="217"/>
      <c r="M1884" s="217"/>
      <c r="N1884" s="217"/>
      <c r="O1884" s="217"/>
      <c r="P1884" s="218"/>
      <c r="Q1884" s="219"/>
      <c r="R1884" s="220" t="str">
        <f aca="true">IF(ISERROR($V1884),"",OFFSET('Smelter Look-up'!$C$4,$V1884-4,0)&amp;"")</f>
        <v/>
      </c>
      <c r="S1884" s="221" t="str">
        <f aca="true">IF(B1884="","",IF(ISERROR(MATCH($E1884,CL,0)),"Unknown",INDIRECT("'C'!$A$"&amp;MATCH($E1884,CL,0)+1)))</f>
        <v/>
      </c>
      <c r="T1884" s="221" t="str">
        <f aca="true">IF(B1884="","",IF(ISERROR(MATCH($J1884,SorP!$B$1:$B$6279,0)),"",INDIRECT("'SorP'!$A$"&amp;MATCH($S1884&amp;$J1884,SorP!C:C,0))))</f>
        <v/>
      </c>
      <c r="U1884" s="222"/>
      <c r="V1884" s="223" t="e">
        <f aca="false">IF(C1884="",NA(),IF(OR(C1884="Smelter not listed",C1884="Smelter not yet identified"),MATCH($B1884&amp;$D1884,'Smelter Look-up'!$J:$J,0),MATCH($B1884&amp;$C1884,'Smelter Look-up'!$J:$J,0)))</f>
        <v>#N/A</v>
      </c>
      <c r="X1884" s="179" t="n">
        <f aca="false">IF(AND(C1884="Smelter not listed",OR(LEN(D1884)=0,LEN(E1884)=0)),1,0)</f>
        <v>0</v>
      </c>
      <c r="AB1884" s="224" t="str">
        <f aca="false">B1884&amp;C1884</f>
        <v/>
      </c>
    </row>
    <row r="1885" s="179" customFormat="true" ht="20.25" hidden="false" customHeight="false" outlineLevel="0" collapsed="false">
      <c r="A1885" s="221"/>
      <c r="B1885" s="211" t="str">
        <f aca="false">IF(LEN(A1885)=0,"",INDEX('Smelter Look-up'!$A:$A,MATCH($A1885,'Smelter Look-up'!$E:$E,0)))</f>
        <v/>
      </c>
      <c r="C1885" s="212" t="str">
        <f aca="false">IF(LEN(A1885)=0,"",INDEX('Smelter Look-up'!$C:$C,MATCH($A1885,'Smelter Look-up'!$E:$E,0)))</f>
        <v/>
      </c>
      <c r="D1885" s="213"/>
      <c r="E1885" s="211" t="str">
        <f aca="true">IF(ISERROR($V1885),"",OFFSET('Smelter Look-up'!$D$4,$V1885-4,0)&amp;"")</f>
        <v/>
      </c>
      <c r="F1885" s="214" t="str">
        <f aca="true">IF(ISERROR($V1885),"",OFFSET('Smelter Look-up'!$E$4,$V1885-4,0))</f>
        <v/>
      </c>
      <c r="G1885" s="214" t="str">
        <f aca="true">IF(C1885=$X$4,IF(ISERROR($V1885),"Enter smelter details","RMI"),IF(ISERROR($V1885),"",OFFSET('Smelter Look-up'!$F$4,$V1885-4,0)))</f>
        <v/>
      </c>
      <c r="H1885" s="215" t="str">
        <f aca="true">IF(ISERROR($V1885),"",OFFSET('Smelter Look-up'!$G$4,$V1885-4,0))</f>
        <v/>
      </c>
      <c r="I1885" s="216" t="str">
        <f aca="true">IF(ISERROR($V1885),"",OFFSET('Smelter Look-up'!$H$4,$V1885-4,0))</f>
        <v/>
      </c>
      <c r="J1885" s="216" t="str">
        <f aca="true">IF(ISERROR($V1885),"",OFFSET('Smelter Look-up'!$I$4,$V1885-4,0))</f>
        <v/>
      </c>
      <c r="K1885" s="217"/>
      <c r="L1885" s="217"/>
      <c r="M1885" s="217"/>
      <c r="N1885" s="217"/>
      <c r="O1885" s="217"/>
      <c r="P1885" s="218"/>
      <c r="Q1885" s="219"/>
      <c r="R1885" s="220" t="str">
        <f aca="true">IF(ISERROR($V1885),"",OFFSET('Smelter Look-up'!$C$4,$V1885-4,0)&amp;"")</f>
        <v/>
      </c>
      <c r="S1885" s="221" t="str">
        <f aca="true">IF(B1885="","",IF(ISERROR(MATCH($E1885,CL,0)),"Unknown",INDIRECT("'C'!$A$"&amp;MATCH($E1885,CL,0)+1)))</f>
        <v/>
      </c>
      <c r="T1885" s="221" t="str">
        <f aca="true">IF(B1885="","",IF(ISERROR(MATCH($J1885,SorP!$B$1:$B$6279,0)),"",INDIRECT("'SorP'!$A$"&amp;MATCH($S1885&amp;$J1885,SorP!C:C,0))))</f>
        <v/>
      </c>
      <c r="U1885" s="222"/>
      <c r="V1885" s="223" t="e">
        <f aca="false">IF(C1885="",NA(),IF(OR(C1885="Smelter not listed",C1885="Smelter not yet identified"),MATCH($B1885&amp;$D1885,'Smelter Look-up'!$J:$J,0),MATCH($B1885&amp;$C1885,'Smelter Look-up'!$J:$J,0)))</f>
        <v>#N/A</v>
      </c>
      <c r="X1885" s="179" t="n">
        <f aca="false">IF(AND(C1885="Smelter not listed",OR(LEN(D1885)=0,LEN(E1885)=0)),1,0)</f>
        <v>0</v>
      </c>
      <c r="AB1885" s="224" t="str">
        <f aca="false">B1885&amp;C1885</f>
        <v/>
      </c>
    </row>
    <row r="1886" s="179" customFormat="true" ht="20.25" hidden="false" customHeight="false" outlineLevel="0" collapsed="false">
      <c r="A1886" s="221"/>
      <c r="B1886" s="211" t="str">
        <f aca="false">IF(LEN(A1886)=0,"",INDEX('Smelter Look-up'!$A:$A,MATCH($A1886,'Smelter Look-up'!$E:$E,0)))</f>
        <v/>
      </c>
      <c r="C1886" s="212" t="str">
        <f aca="false">IF(LEN(A1886)=0,"",INDEX('Smelter Look-up'!$C:$C,MATCH($A1886,'Smelter Look-up'!$E:$E,0)))</f>
        <v/>
      </c>
      <c r="D1886" s="213"/>
      <c r="E1886" s="211" t="str">
        <f aca="true">IF(ISERROR($V1886),"",OFFSET('Smelter Look-up'!$D$4,$V1886-4,0)&amp;"")</f>
        <v/>
      </c>
      <c r="F1886" s="214" t="str">
        <f aca="true">IF(ISERROR($V1886),"",OFFSET('Smelter Look-up'!$E$4,$V1886-4,0))</f>
        <v/>
      </c>
      <c r="G1886" s="214" t="str">
        <f aca="true">IF(C1886=$X$4,IF(ISERROR($V1886),"Enter smelter details","RMI"),IF(ISERROR($V1886),"",OFFSET('Smelter Look-up'!$F$4,$V1886-4,0)))</f>
        <v/>
      </c>
      <c r="H1886" s="215" t="str">
        <f aca="true">IF(ISERROR($V1886),"",OFFSET('Smelter Look-up'!$G$4,$V1886-4,0))</f>
        <v/>
      </c>
      <c r="I1886" s="216" t="str">
        <f aca="true">IF(ISERROR($V1886),"",OFFSET('Smelter Look-up'!$H$4,$V1886-4,0))</f>
        <v/>
      </c>
      <c r="J1886" s="216" t="str">
        <f aca="true">IF(ISERROR($V1886),"",OFFSET('Smelter Look-up'!$I$4,$V1886-4,0))</f>
        <v/>
      </c>
      <c r="K1886" s="217"/>
      <c r="L1886" s="217"/>
      <c r="M1886" s="217"/>
      <c r="N1886" s="217"/>
      <c r="O1886" s="217"/>
      <c r="P1886" s="218"/>
      <c r="Q1886" s="219"/>
      <c r="R1886" s="220" t="str">
        <f aca="true">IF(ISERROR($V1886),"",OFFSET('Smelter Look-up'!$C$4,$V1886-4,0)&amp;"")</f>
        <v/>
      </c>
      <c r="S1886" s="221" t="str">
        <f aca="true">IF(B1886="","",IF(ISERROR(MATCH($E1886,CL,0)),"Unknown",INDIRECT("'C'!$A$"&amp;MATCH($E1886,CL,0)+1)))</f>
        <v/>
      </c>
      <c r="T1886" s="221" t="str">
        <f aca="true">IF(B1886="","",IF(ISERROR(MATCH($J1886,SorP!$B$1:$B$6279,0)),"",INDIRECT("'SorP'!$A$"&amp;MATCH($S1886&amp;$J1886,SorP!C:C,0))))</f>
        <v/>
      </c>
      <c r="U1886" s="222"/>
      <c r="V1886" s="223" t="e">
        <f aca="false">IF(C1886="",NA(),IF(OR(C1886="Smelter not listed",C1886="Smelter not yet identified"),MATCH($B1886&amp;$D1886,'Smelter Look-up'!$J:$J,0),MATCH($B1886&amp;$C1886,'Smelter Look-up'!$J:$J,0)))</f>
        <v>#N/A</v>
      </c>
      <c r="X1886" s="179" t="n">
        <f aca="false">IF(AND(C1886="Smelter not listed",OR(LEN(D1886)=0,LEN(E1886)=0)),1,0)</f>
        <v>0</v>
      </c>
      <c r="AB1886" s="224" t="str">
        <f aca="false">B1886&amp;C1886</f>
        <v/>
      </c>
    </row>
    <row r="1887" s="179" customFormat="true" ht="20.25" hidden="false" customHeight="false" outlineLevel="0" collapsed="false">
      <c r="A1887" s="221"/>
      <c r="B1887" s="211" t="str">
        <f aca="false">IF(LEN(A1887)=0,"",INDEX('Smelter Look-up'!$A:$A,MATCH($A1887,'Smelter Look-up'!$E:$E,0)))</f>
        <v/>
      </c>
      <c r="C1887" s="212" t="str">
        <f aca="false">IF(LEN(A1887)=0,"",INDEX('Smelter Look-up'!$C:$C,MATCH($A1887,'Smelter Look-up'!$E:$E,0)))</f>
        <v/>
      </c>
      <c r="D1887" s="213"/>
      <c r="E1887" s="211" t="str">
        <f aca="true">IF(ISERROR($V1887),"",OFFSET('Smelter Look-up'!$D$4,$V1887-4,0)&amp;"")</f>
        <v/>
      </c>
      <c r="F1887" s="214" t="str">
        <f aca="true">IF(ISERROR($V1887),"",OFFSET('Smelter Look-up'!$E$4,$V1887-4,0))</f>
        <v/>
      </c>
      <c r="G1887" s="214" t="str">
        <f aca="true">IF(C1887=$X$4,IF(ISERROR($V1887),"Enter smelter details","RMI"),IF(ISERROR($V1887),"",OFFSET('Smelter Look-up'!$F$4,$V1887-4,0)))</f>
        <v/>
      </c>
      <c r="H1887" s="215" t="str">
        <f aca="true">IF(ISERROR($V1887),"",OFFSET('Smelter Look-up'!$G$4,$V1887-4,0))</f>
        <v/>
      </c>
      <c r="I1887" s="216" t="str">
        <f aca="true">IF(ISERROR($V1887),"",OFFSET('Smelter Look-up'!$H$4,$V1887-4,0))</f>
        <v/>
      </c>
      <c r="J1887" s="216" t="str">
        <f aca="true">IF(ISERROR($V1887),"",OFFSET('Smelter Look-up'!$I$4,$V1887-4,0))</f>
        <v/>
      </c>
      <c r="K1887" s="217"/>
      <c r="L1887" s="217"/>
      <c r="M1887" s="217"/>
      <c r="N1887" s="217"/>
      <c r="O1887" s="217"/>
      <c r="P1887" s="218"/>
      <c r="Q1887" s="219"/>
      <c r="R1887" s="220" t="str">
        <f aca="true">IF(ISERROR($V1887),"",OFFSET('Smelter Look-up'!$C$4,$V1887-4,0)&amp;"")</f>
        <v/>
      </c>
      <c r="S1887" s="221" t="str">
        <f aca="true">IF(B1887="","",IF(ISERROR(MATCH($E1887,CL,0)),"Unknown",INDIRECT("'C'!$A$"&amp;MATCH($E1887,CL,0)+1)))</f>
        <v/>
      </c>
      <c r="T1887" s="221" t="str">
        <f aca="true">IF(B1887="","",IF(ISERROR(MATCH($J1887,SorP!$B$1:$B$6279,0)),"",INDIRECT("'SorP'!$A$"&amp;MATCH($S1887&amp;$J1887,SorP!C:C,0))))</f>
        <v/>
      </c>
      <c r="U1887" s="222"/>
      <c r="V1887" s="223" t="e">
        <f aca="false">IF(C1887="",NA(),IF(OR(C1887="Smelter not listed",C1887="Smelter not yet identified"),MATCH($B1887&amp;$D1887,'Smelter Look-up'!$J:$J,0),MATCH($B1887&amp;$C1887,'Smelter Look-up'!$J:$J,0)))</f>
        <v>#N/A</v>
      </c>
      <c r="X1887" s="179" t="n">
        <f aca="false">IF(AND(C1887="Smelter not listed",OR(LEN(D1887)=0,LEN(E1887)=0)),1,0)</f>
        <v>0</v>
      </c>
      <c r="AB1887" s="224" t="str">
        <f aca="false">B1887&amp;C1887</f>
        <v/>
      </c>
    </row>
    <row r="1888" s="179" customFormat="true" ht="20.25" hidden="false" customHeight="false" outlineLevel="0" collapsed="false">
      <c r="A1888" s="221"/>
      <c r="B1888" s="211" t="str">
        <f aca="false">IF(LEN(A1888)=0,"",INDEX('Smelter Look-up'!$A:$A,MATCH($A1888,'Smelter Look-up'!$E:$E,0)))</f>
        <v/>
      </c>
      <c r="C1888" s="212" t="str">
        <f aca="false">IF(LEN(A1888)=0,"",INDEX('Smelter Look-up'!$C:$C,MATCH($A1888,'Smelter Look-up'!$E:$E,0)))</f>
        <v/>
      </c>
      <c r="D1888" s="213"/>
      <c r="E1888" s="211" t="str">
        <f aca="true">IF(ISERROR($V1888),"",OFFSET('Smelter Look-up'!$D$4,$V1888-4,0)&amp;"")</f>
        <v/>
      </c>
      <c r="F1888" s="214" t="str">
        <f aca="true">IF(ISERROR($V1888),"",OFFSET('Smelter Look-up'!$E$4,$V1888-4,0))</f>
        <v/>
      </c>
      <c r="G1888" s="214" t="str">
        <f aca="true">IF(C1888=$X$4,IF(ISERROR($V1888),"Enter smelter details","RMI"),IF(ISERROR($V1888),"",OFFSET('Smelter Look-up'!$F$4,$V1888-4,0)))</f>
        <v/>
      </c>
      <c r="H1888" s="215" t="str">
        <f aca="true">IF(ISERROR($V1888),"",OFFSET('Smelter Look-up'!$G$4,$V1888-4,0))</f>
        <v/>
      </c>
      <c r="I1888" s="216" t="str">
        <f aca="true">IF(ISERROR($V1888),"",OFFSET('Smelter Look-up'!$H$4,$V1888-4,0))</f>
        <v/>
      </c>
      <c r="J1888" s="216" t="str">
        <f aca="true">IF(ISERROR($V1888),"",OFFSET('Smelter Look-up'!$I$4,$V1888-4,0))</f>
        <v/>
      </c>
      <c r="K1888" s="217"/>
      <c r="L1888" s="217"/>
      <c r="M1888" s="217"/>
      <c r="N1888" s="217"/>
      <c r="O1888" s="217"/>
      <c r="P1888" s="218"/>
      <c r="Q1888" s="219"/>
      <c r="R1888" s="220" t="str">
        <f aca="true">IF(ISERROR($V1888),"",OFFSET('Smelter Look-up'!$C$4,$V1888-4,0)&amp;"")</f>
        <v/>
      </c>
      <c r="S1888" s="221" t="str">
        <f aca="true">IF(B1888="","",IF(ISERROR(MATCH($E1888,CL,0)),"Unknown",INDIRECT("'C'!$A$"&amp;MATCH($E1888,CL,0)+1)))</f>
        <v/>
      </c>
      <c r="T1888" s="221" t="str">
        <f aca="true">IF(B1888="","",IF(ISERROR(MATCH($J1888,SorP!$B$1:$B$6279,0)),"",INDIRECT("'SorP'!$A$"&amp;MATCH($S1888&amp;$J1888,SorP!C:C,0))))</f>
        <v/>
      </c>
      <c r="U1888" s="222"/>
      <c r="V1888" s="223" t="e">
        <f aca="false">IF(C1888="",NA(),IF(OR(C1888="Smelter not listed",C1888="Smelter not yet identified"),MATCH($B1888&amp;$D1888,'Smelter Look-up'!$J:$J,0),MATCH($B1888&amp;$C1888,'Smelter Look-up'!$J:$J,0)))</f>
        <v>#N/A</v>
      </c>
      <c r="X1888" s="179" t="n">
        <f aca="false">IF(AND(C1888="Smelter not listed",OR(LEN(D1888)=0,LEN(E1888)=0)),1,0)</f>
        <v>0</v>
      </c>
      <c r="AB1888" s="224" t="str">
        <f aca="false">B1888&amp;C1888</f>
        <v/>
      </c>
    </row>
    <row r="1889" s="179" customFormat="true" ht="20.25" hidden="false" customHeight="false" outlineLevel="0" collapsed="false">
      <c r="A1889" s="221"/>
      <c r="B1889" s="211" t="str">
        <f aca="false">IF(LEN(A1889)=0,"",INDEX('Smelter Look-up'!$A:$A,MATCH($A1889,'Smelter Look-up'!$E:$E,0)))</f>
        <v/>
      </c>
      <c r="C1889" s="212" t="str">
        <f aca="false">IF(LEN(A1889)=0,"",INDEX('Smelter Look-up'!$C:$C,MATCH($A1889,'Smelter Look-up'!$E:$E,0)))</f>
        <v/>
      </c>
      <c r="D1889" s="213"/>
      <c r="E1889" s="211" t="str">
        <f aca="true">IF(ISERROR($V1889),"",OFFSET('Smelter Look-up'!$D$4,$V1889-4,0)&amp;"")</f>
        <v/>
      </c>
      <c r="F1889" s="214" t="str">
        <f aca="true">IF(ISERROR($V1889),"",OFFSET('Smelter Look-up'!$E$4,$V1889-4,0))</f>
        <v/>
      </c>
      <c r="G1889" s="214" t="str">
        <f aca="true">IF(C1889=$X$4,IF(ISERROR($V1889),"Enter smelter details","RMI"),IF(ISERROR($V1889),"",OFFSET('Smelter Look-up'!$F$4,$V1889-4,0)))</f>
        <v/>
      </c>
      <c r="H1889" s="215" t="str">
        <f aca="true">IF(ISERROR($V1889),"",OFFSET('Smelter Look-up'!$G$4,$V1889-4,0))</f>
        <v/>
      </c>
      <c r="I1889" s="216" t="str">
        <f aca="true">IF(ISERROR($V1889),"",OFFSET('Smelter Look-up'!$H$4,$V1889-4,0))</f>
        <v/>
      </c>
      <c r="J1889" s="216" t="str">
        <f aca="true">IF(ISERROR($V1889),"",OFFSET('Smelter Look-up'!$I$4,$V1889-4,0))</f>
        <v/>
      </c>
      <c r="K1889" s="217"/>
      <c r="L1889" s="217"/>
      <c r="M1889" s="217"/>
      <c r="N1889" s="217"/>
      <c r="O1889" s="217"/>
      <c r="P1889" s="218"/>
      <c r="Q1889" s="219"/>
      <c r="R1889" s="220" t="str">
        <f aca="true">IF(ISERROR($V1889),"",OFFSET('Smelter Look-up'!$C$4,$V1889-4,0)&amp;"")</f>
        <v/>
      </c>
      <c r="S1889" s="221" t="str">
        <f aca="true">IF(B1889="","",IF(ISERROR(MATCH($E1889,CL,0)),"Unknown",INDIRECT("'C'!$A$"&amp;MATCH($E1889,CL,0)+1)))</f>
        <v/>
      </c>
      <c r="T1889" s="221" t="str">
        <f aca="true">IF(B1889="","",IF(ISERROR(MATCH($J1889,SorP!$B$1:$B$6279,0)),"",INDIRECT("'SorP'!$A$"&amp;MATCH($S1889&amp;$J1889,SorP!C:C,0))))</f>
        <v/>
      </c>
      <c r="U1889" s="222"/>
      <c r="V1889" s="223" t="e">
        <f aca="false">IF(C1889="",NA(),IF(OR(C1889="Smelter not listed",C1889="Smelter not yet identified"),MATCH($B1889&amp;$D1889,'Smelter Look-up'!$J:$J,0),MATCH($B1889&amp;$C1889,'Smelter Look-up'!$J:$J,0)))</f>
        <v>#N/A</v>
      </c>
      <c r="X1889" s="179" t="n">
        <f aca="false">IF(AND(C1889="Smelter not listed",OR(LEN(D1889)=0,LEN(E1889)=0)),1,0)</f>
        <v>0</v>
      </c>
      <c r="AB1889" s="224" t="str">
        <f aca="false">B1889&amp;C1889</f>
        <v/>
      </c>
    </row>
    <row r="1890" s="179" customFormat="true" ht="20.25" hidden="false" customHeight="false" outlineLevel="0" collapsed="false">
      <c r="A1890" s="221"/>
      <c r="B1890" s="211" t="str">
        <f aca="false">IF(LEN(A1890)=0,"",INDEX('Smelter Look-up'!$A:$A,MATCH($A1890,'Smelter Look-up'!$E:$E,0)))</f>
        <v/>
      </c>
      <c r="C1890" s="212" t="str">
        <f aca="false">IF(LEN(A1890)=0,"",INDEX('Smelter Look-up'!$C:$C,MATCH($A1890,'Smelter Look-up'!$E:$E,0)))</f>
        <v/>
      </c>
      <c r="D1890" s="213"/>
      <c r="E1890" s="211" t="str">
        <f aca="true">IF(ISERROR($V1890),"",OFFSET('Smelter Look-up'!$D$4,$V1890-4,0)&amp;"")</f>
        <v/>
      </c>
      <c r="F1890" s="214" t="str">
        <f aca="true">IF(ISERROR($V1890),"",OFFSET('Smelter Look-up'!$E$4,$V1890-4,0))</f>
        <v/>
      </c>
      <c r="G1890" s="214" t="str">
        <f aca="true">IF(C1890=$X$4,IF(ISERROR($V1890),"Enter smelter details","RMI"),IF(ISERROR($V1890),"",OFFSET('Smelter Look-up'!$F$4,$V1890-4,0)))</f>
        <v/>
      </c>
      <c r="H1890" s="215" t="str">
        <f aca="true">IF(ISERROR($V1890),"",OFFSET('Smelter Look-up'!$G$4,$V1890-4,0))</f>
        <v/>
      </c>
      <c r="I1890" s="216" t="str">
        <f aca="true">IF(ISERROR($V1890),"",OFFSET('Smelter Look-up'!$H$4,$V1890-4,0))</f>
        <v/>
      </c>
      <c r="J1890" s="216" t="str">
        <f aca="true">IF(ISERROR($V1890),"",OFFSET('Smelter Look-up'!$I$4,$V1890-4,0))</f>
        <v/>
      </c>
      <c r="K1890" s="217"/>
      <c r="L1890" s="217"/>
      <c r="M1890" s="217"/>
      <c r="N1890" s="217"/>
      <c r="O1890" s="217"/>
      <c r="P1890" s="218"/>
      <c r="Q1890" s="219"/>
      <c r="R1890" s="220" t="str">
        <f aca="true">IF(ISERROR($V1890),"",OFFSET('Smelter Look-up'!$C$4,$V1890-4,0)&amp;"")</f>
        <v/>
      </c>
      <c r="S1890" s="221" t="str">
        <f aca="true">IF(B1890="","",IF(ISERROR(MATCH($E1890,CL,0)),"Unknown",INDIRECT("'C'!$A$"&amp;MATCH($E1890,CL,0)+1)))</f>
        <v/>
      </c>
      <c r="T1890" s="221" t="str">
        <f aca="true">IF(B1890="","",IF(ISERROR(MATCH($J1890,SorP!$B$1:$B$6279,0)),"",INDIRECT("'SorP'!$A$"&amp;MATCH($S1890&amp;$J1890,SorP!C:C,0))))</f>
        <v/>
      </c>
      <c r="U1890" s="222"/>
      <c r="V1890" s="223" t="e">
        <f aca="false">IF(C1890="",NA(),IF(OR(C1890="Smelter not listed",C1890="Smelter not yet identified"),MATCH($B1890&amp;$D1890,'Smelter Look-up'!$J:$J,0),MATCH($B1890&amp;$C1890,'Smelter Look-up'!$J:$J,0)))</f>
        <v>#N/A</v>
      </c>
      <c r="X1890" s="179" t="n">
        <f aca="false">IF(AND(C1890="Smelter not listed",OR(LEN(D1890)=0,LEN(E1890)=0)),1,0)</f>
        <v>0</v>
      </c>
      <c r="AB1890" s="224" t="str">
        <f aca="false">B1890&amp;C1890</f>
        <v/>
      </c>
    </row>
    <row r="1891" s="179" customFormat="true" ht="20.25" hidden="false" customHeight="false" outlineLevel="0" collapsed="false">
      <c r="A1891" s="221"/>
      <c r="B1891" s="211" t="str">
        <f aca="false">IF(LEN(A1891)=0,"",INDEX('Smelter Look-up'!$A:$A,MATCH($A1891,'Smelter Look-up'!$E:$E,0)))</f>
        <v/>
      </c>
      <c r="C1891" s="212" t="str">
        <f aca="false">IF(LEN(A1891)=0,"",INDEX('Smelter Look-up'!$C:$C,MATCH($A1891,'Smelter Look-up'!$E:$E,0)))</f>
        <v/>
      </c>
      <c r="D1891" s="213"/>
      <c r="E1891" s="211" t="str">
        <f aca="true">IF(ISERROR($V1891),"",OFFSET('Smelter Look-up'!$D$4,$V1891-4,0)&amp;"")</f>
        <v/>
      </c>
      <c r="F1891" s="214" t="str">
        <f aca="true">IF(ISERROR($V1891),"",OFFSET('Smelter Look-up'!$E$4,$V1891-4,0))</f>
        <v/>
      </c>
      <c r="G1891" s="214" t="str">
        <f aca="true">IF(C1891=$X$4,IF(ISERROR($V1891),"Enter smelter details","RMI"),IF(ISERROR($V1891),"",OFFSET('Smelter Look-up'!$F$4,$V1891-4,0)))</f>
        <v/>
      </c>
      <c r="H1891" s="215" t="str">
        <f aca="true">IF(ISERROR($V1891),"",OFFSET('Smelter Look-up'!$G$4,$V1891-4,0))</f>
        <v/>
      </c>
      <c r="I1891" s="216" t="str">
        <f aca="true">IF(ISERROR($V1891),"",OFFSET('Smelter Look-up'!$H$4,$V1891-4,0))</f>
        <v/>
      </c>
      <c r="J1891" s="216" t="str">
        <f aca="true">IF(ISERROR($V1891),"",OFFSET('Smelter Look-up'!$I$4,$V1891-4,0))</f>
        <v/>
      </c>
      <c r="K1891" s="217"/>
      <c r="L1891" s="217"/>
      <c r="M1891" s="217"/>
      <c r="N1891" s="217"/>
      <c r="O1891" s="217"/>
      <c r="P1891" s="218"/>
      <c r="Q1891" s="219"/>
      <c r="R1891" s="220" t="str">
        <f aca="true">IF(ISERROR($V1891),"",OFFSET('Smelter Look-up'!$C$4,$V1891-4,0)&amp;"")</f>
        <v/>
      </c>
      <c r="S1891" s="221" t="str">
        <f aca="true">IF(B1891="","",IF(ISERROR(MATCH($E1891,CL,0)),"Unknown",INDIRECT("'C'!$A$"&amp;MATCH($E1891,CL,0)+1)))</f>
        <v/>
      </c>
      <c r="T1891" s="221" t="str">
        <f aca="true">IF(B1891="","",IF(ISERROR(MATCH($J1891,SorP!$B$1:$B$6279,0)),"",INDIRECT("'SorP'!$A$"&amp;MATCH($S1891&amp;$J1891,SorP!C:C,0))))</f>
        <v/>
      </c>
      <c r="U1891" s="222"/>
      <c r="V1891" s="223" t="e">
        <f aca="false">IF(C1891="",NA(),IF(OR(C1891="Smelter not listed",C1891="Smelter not yet identified"),MATCH($B1891&amp;$D1891,'Smelter Look-up'!$J:$J,0),MATCH($B1891&amp;$C1891,'Smelter Look-up'!$J:$J,0)))</f>
        <v>#N/A</v>
      </c>
      <c r="X1891" s="179" t="n">
        <f aca="false">IF(AND(C1891="Smelter not listed",OR(LEN(D1891)=0,LEN(E1891)=0)),1,0)</f>
        <v>0</v>
      </c>
      <c r="AB1891" s="224" t="str">
        <f aca="false">B1891&amp;C1891</f>
        <v/>
      </c>
    </row>
    <row r="1892" s="179" customFormat="true" ht="20.25" hidden="false" customHeight="false" outlineLevel="0" collapsed="false">
      <c r="A1892" s="221"/>
      <c r="B1892" s="211" t="str">
        <f aca="false">IF(LEN(A1892)=0,"",INDEX('Smelter Look-up'!$A:$A,MATCH($A1892,'Smelter Look-up'!$E:$E,0)))</f>
        <v/>
      </c>
      <c r="C1892" s="212" t="str">
        <f aca="false">IF(LEN(A1892)=0,"",INDEX('Smelter Look-up'!$C:$C,MATCH($A1892,'Smelter Look-up'!$E:$E,0)))</f>
        <v/>
      </c>
      <c r="D1892" s="213"/>
      <c r="E1892" s="211" t="str">
        <f aca="true">IF(ISERROR($V1892),"",OFFSET('Smelter Look-up'!$D$4,$V1892-4,0)&amp;"")</f>
        <v/>
      </c>
      <c r="F1892" s="214" t="str">
        <f aca="true">IF(ISERROR($V1892),"",OFFSET('Smelter Look-up'!$E$4,$V1892-4,0))</f>
        <v/>
      </c>
      <c r="G1892" s="214" t="str">
        <f aca="true">IF(C1892=$X$4,IF(ISERROR($V1892),"Enter smelter details","RMI"),IF(ISERROR($V1892),"",OFFSET('Smelter Look-up'!$F$4,$V1892-4,0)))</f>
        <v/>
      </c>
      <c r="H1892" s="215" t="str">
        <f aca="true">IF(ISERROR($V1892),"",OFFSET('Smelter Look-up'!$G$4,$V1892-4,0))</f>
        <v/>
      </c>
      <c r="I1892" s="216" t="str">
        <f aca="true">IF(ISERROR($V1892),"",OFFSET('Smelter Look-up'!$H$4,$V1892-4,0))</f>
        <v/>
      </c>
      <c r="J1892" s="216" t="str">
        <f aca="true">IF(ISERROR($V1892),"",OFFSET('Smelter Look-up'!$I$4,$V1892-4,0))</f>
        <v/>
      </c>
      <c r="K1892" s="217"/>
      <c r="L1892" s="217"/>
      <c r="M1892" s="217"/>
      <c r="N1892" s="217"/>
      <c r="O1892" s="217"/>
      <c r="P1892" s="218"/>
      <c r="Q1892" s="219"/>
      <c r="R1892" s="220" t="str">
        <f aca="true">IF(ISERROR($V1892),"",OFFSET('Smelter Look-up'!$C$4,$V1892-4,0)&amp;"")</f>
        <v/>
      </c>
      <c r="S1892" s="221" t="str">
        <f aca="true">IF(B1892="","",IF(ISERROR(MATCH($E1892,CL,0)),"Unknown",INDIRECT("'C'!$A$"&amp;MATCH($E1892,CL,0)+1)))</f>
        <v/>
      </c>
      <c r="T1892" s="221" t="str">
        <f aca="true">IF(B1892="","",IF(ISERROR(MATCH($J1892,SorP!$B$1:$B$6279,0)),"",INDIRECT("'SorP'!$A$"&amp;MATCH($S1892&amp;$J1892,SorP!C:C,0))))</f>
        <v/>
      </c>
      <c r="U1892" s="222"/>
      <c r="V1892" s="223" t="e">
        <f aca="false">IF(C1892="",NA(),IF(OR(C1892="Smelter not listed",C1892="Smelter not yet identified"),MATCH($B1892&amp;$D1892,'Smelter Look-up'!$J:$J,0),MATCH($B1892&amp;$C1892,'Smelter Look-up'!$J:$J,0)))</f>
        <v>#N/A</v>
      </c>
      <c r="X1892" s="179" t="n">
        <f aca="false">IF(AND(C1892="Smelter not listed",OR(LEN(D1892)=0,LEN(E1892)=0)),1,0)</f>
        <v>0</v>
      </c>
      <c r="AB1892" s="224" t="str">
        <f aca="false">B1892&amp;C1892</f>
        <v/>
      </c>
    </row>
    <row r="1893" s="179" customFormat="true" ht="20.25" hidden="false" customHeight="false" outlineLevel="0" collapsed="false">
      <c r="A1893" s="221"/>
      <c r="B1893" s="211" t="str">
        <f aca="false">IF(LEN(A1893)=0,"",INDEX('Smelter Look-up'!$A:$A,MATCH($A1893,'Smelter Look-up'!$E:$E,0)))</f>
        <v/>
      </c>
      <c r="C1893" s="212" t="str">
        <f aca="false">IF(LEN(A1893)=0,"",INDEX('Smelter Look-up'!$C:$C,MATCH($A1893,'Smelter Look-up'!$E:$E,0)))</f>
        <v/>
      </c>
      <c r="D1893" s="213"/>
      <c r="E1893" s="211" t="str">
        <f aca="true">IF(ISERROR($V1893),"",OFFSET('Smelter Look-up'!$D$4,$V1893-4,0)&amp;"")</f>
        <v/>
      </c>
      <c r="F1893" s="214" t="str">
        <f aca="true">IF(ISERROR($V1893),"",OFFSET('Smelter Look-up'!$E$4,$V1893-4,0))</f>
        <v/>
      </c>
      <c r="G1893" s="214" t="str">
        <f aca="true">IF(C1893=$X$4,IF(ISERROR($V1893),"Enter smelter details","RMI"),IF(ISERROR($V1893),"",OFFSET('Smelter Look-up'!$F$4,$V1893-4,0)))</f>
        <v/>
      </c>
      <c r="H1893" s="215" t="str">
        <f aca="true">IF(ISERROR($V1893),"",OFFSET('Smelter Look-up'!$G$4,$V1893-4,0))</f>
        <v/>
      </c>
      <c r="I1893" s="216" t="str">
        <f aca="true">IF(ISERROR($V1893),"",OFFSET('Smelter Look-up'!$H$4,$V1893-4,0))</f>
        <v/>
      </c>
      <c r="J1893" s="216" t="str">
        <f aca="true">IF(ISERROR($V1893),"",OFFSET('Smelter Look-up'!$I$4,$V1893-4,0))</f>
        <v/>
      </c>
      <c r="K1893" s="217"/>
      <c r="L1893" s="217"/>
      <c r="M1893" s="217"/>
      <c r="N1893" s="217"/>
      <c r="O1893" s="217"/>
      <c r="P1893" s="218"/>
      <c r="Q1893" s="219"/>
      <c r="R1893" s="220" t="str">
        <f aca="true">IF(ISERROR($V1893),"",OFFSET('Smelter Look-up'!$C$4,$V1893-4,0)&amp;"")</f>
        <v/>
      </c>
      <c r="S1893" s="221" t="str">
        <f aca="true">IF(B1893="","",IF(ISERROR(MATCH($E1893,CL,0)),"Unknown",INDIRECT("'C'!$A$"&amp;MATCH($E1893,CL,0)+1)))</f>
        <v/>
      </c>
      <c r="T1893" s="221" t="str">
        <f aca="true">IF(B1893="","",IF(ISERROR(MATCH($J1893,SorP!$B$1:$B$6279,0)),"",INDIRECT("'SorP'!$A$"&amp;MATCH($S1893&amp;$J1893,SorP!C:C,0))))</f>
        <v/>
      </c>
      <c r="U1893" s="222"/>
      <c r="V1893" s="223" t="e">
        <f aca="false">IF(C1893="",NA(),IF(OR(C1893="Smelter not listed",C1893="Smelter not yet identified"),MATCH($B1893&amp;$D1893,'Smelter Look-up'!$J:$J,0),MATCH($B1893&amp;$C1893,'Smelter Look-up'!$J:$J,0)))</f>
        <v>#N/A</v>
      </c>
      <c r="X1893" s="179" t="n">
        <f aca="false">IF(AND(C1893="Smelter not listed",OR(LEN(D1893)=0,LEN(E1893)=0)),1,0)</f>
        <v>0</v>
      </c>
      <c r="AB1893" s="224" t="str">
        <f aca="false">B1893&amp;C1893</f>
        <v/>
      </c>
    </row>
    <row r="1894" s="179" customFormat="true" ht="20.25" hidden="false" customHeight="false" outlineLevel="0" collapsed="false">
      <c r="A1894" s="221"/>
      <c r="B1894" s="211" t="str">
        <f aca="false">IF(LEN(A1894)=0,"",INDEX('Smelter Look-up'!$A:$A,MATCH($A1894,'Smelter Look-up'!$E:$E,0)))</f>
        <v/>
      </c>
      <c r="C1894" s="212" t="str">
        <f aca="false">IF(LEN(A1894)=0,"",INDEX('Smelter Look-up'!$C:$C,MATCH($A1894,'Smelter Look-up'!$E:$E,0)))</f>
        <v/>
      </c>
      <c r="D1894" s="213"/>
      <c r="E1894" s="211" t="str">
        <f aca="true">IF(ISERROR($V1894),"",OFFSET('Smelter Look-up'!$D$4,$V1894-4,0)&amp;"")</f>
        <v/>
      </c>
      <c r="F1894" s="214" t="str">
        <f aca="true">IF(ISERROR($V1894),"",OFFSET('Smelter Look-up'!$E$4,$V1894-4,0))</f>
        <v/>
      </c>
      <c r="G1894" s="214" t="str">
        <f aca="true">IF(C1894=$X$4,IF(ISERROR($V1894),"Enter smelter details","RMI"),IF(ISERROR($V1894),"",OFFSET('Smelter Look-up'!$F$4,$V1894-4,0)))</f>
        <v/>
      </c>
      <c r="H1894" s="215" t="str">
        <f aca="true">IF(ISERROR($V1894),"",OFFSET('Smelter Look-up'!$G$4,$V1894-4,0))</f>
        <v/>
      </c>
      <c r="I1894" s="216" t="str">
        <f aca="true">IF(ISERROR($V1894),"",OFFSET('Smelter Look-up'!$H$4,$V1894-4,0))</f>
        <v/>
      </c>
      <c r="J1894" s="216" t="str">
        <f aca="true">IF(ISERROR($V1894),"",OFFSET('Smelter Look-up'!$I$4,$V1894-4,0))</f>
        <v/>
      </c>
      <c r="K1894" s="217"/>
      <c r="L1894" s="217"/>
      <c r="M1894" s="217"/>
      <c r="N1894" s="217"/>
      <c r="O1894" s="217"/>
      <c r="P1894" s="218"/>
      <c r="Q1894" s="219"/>
      <c r="R1894" s="220" t="str">
        <f aca="true">IF(ISERROR($V1894),"",OFFSET('Smelter Look-up'!$C$4,$V1894-4,0)&amp;"")</f>
        <v/>
      </c>
      <c r="S1894" s="221" t="str">
        <f aca="true">IF(B1894="","",IF(ISERROR(MATCH($E1894,CL,0)),"Unknown",INDIRECT("'C'!$A$"&amp;MATCH($E1894,CL,0)+1)))</f>
        <v/>
      </c>
      <c r="T1894" s="221" t="str">
        <f aca="true">IF(B1894="","",IF(ISERROR(MATCH($J1894,SorP!$B$1:$B$6279,0)),"",INDIRECT("'SorP'!$A$"&amp;MATCH($S1894&amp;$J1894,SorP!C:C,0))))</f>
        <v/>
      </c>
      <c r="U1894" s="222"/>
      <c r="V1894" s="223" t="e">
        <f aca="false">IF(C1894="",NA(),IF(OR(C1894="Smelter not listed",C1894="Smelter not yet identified"),MATCH($B1894&amp;$D1894,'Smelter Look-up'!$J:$J,0),MATCH($B1894&amp;$C1894,'Smelter Look-up'!$J:$J,0)))</f>
        <v>#N/A</v>
      </c>
      <c r="X1894" s="179" t="n">
        <f aca="false">IF(AND(C1894="Smelter not listed",OR(LEN(D1894)=0,LEN(E1894)=0)),1,0)</f>
        <v>0</v>
      </c>
      <c r="AB1894" s="224" t="str">
        <f aca="false">B1894&amp;C1894</f>
        <v/>
      </c>
    </row>
    <row r="1895" s="179" customFormat="true" ht="20.25" hidden="false" customHeight="false" outlineLevel="0" collapsed="false">
      <c r="A1895" s="221"/>
      <c r="B1895" s="211" t="str">
        <f aca="false">IF(LEN(A1895)=0,"",INDEX('Smelter Look-up'!$A:$A,MATCH($A1895,'Smelter Look-up'!$E:$E,0)))</f>
        <v/>
      </c>
      <c r="C1895" s="212" t="str">
        <f aca="false">IF(LEN(A1895)=0,"",INDEX('Smelter Look-up'!$C:$C,MATCH($A1895,'Smelter Look-up'!$E:$E,0)))</f>
        <v/>
      </c>
      <c r="D1895" s="213"/>
      <c r="E1895" s="211" t="str">
        <f aca="true">IF(ISERROR($V1895),"",OFFSET('Smelter Look-up'!$D$4,$V1895-4,0)&amp;"")</f>
        <v/>
      </c>
      <c r="F1895" s="214" t="str">
        <f aca="true">IF(ISERROR($V1895),"",OFFSET('Smelter Look-up'!$E$4,$V1895-4,0))</f>
        <v/>
      </c>
      <c r="G1895" s="214" t="str">
        <f aca="true">IF(C1895=$X$4,IF(ISERROR($V1895),"Enter smelter details","RMI"),IF(ISERROR($V1895),"",OFFSET('Smelter Look-up'!$F$4,$V1895-4,0)))</f>
        <v/>
      </c>
      <c r="H1895" s="215" t="str">
        <f aca="true">IF(ISERROR($V1895),"",OFFSET('Smelter Look-up'!$G$4,$V1895-4,0))</f>
        <v/>
      </c>
      <c r="I1895" s="216" t="str">
        <f aca="true">IF(ISERROR($V1895),"",OFFSET('Smelter Look-up'!$H$4,$V1895-4,0))</f>
        <v/>
      </c>
      <c r="J1895" s="216" t="str">
        <f aca="true">IF(ISERROR($V1895),"",OFFSET('Smelter Look-up'!$I$4,$V1895-4,0))</f>
        <v/>
      </c>
      <c r="K1895" s="217"/>
      <c r="L1895" s="217"/>
      <c r="M1895" s="217"/>
      <c r="N1895" s="217"/>
      <c r="O1895" s="217"/>
      <c r="P1895" s="218"/>
      <c r="Q1895" s="219"/>
      <c r="R1895" s="220" t="str">
        <f aca="true">IF(ISERROR($V1895),"",OFFSET('Smelter Look-up'!$C$4,$V1895-4,0)&amp;"")</f>
        <v/>
      </c>
      <c r="S1895" s="221" t="str">
        <f aca="true">IF(B1895="","",IF(ISERROR(MATCH($E1895,CL,0)),"Unknown",INDIRECT("'C'!$A$"&amp;MATCH($E1895,CL,0)+1)))</f>
        <v/>
      </c>
      <c r="T1895" s="221" t="str">
        <f aca="true">IF(B1895="","",IF(ISERROR(MATCH($J1895,SorP!$B$1:$B$6279,0)),"",INDIRECT("'SorP'!$A$"&amp;MATCH($S1895&amp;$J1895,SorP!C:C,0))))</f>
        <v/>
      </c>
      <c r="U1895" s="222"/>
      <c r="V1895" s="223" t="e">
        <f aca="false">IF(C1895="",NA(),IF(OR(C1895="Smelter not listed",C1895="Smelter not yet identified"),MATCH($B1895&amp;$D1895,'Smelter Look-up'!$J:$J,0),MATCH($B1895&amp;$C1895,'Smelter Look-up'!$J:$J,0)))</f>
        <v>#N/A</v>
      </c>
      <c r="X1895" s="179" t="n">
        <f aca="false">IF(AND(C1895="Smelter not listed",OR(LEN(D1895)=0,LEN(E1895)=0)),1,0)</f>
        <v>0</v>
      </c>
      <c r="AB1895" s="224" t="str">
        <f aca="false">B1895&amp;C1895</f>
        <v/>
      </c>
    </row>
    <row r="1896" s="179" customFormat="true" ht="20.25" hidden="false" customHeight="false" outlineLevel="0" collapsed="false">
      <c r="A1896" s="221"/>
      <c r="B1896" s="211" t="str">
        <f aca="false">IF(LEN(A1896)=0,"",INDEX('Smelter Look-up'!$A:$A,MATCH($A1896,'Smelter Look-up'!$E:$E,0)))</f>
        <v/>
      </c>
      <c r="C1896" s="212" t="str">
        <f aca="false">IF(LEN(A1896)=0,"",INDEX('Smelter Look-up'!$C:$C,MATCH($A1896,'Smelter Look-up'!$E:$E,0)))</f>
        <v/>
      </c>
      <c r="D1896" s="213"/>
      <c r="E1896" s="211" t="str">
        <f aca="true">IF(ISERROR($V1896),"",OFFSET('Smelter Look-up'!$D$4,$V1896-4,0)&amp;"")</f>
        <v/>
      </c>
      <c r="F1896" s="214" t="str">
        <f aca="true">IF(ISERROR($V1896),"",OFFSET('Smelter Look-up'!$E$4,$V1896-4,0))</f>
        <v/>
      </c>
      <c r="G1896" s="214" t="str">
        <f aca="true">IF(C1896=$X$4,IF(ISERROR($V1896),"Enter smelter details","RMI"),IF(ISERROR($V1896),"",OFFSET('Smelter Look-up'!$F$4,$V1896-4,0)))</f>
        <v/>
      </c>
      <c r="H1896" s="215" t="str">
        <f aca="true">IF(ISERROR($V1896),"",OFFSET('Smelter Look-up'!$G$4,$V1896-4,0))</f>
        <v/>
      </c>
      <c r="I1896" s="216" t="str">
        <f aca="true">IF(ISERROR($V1896),"",OFFSET('Smelter Look-up'!$H$4,$V1896-4,0))</f>
        <v/>
      </c>
      <c r="J1896" s="216" t="str">
        <f aca="true">IF(ISERROR($V1896),"",OFFSET('Smelter Look-up'!$I$4,$V1896-4,0))</f>
        <v/>
      </c>
      <c r="K1896" s="217"/>
      <c r="L1896" s="217"/>
      <c r="M1896" s="217"/>
      <c r="N1896" s="217"/>
      <c r="O1896" s="217"/>
      <c r="P1896" s="218"/>
      <c r="Q1896" s="219"/>
      <c r="R1896" s="220" t="str">
        <f aca="true">IF(ISERROR($V1896),"",OFFSET('Smelter Look-up'!$C$4,$V1896-4,0)&amp;"")</f>
        <v/>
      </c>
      <c r="S1896" s="221" t="str">
        <f aca="true">IF(B1896="","",IF(ISERROR(MATCH($E1896,CL,0)),"Unknown",INDIRECT("'C'!$A$"&amp;MATCH($E1896,CL,0)+1)))</f>
        <v/>
      </c>
      <c r="T1896" s="221" t="str">
        <f aca="true">IF(B1896="","",IF(ISERROR(MATCH($J1896,SorP!$B$1:$B$6279,0)),"",INDIRECT("'SorP'!$A$"&amp;MATCH($S1896&amp;$J1896,SorP!C:C,0))))</f>
        <v/>
      </c>
      <c r="U1896" s="222"/>
      <c r="V1896" s="223" t="e">
        <f aca="false">IF(C1896="",NA(),IF(OR(C1896="Smelter not listed",C1896="Smelter not yet identified"),MATCH($B1896&amp;$D1896,'Smelter Look-up'!$J:$J,0),MATCH($B1896&amp;$C1896,'Smelter Look-up'!$J:$J,0)))</f>
        <v>#N/A</v>
      </c>
      <c r="X1896" s="179" t="n">
        <f aca="false">IF(AND(C1896="Smelter not listed",OR(LEN(D1896)=0,LEN(E1896)=0)),1,0)</f>
        <v>0</v>
      </c>
      <c r="AB1896" s="224" t="str">
        <f aca="false">B1896&amp;C1896</f>
        <v/>
      </c>
    </row>
    <row r="1897" s="179" customFormat="true" ht="20.25" hidden="false" customHeight="false" outlineLevel="0" collapsed="false">
      <c r="A1897" s="221"/>
      <c r="B1897" s="211" t="str">
        <f aca="false">IF(LEN(A1897)=0,"",INDEX('Smelter Look-up'!$A:$A,MATCH($A1897,'Smelter Look-up'!$E:$E,0)))</f>
        <v/>
      </c>
      <c r="C1897" s="212" t="str">
        <f aca="false">IF(LEN(A1897)=0,"",INDEX('Smelter Look-up'!$C:$C,MATCH($A1897,'Smelter Look-up'!$E:$E,0)))</f>
        <v/>
      </c>
      <c r="D1897" s="213"/>
      <c r="E1897" s="211" t="str">
        <f aca="true">IF(ISERROR($V1897),"",OFFSET('Smelter Look-up'!$D$4,$V1897-4,0)&amp;"")</f>
        <v/>
      </c>
      <c r="F1897" s="214" t="str">
        <f aca="true">IF(ISERROR($V1897),"",OFFSET('Smelter Look-up'!$E$4,$V1897-4,0))</f>
        <v/>
      </c>
      <c r="G1897" s="214" t="str">
        <f aca="true">IF(C1897=$X$4,IF(ISERROR($V1897),"Enter smelter details","RMI"),IF(ISERROR($V1897),"",OFFSET('Smelter Look-up'!$F$4,$V1897-4,0)))</f>
        <v/>
      </c>
      <c r="H1897" s="215" t="str">
        <f aca="true">IF(ISERROR($V1897),"",OFFSET('Smelter Look-up'!$G$4,$V1897-4,0))</f>
        <v/>
      </c>
      <c r="I1897" s="216" t="str">
        <f aca="true">IF(ISERROR($V1897),"",OFFSET('Smelter Look-up'!$H$4,$V1897-4,0))</f>
        <v/>
      </c>
      <c r="J1897" s="216" t="str">
        <f aca="true">IF(ISERROR($V1897),"",OFFSET('Smelter Look-up'!$I$4,$V1897-4,0))</f>
        <v/>
      </c>
      <c r="K1897" s="217"/>
      <c r="L1897" s="217"/>
      <c r="M1897" s="217"/>
      <c r="N1897" s="217"/>
      <c r="O1897" s="217"/>
      <c r="P1897" s="218"/>
      <c r="Q1897" s="219"/>
      <c r="R1897" s="220" t="str">
        <f aca="true">IF(ISERROR($V1897),"",OFFSET('Smelter Look-up'!$C$4,$V1897-4,0)&amp;"")</f>
        <v/>
      </c>
      <c r="S1897" s="221" t="str">
        <f aca="true">IF(B1897="","",IF(ISERROR(MATCH($E1897,CL,0)),"Unknown",INDIRECT("'C'!$A$"&amp;MATCH($E1897,CL,0)+1)))</f>
        <v/>
      </c>
      <c r="T1897" s="221" t="str">
        <f aca="true">IF(B1897="","",IF(ISERROR(MATCH($J1897,SorP!$B$1:$B$6279,0)),"",INDIRECT("'SorP'!$A$"&amp;MATCH($S1897&amp;$J1897,SorP!C:C,0))))</f>
        <v/>
      </c>
      <c r="U1897" s="222"/>
      <c r="V1897" s="223" t="e">
        <f aca="false">IF(C1897="",NA(),IF(OR(C1897="Smelter not listed",C1897="Smelter not yet identified"),MATCH($B1897&amp;$D1897,'Smelter Look-up'!$J:$J,0),MATCH($B1897&amp;$C1897,'Smelter Look-up'!$J:$J,0)))</f>
        <v>#N/A</v>
      </c>
      <c r="X1897" s="179" t="n">
        <f aca="false">IF(AND(C1897="Smelter not listed",OR(LEN(D1897)=0,LEN(E1897)=0)),1,0)</f>
        <v>0</v>
      </c>
      <c r="AB1897" s="224" t="str">
        <f aca="false">B1897&amp;C1897</f>
        <v/>
      </c>
    </row>
    <row r="1898" s="179" customFormat="true" ht="20.25" hidden="false" customHeight="false" outlineLevel="0" collapsed="false">
      <c r="A1898" s="221"/>
      <c r="B1898" s="211" t="str">
        <f aca="false">IF(LEN(A1898)=0,"",INDEX('Smelter Look-up'!$A:$A,MATCH($A1898,'Smelter Look-up'!$E:$E,0)))</f>
        <v/>
      </c>
      <c r="C1898" s="212" t="str">
        <f aca="false">IF(LEN(A1898)=0,"",INDEX('Smelter Look-up'!$C:$C,MATCH($A1898,'Smelter Look-up'!$E:$E,0)))</f>
        <v/>
      </c>
      <c r="D1898" s="213"/>
      <c r="E1898" s="211" t="str">
        <f aca="true">IF(ISERROR($V1898),"",OFFSET('Smelter Look-up'!$D$4,$V1898-4,0)&amp;"")</f>
        <v/>
      </c>
      <c r="F1898" s="214" t="str">
        <f aca="true">IF(ISERROR($V1898),"",OFFSET('Smelter Look-up'!$E$4,$V1898-4,0))</f>
        <v/>
      </c>
      <c r="G1898" s="214" t="str">
        <f aca="true">IF(C1898=$X$4,IF(ISERROR($V1898),"Enter smelter details","RMI"),IF(ISERROR($V1898),"",OFFSET('Smelter Look-up'!$F$4,$V1898-4,0)))</f>
        <v/>
      </c>
      <c r="H1898" s="215" t="str">
        <f aca="true">IF(ISERROR($V1898),"",OFFSET('Smelter Look-up'!$G$4,$V1898-4,0))</f>
        <v/>
      </c>
      <c r="I1898" s="216" t="str">
        <f aca="true">IF(ISERROR($V1898),"",OFFSET('Smelter Look-up'!$H$4,$V1898-4,0))</f>
        <v/>
      </c>
      <c r="J1898" s="216" t="str">
        <f aca="true">IF(ISERROR($V1898),"",OFFSET('Smelter Look-up'!$I$4,$V1898-4,0))</f>
        <v/>
      </c>
      <c r="K1898" s="217"/>
      <c r="L1898" s="217"/>
      <c r="M1898" s="217"/>
      <c r="N1898" s="217"/>
      <c r="O1898" s="217"/>
      <c r="P1898" s="218"/>
      <c r="Q1898" s="219"/>
      <c r="R1898" s="220" t="str">
        <f aca="true">IF(ISERROR($V1898),"",OFFSET('Smelter Look-up'!$C$4,$V1898-4,0)&amp;"")</f>
        <v/>
      </c>
      <c r="S1898" s="221" t="str">
        <f aca="true">IF(B1898="","",IF(ISERROR(MATCH($E1898,CL,0)),"Unknown",INDIRECT("'C'!$A$"&amp;MATCH($E1898,CL,0)+1)))</f>
        <v/>
      </c>
      <c r="T1898" s="221" t="str">
        <f aca="true">IF(B1898="","",IF(ISERROR(MATCH($J1898,SorP!$B$1:$B$6279,0)),"",INDIRECT("'SorP'!$A$"&amp;MATCH($S1898&amp;$J1898,SorP!C:C,0))))</f>
        <v/>
      </c>
      <c r="U1898" s="222"/>
      <c r="V1898" s="223" t="e">
        <f aca="false">IF(C1898="",NA(),IF(OR(C1898="Smelter not listed",C1898="Smelter not yet identified"),MATCH($B1898&amp;$D1898,'Smelter Look-up'!$J:$J,0),MATCH($B1898&amp;$C1898,'Smelter Look-up'!$J:$J,0)))</f>
        <v>#N/A</v>
      </c>
      <c r="X1898" s="179" t="n">
        <f aca="false">IF(AND(C1898="Smelter not listed",OR(LEN(D1898)=0,LEN(E1898)=0)),1,0)</f>
        <v>0</v>
      </c>
      <c r="AB1898" s="224" t="str">
        <f aca="false">B1898&amp;C1898</f>
        <v/>
      </c>
    </row>
    <row r="1899" s="179" customFormat="true" ht="20.25" hidden="false" customHeight="false" outlineLevel="0" collapsed="false">
      <c r="A1899" s="221"/>
      <c r="B1899" s="211" t="str">
        <f aca="false">IF(LEN(A1899)=0,"",INDEX('Smelter Look-up'!$A:$A,MATCH($A1899,'Smelter Look-up'!$E:$E,0)))</f>
        <v/>
      </c>
      <c r="C1899" s="212" t="str">
        <f aca="false">IF(LEN(A1899)=0,"",INDEX('Smelter Look-up'!$C:$C,MATCH($A1899,'Smelter Look-up'!$E:$E,0)))</f>
        <v/>
      </c>
      <c r="D1899" s="213"/>
      <c r="E1899" s="211" t="str">
        <f aca="true">IF(ISERROR($V1899),"",OFFSET('Smelter Look-up'!$D$4,$V1899-4,0)&amp;"")</f>
        <v/>
      </c>
      <c r="F1899" s="214" t="str">
        <f aca="true">IF(ISERROR($V1899),"",OFFSET('Smelter Look-up'!$E$4,$V1899-4,0))</f>
        <v/>
      </c>
      <c r="G1899" s="214" t="str">
        <f aca="true">IF(C1899=$X$4,IF(ISERROR($V1899),"Enter smelter details","RMI"),IF(ISERROR($V1899),"",OFFSET('Smelter Look-up'!$F$4,$V1899-4,0)))</f>
        <v/>
      </c>
      <c r="H1899" s="215" t="str">
        <f aca="true">IF(ISERROR($V1899),"",OFFSET('Smelter Look-up'!$G$4,$V1899-4,0))</f>
        <v/>
      </c>
      <c r="I1899" s="216" t="str">
        <f aca="true">IF(ISERROR($V1899),"",OFFSET('Smelter Look-up'!$H$4,$V1899-4,0))</f>
        <v/>
      </c>
      <c r="J1899" s="216" t="str">
        <f aca="true">IF(ISERROR($V1899),"",OFFSET('Smelter Look-up'!$I$4,$V1899-4,0))</f>
        <v/>
      </c>
      <c r="K1899" s="217"/>
      <c r="L1899" s="217"/>
      <c r="M1899" s="217"/>
      <c r="N1899" s="217"/>
      <c r="O1899" s="217"/>
      <c r="P1899" s="218"/>
      <c r="Q1899" s="219"/>
      <c r="R1899" s="220" t="str">
        <f aca="true">IF(ISERROR($V1899),"",OFFSET('Smelter Look-up'!$C$4,$V1899-4,0)&amp;"")</f>
        <v/>
      </c>
      <c r="S1899" s="221" t="str">
        <f aca="true">IF(B1899="","",IF(ISERROR(MATCH($E1899,CL,0)),"Unknown",INDIRECT("'C'!$A$"&amp;MATCH($E1899,CL,0)+1)))</f>
        <v/>
      </c>
      <c r="T1899" s="221" t="str">
        <f aca="true">IF(B1899="","",IF(ISERROR(MATCH($J1899,SorP!$B$1:$B$6279,0)),"",INDIRECT("'SorP'!$A$"&amp;MATCH($S1899&amp;$J1899,SorP!C:C,0))))</f>
        <v/>
      </c>
      <c r="U1899" s="222"/>
      <c r="V1899" s="223" t="e">
        <f aca="false">IF(C1899="",NA(),IF(OR(C1899="Smelter not listed",C1899="Smelter not yet identified"),MATCH($B1899&amp;$D1899,'Smelter Look-up'!$J:$J,0),MATCH($B1899&amp;$C1899,'Smelter Look-up'!$J:$J,0)))</f>
        <v>#N/A</v>
      </c>
      <c r="X1899" s="179" t="n">
        <f aca="false">IF(AND(C1899="Smelter not listed",OR(LEN(D1899)=0,LEN(E1899)=0)),1,0)</f>
        <v>0</v>
      </c>
      <c r="AB1899" s="224" t="str">
        <f aca="false">B1899&amp;C1899</f>
        <v/>
      </c>
    </row>
    <row r="1900" s="179" customFormat="true" ht="20.25" hidden="false" customHeight="false" outlineLevel="0" collapsed="false">
      <c r="A1900" s="221"/>
      <c r="B1900" s="211" t="str">
        <f aca="false">IF(LEN(A1900)=0,"",INDEX('Smelter Look-up'!$A:$A,MATCH($A1900,'Smelter Look-up'!$E:$E,0)))</f>
        <v/>
      </c>
      <c r="C1900" s="212" t="str">
        <f aca="false">IF(LEN(A1900)=0,"",INDEX('Smelter Look-up'!$C:$C,MATCH($A1900,'Smelter Look-up'!$E:$E,0)))</f>
        <v/>
      </c>
      <c r="D1900" s="213"/>
      <c r="E1900" s="211" t="str">
        <f aca="true">IF(ISERROR($V1900),"",OFFSET('Smelter Look-up'!$D$4,$V1900-4,0)&amp;"")</f>
        <v/>
      </c>
      <c r="F1900" s="214" t="str">
        <f aca="true">IF(ISERROR($V1900),"",OFFSET('Smelter Look-up'!$E$4,$V1900-4,0))</f>
        <v/>
      </c>
      <c r="G1900" s="214" t="str">
        <f aca="true">IF(C1900=$X$4,IF(ISERROR($V1900),"Enter smelter details","RMI"),IF(ISERROR($V1900),"",OFFSET('Smelter Look-up'!$F$4,$V1900-4,0)))</f>
        <v/>
      </c>
      <c r="H1900" s="215" t="str">
        <f aca="true">IF(ISERROR($V1900),"",OFFSET('Smelter Look-up'!$G$4,$V1900-4,0))</f>
        <v/>
      </c>
      <c r="I1900" s="216" t="str">
        <f aca="true">IF(ISERROR($V1900),"",OFFSET('Smelter Look-up'!$H$4,$V1900-4,0))</f>
        <v/>
      </c>
      <c r="J1900" s="216" t="str">
        <f aca="true">IF(ISERROR($V1900),"",OFFSET('Smelter Look-up'!$I$4,$V1900-4,0))</f>
        <v/>
      </c>
      <c r="K1900" s="217"/>
      <c r="L1900" s="217"/>
      <c r="M1900" s="217"/>
      <c r="N1900" s="217"/>
      <c r="O1900" s="217"/>
      <c r="P1900" s="218"/>
      <c r="Q1900" s="219"/>
      <c r="R1900" s="220" t="str">
        <f aca="true">IF(ISERROR($V1900),"",OFFSET('Smelter Look-up'!$C$4,$V1900-4,0)&amp;"")</f>
        <v/>
      </c>
      <c r="S1900" s="221" t="str">
        <f aca="true">IF(B1900="","",IF(ISERROR(MATCH($E1900,CL,0)),"Unknown",INDIRECT("'C'!$A$"&amp;MATCH($E1900,CL,0)+1)))</f>
        <v/>
      </c>
      <c r="T1900" s="221" t="str">
        <f aca="true">IF(B1900="","",IF(ISERROR(MATCH($J1900,SorP!$B$1:$B$6279,0)),"",INDIRECT("'SorP'!$A$"&amp;MATCH($S1900&amp;$J1900,SorP!C:C,0))))</f>
        <v/>
      </c>
      <c r="U1900" s="222"/>
      <c r="V1900" s="223" t="e">
        <f aca="false">IF(C1900="",NA(),IF(OR(C1900="Smelter not listed",C1900="Smelter not yet identified"),MATCH($B1900&amp;$D1900,'Smelter Look-up'!$J:$J,0),MATCH($B1900&amp;$C1900,'Smelter Look-up'!$J:$J,0)))</f>
        <v>#N/A</v>
      </c>
      <c r="X1900" s="179" t="n">
        <f aca="false">IF(AND(C1900="Smelter not listed",OR(LEN(D1900)=0,LEN(E1900)=0)),1,0)</f>
        <v>0</v>
      </c>
      <c r="AB1900" s="224" t="str">
        <f aca="false">B1900&amp;C1900</f>
        <v/>
      </c>
    </row>
    <row r="1901" s="179" customFormat="true" ht="20.25" hidden="false" customHeight="false" outlineLevel="0" collapsed="false">
      <c r="A1901" s="221"/>
      <c r="B1901" s="211" t="str">
        <f aca="false">IF(LEN(A1901)=0,"",INDEX('Smelter Look-up'!$A:$A,MATCH($A1901,'Smelter Look-up'!$E:$E,0)))</f>
        <v/>
      </c>
      <c r="C1901" s="212" t="str">
        <f aca="false">IF(LEN(A1901)=0,"",INDEX('Smelter Look-up'!$C:$C,MATCH($A1901,'Smelter Look-up'!$E:$E,0)))</f>
        <v/>
      </c>
      <c r="D1901" s="213"/>
      <c r="E1901" s="211" t="str">
        <f aca="true">IF(ISERROR($V1901),"",OFFSET('Smelter Look-up'!$D$4,$V1901-4,0)&amp;"")</f>
        <v/>
      </c>
      <c r="F1901" s="214" t="str">
        <f aca="true">IF(ISERROR($V1901),"",OFFSET('Smelter Look-up'!$E$4,$V1901-4,0))</f>
        <v/>
      </c>
      <c r="G1901" s="214" t="str">
        <f aca="true">IF(C1901=$X$4,IF(ISERROR($V1901),"Enter smelter details","RMI"),IF(ISERROR($V1901),"",OFFSET('Smelter Look-up'!$F$4,$V1901-4,0)))</f>
        <v/>
      </c>
      <c r="H1901" s="215" t="str">
        <f aca="true">IF(ISERROR($V1901),"",OFFSET('Smelter Look-up'!$G$4,$V1901-4,0))</f>
        <v/>
      </c>
      <c r="I1901" s="216" t="str">
        <f aca="true">IF(ISERROR($V1901),"",OFFSET('Smelter Look-up'!$H$4,$V1901-4,0))</f>
        <v/>
      </c>
      <c r="J1901" s="216" t="str">
        <f aca="true">IF(ISERROR($V1901),"",OFFSET('Smelter Look-up'!$I$4,$V1901-4,0))</f>
        <v/>
      </c>
      <c r="K1901" s="217"/>
      <c r="L1901" s="217"/>
      <c r="M1901" s="217"/>
      <c r="N1901" s="217"/>
      <c r="O1901" s="217"/>
      <c r="P1901" s="218"/>
      <c r="Q1901" s="219"/>
      <c r="R1901" s="220" t="str">
        <f aca="true">IF(ISERROR($V1901),"",OFFSET('Smelter Look-up'!$C$4,$V1901-4,0)&amp;"")</f>
        <v/>
      </c>
      <c r="S1901" s="221" t="str">
        <f aca="true">IF(B1901="","",IF(ISERROR(MATCH($E1901,CL,0)),"Unknown",INDIRECT("'C'!$A$"&amp;MATCH($E1901,CL,0)+1)))</f>
        <v/>
      </c>
      <c r="T1901" s="221" t="str">
        <f aca="true">IF(B1901="","",IF(ISERROR(MATCH($J1901,SorP!$B$1:$B$6279,0)),"",INDIRECT("'SorP'!$A$"&amp;MATCH($S1901&amp;$J1901,SorP!C:C,0))))</f>
        <v/>
      </c>
      <c r="U1901" s="222"/>
      <c r="V1901" s="223" t="e">
        <f aca="false">IF(C1901="",NA(),IF(OR(C1901="Smelter not listed",C1901="Smelter not yet identified"),MATCH($B1901&amp;$D1901,'Smelter Look-up'!$J:$J,0),MATCH($B1901&amp;$C1901,'Smelter Look-up'!$J:$J,0)))</f>
        <v>#N/A</v>
      </c>
      <c r="X1901" s="179" t="n">
        <f aca="false">IF(AND(C1901="Smelter not listed",OR(LEN(D1901)=0,LEN(E1901)=0)),1,0)</f>
        <v>0</v>
      </c>
      <c r="AB1901" s="224" t="str">
        <f aca="false">B1901&amp;C1901</f>
        <v/>
      </c>
    </row>
    <row r="1902" s="179" customFormat="true" ht="20.25" hidden="false" customHeight="false" outlineLevel="0" collapsed="false">
      <c r="A1902" s="221"/>
      <c r="B1902" s="211" t="str">
        <f aca="false">IF(LEN(A1902)=0,"",INDEX('Smelter Look-up'!$A:$A,MATCH($A1902,'Smelter Look-up'!$E:$E,0)))</f>
        <v/>
      </c>
      <c r="C1902" s="212" t="str">
        <f aca="false">IF(LEN(A1902)=0,"",INDEX('Smelter Look-up'!$C:$C,MATCH($A1902,'Smelter Look-up'!$E:$E,0)))</f>
        <v/>
      </c>
      <c r="D1902" s="213"/>
      <c r="E1902" s="211" t="str">
        <f aca="true">IF(ISERROR($V1902),"",OFFSET('Smelter Look-up'!$D$4,$V1902-4,0)&amp;"")</f>
        <v/>
      </c>
      <c r="F1902" s="214" t="str">
        <f aca="true">IF(ISERROR($V1902),"",OFFSET('Smelter Look-up'!$E$4,$V1902-4,0))</f>
        <v/>
      </c>
      <c r="G1902" s="214" t="str">
        <f aca="true">IF(C1902=$X$4,IF(ISERROR($V1902),"Enter smelter details","RMI"),IF(ISERROR($V1902),"",OFFSET('Smelter Look-up'!$F$4,$V1902-4,0)))</f>
        <v/>
      </c>
      <c r="H1902" s="215" t="str">
        <f aca="true">IF(ISERROR($V1902),"",OFFSET('Smelter Look-up'!$G$4,$V1902-4,0))</f>
        <v/>
      </c>
      <c r="I1902" s="216" t="str">
        <f aca="true">IF(ISERROR($V1902),"",OFFSET('Smelter Look-up'!$H$4,$V1902-4,0))</f>
        <v/>
      </c>
      <c r="J1902" s="216" t="str">
        <f aca="true">IF(ISERROR($V1902),"",OFFSET('Smelter Look-up'!$I$4,$V1902-4,0))</f>
        <v/>
      </c>
      <c r="K1902" s="217"/>
      <c r="L1902" s="217"/>
      <c r="M1902" s="217"/>
      <c r="N1902" s="217"/>
      <c r="O1902" s="217"/>
      <c r="P1902" s="218"/>
      <c r="Q1902" s="219"/>
      <c r="R1902" s="220" t="str">
        <f aca="true">IF(ISERROR($V1902),"",OFFSET('Smelter Look-up'!$C$4,$V1902-4,0)&amp;"")</f>
        <v/>
      </c>
      <c r="S1902" s="221" t="str">
        <f aca="true">IF(B1902="","",IF(ISERROR(MATCH($E1902,CL,0)),"Unknown",INDIRECT("'C'!$A$"&amp;MATCH($E1902,CL,0)+1)))</f>
        <v/>
      </c>
      <c r="T1902" s="221" t="str">
        <f aca="true">IF(B1902="","",IF(ISERROR(MATCH($J1902,SorP!$B$1:$B$6279,0)),"",INDIRECT("'SorP'!$A$"&amp;MATCH($S1902&amp;$J1902,SorP!C:C,0))))</f>
        <v/>
      </c>
      <c r="U1902" s="222"/>
      <c r="V1902" s="223" t="e">
        <f aca="false">IF(C1902="",NA(),IF(OR(C1902="Smelter not listed",C1902="Smelter not yet identified"),MATCH($B1902&amp;$D1902,'Smelter Look-up'!$J:$J,0),MATCH($B1902&amp;$C1902,'Smelter Look-up'!$J:$J,0)))</f>
        <v>#N/A</v>
      </c>
      <c r="X1902" s="179" t="n">
        <f aca="false">IF(AND(C1902="Smelter not listed",OR(LEN(D1902)=0,LEN(E1902)=0)),1,0)</f>
        <v>0</v>
      </c>
      <c r="AB1902" s="224" t="str">
        <f aca="false">B1902&amp;C1902</f>
        <v/>
      </c>
    </row>
    <row r="1903" s="179" customFormat="true" ht="20.25" hidden="false" customHeight="false" outlineLevel="0" collapsed="false">
      <c r="A1903" s="221"/>
      <c r="B1903" s="211" t="str">
        <f aca="false">IF(LEN(A1903)=0,"",INDEX('Smelter Look-up'!$A:$A,MATCH($A1903,'Smelter Look-up'!$E:$E,0)))</f>
        <v/>
      </c>
      <c r="C1903" s="212" t="str">
        <f aca="false">IF(LEN(A1903)=0,"",INDEX('Smelter Look-up'!$C:$C,MATCH($A1903,'Smelter Look-up'!$E:$E,0)))</f>
        <v/>
      </c>
      <c r="D1903" s="213"/>
      <c r="E1903" s="211" t="str">
        <f aca="true">IF(ISERROR($V1903),"",OFFSET('Smelter Look-up'!$D$4,$V1903-4,0)&amp;"")</f>
        <v/>
      </c>
      <c r="F1903" s="214" t="str">
        <f aca="true">IF(ISERROR($V1903),"",OFFSET('Smelter Look-up'!$E$4,$V1903-4,0))</f>
        <v/>
      </c>
      <c r="G1903" s="214" t="str">
        <f aca="true">IF(C1903=$X$4,IF(ISERROR($V1903),"Enter smelter details","RMI"),IF(ISERROR($V1903),"",OFFSET('Smelter Look-up'!$F$4,$V1903-4,0)))</f>
        <v/>
      </c>
      <c r="H1903" s="215" t="str">
        <f aca="true">IF(ISERROR($V1903),"",OFFSET('Smelter Look-up'!$G$4,$V1903-4,0))</f>
        <v/>
      </c>
      <c r="I1903" s="216" t="str">
        <f aca="true">IF(ISERROR($V1903),"",OFFSET('Smelter Look-up'!$H$4,$V1903-4,0))</f>
        <v/>
      </c>
      <c r="J1903" s="216" t="str">
        <f aca="true">IF(ISERROR($V1903),"",OFFSET('Smelter Look-up'!$I$4,$V1903-4,0))</f>
        <v/>
      </c>
      <c r="K1903" s="217"/>
      <c r="L1903" s="217"/>
      <c r="M1903" s="217"/>
      <c r="N1903" s="217"/>
      <c r="O1903" s="217"/>
      <c r="P1903" s="218"/>
      <c r="Q1903" s="219"/>
      <c r="R1903" s="220" t="str">
        <f aca="true">IF(ISERROR($V1903),"",OFFSET('Smelter Look-up'!$C$4,$V1903-4,0)&amp;"")</f>
        <v/>
      </c>
      <c r="S1903" s="221" t="str">
        <f aca="true">IF(B1903="","",IF(ISERROR(MATCH($E1903,CL,0)),"Unknown",INDIRECT("'C'!$A$"&amp;MATCH($E1903,CL,0)+1)))</f>
        <v/>
      </c>
      <c r="T1903" s="221" t="str">
        <f aca="true">IF(B1903="","",IF(ISERROR(MATCH($J1903,SorP!$B$1:$B$6279,0)),"",INDIRECT("'SorP'!$A$"&amp;MATCH($S1903&amp;$J1903,SorP!C:C,0))))</f>
        <v/>
      </c>
      <c r="U1903" s="222"/>
      <c r="V1903" s="223" t="e">
        <f aca="false">IF(C1903="",NA(),IF(OR(C1903="Smelter not listed",C1903="Smelter not yet identified"),MATCH($B1903&amp;$D1903,'Smelter Look-up'!$J:$J,0),MATCH($B1903&amp;$C1903,'Smelter Look-up'!$J:$J,0)))</f>
        <v>#N/A</v>
      </c>
      <c r="X1903" s="179" t="n">
        <f aca="false">IF(AND(C1903="Smelter not listed",OR(LEN(D1903)=0,LEN(E1903)=0)),1,0)</f>
        <v>0</v>
      </c>
      <c r="AB1903" s="224" t="str">
        <f aca="false">B1903&amp;C1903</f>
        <v/>
      </c>
    </row>
    <row r="1904" s="179" customFormat="true" ht="20.25" hidden="false" customHeight="false" outlineLevel="0" collapsed="false">
      <c r="A1904" s="221"/>
      <c r="B1904" s="211" t="str">
        <f aca="false">IF(LEN(A1904)=0,"",INDEX('Smelter Look-up'!$A:$A,MATCH($A1904,'Smelter Look-up'!$E:$E,0)))</f>
        <v/>
      </c>
      <c r="C1904" s="212" t="str">
        <f aca="false">IF(LEN(A1904)=0,"",INDEX('Smelter Look-up'!$C:$C,MATCH($A1904,'Smelter Look-up'!$E:$E,0)))</f>
        <v/>
      </c>
      <c r="D1904" s="213"/>
      <c r="E1904" s="211" t="str">
        <f aca="true">IF(ISERROR($V1904),"",OFFSET('Smelter Look-up'!$D$4,$V1904-4,0)&amp;"")</f>
        <v/>
      </c>
      <c r="F1904" s="214" t="str">
        <f aca="true">IF(ISERROR($V1904),"",OFFSET('Smelter Look-up'!$E$4,$V1904-4,0))</f>
        <v/>
      </c>
      <c r="G1904" s="214" t="str">
        <f aca="true">IF(C1904=$X$4,IF(ISERROR($V1904),"Enter smelter details","RMI"),IF(ISERROR($V1904),"",OFFSET('Smelter Look-up'!$F$4,$V1904-4,0)))</f>
        <v/>
      </c>
      <c r="H1904" s="215" t="str">
        <f aca="true">IF(ISERROR($V1904),"",OFFSET('Smelter Look-up'!$G$4,$V1904-4,0))</f>
        <v/>
      </c>
      <c r="I1904" s="216" t="str">
        <f aca="true">IF(ISERROR($V1904),"",OFFSET('Smelter Look-up'!$H$4,$V1904-4,0))</f>
        <v/>
      </c>
      <c r="J1904" s="216" t="str">
        <f aca="true">IF(ISERROR($V1904),"",OFFSET('Smelter Look-up'!$I$4,$V1904-4,0))</f>
        <v/>
      </c>
      <c r="K1904" s="217"/>
      <c r="L1904" s="217"/>
      <c r="M1904" s="217"/>
      <c r="N1904" s="217"/>
      <c r="O1904" s="217"/>
      <c r="P1904" s="218"/>
      <c r="Q1904" s="219"/>
      <c r="R1904" s="220" t="str">
        <f aca="true">IF(ISERROR($V1904),"",OFFSET('Smelter Look-up'!$C$4,$V1904-4,0)&amp;"")</f>
        <v/>
      </c>
      <c r="S1904" s="221" t="str">
        <f aca="true">IF(B1904="","",IF(ISERROR(MATCH($E1904,CL,0)),"Unknown",INDIRECT("'C'!$A$"&amp;MATCH($E1904,CL,0)+1)))</f>
        <v/>
      </c>
      <c r="T1904" s="221" t="str">
        <f aca="true">IF(B1904="","",IF(ISERROR(MATCH($J1904,SorP!$B$1:$B$6279,0)),"",INDIRECT("'SorP'!$A$"&amp;MATCH($S1904&amp;$J1904,SorP!C:C,0))))</f>
        <v/>
      </c>
      <c r="U1904" s="222"/>
      <c r="V1904" s="223" t="e">
        <f aca="false">IF(C1904="",NA(),IF(OR(C1904="Smelter not listed",C1904="Smelter not yet identified"),MATCH($B1904&amp;$D1904,'Smelter Look-up'!$J:$J,0),MATCH($B1904&amp;$C1904,'Smelter Look-up'!$J:$J,0)))</f>
        <v>#N/A</v>
      </c>
      <c r="X1904" s="179" t="n">
        <f aca="false">IF(AND(C1904="Smelter not listed",OR(LEN(D1904)=0,LEN(E1904)=0)),1,0)</f>
        <v>0</v>
      </c>
      <c r="AB1904" s="224" t="str">
        <f aca="false">B1904&amp;C1904</f>
        <v/>
      </c>
    </row>
    <row r="1905" s="179" customFormat="true" ht="20.25" hidden="false" customHeight="false" outlineLevel="0" collapsed="false">
      <c r="A1905" s="221"/>
      <c r="B1905" s="211" t="str">
        <f aca="false">IF(LEN(A1905)=0,"",INDEX('Smelter Look-up'!$A:$A,MATCH($A1905,'Smelter Look-up'!$E:$E,0)))</f>
        <v/>
      </c>
      <c r="C1905" s="212" t="str">
        <f aca="false">IF(LEN(A1905)=0,"",INDEX('Smelter Look-up'!$C:$C,MATCH($A1905,'Smelter Look-up'!$E:$E,0)))</f>
        <v/>
      </c>
      <c r="D1905" s="213"/>
      <c r="E1905" s="211" t="str">
        <f aca="true">IF(ISERROR($V1905),"",OFFSET('Smelter Look-up'!$D$4,$V1905-4,0)&amp;"")</f>
        <v/>
      </c>
      <c r="F1905" s="214" t="str">
        <f aca="true">IF(ISERROR($V1905),"",OFFSET('Smelter Look-up'!$E$4,$V1905-4,0))</f>
        <v/>
      </c>
      <c r="G1905" s="214" t="str">
        <f aca="true">IF(C1905=$X$4,IF(ISERROR($V1905),"Enter smelter details","RMI"),IF(ISERROR($V1905),"",OFFSET('Smelter Look-up'!$F$4,$V1905-4,0)))</f>
        <v/>
      </c>
      <c r="H1905" s="215" t="str">
        <f aca="true">IF(ISERROR($V1905),"",OFFSET('Smelter Look-up'!$G$4,$V1905-4,0))</f>
        <v/>
      </c>
      <c r="I1905" s="216" t="str">
        <f aca="true">IF(ISERROR($V1905),"",OFFSET('Smelter Look-up'!$H$4,$V1905-4,0))</f>
        <v/>
      </c>
      <c r="J1905" s="216" t="str">
        <f aca="true">IF(ISERROR($V1905),"",OFFSET('Smelter Look-up'!$I$4,$V1905-4,0))</f>
        <v/>
      </c>
      <c r="K1905" s="217"/>
      <c r="L1905" s="217"/>
      <c r="M1905" s="217"/>
      <c r="N1905" s="217"/>
      <c r="O1905" s="217"/>
      <c r="P1905" s="218"/>
      <c r="Q1905" s="219"/>
      <c r="R1905" s="220" t="str">
        <f aca="true">IF(ISERROR($V1905),"",OFFSET('Smelter Look-up'!$C$4,$V1905-4,0)&amp;"")</f>
        <v/>
      </c>
      <c r="S1905" s="221" t="str">
        <f aca="true">IF(B1905="","",IF(ISERROR(MATCH($E1905,CL,0)),"Unknown",INDIRECT("'C'!$A$"&amp;MATCH($E1905,CL,0)+1)))</f>
        <v/>
      </c>
      <c r="T1905" s="221" t="str">
        <f aca="true">IF(B1905="","",IF(ISERROR(MATCH($J1905,SorP!$B$1:$B$6279,0)),"",INDIRECT("'SorP'!$A$"&amp;MATCH($S1905&amp;$J1905,SorP!C:C,0))))</f>
        <v/>
      </c>
      <c r="U1905" s="222"/>
      <c r="V1905" s="223" t="e">
        <f aca="false">IF(C1905="",NA(),IF(OR(C1905="Smelter not listed",C1905="Smelter not yet identified"),MATCH($B1905&amp;$D1905,'Smelter Look-up'!$J:$J,0),MATCH($B1905&amp;$C1905,'Smelter Look-up'!$J:$J,0)))</f>
        <v>#N/A</v>
      </c>
      <c r="X1905" s="179" t="n">
        <f aca="false">IF(AND(C1905="Smelter not listed",OR(LEN(D1905)=0,LEN(E1905)=0)),1,0)</f>
        <v>0</v>
      </c>
      <c r="AB1905" s="224" t="str">
        <f aca="false">B1905&amp;C1905</f>
        <v/>
      </c>
    </row>
    <row r="1906" s="179" customFormat="true" ht="20.25" hidden="false" customHeight="false" outlineLevel="0" collapsed="false">
      <c r="A1906" s="221"/>
      <c r="B1906" s="211" t="str">
        <f aca="false">IF(LEN(A1906)=0,"",INDEX('Smelter Look-up'!$A:$A,MATCH($A1906,'Smelter Look-up'!$E:$E,0)))</f>
        <v/>
      </c>
      <c r="C1906" s="212" t="str">
        <f aca="false">IF(LEN(A1906)=0,"",INDEX('Smelter Look-up'!$C:$C,MATCH($A1906,'Smelter Look-up'!$E:$E,0)))</f>
        <v/>
      </c>
      <c r="D1906" s="213"/>
      <c r="E1906" s="211" t="str">
        <f aca="true">IF(ISERROR($V1906),"",OFFSET('Smelter Look-up'!$D$4,$V1906-4,0)&amp;"")</f>
        <v/>
      </c>
      <c r="F1906" s="214" t="str">
        <f aca="true">IF(ISERROR($V1906),"",OFFSET('Smelter Look-up'!$E$4,$V1906-4,0))</f>
        <v/>
      </c>
      <c r="G1906" s="214" t="str">
        <f aca="true">IF(C1906=$X$4,IF(ISERROR($V1906),"Enter smelter details","RMI"),IF(ISERROR($V1906),"",OFFSET('Smelter Look-up'!$F$4,$V1906-4,0)))</f>
        <v/>
      </c>
      <c r="H1906" s="215" t="str">
        <f aca="true">IF(ISERROR($V1906),"",OFFSET('Smelter Look-up'!$G$4,$V1906-4,0))</f>
        <v/>
      </c>
      <c r="I1906" s="216" t="str">
        <f aca="true">IF(ISERROR($V1906),"",OFFSET('Smelter Look-up'!$H$4,$V1906-4,0))</f>
        <v/>
      </c>
      <c r="J1906" s="216" t="str">
        <f aca="true">IF(ISERROR($V1906),"",OFFSET('Smelter Look-up'!$I$4,$V1906-4,0))</f>
        <v/>
      </c>
      <c r="K1906" s="217"/>
      <c r="L1906" s="217"/>
      <c r="M1906" s="217"/>
      <c r="N1906" s="217"/>
      <c r="O1906" s="217"/>
      <c r="P1906" s="218"/>
      <c r="Q1906" s="219"/>
      <c r="R1906" s="220" t="str">
        <f aca="true">IF(ISERROR($V1906),"",OFFSET('Smelter Look-up'!$C$4,$V1906-4,0)&amp;"")</f>
        <v/>
      </c>
      <c r="S1906" s="221" t="str">
        <f aca="true">IF(B1906="","",IF(ISERROR(MATCH($E1906,CL,0)),"Unknown",INDIRECT("'C'!$A$"&amp;MATCH($E1906,CL,0)+1)))</f>
        <v/>
      </c>
      <c r="T1906" s="221" t="str">
        <f aca="true">IF(B1906="","",IF(ISERROR(MATCH($J1906,SorP!$B$1:$B$6279,0)),"",INDIRECT("'SorP'!$A$"&amp;MATCH($S1906&amp;$J1906,SorP!C:C,0))))</f>
        <v/>
      </c>
      <c r="U1906" s="222"/>
      <c r="V1906" s="223" t="e">
        <f aca="false">IF(C1906="",NA(),IF(OR(C1906="Smelter not listed",C1906="Smelter not yet identified"),MATCH($B1906&amp;$D1906,'Smelter Look-up'!$J:$J,0),MATCH($B1906&amp;$C1906,'Smelter Look-up'!$J:$J,0)))</f>
        <v>#N/A</v>
      </c>
      <c r="X1906" s="179" t="n">
        <f aca="false">IF(AND(C1906="Smelter not listed",OR(LEN(D1906)=0,LEN(E1906)=0)),1,0)</f>
        <v>0</v>
      </c>
      <c r="AB1906" s="224" t="str">
        <f aca="false">B1906&amp;C1906</f>
        <v/>
      </c>
    </row>
    <row r="1907" s="179" customFormat="true" ht="20.25" hidden="false" customHeight="false" outlineLevel="0" collapsed="false">
      <c r="A1907" s="221"/>
      <c r="B1907" s="211" t="str">
        <f aca="false">IF(LEN(A1907)=0,"",INDEX('Smelter Look-up'!$A:$A,MATCH($A1907,'Smelter Look-up'!$E:$E,0)))</f>
        <v/>
      </c>
      <c r="C1907" s="212" t="str">
        <f aca="false">IF(LEN(A1907)=0,"",INDEX('Smelter Look-up'!$C:$C,MATCH($A1907,'Smelter Look-up'!$E:$E,0)))</f>
        <v/>
      </c>
      <c r="D1907" s="213"/>
      <c r="E1907" s="211" t="str">
        <f aca="true">IF(ISERROR($V1907),"",OFFSET('Smelter Look-up'!$D$4,$V1907-4,0)&amp;"")</f>
        <v/>
      </c>
      <c r="F1907" s="214" t="str">
        <f aca="true">IF(ISERROR($V1907),"",OFFSET('Smelter Look-up'!$E$4,$V1907-4,0))</f>
        <v/>
      </c>
      <c r="G1907" s="214" t="str">
        <f aca="true">IF(C1907=$X$4,IF(ISERROR($V1907),"Enter smelter details","RMI"),IF(ISERROR($V1907),"",OFFSET('Smelter Look-up'!$F$4,$V1907-4,0)))</f>
        <v/>
      </c>
      <c r="H1907" s="215" t="str">
        <f aca="true">IF(ISERROR($V1907),"",OFFSET('Smelter Look-up'!$G$4,$V1907-4,0))</f>
        <v/>
      </c>
      <c r="I1907" s="216" t="str">
        <f aca="true">IF(ISERROR($V1907),"",OFFSET('Smelter Look-up'!$H$4,$V1907-4,0))</f>
        <v/>
      </c>
      <c r="J1907" s="216" t="str">
        <f aca="true">IF(ISERROR($V1907),"",OFFSET('Smelter Look-up'!$I$4,$V1907-4,0))</f>
        <v/>
      </c>
      <c r="K1907" s="217"/>
      <c r="L1907" s="217"/>
      <c r="M1907" s="217"/>
      <c r="N1907" s="217"/>
      <c r="O1907" s="217"/>
      <c r="P1907" s="218"/>
      <c r="Q1907" s="219"/>
      <c r="R1907" s="220" t="str">
        <f aca="true">IF(ISERROR($V1907),"",OFFSET('Smelter Look-up'!$C$4,$V1907-4,0)&amp;"")</f>
        <v/>
      </c>
      <c r="S1907" s="221" t="str">
        <f aca="true">IF(B1907="","",IF(ISERROR(MATCH($E1907,CL,0)),"Unknown",INDIRECT("'C'!$A$"&amp;MATCH($E1907,CL,0)+1)))</f>
        <v/>
      </c>
      <c r="T1907" s="221" t="str">
        <f aca="true">IF(B1907="","",IF(ISERROR(MATCH($J1907,SorP!$B$1:$B$6279,0)),"",INDIRECT("'SorP'!$A$"&amp;MATCH($S1907&amp;$J1907,SorP!C:C,0))))</f>
        <v/>
      </c>
      <c r="U1907" s="222"/>
      <c r="V1907" s="223" t="e">
        <f aca="false">IF(C1907="",NA(),IF(OR(C1907="Smelter not listed",C1907="Smelter not yet identified"),MATCH($B1907&amp;$D1907,'Smelter Look-up'!$J:$J,0),MATCH($B1907&amp;$C1907,'Smelter Look-up'!$J:$J,0)))</f>
        <v>#N/A</v>
      </c>
      <c r="X1907" s="179" t="n">
        <f aca="false">IF(AND(C1907="Smelter not listed",OR(LEN(D1907)=0,LEN(E1907)=0)),1,0)</f>
        <v>0</v>
      </c>
      <c r="AB1907" s="224" t="str">
        <f aca="false">B1907&amp;C1907</f>
        <v/>
      </c>
    </row>
    <row r="1908" s="179" customFormat="true" ht="20.25" hidden="false" customHeight="false" outlineLevel="0" collapsed="false">
      <c r="A1908" s="221"/>
      <c r="B1908" s="211" t="str">
        <f aca="false">IF(LEN(A1908)=0,"",INDEX('Smelter Look-up'!$A:$A,MATCH($A1908,'Smelter Look-up'!$E:$E,0)))</f>
        <v/>
      </c>
      <c r="C1908" s="212" t="str">
        <f aca="false">IF(LEN(A1908)=0,"",INDEX('Smelter Look-up'!$C:$C,MATCH($A1908,'Smelter Look-up'!$E:$E,0)))</f>
        <v/>
      </c>
      <c r="D1908" s="213"/>
      <c r="E1908" s="211" t="str">
        <f aca="true">IF(ISERROR($V1908),"",OFFSET('Smelter Look-up'!$D$4,$V1908-4,0)&amp;"")</f>
        <v/>
      </c>
      <c r="F1908" s="214" t="str">
        <f aca="true">IF(ISERROR($V1908),"",OFFSET('Smelter Look-up'!$E$4,$V1908-4,0))</f>
        <v/>
      </c>
      <c r="G1908" s="214" t="str">
        <f aca="true">IF(C1908=$X$4,IF(ISERROR($V1908),"Enter smelter details","RMI"),IF(ISERROR($V1908),"",OFFSET('Smelter Look-up'!$F$4,$V1908-4,0)))</f>
        <v/>
      </c>
      <c r="H1908" s="215" t="str">
        <f aca="true">IF(ISERROR($V1908),"",OFFSET('Smelter Look-up'!$G$4,$V1908-4,0))</f>
        <v/>
      </c>
      <c r="I1908" s="216" t="str">
        <f aca="true">IF(ISERROR($V1908),"",OFFSET('Smelter Look-up'!$H$4,$V1908-4,0))</f>
        <v/>
      </c>
      <c r="J1908" s="216" t="str">
        <f aca="true">IF(ISERROR($V1908),"",OFFSET('Smelter Look-up'!$I$4,$V1908-4,0))</f>
        <v/>
      </c>
      <c r="K1908" s="217"/>
      <c r="L1908" s="217"/>
      <c r="M1908" s="217"/>
      <c r="N1908" s="217"/>
      <c r="O1908" s="217"/>
      <c r="P1908" s="218"/>
      <c r="Q1908" s="219"/>
      <c r="R1908" s="220" t="str">
        <f aca="true">IF(ISERROR($V1908),"",OFFSET('Smelter Look-up'!$C$4,$V1908-4,0)&amp;"")</f>
        <v/>
      </c>
      <c r="S1908" s="221" t="str">
        <f aca="true">IF(B1908="","",IF(ISERROR(MATCH($E1908,CL,0)),"Unknown",INDIRECT("'C'!$A$"&amp;MATCH($E1908,CL,0)+1)))</f>
        <v/>
      </c>
      <c r="T1908" s="221" t="str">
        <f aca="true">IF(B1908="","",IF(ISERROR(MATCH($J1908,SorP!$B$1:$B$6279,0)),"",INDIRECT("'SorP'!$A$"&amp;MATCH($S1908&amp;$J1908,SorP!C:C,0))))</f>
        <v/>
      </c>
      <c r="U1908" s="222"/>
      <c r="V1908" s="223" t="e">
        <f aca="false">IF(C1908="",NA(),IF(OR(C1908="Smelter not listed",C1908="Smelter not yet identified"),MATCH($B1908&amp;$D1908,'Smelter Look-up'!$J:$J,0),MATCH($B1908&amp;$C1908,'Smelter Look-up'!$J:$J,0)))</f>
        <v>#N/A</v>
      </c>
      <c r="X1908" s="179" t="n">
        <f aca="false">IF(AND(C1908="Smelter not listed",OR(LEN(D1908)=0,LEN(E1908)=0)),1,0)</f>
        <v>0</v>
      </c>
      <c r="AB1908" s="224" t="str">
        <f aca="false">B1908&amp;C1908</f>
        <v/>
      </c>
    </row>
    <row r="1909" s="179" customFormat="true" ht="20.25" hidden="false" customHeight="false" outlineLevel="0" collapsed="false">
      <c r="A1909" s="221"/>
      <c r="B1909" s="211" t="str">
        <f aca="false">IF(LEN(A1909)=0,"",INDEX('Smelter Look-up'!$A:$A,MATCH($A1909,'Smelter Look-up'!$E:$E,0)))</f>
        <v/>
      </c>
      <c r="C1909" s="212" t="str">
        <f aca="false">IF(LEN(A1909)=0,"",INDEX('Smelter Look-up'!$C:$C,MATCH($A1909,'Smelter Look-up'!$E:$E,0)))</f>
        <v/>
      </c>
      <c r="D1909" s="213"/>
      <c r="E1909" s="211" t="str">
        <f aca="true">IF(ISERROR($V1909),"",OFFSET('Smelter Look-up'!$D$4,$V1909-4,0)&amp;"")</f>
        <v/>
      </c>
      <c r="F1909" s="214" t="str">
        <f aca="true">IF(ISERROR($V1909),"",OFFSET('Smelter Look-up'!$E$4,$V1909-4,0))</f>
        <v/>
      </c>
      <c r="G1909" s="214" t="str">
        <f aca="true">IF(C1909=$X$4,IF(ISERROR($V1909),"Enter smelter details","RMI"),IF(ISERROR($V1909),"",OFFSET('Smelter Look-up'!$F$4,$V1909-4,0)))</f>
        <v/>
      </c>
      <c r="H1909" s="215" t="str">
        <f aca="true">IF(ISERROR($V1909),"",OFFSET('Smelter Look-up'!$G$4,$V1909-4,0))</f>
        <v/>
      </c>
      <c r="I1909" s="216" t="str">
        <f aca="true">IF(ISERROR($V1909),"",OFFSET('Smelter Look-up'!$H$4,$V1909-4,0))</f>
        <v/>
      </c>
      <c r="J1909" s="216" t="str">
        <f aca="true">IF(ISERROR($V1909),"",OFFSET('Smelter Look-up'!$I$4,$V1909-4,0))</f>
        <v/>
      </c>
      <c r="K1909" s="217"/>
      <c r="L1909" s="217"/>
      <c r="M1909" s="217"/>
      <c r="N1909" s="217"/>
      <c r="O1909" s="217"/>
      <c r="P1909" s="218"/>
      <c r="Q1909" s="219"/>
      <c r="R1909" s="220" t="str">
        <f aca="true">IF(ISERROR($V1909),"",OFFSET('Smelter Look-up'!$C$4,$V1909-4,0)&amp;"")</f>
        <v/>
      </c>
      <c r="S1909" s="221" t="str">
        <f aca="true">IF(B1909="","",IF(ISERROR(MATCH($E1909,CL,0)),"Unknown",INDIRECT("'C'!$A$"&amp;MATCH($E1909,CL,0)+1)))</f>
        <v/>
      </c>
      <c r="T1909" s="221" t="str">
        <f aca="true">IF(B1909="","",IF(ISERROR(MATCH($J1909,SorP!$B$1:$B$6279,0)),"",INDIRECT("'SorP'!$A$"&amp;MATCH($S1909&amp;$J1909,SorP!C:C,0))))</f>
        <v/>
      </c>
      <c r="U1909" s="222"/>
      <c r="V1909" s="223" t="e">
        <f aca="false">IF(C1909="",NA(),IF(OR(C1909="Smelter not listed",C1909="Smelter not yet identified"),MATCH($B1909&amp;$D1909,'Smelter Look-up'!$J:$J,0),MATCH($B1909&amp;$C1909,'Smelter Look-up'!$J:$J,0)))</f>
        <v>#N/A</v>
      </c>
      <c r="X1909" s="179" t="n">
        <f aca="false">IF(AND(C1909="Smelter not listed",OR(LEN(D1909)=0,LEN(E1909)=0)),1,0)</f>
        <v>0</v>
      </c>
      <c r="AB1909" s="224" t="str">
        <f aca="false">B1909&amp;C1909</f>
        <v/>
      </c>
    </row>
    <row r="1910" s="179" customFormat="true" ht="20.25" hidden="false" customHeight="false" outlineLevel="0" collapsed="false">
      <c r="A1910" s="221"/>
      <c r="B1910" s="211" t="str">
        <f aca="false">IF(LEN(A1910)=0,"",INDEX('Smelter Look-up'!$A:$A,MATCH($A1910,'Smelter Look-up'!$E:$E,0)))</f>
        <v/>
      </c>
      <c r="C1910" s="212" t="str">
        <f aca="false">IF(LEN(A1910)=0,"",INDEX('Smelter Look-up'!$C:$C,MATCH($A1910,'Smelter Look-up'!$E:$E,0)))</f>
        <v/>
      </c>
      <c r="D1910" s="213"/>
      <c r="E1910" s="211" t="str">
        <f aca="true">IF(ISERROR($V1910),"",OFFSET('Smelter Look-up'!$D$4,$V1910-4,0)&amp;"")</f>
        <v/>
      </c>
      <c r="F1910" s="214" t="str">
        <f aca="true">IF(ISERROR($V1910),"",OFFSET('Smelter Look-up'!$E$4,$V1910-4,0))</f>
        <v/>
      </c>
      <c r="G1910" s="214" t="str">
        <f aca="true">IF(C1910=$X$4,IF(ISERROR($V1910),"Enter smelter details","RMI"),IF(ISERROR($V1910),"",OFFSET('Smelter Look-up'!$F$4,$V1910-4,0)))</f>
        <v/>
      </c>
      <c r="H1910" s="215" t="str">
        <f aca="true">IF(ISERROR($V1910),"",OFFSET('Smelter Look-up'!$G$4,$V1910-4,0))</f>
        <v/>
      </c>
      <c r="I1910" s="216" t="str">
        <f aca="true">IF(ISERROR($V1910),"",OFFSET('Smelter Look-up'!$H$4,$V1910-4,0))</f>
        <v/>
      </c>
      <c r="J1910" s="216" t="str">
        <f aca="true">IF(ISERROR($V1910),"",OFFSET('Smelter Look-up'!$I$4,$V1910-4,0))</f>
        <v/>
      </c>
      <c r="K1910" s="217"/>
      <c r="L1910" s="217"/>
      <c r="M1910" s="217"/>
      <c r="N1910" s="217"/>
      <c r="O1910" s="217"/>
      <c r="P1910" s="218"/>
      <c r="Q1910" s="219"/>
      <c r="R1910" s="220" t="str">
        <f aca="true">IF(ISERROR($V1910),"",OFFSET('Smelter Look-up'!$C$4,$V1910-4,0)&amp;"")</f>
        <v/>
      </c>
      <c r="S1910" s="221" t="str">
        <f aca="true">IF(B1910="","",IF(ISERROR(MATCH($E1910,CL,0)),"Unknown",INDIRECT("'C'!$A$"&amp;MATCH($E1910,CL,0)+1)))</f>
        <v/>
      </c>
      <c r="T1910" s="221" t="str">
        <f aca="true">IF(B1910="","",IF(ISERROR(MATCH($J1910,SorP!$B$1:$B$6279,0)),"",INDIRECT("'SorP'!$A$"&amp;MATCH($S1910&amp;$J1910,SorP!C:C,0))))</f>
        <v/>
      </c>
      <c r="U1910" s="222"/>
      <c r="V1910" s="223" t="e">
        <f aca="false">IF(C1910="",NA(),IF(OR(C1910="Smelter not listed",C1910="Smelter not yet identified"),MATCH($B1910&amp;$D1910,'Smelter Look-up'!$J:$J,0),MATCH($B1910&amp;$C1910,'Smelter Look-up'!$J:$J,0)))</f>
        <v>#N/A</v>
      </c>
      <c r="X1910" s="179" t="n">
        <f aca="false">IF(AND(C1910="Smelter not listed",OR(LEN(D1910)=0,LEN(E1910)=0)),1,0)</f>
        <v>0</v>
      </c>
      <c r="AB1910" s="224" t="str">
        <f aca="false">B1910&amp;C1910</f>
        <v/>
      </c>
    </row>
    <row r="1911" s="179" customFormat="true" ht="20.25" hidden="false" customHeight="false" outlineLevel="0" collapsed="false">
      <c r="A1911" s="221"/>
      <c r="B1911" s="211" t="str">
        <f aca="false">IF(LEN(A1911)=0,"",INDEX('Smelter Look-up'!$A:$A,MATCH($A1911,'Smelter Look-up'!$E:$E,0)))</f>
        <v/>
      </c>
      <c r="C1911" s="212" t="str">
        <f aca="false">IF(LEN(A1911)=0,"",INDEX('Smelter Look-up'!$C:$C,MATCH($A1911,'Smelter Look-up'!$E:$E,0)))</f>
        <v/>
      </c>
      <c r="D1911" s="213"/>
      <c r="E1911" s="211" t="str">
        <f aca="true">IF(ISERROR($V1911),"",OFFSET('Smelter Look-up'!$D$4,$V1911-4,0)&amp;"")</f>
        <v/>
      </c>
      <c r="F1911" s="214" t="str">
        <f aca="true">IF(ISERROR($V1911),"",OFFSET('Smelter Look-up'!$E$4,$V1911-4,0))</f>
        <v/>
      </c>
      <c r="G1911" s="214" t="str">
        <f aca="true">IF(C1911=$X$4,IF(ISERROR($V1911),"Enter smelter details","RMI"),IF(ISERROR($V1911),"",OFFSET('Smelter Look-up'!$F$4,$V1911-4,0)))</f>
        <v/>
      </c>
      <c r="H1911" s="215" t="str">
        <f aca="true">IF(ISERROR($V1911),"",OFFSET('Smelter Look-up'!$G$4,$V1911-4,0))</f>
        <v/>
      </c>
      <c r="I1911" s="216" t="str">
        <f aca="true">IF(ISERROR($V1911),"",OFFSET('Smelter Look-up'!$H$4,$V1911-4,0))</f>
        <v/>
      </c>
      <c r="J1911" s="216" t="str">
        <f aca="true">IF(ISERROR($V1911),"",OFFSET('Smelter Look-up'!$I$4,$V1911-4,0))</f>
        <v/>
      </c>
      <c r="K1911" s="217"/>
      <c r="L1911" s="217"/>
      <c r="M1911" s="217"/>
      <c r="N1911" s="217"/>
      <c r="O1911" s="217"/>
      <c r="P1911" s="218"/>
      <c r="Q1911" s="219"/>
      <c r="R1911" s="220" t="str">
        <f aca="true">IF(ISERROR($V1911),"",OFFSET('Smelter Look-up'!$C$4,$V1911-4,0)&amp;"")</f>
        <v/>
      </c>
      <c r="S1911" s="221" t="str">
        <f aca="true">IF(B1911="","",IF(ISERROR(MATCH($E1911,CL,0)),"Unknown",INDIRECT("'C'!$A$"&amp;MATCH($E1911,CL,0)+1)))</f>
        <v/>
      </c>
      <c r="T1911" s="221" t="str">
        <f aca="true">IF(B1911="","",IF(ISERROR(MATCH($J1911,SorP!$B$1:$B$6279,0)),"",INDIRECT("'SorP'!$A$"&amp;MATCH($S1911&amp;$J1911,SorP!C:C,0))))</f>
        <v/>
      </c>
      <c r="U1911" s="222"/>
      <c r="V1911" s="223" t="e">
        <f aca="false">IF(C1911="",NA(),IF(OR(C1911="Smelter not listed",C1911="Smelter not yet identified"),MATCH($B1911&amp;$D1911,'Smelter Look-up'!$J:$J,0),MATCH($B1911&amp;$C1911,'Smelter Look-up'!$J:$J,0)))</f>
        <v>#N/A</v>
      </c>
      <c r="X1911" s="179" t="n">
        <f aca="false">IF(AND(C1911="Smelter not listed",OR(LEN(D1911)=0,LEN(E1911)=0)),1,0)</f>
        <v>0</v>
      </c>
      <c r="AB1911" s="224" t="str">
        <f aca="false">B1911&amp;C1911</f>
        <v/>
      </c>
    </row>
    <row r="1912" s="179" customFormat="true" ht="20.25" hidden="false" customHeight="false" outlineLevel="0" collapsed="false">
      <c r="A1912" s="221"/>
      <c r="B1912" s="211" t="str">
        <f aca="false">IF(LEN(A1912)=0,"",INDEX('Smelter Look-up'!$A:$A,MATCH($A1912,'Smelter Look-up'!$E:$E,0)))</f>
        <v/>
      </c>
      <c r="C1912" s="212" t="str">
        <f aca="false">IF(LEN(A1912)=0,"",INDEX('Smelter Look-up'!$C:$C,MATCH($A1912,'Smelter Look-up'!$E:$E,0)))</f>
        <v/>
      </c>
      <c r="D1912" s="213"/>
      <c r="E1912" s="211" t="str">
        <f aca="true">IF(ISERROR($V1912),"",OFFSET('Smelter Look-up'!$D$4,$V1912-4,0)&amp;"")</f>
        <v/>
      </c>
      <c r="F1912" s="214" t="str">
        <f aca="true">IF(ISERROR($V1912),"",OFFSET('Smelter Look-up'!$E$4,$V1912-4,0))</f>
        <v/>
      </c>
      <c r="G1912" s="214" t="str">
        <f aca="true">IF(C1912=$X$4,IF(ISERROR($V1912),"Enter smelter details","RMI"),IF(ISERROR($V1912),"",OFFSET('Smelter Look-up'!$F$4,$V1912-4,0)))</f>
        <v/>
      </c>
      <c r="H1912" s="215" t="str">
        <f aca="true">IF(ISERROR($V1912),"",OFFSET('Smelter Look-up'!$G$4,$V1912-4,0))</f>
        <v/>
      </c>
      <c r="I1912" s="216" t="str">
        <f aca="true">IF(ISERROR($V1912),"",OFFSET('Smelter Look-up'!$H$4,$V1912-4,0))</f>
        <v/>
      </c>
      <c r="J1912" s="216" t="str">
        <f aca="true">IF(ISERROR($V1912),"",OFFSET('Smelter Look-up'!$I$4,$V1912-4,0))</f>
        <v/>
      </c>
      <c r="K1912" s="217"/>
      <c r="L1912" s="217"/>
      <c r="M1912" s="217"/>
      <c r="N1912" s="217"/>
      <c r="O1912" s="217"/>
      <c r="P1912" s="218"/>
      <c r="Q1912" s="219"/>
      <c r="R1912" s="220" t="str">
        <f aca="true">IF(ISERROR($V1912),"",OFFSET('Smelter Look-up'!$C$4,$V1912-4,0)&amp;"")</f>
        <v/>
      </c>
      <c r="S1912" s="221" t="str">
        <f aca="true">IF(B1912="","",IF(ISERROR(MATCH($E1912,CL,0)),"Unknown",INDIRECT("'C'!$A$"&amp;MATCH($E1912,CL,0)+1)))</f>
        <v/>
      </c>
      <c r="T1912" s="221" t="str">
        <f aca="true">IF(B1912="","",IF(ISERROR(MATCH($J1912,SorP!$B$1:$B$6279,0)),"",INDIRECT("'SorP'!$A$"&amp;MATCH($S1912&amp;$J1912,SorP!C:C,0))))</f>
        <v/>
      </c>
      <c r="U1912" s="222"/>
      <c r="V1912" s="223" t="e">
        <f aca="false">IF(C1912="",NA(),IF(OR(C1912="Smelter not listed",C1912="Smelter not yet identified"),MATCH($B1912&amp;$D1912,'Smelter Look-up'!$J:$J,0),MATCH($B1912&amp;$C1912,'Smelter Look-up'!$J:$J,0)))</f>
        <v>#N/A</v>
      </c>
      <c r="X1912" s="179" t="n">
        <f aca="false">IF(AND(C1912="Smelter not listed",OR(LEN(D1912)=0,LEN(E1912)=0)),1,0)</f>
        <v>0</v>
      </c>
      <c r="AB1912" s="224" t="str">
        <f aca="false">B1912&amp;C1912</f>
        <v/>
      </c>
    </row>
    <row r="1913" s="179" customFormat="true" ht="20.25" hidden="false" customHeight="false" outlineLevel="0" collapsed="false">
      <c r="A1913" s="221"/>
      <c r="B1913" s="211" t="str">
        <f aca="false">IF(LEN(A1913)=0,"",INDEX('Smelter Look-up'!$A:$A,MATCH($A1913,'Smelter Look-up'!$E:$E,0)))</f>
        <v/>
      </c>
      <c r="C1913" s="212" t="str">
        <f aca="false">IF(LEN(A1913)=0,"",INDEX('Smelter Look-up'!$C:$C,MATCH($A1913,'Smelter Look-up'!$E:$E,0)))</f>
        <v/>
      </c>
      <c r="D1913" s="213"/>
      <c r="E1913" s="211" t="str">
        <f aca="true">IF(ISERROR($V1913),"",OFFSET('Smelter Look-up'!$D$4,$V1913-4,0)&amp;"")</f>
        <v/>
      </c>
      <c r="F1913" s="214" t="str">
        <f aca="true">IF(ISERROR($V1913),"",OFFSET('Smelter Look-up'!$E$4,$V1913-4,0))</f>
        <v/>
      </c>
      <c r="G1913" s="214" t="str">
        <f aca="true">IF(C1913=$X$4,IF(ISERROR($V1913),"Enter smelter details","RMI"),IF(ISERROR($V1913),"",OFFSET('Smelter Look-up'!$F$4,$V1913-4,0)))</f>
        <v/>
      </c>
      <c r="H1913" s="215" t="str">
        <f aca="true">IF(ISERROR($V1913),"",OFFSET('Smelter Look-up'!$G$4,$V1913-4,0))</f>
        <v/>
      </c>
      <c r="I1913" s="216" t="str">
        <f aca="true">IF(ISERROR($V1913),"",OFFSET('Smelter Look-up'!$H$4,$V1913-4,0))</f>
        <v/>
      </c>
      <c r="J1913" s="216" t="str">
        <f aca="true">IF(ISERROR($V1913),"",OFFSET('Smelter Look-up'!$I$4,$V1913-4,0))</f>
        <v/>
      </c>
      <c r="K1913" s="217"/>
      <c r="L1913" s="217"/>
      <c r="M1913" s="217"/>
      <c r="N1913" s="217"/>
      <c r="O1913" s="217"/>
      <c r="P1913" s="218"/>
      <c r="Q1913" s="219"/>
      <c r="R1913" s="220" t="str">
        <f aca="true">IF(ISERROR($V1913),"",OFFSET('Smelter Look-up'!$C$4,$V1913-4,0)&amp;"")</f>
        <v/>
      </c>
      <c r="S1913" s="221" t="str">
        <f aca="true">IF(B1913="","",IF(ISERROR(MATCH($E1913,CL,0)),"Unknown",INDIRECT("'C'!$A$"&amp;MATCH($E1913,CL,0)+1)))</f>
        <v/>
      </c>
      <c r="T1913" s="221" t="str">
        <f aca="true">IF(B1913="","",IF(ISERROR(MATCH($J1913,SorP!$B$1:$B$6279,0)),"",INDIRECT("'SorP'!$A$"&amp;MATCH($S1913&amp;$J1913,SorP!C:C,0))))</f>
        <v/>
      </c>
      <c r="U1913" s="222"/>
      <c r="V1913" s="223" t="e">
        <f aca="false">IF(C1913="",NA(),IF(OR(C1913="Smelter not listed",C1913="Smelter not yet identified"),MATCH($B1913&amp;$D1913,'Smelter Look-up'!$J:$J,0),MATCH($B1913&amp;$C1913,'Smelter Look-up'!$J:$J,0)))</f>
        <v>#N/A</v>
      </c>
      <c r="X1913" s="179" t="n">
        <f aca="false">IF(AND(C1913="Smelter not listed",OR(LEN(D1913)=0,LEN(E1913)=0)),1,0)</f>
        <v>0</v>
      </c>
      <c r="AB1913" s="224" t="str">
        <f aca="false">B1913&amp;C1913</f>
        <v/>
      </c>
    </row>
    <row r="1914" s="179" customFormat="true" ht="20.25" hidden="false" customHeight="false" outlineLevel="0" collapsed="false">
      <c r="A1914" s="221"/>
      <c r="B1914" s="211" t="str">
        <f aca="false">IF(LEN(A1914)=0,"",INDEX('Smelter Look-up'!$A:$A,MATCH($A1914,'Smelter Look-up'!$E:$E,0)))</f>
        <v/>
      </c>
      <c r="C1914" s="212" t="str">
        <f aca="false">IF(LEN(A1914)=0,"",INDEX('Smelter Look-up'!$C:$C,MATCH($A1914,'Smelter Look-up'!$E:$E,0)))</f>
        <v/>
      </c>
      <c r="D1914" s="213"/>
      <c r="E1914" s="211" t="str">
        <f aca="true">IF(ISERROR($V1914),"",OFFSET('Smelter Look-up'!$D$4,$V1914-4,0)&amp;"")</f>
        <v/>
      </c>
      <c r="F1914" s="214" t="str">
        <f aca="true">IF(ISERROR($V1914),"",OFFSET('Smelter Look-up'!$E$4,$V1914-4,0))</f>
        <v/>
      </c>
      <c r="G1914" s="214" t="str">
        <f aca="true">IF(C1914=$X$4,IF(ISERROR($V1914),"Enter smelter details","RMI"),IF(ISERROR($V1914),"",OFFSET('Smelter Look-up'!$F$4,$V1914-4,0)))</f>
        <v/>
      </c>
      <c r="H1914" s="215" t="str">
        <f aca="true">IF(ISERROR($V1914),"",OFFSET('Smelter Look-up'!$G$4,$V1914-4,0))</f>
        <v/>
      </c>
      <c r="I1914" s="216" t="str">
        <f aca="true">IF(ISERROR($V1914),"",OFFSET('Smelter Look-up'!$H$4,$V1914-4,0))</f>
        <v/>
      </c>
      <c r="J1914" s="216" t="str">
        <f aca="true">IF(ISERROR($V1914),"",OFFSET('Smelter Look-up'!$I$4,$V1914-4,0))</f>
        <v/>
      </c>
      <c r="K1914" s="217"/>
      <c r="L1914" s="217"/>
      <c r="M1914" s="217"/>
      <c r="N1914" s="217"/>
      <c r="O1914" s="217"/>
      <c r="P1914" s="218"/>
      <c r="Q1914" s="219"/>
      <c r="R1914" s="220" t="str">
        <f aca="true">IF(ISERROR($V1914),"",OFFSET('Smelter Look-up'!$C$4,$V1914-4,0)&amp;"")</f>
        <v/>
      </c>
      <c r="S1914" s="221" t="str">
        <f aca="true">IF(B1914="","",IF(ISERROR(MATCH($E1914,CL,0)),"Unknown",INDIRECT("'C'!$A$"&amp;MATCH($E1914,CL,0)+1)))</f>
        <v/>
      </c>
      <c r="T1914" s="221" t="str">
        <f aca="true">IF(B1914="","",IF(ISERROR(MATCH($J1914,SorP!$B$1:$B$6279,0)),"",INDIRECT("'SorP'!$A$"&amp;MATCH($S1914&amp;$J1914,SorP!C:C,0))))</f>
        <v/>
      </c>
      <c r="U1914" s="222"/>
      <c r="V1914" s="223" t="e">
        <f aca="false">IF(C1914="",NA(),IF(OR(C1914="Smelter not listed",C1914="Smelter not yet identified"),MATCH($B1914&amp;$D1914,'Smelter Look-up'!$J:$J,0),MATCH($B1914&amp;$C1914,'Smelter Look-up'!$J:$J,0)))</f>
        <v>#N/A</v>
      </c>
      <c r="X1914" s="179" t="n">
        <f aca="false">IF(AND(C1914="Smelter not listed",OR(LEN(D1914)=0,LEN(E1914)=0)),1,0)</f>
        <v>0</v>
      </c>
      <c r="AB1914" s="224" t="str">
        <f aca="false">B1914&amp;C1914</f>
        <v/>
      </c>
    </row>
    <row r="1915" s="179" customFormat="true" ht="20.25" hidden="false" customHeight="false" outlineLevel="0" collapsed="false">
      <c r="A1915" s="221"/>
      <c r="B1915" s="211" t="str">
        <f aca="false">IF(LEN(A1915)=0,"",INDEX('Smelter Look-up'!$A:$A,MATCH($A1915,'Smelter Look-up'!$E:$E,0)))</f>
        <v/>
      </c>
      <c r="C1915" s="212" t="str">
        <f aca="false">IF(LEN(A1915)=0,"",INDEX('Smelter Look-up'!$C:$C,MATCH($A1915,'Smelter Look-up'!$E:$E,0)))</f>
        <v/>
      </c>
      <c r="D1915" s="213"/>
      <c r="E1915" s="211" t="str">
        <f aca="true">IF(ISERROR($V1915),"",OFFSET('Smelter Look-up'!$D$4,$V1915-4,0)&amp;"")</f>
        <v/>
      </c>
      <c r="F1915" s="214" t="str">
        <f aca="true">IF(ISERROR($V1915),"",OFFSET('Smelter Look-up'!$E$4,$V1915-4,0))</f>
        <v/>
      </c>
      <c r="G1915" s="214" t="str">
        <f aca="true">IF(C1915=$X$4,IF(ISERROR($V1915),"Enter smelter details","RMI"),IF(ISERROR($V1915),"",OFFSET('Smelter Look-up'!$F$4,$V1915-4,0)))</f>
        <v/>
      </c>
      <c r="H1915" s="215" t="str">
        <f aca="true">IF(ISERROR($V1915),"",OFFSET('Smelter Look-up'!$G$4,$V1915-4,0))</f>
        <v/>
      </c>
      <c r="I1915" s="216" t="str">
        <f aca="true">IF(ISERROR($V1915),"",OFFSET('Smelter Look-up'!$H$4,$V1915-4,0))</f>
        <v/>
      </c>
      <c r="J1915" s="216" t="str">
        <f aca="true">IF(ISERROR($V1915),"",OFFSET('Smelter Look-up'!$I$4,$V1915-4,0))</f>
        <v/>
      </c>
      <c r="K1915" s="217"/>
      <c r="L1915" s="217"/>
      <c r="M1915" s="217"/>
      <c r="N1915" s="217"/>
      <c r="O1915" s="217"/>
      <c r="P1915" s="218"/>
      <c r="Q1915" s="219"/>
      <c r="R1915" s="220" t="str">
        <f aca="true">IF(ISERROR($V1915),"",OFFSET('Smelter Look-up'!$C$4,$V1915-4,0)&amp;"")</f>
        <v/>
      </c>
      <c r="S1915" s="221" t="str">
        <f aca="true">IF(B1915="","",IF(ISERROR(MATCH($E1915,CL,0)),"Unknown",INDIRECT("'C'!$A$"&amp;MATCH($E1915,CL,0)+1)))</f>
        <v/>
      </c>
      <c r="T1915" s="221" t="str">
        <f aca="true">IF(B1915="","",IF(ISERROR(MATCH($J1915,SorP!$B$1:$B$6279,0)),"",INDIRECT("'SorP'!$A$"&amp;MATCH($S1915&amp;$J1915,SorP!C:C,0))))</f>
        <v/>
      </c>
      <c r="U1915" s="222"/>
      <c r="V1915" s="223" t="e">
        <f aca="false">IF(C1915="",NA(),IF(OR(C1915="Smelter not listed",C1915="Smelter not yet identified"),MATCH($B1915&amp;$D1915,'Smelter Look-up'!$J:$J,0),MATCH($B1915&amp;$C1915,'Smelter Look-up'!$J:$J,0)))</f>
        <v>#N/A</v>
      </c>
      <c r="X1915" s="179" t="n">
        <f aca="false">IF(AND(C1915="Smelter not listed",OR(LEN(D1915)=0,LEN(E1915)=0)),1,0)</f>
        <v>0</v>
      </c>
      <c r="AB1915" s="224" t="str">
        <f aca="false">B1915&amp;C1915</f>
        <v/>
      </c>
    </row>
    <row r="1916" s="179" customFormat="true" ht="20.25" hidden="false" customHeight="false" outlineLevel="0" collapsed="false">
      <c r="A1916" s="221"/>
      <c r="B1916" s="211" t="str">
        <f aca="false">IF(LEN(A1916)=0,"",INDEX('Smelter Look-up'!$A:$A,MATCH($A1916,'Smelter Look-up'!$E:$E,0)))</f>
        <v/>
      </c>
      <c r="C1916" s="212" t="str">
        <f aca="false">IF(LEN(A1916)=0,"",INDEX('Smelter Look-up'!$C:$C,MATCH($A1916,'Smelter Look-up'!$E:$E,0)))</f>
        <v/>
      </c>
      <c r="D1916" s="213"/>
      <c r="E1916" s="211" t="str">
        <f aca="true">IF(ISERROR($V1916),"",OFFSET('Smelter Look-up'!$D$4,$V1916-4,0)&amp;"")</f>
        <v/>
      </c>
      <c r="F1916" s="214" t="str">
        <f aca="true">IF(ISERROR($V1916),"",OFFSET('Smelter Look-up'!$E$4,$V1916-4,0))</f>
        <v/>
      </c>
      <c r="G1916" s="214" t="str">
        <f aca="true">IF(C1916=$X$4,IF(ISERROR($V1916),"Enter smelter details","RMI"),IF(ISERROR($V1916),"",OFFSET('Smelter Look-up'!$F$4,$V1916-4,0)))</f>
        <v/>
      </c>
      <c r="H1916" s="215" t="str">
        <f aca="true">IF(ISERROR($V1916),"",OFFSET('Smelter Look-up'!$G$4,$V1916-4,0))</f>
        <v/>
      </c>
      <c r="I1916" s="216" t="str">
        <f aca="true">IF(ISERROR($V1916),"",OFFSET('Smelter Look-up'!$H$4,$V1916-4,0))</f>
        <v/>
      </c>
      <c r="J1916" s="216" t="str">
        <f aca="true">IF(ISERROR($V1916),"",OFFSET('Smelter Look-up'!$I$4,$V1916-4,0))</f>
        <v/>
      </c>
      <c r="K1916" s="217"/>
      <c r="L1916" s="217"/>
      <c r="M1916" s="217"/>
      <c r="N1916" s="217"/>
      <c r="O1916" s="217"/>
      <c r="P1916" s="218"/>
      <c r="Q1916" s="219"/>
      <c r="R1916" s="220" t="str">
        <f aca="true">IF(ISERROR($V1916),"",OFFSET('Smelter Look-up'!$C$4,$V1916-4,0)&amp;"")</f>
        <v/>
      </c>
      <c r="S1916" s="221" t="str">
        <f aca="true">IF(B1916="","",IF(ISERROR(MATCH($E1916,CL,0)),"Unknown",INDIRECT("'C'!$A$"&amp;MATCH($E1916,CL,0)+1)))</f>
        <v/>
      </c>
      <c r="T1916" s="221" t="str">
        <f aca="true">IF(B1916="","",IF(ISERROR(MATCH($J1916,SorP!$B$1:$B$6279,0)),"",INDIRECT("'SorP'!$A$"&amp;MATCH($S1916&amp;$J1916,SorP!C:C,0))))</f>
        <v/>
      </c>
      <c r="U1916" s="222"/>
      <c r="V1916" s="223" t="e">
        <f aca="false">IF(C1916="",NA(),IF(OR(C1916="Smelter not listed",C1916="Smelter not yet identified"),MATCH($B1916&amp;$D1916,'Smelter Look-up'!$J:$J,0),MATCH($B1916&amp;$C1916,'Smelter Look-up'!$J:$J,0)))</f>
        <v>#N/A</v>
      </c>
      <c r="X1916" s="179" t="n">
        <f aca="false">IF(AND(C1916="Smelter not listed",OR(LEN(D1916)=0,LEN(E1916)=0)),1,0)</f>
        <v>0</v>
      </c>
      <c r="AB1916" s="224" t="str">
        <f aca="false">B1916&amp;C1916</f>
        <v/>
      </c>
    </row>
    <row r="1917" s="179" customFormat="true" ht="20.25" hidden="false" customHeight="false" outlineLevel="0" collapsed="false">
      <c r="A1917" s="221"/>
      <c r="B1917" s="211" t="str">
        <f aca="false">IF(LEN(A1917)=0,"",INDEX('Smelter Look-up'!$A:$A,MATCH($A1917,'Smelter Look-up'!$E:$E,0)))</f>
        <v/>
      </c>
      <c r="C1917" s="212" t="str">
        <f aca="false">IF(LEN(A1917)=0,"",INDEX('Smelter Look-up'!$C:$C,MATCH($A1917,'Smelter Look-up'!$E:$E,0)))</f>
        <v/>
      </c>
      <c r="D1917" s="213"/>
      <c r="E1917" s="211" t="str">
        <f aca="true">IF(ISERROR($V1917),"",OFFSET('Smelter Look-up'!$D$4,$V1917-4,0)&amp;"")</f>
        <v/>
      </c>
      <c r="F1917" s="214" t="str">
        <f aca="true">IF(ISERROR($V1917),"",OFFSET('Smelter Look-up'!$E$4,$V1917-4,0))</f>
        <v/>
      </c>
      <c r="G1917" s="214" t="str">
        <f aca="true">IF(C1917=$X$4,IF(ISERROR($V1917),"Enter smelter details","RMI"),IF(ISERROR($V1917),"",OFFSET('Smelter Look-up'!$F$4,$V1917-4,0)))</f>
        <v/>
      </c>
      <c r="H1917" s="215" t="str">
        <f aca="true">IF(ISERROR($V1917),"",OFFSET('Smelter Look-up'!$G$4,$V1917-4,0))</f>
        <v/>
      </c>
      <c r="I1917" s="216" t="str">
        <f aca="true">IF(ISERROR($V1917),"",OFFSET('Smelter Look-up'!$H$4,$V1917-4,0))</f>
        <v/>
      </c>
      <c r="J1917" s="216" t="str">
        <f aca="true">IF(ISERROR($V1917),"",OFFSET('Smelter Look-up'!$I$4,$V1917-4,0))</f>
        <v/>
      </c>
      <c r="K1917" s="217"/>
      <c r="L1917" s="217"/>
      <c r="M1917" s="217"/>
      <c r="N1917" s="217"/>
      <c r="O1917" s="217"/>
      <c r="P1917" s="218"/>
      <c r="Q1917" s="219"/>
      <c r="R1917" s="220" t="str">
        <f aca="true">IF(ISERROR($V1917),"",OFFSET('Smelter Look-up'!$C$4,$V1917-4,0)&amp;"")</f>
        <v/>
      </c>
      <c r="S1917" s="221" t="str">
        <f aca="true">IF(B1917="","",IF(ISERROR(MATCH($E1917,CL,0)),"Unknown",INDIRECT("'C'!$A$"&amp;MATCH($E1917,CL,0)+1)))</f>
        <v/>
      </c>
      <c r="T1917" s="221" t="str">
        <f aca="true">IF(B1917="","",IF(ISERROR(MATCH($J1917,SorP!$B$1:$B$6279,0)),"",INDIRECT("'SorP'!$A$"&amp;MATCH($S1917&amp;$J1917,SorP!C:C,0))))</f>
        <v/>
      </c>
      <c r="U1917" s="222"/>
      <c r="V1917" s="223" t="e">
        <f aca="false">IF(C1917="",NA(),IF(OR(C1917="Smelter not listed",C1917="Smelter not yet identified"),MATCH($B1917&amp;$D1917,'Smelter Look-up'!$J:$J,0),MATCH($B1917&amp;$C1917,'Smelter Look-up'!$J:$J,0)))</f>
        <v>#N/A</v>
      </c>
      <c r="X1917" s="179" t="n">
        <f aca="false">IF(AND(C1917="Smelter not listed",OR(LEN(D1917)=0,LEN(E1917)=0)),1,0)</f>
        <v>0</v>
      </c>
      <c r="AB1917" s="224" t="str">
        <f aca="false">B1917&amp;C1917</f>
        <v/>
      </c>
    </row>
    <row r="1918" s="179" customFormat="true" ht="20.25" hidden="false" customHeight="false" outlineLevel="0" collapsed="false">
      <c r="A1918" s="221"/>
      <c r="B1918" s="211" t="str">
        <f aca="false">IF(LEN(A1918)=0,"",INDEX('Smelter Look-up'!$A:$A,MATCH($A1918,'Smelter Look-up'!$E:$E,0)))</f>
        <v/>
      </c>
      <c r="C1918" s="212" t="str">
        <f aca="false">IF(LEN(A1918)=0,"",INDEX('Smelter Look-up'!$C:$C,MATCH($A1918,'Smelter Look-up'!$E:$E,0)))</f>
        <v/>
      </c>
      <c r="D1918" s="213"/>
      <c r="E1918" s="211" t="str">
        <f aca="true">IF(ISERROR($V1918),"",OFFSET('Smelter Look-up'!$D$4,$V1918-4,0)&amp;"")</f>
        <v/>
      </c>
      <c r="F1918" s="214" t="str">
        <f aca="true">IF(ISERROR($V1918),"",OFFSET('Smelter Look-up'!$E$4,$V1918-4,0))</f>
        <v/>
      </c>
      <c r="G1918" s="214" t="str">
        <f aca="true">IF(C1918=$X$4,IF(ISERROR($V1918),"Enter smelter details","RMI"),IF(ISERROR($V1918),"",OFFSET('Smelter Look-up'!$F$4,$V1918-4,0)))</f>
        <v/>
      </c>
      <c r="H1918" s="215" t="str">
        <f aca="true">IF(ISERROR($V1918),"",OFFSET('Smelter Look-up'!$G$4,$V1918-4,0))</f>
        <v/>
      </c>
      <c r="I1918" s="216" t="str">
        <f aca="true">IF(ISERROR($V1918),"",OFFSET('Smelter Look-up'!$H$4,$V1918-4,0))</f>
        <v/>
      </c>
      <c r="J1918" s="216" t="str">
        <f aca="true">IF(ISERROR($V1918),"",OFFSET('Smelter Look-up'!$I$4,$V1918-4,0))</f>
        <v/>
      </c>
      <c r="K1918" s="217"/>
      <c r="L1918" s="217"/>
      <c r="M1918" s="217"/>
      <c r="N1918" s="217"/>
      <c r="O1918" s="217"/>
      <c r="P1918" s="218"/>
      <c r="Q1918" s="219"/>
      <c r="R1918" s="220" t="str">
        <f aca="true">IF(ISERROR($V1918),"",OFFSET('Smelter Look-up'!$C$4,$V1918-4,0)&amp;"")</f>
        <v/>
      </c>
      <c r="S1918" s="221" t="str">
        <f aca="true">IF(B1918="","",IF(ISERROR(MATCH($E1918,CL,0)),"Unknown",INDIRECT("'C'!$A$"&amp;MATCH($E1918,CL,0)+1)))</f>
        <v/>
      </c>
      <c r="T1918" s="221" t="str">
        <f aca="true">IF(B1918="","",IF(ISERROR(MATCH($J1918,SorP!$B$1:$B$6279,0)),"",INDIRECT("'SorP'!$A$"&amp;MATCH($S1918&amp;$J1918,SorP!C:C,0))))</f>
        <v/>
      </c>
      <c r="U1918" s="222"/>
      <c r="V1918" s="223" t="e">
        <f aca="false">IF(C1918="",NA(),IF(OR(C1918="Smelter not listed",C1918="Smelter not yet identified"),MATCH($B1918&amp;$D1918,'Smelter Look-up'!$J:$J,0),MATCH($B1918&amp;$C1918,'Smelter Look-up'!$J:$J,0)))</f>
        <v>#N/A</v>
      </c>
      <c r="X1918" s="179" t="n">
        <f aca="false">IF(AND(C1918="Smelter not listed",OR(LEN(D1918)=0,LEN(E1918)=0)),1,0)</f>
        <v>0</v>
      </c>
      <c r="AB1918" s="224" t="str">
        <f aca="false">B1918&amp;C1918</f>
        <v/>
      </c>
    </row>
    <row r="1919" s="179" customFormat="true" ht="20.25" hidden="false" customHeight="false" outlineLevel="0" collapsed="false">
      <c r="A1919" s="221"/>
      <c r="B1919" s="211" t="str">
        <f aca="false">IF(LEN(A1919)=0,"",INDEX('Smelter Look-up'!$A:$A,MATCH($A1919,'Smelter Look-up'!$E:$E,0)))</f>
        <v/>
      </c>
      <c r="C1919" s="212" t="str">
        <f aca="false">IF(LEN(A1919)=0,"",INDEX('Smelter Look-up'!$C:$C,MATCH($A1919,'Smelter Look-up'!$E:$E,0)))</f>
        <v/>
      </c>
      <c r="D1919" s="213"/>
      <c r="E1919" s="211" t="str">
        <f aca="true">IF(ISERROR($V1919),"",OFFSET('Smelter Look-up'!$D$4,$V1919-4,0)&amp;"")</f>
        <v/>
      </c>
      <c r="F1919" s="214" t="str">
        <f aca="true">IF(ISERROR($V1919),"",OFFSET('Smelter Look-up'!$E$4,$V1919-4,0))</f>
        <v/>
      </c>
      <c r="G1919" s="214" t="str">
        <f aca="true">IF(C1919=$X$4,IF(ISERROR($V1919),"Enter smelter details","RMI"),IF(ISERROR($V1919),"",OFFSET('Smelter Look-up'!$F$4,$V1919-4,0)))</f>
        <v/>
      </c>
      <c r="H1919" s="215" t="str">
        <f aca="true">IF(ISERROR($V1919),"",OFFSET('Smelter Look-up'!$G$4,$V1919-4,0))</f>
        <v/>
      </c>
      <c r="I1919" s="216" t="str">
        <f aca="true">IF(ISERROR($V1919),"",OFFSET('Smelter Look-up'!$H$4,$V1919-4,0))</f>
        <v/>
      </c>
      <c r="J1919" s="216" t="str">
        <f aca="true">IF(ISERROR($V1919),"",OFFSET('Smelter Look-up'!$I$4,$V1919-4,0))</f>
        <v/>
      </c>
      <c r="K1919" s="217"/>
      <c r="L1919" s="217"/>
      <c r="M1919" s="217"/>
      <c r="N1919" s="217"/>
      <c r="O1919" s="217"/>
      <c r="P1919" s="218"/>
      <c r="Q1919" s="219"/>
      <c r="R1919" s="220" t="str">
        <f aca="true">IF(ISERROR($V1919),"",OFFSET('Smelter Look-up'!$C$4,$V1919-4,0)&amp;"")</f>
        <v/>
      </c>
      <c r="S1919" s="221" t="str">
        <f aca="true">IF(B1919="","",IF(ISERROR(MATCH($E1919,CL,0)),"Unknown",INDIRECT("'C'!$A$"&amp;MATCH($E1919,CL,0)+1)))</f>
        <v/>
      </c>
      <c r="T1919" s="221" t="str">
        <f aca="true">IF(B1919="","",IF(ISERROR(MATCH($J1919,SorP!$B$1:$B$6279,0)),"",INDIRECT("'SorP'!$A$"&amp;MATCH($S1919&amp;$J1919,SorP!C:C,0))))</f>
        <v/>
      </c>
      <c r="U1919" s="222"/>
      <c r="V1919" s="223" t="e">
        <f aca="false">IF(C1919="",NA(),IF(OR(C1919="Smelter not listed",C1919="Smelter not yet identified"),MATCH($B1919&amp;$D1919,'Smelter Look-up'!$J:$J,0),MATCH($B1919&amp;$C1919,'Smelter Look-up'!$J:$J,0)))</f>
        <v>#N/A</v>
      </c>
      <c r="X1919" s="179" t="n">
        <f aca="false">IF(AND(C1919="Smelter not listed",OR(LEN(D1919)=0,LEN(E1919)=0)),1,0)</f>
        <v>0</v>
      </c>
      <c r="AB1919" s="224" t="str">
        <f aca="false">B1919&amp;C1919</f>
        <v/>
      </c>
    </row>
    <row r="1920" s="179" customFormat="true" ht="20.25" hidden="false" customHeight="false" outlineLevel="0" collapsed="false">
      <c r="A1920" s="221"/>
      <c r="B1920" s="211" t="str">
        <f aca="false">IF(LEN(A1920)=0,"",INDEX('Smelter Look-up'!$A:$A,MATCH($A1920,'Smelter Look-up'!$E:$E,0)))</f>
        <v/>
      </c>
      <c r="C1920" s="212" t="str">
        <f aca="false">IF(LEN(A1920)=0,"",INDEX('Smelter Look-up'!$C:$C,MATCH($A1920,'Smelter Look-up'!$E:$E,0)))</f>
        <v/>
      </c>
      <c r="D1920" s="213"/>
      <c r="E1920" s="211" t="str">
        <f aca="true">IF(ISERROR($V1920),"",OFFSET('Smelter Look-up'!$D$4,$V1920-4,0)&amp;"")</f>
        <v/>
      </c>
      <c r="F1920" s="214" t="str">
        <f aca="true">IF(ISERROR($V1920),"",OFFSET('Smelter Look-up'!$E$4,$V1920-4,0))</f>
        <v/>
      </c>
      <c r="G1920" s="214" t="str">
        <f aca="true">IF(C1920=$X$4,IF(ISERROR($V1920),"Enter smelter details","RMI"),IF(ISERROR($V1920),"",OFFSET('Smelter Look-up'!$F$4,$V1920-4,0)))</f>
        <v/>
      </c>
      <c r="H1920" s="215" t="str">
        <f aca="true">IF(ISERROR($V1920),"",OFFSET('Smelter Look-up'!$G$4,$V1920-4,0))</f>
        <v/>
      </c>
      <c r="I1920" s="216" t="str">
        <f aca="true">IF(ISERROR($V1920),"",OFFSET('Smelter Look-up'!$H$4,$V1920-4,0))</f>
        <v/>
      </c>
      <c r="J1920" s="216" t="str">
        <f aca="true">IF(ISERROR($V1920),"",OFFSET('Smelter Look-up'!$I$4,$V1920-4,0))</f>
        <v/>
      </c>
      <c r="K1920" s="217"/>
      <c r="L1920" s="217"/>
      <c r="M1920" s="217"/>
      <c r="N1920" s="217"/>
      <c r="O1920" s="217"/>
      <c r="P1920" s="218"/>
      <c r="Q1920" s="219"/>
      <c r="R1920" s="220" t="str">
        <f aca="true">IF(ISERROR($V1920),"",OFFSET('Smelter Look-up'!$C$4,$V1920-4,0)&amp;"")</f>
        <v/>
      </c>
      <c r="S1920" s="221" t="str">
        <f aca="true">IF(B1920="","",IF(ISERROR(MATCH($E1920,CL,0)),"Unknown",INDIRECT("'C'!$A$"&amp;MATCH($E1920,CL,0)+1)))</f>
        <v/>
      </c>
      <c r="T1920" s="221" t="str">
        <f aca="true">IF(B1920="","",IF(ISERROR(MATCH($J1920,SorP!$B$1:$B$6279,0)),"",INDIRECT("'SorP'!$A$"&amp;MATCH($S1920&amp;$J1920,SorP!C:C,0))))</f>
        <v/>
      </c>
      <c r="U1920" s="222"/>
      <c r="V1920" s="223" t="e">
        <f aca="false">IF(C1920="",NA(),IF(OR(C1920="Smelter not listed",C1920="Smelter not yet identified"),MATCH($B1920&amp;$D1920,'Smelter Look-up'!$J:$J,0),MATCH($B1920&amp;$C1920,'Smelter Look-up'!$J:$J,0)))</f>
        <v>#N/A</v>
      </c>
      <c r="X1920" s="179" t="n">
        <f aca="false">IF(AND(C1920="Smelter not listed",OR(LEN(D1920)=0,LEN(E1920)=0)),1,0)</f>
        <v>0</v>
      </c>
      <c r="AB1920" s="224" t="str">
        <f aca="false">B1920&amp;C1920</f>
        <v/>
      </c>
    </row>
    <row r="1921" s="179" customFormat="true" ht="20.25" hidden="false" customHeight="false" outlineLevel="0" collapsed="false">
      <c r="A1921" s="221"/>
      <c r="B1921" s="211" t="str">
        <f aca="false">IF(LEN(A1921)=0,"",INDEX('Smelter Look-up'!$A:$A,MATCH($A1921,'Smelter Look-up'!$E:$E,0)))</f>
        <v/>
      </c>
      <c r="C1921" s="212" t="str">
        <f aca="false">IF(LEN(A1921)=0,"",INDEX('Smelter Look-up'!$C:$C,MATCH($A1921,'Smelter Look-up'!$E:$E,0)))</f>
        <v/>
      </c>
      <c r="D1921" s="213"/>
      <c r="E1921" s="211" t="str">
        <f aca="true">IF(ISERROR($V1921),"",OFFSET('Smelter Look-up'!$D$4,$V1921-4,0)&amp;"")</f>
        <v/>
      </c>
      <c r="F1921" s="214" t="str">
        <f aca="true">IF(ISERROR($V1921),"",OFFSET('Smelter Look-up'!$E$4,$V1921-4,0))</f>
        <v/>
      </c>
      <c r="G1921" s="214" t="str">
        <f aca="true">IF(C1921=$X$4,IF(ISERROR($V1921),"Enter smelter details","RMI"),IF(ISERROR($V1921),"",OFFSET('Smelter Look-up'!$F$4,$V1921-4,0)))</f>
        <v/>
      </c>
      <c r="H1921" s="215" t="str">
        <f aca="true">IF(ISERROR($V1921),"",OFFSET('Smelter Look-up'!$G$4,$V1921-4,0))</f>
        <v/>
      </c>
      <c r="I1921" s="216" t="str">
        <f aca="true">IF(ISERROR($V1921),"",OFFSET('Smelter Look-up'!$H$4,$V1921-4,0))</f>
        <v/>
      </c>
      <c r="J1921" s="216" t="str">
        <f aca="true">IF(ISERROR($V1921),"",OFFSET('Smelter Look-up'!$I$4,$V1921-4,0))</f>
        <v/>
      </c>
      <c r="K1921" s="217"/>
      <c r="L1921" s="217"/>
      <c r="M1921" s="217"/>
      <c r="N1921" s="217"/>
      <c r="O1921" s="217"/>
      <c r="P1921" s="218"/>
      <c r="Q1921" s="219"/>
      <c r="R1921" s="220" t="str">
        <f aca="true">IF(ISERROR($V1921),"",OFFSET('Smelter Look-up'!$C$4,$V1921-4,0)&amp;"")</f>
        <v/>
      </c>
      <c r="S1921" s="221" t="str">
        <f aca="true">IF(B1921="","",IF(ISERROR(MATCH($E1921,CL,0)),"Unknown",INDIRECT("'C'!$A$"&amp;MATCH($E1921,CL,0)+1)))</f>
        <v/>
      </c>
      <c r="T1921" s="221" t="str">
        <f aca="true">IF(B1921="","",IF(ISERROR(MATCH($J1921,SorP!$B$1:$B$6279,0)),"",INDIRECT("'SorP'!$A$"&amp;MATCH($S1921&amp;$J1921,SorP!C:C,0))))</f>
        <v/>
      </c>
      <c r="U1921" s="222"/>
      <c r="V1921" s="223" t="e">
        <f aca="false">IF(C1921="",NA(),IF(OR(C1921="Smelter not listed",C1921="Smelter not yet identified"),MATCH($B1921&amp;$D1921,'Smelter Look-up'!$J:$J,0),MATCH($B1921&amp;$C1921,'Smelter Look-up'!$J:$J,0)))</f>
        <v>#N/A</v>
      </c>
      <c r="X1921" s="179" t="n">
        <f aca="false">IF(AND(C1921="Smelter not listed",OR(LEN(D1921)=0,LEN(E1921)=0)),1,0)</f>
        <v>0</v>
      </c>
      <c r="AB1921" s="224" t="str">
        <f aca="false">B1921&amp;C1921</f>
        <v/>
      </c>
    </row>
    <row r="1922" s="179" customFormat="true" ht="20.25" hidden="false" customHeight="false" outlineLevel="0" collapsed="false">
      <c r="A1922" s="221"/>
      <c r="B1922" s="211" t="str">
        <f aca="false">IF(LEN(A1922)=0,"",INDEX('Smelter Look-up'!$A:$A,MATCH($A1922,'Smelter Look-up'!$E:$E,0)))</f>
        <v/>
      </c>
      <c r="C1922" s="212" t="str">
        <f aca="false">IF(LEN(A1922)=0,"",INDEX('Smelter Look-up'!$C:$C,MATCH($A1922,'Smelter Look-up'!$E:$E,0)))</f>
        <v/>
      </c>
      <c r="D1922" s="213"/>
      <c r="E1922" s="211" t="str">
        <f aca="true">IF(ISERROR($V1922),"",OFFSET('Smelter Look-up'!$D$4,$V1922-4,0)&amp;"")</f>
        <v/>
      </c>
      <c r="F1922" s="214" t="str">
        <f aca="true">IF(ISERROR($V1922),"",OFFSET('Smelter Look-up'!$E$4,$V1922-4,0))</f>
        <v/>
      </c>
      <c r="G1922" s="214" t="str">
        <f aca="true">IF(C1922=$X$4,IF(ISERROR($V1922),"Enter smelter details","RMI"),IF(ISERROR($V1922),"",OFFSET('Smelter Look-up'!$F$4,$V1922-4,0)))</f>
        <v/>
      </c>
      <c r="H1922" s="215" t="str">
        <f aca="true">IF(ISERROR($V1922),"",OFFSET('Smelter Look-up'!$G$4,$V1922-4,0))</f>
        <v/>
      </c>
      <c r="I1922" s="216" t="str">
        <f aca="true">IF(ISERROR($V1922),"",OFFSET('Smelter Look-up'!$H$4,$V1922-4,0))</f>
        <v/>
      </c>
      <c r="J1922" s="216" t="str">
        <f aca="true">IF(ISERROR($V1922),"",OFFSET('Smelter Look-up'!$I$4,$V1922-4,0))</f>
        <v/>
      </c>
      <c r="K1922" s="217"/>
      <c r="L1922" s="217"/>
      <c r="M1922" s="217"/>
      <c r="N1922" s="217"/>
      <c r="O1922" s="217"/>
      <c r="P1922" s="218"/>
      <c r="Q1922" s="219"/>
      <c r="R1922" s="220" t="str">
        <f aca="true">IF(ISERROR($V1922),"",OFFSET('Smelter Look-up'!$C$4,$V1922-4,0)&amp;"")</f>
        <v/>
      </c>
      <c r="S1922" s="221" t="str">
        <f aca="true">IF(B1922="","",IF(ISERROR(MATCH($E1922,CL,0)),"Unknown",INDIRECT("'C'!$A$"&amp;MATCH($E1922,CL,0)+1)))</f>
        <v/>
      </c>
      <c r="T1922" s="221" t="str">
        <f aca="true">IF(B1922="","",IF(ISERROR(MATCH($J1922,SorP!$B$1:$B$6279,0)),"",INDIRECT("'SorP'!$A$"&amp;MATCH($S1922&amp;$J1922,SorP!C:C,0))))</f>
        <v/>
      </c>
      <c r="U1922" s="222"/>
      <c r="V1922" s="223" t="e">
        <f aca="false">IF(C1922="",NA(),IF(OR(C1922="Smelter not listed",C1922="Smelter not yet identified"),MATCH($B1922&amp;$D1922,'Smelter Look-up'!$J:$J,0),MATCH($B1922&amp;$C1922,'Smelter Look-up'!$J:$J,0)))</f>
        <v>#N/A</v>
      </c>
      <c r="X1922" s="179" t="n">
        <f aca="false">IF(AND(C1922="Smelter not listed",OR(LEN(D1922)=0,LEN(E1922)=0)),1,0)</f>
        <v>0</v>
      </c>
      <c r="AB1922" s="224" t="str">
        <f aca="false">B1922&amp;C1922</f>
        <v/>
      </c>
    </row>
    <row r="1923" s="179" customFormat="true" ht="20.25" hidden="false" customHeight="false" outlineLevel="0" collapsed="false">
      <c r="A1923" s="221"/>
      <c r="B1923" s="211" t="str">
        <f aca="false">IF(LEN(A1923)=0,"",INDEX('Smelter Look-up'!$A:$A,MATCH($A1923,'Smelter Look-up'!$E:$E,0)))</f>
        <v/>
      </c>
      <c r="C1923" s="212" t="str">
        <f aca="false">IF(LEN(A1923)=0,"",INDEX('Smelter Look-up'!$C:$C,MATCH($A1923,'Smelter Look-up'!$E:$E,0)))</f>
        <v/>
      </c>
      <c r="D1923" s="213"/>
      <c r="E1923" s="211" t="str">
        <f aca="true">IF(ISERROR($V1923),"",OFFSET('Smelter Look-up'!$D$4,$V1923-4,0)&amp;"")</f>
        <v/>
      </c>
      <c r="F1923" s="214" t="str">
        <f aca="true">IF(ISERROR($V1923),"",OFFSET('Smelter Look-up'!$E$4,$V1923-4,0))</f>
        <v/>
      </c>
      <c r="G1923" s="214" t="str">
        <f aca="true">IF(C1923=$X$4,IF(ISERROR($V1923),"Enter smelter details","RMI"),IF(ISERROR($V1923),"",OFFSET('Smelter Look-up'!$F$4,$V1923-4,0)))</f>
        <v/>
      </c>
      <c r="H1923" s="215" t="str">
        <f aca="true">IF(ISERROR($V1923),"",OFFSET('Smelter Look-up'!$G$4,$V1923-4,0))</f>
        <v/>
      </c>
      <c r="I1923" s="216" t="str">
        <f aca="true">IF(ISERROR($V1923),"",OFFSET('Smelter Look-up'!$H$4,$V1923-4,0))</f>
        <v/>
      </c>
      <c r="J1923" s="216" t="str">
        <f aca="true">IF(ISERROR($V1923),"",OFFSET('Smelter Look-up'!$I$4,$V1923-4,0))</f>
        <v/>
      </c>
      <c r="K1923" s="217"/>
      <c r="L1923" s="217"/>
      <c r="M1923" s="217"/>
      <c r="N1923" s="217"/>
      <c r="O1923" s="217"/>
      <c r="P1923" s="218"/>
      <c r="Q1923" s="219"/>
      <c r="R1923" s="220" t="str">
        <f aca="true">IF(ISERROR($V1923),"",OFFSET('Smelter Look-up'!$C$4,$V1923-4,0)&amp;"")</f>
        <v/>
      </c>
      <c r="S1923" s="221" t="str">
        <f aca="true">IF(B1923="","",IF(ISERROR(MATCH($E1923,CL,0)),"Unknown",INDIRECT("'C'!$A$"&amp;MATCH($E1923,CL,0)+1)))</f>
        <v/>
      </c>
      <c r="T1923" s="221" t="str">
        <f aca="true">IF(B1923="","",IF(ISERROR(MATCH($J1923,SorP!$B$1:$B$6279,0)),"",INDIRECT("'SorP'!$A$"&amp;MATCH($S1923&amp;$J1923,SorP!C:C,0))))</f>
        <v/>
      </c>
      <c r="U1923" s="222"/>
      <c r="V1923" s="223" t="e">
        <f aca="false">IF(C1923="",NA(),IF(OR(C1923="Smelter not listed",C1923="Smelter not yet identified"),MATCH($B1923&amp;$D1923,'Smelter Look-up'!$J:$J,0),MATCH($B1923&amp;$C1923,'Smelter Look-up'!$J:$J,0)))</f>
        <v>#N/A</v>
      </c>
      <c r="X1923" s="179" t="n">
        <f aca="false">IF(AND(C1923="Smelter not listed",OR(LEN(D1923)=0,LEN(E1923)=0)),1,0)</f>
        <v>0</v>
      </c>
      <c r="AB1923" s="224" t="str">
        <f aca="false">B1923&amp;C1923</f>
        <v/>
      </c>
    </row>
    <row r="1924" s="179" customFormat="true" ht="20.25" hidden="false" customHeight="false" outlineLevel="0" collapsed="false">
      <c r="A1924" s="221"/>
      <c r="B1924" s="211" t="str">
        <f aca="false">IF(LEN(A1924)=0,"",INDEX('Smelter Look-up'!$A:$A,MATCH($A1924,'Smelter Look-up'!$E:$E,0)))</f>
        <v/>
      </c>
      <c r="C1924" s="212" t="str">
        <f aca="false">IF(LEN(A1924)=0,"",INDEX('Smelter Look-up'!$C:$C,MATCH($A1924,'Smelter Look-up'!$E:$E,0)))</f>
        <v/>
      </c>
      <c r="D1924" s="213"/>
      <c r="E1924" s="211" t="str">
        <f aca="true">IF(ISERROR($V1924),"",OFFSET('Smelter Look-up'!$D$4,$V1924-4,0)&amp;"")</f>
        <v/>
      </c>
      <c r="F1924" s="214" t="str">
        <f aca="true">IF(ISERROR($V1924),"",OFFSET('Smelter Look-up'!$E$4,$V1924-4,0))</f>
        <v/>
      </c>
      <c r="G1924" s="214" t="str">
        <f aca="true">IF(C1924=$X$4,IF(ISERROR($V1924),"Enter smelter details","RMI"),IF(ISERROR($V1924),"",OFFSET('Smelter Look-up'!$F$4,$V1924-4,0)))</f>
        <v/>
      </c>
      <c r="H1924" s="215" t="str">
        <f aca="true">IF(ISERROR($V1924),"",OFFSET('Smelter Look-up'!$G$4,$V1924-4,0))</f>
        <v/>
      </c>
      <c r="I1924" s="216" t="str">
        <f aca="true">IF(ISERROR($V1924),"",OFFSET('Smelter Look-up'!$H$4,$V1924-4,0))</f>
        <v/>
      </c>
      <c r="J1924" s="216" t="str">
        <f aca="true">IF(ISERROR($V1924),"",OFFSET('Smelter Look-up'!$I$4,$V1924-4,0))</f>
        <v/>
      </c>
      <c r="K1924" s="217"/>
      <c r="L1924" s="217"/>
      <c r="M1924" s="217"/>
      <c r="N1924" s="217"/>
      <c r="O1924" s="217"/>
      <c r="P1924" s="218"/>
      <c r="Q1924" s="219"/>
      <c r="R1924" s="220" t="str">
        <f aca="true">IF(ISERROR($V1924),"",OFFSET('Smelter Look-up'!$C$4,$V1924-4,0)&amp;"")</f>
        <v/>
      </c>
      <c r="S1924" s="221" t="str">
        <f aca="true">IF(B1924="","",IF(ISERROR(MATCH($E1924,CL,0)),"Unknown",INDIRECT("'C'!$A$"&amp;MATCH($E1924,CL,0)+1)))</f>
        <v/>
      </c>
      <c r="T1924" s="221" t="str">
        <f aca="true">IF(B1924="","",IF(ISERROR(MATCH($J1924,SorP!$B$1:$B$6279,0)),"",INDIRECT("'SorP'!$A$"&amp;MATCH($S1924&amp;$J1924,SorP!C:C,0))))</f>
        <v/>
      </c>
      <c r="U1924" s="222"/>
      <c r="V1924" s="223" t="e">
        <f aca="false">IF(C1924="",NA(),IF(OR(C1924="Smelter not listed",C1924="Smelter not yet identified"),MATCH($B1924&amp;$D1924,'Smelter Look-up'!$J:$J,0),MATCH($B1924&amp;$C1924,'Smelter Look-up'!$J:$J,0)))</f>
        <v>#N/A</v>
      </c>
      <c r="X1924" s="179" t="n">
        <f aca="false">IF(AND(C1924="Smelter not listed",OR(LEN(D1924)=0,LEN(E1924)=0)),1,0)</f>
        <v>0</v>
      </c>
      <c r="AB1924" s="224" t="str">
        <f aca="false">B1924&amp;C1924</f>
        <v/>
      </c>
    </row>
    <row r="1925" s="179" customFormat="true" ht="20.25" hidden="false" customHeight="false" outlineLevel="0" collapsed="false">
      <c r="A1925" s="221"/>
      <c r="B1925" s="211" t="str">
        <f aca="false">IF(LEN(A1925)=0,"",INDEX('Smelter Look-up'!$A:$A,MATCH($A1925,'Smelter Look-up'!$E:$E,0)))</f>
        <v/>
      </c>
      <c r="C1925" s="212" t="str">
        <f aca="false">IF(LEN(A1925)=0,"",INDEX('Smelter Look-up'!$C:$C,MATCH($A1925,'Smelter Look-up'!$E:$E,0)))</f>
        <v/>
      </c>
      <c r="D1925" s="213"/>
      <c r="E1925" s="211" t="str">
        <f aca="true">IF(ISERROR($V1925),"",OFFSET('Smelter Look-up'!$D$4,$V1925-4,0)&amp;"")</f>
        <v/>
      </c>
      <c r="F1925" s="214" t="str">
        <f aca="true">IF(ISERROR($V1925),"",OFFSET('Smelter Look-up'!$E$4,$V1925-4,0))</f>
        <v/>
      </c>
      <c r="G1925" s="214" t="str">
        <f aca="true">IF(C1925=$X$4,IF(ISERROR($V1925),"Enter smelter details","RMI"),IF(ISERROR($V1925),"",OFFSET('Smelter Look-up'!$F$4,$V1925-4,0)))</f>
        <v/>
      </c>
      <c r="H1925" s="215" t="str">
        <f aca="true">IF(ISERROR($V1925),"",OFFSET('Smelter Look-up'!$G$4,$V1925-4,0))</f>
        <v/>
      </c>
      <c r="I1925" s="216" t="str">
        <f aca="true">IF(ISERROR($V1925),"",OFFSET('Smelter Look-up'!$H$4,$V1925-4,0))</f>
        <v/>
      </c>
      <c r="J1925" s="216" t="str">
        <f aca="true">IF(ISERROR($V1925),"",OFFSET('Smelter Look-up'!$I$4,$V1925-4,0))</f>
        <v/>
      </c>
      <c r="K1925" s="217"/>
      <c r="L1925" s="217"/>
      <c r="M1925" s="217"/>
      <c r="N1925" s="217"/>
      <c r="O1925" s="217"/>
      <c r="P1925" s="218"/>
      <c r="Q1925" s="219"/>
      <c r="R1925" s="220" t="str">
        <f aca="true">IF(ISERROR($V1925),"",OFFSET('Smelter Look-up'!$C$4,$V1925-4,0)&amp;"")</f>
        <v/>
      </c>
      <c r="S1925" s="221" t="str">
        <f aca="true">IF(B1925="","",IF(ISERROR(MATCH($E1925,CL,0)),"Unknown",INDIRECT("'C'!$A$"&amp;MATCH($E1925,CL,0)+1)))</f>
        <v/>
      </c>
      <c r="T1925" s="221" t="str">
        <f aca="true">IF(B1925="","",IF(ISERROR(MATCH($J1925,SorP!$B$1:$B$6279,0)),"",INDIRECT("'SorP'!$A$"&amp;MATCH($S1925&amp;$J1925,SorP!C:C,0))))</f>
        <v/>
      </c>
      <c r="U1925" s="222"/>
      <c r="V1925" s="223" t="e">
        <f aca="false">IF(C1925="",NA(),IF(OR(C1925="Smelter not listed",C1925="Smelter not yet identified"),MATCH($B1925&amp;$D1925,'Smelter Look-up'!$J:$J,0),MATCH($B1925&amp;$C1925,'Smelter Look-up'!$J:$J,0)))</f>
        <v>#N/A</v>
      </c>
      <c r="X1925" s="179" t="n">
        <f aca="false">IF(AND(C1925="Smelter not listed",OR(LEN(D1925)=0,LEN(E1925)=0)),1,0)</f>
        <v>0</v>
      </c>
      <c r="AB1925" s="224" t="str">
        <f aca="false">B1925&amp;C1925</f>
        <v/>
      </c>
    </row>
    <row r="1926" s="179" customFormat="true" ht="20.25" hidden="false" customHeight="false" outlineLevel="0" collapsed="false">
      <c r="A1926" s="221"/>
      <c r="B1926" s="211" t="str">
        <f aca="false">IF(LEN(A1926)=0,"",INDEX('Smelter Look-up'!$A:$A,MATCH($A1926,'Smelter Look-up'!$E:$E,0)))</f>
        <v/>
      </c>
      <c r="C1926" s="212" t="str">
        <f aca="false">IF(LEN(A1926)=0,"",INDEX('Smelter Look-up'!$C:$C,MATCH($A1926,'Smelter Look-up'!$E:$E,0)))</f>
        <v/>
      </c>
      <c r="D1926" s="213"/>
      <c r="E1926" s="211" t="str">
        <f aca="true">IF(ISERROR($V1926),"",OFFSET('Smelter Look-up'!$D$4,$V1926-4,0)&amp;"")</f>
        <v/>
      </c>
      <c r="F1926" s="214" t="str">
        <f aca="true">IF(ISERROR($V1926),"",OFFSET('Smelter Look-up'!$E$4,$V1926-4,0))</f>
        <v/>
      </c>
      <c r="G1926" s="214" t="str">
        <f aca="true">IF(C1926=$X$4,IF(ISERROR($V1926),"Enter smelter details","RMI"),IF(ISERROR($V1926),"",OFFSET('Smelter Look-up'!$F$4,$V1926-4,0)))</f>
        <v/>
      </c>
      <c r="H1926" s="215" t="str">
        <f aca="true">IF(ISERROR($V1926),"",OFFSET('Smelter Look-up'!$G$4,$V1926-4,0))</f>
        <v/>
      </c>
      <c r="I1926" s="216" t="str">
        <f aca="true">IF(ISERROR($V1926),"",OFFSET('Smelter Look-up'!$H$4,$V1926-4,0))</f>
        <v/>
      </c>
      <c r="J1926" s="216" t="str">
        <f aca="true">IF(ISERROR($V1926),"",OFFSET('Smelter Look-up'!$I$4,$V1926-4,0))</f>
        <v/>
      </c>
      <c r="K1926" s="217"/>
      <c r="L1926" s="217"/>
      <c r="M1926" s="217"/>
      <c r="N1926" s="217"/>
      <c r="O1926" s="217"/>
      <c r="P1926" s="218"/>
      <c r="Q1926" s="219"/>
      <c r="R1926" s="220" t="str">
        <f aca="true">IF(ISERROR($V1926),"",OFFSET('Smelter Look-up'!$C$4,$V1926-4,0)&amp;"")</f>
        <v/>
      </c>
      <c r="S1926" s="221" t="str">
        <f aca="true">IF(B1926="","",IF(ISERROR(MATCH($E1926,CL,0)),"Unknown",INDIRECT("'C'!$A$"&amp;MATCH($E1926,CL,0)+1)))</f>
        <v/>
      </c>
      <c r="T1926" s="221" t="str">
        <f aca="true">IF(B1926="","",IF(ISERROR(MATCH($J1926,SorP!$B$1:$B$6279,0)),"",INDIRECT("'SorP'!$A$"&amp;MATCH($S1926&amp;$J1926,SorP!C:C,0))))</f>
        <v/>
      </c>
      <c r="U1926" s="222"/>
      <c r="V1926" s="223" t="e">
        <f aca="false">IF(C1926="",NA(),IF(OR(C1926="Smelter not listed",C1926="Smelter not yet identified"),MATCH($B1926&amp;$D1926,'Smelter Look-up'!$J:$J,0),MATCH($B1926&amp;$C1926,'Smelter Look-up'!$J:$J,0)))</f>
        <v>#N/A</v>
      </c>
      <c r="X1926" s="179" t="n">
        <f aca="false">IF(AND(C1926="Smelter not listed",OR(LEN(D1926)=0,LEN(E1926)=0)),1,0)</f>
        <v>0</v>
      </c>
      <c r="AB1926" s="224" t="str">
        <f aca="false">B1926&amp;C1926</f>
        <v/>
      </c>
    </row>
    <row r="1927" s="179" customFormat="true" ht="20.25" hidden="false" customHeight="false" outlineLevel="0" collapsed="false">
      <c r="A1927" s="221"/>
      <c r="B1927" s="211" t="str">
        <f aca="false">IF(LEN(A1927)=0,"",INDEX('Smelter Look-up'!$A:$A,MATCH($A1927,'Smelter Look-up'!$E:$E,0)))</f>
        <v/>
      </c>
      <c r="C1927" s="212" t="str">
        <f aca="false">IF(LEN(A1927)=0,"",INDEX('Smelter Look-up'!$C:$C,MATCH($A1927,'Smelter Look-up'!$E:$E,0)))</f>
        <v/>
      </c>
      <c r="D1927" s="213"/>
      <c r="E1927" s="211" t="str">
        <f aca="true">IF(ISERROR($V1927),"",OFFSET('Smelter Look-up'!$D$4,$V1927-4,0)&amp;"")</f>
        <v/>
      </c>
      <c r="F1927" s="214" t="str">
        <f aca="true">IF(ISERROR($V1927),"",OFFSET('Smelter Look-up'!$E$4,$V1927-4,0))</f>
        <v/>
      </c>
      <c r="G1927" s="214" t="str">
        <f aca="true">IF(C1927=$X$4,IF(ISERROR($V1927),"Enter smelter details","RMI"),IF(ISERROR($V1927),"",OFFSET('Smelter Look-up'!$F$4,$V1927-4,0)))</f>
        <v/>
      </c>
      <c r="H1927" s="215" t="str">
        <f aca="true">IF(ISERROR($V1927),"",OFFSET('Smelter Look-up'!$G$4,$V1927-4,0))</f>
        <v/>
      </c>
      <c r="I1927" s="216" t="str">
        <f aca="true">IF(ISERROR($V1927),"",OFFSET('Smelter Look-up'!$H$4,$V1927-4,0))</f>
        <v/>
      </c>
      <c r="J1927" s="216" t="str">
        <f aca="true">IF(ISERROR($V1927),"",OFFSET('Smelter Look-up'!$I$4,$V1927-4,0))</f>
        <v/>
      </c>
      <c r="K1927" s="217"/>
      <c r="L1927" s="217"/>
      <c r="M1927" s="217"/>
      <c r="N1927" s="217"/>
      <c r="O1927" s="217"/>
      <c r="P1927" s="218"/>
      <c r="Q1927" s="219"/>
      <c r="R1927" s="220" t="str">
        <f aca="true">IF(ISERROR($V1927),"",OFFSET('Smelter Look-up'!$C$4,$V1927-4,0)&amp;"")</f>
        <v/>
      </c>
      <c r="S1927" s="221" t="str">
        <f aca="true">IF(B1927="","",IF(ISERROR(MATCH($E1927,CL,0)),"Unknown",INDIRECT("'C'!$A$"&amp;MATCH($E1927,CL,0)+1)))</f>
        <v/>
      </c>
      <c r="T1927" s="221" t="str">
        <f aca="true">IF(B1927="","",IF(ISERROR(MATCH($J1927,SorP!$B$1:$B$6279,0)),"",INDIRECT("'SorP'!$A$"&amp;MATCH($S1927&amp;$J1927,SorP!C:C,0))))</f>
        <v/>
      </c>
      <c r="U1927" s="222"/>
      <c r="V1927" s="223" t="e">
        <f aca="false">IF(C1927="",NA(),IF(OR(C1927="Smelter not listed",C1927="Smelter not yet identified"),MATCH($B1927&amp;$D1927,'Smelter Look-up'!$J:$J,0),MATCH($B1927&amp;$C1927,'Smelter Look-up'!$J:$J,0)))</f>
        <v>#N/A</v>
      </c>
      <c r="X1927" s="179" t="n">
        <f aca="false">IF(AND(C1927="Smelter not listed",OR(LEN(D1927)=0,LEN(E1927)=0)),1,0)</f>
        <v>0</v>
      </c>
      <c r="AB1927" s="224" t="str">
        <f aca="false">B1927&amp;C1927</f>
        <v/>
      </c>
    </row>
    <row r="1928" s="179" customFormat="true" ht="20.25" hidden="false" customHeight="false" outlineLevel="0" collapsed="false">
      <c r="A1928" s="221"/>
      <c r="B1928" s="211" t="str">
        <f aca="false">IF(LEN(A1928)=0,"",INDEX('Smelter Look-up'!$A:$A,MATCH($A1928,'Smelter Look-up'!$E:$E,0)))</f>
        <v/>
      </c>
      <c r="C1928" s="212" t="str">
        <f aca="false">IF(LEN(A1928)=0,"",INDEX('Smelter Look-up'!$C:$C,MATCH($A1928,'Smelter Look-up'!$E:$E,0)))</f>
        <v/>
      </c>
      <c r="D1928" s="213"/>
      <c r="E1928" s="211" t="str">
        <f aca="true">IF(ISERROR($V1928),"",OFFSET('Smelter Look-up'!$D$4,$V1928-4,0)&amp;"")</f>
        <v/>
      </c>
      <c r="F1928" s="214" t="str">
        <f aca="true">IF(ISERROR($V1928),"",OFFSET('Smelter Look-up'!$E$4,$V1928-4,0))</f>
        <v/>
      </c>
      <c r="G1928" s="214" t="str">
        <f aca="true">IF(C1928=$X$4,IF(ISERROR($V1928),"Enter smelter details","RMI"),IF(ISERROR($V1928),"",OFFSET('Smelter Look-up'!$F$4,$V1928-4,0)))</f>
        <v/>
      </c>
      <c r="H1928" s="215" t="str">
        <f aca="true">IF(ISERROR($V1928),"",OFFSET('Smelter Look-up'!$G$4,$V1928-4,0))</f>
        <v/>
      </c>
      <c r="I1928" s="216" t="str">
        <f aca="true">IF(ISERROR($V1928),"",OFFSET('Smelter Look-up'!$H$4,$V1928-4,0))</f>
        <v/>
      </c>
      <c r="J1928" s="216" t="str">
        <f aca="true">IF(ISERROR($V1928),"",OFFSET('Smelter Look-up'!$I$4,$V1928-4,0))</f>
        <v/>
      </c>
      <c r="K1928" s="217"/>
      <c r="L1928" s="217"/>
      <c r="M1928" s="217"/>
      <c r="N1928" s="217"/>
      <c r="O1928" s="217"/>
      <c r="P1928" s="218"/>
      <c r="Q1928" s="219"/>
      <c r="R1928" s="220" t="str">
        <f aca="true">IF(ISERROR($V1928),"",OFFSET('Smelter Look-up'!$C$4,$V1928-4,0)&amp;"")</f>
        <v/>
      </c>
      <c r="S1928" s="221" t="str">
        <f aca="true">IF(B1928="","",IF(ISERROR(MATCH($E1928,CL,0)),"Unknown",INDIRECT("'C'!$A$"&amp;MATCH($E1928,CL,0)+1)))</f>
        <v/>
      </c>
      <c r="T1928" s="221" t="str">
        <f aca="true">IF(B1928="","",IF(ISERROR(MATCH($J1928,SorP!$B$1:$B$6279,0)),"",INDIRECT("'SorP'!$A$"&amp;MATCH($S1928&amp;$J1928,SorP!C:C,0))))</f>
        <v/>
      </c>
      <c r="U1928" s="222"/>
      <c r="V1928" s="223" t="e">
        <f aca="false">IF(C1928="",NA(),IF(OR(C1928="Smelter not listed",C1928="Smelter not yet identified"),MATCH($B1928&amp;$D1928,'Smelter Look-up'!$J:$J,0),MATCH($B1928&amp;$C1928,'Smelter Look-up'!$J:$J,0)))</f>
        <v>#N/A</v>
      </c>
      <c r="X1928" s="179" t="n">
        <f aca="false">IF(AND(C1928="Smelter not listed",OR(LEN(D1928)=0,LEN(E1928)=0)),1,0)</f>
        <v>0</v>
      </c>
      <c r="AB1928" s="224" t="str">
        <f aca="false">B1928&amp;C1928</f>
        <v/>
      </c>
    </row>
    <row r="1929" s="179" customFormat="true" ht="20.25" hidden="false" customHeight="false" outlineLevel="0" collapsed="false">
      <c r="A1929" s="221"/>
      <c r="B1929" s="211" t="str">
        <f aca="false">IF(LEN(A1929)=0,"",INDEX('Smelter Look-up'!$A:$A,MATCH($A1929,'Smelter Look-up'!$E:$E,0)))</f>
        <v/>
      </c>
      <c r="C1929" s="212" t="str">
        <f aca="false">IF(LEN(A1929)=0,"",INDEX('Smelter Look-up'!$C:$C,MATCH($A1929,'Smelter Look-up'!$E:$E,0)))</f>
        <v/>
      </c>
      <c r="D1929" s="213"/>
      <c r="E1929" s="211" t="str">
        <f aca="true">IF(ISERROR($V1929),"",OFFSET('Smelter Look-up'!$D$4,$V1929-4,0)&amp;"")</f>
        <v/>
      </c>
      <c r="F1929" s="214" t="str">
        <f aca="true">IF(ISERROR($V1929),"",OFFSET('Smelter Look-up'!$E$4,$V1929-4,0))</f>
        <v/>
      </c>
      <c r="G1929" s="214" t="str">
        <f aca="true">IF(C1929=$X$4,IF(ISERROR($V1929),"Enter smelter details","RMI"),IF(ISERROR($V1929),"",OFFSET('Smelter Look-up'!$F$4,$V1929-4,0)))</f>
        <v/>
      </c>
      <c r="H1929" s="215" t="str">
        <f aca="true">IF(ISERROR($V1929),"",OFFSET('Smelter Look-up'!$G$4,$V1929-4,0))</f>
        <v/>
      </c>
      <c r="I1929" s="216" t="str">
        <f aca="true">IF(ISERROR($V1929),"",OFFSET('Smelter Look-up'!$H$4,$V1929-4,0))</f>
        <v/>
      </c>
      <c r="J1929" s="216" t="str">
        <f aca="true">IF(ISERROR($V1929),"",OFFSET('Smelter Look-up'!$I$4,$V1929-4,0))</f>
        <v/>
      </c>
      <c r="K1929" s="217"/>
      <c r="L1929" s="217"/>
      <c r="M1929" s="217"/>
      <c r="N1929" s="217"/>
      <c r="O1929" s="217"/>
      <c r="P1929" s="218"/>
      <c r="Q1929" s="219"/>
      <c r="R1929" s="220" t="str">
        <f aca="true">IF(ISERROR($V1929),"",OFFSET('Smelter Look-up'!$C$4,$V1929-4,0)&amp;"")</f>
        <v/>
      </c>
      <c r="S1929" s="221" t="str">
        <f aca="true">IF(B1929="","",IF(ISERROR(MATCH($E1929,CL,0)),"Unknown",INDIRECT("'C'!$A$"&amp;MATCH($E1929,CL,0)+1)))</f>
        <v/>
      </c>
      <c r="T1929" s="221" t="str">
        <f aca="true">IF(B1929="","",IF(ISERROR(MATCH($J1929,SorP!$B$1:$B$6279,0)),"",INDIRECT("'SorP'!$A$"&amp;MATCH($S1929&amp;$J1929,SorP!C:C,0))))</f>
        <v/>
      </c>
      <c r="U1929" s="222"/>
      <c r="V1929" s="223" t="e">
        <f aca="false">IF(C1929="",NA(),IF(OR(C1929="Smelter not listed",C1929="Smelter not yet identified"),MATCH($B1929&amp;$D1929,'Smelter Look-up'!$J:$J,0),MATCH($B1929&amp;$C1929,'Smelter Look-up'!$J:$J,0)))</f>
        <v>#N/A</v>
      </c>
      <c r="X1929" s="179" t="n">
        <f aca="false">IF(AND(C1929="Smelter not listed",OR(LEN(D1929)=0,LEN(E1929)=0)),1,0)</f>
        <v>0</v>
      </c>
      <c r="AB1929" s="224" t="str">
        <f aca="false">B1929&amp;C1929</f>
        <v/>
      </c>
    </row>
    <row r="1930" s="179" customFormat="true" ht="20.25" hidden="false" customHeight="false" outlineLevel="0" collapsed="false">
      <c r="A1930" s="221"/>
      <c r="B1930" s="211" t="str">
        <f aca="false">IF(LEN(A1930)=0,"",INDEX('Smelter Look-up'!$A:$A,MATCH($A1930,'Smelter Look-up'!$E:$E,0)))</f>
        <v/>
      </c>
      <c r="C1930" s="212" t="str">
        <f aca="false">IF(LEN(A1930)=0,"",INDEX('Smelter Look-up'!$C:$C,MATCH($A1930,'Smelter Look-up'!$E:$E,0)))</f>
        <v/>
      </c>
      <c r="D1930" s="213"/>
      <c r="E1930" s="211" t="str">
        <f aca="true">IF(ISERROR($V1930),"",OFFSET('Smelter Look-up'!$D$4,$V1930-4,0)&amp;"")</f>
        <v/>
      </c>
      <c r="F1930" s="214" t="str">
        <f aca="true">IF(ISERROR($V1930),"",OFFSET('Smelter Look-up'!$E$4,$V1930-4,0))</f>
        <v/>
      </c>
      <c r="G1930" s="214" t="str">
        <f aca="true">IF(C1930=$X$4,IF(ISERROR($V1930),"Enter smelter details","RMI"),IF(ISERROR($V1930),"",OFFSET('Smelter Look-up'!$F$4,$V1930-4,0)))</f>
        <v/>
      </c>
      <c r="H1930" s="215" t="str">
        <f aca="true">IF(ISERROR($V1930),"",OFFSET('Smelter Look-up'!$G$4,$V1930-4,0))</f>
        <v/>
      </c>
      <c r="I1930" s="216" t="str">
        <f aca="true">IF(ISERROR($V1930),"",OFFSET('Smelter Look-up'!$H$4,$V1930-4,0))</f>
        <v/>
      </c>
      <c r="J1930" s="216" t="str">
        <f aca="true">IF(ISERROR($V1930),"",OFFSET('Smelter Look-up'!$I$4,$V1930-4,0))</f>
        <v/>
      </c>
      <c r="K1930" s="217"/>
      <c r="L1930" s="217"/>
      <c r="M1930" s="217"/>
      <c r="N1930" s="217"/>
      <c r="O1930" s="217"/>
      <c r="P1930" s="218"/>
      <c r="Q1930" s="219"/>
      <c r="R1930" s="220" t="str">
        <f aca="true">IF(ISERROR($V1930),"",OFFSET('Smelter Look-up'!$C$4,$V1930-4,0)&amp;"")</f>
        <v/>
      </c>
      <c r="S1930" s="221" t="str">
        <f aca="true">IF(B1930="","",IF(ISERROR(MATCH($E1930,CL,0)),"Unknown",INDIRECT("'C'!$A$"&amp;MATCH($E1930,CL,0)+1)))</f>
        <v/>
      </c>
      <c r="T1930" s="221" t="str">
        <f aca="true">IF(B1930="","",IF(ISERROR(MATCH($J1930,SorP!$B$1:$B$6279,0)),"",INDIRECT("'SorP'!$A$"&amp;MATCH($S1930&amp;$J1930,SorP!C:C,0))))</f>
        <v/>
      </c>
      <c r="U1930" s="222"/>
      <c r="V1930" s="223" t="e">
        <f aca="false">IF(C1930="",NA(),IF(OR(C1930="Smelter not listed",C1930="Smelter not yet identified"),MATCH($B1930&amp;$D1930,'Smelter Look-up'!$J:$J,0),MATCH($B1930&amp;$C1930,'Smelter Look-up'!$J:$J,0)))</f>
        <v>#N/A</v>
      </c>
      <c r="X1930" s="179" t="n">
        <f aca="false">IF(AND(C1930="Smelter not listed",OR(LEN(D1930)=0,LEN(E1930)=0)),1,0)</f>
        <v>0</v>
      </c>
      <c r="AB1930" s="224" t="str">
        <f aca="false">B1930&amp;C1930</f>
        <v/>
      </c>
    </row>
    <row r="1931" s="179" customFormat="true" ht="20.25" hidden="false" customHeight="false" outlineLevel="0" collapsed="false">
      <c r="A1931" s="221"/>
      <c r="B1931" s="211" t="str">
        <f aca="false">IF(LEN(A1931)=0,"",INDEX('Smelter Look-up'!$A:$A,MATCH($A1931,'Smelter Look-up'!$E:$E,0)))</f>
        <v/>
      </c>
      <c r="C1931" s="212" t="str">
        <f aca="false">IF(LEN(A1931)=0,"",INDEX('Smelter Look-up'!$C:$C,MATCH($A1931,'Smelter Look-up'!$E:$E,0)))</f>
        <v/>
      </c>
      <c r="D1931" s="213"/>
      <c r="E1931" s="211" t="str">
        <f aca="true">IF(ISERROR($V1931),"",OFFSET('Smelter Look-up'!$D$4,$V1931-4,0)&amp;"")</f>
        <v/>
      </c>
      <c r="F1931" s="214" t="str">
        <f aca="true">IF(ISERROR($V1931),"",OFFSET('Smelter Look-up'!$E$4,$V1931-4,0))</f>
        <v/>
      </c>
      <c r="G1931" s="214" t="str">
        <f aca="true">IF(C1931=$X$4,IF(ISERROR($V1931),"Enter smelter details","RMI"),IF(ISERROR($V1931),"",OFFSET('Smelter Look-up'!$F$4,$V1931-4,0)))</f>
        <v/>
      </c>
      <c r="H1931" s="215" t="str">
        <f aca="true">IF(ISERROR($V1931),"",OFFSET('Smelter Look-up'!$G$4,$V1931-4,0))</f>
        <v/>
      </c>
      <c r="I1931" s="216" t="str">
        <f aca="true">IF(ISERROR($V1931),"",OFFSET('Smelter Look-up'!$H$4,$V1931-4,0))</f>
        <v/>
      </c>
      <c r="J1931" s="216" t="str">
        <f aca="true">IF(ISERROR($V1931),"",OFFSET('Smelter Look-up'!$I$4,$V1931-4,0))</f>
        <v/>
      </c>
      <c r="K1931" s="217"/>
      <c r="L1931" s="217"/>
      <c r="M1931" s="217"/>
      <c r="N1931" s="217"/>
      <c r="O1931" s="217"/>
      <c r="P1931" s="218"/>
      <c r="Q1931" s="219"/>
      <c r="R1931" s="220" t="str">
        <f aca="true">IF(ISERROR($V1931),"",OFFSET('Smelter Look-up'!$C$4,$V1931-4,0)&amp;"")</f>
        <v/>
      </c>
      <c r="S1931" s="221" t="str">
        <f aca="true">IF(B1931="","",IF(ISERROR(MATCH($E1931,CL,0)),"Unknown",INDIRECT("'C'!$A$"&amp;MATCH($E1931,CL,0)+1)))</f>
        <v/>
      </c>
      <c r="T1931" s="221" t="str">
        <f aca="true">IF(B1931="","",IF(ISERROR(MATCH($J1931,SorP!$B$1:$B$6279,0)),"",INDIRECT("'SorP'!$A$"&amp;MATCH($S1931&amp;$J1931,SorP!C:C,0))))</f>
        <v/>
      </c>
      <c r="U1931" s="222"/>
      <c r="V1931" s="223" t="e">
        <f aca="false">IF(C1931="",NA(),IF(OR(C1931="Smelter not listed",C1931="Smelter not yet identified"),MATCH($B1931&amp;$D1931,'Smelter Look-up'!$J:$J,0),MATCH($B1931&amp;$C1931,'Smelter Look-up'!$J:$J,0)))</f>
        <v>#N/A</v>
      </c>
      <c r="X1931" s="179" t="n">
        <f aca="false">IF(AND(C1931="Smelter not listed",OR(LEN(D1931)=0,LEN(E1931)=0)),1,0)</f>
        <v>0</v>
      </c>
      <c r="AB1931" s="224" t="str">
        <f aca="false">B1931&amp;C1931</f>
        <v/>
      </c>
    </row>
    <row r="1932" s="179" customFormat="true" ht="20.25" hidden="false" customHeight="false" outlineLevel="0" collapsed="false">
      <c r="A1932" s="221"/>
      <c r="B1932" s="211" t="str">
        <f aca="false">IF(LEN(A1932)=0,"",INDEX('Smelter Look-up'!$A:$A,MATCH($A1932,'Smelter Look-up'!$E:$E,0)))</f>
        <v/>
      </c>
      <c r="C1932" s="212" t="str">
        <f aca="false">IF(LEN(A1932)=0,"",INDEX('Smelter Look-up'!$C:$C,MATCH($A1932,'Smelter Look-up'!$E:$E,0)))</f>
        <v/>
      </c>
      <c r="D1932" s="213"/>
      <c r="E1932" s="211" t="str">
        <f aca="true">IF(ISERROR($V1932),"",OFFSET('Smelter Look-up'!$D$4,$V1932-4,0)&amp;"")</f>
        <v/>
      </c>
      <c r="F1932" s="214" t="str">
        <f aca="true">IF(ISERROR($V1932),"",OFFSET('Smelter Look-up'!$E$4,$V1932-4,0))</f>
        <v/>
      </c>
      <c r="G1932" s="214" t="str">
        <f aca="true">IF(C1932=$X$4,IF(ISERROR($V1932),"Enter smelter details","RMI"),IF(ISERROR($V1932),"",OFFSET('Smelter Look-up'!$F$4,$V1932-4,0)))</f>
        <v/>
      </c>
      <c r="H1932" s="215" t="str">
        <f aca="true">IF(ISERROR($V1932),"",OFFSET('Smelter Look-up'!$G$4,$V1932-4,0))</f>
        <v/>
      </c>
      <c r="I1932" s="216" t="str">
        <f aca="true">IF(ISERROR($V1932),"",OFFSET('Smelter Look-up'!$H$4,$V1932-4,0))</f>
        <v/>
      </c>
      <c r="J1932" s="216" t="str">
        <f aca="true">IF(ISERROR($V1932),"",OFFSET('Smelter Look-up'!$I$4,$V1932-4,0))</f>
        <v/>
      </c>
      <c r="K1932" s="217"/>
      <c r="L1932" s="217"/>
      <c r="M1932" s="217"/>
      <c r="N1932" s="217"/>
      <c r="O1932" s="217"/>
      <c r="P1932" s="218"/>
      <c r="Q1932" s="219"/>
      <c r="R1932" s="220" t="str">
        <f aca="true">IF(ISERROR($V1932),"",OFFSET('Smelter Look-up'!$C$4,$V1932-4,0)&amp;"")</f>
        <v/>
      </c>
      <c r="S1932" s="221" t="str">
        <f aca="true">IF(B1932="","",IF(ISERROR(MATCH($E1932,CL,0)),"Unknown",INDIRECT("'C'!$A$"&amp;MATCH($E1932,CL,0)+1)))</f>
        <v/>
      </c>
      <c r="T1932" s="221" t="str">
        <f aca="true">IF(B1932="","",IF(ISERROR(MATCH($J1932,SorP!$B$1:$B$6279,0)),"",INDIRECT("'SorP'!$A$"&amp;MATCH($S1932&amp;$J1932,SorP!C:C,0))))</f>
        <v/>
      </c>
      <c r="U1932" s="222"/>
      <c r="V1932" s="223" t="e">
        <f aca="false">IF(C1932="",NA(),IF(OR(C1932="Smelter not listed",C1932="Smelter not yet identified"),MATCH($B1932&amp;$D1932,'Smelter Look-up'!$J:$J,0),MATCH($B1932&amp;$C1932,'Smelter Look-up'!$J:$J,0)))</f>
        <v>#N/A</v>
      </c>
      <c r="X1932" s="179" t="n">
        <f aca="false">IF(AND(C1932="Smelter not listed",OR(LEN(D1932)=0,LEN(E1932)=0)),1,0)</f>
        <v>0</v>
      </c>
      <c r="AB1932" s="224" t="str">
        <f aca="false">B1932&amp;C1932</f>
        <v/>
      </c>
    </row>
    <row r="1933" s="179" customFormat="true" ht="20.25" hidden="false" customHeight="false" outlineLevel="0" collapsed="false">
      <c r="A1933" s="221"/>
      <c r="B1933" s="211" t="str">
        <f aca="false">IF(LEN(A1933)=0,"",INDEX('Smelter Look-up'!$A:$A,MATCH($A1933,'Smelter Look-up'!$E:$E,0)))</f>
        <v/>
      </c>
      <c r="C1933" s="212" t="str">
        <f aca="false">IF(LEN(A1933)=0,"",INDEX('Smelter Look-up'!$C:$C,MATCH($A1933,'Smelter Look-up'!$E:$E,0)))</f>
        <v/>
      </c>
      <c r="D1933" s="213"/>
      <c r="E1933" s="211" t="str">
        <f aca="true">IF(ISERROR($V1933),"",OFFSET('Smelter Look-up'!$D$4,$V1933-4,0)&amp;"")</f>
        <v/>
      </c>
      <c r="F1933" s="214" t="str">
        <f aca="true">IF(ISERROR($V1933),"",OFFSET('Smelter Look-up'!$E$4,$V1933-4,0))</f>
        <v/>
      </c>
      <c r="G1933" s="214" t="str">
        <f aca="true">IF(C1933=$X$4,IF(ISERROR($V1933),"Enter smelter details","RMI"),IF(ISERROR($V1933),"",OFFSET('Smelter Look-up'!$F$4,$V1933-4,0)))</f>
        <v/>
      </c>
      <c r="H1933" s="215" t="str">
        <f aca="true">IF(ISERROR($V1933),"",OFFSET('Smelter Look-up'!$G$4,$V1933-4,0))</f>
        <v/>
      </c>
      <c r="I1933" s="216" t="str">
        <f aca="true">IF(ISERROR($V1933),"",OFFSET('Smelter Look-up'!$H$4,$V1933-4,0))</f>
        <v/>
      </c>
      <c r="J1933" s="216" t="str">
        <f aca="true">IF(ISERROR($V1933),"",OFFSET('Smelter Look-up'!$I$4,$V1933-4,0))</f>
        <v/>
      </c>
      <c r="K1933" s="217"/>
      <c r="L1933" s="217"/>
      <c r="M1933" s="217"/>
      <c r="N1933" s="217"/>
      <c r="O1933" s="217"/>
      <c r="P1933" s="218"/>
      <c r="Q1933" s="219"/>
      <c r="R1933" s="220" t="str">
        <f aca="true">IF(ISERROR($V1933),"",OFFSET('Smelter Look-up'!$C$4,$V1933-4,0)&amp;"")</f>
        <v/>
      </c>
      <c r="S1933" s="221" t="str">
        <f aca="true">IF(B1933="","",IF(ISERROR(MATCH($E1933,CL,0)),"Unknown",INDIRECT("'C'!$A$"&amp;MATCH($E1933,CL,0)+1)))</f>
        <v/>
      </c>
      <c r="T1933" s="221" t="str">
        <f aca="true">IF(B1933="","",IF(ISERROR(MATCH($J1933,SorP!$B$1:$B$6279,0)),"",INDIRECT("'SorP'!$A$"&amp;MATCH($S1933&amp;$J1933,SorP!C:C,0))))</f>
        <v/>
      </c>
      <c r="U1933" s="222"/>
      <c r="V1933" s="223" t="e">
        <f aca="false">IF(C1933="",NA(),IF(OR(C1933="Smelter not listed",C1933="Smelter not yet identified"),MATCH($B1933&amp;$D1933,'Smelter Look-up'!$J:$J,0),MATCH($B1933&amp;$C1933,'Smelter Look-up'!$J:$J,0)))</f>
        <v>#N/A</v>
      </c>
      <c r="X1933" s="179" t="n">
        <f aca="false">IF(AND(C1933="Smelter not listed",OR(LEN(D1933)=0,LEN(E1933)=0)),1,0)</f>
        <v>0</v>
      </c>
      <c r="AB1933" s="224" t="str">
        <f aca="false">B1933&amp;C1933</f>
        <v/>
      </c>
    </row>
    <row r="1934" s="179" customFormat="true" ht="20.25" hidden="false" customHeight="false" outlineLevel="0" collapsed="false">
      <c r="A1934" s="221"/>
      <c r="B1934" s="211" t="str">
        <f aca="false">IF(LEN(A1934)=0,"",INDEX('Smelter Look-up'!$A:$A,MATCH($A1934,'Smelter Look-up'!$E:$E,0)))</f>
        <v/>
      </c>
      <c r="C1934" s="212" t="str">
        <f aca="false">IF(LEN(A1934)=0,"",INDEX('Smelter Look-up'!$C:$C,MATCH($A1934,'Smelter Look-up'!$E:$E,0)))</f>
        <v/>
      </c>
      <c r="D1934" s="213"/>
      <c r="E1934" s="211" t="str">
        <f aca="true">IF(ISERROR($V1934),"",OFFSET('Smelter Look-up'!$D$4,$V1934-4,0)&amp;"")</f>
        <v/>
      </c>
      <c r="F1934" s="214" t="str">
        <f aca="true">IF(ISERROR($V1934),"",OFFSET('Smelter Look-up'!$E$4,$V1934-4,0))</f>
        <v/>
      </c>
      <c r="G1934" s="214" t="str">
        <f aca="true">IF(C1934=$X$4,IF(ISERROR($V1934),"Enter smelter details","RMI"),IF(ISERROR($V1934),"",OFFSET('Smelter Look-up'!$F$4,$V1934-4,0)))</f>
        <v/>
      </c>
      <c r="H1934" s="215" t="str">
        <f aca="true">IF(ISERROR($V1934),"",OFFSET('Smelter Look-up'!$G$4,$V1934-4,0))</f>
        <v/>
      </c>
      <c r="I1934" s="216" t="str">
        <f aca="true">IF(ISERROR($V1934),"",OFFSET('Smelter Look-up'!$H$4,$V1934-4,0))</f>
        <v/>
      </c>
      <c r="J1934" s="216" t="str">
        <f aca="true">IF(ISERROR($V1934),"",OFFSET('Smelter Look-up'!$I$4,$V1934-4,0))</f>
        <v/>
      </c>
      <c r="K1934" s="217"/>
      <c r="L1934" s="217"/>
      <c r="M1934" s="217"/>
      <c r="N1934" s="217"/>
      <c r="O1934" s="217"/>
      <c r="P1934" s="218"/>
      <c r="Q1934" s="219"/>
      <c r="R1934" s="220" t="str">
        <f aca="true">IF(ISERROR($V1934),"",OFFSET('Smelter Look-up'!$C$4,$V1934-4,0)&amp;"")</f>
        <v/>
      </c>
      <c r="S1934" s="221" t="str">
        <f aca="true">IF(B1934="","",IF(ISERROR(MATCH($E1934,CL,0)),"Unknown",INDIRECT("'C'!$A$"&amp;MATCH($E1934,CL,0)+1)))</f>
        <v/>
      </c>
      <c r="T1934" s="221" t="str">
        <f aca="true">IF(B1934="","",IF(ISERROR(MATCH($J1934,SorP!$B$1:$B$6279,0)),"",INDIRECT("'SorP'!$A$"&amp;MATCH($S1934&amp;$J1934,SorP!C:C,0))))</f>
        <v/>
      </c>
      <c r="U1934" s="222"/>
      <c r="V1934" s="223" t="e">
        <f aca="false">IF(C1934="",NA(),IF(OR(C1934="Smelter not listed",C1934="Smelter not yet identified"),MATCH($B1934&amp;$D1934,'Smelter Look-up'!$J:$J,0),MATCH($B1934&amp;$C1934,'Smelter Look-up'!$J:$J,0)))</f>
        <v>#N/A</v>
      </c>
      <c r="X1934" s="179" t="n">
        <f aca="false">IF(AND(C1934="Smelter not listed",OR(LEN(D1934)=0,LEN(E1934)=0)),1,0)</f>
        <v>0</v>
      </c>
      <c r="AB1934" s="224" t="str">
        <f aca="false">B1934&amp;C1934</f>
        <v/>
      </c>
    </row>
    <row r="1935" s="179" customFormat="true" ht="20.25" hidden="false" customHeight="false" outlineLevel="0" collapsed="false">
      <c r="A1935" s="221"/>
      <c r="B1935" s="211" t="str">
        <f aca="false">IF(LEN(A1935)=0,"",INDEX('Smelter Look-up'!$A:$A,MATCH($A1935,'Smelter Look-up'!$E:$E,0)))</f>
        <v/>
      </c>
      <c r="C1935" s="212" t="str">
        <f aca="false">IF(LEN(A1935)=0,"",INDEX('Smelter Look-up'!$C:$C,MATCH($A1935,'Smelter Look-up'!$E:$E,0)))</f>
        <v/>
      </c>
      <c r="D1935" s="213"/>
      <c r="E1935" s="211" t="str">
        <f aca="true">IF(ISERROR($V1935),"",OFFSET('Smelter Look-up'!$D$4,$V1935-4,0)&amp;"")</f>
        <v/>
      </c>
      <c r="F1935" s="214" t="str">
        <f aca="true">IF(ISERROR($V1935),"",OFFSET('Smelter Look-up'!$E$4,$V1935-4,0))</f>
        <v/>
      </c>
      <c r="G1935" s="214" t="str">
        <f aca="true">IF(C1935=$X$4,IF(ISERROR($V1935),"Enter smelter details","RMI"),IF(ISERROR($V1935),"",OFFSET('Smelter Look-up'!$F$4,$V1935-4,0)))</f>
        <v/>
      </c>
      <c r="H1935" s="215" t="str">
        <f aca="true">IF(ISERROR($V1935),"",OFFSET('Smelter Look-up'!$G$4,$V1935-4,0))</f>
        <v/>
      </c>
      <c r="I1935" s="216" t="str">
        <f aca="true">IF(ISERROR($V1935),"",OFFSET('Smelter Look-up'!$H$4,$V1935-4,0))</f>
        <v/>
      </c>
      <c r="J1935" s="216" t="str">
        <f aca="true">IF(ISERROR($V1935),"",OFFSET('Smelter Look-up'!$I$4,$V1935-4,0))</f>
        <v/>
      </c>
      <c r="K1935" s="217"/>
      <c r="L1935" s="217"/>
      <c r="M1935" s="217"/>
      <c r="N1935" s="217"/>
      <c r="O1935" s="217"/>
      <c r="P1935" s="218"/>
      <c r="Q1935" s="219"/>
      <c r="R1935" s="220" t="str">
        <f aca="true">IF(ISERROR($V1935),"",OFFSET('Smelter Look-up'!$C$4,$V1935-4,0)&amp;"")</f>
        <v/>
      </c>
      <c r="S1935" s="221" t="str">
        <f aca="true">IF(B1935="","",IF(ISERROR(MATCH($E1935,CL,0)),"Unknown",INDIRECT("'C'!$A$"&amp;MATCH($E1935,CL,0)+1)))</f>
        <v/>
      </c>
      <c r="T1935" s="221" t="str">
        <f aca="true">IF(B1935="","",IF(ISERROR(MATCH($J1935,SorP!$B$1:$B$6279,0)),"",INDIRECT("'SorP'!$A$"&amp;MATCH($S1935&amp;$J1935,SorP!C:C,0))))</f>
        <v/>
      </c>
      <c r="U1935" s="222"/>
      <c r="V1935" s="223" t="e">
        <f aca="false">IF(C1935="",NA(),IF(OR(C1935="Smelter not listed",C1935="Smelter not yet identified"),MATCH($B1935&amp;$D1935,'Smelter Look-up'!$J:$J,0),MATCH($B1935&amp;$C1935,'Smelter Look-up'!$J:$J,0)))</f>
        <v>#N/A</v>
      </c>
      <c r="X1935" s="179" t="n">
        <f aca="false">IF(AND(C1935="Smelter not listed",OR(LEN(D1935)=0,LEN(E1935)=0)),1,0)</f>
        <v>0</v>
      </c>
      <c r="AB1935" s="224" t="str">
        <f aca="false">B1935&amp;C1935</f>
        <v/>
      </c>
    </row>
    <row r="1936" s="179" customFormat="true" ht="20.25" hidden="false" customHeight="false" outlineLevel="0" collapsed="false">
      <c r="A1936" s="221"/>
      <c r="B1936" s="211" t="str">
        <f aca="false">IF(LEN(A1936)=0,"",INDEX('Smelter Look-up'!$A:$A,MATCH($A1936,'Smelter Look-up'!$E:$E,0)))</f>
        <v/>
      </c>
      <c r="C1936" s="212" t="str">
        <f aca="false">IF(LEN(A1936)=0,"",INDEX('Smelter Look-up'!$C:$C,MATCH($A1936,'Smelter Look-up'!$E:$E,0)))</f>
        <v/>
      </c>
      <c r="D1936" s="213"/>
      <c r="E1936" s="211" t="str">
        <f aca="true">IF(ISERROR($V1936),"",OFFSET('Smelter Look-up'!$D$4,$V1936-4,0)&amp;"")</f>
        <v/>
      </c>
      <c r="F1936" s="214" t="str">
        <f aca="true">IF(ISERROR($V1936),"",OFFSET('Smelter Look-up'!$E$4,$V1936-4,0))</f>
        <v/>
      </c>
      <c r="G1936" s="214" t="str">
        <f aca="true">IF(C1936=$X$4,IF(ISERROR($V1936),"Enter smelter details","RMI"),IF(ISERROR($V1936),"",OFFSET('Smelter Look-up'!$F$4,$V1936-4,0)))</f>
        <v/>
      </c>
      <c r="H1936" s="215" t="str">
        <f aca="true">IF(ISERROR($V1936),"",OFFSET('Smelter Look-up'!$G$4,$V1936-4,0))</f>
        <v/>
      </c>
      <c r="I1936" s="216" t="str">
        <f aca="true">IF(ISERROR($V1936),"",OFFSET('Smelter Look-up'!$H$4,$V1936-4,0))</f>
        <v/>
      </c>
      <c r="J1936" s="216" t="str">
        <f aca="true">IF(ISERROR($V1936),"",OFFSET('Smelter Look-up'!$I$4,$V1936-4,0))</f>
        <v/>
      </c>
      <c r="K1936" s="217"/>
      <c r="L1936" s="217"/>
      <c r="M1936" s="217"/>
      <c r="N1936" s="217"/>
      <c r="O1936" s="217"/>
      <c r="P1936" s="218"/>
      <c r="Q1936" s="219"/>
      <c r="R1936" s="220" t="str">
        <f aca="true">IF(ISERROR($V1936),"",OFFSET('Smelter Look-up'!$C$4,$V1936-4,0)&amp;"")</f>
        <v/>
      </c>
      <c r="S1936" s="221" t="str">
        <f aca="true">IF(B1936="","",IF(ISERROR(MATCH($E1936,CL,0)),"Unknown",INDIRECT("'C'!$A$"&amp;MATCH($E1936,CL,0)+1)))</f>
        <v/>
      </c>
      <c r="T1936" s="221" t="str">
        <f aca="true">IF(B1936="","",IF(ISERROR(MATCH($J1936,SorP!$B$1:$B$6279,0)),"",INDIRECT("'SorP'!$A$"&amp;MATCH($S1936&amp;$J1936,SorP!C:C,0))))</f>
        <v/>
      </c>
      <c r="U1936" s="222"/>
      <c r="V1936" s="223" t="e">
        <f aca="false">IF(C1936="",NA(),IF(OR(C1936="Smelter not listed",C1936="Smelter not yet identified"),MATCH($B1936&amp;$D1936,'Smelter Look-up'!$J:$J,0),MATCH($B1936&amp;$C1936,'Smelter Look-up'!$J:$J,0)))</f>
        <v>#N/A</v>
      </c>
      <c r="X1936" s="179" t="n">
        <f aca="false">IF(AND(C1936="Smelter not listed",OR(LEN(D1936)=0,LEN(E1936)=0)),1,0)</f>
        <v>0</v>
      </c>
      <c r="AB1936" s="224" t="str">
        <f aca="false">B1936&amp;C1936</f>
        <v/>
      </c>
    </row>
    <row r="1937" s="179" customFormat="true" ht="20.25" hidden="false" customHeight="false" outlineLevel="0" collapsed="false">
      <c r="A1937" s="221"/>
      <c r="B1937" s="211" t="str">
        <f aca="false">IF(LEN(A1937)=0,"",INDEX('Smelter Look-up'!$A:$A,MATCH($A1937,'Smelter Look-up'!$E:$E,0)))</f>
        <v/>
      </c>
      <c r="C1937" s="212" t="str">
        <f aca="false">IF(LEN(A1937)=0,"",INDEX('Smelter Look-up'!$C:$C,MATCH($A1937,'Smelter Look-up'!$E:$E,0)))</f>
        <v/>
      </c>
      <c r="D1937" s="213"/>
      <c r="E1937" s="211" t="str">
        <f aca="true">IF(ISERROR($V1937),"",OFFSET('Smelter Look-up'!$D$4,$V1937-4,0)&amp;"")</f>
        <v/>
      </c>
      <c r="F1937" s="214" t="str">
        <f aca="true">IF(ISERROR($V1937),"",OFFSET('Smelter Look-up'!$E$4,$V1937-4,0))</f>
        <v/>
      </c>
      <c r="G1937" s="214" t="str">
        <f aca="true">IF(C1937=$X$4,IF(ISERROR($V1937),"Enter smelter details","RMI"),IF(ISERROR($V1937),"",OFFSET('Smelter Look-up'!$F$4,$V1937-4,0)))</f>
        <v/>
      </c>
      <c r="H1937" s="215" t="str">
        <f aca="true">IF(ISERROR($V1937),"",OFFSET('Smelter Look-up'!$G$4,$V1937-4,0))</f>
        <v/>
      </c>
      <c r="I1937" s="216" t="str">
        <f aca="true">IF(ISERROR($V1937),"",OFFSET('Smelter Look-up'!$H$4,$V1937-4,0))</f>
        <v/>
      </c>
      <c r="J1937" s="216" t="str">
        <f aca="true">IF(ISERROR($V1937),"",OFFSET('Smelter Look-up'!$I$4,$V1937-4,0))</f>
        <v/>
      </c>
      <c r="K1937" s="217"/>
      <c r="L1937" s="217"/>
      <c r="M1937" s="217"/>
      <c r="N1937" s="217"/>
      <c r="O1937" s="217"/>
      <c r="P1937" s="218"/>
      <c r="Q1937" s="219"/>
      <c r="R1937" s="220" t="str">
        <f aca="true">IF(ISERROR($V1937),"",OFFSET('Smelter Look-up'!$C$4,$V1937-4,0)&amp;"")</f>
        <v/>
      </c>
      <c r="S1937" s="221" t="str">
        <f aca="true">IF(B1937="","",IF(ISERROR(MATCH($E1937,CL,0)),"Unknown",INDIRECT("'C'!$A$"&amp;MATCH($E1937,CL,0)+1)))</f>
        <v/>
      </c>
      <c r="T1937" s="221" t="str">
        <f aca="true">IF(B1937="","",IF(ISERROR(MATCH($J1937,SorP!$B$1:$B$6279,0)),"",INDIRECT("'SorP'!$A$"&amp;MATCH($S1937&amp;$J1937,SorP!C:C,0))))</f>
        <v/>
      </c>
      <c r="U1937" s="222"/>
      <c r="V1937" s="223" t="e">
        <f aca="false">IF(C1937="",NA(),IF(OR(C1937="Smelter not listed",C1937="Smelter not yet identified"),MATCH($B1937&amp;$D1937,'Smelter Look-up'!$J:$J,0),MATCH($B1937&amp;$C1937,'Smelter Look-up'!$J:$J,0)))</f>
        <v>#N/A</v>
      </c>
      <c r="X1937" s="179" t="n">
        <f aca="false">IF(AND(C1937="Smelter not listed",OR(LEN(D1937)=0,LEN(E1937)=0)),1,0)</f>
        <v>0</v>
      </c>
      <c r="AB1937" s="224" t="str">
        <f aca="false">B1937&amp;C1937</f>
        <v/>
      </c>
    </row>
    <row r="1938" s="179" customFormat="true" ht="20.25" hidden="false" customHeight="false" outlineLevel="0" collapsed="false">
      <c r="A1938" s="221"/>
      <c r="B1938" s="211" t="str">
        <f aca="false">IF(LEN(A1938)=0,"",INDEX('Smelter Look-up'!$A:$A,MATCH($A1938,'Smelter Look-up'!$E:$E,0)))</f>
        <v/>
      </c>
      <c r="C1938" s="212" t="str">
        <f aca="false">IF(LEN(A1938)=0,"",INDEX('Smelter Look-up'!$C:$C,MATCH($A1938,'Smelter Look-up'!$E:$E,0)))</f>
        <v/>
      </c>
      <c r="D1938" s="213"/>
      <c r="E1938" s="211" t="str">
        <f aca="true">IF(ISERROR($V1938),"",OFFSET('Smelter Look-up'!$D$4,$V1938-4,0)&amp;"")</f>
        <v/>
      </c>
      <c r="F1938" s="214" t="str">
        <f aca="true">IF(ISERROR($V1938),"",OFFSET('Smelter Look-up'!$E$4,$V1938-4,0))</f>
        <v/>
      </c>
      <c r="G1938" s="214" t="str">
        <f aca="true">IF(C1938=$X$4,IF(ISERROR($V1938),"Enter smelter details","RMI"),IF(ISERROR($V1938),"",OFFSET('Smelter Look-up'!$F$4,$V1938-4,0)))</f>
        <v/>
      </c>
      <c r="H1938" s="215" t="str">
        <f aca="true">IF(ISERROR($V1938),"",OFFSET('Smelter Look-up'!$G$4,$V1938-4,0))</f>
        <v/>
      </c>
      <c r="I1938" s="216" t="str">
        <f aca="true">IF(ISERROR($V1938),"",OFFSET('Smelter Look-up'!$H$4,$V1938-4,0))</f>
        <v/>
      </c>
      <c r="J1938" s="216" t="str">
        <f aca="true">IF(ISERROR($V1938),"",OFFSET('Smelter Look-up'!$I$4,$V1938-4,0))</f>
        <v/>
      </c>
      <c r="K1938" s="217"/>
      <c r="L1938" s="217"/>
      <c r="M1938" s="217"/>
      <c r="N1938" s="217"/>
      <c r="O1938" s="217"/>
      <c r="P1938" s="218"/>
      <c r="Q1938" s="219"/>
      <c r="R1938" s="220" t="str">
        <f aca="true">IF(ISERROR($V1938),"",OFFSET('Smelter Look-up'!$C$4,$V1938-4,0)&amp;"")</f>
        <v/>
      </c>
      <c r="S1938" s="221" t="str">
        <f aca="true">IF(B1938="","",IF(ISERROR(MATCH($E1938,CL,0)),"Unknown",INDIRECT("'C'!$A$"&amp;MATCH($E1938,CL,0)+1)))</f>
        <v/>
      </c>
      <c r="T1938" s="221" t="str">
        <f aca="true">IF(B1938="","",IF(ISERROR(MATCH($J1938,SorP!$B$1:$B$6279,0)),"",INDIRECT("'SorP'!$A$"&amp;MATCH($S1938&amp;$J1938,SorP!C:C,0))))</f>
        <v/>
      </c>
      <c r="U1938" s="222"/>
      <c r="V1938" s="223" t="e">
        <f aca="false">IF(C1938="",NA(),IF(OR(C1938="Smelter not listed",C1938="Smelter not yet identified"),MATCH($B1938&amp;$D1938,'Smelter Look-up'!$J:$J,0),MATCH($B1938&amp;$C1938,'Smelter Look-up'!$J:$J,0)))</f>
        <v>#N/A</v>
      </c>
      <c r="X1938" s="179" t="n">
        <f aca="false">IF(AND(C1938="Smelter not listed",OR(LEN(D1938)=0,LEN(E1938)=0)),1,0)</f>
        <v>0</v>
      </c>
      <c r="AB1938" s="224" t="str">
        <f aca="false">B1938&amp;C1938</f>
        <v/>
      </c>
    </row>
    <row r="1939" s="179" customFormat="true" ht="20.25" hidden="false" customHeight="false" outlineLevel="0" collapsed="false">
      <c r="A1939" s="221"/>
      <c r="B1939" s="211" t="str">
        <f aca="false">IF(LEN(A1939)=0,"",INDEX('Smelter Look-up'!$A:$A,MATCH($A1939,'Smelter Look-up'!$E:$E,0)))</f>
        <v/>
      </c>
      <c r="C1939" s="212" t="str">
        <f aca="false">IF(LEN(A1939)=0,"",INDEX('Smelter Look-up'!$C:$C,MATCH($A1939,'Smelter Look-up'!$E:$E,0)))</f>
        <v/>
      </c>
      <c r="D1939" s="213"/>
      <c r="E1939" s="211" t="str">
        <f aca="true">IF(ISERROR($V1939),"",OFFSET('Smelter Look-up'!$D$4,$V1939-4,0)&amp;"")</f>
        <v/>
      </c>
      <c r="F1939" s="214" t="str">
        <f aca="true">IF(ISERROR($V1939),"",OFFSET('Smelter Look-up'!$E$4,$V1939-4,0))</f>
        <v/>
      </c>
      <c r="G1939" s="214" t="str">
        <f aca="true">IF(C1939=$X$4,IF(ISERROR($V1939),"Enter smelter details","RMI"),IF(ISERROR($V1939),"",OFFSET('Smelter Look-up'!$F$4,$V1939-4,0)))</f>
        <v/>
      </c>
      <c r="H1939" s="215" t="str">
        <f aca="true">IF(ISERROR($V1939),"",OFFSET('Smelter Look-up'!$G$4,$V1939-4,0))</f>
        <v/>
      </c>
      <c r="I1939" s="216" t="str">
        <f aca="true">IF(ISERROR($V1939),"",OFFSET('Smelter Look-up'!$H$4,$V1939-4,0))</f>
        <v/>
      </c>
      <c r="J1939" s="216" t="str">
        <f aca="true">IF(ISERROR($V1939),"",OFFSET('Smelter Look-up'!$I$4,$V1939-4,0))</f>
        <v/>
      </c>
      <c r="K1939" s="217"/>
      <c r="L1939" s="217"/>
      <c r="M1939" s="217"/>
      <c r="N1939" s="217"/>
      <c r="O1939" s="217"/>
      <c r="P1939" s="218"/>
      <c r="Q1939" s="219"/>
      <c r="R1939" s="220" t="str">
        <f aca="true">IF(ISERROR($V1939),"",OFFSET('Smelter Look-up'!$C$4,$V1939-4,0)&amp;"")</f>
        <v/>
      </c>
      <c r="S1939" s="221" t="str">
        <f aca="true">IF(B1939="","",IF(ISERROR(MATCH($E1939,CL,0)),"Unknown",INDIRECT("'C'!$A$"&amp;MATCH($E1939,CL,0)+1)))</f>
        <v/>
      </c>
      <c r="T1939" s="221" t="str">
        <f aca="true">IF(B1939="","",IF(ISERROR(MATCH($J1939,SorP!$B$1:$B$6279,0)),"",INDIRECT("'SorP'!$A$"&amp;MATCH($S1939&amp;$J1939,SorP!C:C,0))))</f>
        <v/>
      </c>
      <c r="U1939" s="222"/>
      <c r="V1939" s="223" t="e">
        <f aca="false">IF(C1939="",NA(),IF(OR(C1939="Smelter not listed",C1939="Smelter not yet identified"),MATCH($B1939&amp;$D1939,'Smelter Look-up'!$J:$J,0),MATCH($B1939&amp;$C1939,'Smelter Look-up'!$J:$J,0)))</f>
        <v>#N/A</v>
      </c>
      <c r="X1939" s="179" t="n">
        <f aca="false">IF(AND(C1939="Smelter not listed",OR(LEN(D1939)=0,LEN(E1939)=0)),1,0)</f>
        <v>0</v>
      </c>
      <c r="AB1939" s="224" t="str">
        <f aca="false">B1939&amp;C1939</f>
        <v/>
      </c>
    </row>
    <row r="1940" s="179" customFormat="true" ht="20.25" hidden="false" customHeight="false" outlineLevel="0" collapsed="false">
      <c r="A1940" s="221"/>
      <c r="B1940" s="211" t="str">
        <f aca="false">IF(LEN(A1940)=0,"",INDEX('Smelter Look-up'!$A:$A,MATCH($A1940,'Smelter Look-up'!$E:$E,0)))</f>
        <v/>
      </c>
      <c r="C1940" s="212" t="str">
        <f aca="false">IF(LEN(A1940)=0,"",INDEX('Smelter Look-up'!$C:$C,MATCH($A1940,'Smelter Look-up'!$E:$E,0)))</f>
        <v/>
      </c>
      <c r="D1940" s="213"/>
      <c r="E1940" s="211" t="str">
        <f aca="true">IF(ISERROR($V1940),"",OFFSET('Smelter Look-up'!$D$4,$V1940-4,0)&amp;"")</f>
        <v/>
      </c>
      <c r="F1940" s="214" t="str">
        <f aca="true">IF(ISERROR($V1940),"",OFFSET('Smelter Look-up'!$E$4,$V1940-4,0))</f>
        <v/>
      </c>
      <c r="G1940" s="214" t="str">
        <f aca="true">IF(C1940=$X$4,IF(ISERROR($V1940),"Enter smelter details","RMI"),IF(ISERROR($V1940),"",OFFSET('Smelter Look-up'!$F$4,$V1940-4,0)))</f>
        <v/>
      </c>
      <c r="H1940" s="215" t="str">
        <f aca="true">IF(ISERROR($V1940),"",OFFSET('Smelter Look-up'!$G$4,$V1940-4,0))</f>
        <v/>
      </c>
      <c r="I1940" s="216" t="str">
        <f aca="true">IF(ISERROR($V1940),"",OFFSET('Smelter Look-up'!$H$4,$V1940-4,0))</f>
        <v/>
      </c>
      <c r="J1940" s="216" t="str">
        <f aca="true">IF(ISERROR($V1940),"",OFFSET('Smelter Look-up'!$I$4,$V1940-4,0))</f>
        <v/>
      </c>
      <c r="K1940" s="217"/>
      <c r="L1940" s="217"/>
      <c r="M1940" s="217"/>
      <c r="N1940" s="217"/>
      <c r="O1940" s="217"/>
      <c r="P1940" s="218"/>
      <c r="Q1940" s="219"/>
      <c r="R1940" s="220" t="str">
        <f aca="true">IF(ISERROR($V1940),"",OFFSET('Smelter Look-up'!$C$4,$V1940-4,0)&amp;"")</f>
        <v/>
      </c>
      <c r="S1940" s="221" t="str">
        <f aca="true">IF(B1940="","",IF(ISERROR(MATCH($E1940,CL,0)),"Unknown",INDIRECT("'C'!$A$"&amp;MATCH($E1940,CL,0)+1)))</f>
        <v/>
      </c>
      <c r="T1940" s="221" t="str">
        <f aca="true">IF(B1940="","",IF(ISERROR(MATCH($J1940,SorP!$B$1:$B$6279,0)),"",INDIRECT("'SorP'!$A$"&amp;MATCH($S1940&amp;$J1940,SorP!C:C,0))))</f>
        <v/>
      </c>
      <c r="U1940" s="222"/>
      <c r="V1940" s="223" t="e">
        <f aca="false">IF(C1940="",NA(),IF(OR(C1940="Smelter not listed",C1940="Smelter not yet identified"),MATCH($B1940&amp;$D1940,'Smelter Look-up'!$J:$J,0),MATCH($B1940&amp;$C1940,'Smelter Look-up'!$J:$J,0)))</f>
        <v>#N/A</v>
      </c>
      <c r="X1940" s="179" t="n">
        <f aca="false">IF(AND(C1940="Smelter not listed",OR(LEN(D1940)=0,LEN(E1940)=0)),1,0)</f>
        <v>0</v>
      </c>
      <c r="AB1940" s="224" t="str">
        <f aca="false">B1940&amp;C1940</f>
        <v/>
      </c>
    </row>
    <row r="1941" s="179" customFormat="true" ht="20.25" hidden="false" customHeight="false" outlineLevel="0" collapsed="false">
      <c r="A1941" s="221"/>
      <c r="B1941" s="211" t="str">
        <f aca="false">IF(LEN(A1941)=0,"",INDEX('Smelter Look-up'!$A:$A,MATCH($A1941,'Smelter Look-up'!$E:$E,0)))</f>
        <v/>
      </c>
      <c r="C1941" s="212" t="str">
        <f aca="false">IF(LEN(A1941)=0,"",INDEX('Smelter Look-up'!$C:$C,MATCH($A1941,'Smelter Look-up'!$E:$E,0)))</f>
        <v/>
      </c>
      <c r="D1941" s="213"/>
      <c r="E1941" s="211" t="str">
        <f aca="true">IF(ISERROR($V1941),"",OFFSET('Smelter Look-up'!$D$4,$V1941-4,0)&amp;"")</f>
        <v/>
      </c>
      <c r="F1941" s="214" t="str">
        <f aca="true">IF(ISERROR($V1941),"",OFFSET('Smelter Look-up'!$E$4,$V1941-4,0))</f>
        <v/>
      </c>
      <c r="G1941" s="214" t="str">
        <f aca="true">IF(C1941=$X$4,IF(ISERROR($V1941),"Enter smelter details","RMI"),IF(ISERROR($V1941),"",OFFSET('Smelter Look-up'!$F$4,$V1941-4,0)))</f>
        <v/>
      </c>
      <c r="H1941" s="215" t="str">
        <f aca="true">IF(ISERROR($V1941),"",OFFSET('Smelter Look-up'!$G$4,$V1941-4,0))</f>
        <v/>
      </c>
      <c r="I1941" s="216" t="str">
        <f aca="true">IF(ISERROR($V1941),"",OFFSET('Smelter Look-up'!$H$4,$V1941-4,0))</f>
        <v/>
      </c>
      <c r="J1941" s="216" t="str">
        <f aca="true">IF(ISERROR($V1941),"",OFFSET('Smelter Look-up'!$I$4,$V1941-4,0))</f>
        <v/>
      </c>
      <c r="K1941" s="217"/>
      <c r="L1941" s="217"/>
      <c r="M1941" s="217"/>
      <c r="N1941" s="217"/>
      <c r="O1941" s="217"/>
      <c r="P1941" s="218"/>
      <c r="Q1941" s="219"/>
      <c r="R1941" s="220" t="str">
        <f aca="true">IF(ISERROR($V1941),"",OFFSET('Smelter Look-up'!$C$4,$V1941-4,0)&amp;"")</f>
        <v/>
      </c>
      <c r="S1941" s="221" t="str">
        <f aca="true">IF(B1941="","",IF(ISERROR(MATCH($E1941,CL,0)),"Unknown",INDIRECT("'C'!$A$"&amp;MATCH($E1941,CL,0)+1)))</f>
        <v/>
      </c>
      <c r="T1941" s="221" t="str">
        <f aca="true">IF(B1941="","",IF(ISERROR(MATCH($J1941,SorP!$B$1:$B$6279,0)),"",INDIRECT("'SorP'!$A$"&amp;MATCH($S1941&amp;$J1941,SorP!C:C,0))))</f>
        <v/>
      </c>
      <c r="U1941" s="222"/>
      <c r="V1941" s="223" t="e">
        <f aca="false">IF(C1941="",NA(),IF(OR(C1941="Smelter not listed",C1941="Smelter not yet identified"),MATCH($B1941&amp;$D1941,'Smelter Look-up'!$J:$J,0),MATCH($B1941&amp;$C1941,'Smelter Look-up'!$J:$J,0)))</f>
        <v>#N/A</v>
      </c>
      <c r="X1941" s="179" t="n">
        <f aca="false">IF(AND(C1941="Smelter not listed",OR(LEN(D1941)=0,LEN(E1941)=0)),1,0)</f>
        <v>0</v>
      </c>
      <c r="AB1941" s="224" t="str">
        <f aca="false">B1941&amp;C1941</f>
        <v/>
      </c>
    </row>
    <row r="1942" s="179" customFormat="true" ht="20.25" hidden="false" customHeight="false" outlineLevel="0" collapsed="false">
      <c r="A1942" s="221"/>
      <c r="B1942" s="211" t="str">
        <f aca="false">IF(LEN(A1942)=0,"",INDEX('Smelter Look-up'!$A:$A,MATCH($A1942,'Smelter Look-up'!$E:$E,0)))</f>
        <v/>
      </c>
      <c r="C1942" s="212" t="str">
        <f aca="false">IF(LEN(A1942)=0,"",INDEX('Smelter Look-up'!$C:$C,MATCH($A1942,'Smelter Look-up'!$E:$E,0)))</f>
        <v/>
      </c>
      <c r="D1942" s="213"/>
      <c r="E1942" s="211" t="str">
        <f aca="true">IF(ISERROR($V1942),"",OFFSET('Smelter Look-up'!$D$4,$V1942-4,0)&amp;"")</f>
        <v/>
      </c>
      <c r="F1942" s="214" t="str">
        <f aca="true">IF(ISERROR($V1942),"",OFFSET('Smelter Look-up'!$E$4,$V1942-4,0))</f>
        <v/>
      </c>
      <c r="G1942" s="214" t="str">
        <f aca="true">IF(C1942=$X$4,IF(ISERROR($V1942),"Enter smelter details","RMI"),IF(ISERROR($V1942),"",OFFSET('Smelter Look-up'!$F$4,$V1942-4,0)))</f>
        <v/>
      </c>
      <c r="H1942" s="215" t="str">
        <f aca="true">IF(ISERROR($V1942),"",OFFSET('Smelter Look-up'!$G$4,$V1942-4,0))</f>
        <v/>
      </c>
      <c r="I1942" s="216" t="str">
        <f aca="true">IF(ISERROR($V1942),"",OFFSET('Smelter Look-up'!$H$4,$V1942-4,0))</f>
        <v/>
      </c>
      <c r="J1942" s="216" t="str">
        <f aca="true">IF(ISERROR($V1942),"",OFFSET('Smelter Look-up'!$I$4,$V1942-4,0))</f>
        <v/>
      </c>
      <c r="K1942" s="217"/>
      <c r="L1942" s="217"/>
      <c r="M1942" s="217"/>
      <c r="N1942" s="217"/>
      <c r="O1942" s="217"/>
      <c r="P1942" s="218"/>
      <c r="Q1942" s="219"/>
      <c r="R1942" s="220" t="str">
        <f aca="true">IF(ISERROR($V1942),"",OFFSET('Smelter Look-up'!$C$4,$V1942-4,0)&amp;"")</f>
        <v/>
      </c>
      <c r="S1942" s="221" t="str">
        <f aca="true">IF(B1942="","",IF(ISERROR(MATCH($E1942,CL,0)),"Unknown",INDIRECT("'C'!$A$"&amp;MATCH($E1942,CL,0)+1)))</f>
        <v/>
      </c>
      <c r="T1942" s="221" t="str">
        <f aca="true">IF(B1942="","",IF(ISERROR(MATCH($J1942,SorP!$B$1:$B$6279,0)),"",INDIRECT("'SorP'!$A$"&amp;MATCH($S1942&amp;$J1942,SorP!C:C,0))))</f>
        <v/>
      </c>
      <c r="U1942" s="222"/>
      <c r="V1942" s="223" t="e">
        <f aca="false">IF(C1942="",NA(),IF(OR(C1942="Smelter not listed",C1942="Smelter not yet identified"),MATCH($B1942&amp;$D1942,'Smelter Look-up'!$J:$J,0),MATCH($B1942&amp;$C1942,'Smelter Look-up'!$J:$J,0)))</f>
        <v>#N/A</v>
      </c>
      <c r="X1942" s="179" t="n">
        <f aca="false">IF(AND(C1942="Smelter not listed",OR(LEN(D1942)=0,LEN(E1942)=0)),1,0)</f>
        <v>0</v>
      </c>
      <c r="AB1942" s="224" t="str">
        <f aca="false">B1942&amp;C1942</f>
        <v/>
      </c>
    </row>
    <row r="1943" s="179" customFormat="true" ht="20.25" hidden="false" customHeight="false" outlineLevel="0" collapsed="false">
      <c r="A1943" s="221"/>
      <c r="B1943" s="211" t="str">
        <f aca="false">IF(LEN(A1943)=0,"",INDEX('Smelter Look-up'!$A:$A,MATCH($A1943,'Smelter Look-up'!$E:$E,0)))</f>
        <v/>
      </c>
      <c r="C1943" s="212" t="str">
        <f aca="false">IF(LEN(A1943)=0,"",INDEX('Smelter Look-up'!$C:$C,MATCH($A1943,'Smelter Look-up'!$E:$E,0)))</f>
        <v/>
      </c>
      <c r="D1943" s="213"/>
      <c r="E1943" s="211" t="str">
        <f aca="true">IF(ISERROR($V1943),"",OFFSET('Smelter Look-up'!$D$4,$V1943-4,0)&amp;"")</f>
        <v/>
      </c>
      <c r="F1943" s="214" t="str">
        <f aca="true">IF(ISERROR($V1943),"",OFFSET('Smelter Look-up'!$E$4,$V1943-4,0))</f>
        <v/>
      </c>
      <c r="G1943" s="214" t="str">
        <f aca="true">IF(C1943=$X$4,IF(ISERROR($V1943),"Enter smelter details","RMI"),IF(ISERROR($V1943),"",OFFSET('Smelter Look-up'!$F$4,$V1943-4,0)))</f>
        <v/>
      </c>
      <c r="H1943" s="215" t="str">
        <f aca="true">IF(ISERROR($V1943),"",OFFSET('Smelter Look-up'!$G$4,$V1943-4,0))</f>
        <v/>
      </c>
      <c r="I1943" s="216" t="str">
        <f aca="true">IF(ISERROR($V1943),"",OFFSET('Smelter Look-up'!$H$4,$V1943-4,0))</f>
        <v/>
      </c>
      <c r="J1943" s="216" t="str">
        <f aca="true">IF(ISERROR($V1943),"",OFFSET('Smelter Look-up'!$I$4,$V1943-4,0))</f>
        <v/>
      </c>
      <c r="K1943" s="217"/>
      <c r="L1943" s="217"/>
      <c r="M1943" s="217"/>
      <c r="N1943" s="217"/>
      <c r="O1943" s="217"/>
      <c r="P1943" s="218"/>
      <c r="Q1943" s="219"/>
      <c r="R1943" s="220" t="str">
        <f aca="true">IF(ISERROR($V1943),"",OFFSET('Smelter Look-up'!$C$4,$V1943-4,0)&amp;"")</f>
        <v/>
      </c>
      <c r="S1943" s="221" t="str">
        <f aca="true">IF(B1943="","",IF(ISERROR(MATCH($E1943,CL,0)),"Unknown",INDIRECT("'C'!$A$"&amp;MATCH($E1943,CL,0)+1)))</f>
        <v/>
      </c>
      <c r="T1943" s="221" t="str">
        <f aca="true">IF(B1943="","",IF(ISERROR(MATCH($J1943,SorP!$B$1:$B$6279,0)),"",INDIRECT("'SorP'!$A$"&amp;MATCH($S1943&amp;$J1943,SorP!C:C,0))))</f>
        <v/>
      </c>
      <c r="U1943" s="222"/>
      <c r="V1943" s="223" t="e">
        <f aca="false">IF(C1943="",NA(),IF(OR(C1943="Smelter not listed",C1943="Smelter not yet identified"),MATCH($B1943&amp;$D1943,'Smelter Look-up'!$J:$J,0),MATCH($B1943&amp;$C1943,'Smelter Look-up'!$J:$J,0)))</f>
        <v>#N/A</v>
      </c>
      <c r="X1943" s="179" t="n">
        <f aca="false">IF(AND(C1943="Smelter not listed",OR(LEN(D1943)=0,LEN(E1943)=0)),1,0)</f>
        <v>0</v>
      </c>
      <c r="AB1943" s="224" t="str">
        <f aca="false">B1943&amp;C1943</f>
        <v/>
      </c>
    </row>
    <row r="1944" s="179" customFormat="true" ht="20.25" hidden="false" customHeight="false" outlineLevel="0" collapsed="false">
      <c r="A1944" s="221"/>
      <c r="B1944" s="211" t="str">
        <f aca="false">IF(LEN(A1944)=0,"",INDEX('Smelter Look-up'!$A:$A,MATCH($A1944,'Smelter Look-up'!$E:$E,0)))</f>
        <v/>
      </c>
      <c r="C1944" s="212" t="str">
        <f aca="false">IF(LEN(A1944)=0,"",INDEX('Smelter Look-up'!$C:$C,MATCH($A1944,'Smelter Look-up'!$E:$E,0)))</f>
        <v/>
      </c>
      <c r="D1944" s="213"/>
      <c r="E1944" s="211" t="str">
        <f aca="true">IF(ISERROR($V1944),"",OFFSET('Smelter Look-up'!$D$4,$V1944-4,0)&amp;"")</f>
        <v/>
      </c>
      <c r="F1944" s="214" t="str">
        <f aca="true">IF(ISERROR($V1944),"",OFFSET('Smelter Look-up'!$E$4,$V1944-4,0))</f>
        <v/>
      </c>
      <c r="G1944" s="214" t="str">
        <f aca="true">IF(C1944=$X$4,IF(ISERROR($V1944),"Enter smelter details","RMI"),IF(ISERROR($V1944),"",OFFSET('Smelter Look-up'!$F$4,$V1944-4,0)))</f>
        <v/>
      </c>
      <c r="H1944" s="215" t="str">
        <f aca="true">IF(ISERROR($V1944),"",OFFSET('Smelter Look-up'!$G$4,$V1944-4,0))</f>
        <v/>
      </c>
      <c r="I1944" s="216" t="str">
        <f aca="true">IF(ISERROR($V1944),"",OFFSET('Smelter Look-up'!$H$4,$V1944-4,0))</f>
        <v/>
      </c>
      <c r="J1944" s="216" t="str">
        <f aca="true">IF(ISERROR($V1944),"",OFFSET('Smelter Look-up'!$I$4,$V1944-4,0))</f>
        <v/>
      </c>
      <c r="K1944" s="217"/>
      <c r="L1944" s="217"/>
      <c r="M1944" s="217"/>
      <c r="N1944" s="217"/>
      <c r="O1944" s="217"/>
      <c r="P1944" s="218"/>
      <c r="Q1944" s="219"/>
      <c r="R1944" s="220" t="str">
        <f aca="true">IF(ISERROR($V1944),"",OFFSET('Smelter Look-up'!$C$4,$V1944-4,0)&amp;"")</f>
        <v/>
      </c>
      <c r="S1944" s="221" t="str">
        <f aca="true">IF(B1944="","",IF(ISERROR(MATCH($E1944,CL,0)),"Unknown",INDIRECT("'C'!$A$"&amp;MATCH($E1944,CL,0)+1)))</f>
        <v/>
      </c>
      <c r="T1944" s="221" t="str">
        <f aca="true">IF(B1944="","",IF(ISERROR(MATCH($J1944,SorP!$B$1:$B$6279,0)),"",INDIRECT("'SorP'!$A$"&amp;MATCH($S1944&amp;$J1944,SorP!C:C,0))))</f>
        <v/>
      </c>
      <c r="U1944" s="222"/>
      <c r="V1944" s="223" t="e">
        <f aca="false">IF(C1944="",NA(),IF(OR(C1944="Smelter not listed",C1944="Smelter not yet identified"),MATCH($B1944&amp;$D1944,'Smelter Look-up'!$J:$J,0),MATCH($B1944&amp;$C1944,'Smelter Look-up'!$J:$J,0)))</f>
        <v>#N/A</v>
      </c>
      <c r="X1944" s="179" t="n">
        <f aca="false">IF(AND(C1944="Smelter not listed",OR(LEN(D1944)=0,LEN(E1944)=0)),1,0)</f>
        <v>0</v>
      </c>
      <c r="AB1944" s="224" t="str">
        <f aca="false">B1944&amp;C1944</f>
        <v/>
      </c>
    </row>
    <row r="1945" s="179" customFormat="true" ht="20.25" hidden="false" customHeight="false" outlineLevel="0" collapsed="false">
      <c r="A1945" s="221"/>
      <c r="B1945" s="211" t="str">
        <f aca="false">IF(LEN(A1945)=0,"",INDEX('Smelter Look-up'!$A:$A,MATCH($A1945,'Smelter Look-up'!$E:$E,0)))</f>
        <v/>
      </c>
      <c r="C1945" s="212" t="str">
        <f aca="false">IF(LEN(A1945)=0,"",INDEX('Smelter Look-up'!$C:$C,MATCH($A1945,'Smelter Look-up'!$E:$E,0)))</f>
        <v/>
      </c>
      <c r="D1945" s="213"/>
      <c r="E1945" s="211" t="str">
        <f aca="true">IF(ISERROR($V1945),"",OFFSET('Smelter Look-up'!$D$4,$V1945-4,0)&amp;"")</f>
        <v/>
      </c>
      <c r="F1945" s="214" t="str">
        <f aca="true">IF(ISERROR($V1945),"",OFFSET('Smelter Look-up'!$E$4,$V1945-4,0))</f>
        <v/>
      </c>
      <c r="G1945" s="214" t="str">
        <f aca="true">IF(C1945=$X$4,IF(ISERROR($V1945),"Enter smelter details","RMI"),IF(ISERROR($V1945),"",OFFSET('Smelter Look-up'!$F$4,$V1945-4,0)))</f>
        <v/>
      </c>
      <c r="H1945" s="215" t="str">
        <f aca="true">IF(ISERROR($V1945),"",OFFSET('Smelter Look-up'!$G$4,$V1945-4,0))</f>
        <v/>
      </c>
      <c r="I1945" s="216" t="str">
        <f aca="true">IF(ISERROR($V1945),"",OFFSET('Smelter Look-up'!$H$4,$V1945-4,0))</f>
        <v/>
      </c>
      <c r="J1945" s="216" t="str">
        <f aca="true">IF(ISERROR($V1945),"",OFFSET('Smelter Look-up'!$I$4,$V1945-4,0))</f>
        <v/>
      </c>
      <c r="K1945" s="217"/>
      <c r="L1945" s="217"/>
      <c r="M1945" s="217"/>
      <c r="N1945" s="217"/>
      <c r="O1945" s="217"/>
      <c r="P1945" s="218"/>
      <c r="Q1945" s="219"/>
      <c r="R1945" s="220" t="str">
        <f aca="true">IF(ISERROR($V1945),"",OFFSET('Smelter Look-up'!$C$4,$V1945-4,0)&amp;"")</f>
        <v/>
      </c>
      <c r="S1945" s="221" t="str">
        <f aca="true">IF(B1945="","",IF(ISERROR(MATCH($E1945,CL,0)),"Unknown",INDIRECT("'C'!$A$"&amp;MATCH($E1945,CL,0)+1)))</f>
        <v/>
      </c>
      <c r="T1945" s="221" t="str">
        <f aca="true">IF(B1945="","",IF(ISERROR(MATCH($J1945,SorP!$B$1:$B$6279,0)),"",INDIRECT("'SorP'!$A$"&amp;MATCH($S1945&amp;$J1945,SorP!C:C,0))))</f>
        <v/>
      </c>
      <c r="U1945" s="222"/>
      <c r="V1945" s="223" t="e">
        <f aca="false">IF(C1945="",NA(),IF(OR(C1945="Smelter not listed",C1945="Smelter not yet identified"),MATCH($B1945&amp;$D1945,'Smelter Look-up'!$J:$J,0),MATCH($B1945&amp;$C1945,'Smelter Look-up'!$J:$J,0)))</f>
        <v>#N/A</v>
      </c>
      <c r="X1945" s="179" t="n">
        <f aca="false">IF(AND(C1945="Smelter not listed",OR(LEN(D1945)=0,LEN(E1945)=0)),1,0)</f>
        <v>0</v>
      </c>
      <c r="AB1945" s="224" t="str">
        <f aca="false">B1945&amp;C1945</f>
        <v/>
      </c>
    </row>
    <row r="1946" s="179" customFormat="true" ht="20.25" hidden="false" customHeight="false" outlineLevel="0" collapsed="false">
      <c r="A1946" s="221"/>
      <c r="B1946" s="211" t="str">
        <f aca="false">IF(LEN(A1946)=0,"",INDEX('Smelter Look-up'!$A:$A,MATCH($A1946,'Smelter Look-up'!$E:$E,0)))</f>
        <v/>
      </c>
      <c r="C1946" s="212" t="str">
        <f aca="false">IF(LEN(A1946)=0,"",INDEX('Smelter Look-up'!$C:$C,MATCH($A1946,'Smelter Look-up'!$E:$E,0)))</f>
        <v/>
      </c>
      <c r="D1946" s="213"/>
      <c r="E1946" s="211" t="str">
        <f aca="true">IF(ISERROR($V1946),"",OFFSET('Smelter Look-up'!$D$4,$V1946-4,0)&amp;"")</f>
        <v/>
      </c>
      <c r="F1946" s="214" t="str">
        <f aca="true">IF(ISERROR($V1946),"",OFFSET('Smelter Look-up'!$E$4,$V1946-4,0))</f>
        <v/>
      </c>
      <c r="G1946" s="214" t="str">
        <f aca="true">IF(C1946=$X$4,IF(ISERROR($V1946),"Enter smelter details","RMI"),IF(ISERROR($V1946),"",OFFSET('Smelter Look-up'!$F$4,$V1946-4,0)))</f>
        <v/>
      </c>
      <c r="H1946" s="215" t="str">
        <f aca="true">IF(ISERROR($V1946),"",OFFSET('Smelter Look-up'!$G$4,$V1946-4,0))</f>
        <v/>
      </c>
      <c r="I1946" s="216" t="str">
        <f aca="true">IF(ISERROR($V1946),"",OFFSET('Smelter Look-up'!$H$4,$V1946-4,0))</f>
        <v/>
      </c>
      <c r="J1946" s="216" t="str">
        <f aca="true">IF(ISERROR($V1946),"",OFFSET('Smelter Look-up'!$I$4,$V1946-4,0))</f>
        <v/>
      </c>
      <c r="K1946" s="217"/>
      <c r="L1946" s="217"/>
      <c r="M1946" s="217"/>
      <c r="N1946" s="217"/>
      <c r="O1946" s="217"/>
      <c r="P1946" s="218"/>
      <c r="Q1946" s="219"/>
      <c r="R1946" s="220" t="str">
        <f aca="true">IF(ISERROR($V1946),"",OFFSET('Smelter Look-up'!$C$4,$V1946-4,0)&amp;"")</f>
        <v/>
      </c>
      <c r="S1946" s="221" t="str">
        <f aca="true">IF(B1946="","",IF(ISERROR(MATCH($E1946,CL,0)),"Unknown",INDIRECT("'C'!$A$"&amp;MATCH($E1946,CL,0)+1)))</f>
        <v/>
      </c>
      <c r="T1946" s="221" t="str">
        <f aca="true">IF(B1946="","",IF(ISERROR(MATCH($J1946,SorP!$B$1:$B$6279,0)),"",INDIRECT("'SorP'!$A$"&amp;MATCH($S1946&amp;$J1946,SorP!C:C,0))))</f>
        <v/>
      </c>
      <c r="U1946" s="222"/>
      <c r="V1946" s="223" t="e">
        <f aca="false">IF(C1946="",NA(),IF(OR(C1946="Smelter not listed",C1946="Smelter not yet identified"),MATCH($B1946&amp;$D1946,'Smelter Look-up'!$J:$J,0),MATCH($B1946&amp;$C1946,'Smelter Look-up'!$J:$J,0)))</f>
        <v>#N/A</v>
      </c>
      <c r="X1946" s="179" t="n">
        <f aca="false">IF(AND(C1946="Smelter not listed",OR(LEN(D1946)=0,LEN(E1946)=0)),1,0)</f>
        <v>0</v>
      </c>
      <c r="AB1946" s="224" t="str">
        <f aca="false">B1946&amp;C1946</f>
        <v/>
      </c>
    </row>
    <row r="1947" s="179" customFormat="true" ht="20.25" hidden="false" customHeight="false" outlineLevel="0" collapsed="false">
      <c r="A1947" s="221"/>
      <c r="B1947" s="211" t="str">
        <f aca="false">IF(LEN(A1947)=0,"",INDEX('Smelter Look-up'!$A:$A,MATCH($A1947,'Smelter Look-up'!$E:$E,0)))</f>
        <v/>
      </c>
      <c r="C1947" s="212" t="str">
        <f aca="false">IF(LEN(A1947)=0,"",INDEX('Smelter Look-up'!$C:$C,MATCH($A1947,'Smelter Look-up'!$E:$E,0)))</f>
        <v/>
      </c>
      <c r="D1947" s="213"/>
      <c r="E1947" s="211" t="str">
        <f aca="true">IF(ISERROR($V1947),"",OFFSET('Smelter Look-up'!$D$4,$V1947-4,0)&amp;"")</f>
        <v/>
      </c>
      <c r="F1947" s="214" t="str">
        <f aca="true">IF(ISERROR($V1947),"",OFFSET('Smelter Look-up'!$E$4,$V1947-4,0))</f>
        <v/>
      </c>
      <c r="G1947" s="214" t="str">
        <f aca="true">IF(C1947=$X$4,IF(ISERROR($V1947),"Enter smelter details","RMI"),IF(ISERROR($V1947),"",OFFSET('Smelter Look-up'!$F$4,$V1947-4,0)))</f>
        <v/>
      </c>
      <c r="H1947" s="215" t="str">
        <f aca="true">IF(ISERROR($V1947),"",OFFSET('Smelter Look-up'!$G$4,$V1947-4,0))</f>
        <v/>
      </c>
      <c r="I1947" s="216" t="str">
        <f aca="true">IF(ISERROR($V1947),"",OFFSET('Smelter Look-up'!$H$4,$V1947-4,0))</f>
        <v/>
      </c>
      <c r="J1947" s="216" t="str">
        <f aca="true">IF(ISERROR($V1947),"",OFFSET('Smelter Look-up'!$I$4,$V1947-4,0))</f>
        <v/>
      </c>
      <c r="K1947" s="217"/>
      <c r="L1947" s="217"/>
      <c r="M1947" s="217"/>
      <c r="N1947" s="217"/>
      <c r="O1947" s="217"/>
      <c r="P1947" s="218"/>
      <c r="Q1947" s="219"/>
      <c r="R1947" s="220" t="str">
        <f aca="true">IF(ISERROR($V1947),"",OFFSET('Smelter Look-up'!$C$4,$V1947-4,0)&amp;"")</f>
        <v/>
      </c>
      <c r="S1947" s="221" t="str">
        <f aca="true">IF(B1947="","",IF(ISERROR(MATCH($E1947,CL,0)),"Unknown",INDIRECT("'C'!$A$"&amp;MATCH($E1947,CL,0)+1)))</f>
        <v/>
      </c>
      <c r="T1947" s="221" t="str">
        <f aca="true">IF(B1947="","",IF(ISERROR(MATCH($J1947,SorP!$B$1:$B$6279,0)),"",INDIRECT("'SorP'!$A$"&amp;MATCH($S1947&amp;$J1947,SorP!C:C,0))))</f>
        <v/>
      </c>
      <c r="U1947" s="222"/>
      <c r="V1947" s="223" t="e">
        <f aca="false">IF(C1947="",NA(),IF(OR(C1947="Smelter not listed",C1947="Smelter not yet identified"),MATCH($B1947&amp;$D1947,'Smelter Look-up'!$J:$J,0),MATCH($B1947&amp;$C1947,'Smelter Look-up'!$J:$J,0)))</f>
        <v>#N/A</v>
      </c>
      <c r="X1947" s="179" t="n">
        <f aca="false">IF(AND(C1947="Smelter not listed",OR(LEN(D1947)=0,LEN(E1947)=0)),1,0)</f>
        <v>0</v>
      </c>
      <c r="AB1947" s="224" t="str">
        <f aca="false">B1947&amp;C1947</f>
        <v/>
      </c>
    </row>
    <row r="1948" s="179" customFormat="true" ht="20.25" hidden="false" customHeight="false" outlineLevel="0" collapsed="false">
      <c r="A1948" s="221"/>
      <c r="B1948" s="211" t="str">
        <f aca="false">IF(LEN(A1948)=0,"",INDEX('Smelter Look-up'!$A:$A,MATCH($A1948,'Smelter Look-up'!$E:$E,0)))</f>
        <v/>
      </c>
      <c r="C1948" s="212" t="str">
        <f aca="false">IF(LEN(A1948)=0,"",INDEX('Smelter Look-up'!$C:$C,MATCH($A1948,'Smelter Look-up'!$E:$E,0)))</f>
        <v/>
      </c>
      <c r="D1948" s="213"/>
      <c r="E1948" s="211" t="str">
        <f aca="true">IF(ISERROR($V1948),"",OFFSET('Smelter Look-up'!$D$4,$V1948-4,0)&amp;"")</f>
        <v/>
      </c>
      <c r="F1948" s="214" t="str">
        <f aca="true">IF(ISERROR($V1948),"",OFFSET('Smelter Look-up'!$E$4,$V1948-4,0))</f>
        <v/>
      </c>
      <c r="G1948" s="214" t="str">
        <f aca="true">IF(C1948=$X$4,IF(ISERROR($V1948),"Enter smelter details","RMI"),IF(ISERROR($V1948),"",OFFSET('Smelter Look-up'!$F$4,$V1948-4,0)))</f>
        <v/>
      </c>
      <c r="H1948" s="215" t="str">
        <f aca="true">IF(ISERROR($V1948),"",OFFSET('Smelter Look-up'!$G$4,$V1948-4,0))</f>
        <v/>
      </c>
      <c r="I1948" s="216" t="str">
        <f aca="true">IF(ISERROR($V1948),"",OFFSET('Smelter Look-up'!$H$4,$V1948-4,0))</f>
        <v/>
      </c>
      <c r="J1948" s="216" t="str">
        <f aca="true">IF(ISERROR($V1948),"",OFFSET('Smelter Look-up'!$I$4,$V1948-4,0))</f>
        <v/>
      </c>
      <c r="K1948" s="217"/>
      <c r="L1948" s="217"/>
      <c r="M1948" s="217"/>
      <c r="N1948" s="217"/>
      <c r="O1948" s="217"/>
      <c r="P1948" s="218"/>
      <c r="Q1948" s="219"/>
      <c r="R1948" s="220" t="str">
        <f aca="true">IF(ISERROR($V1948),"",OFFSET('Smelter Look-up'!$C$4,$V1948-4,0)&amp;"")</f>
        <v/>
      </c>
      <c r="S1948" s="221" t="str">
        <f aca="true">IF(B1948="","",IF(ISERROR(MATCH($E1948,CL,0)),"Unknown",INDIRECT("'C'!$A$"&amp;MATCH($E1948,CL,0)+1)))</f>
        <v/>
      </c>
      <c r="T1948" s="221" t="str">
        <f aca="true">IF(B1948="","",IF(ISERROR(MATCH($J1948,SorP!$B$1:$B$6279,0)),"",INDIRECT("'SorP'!$A$"&amp;MATCH($S1948&amp;$J1948,SorP!C:C,0))))</f>
        <v/>
      </c>
      <c r="U1948" s="222"/>
      <c r="V1948" s="223" t="e">
        <f aca="false">IF(C1948="",NA(),IF(OR(C1948="Smelter not listed",C1948="Smelter not yet identified"),MATCH($B1948&amp;$D1948,'Smelter Look-up'!$J:$J,0),MATCH($B1948&amp;$C1948,'Smelter Look-up'!$J:$J,0)))</f>
        <v>#N/A</v>
      </c>
      <c r="X1948" s="179" t="n">
        <f aca="false">IF(AND(C1948="Smelter not listed",OR(LEN(D1948)=0,LEN(E1948)=0)),1,0)</f>
        <v>0</v>
      </c>
      <c r="AB1948" s="224" t="str">
        <f aca="false">B1948&amp;C1948</f>
        <v/>
      </c>
    </row>
    <row r="1949" s="179" customFormat="true" ht="20.25" hidden="false" customHeight="false" outlineLevel="0" collapsed="false">
      <c r="A1949" s="221"/>
      <c r="B1949" s="211" t="str">
        <f aca="false">IF(LEN(A1949)=0,"",INDEX('Smelter Look-up'!$A:$A,MATCH($A1949,'Smelter Look-up'!$E:$E,0)))</f>
        <v/>
      </c>
      <c r="C1949" s="212" t="str">
        <f aca="false">IF(LEN(A1949)=0,"",INDEX('Smelter Look-up'!$C:$C,MATCH($A1949,'Smelter Look-up'!$E:$E,0)))</f>
        <v/>
      </c>
      <c r="D1949" s="213"/>
      <c r="E1949" s="211" t="str">
        <f aca="true">IF(ISERROR($V1949),"",OFFSET('Smelter Look-up'!$D$4,$V1949-4,0)&amp;"")</f>
        <v/>
      </c>
      <c r="F1949" s="214" t="str">
        <f aca="true">IF(ISERROR($V1949),"",OFFSET('Smelter Look-up'!$E$4,$V1949-4,0))</f>
        <v/>
      </c>
      <c r="G1949" s="214" t="str">
        <f aca="true">IF(C1949=$X$4,IF(ISERROR($V1949),"Enter smelter details","RMI"),IF(ISERROR($V1949),"",OFFSET('Smelter Look-up'!$F$4,$V1949-4,0)))</f>
        <v/>
      </c>
      <c r="H1949" s="215" t="str">
        <f aca="true">IF(ISERROR($V1949),"",OFFSET('Smelter Look-up'!$G$4,$V1949-4,0))</f>
        <v/>
      </c>
      <c r="I1949" s="216" t="str">
        <f aca="true">IF(ISERROR($V1949),"",OFFSET('Smelter Look-up'!$H$4,$V1949-4,0))</f>
        <v/>
      </c>
      <c r="J1949" s="216" t="str">
        <f aca="true">IF(ISERROR($V1949),"",OFFSET('Smelter Look-up'!$I$4,$V1949-4,0))</f>
        <v/>
      </c>
      <c r="K1949" s="217"/>
      <c r="L1949" s="217"/>
      <c r="M1949" s="217"/>
      <c r="N1949" s="217"/>
      <c r="O1949" s="217"/>
      <c r="P1949" s="218"/>
      <c r="Q1949" s="219"/>
      <c r="R1949" s="220" t="str">
        <f aca="true">IF(ISERROR($V1949),"",OFFSET('Smelter Look-up'!$C$4,$V1949-4,0)&amp;"")</f>
        <v/>
      </c>
      <c r="S1949" s="221" t="str">
        <f aca="true">IF(B1949="","",IF(ISERROR(MATCH($E1949,CL,0)),"Unknown",INDIRECT("'C'!$A$"&amp;MATCH($E1949,CL,0)+1)))</f>
        <v/>
      </c>
      <c r="T1949" s="221" t="str">
        <f aca="true">IF(B1949="","",IF(ISERROR(MATCH($J1949,SorP!$B$1:$B$6279,0)),"",INDIRECT("'SorP'!$A$"&amp;MATCH($S1949&amp;$J1949,SorP!C:C,0))))</f>
        <v/>
      </c>
      <c r="U1949" s="222"/>
      <c r="V1949" s="223" t="e">
        <f aca="false">IF(C1949="",NA(),IF(OR(C1949="Smelter not listed",C1949="Smelter not yet identified"),MATCH($B1949&amp;$D1949,'Smelter Look-up'!$J:$J,0),MATCH($B1949&amp;$C1949,'Smelter Look-up'!$J:$J,0)))</f>
        <v>#N/A</v>
      </c>
      <c r="X1949" s="179" t="n">
        <f aca="false">IF(AND(C1949="Smelter not listed",OR(LEN(D1949)=0,LEN(E1949)=0)),1,0)</f>
        <v>0</v>
      </c>
      <c r="AB1949" s="224" t="str">
        <f aca="false">B1949&amp;C1949</f>
        <v/>
      </c>
    </row>
    <row r="1950" s="179" customFormat="true" ht="20.25" hidden="false" customHeight="false" outlineLevel="0" collapsed="false">
      <c r="A1950" s="221"/>
      <c r="B1950" s="211" t="str">
        <f aca="false">IF(LEN(A1950)=0,"",INDEX('Smelter Look-up'!$A:$A,MATCH($A1950,'Smelter Look-up'!$E:$E,0)))</f>
        <v/>
      </c>
      <c r="C1950" s="212" t="str">
        <f aca="false">IF(LEN(A1950)=0,"",INDEX('Smelter Look-up'!$C:$C,MATCH($A1950,'Smelter Look-up'!$E:$E,0)))</f>
        <v/>
      </c>
      <c r="D1950" s="213"/>
      <c r="E1950" s="211" t="str">
        <f aca="true">IF(ISERROR($V1950),"",OFFSET('Smelter Look-up'!$D$4,$V1950-4,0)&amp;"")</f>
        <v/>
      </c>
      <c r="F1950" s="214" t="str">
        <f aca="true">IF(ISERROR($V1950),"",OFFSET('Smelter Look-up'!$E$4,$V1950-4,0))</f>
        <v/>
      </c>
      <c r="G1950" s="214" t="str">
        <f aca="true">IF(C1950=$X$4,IF(ISERROR($V1950),"Enter smelter details","RMI"),IF(ISERROR($V1950),"",OFFSET('Smelter Look-up'!$F$4,$V1950-4,0)))</f>
        <v/>
      </c>
      <c r="H1950" s="215" t="str">
        <f aca="true">IF(ISERROR($V1950),"",OFFSET('Smelter Look-up'!$G$4,$V1950-4,0))</f>
        <v/>
      </c>
      <c r="I1950" s="216" t="str">
        <f aca="true">IF(ISERROR($V1950),"",OFFSET('Smelter Look-up'!$H$4,$V1950-4,0))</f>
        <v/>
      </c>
      <c r="J1950" s="216" t="str">
        <f aca="true">IF(ISERROR($V1950),"",OFFSET('Smelter Look-up'!$I$4,$V1950-4,0))</f>
        <v/>
      </c>
      <c r="K1950" s="217"/>
      <c r="L1950" s="217"/>
      <c r="M1950" s="217"/>
      <c r="N1950" s="217"/>
      <c r="O1950" s="217"/>
      <c r="P1950" s="218"/>
      <c r="Q1950" s="219"/>
      <c r="R1950" s="220" t="str">
        <f aca="true">IF(ISERROR($V1950),"",OFFSET('Smelter Look-up'!$C$4,$V1950-4,0)&amp;"")</f>
        <v/>
      </c>
      <c r="S1950" s="221" t="str">
        <f aca="true">IF(B1950="","",IF(ISERROR(MATCH($E1950,CL,0)),"Unknown",INDIRECT("'C'!$A$"&amp;MATCH($E1950,CL,0)+1)))</f>
        <v/>
      </c>
      <c r="T1950" s="221" t="str">
        <f aca="true">IF(B1950="","",IF(ISERROR(MATCH($J1950,SorP!$B$1:$B$6279,0)),"",INDIRECT("'SorP'!$A$"&amp;MATCH($S1950&amp;$J1950,SorP!C:C,0))))</f>
        <v/>
      </c>
      <c r="U1950" s="222"/>
      <c r="V1950" s="223" t="e">
        <f aca="false">IF(C1950="",NA(),IF(OR(C1950="Smelter not listed",C1950="Smelter not yet identified"),MATCH($B1950&amp;$D1950,'Smelter Look-up'!$J:$J,0),MATCH($B1950&amp;$C1950,'Smelter Look-up'!$J:$J,0)))</f>
        <v>#N/A</v>
      </c>
      <c r="X1950" s="179" t="n">
        <f aca="false">IF(AND(C1950="Smelter not listed",OR(LEN(D1950)=0,LEN(E1950)=0)),1,0)</f>
        <v>0</v>
      </c>
      <c r="AB1950" s="224" t="str">
        <f aca="false">B1950&amp;C1950</f>
        <v/>
      </c>
    </row>
    <row r="1951" s="179" customFormat="true" ht="20.25" hidden="false" customHeight="false" outlineLevel="0" collapsed="false">
      <c r="A1951" s="221"/>
      <c r="B1951" s="211" t="str">
        <f aca="false">IF(LEN(A1951)=0,"",INDEX('Smelter Look-up'!$A:$A,MATCH($A1951,'Smelter Look-up'!$E:$E,0)))</f>
        <v/>
      </c>
      <c r="C1951" s="212" t="str">
        <f aca="false">IF(LEN(A1951)=0,"",INDEX('Smelter Look-up'!$C:$C,MATCH($A1951,'Smelter Look-up'!$E:$E,0)))</f>
        <v/>
      </c>
      <c r="D1951" s="213"/>
      <c r="E1951" s="211" t="str">
        <f aca="true">IF(ISERROR($V1951),"",OFFSET('Smelter Look-up'!$D$4,$V1951-4,0)&amp;"")</f>
        <v/>
      </c>
      <c r="F1951" s="214" t="str">
        <f aca="true">IF(ISERROR($V1951),"",OFFSET('Smelter Look-up'!$E$4,$V1951-4,0))</f>
        <v/>
      </c>
      <c r="G1951" s="214" t="str">
        <f aca="true">IF(C1951=$X$4,IF(ISERROR($V1951),"Enter smelter details","RMI"),IF(ISERROR($V1951),"",OFFSET('Smelter Look-up'!$F$4,$V1951-4,0)))</f>
        <v/>
      </c>
      <c r="H1951" s="215" t="str">
        <f aca="true">IF(ISERROR($V1951),"",OFFSET('Smelter Look-up'!$G$4,$V1951-4,0))</f>
        <v/>
      </c>
      <c r="I1951" s="216" t="str">
        <f aca="true">IF(ISERROR($V1951),"",OFFSET('Smelter Look-up'!$H$4,$V1951-4,0))</f>
        <v/>
      </c>
      <c r="J1951" s="216" t="str">
        <f aca="true">IF(ISERROR($V1951),"",OFFSET('Smelter Look-up'!$I$4,$V1951-4,0))</f>
        <v/>
      </c>
      <c r="K1951" s="217"/>
      <c r="L1951" s="217"/>
      <c r="M1951" s="217"/>
      <c r="N1951" s="217"/>
      <c r="O1951" s="217"/>
      <c r="P1951" s="218"/>
      <c r="Q1951" s="219"/>
      <c r="R1951" s="220" t="str">
        <f aca="true">IF(ISERROR($V1951),"",OFFSET('Smelter Look-up'!$C$4,$V1951-4,0)&amp;"")</f>
        <v/>
      </c>
      <c r="S1951" s="221" t="str">
        <f aca="true">IF(B1951="","",IF(ISERROR(MATCH($E1951,CL,0)),"Unknown",INDIRECT("'C'!$A$"&amp;MATCH($E1951,CL,0)+1)))</f>
        <v/>
      </c>
      <c r="T1951" s="221" t="str">
        <f aca="true">IF(B1951="","",IF(ISERROR(MATCH($J1951,SorP!$B$1:$B$6279,0)),"",INDIRECT("'SorP'!$A$"&amp;MATCH($S1951&amp;$J1951,SorP!C:C,0))))</f>
        <v/>
      </c>
      <c r="U1951" s="222"/>
      <c r="V1951" s="223" t="e">
        <f aca="false">IF(C1951="",NA(),IF(OR(C1951="Smelter not listed",C1951="Smelter not yet identified"),MATCH($B1951&amp;$D1951,'Smelter Look-up'!$J:$J,0),MATCH($B1951&amp;$C1951,'Smelter Look-up'!$J:$J,0)))</f>
        <v>#N/A</v>
      </c>
      <c r="X1951" s="179" t="n">
        <f aca="false">IF(AND(C1951="Smelter not listed",OR(LEN(D1951)=0,LEN(E1951)=0)),1,0)</f>
        <v>0</v>
      </c>
      <c r="AB1951" s="224" t="str">
        <f aca="false">B1951&amp;C1951</f>
        <v/>
      </c>
    </row>
    <row r="1952" s="179" customFormat="true" ht="20.25" hidden="false" customHeight="false" outlineLevel="0" collapsed="false">
      <c r="A1952" s="221"/>
      <c r="B1952" s="211" t="str">
        <f aca="false">IF(LEN(A1952)=0,"",INDEX('Smelter Look-up'!$A:$A,MATCH($A1952,'Smelter Look-up'!$E:$E,0)))</f>
        <v/>
      </c>
      <c r="C1952" s="212" t="str">
        <f aca="false">IF(LEN(A1952)=0,"",INDEX('Smelter Look-up'!$C:$C,MATCH($A1952,'Smelter Look-up'!$E:$E,0)))</f>
        <v/>
      </c>
      <c r="D1952" s="213"/>
      <c r="E1952" s="211" t="str">
        <f aca="true">IF(ISERROR($V1952),"",OFFSET('Smelter Look-up'!$D$4,$V1952-4,0)&amp;"")</f>
        <v/>
      </c>
      <c r="F1952" s="214" t="str">
        <f aca="true">IF(ISERROR($V1952),"",OFFSET('Smelter Look-up'!$E$4,$V1952-4,0))</f>
        <v/>
      </c>
      <c r="G1952" s="214" t="str">
        <f aca="true">IF(C1952=$X$4,IF(ISERROR($V1952),"Enter smelter details","RMI"),IF(ISERROR($V1952),"",OFFSET('Smelter Look-up'!$F$4,$V1952-4,0)))</f>
        <v/>
      </c>
      <c r="H1952" s="215" t="str">
        <f aca="true">IF(ISERROR($V1952),"",OFFSET('Smelter Look-up'!$G$4,$V1952-4,0))</f>
        <v/>
      </c>
      <c r="I1952" s="216" t="str">
        <f aca="true">IF(ISERROR($V1952),"",OFFSET('Smelter Look-up'!$H$4,$V1952-4,0))</f>
        <v/>
      </c>
      <c r="J1952" s="216" t="str">
        <f aca="true">IF(ISERROR($V1952),"",OFFSET('Smelter Look-up'!$I$4,$V1952-4,0))</f>
        <v/>
      </c>
      <c r="K1952" s="217"/>
      <c r="L1952" s="217"/>
      <c r="M1952" s="217"/>
      <c r="N1952" s="217"/>
      <c r="O1952" s="217"/>
      <c r="P1952" s="218"/>
      <c r="Q1952" s="219"/>
      <c r="R1952" s="220" t="str">
        <f aca="true">IF(ISERROR($V1952),"",OFFSET('Smelter Look-up'!$C$4,$V1952-4,0)&amp;"")</f>
        <v/>
      </c>
      <c r="S1952" s="221" t="str">
        <f aca="true">IF(B1952="","",IF(ISERROR(MATCH($E1952,CL,0)),"Unknown",INDIRECT("'C'!$A$"&amp;MATCH($E1952,CL,0)+1)))</f>
        <v/>
      </c>
      <c r="T1952" s="221" t="str">
        <f aca="true">IF(B1952="","",IF(ISERROR(MATCH($J1952,SorP!$B$1:$B$6279,0)),"",INDIRECT("'SorP'!$A$"&amp;MATCH($S1952&amp;$J1952,SorP!C:C,0))))</f>
        <v/>
      </c>
      <c r="U1952" s="222"/>
      <c r="V1952" s="223" t="e">
        <f aca="false">IF(C1952="",NA(),IF(OR(C1952="Smelter not listed",C1952="Smelter not yet identified"),MATCH($B1952&amp;$D1952,'Smelter Look-up'!$J:$J,0),MATCH($B1952&amp;$C1952,'Smelter Look-up'!$J:$J,0)))</f>
        <v>#N/A</v>
      </c>
      <c r="X1952" s="179" t="n">
        <f aca="false">IF(AND(C1952="Smelter not listed",OR(LEN(D1952)=0,LEN(E1952)=0)),1,0)</f>
        <v>0</v>
      </c>
      <c r="AB1952" s="224" t="str">
        <f aca="false">B1952&amp;C1952</f>
        <v/>
      </c>
    </row>
    <row r="1953" s="179" customFormat="true" ht="20.25" hidden="false" customHeight="false" outlineLevel="0" collapsed="false">
      <c r="A1953" s="221"/>
      <c r="B1953" s="211" t="str">
        <f aca="false">IF(LEN(A1953)=0,"",INDEX('Smelter Look-up'!$A:$A,MATCH($A1953,'Smelter Look-up'!$E:$E,0)))</f>
        <v/>
      </c>
      <c r="C1953" s="212" t="str">
        <f aca="false">IF(LEN(A1953)=0,"",INDEX('Smelter Look-up'!$C:$C,MATCH($A1953,'Smelter Look-up'!$E:$E,0)))</f>
        <v/>
      </c>
      <c r="D1953" s="213"/>
      <c r="E1953" s="211" t="str">
        <f aca="true">IF(ISERROR($V1953),"",OFFSET('Smelter Look-up'!$D$4,$V1953-4,0)&amp;"")</f>
        <v/>
      </c>
      <c r="F1953" s="214" t="str">
        <f aca="true">IF(ISERROR($V1953),"",OFFSET('Smelter Look-up'!$E$4,$V1953-4,0))</f>
        <v/>
      </c>
      <c r="G1953" s="214" t="str">
        <f aca="true">IF(C1953=$X$4,IF(ISERROR($V1953),"Enter smelter details","RMI"),IF(ISERROR($V1953),"",OFFSET('Smelter Look-up'!$F$4,$V1953-4,0)))</f>
        <v/>
      </c>
      <c r="H1953" s="215" t="str">
        <f aca="true">IF(ISERROR($V1953),"",OFFSET('Smelter Look-up'!$G$4,$V1953-4,0))</f>
        <v/>
      </c>
      <c r="I1953" s="216" t="str">
        <f aca="true">IF(ISERROR($V1953),"",OFFSET('Smelter Look-up'!$H$4,$V1953-4,0))</f>
        <v/>
      </c>
      <c r="J1953" s="216" t="str">
        <f aca="true">IF(ISERROR($V1953),"",OFFSET('Smelter Look-up'!$I$4,$V1953-4,0))</f>
        <v/>
      </c>
      <c r="K1953" s="217"/>
      <c r="L1953" s="217"/>
      <c r="M1953" s="217"/>
      <c r="N1953" s="217"/>
      <c r="O1953" s="217"/>
      <c r="P1953" s="218"/>
      <c r="Q1953" s="219"/>
      <c r="R1953" s="220" t="str">
        <f aca="true">IF(ISERROR($V1953),"",OFFSET('Smelter Look-up'!$C$4,$V1953-4,0)&amp;"")</f>
        <v/>
      </c>
      <c r="S1953" s="221" t="str">
        <f aca="true">IF(B1953="","",IF(ISERROR(MATCH($E1953,CL,0)),"Unknown",INDIRECT("'C'!$A$"&amp;MATCH($E1953,CL,0)+1)))</f>
        <v/>
      </c>
      <c r="T1953" s="221" t="str">
        <f aca="true">IF(B1953="","",IF(ISERROR(MATCH($J1953,SorP!$B$1:$B$6279,0)),"",INDIRECT("'SorP'!$A$"&amp;MATCH($S1953&amp;$J1953,SorP!C:C,0))))</f>
        <v/>
      </c>
      <c r="U1953" s="222"/>
      <c r="V1953" s="223" t="e">
        <f aca="false">IF(C1953="",NA(),IF(OR(C1953="Smelter not listed",C1953="Smelter not yet identified"),MATCH($B1953&amp;$D1953,'Smelter Look-up'!$J:$J,0),MATCH($B1953&amp;$C1953,'Smelter Look-up'!$J:$J,0)))</f>
        <v>#N/A</v>
      </c>
      <c r="X1953" s="179" t="n">
        <f aca="false">IF(AND(C1953="Smelter not listed",OR(LEN(D1953)=0,LEN(E1953)=0)),1,0)</f>
        <v>0</v>
      </c>
      <c r="AB1953" s="224" t="str">
        <f aca="false">B1953&amp;C1953</f>
        <v/>
      </c>
    </row>
    <row r="1954" s="179" customFormat="true" ht="20.25" hidden="false" customHeight="false" outlineLevel="0" collapsed="false">
      <c r="A1954" s="221"/>
      <c r="B1954" s="211" t="str">
        <f aca="false">IF(LEN(A1954)=0,"",INDEX('Smelter Look-up'!$A:$A,MATCH($A1954,'Smelter Look-up'!$E:$E,0)))</f>
        <v/>
      </c>
      <c r="C1954" s="212" t="str">
        <f aca="false">IF(LEN(A1954)=0,"",INDEX('Smelter Look-up'!$C:$C,MATCH($A1954,'Smelter Look-up'!$E:$E,0)))</f>
        <v/>
      </c>
      <c r="D1954" s="213"/>
      <c r="E1954" s="211" t="str">
        <f aca="true">IF(ISERROR($V1954),"",OFFSET('Smelter Look-up'!$D$4,$V1954-4,0)&amp;"")</f>
        <v/>
      </c>
      <c r="F1954" s="214" t="str">
        <f aca="true">IF(ISERROR($V1954),"",OFFSET('Smelter Look-up'!$E$4,$V1954-4,0))</f>
        <v/>
      </c>
      <c r="G1954" s="214" t="str">
        <f aca="true">IF(C1954=$X$4,IF(ISERROR($V1954),"Enter smelter details","RMI"),IF(ISERROR($V1954),"",OFFSET('Smelter Look-up'!$F$4,$V1954-4,0)))</f>
        <v/>
      </c>
      <c r="H1954" s="215" t="str">
        <f aca="true">IF(ISERROR($V1954),"",OFFSET('Smelter Look-up'!$G$4,$V1954-4,0))</f>
        <v/>
      </c>
      <c r="I1954" s="216" t="str">
        <f aca="true">IF(ISERROR($V1954),"",OFFSET('Smelter Look-up'!$H$4,$V1954-4,0))</f>
        <v/>
      </c>
      <c r="J1954" s="216" t="str">
        <f aca="true">IF(ISERROR($V1954),"",OFFSET('Smelter Look-up'!$I$4,$V1954-4,0))</f>
        <v/>
      </c>
      <c r="K1954" s="217"/>
      <c r="L1954" s="217"/>
      <c r="M1954" s="217"/>
      <c r="N1954" s="217"/>
      <c r="O1954" s="217"/>
      <c r="P1954" s="218"/>
      <c r="Q1954" s="219"/>
      <c r="R1954" s="220" t="str">
        <f aca="true">IF(ISERROR($V1954),"",OFFSET('Smelter Look-up'!$C$4,$V1954-4,0)&amp;"")</f>
        <v/>
      </c>
      <c r="S1954" s="221" t="str">
        <f aca="true">IF(B1954="","",IF(ISERROR(MATCH($E1954,CL,0)),"Unknown",INDIRECT("'C'!$A$"&amp;MATCH($E1954,CL,0)+1)))</f>
        <v/>
      </c>
      <c r="T1954" s="221" t="str">
        <f aca="true">IF(B1954="","",IF(ISERROR(MATCH($J1954,SorP!$B$1:$B$6279,0)),"",INDIRECT("'SorP'!$A$"&amp;MATCH($S1954&amp;$J1954,SorP!C:C,0))))</f>
        <v/>
      </c>
      <c r="U1954" s="222"/>
      <c r="V1954" s="223" t="e">
        <f aca="false">IF(C1954="",NA(),IF(OR(C1954="Smelter not listed",C1954="Smelter not yet identified"),MATCH($B1954&amp;$D1954,'Smelter Look-up'!$J:$J,0),MATCH($B1954&amp;$C1954,'Smelter Look-up'!$J:$J,0)))</f>
        <v>#N/A</v>
      </c>
      <c r="X1954" s="179" t="n">
        <f aca="false">IF(AND(C1954="Smelter not listed",OR(LEN(D1954)=0,LEN(E1954)=0)),1,0)</f>
        <v>0</v>
      </c>
      <c r="AB1954" s="224" t="str">
        <f aca="false">B1954&amp;C1954</f>
        <v/>
      </c>
    </row>
    <row r="1955" s="179" customFormat="true" ht="20.25" hidden="false" customHeight="false" outlineLevel="0" collapsed="false">
      <c r="A1955" s="221"/>
      <c r="B1955" s="211" t="str">
        <f aca="false">IF(LEN(A1955)=0,"",INDEX('Smelter Look-up'!$A:$A,MATCH($A1955,'Smelter Look-up'!$E:$E,0)))</f>
        <v/>
      </c>
      <c r="C1955" s="212" t="str">
        <f aca="false">IF(LEN(A1955)=0,"",INDEX('Smelter Look-up'!$C:$C,MATCH($A1955,'Smelter Look-up'!$E:$E,0)))</f>
        <v/>
      </c>
      <c r="D1955" s="213"/>
      <c r="E1955" s="211" t="str">
        <f aca="true">IF(ISERROR($V1955),"",OFFSET('Smelter Look-up'!$D$4,$V1955-4,0)&amp;"")</f>
        <v/>
      </c>
      <c r="F1955" s="214" t="str">
        <f aca="true">IF(ISERROR($V1955),"",OFFSET('Smelter Look-up'!$E$4,$V1955-4,0))</f>
        <v/>
      </c>
      <c r="G1955" s="214" t="str">
        <f aca="true">IF(C1955=$X$4,IF(ISERROR($V1955),"Enter smelter details","RMI"),IF(ISERROR($V1955),"",OFFSET('Smelter Look-up'!$F$4,$V1955-4,0)))</f>
        <v/>
      </c>
      <c r="H1955" s="215" t="str">
        <f aca="true">IF(ISERROR($V1955),"",OFFSET('Smelter Look-up'!$G$4,$V1955-4,0))</f>
        <v/>
      </c>
      <c r="I1955" s="216" t="str">
        <f aca="true">IF(ISERROR($V1955),"",OFFSET('Smelter Look-up'!$H$4,$V1955-4,0))</f>
        <v/>
      </c>
      <c r="J1955" s="216" t="str">
        <f aca="true">IF(ISERROR($V1955),"",OFFSET('Smelter Look-up'!$I$4,$V1955-4,0))</f>
        <v/>
      </c>
      <c r="K1955" s="217"/>
      <c r="L1955" s="217"/>
      <c r="M1955" s="217"/>
      <c r="N1955" s="217"/>
      <c r="O1955" s="217"/>
      <c r="P1955" s="218"/>
      <c r="Q1955" s="219"/>
      <c r="R1955" s="220" t="str">
        <f aca="true">IF(ISERROR($V1955),"",OFFSET('Smelter Look-up'!$C$4,$V1955-4,0)&amp;"")</f>
        <v/>
      </c>
      <c r="S1955" s="221" t="str">
        <f aca="true">IF(B1955="","",IF(ISERROR(MATCH($E1955,CL,0)),"Unknown",INDIRECT("'C'!$A$"&amp;MATCH($E1955,CL,0)+1)))</f>
        <v/>
      </c>
      <c r="T1955" s="221" t="str">
        <f aca="true">IF(B1955="","",IF(ISERROR(MATCH($J1955,SorP!$B$1:$B$6279,0)),"",INDIRECT("'SorP'!$A$"&amp;MATCH($S1955&amp;$J1955,SorP!C:C,0))))</f>
        <v/>
      </c>
      <c r="U1955" s="222"/>
      <c r="V1955" s="223" t="e">
        <f aca="false">IF(C1955="",NA(),IF(OR(C1955="Smelter not listed",C1955="Smelter not yet identified"),MATCH($B1955&amp;$D1955,'Smelter Look-up'!$J:$J,0),MATCH($B1955&amp;$C1955,'Smelter Look-up'!$J:$J,0)))</f>
        <v>#N/A</v>
      </c>
      <c r="X1955" s="179" t="n">
        <f aca="false">IF(AND(C1955="Smelter not listed",OR(LEN(D1955)=0,LEN(E1955)=0)),1,0)</f>
        <v>0</v>
      </c>
      <c r="AB1955" s="224" t="str">
        <f aca="false">B1955&amp;C1955</f>
        <v/>
      </c>
    </row>
    <row r="1956" s="179" customFormat="true" ht="20.25" hidden="false" customHeight="false" outlineLevel="0" collapsed="false">
      <c r="A1956" s="221"/>
      <c r="B1956" s="211" t="str">
        <f aca="false">IF(LEN(A1956)=0,"",INDEX('Smelter Look-up'!$A:$A,MATCH($A1956,'Smelter Look-up'!$E:$E,0)))</f>
        <v/>
      </c>
      <c r="C1956" s="212" t="str">
        <f aca="false">IF(LEN(A1956)=0,"",INDEX('Smelter Look-up'!$C:$C,MATCH($A1956,'Smelter Look-up'!$E:$E,0)))</f>
        <v/>
      </c>
      <c r="D1956" s="213"/>
      <c r="E1956" s="211" t="str">
        <f aca="true">IF(ISERROR($V1956),"",OFFSET('Smelter Look-up'!$D$4,$V1956-4,0)&amp;"")</f>
        <v/>
      </c>
      <c r="F1956" s="214" t="str">
        <f aca="true">IF(ISERROR($V1956),"",OFFSET('Smelter Look-up'!$E$4,$V1956-4,0))</f>
        <v/>
      </c>
      <c r="G1956" s="214" t="str">
        <f aca="true">IF(C1956=$X$4,IF(ISERROR($V1956),"Enter smelter details","RMI"),IF(ISERROR($V1956),"",OFFSET('Smelter Look-up'!$F$4,$V1956-4,0)))</f>
        <v/>
      </c>
      <c r="H1956" s="215" t="str">
        <f aca="true">IF(ISERROR($V1956),"",OFFSET('Smelter Look-up'!$G$4,$V1956-4,0))</f>
        <v/>
      </c>
      <c r="I1956" s="216" t="str">
        <f aca="true">IF(ISERROR($V1956),"",OFFSET('Smelter Look-up'!$H$4,$V1956-4,0))</f>
        <v/>
      </c>
      <c r="J1956" s="216" t="str">
        <f aca="true">IF(ISERROR($V1956),"",OFFSET('Smelter Look-up'!$I$4,$V1956-4,0))</f>
        <v/>
      </c>
      <c r="K1956" s="217"/>
      <c r="L1956" s="217"/>
      <c r="M1956" s="217"/>
      <c r="N1956" s="217"/>
      <c r="O1956" s="217"/>
      <c r="P1956" s="218"/>
      <c r="Q1956" s="219"/>
      <c r="R1956" s="220" t="str">
        <f aca="true">IF(ISERROR($V1956),"",OFFSET('Smelter Look-up'!$C$4,$V1956-4,0)&amp;"")</f>
        <v/>
      </c>
      <c r="S1956" s="221" t="str">
        <f aca="true">IF(B1956="","",IF(ISERROR(MATCH($E1956,CL,0)),"Unknown",INDIRECT("'C'!$A$"&amp;MATCH($E1956,CL,0)+1)))</f>
        <v/>
      </c>
      <c r="T1956" s="221" t="str">
        <f aca="true">IF(B1956="","",IF(ISERROR(MATCH($J1956,SorP!$B$1:$B$6279,0)),"",INDIRECT("'SorP'!$A$"&amp;MATCH($S1956&amp;$J1956,SorP!C:C,0))))</f>
        <v/>
      </c>
      <c r="U1956" s="222"/>
      <c r="V1956" s="223" t="e">
        <f aca="false">IF(C1956="",NA(),IF(OR(C1956="Smelter not listed",C1956="Smelter not yet identified"),MATCH($B1956&amp;$D1956,'Smelter Look-up'!$J:$J,0),MATCH($B1956&amp;$C1956,'Smelter Look-up'!$J:$J,0)))</f>
        <v>#N/A</v>
      </c>
      <c r="X1956" s="179" t="n">
        <f aca="false">IF(AND(C1956="Smelter not listed",OR(LEN(D1956)=0,LEN(E1956)=0)),1,0)</f>
        <v>0</v>
      </c>
      <c r="AB1956" s="224" t="str">
        <f aca="false">B1956&amp;C1956</f>
        <v/>
      </c>
    </row>
    <row r="1957" s="179" customFormat="true" ht="20.25" hidden="false" customHeight="false" outlineLevel="0" collapsed="false">
      <c r="A1957" s="221"/>
      <c r="B1957" s="211" t="str">
        <f aca="false">IF(LEN(A1957)=0,"",INDEX('Smelter Look-up'!$A:$A,MATCH($A1957,'Smelter Look-up'!$E:$E,0)))</f>
        <v/>
      </c>
      <c r="C1957" s="212" t="str">
        <f aca="false">IF(LEN(A1957)=0,"",INDEX('Smelter Look-up'!$C:$C,MATCH($A1957,'Smelter Look-up'!$E:$E,0)))</f>
        <v/>
      </c>
      <c r="D1957" s="213"/>
      <c r="E1957" s="211" t="str">
        <f aca="true">IF(ISERROR($V1957),"",OFFSET('Smelter Look-up'!$D$4,$V1957-4,0)&amp;"")</f>
        <v/>
      </c>
      <c r="F1957" s="214" t="str">
        <f aca="true">IF(ISERROR($V1957),"",OFFSET('Smelter Look-up'!$E$4,$V1957-4,0))</f>
        <v/>
      </c>
      <c r="G1957" s="214" t="str">
        <f aca="true">IF(C1957=$X$4,IF(ISERROR($V1957),"Enter smelter details","RMI"),IF(ISERROR($V1957),"",OFFSET('Smelter Look-up'!$F$4,$V1957-4,0)))</f>
        <v/>
      </c>
      <c r="H1957" s="215" t="str">
        <f aca="true">IF(ISERROR($V1957),"",OFFSET('Smelter Look-up'!$G$4,$V1957-4,0))</f>
        <v/>
      </c>
      <c r="I1957" s="216" t="str">
        <f aca="true">IF(ISERROR($V1957),"",OFFSET('Smelter Look-up'!$H$4,$V1957-4,0))</f>
        <v/>
      </c>
      <c r="J1957" s="216" t="str">
        <f aca="true">IF(ISERROR($V1957),"",OFFSET('Smelter Look-up'!$I$4,$V1957-4,0))</f>
        <v/>
      </c>
      <c r="K1957" s="217"/>
      <c r="L1957" s="217"/>
      <c r="M1957" s="217"/>
      <c r="N1957" s="217"/>
      <c r="O1957" s="217"/>
      <c r="P1957" s="218"/>
      <c r="Q1957" s="219"/>
      <c r="R1957" s="220" t="str">
        <f aca="true">IF(ISERROR($V1957),"",OFFSET('Smelter Look-up'!$C$4,$V1957-4,0)&amp;"")</f>
        <v/>
      </c>
      <c r="S1957" s="221" t="str">
        <f aca="true">IF(B1957="","",IF(ISERROR(MATCH($E1957,CL,0)),"Unknown",INDIRECT("'C'!$A$"&amp;MATCH($E1957,CL,0)+1)))</f>
        <v/>
      </c>
      <c r="T1957" s="221" t="str">
        <f aca="true">IF(B1957="","",IF(ISERROR(MATCH($J1957,SorP!$B$1:$B$6279,0)),"",INDIRECT("'SorP'!$A$"&amp;MATCH($S1957&amp;$J1957,SorP!C:C,0))))</f>
        <v/>
      </c>
      <c r="U1957" s="222"/>
      <c r="V1957" s="223" t="e">
        <f aca="false">IF(C1957="",NA(),IF(OR(C1957="Smelter not listed",C1957="Smelter not yet identified"),MATCH($B1957&amp;$D1957,'Smelter Look-up'!$J:$J,0),MATCH($B1957&amp;$C1957,'Smelter Look-up'!$J:$J,0)))</f>
        <v>#N/A</v>
      </c>
      <c r="X1957" s="179" t="n">
        <f aca="false">IF(AND(C1957="Smelter not listed",OR(LEN(D1957)=0,LEN(E1957)=0)),1,0)</f>
        <v>0</v>
      </c>
      <c r="AB1957" s="224" t="str">
        <f aca="false">B1957&amp;C1957</f>
        <v/>
      </c>
    </row>
    <row r="1958" s="179" customFormat="true" ht="20.25" hidden="false" customHeight="false" outlineLevel="0" collapsed="false">
      <c r="A1958" s="221"/>
      <c r="B1958" s="211" t="str">
        <f aca="false">IF(LEN(A1958)=0,"",INDEX('Smelter Look-up'!$A:$A,MATCH($A1958,'Smelter Look-up'!$E:$E,0)))</f>
        <v/>
      </c>
      <c r="C1958" s="212" t="str">
        <f aca="false">IF(LEN(A1958)=0,"",INDEX('Smelter Look-up'!$C:$C,MATCH($A1958,'Smelter Look-up'!$E:$E,0)))</f>
        <v/>
      </c>
      <c r="D1958" s="213"/>
      <c r="E1958" s="211" t="str">
        <f aca="true">IF(ISERROR($V1958),"",OFFSET('Smelter Look-up'!$D$4,$V1958-4,0)&amp;"")</f>
        <v/>
      </c>
      <c r="F1958" s="214" t="str">
        <f aca="true">IF(ISERROR($V1958),"",OFFSET('Smelter Look-up'!$E$4,$V1958-4,0))</f>
        <v/>
      </c>
      <c r="G1958" s="214" t="str">
        <f aca="true">IF(C1958=$X$4,IF(ISERROR($V1958),"Enter smelter details","RMI"),IF(ISERROR($V1958),"",OFFSET('Smelter Look-up'!$F$4,$V1958-4,0)))</f>
        <v/>
      </c>
      <c r="H1958" s="215" t="str">
        <f aca="true">IF(ISERROR($V1958),"",OFFSET('Smelter Look-up'!$G$4,$V1958-4,0))</f>
        <v/>
      </c>
      <c r="I1958" s="216" t="str">
        <f aca="true">IF(ISERROR($V1958),"",OFFSET('Smelter Look-up'!$H$4,$V1958-4,0))</f>
        <v/>
      </c>
      <c r="J1958" s="216" t="str">
        <f aca="true">IF(ISERROR($V1958),"",OFFSET('Smelter Look-up'!$I$4,$V1958-4,0))</f>
        <v/>
      </c>
      <c r="K1958" s="217"/>
      <c r="L1958" s="217"/>
      <c r="M1958" s="217"/>
      <c r="N1958" s="217"/>
      <c r="O1958" s="217"/>
      <c r="P1958" s="218"/>
      <c r="Q1958" s="219"/>
      <c r="R1958" s="220" t="str">
        <f aca="true">IF(ISERROR($V1958),"",OFFSET('Smelter Look-up'!$C$4,$V1958-4,0)&amp;"")</f>
        <v/>
      </c>
      <c r="S1958" s="221" t="str">
        <f aca="true">IF(B1958="","",IF(ISERROR(MATCH($E1958,CL,0)),"Unknown",INDIRECT("'C'!$A$"&amp;MATCH($E1958,CL,0)+1)))</f>
        <v/>
      </c>
      <c r="T1958" s="221" t="str">
        <f aca="true">IF(B1958="","",IF(ISERROR(MATCH($J1958,SorP!$B$1:$B$6279,0)),"",INDIRECT("'SorP'!$A$"&amp;MATCH($S1958&amp;$J1958,SorP!C:C,0))))</f>
        <v/>
      </c>
      <c r="U1958" s="222"/>
      <c r="V1958" s="223" t="e">
        <f aca="false">IF(C1958="",NA(),IF(OR(C1958="Smelter not listed",C1958="Smelter not yet identified"),MATCH($B1958&amp;$D1958,'Smelter Look-up'!$J:$J,0),MATCH($B1958&amp;$C1958,'Smelter Look-up'!$J:$J,0)))</f>
        <v>#N/A</v>
      </c>
      <c r="X1958" s="179" t="n">
        <f aca="false">IF(AND(C1958="Smelter not listed",OR(LEN(D1958)=0,LEN(E1958)=0)),1,0)</f>
        <v>0</v>
      </c>
      <c r="AB1958" s="224" t="str">
        <f aca="false">B1958&amp;C1958</f>
        <v/>
      </c>
    </row>
    <row r="1959" s="179" customFormat="true" ht="20.25" hidden="false" customHeight="false" outlineLevel="0" collapsed="false">
      <c r="A1959" s="221"/>
      <c r="B1959" s="211" t="str">
        <f aca="false">IF(LEN(A1959)=0,"",INDEX('Smelter Look-up'!$A:$A,MATCH($A1959,'Smelter Look-up'!$E:$E,0)))</f>
        <v/>
      </c>
      <c r="C1959" s="212" t="str">
        <f aca="false">IF(LEN(A1959)=0,"",INDEX('Smelter Look-up'!$C:$C,MATCH($A1959,'Smelter Look-up'!$E:$E,0)))</f>
        <v/>
      </c>
      <c r="D1959" s="213"/>
      <c r="E1959" s="211" t="str">
        <f aca="true">IF(ISERROR($V1959),"",OFFSET('Smelter Look-up'!$D$4,$V1959-4,0)&amp;"")</f>
        <v/>
      </c>
      <c r="F1959" s="214" t="str">
        <f aca="true">IF(ISERROR($V1959),"",OFFSET('Smelter Look-up'!$E$4,$V1959-4,0))</f>
        <v/>
      </c>
      <c r="G1959" s="214" t="str">
        <f aca="true">IF(C1959=$X$4,IF(ISERROR($V1959),"Enter smelter details","RMI"),IF(ISERROR($V1959),"",OFFSET('Smelter Look-up'!$F$4,$V1959-4,0)))</f>
        <v/>
      </c>
      <c r="H1959" s="215" t="str">
        <f aca="true">IF(ISERROR($V1959),"",OFFSET('Smelter Look-up'!$G$4,$V1959-4,0))</f>
        <v/>
      </c>
      <c r="I1959" s="216" t="str">
        <f aca="true">IF(ISERROR($V1959),"",OFFSET('Smelter Look-up'!$H$4,$V1959-4,0))</f>
        <v/>
      </c>
      <c r="J1959" s="216" t="str">
        <f aca="true">IF(ISERROR($V1959),"",OFFSET('Smelter Look-up'!$I$4,$V1959-4,0))</f>
        <v/>
      </c>
      <c r="K1959" s="217"/>
      <c r="L1959" s="217"/>
      <c r="M1959" s="217"/>
      <c r="N1959" s="217"/>
      <c r="O1959" s="217"/>
      <c r="P1959" s="218"/>
      <c r="Q1959" s="219"/>
      <c r="R1959" s="220" t="str">
        <f aca="true">IF(ISERROR($V1959),"",OFFSET('Smelter Look-up'!$C$4,$V1959-4,0)&amp;"")</f>
        <v/>
      </c>
      <c r="S1959" s="221" t="str">
        <f aca="true">IF(B1959="","",IF(ISERROR(MATCH($E1959,CL,0)),"Unknown",INDIRECT("'C'!$A$"&amp;MATCH($E1959,CL,0)+1)))</f>
        <v/>
      </c>
      <c r="T1959" s="221" t="str">
        <f aca="true">IF(B1959="","",IF(ISERROR(MATCH($J1959,SorP!$B$1:$B$6279,0)),"",INDIRECT("'SorP'!$A$"&amp;MATCH($S1959&amp;$J1959,SorP!C:C,0))))</f>
        <v/>
      </c>
      <c r="U1959" s="222"/>
      <c r="V1959" s="223" t="e">
        <f aca="false">IF(C1959="",NA(),IF(OR(C1959="Smelter not listed",C1959="Smelter not yet identified"),MATCH($B1959&amp;$D1959,'Smelter Look-up'!$J:$J,0),MATCH($B1959&amp;$C1959,'Smelter Look-up'!$J:$J,0)))</f>
        <v>#N/A</v>
      </c>
      <c r="X1959" s="179" t="n">
        <f aca="false">IF(AND(C1959="Smelter not listed",OR(LEN(D1959)=0,LEN(E1959)=0)),1,0)</f>
        <v>0</v>
      </c>
      <c r="AB1959" s="224" t="str">
        <f aca="false">B1959&amp;C1959</f>
        <v/>
      </c>
    </row>
    <row r="1960" s="179" customFormat="true" ht="20.25" hidden="false" customHeight="false" outlineLevel="0" collapsed="false">
      <c r="A1960" s="221"/>
      <c r="B1960" s="211" t="str">
        <f aca="false">IF(LEN(A1960)=0,"",INDEX('Smelter Look-up'!$A:$A,MATCH($A1960,'Smelter Look-up'!$E:$E,0)))</f>
        <v/>
      </c>
      <c r="C1960" s="212" t="str">
        <f aca="false">IF(LEN(A1960)=0,"",INDEX('Smelter Look-up'!$C:$C,MATCH($A1960,'Smelter Look-up'!$E:$E,0)))</f>
        <v/>
      </c>
      <c r="D1960" s="213"/>
      <c r="E1960" s="211" t="str">
        <f aca="true">IF(ISERROR($V1960),"",OFFSET('Smelter Look-up'!$D$4,$V1960-4,0)&amp;"")</f>
        <v/>
      </c>
      <c r="F1960" s="214" t="str">
        <f aca="true">IF(ISERROR($V1960),"",OFFSET('Smelter Look-up'!$E$4,$V1960-4,0))</f>
        <v/>
      </c>
      <c r="G1960" s="214" t="str">
        <f aca="true">IF(C1960=$X$4,IF(ISERROR($V1960),"Enter smelter details","RMI"),IF(ISERROR($V1960),"",OFFSET('Smelter Look-up'!$F$4,$V1960-4,0)))</f>
        <v/>
      </c>
      <c r="H1960" s="215" t="str">
        <f aca="true">IF(ISERROR($V1960),"",OFFSET('Smelter Look-up'!$G$4,$V1960-4,0))</f>
        <v/>
      </c>
      <c r="I1960" s="216" t="str">
        <f aca="true">IF(ISERROR($V1960),"",OFFSET('Smelter Look-up'!$H$4,$V1960-4,0))</f>
        <v/>
      </c>
      <c r="J1960" s="216" t="str">
        <f aca="true">IF(ISERROR($V1960),"",OFFSET('Smelter Look-up'!$I$4,$V1960-4,0))</f>
        <v/>
      </c>
      <c r="K1960" s="217"/>
      <c r="L1960" s="217"/>
      <c r="M1960" s="217"/>
      <c r="N1960" s="217"/>
      <c r="O1960" s="217"/>
      <c r="P1960" s="218"/>
      <c r="Q1960" s="219"/>
      <c r="R1960" s="220" t="str">
        <f aca="true">IF(ISERROR($V1960),"",OFFSET('Smelter Look-up'!$C$4,$V1960-4,0)&amp;"")</f>
        <v/>
      </c>
      <c r="S1960" s="221" t="str">
        <f aca="true">IF(B1960="","",IF(ISERROR(MATCH($E1960,CL,0)),"Unknown",INDIRECT("'C'!$A$"&amp;MATCH($E1960,CL,0)+1)))</f>
        <v/>
      </c>
      <c r="T1960" s="221" t="str">
        <f aca="true">IF(B1960="","",IF(ISERROR(MATCH($J1960,SorP!$B$1:$B$6279,0)),"",INDIRECT("'SorP'!$A$"&amp;MATCH($S1960&amp;$J1960,SorP!C:C,0))))</f>
        <v/>
      </c>
      <c r="U1960" s="222"/>
      <c r="V1960" s="223" t="e">
        <f aca="false">IF(C1960="",NA(),IF(OR(C1960="Smelter not listed",C1960="Smelter not yet identified"),MATCH($B1960&amp;$D1960,'Smelter Look-up'!$J:$J,0),MATCH($B1960&amp;$C1960,'Smelter Look-up'!$J:$J,0)))</f>
        <v>#N/A</v>
      </c>
      <c r="X1960" s="179" t="n">
        <f aca="false">IF(AND(C1960="Smelter not listed",OR(LEN(D1960)=0,LEN(E1960)=0)),1,0)</f>
        <v>0</v>
      </c>
      <c r="AB1960" s="224" t="str">
        <f aca="false">B1960&amp;C1960</f>
        <v/>
      </c>
    </row>
    <row r="1961" s="179" customFormat="true" ht="20.25" hidden="false" customHeight="false" outlineLevel="0" collapsed="false">
      <c r="A1961" s="221"/>
      <c r="B1961" s="211" t="str">
        <f aca="false">IF(LEN(A1961)=0,"",INDEX('Smelter Look-up'!$A:$A,MATCH($A1961,'Smelter Look-up'!$E:$E,0)))</f>
        <v/>
      </c>
      <c r="C1961" s="212" t="str">
        <f aca="false">IF(LEN(A1961)=0,"",INDEX('Smelter Look-up'!$C:$C,MATCH($A1961,'Smelter Look-up'!$E:$E,0)))</f>
        <v/>
      </c>
      <c r="D1961" s="213"/>
      <c r="E1961" s="211" t="str">
        <f aca="true">IF(ISERROR($V1961),"",OFFSET('Smelter Look-up'!$D$4,$V1961-4,0)&amp;"")</f>
        <v/>
      </c>
      <c r="F1961" s="214" t="str">
        <f aca="true">IF(ISERROR($V1961),"",OFFSET('Smelter Look-up'!$E$4,$V1961-4,0))</f>
        <v/>
      </c>
      <c r="G1961" s="214" t="str">
        <f aca="true">IF(C1961=$X$4,IF(ISERROR($V1961),"Enter smelter details","RMI"),IF(ISERROR($V1961),"",OFFSET('Smelter Look-up'!$F$4,$V1961-4,0)))</f>
        <v/>
      </c>
      <c r="H1961" s="215" t="str">
        <f aca="true">IF(ISERROR($V1961),"",OFFSET('Smelter Look-up'!$G$4,$V1961-4,0))</f>
        <v/>
      </c>
      <c r="I1961" s="216" t="str">
        <f aca="true">IF(ISERROR($V1961),"",OFFSET('Smelter Look-up'!$H$4,$V1961-4,0))</f>
        <v/>
      </c>
      <c r="J1961" s="216" t="str">
        <f aca="true">IF(ISERROR($V1961),"",OFFSET('Smelter Look-up'!$I$4,$V1961-4,0))</f>
        <v/>
      </c>
      <c r="K1961" s="217"/>
      <c r="L1961" s="217"/>
      <c r="M1961" s="217"/>
      <c r="N1961" s="217"/>
      <c r="O1961" s="217"/>
      <c r="P1961" s="218"/>
      <c r="Q1961" s="219"/>
      <c r="R1961" s="220" t="str">
        <f aca="true">IF(ISERROR($V1961),"",OFFSET('Smelter Look-up'!$C$4,$V1961-4,0)&amp;"")</f>
        <v/>
      </c>
      <c r="S1961" s="221" t="str">
        <f aca="true">IF(B1961="","",IF(ISERROR(MATCH($E1961,CL,0)),"Unknown",INDIRECT("'C'!$A$"&amp;MATCH($E1961,CL,0)+1)))</f>
        <v/>
      </c>
      <c r="T1961" s="221" t="str">
        <f aca="true">IF(B1961="","",IF(ISERROR(MATCH($J1961,SorP!$B$1:$B$6279,0)),"",INDIRECT("'SorP'!$A$"&amp;MATCH($S1961&amp;$J1961,SorP!C:C,0))))</f>
        <v/>
      </c>
      <c r="U1961" s="222"/>
      <c r="V1961" s="223" t="e">
        <f aca="false">IF(C1961="",NA(),IF(OR(C1961="Smelter not listed",C1961="Smelter not yet identified"),MATCH($B1961&amp;$D1961,'Smelter Look-up'!$J:$J,0),MATCH($B1961&amp;$C1961,'Smelter Look-up'!$J:$J,0)))</f>
        <v>#N/A</v>
      </c>
      <c r="X1961" s="179" t="n">
        <f aca="false">IF(AND(C1961="Smelter not listed",OR(LEN(D1961)=0,LEN(E1961)=0)),1,0)</f>
        <v>0</v>
      </c>
      <c r="AB1961" s="224" t="str">
        <f aca="false">B1961&amp;C1961</f>
        <v/>
      </c>
    </row>
    <row r="1962" s="179" customFormat="true" ht="20.25" hidden="false" customHeight="false" outlineLevel="0" collapsed="false">
      <c r="A1962" s="221"/>
      <c r="B1962" s="211" t="str">
        <f aca="false">IF(LEN(A1962)=0,"",INDEX('Smelter Look-up'!$A:$A,MATCH($A1962,'Smelter Look-up'!$E:$E,0)))</f>
        <v/>
      </c>
      <c r="C1962" s="212" t="str">
        <f aca="false">IF(LEN(A1962)=0,"",INDEX('Smelter Look-up'!$C:$C,MATCH($A1962,'Smelter Look-up'!$E:$E,0)))</f>
        <v/>
      </c>
      <c r="D1962" s="213"/>
      <c r="E1962" s="211" t="str">
        <f aca="true">IF(ISERROR($V1962),"",OFFSET('Smelter Look-up'!$D$4,$V1962-4,0)&amp;"")</f>
        <v/>
      </c>
      <c r="F1962" s="214" t="str">
        <f aca="true">IF(ISERROR($V1962),"",OFFSET('Smelter Look-up'!$E$4,$V1962-4,0))</f>
        <v/>
      </c>
      <c r="G1962" s="214" t="str">
        <f aca="true">IF(C1962=$X$4,IF(ISERROR($V1962),"Enter smelter details","RMI"),IF(ISERROR($V1962),"",OFFSET('Smelter Look-up'!$F$4,$V1962-4,0)))</f>
        <v/>
      </c>
      <c r="H1962" s="215" t="str">
        <f aca="true">IF(ISERROR($V1962),"",OFFSET('Smelter Look-up'!$G$4,$V1962-4,0))</f>
        <v/>
      </c>
      <c r="I1962" s="216" t="str">
        <f aca="true">IF(ISERROR($V1962),"",OFFSET('Smelter Look-up'!$H$4,$V1962-4,0))</f>
        <v/>
      </c>
      <c r="J1962" s="216" t="str">
        <f aca="true">IF(ISERROR($V1962),"",OFFSET('Smelter Look-up'!$I$4,$V1962-4,0))</f>
        <v/>
      </c>
      <c r="K1962" s="217"/>
      <c r="L1962" s="217"/>
      <c r="M1962" s="217"/>
      <c r="N1962" s="217"/>
      <c r="O1962" s="217"/>
      <c r="P1962" s="218"/>
      <c r="Q1962" s="219"/>
      <c r="R1962" s="220" t="str">
        <f aca="true">IF(ISERROR($V1962),"",OFFSET('Smelter Look-up'!$C$4,$V1962-4,0)&amp;"")</f>
        <v/>
      </c>
      <c r="S1962" s="221" t="str">
        <f aca="true">IF(B1962="","",IF(ISERROR(MATCH($E1962,CL,0)),"Unknown",INDIRECT("'C'!$A$"&amp;MATCH($E1962,CL,0)+1)))</f>
        <v/>
      </c>
      <c r="T1962" s="221" t="str">
        <f aca="true">IF(B1962="","",IF(ISERROR(MATCH($J1962,SorP!$B$1:$B$6279,0)),"",INDIRECT("'SorP'!$A$"&amp;MATCH($S1962&amp;$J1962,SorP!C:C,0))))</f>
        <v/>
      </c>
      <c r="U1962" s="222"/>
      <c r="V1962" s="223" t="e">
        <f aca="false">IF(C1962="",NA(),IF(OR(C1962="Smelter not listed",C1962="Smelter not yet identified"),MATCH($B1962&amp;$D1962,'Smelter Look-up'!$J:$J,0),MATCH($B1962&amp;$C1962,'Smelter Look-up'!$J:$J,0)))</f>
        <v>#N/A</v>
      </c>
      <c r="X1962" s="179" t="n">
        <f aca="false">IF(AND(C1962="Smelter not listed",OR(LEN(D1962)=0,LEN(E1962)=0)),1,0)</f>
        <v>0</v>
      </c>
      <c r="AB1962" s="224" t="str">
        <f aca="false">B1962&amp;C1962</f>
        <v/>
      </c>
    </row>
    <row r="1963" s="179" customFormat="true" ht="20.25" hidden="false" customHeight="false" outlineLevel="0" collapsed="false">
      <c r="A1963" s="221"/>
      <c r="B1963" s="211" t="str">
        <f aca="false">IF(LEN(A1963)=0,"",INDEX('Smelter Look-up'!$A:$A,MATCH($A1963,'Smelter Look-up'!$E:$E,0)))</f>
        <v/>
      </c>
      <c r="C1963" s="212" t="str">
        <f aca="false">IF(LEN(A1963)=0,"",INDEX('Smelter Look-up'!$C:$C,MATCH($A1963,'Smelter Look-up'!$E:$E,0)))</f>
        <v/>
      </c>
      <c r="D1963" s="213"/>
      <c r="E1963" s="211" t="str">
        <f aca="true">IF(ISERROR($V1963),"",OFFSET('Smelter Look-up'!$D$4,$V1963-4,0)&amp;"")</f>
        <v/>
      </c>
      <c r="F1963" s="214" t="str">
        <f aca="true">IF(ISERROR($V1963),"",OFFSET('Smelter Look-up'!$E$4,$V1963-4,0))</f>
        <v/>
      </c>
      <c r="G1963" s="214" t="str">
        <f aca="true">IF(C1963=$X$4,IF(ISERROR($V1963),"Enter smelter details","RMI"),IF(ISERROR($V1963),"",OFFSET('Smelter Look-up'!$F$4,$V1963-4,0)))</f>
        <v/>
      </c>
      <c r="H1963" s="215" t="str">
        <f aca="true">IF(ISERROR($V1963),"",OFFSET('Smelter Look-up'!$G$4,$V1963-4,0))</f>
        <v/>
      </c>
      <c r="I1963" s="216" t="str">
        <f aca="true">IF(ISERROR($V1963),"",OFFSET('Smelter Look-up'!$H$4,$V1963-4,0))</f>
        <v/>
      </c>
      <c r="J1963" s="216" t="str">
        <f aca="true">IF(ISERROR($V1963),"",OFFSET('Smelter Look-up'!$I$4,$V1963-4,0))</f>
        <v/>
      </c>
      <c r="K1963" s="217"/>
      <c r="L1963" s="217"/>
      <c r="M1963" s="217"/>
      <c r="N1963" s="217"/>
      <c r="O1963" s="217"/>
      <c r="P1963" s="218"/>
      <c r="Q1963" s="219"/>
      <c r="R1963" s="220" t="str">
        <f aca="true">IF(ISERROR($V1963),"",OFFSET('Smelter Look-up'!$C$4,$V1963-4,0)&amp;"")</f>
        <v/>
      </c>
      <c r="S1963" s="221" t="str">
        <f aca="true">IF(B1963="","",IF(ISERROR(MATCH($E1963,CL,0)),"Unknown",INDIRECT("'C'!$A$"&amp;MATCH($E1963,CL,0)+1)))</f>
        <v/>
      </c>
      <c r="T1963" s="221" t="str">
        <f aca="true">IF(B1963="","",IF(ISERROR(MATCH($J1963,SorP!$B$1:$B$6279,0)),"",INDIRECT("'SorP'!$A$"&amp;MATCH($S1963&amp;$J1963,SorP!C:C,0))))</f>
        <v/>
      </c>
      <c r="U1963" s="222"/>
      <c r="V1963" s="223" t="e">
        <f aca="false">IF(C1963="",NA(),IF(OR(C1963="Smelter not listed",C1963="Smelter not yet identified"),MATCH($B1963&amp;$D1963,'Smelter Look-up'!$J:$J,0),MATCH($B1963&amp;$C1963,'Smelter Look-up'!$J:$J,0)))</f>
        <v>#N/A</v>
      </c>
      <c r="X1963" s="179" t="n">
        <f aca="false">IF(AND(C1963="Smelter not listed",OR(LEN(D1963)=0,LEN(E1963)=0)),1,0)</f>
        <v>0</v>
      </c>
      <c r="AB1963" s="224" t="str">
        <f aca="false">B1963&amp;C1963</f>
        <v/>
      </c>
    </row>
    <row r="1964" s="179" customFormat="true" ht="20.25" hidden="false" customHeight="false" outlineLevel="0" collapsed="false">
      <c r="A1964" s="221"/>
      <c r="B1964" s="211" t="str">
        <f aca="false">IF(LEN(A1964)=0,"",INDEX('Smelter Look-up'!$A:$A,MATCH($A1964,'Smelter Look-up'!$E:$E,0)))</f>
        <v/>
      </c>
      <c r="C1964" s="212" t="str">
        <f aca="false">IF(LEN(A1964)=0,"",INDEX('Smelter Look-up'!$C:$C,MATCH($A1964,'Smelter Look-up'!$E:$E,0)))</f>
        <v/>
      </c>
      <c r="D1964" s="213"/>
      <c r="E1964" s="211" t="str">
        <f aca="true">IF(ISERROR($V1964),"",OFFSET('Smelter Look-up'!$D$4,$V1964-4,0)&amp;"")</f>
        <v/>
      </c>
      <c r="F1964" s="214" t="str">
        <f aca="true">IF(ISERROR($V1964),"",OFFSET('Smelter Look-up'!$E$4,$V1964-4,0))</f>
        <v/>
      </c>
      <c r="G1964" s="214" t="str">
        <f aca="true">IF(C1964=$X$4,IF(ISERROR($V1964),"Enter smelter details","RMI"),IF(ISERROR($V1964),"",OFFSET('Smelter Look-up'!$F$4,$V1964-4,0)))</f>
        <v/>
      </c>
      <c r="H1964" s="215" t="str">
        <f aca="true">IF(ISERROR($V1964),"",OFFSET('Smelter Look-up'!$G$4,$V1964-4,0))</f>
        <v/>
      </c>
      <c r="I1964" s="216" t="str">
        <f aca="true">IF(ISERROR($V1964),"",OFFSET('Smelter Look-up'!$H$4,$V1964-4,0))</f>
        <v/>
      </c>
      <c r="J1964" s="216" t="str">
        <f aca="true">IF(ISERROR($V1964),"",OFFSET('Smelter Look-up'!$I$4,$V1964-4,0))</f>
        <v/>
      </c>
      <c r="K1964" s="217"/>
      <c r="L1964" s="217"/>
      <c r="M1964" s="217"/>
      <c r="N1964" s="217"/>
      <c r="O1964" s="217"/>
      <c r="P1964" s="218"/>
      <c r="Q1964" s="219"/>
      <c r="R1964" s="220" t="str">
        <f aca="true">IF(ISERROR($V1964),"",OFFSET('Smelter Look-up'!$C$4,$V1964-4,0)&amp;"")</f>
        <v/>
      </c>
      <c r="S1964" s="221" t="str">
        <f aca="true">IF(B1964="","",IF(ISERROR(MATCH($E1964,CL,0)),"Unknown",INDIRECT("'C'!$A$"&amp;MATCH($E1964,CL,0)+1)))</f>
        <v/>
      </c>
      <c r="T1964" s="221" t="str">
        <f aca="true">IF(B1964="","",IF(ISERROR(MATCH($J1964,SorP!$B$1:$B$6279,0)),"",INDIRECT("'SorP'!$A$"&amp;MATCH($S1964&amp;$J1964,SorP!C:C,0))))</f>
        <v/>
      </c>
      <c r="U1964" s="222"/>
      <c r="V1964" s="223" t="e">
        <f aca="false">IF(C1964="",NA(),IF(OR(C1964="Smelter not listed",C1964="Smelter not yet identified"),MATCH($B1964&amp;$D1964,'Smelter Look-up'!$J:$J,0),MATCH($B1964&amp;$C1964,'Smelter Look-up'!$J:$J,0)))</f>
        <v>#N/A</v>
      </c>
      <c r="X1964" s="179" t="n">
        <f aca="false">IF(AND(C1964="Smelter not listed",OR(LEN(D1964)=0,LEN(E1964)=0)),1,0)</f>
        <v>0</v>
      </c>
      <c r="AB1964" s="224" t="str">
        <f aca="false">B1964&amp;C1964</f>
        <v/>
      </c>
    </row>
    <row r="1965" s="179" customFormat="true" ht="20.25" hidden="false" customHeight="false" outlineLevel="0" collapsed="false">
      <c r="A1965" s="221"/>
      <c r="B1965" s="211" t="str">
        <f aca="false">IF(LEN(A1965)=0,"",INDEX('Smelter Look-up'!$A:$A,MATCH($A1965,'Smelter Look-up'!$E:$E,0)))</f>
        <v/>
      </c>
      <c r="C1965" s="212" t="str">
        <f aca="false">IF(LEN(A1965)=0,"",INDEX('Smelter Look-up'!$C:$C,MATCH($A1965,'Smelter Look-up'!$E:$E,0)))</f>
        <v/>
      </c>
      <c r="D1965" s="213"/>
      <c r="E1965" s="211" t="str">
        <f aca="true">IF(ISERROR($V1965),"",OFFSET('Smelter Look-up'!$D$4,$V1965-4,0)&amp;"")</f>
        <v/>
      </c>
      <c r="F1965" s="214" t="str">
        <f aca="true">IF(ISERROR($V1965),"",OFFSET('Smelter Look-up'!$E$4,$V1965-4,0))</f>
        <v/>
      </c>
      <c r="G1965" s="214" t="str">
        <f aca="true">IF(C1965=$X$4,IF(ISERROR($V1965),"Enter smelter details","RMI"),IF(ISERROR($V1965),"",OFFSET('Smelter Look-up'!$F$4,$V1965-4,0)))</f>
        <v/>
      </c>
      <c r="H1965" s="215" t="str">
        <f aca="true">IF(ISERROR($V1965),"",OFFSET('Smelter Look-up'!$G$4,$V1965-4,0))</f>
        <v/>
      </c>
      <c r="I1965" s="216" t="str">
        <f aca="true">IF(ISERROR($V1965),"",OFFSET('Smelter Look-up'!$H$4,$V1965-4,0))</f>
        <v/>
      </c>
      <c r="J1965" s="216" t="str">
        <f aca="true">IF(ISERROR($V1965),"",OFFSET('Smelter Look-up'!$I$4,$V1965-4,0))</f>
        <v/>
      </c>
      <c r="K1965" s="217"/>
      <c r="L1965" s="217"/>
      <c r="M1965" s="217"/>
      <c r="N1965" s="217"/>
      <c r="O1965" s="217"/>
      <c r="P1965" s="218"/>
      <c r="Q1965" s="219"/>
      <c r="R1965" s="220" t="str">
        <f aca="true">IF(ISERROR($V1965),"",OFFSET('Smelter Look-up'!$C$4,$V1965-4,0)&amp;"")</f>
        <v/>
      </c>
      <c r="S1965" s="221" t="str">
        <f aca="true">IF(B1965="","",IF(ISERROR(MATCH($E1965,CL,0)),"Unknown",INDIRECT("'C'!$A$"&amp;MATCH($E1965,CL,0)+1)))</f>
        <v/>
      </c>
      <c r="T1965" s="221" t="str">
        <f aca="true">IF(B1965="","",IF(ISERROR(MATCH($J1965,SorP!$B$1:$B$6279,0)),"",INDIRECT("'SorP'!$A$"&amp;MATCH($S1965&amp;$J1965,SorP!C:C,0))))</f>
        <v/>
      </c>
      <c r="U1965" s="222"/>
      <c r="V1965" s="223" t="e">
        <f aca="false">IF(C1965="",NA(),IF(OR(C1965="Smelter not listed",C1965="Smelter not yet identified"),MATCH($B1965&amp;$D1965,'Smelter Look-up'!$J:$J,0),MATCH($B1965&amp;$C1965,'Smelter Look-up'!$J:$J,0)))</f>
        <v>#N/A</v>
      </c>
      <c r="X1965" s="179" t="n">
        <f aca="false">IF(AND(C1965="Smelter not listed",OR(LEN(D1965)=0,LEN(E1965)=0)),1,0)</f>
        <v>0</v>
      </c>
      <c r="AB1965" s="224" t="str">
        <f aca="false">B1965&amp;C1965</f>
        <v/>
      </c>
    </row>
    <row r="1966" s="179" customFormat="true" ht="20.25" hidden="false" customHeight="false" outlineLevel="0" collapsed="false">
      <c r="A1966" s="221"/>
      <c r="B1966" s="211" t="str">
        <f aca="false">IF(LEN(A1966)=0,"",INDEX('Smelter Look-up'!$A:$A,MATCH($A1966,'Smelter Look-up'!$E:$E,0)))</f>
        <v/>
      </c>
      <c r="C1966" s="212" t="str">
        <f aca="false">IF(LEN(A1966)=0,"",INDEX('Smelter Look-up'!$C:$C,MATCH($A1966,'Smelter Look-up'!$E:$E,0)))</f>
        <v/>
      </c>
      <c r="D1966" s="213"/>
      <c r="E1966" s="211" t="str">
        <f aca="true">IF(ISERROR($V1966),"",OFFSET('Smelter Look-up'!$D$4,$V1966-4,0)&amp;"")</f>
        <v/>
      </c>
      <c r="F1966" s="214" t="str">
        <f aca="true">IF(ISERROR($V1966),"",OFFSET('Smelter Look-up'!$E$4,$V1966-4,0))</f>
        <v/>
      </c>
      <c r="G1966" s="214" t="str">
        <f aca="true">IF(C1966=$X$4,IF(ISERROR($V1966),"Enter smelter details","RMI"),IF(ISERROR($V1966),"",OFFSET('Smelter Look-up'!$F$4,$V1966-4,0)))</f>
        <v/>
      </c>
      <c r="H1966" s="215" t="str">
        <f aca="true">IF(ISERROR($V1966),"",OFFSET('Smelter Look-up'!$G$4,$V1966-4,0))</f>
        <v/>
      </c>
      <c r="I1966" s="216" t="str">
        <f aca="true">IF(ISERROR($V1966),"",OFFSET('Smelter Look-up'!$H$4,$V1966-4,0))</f>
        <v/>
      </c>
      <c r="J1966" s="216" t="str">
        <f aca="true">IF(ISERROR($V1966),"",OFFSET('Smelter Look-up'!$I$4,$V1966-4,0))</f>
        <v/>
      </c>
      <c r="K1966" s="217"/>
      <c r="L1966" s="217"/>
      <c r="M1966" s="217"/>
      <c r="N1966" s="217"/>
      <c r="O1966" s="217"/>
      <c r="P1966" s="218"/>
      <c r="Q1966" s="219"/>
      <c r="R1966" s="220" t="str">
        <f aca="true">IF(ISERROR($V1966),"",OFFSET('Smelter Look-up'!$C$4,$V1966-4,0)&amp;"")</f>
        <v/>
      </c>
      <c r="S1966" s="221" t="str">
        <f aca="true">IF(B1966="","",IF(ISERROR(MATCH($E1966,CL,0)),"Unknown",INDIRECT("'C'!$A$"&amp;MATCH($E1966,CL,0)+1)))</f>
        <v/>
      </c>
      <c r="T1966" s="221" t="str">
        <f aca="true">IF(B1966="","",IF(ISERROR(MATCH($J1966,SorP!$B$1:$B$6279,0)),"",INDIRECT("'SorP'!$A$"&amp;MATCH($S1966&amp;$J1966,SorP!C:C,0))))</f>
        <v/>
      </c>
      <c r="U1966" s="222"/>
      <c r="V1966" s="223" t="e">
        <f aca="false">IF(C1966="",NA(),IF(OR(C1966="Smelter not listed",C1966="Smelter not yet identified"),MATCH($B1966&amp;$D1966,'Smelter Look-up'!$J:$J,0),MATCH($B1966&amp;$C1966,'Smelter Look-up'!$J:$J,0)))</f>
        <v>#N/A</v>
      </c>
      <c r="X1966" s="179" t="n">
        <f aca="false">IF(AND(C1966="Smelter not listed",OR(LEN(D1966)=0,LEN(E1966)=0)),1,0)</f>
        <v>0</v>
      </c>
      <c r="AB1966" s="224" t="str">
        <f aca="false">B1966&amp;C1966</f>
        <v/>
      </c>
    </row>
    <row r="1967" s="179" customFormat="true" ht="20.25" hidden="false" customHeight="false" outlineLevel="0" collapsed="false">
      <c r="A1967" s="221"/>
      <c r="B1967" s="211" t="str">
        <f aca="false">IF(LEN(A1967)=0,"",INDEX('Smelter Look-up'!$A:$A,MATCH($A1967,'Smelter Look-up'!$E:$E,0)))</f>
        <v/>
      </c>
      <c r="C1967" s="212" t="str">
        <f aca="false">IF(LEN(A1967)=0,"",INDEX('Smelter Look-up'!$C:$C,MATCH($A1967,'Smelter Look-up'!$E:$E,0)))</f>
        <v/>
      </c>
      <c r="D1967" s="213"/>
      <c r="E1967" s="211" t="str">
        <f aca="true">IF(ISERROR($V1967),"",OFFSET('Smelter Look-up'!$D$4,$V1967-4,0)&amp;"")</f>
        <v/>
      </c>
      <c r="F1967" s="214" t="str">
        <f aca="true">IF(ISERROR($V1967),"",OFFSET('Smelter Look-up'!$E$4,$V1967-4,0))</f>
        <v/>
      </c>
      <c r="G1967" s="214" t="str">
        <f aca="true">IF(C1967=$X$4,IF(ISERROR($V1967),"Enter smelter details","RMI"),IF(ISERROR($V1967),"",OFFSET('Smelter Look-up'!$F$4,$V1967-4,0)))</f>
        <v/>
      </c>
      <c r="H1967" s="215" t="str">
        <f aca="true">IF(ISERROR($V1967),"",OFFSET('Smelter Look-up'!$G$4,$V1967-4,0))</f>
        <v/>
      </c>
      <c r="I1967" s="216" t="str">
        <f aca="true">IF(ISERROR($V1967),"",OFFSET('Smelter Look-up'!$H$4,$V1967-4,0))</f>
        <v/>
      </c>
      <c r="J1967" s="216" t="str">
        <f aca="true">IF(ISERROR($V1967),"",OFFSET('Smelter Look-up'!$I$4,$V1967-4,0))</f>
        <v/>
      </c>
      <c r="K1967" s="217"/>
      <c r="L1967" s="217"/>
      <c r="M1967" s="217"/>
      <c r="N1967" s="217"/>
      <c r="O1967" s="217"/>
      <c r="P1967" s="218"/>
      <c r="Q1967" s="219"/>
      <c r="R1967" s="220" t="str">
        <f aca="true">IF(ISERROR($V1967),"",OFFSET('Smelter Look-up'!$C$4,$V1967-4,0)&amp;"")</f>
        <v/>
      </c>
      <c r="S1967" s="221" t="str">
        <f aca="true">IF(B1967="","",IF(ISERROR(MATCH($E1967,CL,0)),"Unknown",INDIRECT("'C'!$A$"&amp;MATCH($E1967,CL,0)+1)))</f>
        <v/>
      </c>
      <c r="T1967" s="221" t="str">
        <f aca="true">IF(B1967="","",IF(ISERROR(MATCH($J1967,SorP!$B$1:$B$6279,0)),"",INDIRECT("'SorP'!$A$"&amp;MATCH($S1967&amp;$J1967,SorP!C:C,0))))</f>
        <v/>
      </c>
      <c r="U1967" s="222"/>
      <c r="V1967" s="223" t="e">
        <f aca="false">IF(C1967="",NA(),IF(OR(C1967="Smelter not listed",C1967="Smelter not yet identified"),MATCH($B1967&amp;$D1967,'Smelter Look-up'!$J:$J,0),MATCH($B1967&amp;$C1967,'Smelter Look-up'!$J:$J,0)))</f>
        <v>#N/A</v>
      </c>
      <c r="X1967" s="179" t="n">
        <f aca="false">IF(AND(C1967="Smelter not listed",OR(LEN(D1967)=0,LEN(E1967)=0)),1,0)</f>
        <v>0</v>
      </c>
      <c r="AB1967" s="224" t="str">
        <f aca="false">B1967&amp;C1967</f>
        <v/>
      </c>
    </row>
    <row r="1968" s="179" customFormat="true" ht="20.25" hidden="false" customHeight="false" outlineLevel="0" collapsed="false">
      <c r="A1968" s="221"/>
      <c r="B1968" s="211" t="str">
        <f aca="false">IF(LEN(A1968)=0,"",INDEX('Smelter Look-up'!$A:$A,MATCH($A1968,'Smelter Look-up'!$E:$E,0)))</f>
        <v/>
      </c>
      <c r="C1968" s="212" t="str">
        <f aca="false">IF(LEN(A1968)=0,"",INDEX('Smelter Look-up'!$C:$C,MATCH($A1968,'Smelter Look-up'!$E:$E,0)))</f>
        <v/>
      </c>
      <c r="D1968" s="213"/>
      <c r="E1968" s="211" t="str">
        <f aca="true">IF(ISERROR($V1968),"",OFFSET('Smelter Look-up'!$D$4,$V1968-4,0)&amp;"")</f>
        <v/>
      </c>
      <c r="F1968" s="214" t="str">
        <f aca="true">IF(ISERROR($V1968),"",OFFSET('Smelter Look-up'!$E$4,$V1968-4,0))</f>
        <v/>
      </c>
      <c r="G1968" s="214" t="str">
        <f aca="true">IF(C1968=$X$4,IF(ISERROR($V1968),"Enter smelter details","RMI"),IF(ISERROR($V1968),"",OFFSET('Smelter Look-up'!$F$4,$V1968-4,0)))</f>
        <v/>
      </c>
      <c r="H1968" s="215" t="str">
        <f aca="true">IF(ISERROR($V1968),"",OFFSET('Smelter Look-up'!$G$4,$V1968-4,0))</f>
        <v/>
      </c>
      <c r="I1968" s="216" t="str">
        <f aca="true">IF(ISERROR($V1968),"",OFFSET('Smelter Look-up'!$H$4,$V1968-4,0))</f>
        <v/>
      </c>
      <c r="J1968" s="216" t="str">
        <f aca="true">IF(ISERROR($V1968),"",OFFSET('Smelter Look-up'!$I$4,$V1968-4,0))</f>
        <v/>
      </c>
      <c r="K1968" s="217"/>
      <c r="L1968" s="217"/>
      <c r="M1968" s="217"/>
      <c r="N1968" s="217"/>
      <c r="O1968" s="217"/>
      <c r="P1968" s="218"/>
      <c r="Q1968" s="219"/>
      <c r="R1968" s="220" t="str">
        <f aca="true">IF(ISERROR($V1968),"",OFFSET('Smelter Look-up'!$C$4,$V1968-4,0)&amp;"")</f>
        <v/>
      </c>
      <c r="S1968" s="221" t="str">
        <f aca="true">IF(B1968="","",IF(ISERROR(MATCH($E1968,CL,0)),"Unknown",INDIRECT("'C'!$A$"&amp;MATCH($E1968,CL,0)+1)))</f>
        <v/>
      </c>
      <c r="T1968" s="221" t="str">
        <f aca="true">IF(B1968="","",IF(ISERROR(MATCH($J1968,SorP!$B$1:$B$6279,0)),"",INDIRECT("'SorP'!$A$"&amp;MATCH($S1968&amp;$J1968,SorP!C:C,0))))</f>
        <v/>
      </c>
      <c r="U1968" s="222"/>
      <c r="V1968" s="223" t="e">
        <f aca="false">IF(C1968="",NA(),IF(OR(C1968="Smelter not listed",C1968="Smelter not yet identified"),MATCH($B1968&amp;$D1968,'Smelter Look-up'!$J:$J,0),MATCH($B1968&amp;$C1968,'Smelter Look-up'!$J:$J,0)))</f>
        <v>#N/A</v>
      </c>
      <c r="X1968" s="179" t="n">
        <f aca="false">IF(AND(C1968="Smelter not listed",OR(LEN(D1968)=0,LEN(E1968)=0)),1,0)</f>
        <v>0</v>
      </c>
      <c r="AB1968" s="224" t="str">
        <f aca="false">B1968&amp;C1968</f>
        <v/>
      </c>
    </row>
    <row r="1969" s="179" customFormat="true" ht="20.25" hidden="false" customHeight="false" outlineLevel="0" collapsed="false">
      <c r="A1969" s="221"/>
      <c r="B1969" s="211" t="str">
        <f aca="false">IF(LEN(A1969)=0,"",INDEX('Smelter Look-up'!$A:$A,MATCH($A1969,'Smelter Look-up'!$E:$E,0)))</f>
        <v/>
      </c>
      <c r="C1969" s="212" t="str">
        <f aca="false">IF(LEN(A1969)=0,"",INDEX('Smelter Look-up'!$C:$C,MATCH($A1969,'Smelter Look-up'!$E:$E,0)))</f>
        <v/>
      </c>
      <c r="D1969" s="213"/>
      <c r="E1969" s="211" t="str">
        <f aca="true">IF(ISERROR($V1969),"",OFFSET('Smelter Look-up'!$D$4,$V1969-4,0)&amp;"")</f>
        <v/>
      </c>
      <c r="F1969" s="214" t="str">
        <f aca="true">IF(ISERROR($V1969),"",OFFSET('Smelter Look-up'!$E$4,$V1969-4,0))</f>
        <v/>
      </c>
      <c r="G1969" s="214" t="str">
        <f aca="true">IF(C1969=$X$4,IF(ISERROR($V1969),"Enter smelter details","RMI"),IF(ISERROR($V1969),"",OFFSET('Smelter Look-up'!$F$4,$V1969-4,0)))</f>
        <v/>
      </c>
      <c r="H1969" s="215" t="str">
        <f aca="true">IF(ISERROR($V1969),"",OFFSET('Smelter Look-up'!$G$4,$V1969-4,0))</f>
        <v/>
      </c>
      <c r="I1969" s="216" t="str">
        <f aca="true">IF(ISERROR($V1969),"",OFFSET('Smelter Look-up'!$H$4,$V1969-4,0))</f>
        <v/>
      </c>
      <c r="J1969" s="216" t="str">
        <f aca="true">IF(ISERROR($V1969),"",OFFSET('Smelter Look-up'!$I$4,$V1969-4,0))</f>
        <v/>
      </c>
      <c r="K1969" s="217"/>
      <c r="L1969" s="217"/>
      <c r="M1969" s="217"/>
      <c r="N1969" s="217"/>
      <c r="O1969" s="217"/>
      <c r="P1969" s="218"/>
      <c r="Q1969" s="219"/>
      <c r="R1969" s="220" t="str">
        <f aca="true">IF(ISERROR($V1969),"",OFFSET('Smelter Look-up'!$C$4,$V1969-4,0)&amp;"")</f>
        <v/>
      </c>
      <c r="S1969" s="221" t="str">
        <f aca="true">IF(B1969="","",IF(ISERROR(MATCH($E1969,CL,0)),"Unknown",INDIRECT("'C'!$A$"&amp;MATCH($E1969,CL,0)+1)))</f>
        <v/>
      </c>
      <c r="T1969" s="221" t="str">
        <f aca="true">IF(B1969="","",IF(ISERROR(MATCH($J1969,SorP!$B$1:$B$6279,0)),"",INDIRECT("'SorP'!$A$"&amp;MATCH($S1969&amp;$J1969,SorP!C:C,0))))</f>
        <v/>
      </c>
      <c r="U1969" s="222"/>
      <c r="V1969" s="223" t="e">
        <f aca="false">IF(C1969="",NA(),IF(OR(C1969="Smelter not listed",C1969="Smelter not yet identified"),MATCH($B1969&amp;$D1969,'Smelter Look-up'!$J:$J,0),MATCH($B1969&amp;$C1969,'Smelter Look-up'!$J:$J,0)))</f>
        <v>#N/A</v>
      </c>
      <c r="X1969" s="179" t="n">
        <f aca="false">IF(AND(C1969="Smelter not listed",OR(LEN(D1969)=0,LEN(E1969)=0)),1,0)</f>
        <v>0</v>
      </c>
      <c r="AB1969" s="224" t="str">
        <f aca="false">B1969&amp;C1969</f>
        <v/>
      </c>
    </row>
    <row r="1970" s="179" customFormat="true" ht="20.25" hidden="false" customHeight="false" outlineLevel="0" collapsed="false">
      <c r="A1970" s="221"/>
      <c r="B1970" s="211" t="str">
        <f aca="false">IF(LEN(A1970)=0,"",INDEX('Smelter Look-up'!$A:$A,MATCH($A1970,'Smelter Look-up'!$E:$E,0)))</f>
        <v/>
      </c>
      <c r="C1970" s="212" t="str">
        <f aca="false">IF(LEN(A1970)=0,"",INDEX('Smelter Look-up'!$C:$C,MATCH($A1970,'Smelter Look-up'!$E:$E,0)))</f>
        <v/>
      </c>
      <c r="D1970" s="213"/>
      <c r="E1970" s="211" t="str">
        <f aca="true">IF(ISERROR($V1970),"",OFFSET('Smelter Look-up'!$D$4,$V1970-4,0)&amp;"")</f>
        <v/>
      </c>
      <c r="F1970" s="214" t="str">
        <f aca="true">IF(ISERROR($V1970),"",OFFSET('Smelter Look-up'!$E$4,$V1970-4,0))</f>
        <v/>
      </c>
      <c r="G1970" s="214" t="str">
        <f aca="true">IF(C1970=$X$4,IF(ISERROR($V1970),"Enter smelter details","RMI"),IF(ISERROR($V1970),"",OFFSET('Smelter Look-up'!$F$4,$V1970-4,0)))</f>
        <v/>
      </c>
      <c r="H1970" s="215" t="str">
        <f aca="true">IF(ISERROR($V1970),"",OFFSET('Smelter Look-up'!$G$4,$V1970-4,0))</f>
        <v/>
      </c>
      <c r="I1970" s="216" t="str">
        <f aca="true">IF(ISERROR($V1970),"",OFFSET('Smelter Look-up'!$H$4,$V1970-4,0))</f>
        <v/>
      </c>
      <c r="J1970" s="216" t="str">
        <f aca="true">IF(ISERROR($V1970),"",OFFSET('Smelter Look-up'!$I$4,$V1970-4,0))</f>
        <v/>
      </c>
      <c r="K1970" s="217"/>
      <c r="L1970" s="217"/>
      <c r="M1970" s="217"/>
      <c r="N1970" s="217"/>
      <c r="O1970" s="217"/>
      <c r="P1970" s="218"/>
      <c r="Q1970" s="219"/>
      <c r="R1970" s="220" t="str">
        <f aca="true">IF(ISERROR($V1970),"",OFFSET('Smelter Look-up'!$C$4,$V1970-4,0)&amp;"")</f>
        <v/>
      </c>
      <c r="S1970" s="221" t="str">
        <f aca="true">IF(B1970="","",IF(ISERROR(MATCH($E1970,CL,0)),"Unknown",INDIRECT("'C'!$A$"&amp;MATCH($E1970,CL,0)+1)))</f>
        <v/>
      </c>
      <c r="T1970" s="221" t="str">
        <f aca="true">IF(B1970="","",IF(ISERROR(MATCH($J1970,SorP!$B$1:$B$6279,0)),"",INDIRECT("'SorP'!$A$"&amp;MATCH($S1970&amp;$J1970,SorP!C:C,0))))</f>
        <v/>
      </c>
      <c r="U1970" s="222"/>
      <c r="V1970" s="223" t="e">
        <f aca="false">IF(C1970="",NA(),IF(OR(C1970="Smelter not listed",C1970="Smelter not yet identified"),MATCH($B1970&amp;$D1970,'Smelter Look-up'!$J:$J,0),MATCH($B1970&amp;$C1970,'Smelter Look-up'!$J:$J,0)))</f>
        <v>#N/A</v>
      </c>
      <c r="X1970" s="179" t="n">
        <f aca="false">IF(AND(C1970="Smelter not listed",OR(LEN(D1970)=0,LEN(E1970)=0)),1,0)</f>
        <v>0</v>
      </c>
      <c r="AB1970" s="224" t="str">
        <f aca="false">B1970&amp;C1970</f>
        <v/>
      </c>
    </row>
    <row r="1971" s="179" customFormat="true" ht="20.25" hidden="false" customHeight="false" outlineLevel="0" collapsed="false">
      <c r="A1971" s="221"/>
      <c r="B1971" s="211" t="str">
        <f aca="false">IF(LEN(A1971)=0,"",INDEX('Smelter Look-up'!$A:$A,MATCH($A1971,'Smelter Look-up'!$E:$E,0)))</f>
        <v/>
      </c>
      <c r="C1971" s="212" t="str">
        <f aca="false">IF(LEN(A1971)=0,"",INDEX('Smelter Look-up'!$C:$C,MATCH($A1971,'Smelter Look-up'!$E:$E,0)))</f>
        <v/>
      </c>
      <c r="D1971" s="213"/>
      <c r="E1971" s="211" t="str">
        <f aca="true">IF(ISERROR($V1971),"",OFFSET('Smelter Look-up'!$D$4,$V1971-4,0)&amp;"")</f>
        <v/>
      </c>
      <c r="F1971" s="214" t="str">
        <f aca="true">IF(ISERROR($V1971),"",OFFSET('Smelter Look-up'!$E$4,$V1971-4,0))</f>
        <v/>
      </c>
      <c r="G1971" s="214" t="str">
        <f aca="true">IF(C1971=$X$4,IF(ISERROR($V1971),"Enter smelter details","RMI"),IF(ISERROR($V1971),"",OFFSET('Smelter Look-up'!$F$4,$V1971-4,0)))</f>
        <v/>
      </c>
      <c r="H1971" s="215" t="str">
        <f aca="true">IF(ISERROR($V1971),"",OFFSET('Smelter Look-up'!$G$4,$V1971-4,0))</f>
        <v/>
      </c>
      <c r="I1971" s="216" t="str">
        <f aca="true">IF(ISERROR($V1971),"",OFFSET('Smelter Look-up'!$H$4,$V1971-4,0))</f>
        <v/>
      </c>
      <c r="J1971" s="216" t="str">
        <f aca="true">IF(ISERROR($V1971),"",OFFSET('Smelter Look-up'!$I$4,$V1971-4,0))</f>
        <v/>
      </c>
      <c r="K1971" s="217"/>
      <c r="L1971" s="217"/>
      <c r="M1971" s="217"/>
      <c r="N1971" s="217"/>
      <c r="O1971" s="217"/>
      <c r="P1971" s="218"/>
      <c r="Q1971" s="219"/>
      <c r="R1971" s="220" t="str">
        <f aca="true">IF(ISERROR($V1971),"",OFFSET('Smelter Look-up'!$C$4,$V1971-4,0)&amp;"")</f>
        <v/>
      </c>
      <c r="S1971" s="221" t="str">
        <f aca="true">IF(B1971="","",IF(ISERROR(MATCH($E1971,CL,0)),"Unknown",INDIRECT("'C'!$A$"&amp;MATCH($E1971,CL,0)+1)))</f>
        <v/>
      </c>
      <c r="T1971" s="221" t="str">
        <f aca="true">IF(B1971="","",IF(ISERROR(MATCH($J1971,SorP!$B$1:$B$6279,0)),"",INDIRECT("'SorP'!$A$"&amp;MATCH($S1971&amp;$J1971,SorP!C:C,0))))</f>
        <v/>
      </c>
      <c r="U1971" s="222"/>
      <c r="V1971" s="223" t="e">
        <f aca="false">IF(C1971="",NA(),IF(OR(C1971="Smelter not listed",C1971="Smelter not yet identified"),MATCH($B1971&amp;$D1971,'Smelter Look-up'!$J:$J,0),MATCH($B1971&amp;$C1971,'Smelter Look-up'!$J:$J,0)))</f>
        <v>#N/A</v>
      </c>
      <c r="X1971" s="179" t="n">
        <f aca="false">IF(AND(C1971="Smelter not listed",OR(LEN(D1971)=0,LEN(E1971)=0)),1,0)</f>
        <v>0</v>
      </c>
      <c r="AB1971" s="224" t="str">
        <f aca="false">B1971&amp;C1971</f>
        <v/>
      </c>
    </row>
    <row r="1972" s="179" customFormat="true" ht="20.25" hidden="false" customHeight="false" outlineLevel="0" collapsed="false">
      <c r="A1972" s="221"/>
      <c r="B1972" s="211" t="str">
        <f aca="false">IF(LEN(A1972)=0,"",INDEX('Smelter Look-up'!$A:$A,MATCH($A1972,'Smelter Look-up'!$E:$E,0)))</f>
        <v/>
      </c>
      <c r="C1972" s="212" t="str">
        <f aca="false">IF(LEN(A1972)=0,"",INDEX('Smelter Look-up'!$C:$C,MATCH($A1972,'Smelter Look-up'!$E:$E,0)))</f>
        <v/>
      </c>
      <c r="D1972" s="213"/>
      <c r="E1972" s="211" t="str">
        <f aca="true">IF(ISERROR($V1972),"",OFFSET('Smelter Look-up'!$D$4,$V1972-4,0)&amp;"")</f>
        <v/>
      </c>
      <c r="F1972" s="214" t="str">
        <f aca="true">IF(ISERROR($V1972),"",OFFSET('Smelter Look-up'!$E$4,$V1972-4,0))</f>
        <v/>
      </c>
      <c r="G1972" s="214" t="str">
        <f aca="true">IF(C1972=$X$4,IF(ISERROR($V1972),"Enter smelter details","RMI"),IF(ISERROR($V1972),"",OFFSET('Smelter Look-up'!$F$4,$V1972-4,0)))</f>
        <v/>
      </c>
      <c r="H1972" s="215" t="str">
        <f aca="true">IF(ISERROR($V1972),"",OFFSET('Smelter Look-up'!$G$4,$V1972-4,0))</f>
        <v/>
      </c>
      <c r="I1972" s="216" t="str">
        <f aca="true">IF(ISERROR($V1972),"",OFFSET('Smelter Look-up'!$H$4,$V1972-4,0))</f>
        <v/>
      </c>
      <c r="J1972" s="216" t="str">
        <f aca="true">IF(ISERROR($V1972),"",OFFSET('Smelter Look-up'!$I$4,$V1972-4,0))</f>
        <v/>
      </c>
      <c r="K1972" s="217"/>
      <c r="L1972" s="217"/>
      <c r="M1972" s="217"/>
      <c r="N1972" s="217"/>
      <c r="O1972" s="217"/>
      <c r="P1972" s="218"/>
      <c r="Q1972" s="219"/>
      <c r="R1972" s="220" t="str">
        <f aca="true">IF(ISERROR($V1972),"",OFFSET('Smelter Look-up'!$C$4,$V1972-4,0)&amp;"")</f>
        <v/>
      </c>
      <c r="S1972" s="221" t="str">
        <f aca="true">IF(B1972="","",IF(ISERROR(MATCH($E1972,CL,0)),"Unknown",INDIRECT("'C'!$A$"&amp;MATCH($E1972,CL,0)+1)))</f>
        <v/>
      </c>
      <c r="T1972" s="221" t="str">
        <f aca="true">IF(B1972="","",IF(ISERROR(MATCH($J1972,SorP!$B$1:$B$6279,0)),"",INDIRECT("'SorP'!$A$"&amp;MATCH($S1972&amp;$J1972,SorP!C:C,0))))</f>
        <v/>
      </c>
      <c r="U1972" s="222"/>
      <c r="V1972" s="223" t="e">
        <f aca="false">IF(C1972="",NA(),IF(OR(C1972="Smelter not listed",C1972="Smelter not yet identified"),MATCH($B1972&amp;$D1972,'Smelter Look-up'!$J:$J,0),MATCH($B1972&amp;$C1972,'Smelter Look-up'!$J:$J,0)))</f>
        <v>#N/A</v>
      </c>
      <c r="X1972" s="179" t="n">
        <f aca="false">IF(AND(C1972="Smelter not listed",OR(LEN(D1972)=0,LEN(E1972)=0)),1,0)</f>
        <v>0</v>
      </c>
      <c r="AB1972" s="224" t="str">
        <f aca="false">B1972&amp;C1972</f>
        <v/>
      </c>
    </row>
    <row r="1973" s="179" customFormat="true" ht="20.25" hidden="false" customHeight="false" outlineLevel="0" collapsed="false">
      <c r="A1973" s="221"/>
      <c r="B1973" s="211" t="str">
        <f aca="false">IF(LEN(A1973)=0,"",INDEX('Smelter Look-up'!$A:$A,MATCH($A1973,'Smelter Look-up'!$E:$E,0)))</f>
        <v/>
      </c>
      <c r="C1973" s="212" t="str">
        <f aca="false">IF(LEN(A1973)=0,"",INDEX('Smelter Look-up'!$C:$C,MATCH($A1973,'Smelter Look-up'!$E:$E,0)))</f>
        <v/>
      </c>
      <c r="D1973" s="213"/>
      <c r="E1973" s="211" t="str">
        <f aca="true">IF(ISERROR($V1973),"",OFFSET('Smelter Look-up'!$D$4,$V1973-4,0)&amp;"")</f>
        <v/>
      </c>
      <c r="F1973" s="214" t="str">
        <f aca="true">IF(ISERROR($V1973),"",OFFSET('Smelter Look-up'!$E$4,$V1973-4,0))</f>
        <v/>
      </c>
      <c r="G1973" s="214" t="str">
        <f aca="true">IF(C1973=$X$4,IF(ISERROR($V1973),"Enter smelter details","RMI"),IF(ISERROR($V1973),"",OFFSET('Smelter Look-up'!$F$4,$V1973-4,0)))</f>
        <v/>
      </c>
      <c r="H1973" s="215" t="str">
        <f aca="true">IF(ISERROR($V1973),"",OFFSET('Smelter Look-up'!$G$4,$V1973-4,0))</f>
        <v/>
      </c>
      <c r="I1973" s="216" t="str">
        <f aca="true">IF(ISERROR($V1973),"",OFFSET('Smelter Look-up'!$H$4,$V1973-4,0))</f>
        <v/>
      </c>
      <c r="J1973" s="216" t="str">
        <f aca="true">IF(ISERROR($V1973),"",OFFSET('Smelter Look-up'!$I$4,$V1973-4,0))</f>
        <v/>
      </c>
      <c r="K1973" s="217"/>
      <c r="L1973" s="217"/>
      <c r="M1973" s="217"/>
      <c r="N1973" s="217"/>
      <c r="O1973" s="217"/>
      <c r="P1973" s="218"/>
      <c r="Q1973" s="219"/>
      <c r="R1973" s="220" t="str">
        <f aca="true">IF(ISERROR($V1973),"",OFFSET('Smelter Look-up'!$C$4,$V1973-4,0)&amp;"")</f>
        <v/>
      </c>
      <c r="S1973" s="221" t="str">
        <f aca="true">IF(B1973="","",IF(ISERROR(MATCH($E1973,CL,0)),"Unknown",INDIRECT("'C'!$A$"&amp;MATCH($E1973,CL,0)+1)))</f>
        <v/>
      </c>
      <c r="T1973" s="221" t="str">
        <f aca="true">IF(B1973="","",IF(ISERROR(MATCH($J1973,SorP!$B$1:$B$6279,0)),"",INDIRECT("'SorP'!$A$"&amp;MATCH($S1973&amp;$J1973,SorP!C:C,0))))</f>
        <v/>
      </c>
      <c r="U1973" s="222"/>
      <c r="V1973" s="223" t="e">
        <f aca="false">IF(C1973="",NA(),IF(OR(C1973="Smelter not listed",C1973="Smelter not yet identified"),MATCH($B1973&amp;$D1973,'Smelter Look-up'!$J:$J,0),MATCH($B1973&amp;$C1973,'Smelter Look-up'!$J:$J,0)))</f>
        <v>#N/A</v>
      </c>
      <c r="X1973" s="179" t="n">
        <f aca="false">IF(AND(C1973="Smelter not listed",OR(LEN(D1973)=0,LEN(E1973)=0)),1,0)</f>
        <v>0</v>
      </c>
      <c r="AB1973" s="224" t="str">
        <f aca="false">B1973&amp;C1973</f>
        <v/>
      </c>
    </row>
    <row r="1974" s="179" customFormat="true" ht="20.25" hidden="false" customHeight="false" outlineLevel="0" collapsed="false">
      <c r="A1974" s="221"/>
      <c r="B1974" s="211" t="str">
        <f aca="false">IF(LEN(A1974)=0,"",INDEX('Smelter Look-up'!$A:$A,MATCH($A1974,'Smelter Look-up'!$E:$E,0)))</f>
        <v/>
      </c>
      <c r="C1974" s="212" t="str">
        <f aca="false">IF(LEN(A1974)=0,"",INDEX('Smelter Look-up'!$C:$C,MATCH($A1974,'Smelter Look-up'!$E:$E,0)))</f>
        <v/>
      </c>
      <c r="D1974" s="213"/>
      <c r="E1974" s="211" t="str">
        <f aca="true">IF(ISERROR($V1974),"",OFFSET('Smelter Look-up'!$D$4,$V1974-4,0)&amp;"")</f>
        <v/>
      </c>
      <c r="F1974" s="214" t="str">
        <f aca="true">IF(ISERROR($V1974),"",OFFSET('Smelter Look-up'!$E$4,$V1974-4,0))</f>
        <v/>
      </c>
      <c r="G1974" s="214" t="str">
        <f aca="true">IF(C1974=$X$4,IF(ISERROR($V1974),"Enter smelter details","RMI"),IF(ISERROR($V1974),"",OFFSET('Smelter Look-up'!$F$4,$V1974-4,0)))</f>
        <v/>
      </c>
      <c r="H1974" s="215" t="str">
        <f aca="true">IF(ISERROR($V1974),"",OFFSET('Smelter Look-up'!$G$4,$V1974-4,0))</f>
        <v/>
      </c>
      <c r="I1974" s="216" t="str">
        <f aca="true">IF(ISERROR($V1974),"",OFFSET('Smelter Look-up'!$H$4,$V1974-4,0))</f>
        <v/>
      </c>
      <c r="J1974" s="216" t="str">
        <f aca="true">IF(ISERROR($V1974),"",OFFSET('Smelter Look-up'!$I$4,$V1974-4,0))</f>
        <v/>
      </c>
      <c r="K1974" s="217"/>
      <c r="L1974" s="217"/>
      <c r="M1974" s="217"/>
      <c r="N1974" s="217"/>
      <c r="O1974" s="217"/>
      <c r="P1974" s="218"/>
      <c r="Q1974" s="219"/>
      <c r="R1974" s="220" t="str">
        <f aca="true">IF(ISERROR($V1974),"",OFFSET('Smelter Look-up'!$C$4,$V1974-4,0)&amp;"")</f>
        <v/>
      </c>
      <c r="S1974" s="221" t="str">
        <f aca="true">IF(B1974="","",IF(ISERROR(MATCH($E1974,CL,0)),"Unknown",INDIRECT("'C'!$A$"&amp;MATCH($E1974,CL,0)+1)))</f>
        <v/>
      </c>
      <c r="T1974" s="221" t="str">
        <f aca="true">IF(B1974="","",IF(ISERROR(MATCH($J1974,SorP!$B$1:$B$6279,0)),"",INDIRECT("'SorP'!$A$"&amp;MATCH($S1974&amp;$J1974,SorP!C:C,0))))</f>
        <v/>
      </c>
      <c r="U1974" s="222"/>
      <c r="V1974" s="223" t="e">
        <f aca="false">IF(C1974="",NA(),IF(OR(C1974="Smelter not listed",C1974="Smelter not yet identified"),MATCH($B1974&amp;$D1974,'Smelter Look-up'!$J:$J,0),MATCH($B1974&amp;$C1974,'Smelter Look-up'!$J:$J,0)))</f>
        <v>#N/A</v>
      </c>
      <c r="X1974" s="179" t="n">
        <f aca="false">IF(AND(C1974="Smelter not listed",OR(LEN(D1974)=0,LEN(E1974)=0)),1,0)</f>
        <v>0</v>
      </c>
      <c r="AB1974" s="224" t="str">
        <f aca="false">B1974&amp;C1974</f>
        <v/>
      </c>
    </row>
    <row r="1975" s="179" customFormat="true" ht="20.25" hidden="false" customHeight="false" outlineLevel="0" collapsed="false">
      <c r="A1975" s="221"/>
      <c r="B1975" s="211" t="str">
        <f aca="false">IF(LEN(A1975)=0,"",INDEX('Smelter Look-up'!$A:$A,MATCH($A1975,'Smelter Look-up'!$E:$E,0)))</f>
        <v/>
      </c>
      <c r="C1975" s="212" t="str">
        <f aca="false">IF(LEN(A1975)=0,"",INDEX('Smelter Look-up'!$C:$C,MATCH($A1975,'Smelter Look-up'!$E:$E,0)))</f>
        <v/>
      </c>
      <c r="D1975" s="213"/>
      <c r="E1975" s="211" t="str">
        <f aca="true">IF(ISERROR($V1975),"",OFFSET('Smelter Look-up'!$D$4,$V1975-4,0)&amp;"")</f>
        <v/>
      </c>
      <c r="F1975" s="214" t="str">
        <f aca="true">IF(ISERROR($V1975),"",OFFSET('Smelter Look-up'!$E$4,$V1975-4,0))</f>
        <v/>
      </c>
      <c r="G1975" s="214" t="str">
        <f aca="true">IF(C1975=$X$4,IF(ISERROR($V1975),"Enter smelter details","RMI"),IF(ISERROR($V1975),"",OFFSET('Smelter Look-up'!$F$4,$V1975-4,0)))</f>
        <v/>
      </c>
      <c r="H1975" s="215" t="str">
        <f aca="true">IF(ISERROR($V1975),"",OFFSET('Smelter Look-up'!$G$4,$V1975-4,0))</f>
        <v/>
      </c>
      <c r="I1975" s="216" t="str">
        <f aca="true">IF(ISERROR($V1975),"",OFFSET('Smelter Look-up'!$H$4,$V1975-4,0))</f>
        <v/>
      </c>
      <c r="J1975" s="216" t="str">
        <f aca="true">IF(ISERROR($V1975),"",OFFSET('Smelter Look-up'!$I$4,$V1975-4,0))</f>
        <v/>
      </c>
      <c r="K1975" s="217"/>
      <c r="L1975" s="217"/>
      <c r="M1975" s="217"/>
      <c r="N1975" s="217"/>
      <c r="O1975" s="217"/>
      <c r="P1975" s="218"/>
      <c r="Q1975" s="219"/>
      <c r="R1975" s="220" t="str">
        <f aca="true">IF(ISERROR($V1975),"",OFFSET('Smelter Look-up'!$C$4,$V1975-4,0)&amp;"")</f>
        <v/>
      </c>
      <c r="S1975" s="221" t="str">
        <f aca="true">IF(B1975="","",IF(ISERROR(MATCH($E1975,CL,0)),"Unknown",INDIRECT("'C'!$A$"&amp;MATCH($E1975,CL,0)+1)))</f>
        <v/>
      </c>
      <c r="T1975" s="221" t="str">
        <f aca="true">IF(B1975="","",IF(ISERROR(MATCH($J1975,SorP!$B$1:$B$6279,0)),"",INDIRECT("'SorP'!$A$"&amp;MATCH($S1975&amp;$J1975,SorP!C:C,0))))</f>
        <v/>
      </c>
      <c r="U1975" s="222"/>
      <c r="V1975" s="223" t="e">
        <f aca="false">IF(C1975="",NA(),IF(OR(C1975="Smelter not listed",C1975="Smelter not yet identified"),MATCH($B1975&amp;$D1975,'Smelter Look-up'!$J:$J,0),MATCH($B1975&amp;$C1975,'Smelter Look-up'!$J:$J,0)))</f>
        <v>#N/A</v>
      </c>
      <c r="X1975" s="179" t="n">
        <f aca="false">IF(AND(C1975="Smelter not listed",OR(LEN(D1975)=0,LEN(E1975)=0)),1,0)</f>
        <v>0</v>
      </c>
      <c r="AB1975" s="224" t="str">
        <f aca="false">B1975&amp;C1975</f>
        <v/>
      </c>
    </row>
    <row r="1976" s="179" customFormat="true" ht="20.25" hidden="false" customHeight="false" outlineLevel="0" collapsed="false">
      <c r="A1976" s="221"/>
      <c r="B1976" s="211" t="str">
        <f aca="false">IF(LEN(A1976)=0,"",INDEX('Smelter Look-up'!$A:$A,MATCH($A1976,'Smelter Look-up'!$E:$E,0)))</f>
        <v/>
      </c>
      <c r="C1976" s="212" t="str">
        <f aca="false">IF(LEN(A1976)=0,"",INDEX('Smelter Look-up'!$C:$C,MATCH($A1976,'Smelter Look-up'!$E:$E,0)))</f>
        <v/>
      </c>
      <c r="D1976" s="213"/>
      <c r="E1976" s="211" t="str">
        <f aca="true">IF(ISERROR($V1976),"",OFFSET('Smelter Look-up'!$D$4,$V1976-4,0)&amp;"")</f>
        <v/>
      </c>
      <c r="F1976" s="214" t="str">
        <f aca="true">IF(ISERROR($V1976),"",OFFSET('Smelter Look-up'!$E$4,$V1976-4,0))</f>
        <v/>
      </c>
      <c r="G1976" s="214" t="str">
        <f aca="true">IF(C1976=$X$4,IF(ISERROR($V1976),"Enter smelter details","RMI"),IF(ISERROR($V1976),"",OFFSET('Smelter Look-up'!$F$4,$V1976-4,0)))</f>
        <v/>
      </c>
      <c r="H1976" s="215" t="str">
        <f aca="true">IF(ISERROR($V1976),"",OFFSET('Smelter Look-up'!$G$4,$V1976-4,0))</f>
        <v/>
      </c>
      <c r="I1976" s="216" t="str">
        <f aca="true">IF(ISERROR($V1976),"",OFFSET('Smelter Look-up'!$H$4,$V1976-4,0))</f>
        <v/>
      </c>
      <c r="J1976" s="216" t="str">
        <f aca="true">IF(ISERROR($V1976),"",OFFSET('Smelter Look-up'!$I$4,$V1976-4,0))</f>
        <v/>
      </c>
      <c r="K1976" s="217"/>
      <c r="L1976" s="217"/>
      <c r="M1976" s="217"/>
      <c r="N1976" s="217"/>
      <c r="O1976" s="217"/>
      <c r="P1976" s="218"/>
      <c r="Q1976" s="219"/>
      <c r="R1976" s="220" t="str">
        <f aca="true">IF(ISERROR($V1976),"",OFFSET('Smelter Look-up'!$C$4,$V1976-4,0)&amp;"")</f>
        <v/>
      </c>
      <c r="S1976" s="221" t="str">
        <f aca="true">IF(B1976="","",IF(ISERROR(MATCH($E1976,CL,0)),"Unknown",INDIRECT("'C'!$A$"&amp;MATCH($E1976,CL,0)+1)))</f>
        <v/>
      </c>
      <c r="T1976" s="221" t="str">
        <f aca="true">IF(B1976="","",IF(ISERROR(MATCH($J1976,SorP!$B$1:$B$6279,0)),"",INDIRECT("'SorP'!$A$"&amp;MATCH($S1976&amp;$J1976,SorP!C:C,0))))</f>
        <v/>
      </c>
      <c r="U1976" s="222"/>
      <c r="V1976" s="223" t="e">
        <f aca="false">IF(C1976="",NA(),IF(OR(C1976="Smelter not listed",C1976="Smelter not yet identified"),MATCH($B1976&amp;$D1976,'Smelter Look-up'!$J:$J,0),MATCH($B1976&amp;$C1976,'Smelter Look-up'!$J:$J,0)))</f>
        <v>#N/A</v>
      </c>
      <c r="X1976" s="179" t="n">
        <f aca="false">IF(AND(C1976="Smelter not listed",OR(LEN(D1976)=0,LEN(E1976)=0)),1,0)</f>
        <v>0</v>
      </c>
      <c r="AB1976" s="224" t="str">
        <f aca="false">B1976&amp;C1976</f>
        <v/>
      </c>
    </row>
    <row r="1977" s="179" customFormat="true" ht="20.25" hidden="false" customHeight="false" outlineLevel="0" collapsed="false">
      <c r="A1977" s="221"/>
      <c r="B1977" s="211" t="str">
        <f aca="false">IF(LEN(A1977)=0,"",INDEX('Smelter Look-up'!$A:$A,MATCH($A1977,'Smelter Look-up'!$E:$E,0)))</f>
        <v/>
      </c>
      <c r="C1977" s="212" t="str">
        <f aca="false">IF(LEN(A1977)=0,"",INDEX('Smelter Look-up'!$C:$C,MATCH($A1977,'Smelter Look-up'!$E:$E,0)))</f>
        <v/>
      </c>
      <c r="D1977" s="213"/>
      <c r="E1977" s="211" t="str">
        <f aca="true">IF(ISERROR($V1977),"",OFFSET('Smelter Look-up'!$D$4,$V1977-4,0)&amp;"")</f>
        <v/>
      </c>
      <c r="F1977" s="214" t="str">
        <f aca="true">IF(ISERROR($V1977),"",OFFSET('Smelter Look-up'!$E$4,$V1977-4,0))</f>
        <v/>
      </c>
      <c r="G1977" s="214" t="str">
        <f aca="true">IF(C1977=$X$4,IF(ISERROR($V1977),"Enter smelter details","RMI"),IF(ISERROR($V1977),"",OFFSET('Smelter Look-up'!$F$4,$V1977-4,0)))</f>
        <v/>
      </c>
      <c r="H1977" s="215" t="str">
        <f aca="true">IF(ISERROR($V1977),"",OFFSET('Smelter Look-up'!$G$4,$V1977-4,0))</f>
        <v/>
      </c>
      <c r="I1977" s="216" t="str">
        <f aca="true">IF(ISERROR($V1977),"",OFFSET('Smelter Look-up'!$H$4,$V1977-4,0))</f>
        <v/>
      </c>
      <c r="J1977" s="216" t="str">
        <f aca="true">IF(ISERROR($V1977),"",OFFSET('Smelter Look-up'!$I$4,$V1977-4,0))</f>
        <v/>
      </c>
      <c r="K1977" s="217"/>
      <c r="L1977" s="217"/>
      <c r="M1977" s="217"/>
      <c r="N1977" s="217"/>
      <c r="O1977" s="217"/>
      <c r="P1977" s="218"/>
      <c r="Q1977" s="219"/>
      <c r="R1977" s="220" t="str">
        <f aca="true">IF(ISERROR($V1977),"",OFFSET('Smelter Look-up'!$C$4,$V1977-4,0)&amp;"")</f>
        <v/>
      </c>
      <c r="S1977" s="221" t="str">
        <f aca="true">IF(B1977="","",IF(ISERROR(MATCH($E1977,CL,0)),"Unknown",INDIRECT("'C'!$A$"&amp;MATCH($E1977,CL,0)+1)))</f>
        <v/>
      </c>
      <c r="T1977" s="221" t="str">
        <f aca="true">IF(B1977="","",IF(ISERROR(MATCH($J1977,SorP!$B$1:$B$6279,0)),"",INDIRECT("'SorP'!$A$"&amp;MATCH($S1977&amp;$J1977,SorP!C:C,0))))</f>
        <v/>
      </c>
      <c r="U1977" s="222"/>
      <c r="V1977" s="223" t="e">
        <f aca="false">IF(C1977="",NA(),IF(OR(C1977="Smelter not listed",C1977="Smelter not yet identified"),MATCH($B1977&amp;$D1977,'Smelter Look-up'!$J:$J,0),MATCH($B1977&amp;$C1977,'Smelter Look-up'!$J:$J,0)))</f>
        <v>#N/A</v>
      </c>
      <c r="X1977" s="179" t="n">
        <f aca="false">IF(AND(C1977="Smelter not listed",OR(LEN(D1977)=0,LEN(E1977)=0)),1,0)</f>
        <v>0</v>
      </c>
      <c r="AB1977" s="224" t="str">
        <f aca="false">B1977&amp;C1977</f>
        <v/>
      </c>
    </row>
    <row r="1978" s="179" customFormat="true" ht="20.25" hidden="false" customHeight="false" outlineLevel="0" collapsed="false">
      <c r="A1978" s="221"/>
      <c r="B1978" s="211" t="str">
        <f aca="false">IF(LEN(A1978)=0,"",INDEX('Smelter Look-up'!$A:$A,MATCH($A1978,'Smelter Look-up'!$E:$E,0)))</f>
        <v/>
      </c>
      <c r="C1978" s="212" t="str">
        <f aca="false">IF(LEN(A1978)=0,"",INDEX('Smelter Look-up'!$C:$C,MATCH($A1978,'Smelter Look-up'!$E:$E,0)))</f>
        <v/>
      </c>
      <c r="D1978" s="213"/>
      <c r="E1978" s="211" t="str">
        <f aca="true">IF(ISERROR($V1978),"",OFFSET('Smelter Look-up'!$D$4,$V1978-4,0)&amp;"")</f>
        <v/>
      </c>
      <c r="F1978" s="214" t="str">
        <f aca="true">IF(ISERROR($V1978),"",OFFSET('Smelter Look-up'!$E$4,$V1978-4,0))</f>
        <v/>
      </c>
      <c r="G1978" s="214" t="str">
        <f aca="true">IF(C1978=$X$4,IF(ISERROR($V1978),"Enter smelter details","RMI"),IF(ISERROR($V1978),"",OFFSET('Smelter Look-up'!$F$4,$V1978-4,0)))</f>
        <v/>
      </c>
      <c r="H1978" s="215" t="str">
        <f aca="true">IF(ISERROR($V1978),"",OFFSET('Smelter Look-up'!$G$4,$V1978-4,0))</f>
        <v/>
      </c>
      <c r="I1978" s="216" t="str">
        <f aca="true">IF(ISERROR($V1978),"",OFFSET('Smelter Look-up'!$H$4,$V1978-4,0))</f>
        <v/>
      </c>
      <c r="J1978" s="216" t="str">
        <f aca="true">IF(ISERROR($V1978),"",OFFSET('Smelter Look-up'!$I$4,$V1978-4,0))</f>
        <v/>
      </c>
      <c r="K1978" s="217"/>
      <c r="L1978" s="217"/>
      <c r="M1978" s="217"/>
      <c r="N1978" s="217"/>
      <c r="O1978" s="217"/>
      <c r="P1978" s="218"/>
      <c r="Q1978" s="219"/>
      <c r="R1978" s="220" t="str">
        <f aca="true">IF(ISERROR($V1978),"",OFFSET('Smelter Look-up'!$C$4,$V1978-4,0)&amp;"")</f>
        <v/>
      </c>
      <c r="S1978" s="221" t="str">
        <f aca="true">IF(B1978="","",IF(ISERROR(MATCH($E1978,CL,0)),"Unknown",INDIRECT("'C'!$A$"&amp;MATCH($E1978,CL,0)+1)))</f>
        <v/>
      </c>
      <c r="T1978" s="221" t="str">
        <f aca="true">IF(B1978="","",IF(ISERROR(MATCH($J1978,SorP!$B$1:$B$6279,0)),"",INDIRECT("'SorP'!$A$"&amp;MATCH($S1978&amp;$J1978,SorP!C:C,0))))</f>
        <v/>
      </c>
      <c r="U1978" s="222"/>
      <c r="V1978" s="223" t="e">
        <f aca="false">IF(C1978="",NA(),IF(OR(C1978="Smelter not listed",C1978="Smelter not yet identified"),MATCH($B1978&amp;$D1978,'Smelter Look-up'!$J:$J,0),MATCH($B1978&amp;$C1978,'Smelter Look-up'!$J:$J,0)))</f>
        <v>#N/A</v>
      </c>
      <c r="X1978" s="179" t="n">
        <f aca="false">IF(AND(C1978="Smelter not listed",OR(LEN(D1978)=0,LEN(E1978)=0)),1,0)</f>
        <v>0</v>
      </c>
      <c r="AB1978" s="224" t="str">
        <f aca="false">B1978&amp;C1978</f>
        <v/>
      </c>
    </row>
    <row r="1979" s="179" customFormat="true" ht="20.25" hidden="false" customHeight="false" outlineLevel="0" collapsed="false">
      <c r="A1979" s="221"/>
      <c r="B1979" s="211" t="str">
        <f aca="false">IF(LEN(A1979)=0,"",INDEX('Smelter Look-up'!$A:$A,MATCH($A1979,'Smelter Look-up'!$E:$E,0)))</f>
        <v/>
      </c>
      <c r="C1979" s="212" t="str">
        <f aca="false">IF(LEN(A1979)=0,"",INDEX('Smelter Look-up'!$C:$C,MATCH($A1979,'Smelter Look-up'!$E:$E,0)))</f>
        <v/>
      </c>
      <c r="D1979" s="213"/>
      <c r="E1979" s="211" t="str">
        <f aca="true">IF(ISERROR($V1979),"",OFFSET('Smelter Look-up'!$D$4,$V1979-4,0)&amp;"")</f>
        <v/>
      </c>
      <c r="F1979" s="214" t="str">
        <f aca="true">IF(ISERROR($V1979),"",OFFSET('Smelter Look-up'!$E$4,$V1979-4,0))</f>
        <v/>
      </c>
      <c r="G1979" s="214" t="str">
        <f aca="true">IF(C1979=$X$4,IF(ISERROR($V1979),"Enter smelter details","RMI"),IF(ISERROR($V1979),"",OFFSET('Smelter Look-up'!$F$4,$V1979-4,0)))</f>
        <v/>
      </c>
      <c r="H1979" s="215" t="str">
        <f aca="true">IF(ISERROR($V1979),"",OFFSET('Smelter Look-up'!$G$4,$V1979-4,0))</f>
        <v/>
      </c>
      <c r="I1979" s="216" t="str">
        <f aca="true">IF(ISERROR($V1979),"",OFFSET('Smelter Look-up'!$H$4,$V1979-4,0))</f>
        <v/>
      </c>
      <c r="J1979" s="216" t="str">
        <f aca="true">IF(ISERROR($V1979),"",OFFSET('Smelter Look-up'!$I$4,$V1979-4,0))</f>
        <v/>
      </c>
      <c r="K1979" s="217"/>
      <c r="L1979" s="217"/>
      <c r="M1979" s="217"/>
      <c r="N1979" s="217"/>
      <c r="O1979" s="217"/>
      <c r="P1979" s="218"/>
      <c r="Q1979" s="219"/>
      <c r="R1979" s="220" t="str">
        <f aca="true">IF(ISERROR($V1979),"",OFFSET('Smelter Look-up'!$C$4,$V1979-4,0)&amp;"")</f>
        <v/>
      </c>
      <c r="S1979" s="221" t="str">
        <f aca="true">IF(B1979="","",IF(ISERROR(MATCH($E1979,CL,0)),"Unknown",INDIRECT("'C'!$A$"&amp;MATCH($E1979,CL,0)+1)))</f>
        <v/>
      </c>
      <c r="T1979" s="221" t="str">
        <f aca="true">IF(B1979="","",IF(ISERROR(MATCH($J1979,SorP!$B$1:$B$6279,0)),"",INDIRECT("'SorP'!$A$"&amp;MATCH($S1979&amp;$J1979,SorP!C:C,0))))</f>
        <v/>
      </c>
      <c r="U1979" s="222"/>
      <c r="V1979" s="223" t="e">
        <f aca="false">IF(C1979="",NA(),IF(OR(C1979="Smelter not listed",C1979="Smelter not yet identified"),MATCH($B1979&amp;$D1979,'Smelter Look-up'!$J:$J,0),MATCH($B1979&amp;$C1979,'Smelter Look-up'!$J:$J,0)))</f>
        <v>#N/A</v>
      </c>
      <c r="X1979" s="179" t="n">
        <f aca="false">IF(AND(C1979="Smelter not listed",OR(LEN(D1979)=0,LEN(E1979)=0)),1,0)</f>
        <v>0</v>
      </c>
      <c r="AB1979" s="224" t="str">
        <f aca="false">B1979&amp;C1979</f>
        <v/>
      </c>
    </row>
    <row r="1980" s="179" customFormat="true" ht="20.25" hidden="false" customHeight="false" outlineLevel="0" collapsed="false">
      <c r="A1980" s="221"/>
      <c r="B1980" s="211" t="str">
        <f aca="false">IF(LEN(A1980)=0,"",INDEX('Smelter Look-up'!$A:$A,MATCH($A1980,'Smelter Look-up'!$E:$E,0)))</f>
        <v/>
      </c>
      <c r="C1980" s="212" t="str">
        <f aca="false">IF(LEN(A1980)=0,"",INDEX('Smelter Look-up'!$C:$C,MATCH($A1980,'Smelter Look-up'!$E:$E,0)))</f>
        <v/>
      </c>
      <c r="D1980" s="213"/>
      <c r="E1980" s="211" t="str">
        <f aca="true">IF(ISERROR($V1980),"",OFFSET('Smelter Look-up'!$D$4,$V1980-4,0)&amp;"")</f>
        <v/>
      </c>
      <c r="F1980" s="214" t="str">
        <f aca="true">IF(ISERROR($V1980),"",OFFSET('Smelter Look-up'!$E$4,$V1980-4,0))</f>
        <v/>
      </c>
      <c r="G1980" s="214" t="str">
        <f aca="true">IF(C1980=$X$4,IF(ISERROR($V1980),"Enter smelter details","RMI"),IF(ISERROR($V1980),"",OFFSET('Smelter Look-up'!$F$4,$V1980-4,0)))</f>
        <v/>
      </c>
      <c r="H1980" s="215" t="str">
        <f aca="true">IF(ISERROR($V1980),"",OFFSET('Smelter Look-up'!$G$4,$V1980-4,0))</f>
        <v/>
      </c>
      <c r="I1980" s="216" t="str">
        <f aca="true">IF(ISERROR($V1980),"",OFFSET('Smelter Look-up'!$H$4,$V1980-4,0))</f>
        <v/>
      </c>
      <c r="J1980" s="216" t="str">
        <f aca="true">IF(ISERROR($V1980),"",OFFSET('Smelter Look-up'!$I$4,$V1980-4,0))</f>
        <v/>
      </c>
      <c r="K1980" s="217"/>
      <c r="L1980" s="217"/>
      <c r="M1980" s="217"/>
      <c r="N1980" s="217"/>
      <c r="O1980" s="217"/>
      <c r="P1980" s="218"/>
      <c r="Q1980" s="219"/>
      <c r="R1980" s="220" t="str">
        <f aca="true">IF(ISERROR($V1980),"",OFFSET('Smelter Look-up'!$C$4,$V1980-4,0)&amp;"")</f>
        <v/>
      </c>
      <c r="S1980" s="221" t="str">
        <f aca="true">IF(B1980="","",IF(ISERROR(MATCH($E1980,CL,0)),"Unknown",INDIRECT("'C'!$A$"&amp;MATCH($E1980,CL,0)+1)))</f>
        <v/>
      </c>
      <c r="T1980" s="221" t="str">
        <f aca="true">IF(B1980="","",IF(ISERROR(MATCH($J1980,SorP!$B$1:$B$6279,0)),"",INDIRECT("'SorP'!$A$"&amp;MATCH($S1980&amp;$J1980,SorP!C:C,0))))</f>
        <v/>
      </c>
      <c r="U1980" s="222"/>
      <c r="V1980" s="223" t="e">
        <f aca="false">IF(C1980="",NA(),IF(OR(C1980="Smelter not listed",C1980="Smelter not yet identified"),MATCH($B1980&amp;$D1980,'Smelter Look-up'!$J:$J,0),MATCH($B1980&amp;$C1980,'Smelter Look-up'!$J:$J,0)))</f>
        <v>#N/A</v>
      </c>
      <c r="X1980" s="179" t="n">
        <f aca="false">IF(AND(C1980="Smelter not listed",OR(LEN(D1980)=0,LEN(E1980)=0)),1,0)</f>
        <v>0</v>
      </c>
      <c r="AB1980" s="224" t="str">
        <f aca="false">B1980&amp;C1980</f>
        <v/>
      </c>
    </row>
    <row r="1981" s="179" customFormat="true" ht="20.25" hidden="false" customHeight="false" outlineLevel="0" collapsed="false">
      <c r="A1981" s="221"/>
      <c r="B1981" s="211" t="str">
        <f aca="false">IF(LEN(A1981)=0,"",INDEX('Smelter Look-up'!$A:$A,MATCH($A1981,'Smelter Look-up'!$E:$E,0)))</f>
        <v/>
      </c>
      <c r="C1981" s="212" t="str">
        <f aca="false">IF(LEN(A1981)=0,"",INDEX('Smelter Look-up'!$C:$C,MATCH($A1981,'Smelter Look-up'!$E:$E,0)))</f>
        <v/>
      </c>
      <c r="D1981" s="213"/>
      <c r="E1981" s="211" t="str">
        <f aca="true">IF(ISERROR($V1981),"",OFFSET('Smelter Look-up'!$D$4,$V1981-4,0)&amp;"")</f>
        <v/>
      </c>
      <c r="F1981" s="214" t="str">
        <f aca="true">IF(ISERROR($V1981),"",OFFSET('Smelter Look-up'!$E$4,$V1981-4,0))</f>
        <v/>
      </c>
      <c r="G1981" s="214" t="str">
        <f aca="true">IF(C1981=$X$4,IF(ISERROR($V1981),"Enter smelter details","RMI"),IF(ISERROR($V1981),"",OFFSET('Smelter Look-up'!$F$4,$V1981-4,0)))</f>
        <v/>
      </c>
      <c r="H1981" s="215" t="str">
        <f aca="true">IF(ISERROR($V1981),"",OFFSET('Smelter Look-up'!$G$4,$V1981-4,0))</f>
        <v/>
      </c>
      <c r="I1981" s="216" t="str">
        <f aca="true">IF(ISERROR($V1981),"",OFFSET('Smelter Look-up'!$H$4,$V1981-4,0))</f>
        <v/>
      </c>
      <c r="J1981" s="216" t="str">
        <f aca="true">IF(ISERROR($V1981),"",OFFSET('Smelter Look-up'!$I$4,$V1981-4,0))</f>
        <v/>
      </c>
      <c r="K1981" s="217"/>
      <c r="L1981" s="217"/>
      <c r="M1981" s="217"/>
      <c r="N1981" s="217"/>
      <c r="O1981" s="217"/>
      <c r="P1981" s="218"/>
      <c r="Q1981" s="219"/>
      <c r="R1981" s="220" t="str">
        <f aca="true">IF(ISERROR($V1981),"",OFFSET('Smelter Look-up'!$C$4,$V1981-4,0)&amp;"")</f>
        <v/>
      </c>
      <c r="S1981" s="221" t="str">
        <f aca="true">IF(B1981="","",IF(ISERROR(MATCH($E1981,CL,0)),"Unknown",INDIRECT("'C'!$A$"&amp;MATCH($E1981,CL,0)+1)))</f>
        <v/>
      </c>
      <c r="T1981" s="221" t="str">
        <f aca="true">IF(B1981="","",IF(ISERROR(MATCH($J1981,SorP!$B$1:$B$6279,0)),"",INDIRECT("'SorP'!$A$"&amp;MATCH($S1981&amp;$J1981,SorP!C:C,0))))</f>
        <v/>
      </c>
      <c r="U1981" s="222"/>
      <c r="V1981" s="223" t="e">
        <f aca="false">IF(C1981="",NA(),IF(OR(C1981="Smelter not listed",C1981="Smelter not yet identified"),MATCH($B1981&amp;$D1981,'Smelter Look-up'!$J:$J,0),MATCH($B1981&amp;$C1981,'Smelter Look-up'!$J:$J,0)))</f>
        <v>#N/A</v>
      </c>
      <c r="X1981" s="179" t="n">
        <f aca="false">IF(AND(C1981="Smelter not listed",OR(LEN(D1981)=0,LEN(E1981)=0)),1,0)</f>
        <v>0</v>
      </c>
      <c r="AB1981" s="224" t="str">
        <f aca="false">B1981&amp;C1981</f>
        <v/>
      </c>
    </row>
    <row r="1982" s="179" customFormat="true" ht="20.25" hidden="false" customHeight="false" outlineLevel="0" collapsed="false">
      <c r="A1982" s="221"/>
      <c r="B1982" s="211" t="str">
        <f aca="false">IF(LEN(A1982)=0,"",INDEX('Smelter Look-up'!$A:$A,MATCH($A1982,'Smelter Look-up'!$E:$E,0)))</f>
        <v/>
      </c>
      <c r="C1982" s="212" t="str">
        <f aca="false">IF(LEN(A1982)=0,"",INDEX('Smelter Look-up'!$C:$C,MATCH($A1982,'Smelter Look-up'!$E:$E,0)))</f>
        <v/>
      </c>
      <c r="D1982" s="213"/>
      <c r="E1982" s="211" t="str">
        <f aca="true">IF(ISERROR($V1982),"",OFFSET('Smelter Look-up'!$D$4,$V1982-4,0)&amp;"")</f>
        <v/>
      </c>
      <c r="F1982" s="214" t="str">
        <f aca="true">IF(ISERROR($V1982),"",OFFSET('Smelter Look-up'!$E$4,$V1982-4,0))</f>
        <v/>
      </c>
      <c r="G1982" s="214" t="str">
        <f aca="true">IF(C1982=$X$4,IF(ISERROR($V1982),"Enter smelter details","RMI"),IF(ISERROR($V1982),"",OFFSET('Smelter Look-up'!$F$4,$V1982-4,0)))</f>
        <v/>
      </c>
      <c r="H1982" s="215" t="str">
        <f aca="true">IF(ISERROR($V1982),"",OFFSET('Smelter Look-up'!$G$4,$V1982-4,0))</f>
        <v/>
      </c>
      <c r="I1982" s="216" t="str">
        <f aca="true">IF(ISERROR($V1982),"",OFFSET('Smelter Look-up'!$H$4,$V1982-4,0))</f>
        <v/>
      </c>
      <c r="J1982" s="216" t="str">
        <f aca="true">IF(ISERROR($V1982),"",OFFSET('Smelter Look-up'!$I$4,$V1982-4,0))</f>
        <v/>
      </c>
      <c r="K1982" s="217"/>
      <c r="L1982" s="217"/>
      <c r="M1982" s="217"/>
      <c r="N1982" s="217"/>
      <c r="O1982" s="217"/>
      <c r="P1982" s="218"/>
      <c r="Q1982" s="219"/>
      <c r="R1982" s="220" t="str">
        <f aca="true">IF(ISERROR($V1982),"",OFFSET('Smelter Look-up'!$C$4,$V1982-4,0)&amp;"")</f>
        <v/>
      </c>
      <c r="S1982" s="221" t="str">
        <f aca="true">IF(B1982="","",IF(ISERROR(MATCH($E1982,CL,0)),"Unknown",INDIRECT("'C'!$A$"&amp;MATCH($E1982,CL,0)+1)))</f>
        <v/>
      </c>
      <c r="T1982" s="221" t="str">
        <f aca="true">IF(B1982="","",IF(ISERROR(MATCH($J1982,SorP!$B$1:$B$6279,0)),"",INDIRECT("'SorP'!$A$"&amp;MATCH($S1982&amp;$J1982,SorP!C:C,0))))</f>
        <v/>
      </c>
      <c r="U1982" s="222"/>
      <c r="V1982" s="223" t="e">
        <f aca="false">IF(C1982="",NA(),IF(OR(C1982="Smelter not listed",C1982="Smelter not yet identified"),MATCH($B1982&amp;$D1982,'Smelter Look-up'!$J:$J,0),MATCH($B1982&amp;$C1982,'Smelter Look-up'!$J:$J,0)))</f>
        <v>#N/A</v>
      </c>
      <c r="X1982" s="179" t="n">
        <f aca="false">IF(AND(C1982="Smelter not listed",OR(LEN(D1982)=0,LEN(E1982)=0)),1,0)</f>
        <v>0</v>
      </c>
      <c r="AB1982" s="224" t="str">
        <f aca="false">B1982&amp;C1982</f>
        <v/>
      </c>
    </row>
    <row r="1983" s="179" customFormat="true" ht="20.25" hidden="false" customHeight="false" outlineLevel="0" collapsed="false">
      <c r="A1983" s="221"/>
      <c r="B1983" s="211" t="str">
        <f aca="false">IF(LEN(A1983)=0,"",INDEX('Smelter Look-up'!$A:$A,MATCH($A1983,'Smelter Look-up'!$E:$E,0)))</f>
        <v/>
      </c>
      <c r="C1983" s="212" t="str">
        <f aca="false">IF(LEN(A1983)=0,"",INDEX('Smelter Look-up'!$C:$C,MATCH($A1983,'Smelter Look-up'!$E:$E,0)))</f>
        <v/>
      </c>
      <c r="D1983" s="213"/>
      <c r="E1983" s="211" t="str">
        <f aca="true">IF(ISERROR($V1983),"",OFFSET('Smelter Look-up'!$D$4,$V1983-4,0)&amp;"")</f>
        <v/>
      </c>
      <c r="F1983" s="214" t="str">
        <f aca="true">IF(ISERROR($V1983),"",OFFSET('Smelter Look-up'!$E$4,$V1983-4,0))</f>
        <v/>
      </c>
      <c r="G1983" s="214" t="str">
        <f aca="true">IF(C1983=$X$4,IF(ISERROR($V1983),"Enter smelter details","RMI"),IF(ISERROR($V1983),"",OFFSET('Smelter Look-up'!$F$4,$V1983-4,0)))</f>
        <v/>
      </c>
      <c r="H1983" s="215" t="str">
        <f aca="true">IF(ISERROR($V1983),"",OFFSET('Smelter Look-up'!$G$4,$V1983-4,0))</f>
        <v/>
      </c>
      <c r="I1983" s="216" t="str">
        <f aca="true">IF(ISERROR($V1983),"",OFFSET('Smelter Look-up'!$H$4,$V1983-4,0))</f>
        <v/>
      </c>
      <c r="J1983" s="216" t="str">
        <f aca="true">IF(ISERROR($V1983),"",OFFSET('Smelter Look-up'!$I$4,$V1983-4,0))</f>
        <v/>
      </c>
      <c r="K1983" s="217"/>
      <c r="L1983" s="217"/>
      <c r="M1983" s="217"/>
      <c r="N1983" s="217"/>
      <c r="O1983" s="217"/>
      <c r="P1983" s="218"/>
      <c r="Q1983" s="219"/>
      <c r="R1983" s="220" t="str">
        <f aca="true">IF(ISERROR($V1983),"",OFFSET('Smelter Look-up'!$C$4,$V1983-4,0)&amp;"")</f>
        <v/>
      </c>
      <c r="S1983" s="221" t="str">
        <f aca="true">IF(B1983="","",IF(ISERROR(MATCH($E1983,CL,0)),"Unknown",INDIRECT("'C'!$A$"&amp;MATCH($E1983,CL,0)+1)))</f>
        <v/>
      </c>
      <c r="T1983" s="221" t="str">
        <f aca="true">IF(B1983="","",IF(ISERROR(MATCH($J1983,SorP!$B$1:$B$6279,0)),"",INDIRECT("'SorP'!$A$"&amp;MATCH($S1983&amp;$J1983,SorP!C:C,0))))</f>
        <v/>
      </c>
      <c r="U1983" s="222"/>
      <c r="V1983" s="223" t="e">
        <f aca="false">IF(C1983="",NA(),IF(OR(C1983="Smelter not listed",C1983="Smelter not yet identified"),MATCH($B1983&amp;$D1983,'Smelter Look-up'!$J:$J,0),MATCH($B1983&amp;$C1983,'Smelter Look-up'!$J:$J,0)))</f>
        <v>#N/A</v>
      </c>
      <c r="X1983" s="179" t="n">
        <f aca="false">IF(AND(C1983="Smelter not listed",OR(LEN(D1983)=0,LEN(E1983)=0)),1,0)</f>
        <v>0</v>
      </c>
      <c r="AB1983" s="224" t="str">
        <f aca="false">B1983&amp;C1983</f>
        <v/>
      </c>
    </row>
    <row r="1984" s="179" customFormat="true" ht="20.25" hidden="false" customHeight="false" outlineLevel="0" collapsed="false">
      <c r="A1984" s="221"/>
      <c r="B1984" s="211" t="str">
        <f aca="false">IF(LEN(A1984)=0,"",INDEX('Smelter Look-up'!$A:$A,MATCH($A1984,'Smelter Look-up'!$E:$E,0)))</f>
        <v/>
      </c>
      <c r="C1984" s="212" t="str">
        <f aca="false">IF(LEN(A1984)=0,"",INDEX('Smelter Look-up'!$C:$C,MATCH($A1984,'Smelter Look-up'!$E:$E,0)))</f>
        <v/>
      </c>
      <c r="D1984" s="213"/>
      <c r="E1984" s="211" t="str">
        <f aca="true">IF(ISERROR($V1984),"",OFFSET('Smelter Look-up'!$D$4,$V1984-4,0)&amp;"")</f>
        <v/>
      </c>
      <c r="F1984" s="214" t="str">
        <f aca="true">IF(ISERROR($V1984),"",OFFSET('Smelter Look-up'!$E$4,$V1984-4,0))</f>
        <v/>
      </c>
      <c r="G1984" s="214" t="str">
        <f aca="true">IF(C1984=$X$4,IF(ISERROR($V1984),"Enter smelter details","RMI"),IF(ISERROR($V1984),"",OFFSET('Smelter Look-up'!$F$4,$V1984-4,0)))</f>
        <v/>
      </c>
      <c r="H1984" s="215" t="str">
        <f aca="true">IF(ISERROR($V1984),"",OFFSET('Smelter Look-up'!$G$4,$V1984-4,0))</f>
        <v/>
      </c>
      <c r="I1984" s="216" t="str">
        <f aca="true">IF(ISERROR($V1984),"",OFFSET('Smelter Look-up'!$H$4,$V1984-4,0))</f>
        <v/>
      </c>
      <c r="J1984" s="216" t="str">
        <f aca="true">IF(ISERROR($V1984),"",OFFSET('Smelter Look-up'!$I$4,$V1984-4,0))</f>
        <v/>
      </c>
      <c r="K1984" s="217"/>
      <c r="L1984" s="217"/>
      <c r="M1984" s="217"/>
      <c r="N1984" s="217"/>
      <c r="O1984" s="217"/>
      <c r="P1984" s="218"/>
      <c r="Q1984" s="219"/>
      <c r="R1984" s="220" t="str">
        <f aca="true">IF(ISERROR($V1984),"",OFFSET('Smelter Look-up'!$C$4,$V1984-4,0)&amp;"")</f>
        <v/>
      </c>
      <c r="S1984" s="221" t="str">
        <f aca="true">IF(B1984="","",IF(ISERROR(MATCH($E1984,CL,0)),"Unknown",INDIRECT("'C'!$A$"&amp;MATCH($E1984,CL,0)+1)))</f>
        <v/>
      </c>
      <c r="T1984" s="221" t="str">
        <f aca="true">IF(B1984="","",IF(ISERROR(MATCH($J1984,SorP!$B$1:$B$6279,0)),"",INDIRECT("'SorP'!$A$"&amp;MATCH($S1984&amp;$J1984,SorP!C:C,0))))</f>
        <v/>
      </c>
      <c r="U1984" s="222"/>
      <c r="V1984" s="223" t="e">
        <f aca="false">IF(C1984="",NA(),IF(OR(C1984="Smelter not listed",C1984="Smelter not yet identified"),MATCH($B1984&amp;$D1984,'Smelter Look-up'!$J:$J,0),MATCH($B1984&amp;$C1984,'Smelter Look-up'!$J:$J,0)))</f>
        <v>#N/A</v>
      </c>
      <c r="X1984" s="179" t="n">
        <f aca="false">IF(AND(C1984="Smelter not listed",OR(LEN(D1984)=0,LEN(E1984)=0)),1,0)</f>
        <v>0</v>
      </c>
      <c r="AB1984" s="224" t="str">
        <f aca="false">B1984&amp;C1984</f>
        <v/>
      </c>
    </row>
    <row r="1985" s="179" customFormat="true" ht="20.25" hidden="false" customHeight="false" outlineLevel="0" collapsed="false">
      <c r="A1985" s="221"/>
      <c r="B1985" s="211" t="str">
        <f aca="false">IF(LEN(A1985)=0,"",INDEX('Smelter Look-up'!$A:$A,MATCH($A1985,'Smelter Look-up'!$E:$E,0)))</f>
        <v/>
      </c>
      <c r="C1985" s="212" t="str">
        <f aca="false">IF(LEN(A1985)=0,"",INDEX('Smelter Look-up'!$C:$C,MATCH($A1985,'Smelter Look-up'!$E:$E,0)))</f>
        <v/>
      </c>
      <c r="D1985" s="213"/>
      <c r="E1985" s="211" t="str">
        <f aca="true">IF(ISERROR($V1985),"",OFFSET('Smelter Look-up'!$D$4,$V1985-4,0)&amp;"")</f>
        <v/>
      </c>
      <c r="F1985" s="214" t="str">
        <f aca="true">IF(ISERROR($V1985),"",OFFSET('Smelter Look-up'!$E$4,$V1985-4,0))</f>
        <v/>
      </c>
      <c r="G1985" s="214" t="str">
        <f aca="true">IF(C1985=$X$4,IF(ISERROR($V1985),"Enter smelter details","RMI"),IF(ISERROR($V1985),"",OFFSET('Smelter Look-up'!$F$4,$V1985-4,0)))</f>
        <v/>
      </c>
      <c r="H1985" s="215" t="str">
        <f aca="true">IF(ISERROR($V1985),"",OFFSET('Smelter Look-up'!$G$4,$V1985-4,0))</f>
        <v/>
      </c>
      <c r="I1985" s="216" t="str">
        <f aca="true">IF(ISERROR($V1985),"",OFFSET('Smelter Look-up'!$H$4,$V1985-4,0))</f>
        <v/>
      </c>
      <c r="J1985" s="216" t="str">
        <f aca="true">IF(ISERROR($V1985),"",OFFSET('Smelter Look-up'!$I$4,$V1985-4,0))</f>
        <v/>
      </c>
      <c r="K1985" s="217"/>
      <c r="L1985" s="217"/>
      <c r="M1985" s="217"/>
      <c r="N1985" s="217"/>
      <c r="O1985" s="217"/>
      <c r="P1985" s="218"/>
      <c r="Q1985" s="219"/>
      <c r="R1985" s="220" t="str">
        <f aca="true">IF(ISERROR($V1985),"",OFFSET('Smelter Look-up'!$C$4,$V1985-4,0)&amp;"")</f>
        <v/>
      </c>
      <c r="S1985" s="221" t="str">
        <f aca="true">IF(B1985="","",IF(ISERROR(MATCH($E1985,CL,0)),"Unknown",INDIRECT("'C'!$A$"&amp;MATCH($E1985,CL,0)+1)))</f>
        <v/>
      </c>
      <c r="T1985" s="221" t="str">
        <f aca="true">IF(B1985="","",IF(ISERROR(MATCH($J1985,SorP!$B$1:$B$6279,0)),"",INDIRECT("'SorP'!$A$"&amp;MATCH($S1985&amp;$J1985,SorP!C:C,0))))</f>
        <v/>
      </c>
      <c r="U1985" s="222"/>
      <c r="V1985" s="223" t="e">
        <f aca="false">IF(C1985="",NA(),IF(OR(C1985="Smelter not listed",C1985="Smelter not yet identified"),MATCH($B1985&amp;$D1985,'Smelter Look-up'!$J:$J,0),MATCH($B1985&amp;$C1985,'Smelter Look-up'!$J:$J,0)))</f>
        <v>#N/A</v>
      </c>
      <c r="X1985" s="179" t="n">
        <f aca="false">IF(AND(C1985="Smelter not listed",OR(LEN(D1985)=0,LEN(E1985)=0)),1,0)</f>
        <v>0</v>
      </c>
      <c r="AB1985" s="224" t="str">
        <f aca="false">B1985&amp;C1985</f>
        <v/>
      </c>
    </row>
    <row r="1986" s="179" customFormat="true" ht="20.25" hidden="false" customHeight="false" outlineLevel="0" collapsed="false">
      <c r="A1986" s="221"/>
      <c r="B1986" s="211" t="str">
        <f aca="false">IF(LEN(A1986)=0,"",INDEX('Smelter Look-up'!$A:$A,MATCH($A1986,'Smelter Look-up'!$E:$E,0)))</f>
        <v/>
      </c>
      <c r="C1986" s="212" t="str">
        <f aca="false">IF(LEN(A1986)=0,"",INDEX('Smelter Look-up'!$C:$C,MATCH($A1986,'Smelter Look-up'!$E:$E,0)))</f>
        <v/>
      </c>
      <c r="D1986" s="213"/>
      <c r="E1986" s="211" t="str">
        <f aca="true">IF(ISERROR($V1986),"",OFFSET('Smelter Look-up'!$D$4,$V1986-4,0)&amp;"")</f>
        <v/>
      </c>
      <c r="F1986" s="214" t="str">
        <f aca="true">IF(ISERROR($V1986),"",OFFSET('Smelter Look-up'!$E$4,$V1986-4,0))</f>
        <v/>
      </c>
      <c r="G1986" s="214" t="str">
        <f aca="true">IF(C1986=$X$4,IF(ISERROR($V1986),"Enter smelter details","RMI"),IF(ISERROR($V1986),"",OFFSET('Smelter Look-up'!$F$4,$V1986-4,0)))</f>
        <v/>
      </c>
      <c r="H1986" s="215" t="str">
        <f aca="true">IF(ISERROR($V1986),"",OFFSET('Smelter Look-up'!$G$4,$V1986-4,0))</f>
        <v/>
      </c>
      <c r="I1986" s="216" t="str">
        <f aca="true">IF(ISERROR($V1986),"",OFFSET('Smelter Look-up'!$H$4,$V1986-4,0))</f>
        <v/>
      </c>
      <c r="J1986" s="216" t="str">
        <f aca="true">IF(ISERROR($V1986),"",OFFSET('Smelter Look-up'!$I$4,$V1986-4,0))</f>
        <v/>
      </c>
      <c r="K1986" s="217"/>
      <c r="L1986" s="217"/>
      <c r="M1986" s="217"/>
      <c r="N1986" s="217"/>
      <c r="O1986" s="217"/>
      <c r="P1986" s="218"/>
      <c r="Q1986" s="219"/>
      <c r="R1986" s="220" t="str">
        <f aca="true">IF(ISERROR($V1986),"",OFFSET('Smelter Look-up'!$C$4,$V1986-4,0)&amp;"")</f>
        <v/>
      </c>
      <c r="S1986" s="221" t="str">
        <f aca="true">IF(B1986="","",IF(ISERROR(MATCH($E1986,CL,0)),"Unknown",INDIRECT("'C'!$A$"&amp;MATCH($E1986,CL,0)+1)))</f>
        <v/>
      </c>
      <c r="T1986" s="221" t="str">
        <f aca="true">IF(B1986="","",IF(ISERROR(MATCH($J1986,SorP!$B$1:$B$6279,0)),"",INDIRECT("'SorP'!$A$"&amp;MATCH($S1986&amp;$J1986,SorP!C:C,0))))</f>
        <v/>
      </c>
      <c r="U1986" s="222"/>
      <c r="V1986" s="223" t="e">
        <f aca="false">IF(C1986="",NA(),IF(OR(C1986="Smelter not listed",C1986="Smelter not yet identified"),MATCH($B1986&amp;$D1986,'Smelter Look-up'!$J:$J,0),MATCH($B1986&amp;$C1986,'Smelter Look-up'!$J:$J,0)))</f>
        <v>#N/A</v>
      </c>
      <c r="X1986" s="179" t="n">
        <f aca="false">IF(AND(C1986="Smelter not listed",OR(LEN(D1986)=0,LEN(E1986)=0)),1,0)</f>
        <v>0</v>
      </c>
      <c r="AB1986" s="224" t="str">
        <f aca="false">B1986&amp;C1986</f>
        <v/>
      </c>
    </row>
    <row r="1987" s="179" customFormat="true" ht="20.25" hidden="false" customHeight="false" outlineLevel="0" collapsed="false">
      <c r="A1987" s="221"/>
      <c r="B1987" s="211" t="str">
        <f aca="false">IF(LEN(A1987)=0,"",INDEX('Smelter Look-up'!$A:$A,MATCH($A1987,'Smelter Look-up'!$E:$E,0)))</f>
        <v/>
      </c>
      <c r="C1987" s="212" t="str">
        <f aca="false">IF(LEN(A1987)=0,"",INDEX('Smelter Look-up'!$C:$C,MATCH($A1987,'Smelter Look-up'!$E:$E,0)))</f>
        <v/>
      </c>
      <c r="D1987" s="213"/>
      <c r="E1987" s="211" t="str">
        <f aca="true">IF(ISERROR($V1987),"",OFFSET('Smelter Look-up'!$D$4,$V1987-4,0)&amp;"")</f>
        <v/>
      </c>
      <c r="F1987" s="214" t="str">
        <f aca="true">IF(ISERROR($V1987),"",OFFSET('Smelter Look-up'!$E$4,$V1987-4,0))</f>
        <v/>
      </c>
      <c r="G1987" s="214" t="str">
        <f aca="true">IF(C1987=$X$4,IF(ISERROR($V1987),"Enter smelter details","RMI"),IF(ISERROR($V1987),"",OFFSET('Smelter Look-up'!$F$4,$V1987-4,0)))</f>
        <v/>
      </c>
      <c r="H1987" s="215" t="str">
        <f aca="true">IF(ISERROR($V1987),"",OFFSET('Smelter Look-up'!$G$4,$V1987-4,0))</f>
        <v/>
      </c>
      <c r="I1987" s="216" t="str">
        <f aca="true">IF(ISERROR($V1987),"",OFFSET('Smelter Look-up'!$H$4,$V1987-4,0))</f>
        <v/>
      </c>
      <c r="J1987" s="216" t="str">
        <f aca="true">IF(ISERROR($V1987),"",OFFSET('Smelter Look-up'!$I$4,$V1987-4,0))</f>
        <v/>
      </c>
      <c r="K1987" s="217"/>
      <c r="L1987" s="217"/>
      <c r="M1987" s="217"/>
      <c r="N1987" s="217"/>
      <c r="O1987" s="217"/>
      <c r="P1987" s="218"/>
      <c r="Q1987" s="219"/>
      <c r="R1987" s="220" t="str">
        <f aca="true">IF(ISERROR($V1987),"",OFFSET('Smelter Look-up'!$C$4,$V1987-4,0)&amp;"")</f>
        <v/>
      </c>
      <c r="S1987" s="221" t="str">
        <f aca="true">IF(B1987="","",IF(ISERROR(MATCH($E1987,CL,0)),"Unknown",INDIRECT("'C'!$A$"&amp;MATCH($E1987,CL,0)+1)))</f>
        <v/>
      </c>
      <c r="T1987" s="221" t="str">
        <f aca="true">IF(B1987="","",IF(ISERROR(MATCH($J1987,SorP!$B$1:$B$6279,0)),"",INDIRECT("'SorP'!$A$"&amp;MATCH($S1987&amp;$J1987,SorP!C:C,0))))</f>
        <v/>
      </c>
      <c r="U1987" s="222"/>
      <c r="V1987" s="223" t="e">
        <f aca="false">IF(C1987="",NA(),IF(OR(C1987="Smelter not listed",C1987="Smelter not yet identified"),MATCH($B1987&amp;$D1987,'Smelter Look-up'!$J:$J,0),MATCH($B1987&amp;$C1987,'Smelter Look-up'!$J:$J,0)))</f>
        <v>#N/A</v>
      </c>
      <c r="X1987" s="179" t="n">
        <f aca="false">IF(AND(C1987="Smelter not listed",OR(LEN(D1987)=0,LEN(E1987)=0)),1,0)</f>
        <v>0</v>
      </c>
      <c r="AB1987" s="224" t="str">
        <f aca="false">B1987&amp;C1987</f>
        <v/>
      </c>
    </row>
    <row r="1988" s="179" customFormat="true" ht="20.25" hidden="false" customHeight="false" outlineLevel="0" collapsed="false">
      <c r="A1988" s="221"/>
      <c r="B1988" s="211" t="str">
        <f aca="false">IF(LEN(A1988)=0,"",INDEX('Smelter Look-up'!$A:$A,MATCH($A1988,'Smelter Look-up'!$E:$E,0)))</f>
        <v/>
      </c>
      <c r="C1988" s="212" t="str">
        <f aca="false">IF(LEN(A1988)=0,"",INDEX('Smelter Look-up'!$C:$C,MATCH($A1988,'Smelter Look-up'!$E:$E,0)))</f>
        <v/>
      </c>
      <c r="D1988" s="213"/>
      <c r="E1988" s="211" t="str">
        <f aca="true">IF(ISERROR($V1988),"",OFFSET('Smelter Look-up'!$D$4,$V1988-4,0)&amp;"")</f>
        <v/>
      </c>
      <c r="F1988" s="214" t="str">
        <f aca="true">IF(ISERROR($V1988),"",OFFSET('Smelter Look-up'!$E$4,$V1988-4,0))</f>
        <v/>
      </c>
      <c r="G1988" s="214" t="str">
        <f aca="true">IF(C1988=$X$4,IF(ISERROR($V1988),"Enter smelter details","RMI"),IF(ISERROR($V1988),"",OFFSET('Smelter Look-up'!$F$4,$V1988-4,0)))</f>
        <v/>
      </c>
      <c r="H1988" s="215" t="str">
        <f aca="true">IF(ISERROR($V1988),"",OFFSET('Smelter Look-up'!$G$4,$V1988-4,0))</f>
        <v/>
      </c>
      <c r="I1988" s="216" t="str">
        <f aca="true">IF(ISERROR($V1988),"",OFFSET('Smelter Look-up'!$H$4,$V1988-4,0))</f>
        <v/>
      </c>
      <c r="J1988" s="216" t="str">
        <f aca="true">IF(ISERROR($V1988),"",OFFSET('Smelter Look-up'!$I$4,$V1988-4,0))</f>
        <v/>
      </c>
      <c r="K1988" s="217"/>
      <c r="L1988" s="217"/>
      <c r="M1988" s="217"/>
      <c r="N1988" s="217"/>
      <c r="O1988" s="217"/>
      <c r="P1988" s="218"/>
      <c r="Q1988" s="219"/>
      <c r="R1988" s="220" t="str">
        <f aca="true">IF(ISERROR($V1988),"",OFFSET('Smelter Look-up'!$C$4,$V1988-4,0)&amp;"")</f>
        <v/>
      </c>
      <c r="S1988" s="221" t="str">
        <f aca="true">IF(B1988="","",IF(ISERROR(MATCH($E1988,CL,0)),"Unknown",INDIRECT("'C'!$A$"&amp;MATCH($E1988,CL,0)+1)))</f>
        <v/>
      </c>
      <c r="T1988" s="221" t="str">
        <f aca="true">IF(B1988="","",IF(ISERROR(MATCH($J1988,SorP!$B$1:$B$6279,0)),"",INDIRECT("'SorP'!$A$"&amp;MATCH($S1988&amp;$J1988,SorP!C:C,0))))</f>
        <v/>
      </c>
      <c r="U1988" s="222"/>
      <c r="V1988" s="223" t="e">
        <f aca="false">IF(C1988="",NA(),IF(OR(C1988="Smelter not listed",C1988="Smelter not yet identified"),MATCH($B1988&amp;$D1988,'Smelter Look-up'!$J:$J,0),MATCH($B1988&amp;$C1988,'Smelter Look-up'!$J:$J,0)))</f>
        <v>#N/A</v>
      </c>
      <c r="X1988" s="179" t="n">
        <f aca="false">IF(AND(C1988="Smelter not listed",OR(LEN(D1988)=0,LEN(E1988)=0)),1,0)</f>
        <v>0</v>
      </c>
      <c r="AB1988" s="224" t="str">
        <f aca="false">B1988&amp;C1988</f>
        <v/>
      </c>
    </row>
    <row r="1989" s="179" customFormat="true" ht="20.25" hidden="false" customHeight="false" outlineLevel="0" collapsed="false">
      <c r="A1989" s="221"/>
      <c r="B1989" s="211" t="str">
        <f aca="false">IF(LEN(A1989)=0,"",INDEX('Smelter Look-up'!$A:$A,MATCH($A1989,'Smelter Look-up'!$E:$E,0)))</f>
        <v/>
      </c>
      <c r="C1989" s="212" t="str">
        <f aca="false">IF(LEN(A1989)=0,"",INDEX('Smelter Look-up'!$C:$C,MATCH($A1989,'Smelter Look-up'!$E:$E,0)))</f>
        <v/>
      </c>
      <c r="D1989" s="213"/>
      <c r="E1989" s="211" t="str">
        <f aca="true">IF(ISERROR($V1989),"",OFFSET('Smelter Look-up'!$D$4,$V1989-4,0)&amp;"")</f>
        <v/>
      </c>
      <c r="F1989" s="214" t="str">
        <f aca="true">IF(ISERROR($V1989),"",OFFSET('Smelter Look-up'!$E$4,$V1989-4,0))</f>
        <v/>
      </c>
      <c r="G1989" s="214" t="str">
        <f aca="true">IF(C1989=$X$4,IF(ISERROR($V1989),"Enter smelter details","RMI"),IF(ISERROR($V1989),"",OFFSET('Smelter Look-up'!$F$4,$V1989-4,0)))</f>
        <v/>
      </c>
      <c r="H1989" s="215" t="str">
        <f aca="true">IF(ISERROR($V1989),"",OFFSET('Smelter Look-up'!$G$4,$V1989-4,0))</f>
        <v/>
      </c>
      <c r="I1989" s="216" t="str">
        <f aca="true">IF(ISERROR($V1989),"",OFFSET('Smelter Look-up'!$H$4,$V1989-4,0))</f>
        <v/>
      </c>
      <c r="J1989" s="216" t="str">
        <f aca="true">IF(ISERROR($V1989),"",OFFSET('Smelter Look-up'!$I$4,$V1989-4,0))</f>
        <v/>
      </c>
      <c r="K1989" s="217"/>
      <c r="L1989" s="217"/>
      <c r="M1989" s="217"/>
      <c r="N1989" s="217"/>
      <c r="O1989" s="217"/>
      <c r="P1989" s="218"/>
      <c r="Q1989" s="219"/>
      <c r="R1989" s="220" t="str">
        <f aca="true">IF(ISERROR($V1989),"",OFFSET('Smelter Look-up'!$C$4,$V1989-4,0)&amp;"")</f>
        <v/>
      </c>
      <c r="S1989" s="221" t="str">
        <f aca="true">IF(B1989="","",IF(ISERROR(MATCH($E1989,CL,0)),"Unknown",INDIRECT("'C'!$A$"&amp;MATCH($E1989,CL,0)+1)))</f>
        <v/>
      </c>
      <c r="T1989" s="221" t="str">
        <f aca="true">IF(B1989="","",IF(ISERROR(MATCH($J1989,SorP!$B$1:$B$6279,0)),"",INDIRECT("'SorP'!$A$"&amp;MATCH($S1989&amp;$J1989,SorP!C:C,0))))</f>
        <v/>
      </c>
      <c r="U1989" s="222"/>
      <c r="V1989" s="223" t="e">
        <f aca="false">IF(C1989="",NA(),IF(OR(C1989="Smelter not listed",C1989="Smelter not yet identified"),MATCH($B1989&amp;$D1989,'Smelter Look-up'!$J:$J,0),MATCH($B1989&amp;$C1989,'Smelter Look-up'!$J:$J,0)))</f>
        <v>#N/A</v>
      </c>
      <c r="X1989" s="179" t="n">
        <f aca="false">IF(AND(C1989="Smelter not listed",OR(LEN(D1989)=0,LEN(E1989)=0)),1,0)</f>
        <v>0</v>
      </c>
      <c r="AB1989" s="224" t="str">
        <f aca="false">B1989&amp;C1989</f>
        <v/>
      </c>
    </row>
    <row r="1990" s="179" customFormat="true" ht="20.25" hidden="false" customHeight="false" outlineLevel="0" collapsed="false">
      <c r="A1990" s="221"/>
      <c r="B1990" s="211" t="str">
        <f aca="false">IF(LEN(A1990)=0,"",INDEX('Smelter Look-up'!$A:$A,MATCH($A1990,'Smelter Look-up'!$E:$E,0)))</f>
        <v/>
      </c>
      <c r="C1990" s="212" t="str">
        <f aca="false">IF(LEN(A1990)=0,"",INDEX('Smelter Look-up'!$C:$C,MATCH($A1990,'Smelter Look-up'!$E:$E,0)))</f>
        <v/>
      </c>
      <c r="D1990" s="213"/>
      <c r="E1990" s="211" t="str">
        <f aca="true">IF(ISERROR($V1990),"",OFFSET('Smelter Look-up'!$D$4,$V1990-4,0)&amp;"")</f>
        <v/>
      </c>
      <c r="F1990" s="214" t="str">
        <f aca="true">IF(ISERROR($V1990),"",OFFSET('Smelter Look-up'!$E$4,$V1990-4,0))</f>
        <v/>
      </c>
      <c r="G1990" s="214" t="str">
        <f aca="true">IF(C1990=$X$4,IF(ISERROR($V1990),"Enter smelter details","RMI"),IF(ISERROR($V1990),"",OFFSET('Smelter Look-up'!$F$4,$V1990-4,0)))</f>
        <v/>
      </c>
      <c r="H1990" s="215" t="str">
        <f aca="true">IF(ISERROR($V1990),"",OFFSET('Smelter Look-up'!$G$4,$V1990-4,0))</f>
        <v/>
      </c>
      <c r="I1990" s="216" t="str">
        <f aca="true">IF(ISERROR($V1990),"",OFFSET('Smelter Look-up'!$H$4,$V1990-4,0))</f>
        <v/>
      </c>
      <c r="J1990" s="216" t="str">
        <f aca="true">IF(ISERROR($V1990),"",OFFSET('Smelter Look-up'!$I$4,$V1990-4,0))</f>
        <v/>
      </c>
      <c r="K1990" s="217"/>
      <c r="L1990" s="217"/>
      <c r="M1990" s="217"/>
      <c r="N1990" s="217"/>
      <c r="O1990" s="217"/>
      <c r="P1990" s="218"/>
      <c r="Q1990" s="219"/>
      <c r="R1990" s="220" t="str">
        <f aca="true">IF(ISERROR($V1990),"",OFFSET('Smelter Look-up'!$C$4,$V1990-4,0)&amp;"")</f>
        <v/>
      </c>
      <c r="S1990" s="221" t="str">
        <f aca="true">IF(B1990="","",IF(ISERROR(MATCH($E1990,CL,0)),"Unknown",INDIRECT("'C'!$A$"&amp;MATCH($E1990,CL,0)+1)))</f>
        <v/>
      </c>
      <c r="T1990" s="221" t="str">
        <f aca="true">IF(B1990="","",IF(ISERROR(MATCH($J1990,SorP!$B$1:$B$6279,0)),"",INDIRECT("'SorP'!$A$"&amp;MATCH($S1990&amp;$J1990,SorP!C:C,0))))</f>
        <v/>
      </c>
      <c r="U1990" s="222"/>
      <c r="V1990" s="223" t="e">
        <f aca="false">IF(C1990="",NA(),IF(OR(C1990="Smelter not listed",C1990="Smelter not yet identified"),MATCH($B1990&amp;$D1990,'Smelter Look-up'!$J:$J,0),MATCH($B1990&amp;$C1990,'Smelter Look-up'!$J:$J,0)))</f>
        <v>#N/A</v>
      </c>
      <c r="X1990" s="179" t="n">
        <f aca="false">IF(AND(C1990="Smelter not listed",OR(LEN(D1990)=0,LEN(E1990)=0)),1,0)</f>
        <v>0</v>
      </c>
      <c r="AB1990" s="224" t="str">
        <f aca="false">B1990&amp;C1990</f>
        <v/>
      </c>
    </row>
    <row r="1991" s="179" customFormat="true" ht="20.25" hidden="false" customHeight="false" outlineLevel="0" collapsed="false">
      <c r="A1991" s="221"/>
      <c r="B1991" s="211" t="str">
        <f aca="false">IF(LEN(A1991)=0,"",INDEX('Smelter Look-up'!$A:$A,MATCH($A1991,'Smelter Look-up'!$E:$E,0)))</f>
        <v/>
      </c>
      <c r="C1991" s="212" t="str">
        <f aca="false">IF(LEN(A1991)=0,"",INDEX('Smelter Look-up'!$C:$C,MATCH($A1991,'Smelter Look-up'!$E:$E,0)))</f>
        <v/>
      </c>
      <c r="D1991" s="213"/>
      <c r="E1991" s="211" t="str">
        <f aca="true">IF(ISERROR($V1991),"",OFFSET('Smelter Look-up'!$D$4,$V1991-4,0)&amp;"")</f>
        <v/>
      </c>
      <c r="F1991" s="214" t="str">
        <f aca="true">IF(ISERROR($V1991),"",OFFSET('Smelter Look-up'!$E$4,$V1991-4,0))</f>
        <v/>
      </c>
      <c r="G1991" s="214" t="str">
        <f aca="true">IF(C1991=$X$4,IF(ISERROR($V1991),"Enter smelter details","RMI"),IF(ISERROR($V1991),"",OFFSET('Smelter Look-up'!$F$4,$V1991-4,0)))</f>
        <v/>
      </c>
      <c r="H1991" s="215" t="str">
        <f aca="true">IF(ISERROR($V1991),"",OFFSET('Smelter Look-up'!$G$4,$V1991-4,0))</f>
        <v/>
      </c>
      <c r="I1991" s="216" t="str">
        <f aca="true">IF(ISERROR($V1991),"",OFFSET('Smelter Look-up'!$H$4,$V1991-4,0))</f>
        <v/>
      </c>
      <c r="J1991" s="216" t="str">
        <f aca="true">IF(ISERROR($V1991),"",OFFSET('Smelter Look-up'!$I$4,$V1991-4,0))</f>
        <v/>
      </c>
      <c r="K1991" s="217"/>
      <c r="L1991" s="217"/>
      <c r="M1991" s="217"/>
      <c r="N1991" s="217"/>
      <c r="O1991" s="217"/>
      <c r="P1991" s="218"/>
      <c r="Q1991" s="219"/>
      <c r="R1991" s="220" t="str">
        <f aca="true">IF(ISERROR($V1991),"",OFFSET('Smelter Look-up'!$C$4,$V1991-4,0)&amp;"")</f>
        <v/>
      </c>
      <c r="S1991" s="221" t="str">
        <f aca="true">IF(B1991="","",IF(ISERROR(MATCH($E1991,CL,0)),"Unknown",INDIRECT("'C'!$A$"&amp;MATCH($E1991,CL,0)+1)))</f>
        <v/>
      </c>
      <c r="T1991" s="221" t="str">
        <f aca="true">IF(B1991="","",IF(ISERROR(MATCH($J1991,SorP!$B$1:$B$6279,0)),"",INDIRECT("'SorP'!$A$"&amp;MATCH($S1991&amp;$J1991,SorP!C:C,0))))</f>
        <v/>
      </c>
      <c r="U1991" s="222"/>
      <c r="V1991" s="223" t="e">
        <f aca="false">IF(C1991="",NA(),IF(OR(C1991="Smelter not listed",C1991="Smelter not yet identified"),MATCH($B1991&amp;$D1991,'Smelter Look-up'!$J:$J,0),MATCH($B1991&amp;$C1991,'Smelter Look-up'!$J:$J,0)))</f>
        <v>#N/A</v>
      </c>
      <c r="X1991" s="179" t="n">
        <f aca="false">IF(AND(C1991="Smelter not listed",OR(LEN(D1991)=0,LEN(E1991)=0)),1,0)</f>
        <v>0</v>
      </c>
      <c r="AB1991" s="224" t="str">
        <f aca="false">B1991&amp;C1991</f>
        <v/>
      </c>
    </row>
    <row r="1992" s="179" customFormat="true" ht="20.25" hidden="false" customHeight="false" outlineLevel="0" collapsed="false">
      <c r="A1992" s="221"/>
      <c r="B1992" s="211" t="str">
        <f aca="false">IF(LEN(A1992)=0,"",INDEX('Smelter Look-up'!$A:$A,MATCH($A1992,'Smelter Look-up'!$E:$E,0)))</f>
        <v/>
      </c>
      <c r="C1992" s="212" t="str">
        <f aca="false">IF(LEN(A1992)=0,"",INDEX('Smelter Look-up'!$C:$C,MATCH($A1992,'Smelter Look-up'!$E:$E,0)))</f>
        <v/>
      </c>
      <c r="D1992" s="213"/>
      <c r="E1992" s="211" t="str">
        <f aca="true">IF(ISERROR($V1992),"",OFFSET('Smelter Look-up'!$D$4,$V1992-4,0)&amp;"")</f>
        <v/>
      </c>
      <c r="F1992" s="214" t="str">
        <f aca="true">IF(ISERROR($V1992),"",OFFSET('Smelter Look-up'!$E$4,$V1992-4,0))</f>
        <v/>
      </c>
      <c r="G1992" s="214" t="str">
        <f aca="true">IF(C1992=$X$4,IF(ISERROR($V1992),"Enter smelter details","RMI"),IF(ISERROR($V1992),"",OFFSET('Smelter Look-up'!$F$4,$V1992-4,0)))</f>
        <v/>
      </c>
      <c r="H1992" s="215" t="str">
        <f aca="true">IF(ISERROR($V1992),"",OFFSET('Smelter Look-up'!$G$4,$V1992-4,0))</f>
        <v/>
      </c>
      <c r="I1992" s="216" t="str">
        <f aca="true">IF(ISERROR($V1992),"",OFFSET('Smelter Look-up'!$H$4,$V1992-4,0))</f>
        <v/>
      </c>
      <c r="J1992" s="216" t="str">
        <f aca="true">IF(ISERROR($V1992),"",OFFSET('Smelter Look-up'!$I$4,$V1992-4,0))</f>
        <v/>
      </c>
      <c r="K1992" s="217"/>
      <c r="L1992" s="217"/>
      <c r="M1992" s="217"/>
      <c r="N1992" s="217"/>
      <c r="O1992" s="217"/>
      <c r="P1992" s="218"/>
      <c r="Q1992" s="219"/>
      <c r="R1992" s="220" t="str">
        <f aca="true">IF(ISERROR($V1992),"",OFFSET('Smelter Look-up'!$C$4,$V1992-4,0)&amp;"")</f>
        <v/>
      </c>
      <c r="S1992" s="221" t="str">
        <f aca="true">IF(B1992="","",IF(ISERROR(MATCH($E1992,CL,0)),"Unknown",INDIRECT("'C'!$A$"&amp;MATCH($E1992,CL,0)+1)))</f>
        <v/>
      </c>
      <c r="T1992" s="221" t="str">
        <f aca="true">IF(B1992="","",IF(ISERROR(MATCH($J1992,SorP!$B$1:$B$6279,0)),"",INDIRECT("'SorP'!$A$"&amp;MATCH($S1992&amp;$J1992,SorP!C:C,0))))</f>
        <v/>
      </c>
      <c r="U1992" s="222"/>
      <c r="V1992" s="223" t="e">
        <f aca="false">IF(C1992="",NA(),IF(OR(C1992="Smelter not listed",C1992="Smelter not yet identified"),MATCH($B1992&amp;$D1992,'Smelter Look-up'!$J:$J,0),MATCH($B1992&amp;$C1992,'Smelter Look-up'!$J:$J,0)))</f>
        <v>#N/A</v>
      </c>
      <c r="X1992" s="179" t="n">
        <f aca="false">IF(AND(C1992="Smelter not listed",OR(LEN(D1992)=0,LEN(E1992)=0)),1,0)</f>
        <v>0</v>
      </c>
      <c r="AB1992" s="224" t="str">
        <f aca="false">B1992&amp;C1992</f>
        <v/>
      </c>
    </row>
    <row r="1993" s="179" customFormat="true" ht="20.25" hidden="false" customHeight="false" outlineLevel="0" collapsed="false">
      <c r="A1993" s="221"/>
      <c r="B1993" s="211" t="str">
        <f aca="false">IF(LEN(A1993)=0,"",INDEX('Smelter Look-up'!$A:$A,MATCH($A1993,'Smelter Look-up'!$E:$E,0)))</f>
        <v/>
      </c>
      <c r="C1993" s="212" t="str">
        <f aca="false">IF(LEN(A1993)=0,"",INDEX('Smelter Look-up'!$C:$C,MATCH($A1993,'Smelter Look-up'!$E:$E,0)))</f>
        <v/>
      </c>
      <c r="D1993" s="213"/>
      <c r="E1993" s="211" t="str">
        <f aca="true">IF(ISERROR($V1993),"",OFFSET('Smelter Look-up'!$D$4,$V1993-4,0)&amp;"")</f>
        <v/>
      </c>
      <c r="F1993" s="214" t="str">
        <f aca="true">IF(ISERROR($V1993),"",OFFSET('Smelter Look-up'!$E$4,$V1993-4,0))</f>
        <v/>
      </c>
      <c r="G1993" s="214" t="str">
        <f aca="true">IF(C1993=$X$4,IF(ISERROR($V1993),"Enter smelter details","RMI"),IF(ISERROR($V1993),"",OFFSET('Smelter Look-up'!$F$4,$V1993-4,0)))</f>
        <v/>
      </c>
      <c r="H1993" s="215" t="str">
        <f aca="true">IF(ISERROR($V1993),"",OFFSET('Smelter Look-up'!$G$4,$V1993-4,0))</f>
        <v/>
      </c>
      <c r="I1993" s="216" t="str">
        <f aca="true">IF(ISERROR($V1993),"",OFFSET('Smelter Look-up'!$H$4,$V1993-4,0))</f>
        <v/>
      </c>
      <c r="J1993" s="216" t="str">
        <f aca="true">IF(ISERROR($V1993),"",OFFSET('Smelter Look-up'!$I$4,$V1993-4,0))</f>
        <v/>
      </c>
      <c r="K1993" s="217"/>
      <c r="L1993" s="217"/>
      <c r="M1993" s="217"/>
      <c r="N1993" s="217"/>
      <c r="O1993" s="217"/>
      <c r="P1993" s="218"/>
      <c r="Q1993" s="219"/>
      <c r="R1993" s="220" t="str">
        <f aca="true">IF(ISERROR($V1993),"",OFFSET('Smelter Look-up'!$C$4,$V1993-4,0)&amp;"")</f>
        <v/>
      </c>
      <c r="S1993" s="221" t="str">
        <f aca="true">IF(B1993="","",IF(ISERROR(MATCH($E1993,CL,0)),"Unknown",INDIRECT("'C'!$A$"&amp;MATCH($E1993,CL,0)+1)))</f>
        <v/>
      </c>
      <c r="T1993" s="221" t="str">
        <f aca="true">IF(B1993="","",IF(ISERROR(MATCH($J1993,SorP!$B$1:$B$6279,0)),"",INDIRECT("'SorP'!$A$"&amp;MATCH($S1993&amp;$J1993,SorP!C:C,0))))</f>
        <v/>
      </c>
      <c r="U1993" s="222"/>
      <c r="V1993" s="223" t="e">
        <f aca="false">IF(C1993="",NA(),IF(OR(C1993="Smelter not listed",C1993="Smelter not yet identified"),MATCH($B1993&amp;$D1993,'Smelter Look-up'!$J:$J,0),MATCH($B1993&amp;$C1993,'Smelter Look-up'!$J:$J,0)))</f>
        <v>#N/A</v>
      </c>
      <c r="X1993" s="179" t="n">
        <f aca="false">IF(AND(C1993="Smelter not listed",OR(LEN(D1993)=0,LEN(E1993)=0)),1,0)</f>
        <v>0</v>
      </c>
      <c r="AB1993" s="224" t="str">
        <f aca="false">B1993&amp;C1993</f>
        <v/>
      </c>
    </row>
    <row r="1994" s="179" customFormat="true" ht="20.25" hidden="false" customHeight="false" outlineLevel="0" collapsed="false">
      <c r="A1994" s="221"/>
      <c r="B1994" s="211" t="str">
        <f aca="false">IF(LEN(A1994)=0,"",INDEX('Smelter Look-up'!$A:$A,MATCH($A1994,'Smelter Look-up'!$E:$E,0)))</f>
        <v/>
      </c>
      <c r="C1994" s="212" t="str">
        <f aca="false">IF(LEN(A1994)=0,"",INDEX('Smelter Look-up'!$C:$C,MATCH($A1994,'Smelter Look-up'!$E:$E,0)))</f>
        <v/>
      </c>
      <c r="D1994" s="213"/>
      <c r="E1994" s="211" t="str">
        <f aca="true">IF(ISERROR($V1994),"",OFFSET('Smelter Look-up'!$D$4,$V1994-4,0)&amp;"")</f>
        <v/>
      </c>
      <c r="F1994" s="214" t="str">
        <f aca="true">IF(ISERROR($V1994),"",OFFSET('Smelter Look-up'!$E$4,$V1994-4,0))</f>
        <v/>
      </c>
      <c r="G1994" s="214" t="str">
        <f aca="true">IF(C1994=$X$4,IF(ISERROR($V1994),"Enter smelter details","RMI"),IF(ISERROR($V1994),"",OFFSET('Smelter Look-up'!$F$4,$V1994-4,0)))</f>
        <v/>
      </c>
      <c r="H1994" s="215" t="str">
        <f aca="true">IF(ISERROR($V1994),"",OFFSET('Smelter Look-up'!$G$4,$V1994-4,0))</f>
        <v/>
      </c>
      <c r="I1994" s="216" t="str">
        <f aca="true">IF(ISERROR($V1994),"",OFFSET('Smelter Look-up'!$H$4,$V1994-4,0))</f>
        <v/>
      </c>
      <c r="J1994" s="216" t="str">
        <f aca="true">IF(ISERROR($V1994),"",OFFSET('Smelter Look-up'!$I$4,$V1994-4,0))</f>
        <v/>
      </c>
      <c r="K1994" s="217"/>
      <c r="L1994" s="217"/>
      <c r="M1994" s="217"/>
      <c r="N1994" s="217"/>
      <c r="O1994" s="217"/>
      <c r="P1994" s="218"/>
      <c r="Q1994" s="219"/>
      <c r="R1994" s="220" t="str">
        <f aca="true">IF(ISERROR($V1994),"",OFFSET('Smelter Look-up'!$C$4,$V1994-4,0)&amp;"")</f>
        <v/>
      </c>
      <c r="S1994" s="221" t="str">
        <f aca="true">IF(B1994="","",IF(ISERROR(MATCH($E1994,CL,0)),"Unknown",INDIRECT("'C'!$A$"&amp;MATCH($E1994,CL,0)+1)))</f>
        <v/>
      </c>
      <c r="T1994" s="221" t="str">
        <f aca="true">IF(B1994="","",IF(ISERROR(MATCH($J1994,SorP!$B$1:$B$6279,0)),"",INDIRECT("'SorP'!$A$"&amp;MATCH($S1994&amp;$J1994,SorP!C:C,0))))</f>
        <v/>
      </c>
      <c r="U1994" s="222"/>
      <c r="V1994" s="223" t="e">
        <f aca="false">IF(C1994="",NA(),IF(OR(C1994="Smelter not listed",C1994="Smelter not yet identified"),MATCH($B1994&amp;$D1994,'Smelter Look-up'!$J:$J,0),MATCH($B1994&amp;$C1994,'Smelter Look-up'!$J:$J,0)))</f>
        <v>#N/A</v>
      </c>
      <c r="X1994" s="179" t="n">
        <f aca="false">IF(AND(C1994="Smelter not listed",OR(LEN(D1994)=0,LEN(E1994)=0)),1,0)</f>
        <v>0</v>
      </c>
      <c r="AB1994" s="224" t="str">
        <f aca="false">B1994&amp;C1994</f>
        <v/>
      </c>
    </row>
    <row r="1995" s="179" customFormat="true" ht="20.25" hidden="false" customHeight="false" outlineLevel="0" collapsed="false">
      <c r="A1995" s="221"/>
      <c r="B1995" s="211" t="str">
        <f aca="false">IF(LEN(A1995)=0,"",INDEX('Smelter Look-up'!$A:$A,MATCH($A1995,'Smelter Look-up'!$E:$E,0)))</f>
        <v/>
      </c>
      <c r="C1995" s="212" t="str">
        <f aca="false">IF(LEN(A1995)=0,"",INDEX('Smelter Look-up'!$C:$C,MATCH($A1995,'Smelter Look-up'!$E:$E,0)))</f>
        <v/>
      </c>
      <c r="D1995" s="213"/>
      <c r="E1995" s="211" t="str">
        <f aca="true">IF(ISERROR($V1995),"",OFFSET('Smelter Look-up'!$D$4,$V1995-4,0)&amp;"")</f>
        <v/>
      </c>
      <c r="F1995" s="214" t="str">
        <f aca="true">IF(ISERROR($V1995),"",OFFSET('Smelter Look-up'!$E$4,$V1995-4,0))</f>
        <v/>
      </c>
      <c r="G1995" s="214" t="str">
        <f aca="true">IF(C1995=$X$4,IF(ISERROR($V1995),"Enter smelter details","RMI"),IF(ISERROR($V1995),"",OFFSET('Smelter Look-up'!$F$4,$V1995-4,0)))</f>
        <v/>
      </c>
      <c r="H1995" s="215" t="str">
        <f aca="true">IF(ISERROR($V1995),"",OFFSET('Smelter Look-up'!$G$4,$V1995-4,0))</f>
        <v/>
      </c>
      <c r="I1995" s="216" t="str">
        <f aca="true">IF(ISERROR($V1995),"",OFFSET('Smelter Look-up'!$H$4,$V1995-4,0))</f>
        <v/>
      </c>
      <c r="J1995" s="216" t="str">
        <f aca="true">IF(ISERROR($V1995),"",OFFSET('Smelter Look-up'!$I$4,$V1995-4,0))</f>
        <v/>
      </c>
      <c r="K1995" s="217"/>
      <c r="L1995" s="217"/>
      <c r="M1995" s="217"/>
      <c r="N1995" s="217"/>
      <c r="O1995" s="217"/>
      <c r="P1995" s="218"/>
      <c r="Q1995" s="219"/>
      <c r="R1995" s="220" t="str">
        <f aca="true">IF(ISERROR($V1995),"",OFFSET('Smelter Look-up'!$C$4,$V1995-4,0)&amp;"")</f>
        <v/>
      </c>
      <c r="S1995" s="221" t="str">
        <f aca="true">IF(B1995="","",IF(ISERROR(MATCH($E1995,CL,0)),"Unknown",INDIRECT("'C'!$A$"&amp;MATCH($E1995,CL,0)+1)))</f>
        <v/>
      </c>
      <c r="T1995" s="221" t="str">
        <f aca="true">IF(B1995="","",IF(ISERROR(MATCH($J1995,SorP!$B$1:$B$6279,0)),"",INDIRECT("'SorP'!$A$"&amp;MATCH($S1995&amp;$J1995,SorP!C:C,0))))</f>
        <v/>
      </c>
      <c r="U1995" s="222"/>
      <c r="V1995" s="223" t="e">
        <f aca="false">IF(C1995="",NA(),IF(OR(C1995="Smelter not listed",C1995="Smelter not yet identified"),MATCH($B1995&amp;$D1995,'Smelter Look-up'!$J:$J,0),MATCH($B1995&amp;$C1995,'Smelter Look-up'!$J:$J,0)))</f>
        <v>#N/A</v>
      </c>
      <c r="X1995" s="179" t="n">
        <f aca="false">IF(AND(C1995="Smelter not listed",OR(LEN(D1995)=0,LEN(E1995)=0)),1,0)</f>
        <v>0</v>
      </c>
      <c r="AB1995" s="224" t="str">
        <f aca="false">B1995&amp;C1995</f>
        <v/>
      </c>
    </row>
    <row r="1996" s="179" customFormat="true" ht="20.25" hidden="false" customHeight="false" outlineLevel="0" collapsed="false">
      <c r="A1996" s="221"/>
      <c r="B1996" s="211" t="str">
        <f aca="false">IF(LEN(A1996)=0,"",INDEX('Smelter Look-up'!$A:$A,MATCH($A1996,'Smelter Look-up'!$E:$E,0)))</f>
        <v/>
      </c>
      <c r="C1996" s="212" t="str">
        <f aca="false">IF(LEN(A1996)=0,"",INDEX('Smelter Look-up'!$C:$C,MATCH($A1996,'Smelter Look-up'!$E:$E,0)))</f>
        <v/>
      </c>
      <c r="D1996" s="213"/>
      <c r="E1996" s="211" t="str">
        <f aca="true">IF(ISERROR($V1996),"",OFFSET('Smelter Look-up'!$D$4,$V1996-4,0)&amp;"")</f>
        <v/>
      </c>
      <c r="F1996" s="214" t="str">
        <f aca="true">IF(ISERROR($V1996),"",OFFSET('Smelter Look-up'!$E$4,$V1996-4,0))</f>
        <v/>
      </c>
      <c r="G1996" s="214" t="str">
        <f aca="true">IF(C1996=$X$4,IF(ISERROR($V1996),"Enter smelter details","RMI"),IF(ISERROR($V1996),"",OFFSET('Smelter Look-up'!$F$4,$V1996-4,0)))</f>
        <v/>
      </c>
      <c r="H1996" s="215" t="str">
        <f aca="true">IF(ISERROR($V1996),"",OFFSET('Smelter Look-up'!$G$4,$V1996-4,0))</f>
        <v/>
      </c>
      <c r="I1996" s="216" t="str">
        <f aca="true">IF(ISERROR($V1996),"",OFFSET('Smelter Look-up'!$H$4,$V1996-4,0))</f>
        <v/>
      </c>
      <c r="J1996" s="216" t="str">
        <f aca="true">IF(ISERROR($V1996),"",OFFSET('Smelter Look-up'!$I$4,$V1996-4,0))</f>
        <v/>
      </c>
      <c r="K1996" s="217"/>
      <c r="L1996" s="217"/>
      <c r="M1996" s="217"/>
      <c r="N1996" s="217"/>
      <c r="O1996" s="217"/>
      <c r="P1996" s="218"/>
      <c r="Q1996" s="219"/>
      <c r="R1996" s="220" t="str">
        <f aca="true">IF(ISERROR($V1996),"",OFFSET('Smelter Look-up'!$C$4,$V1996-4,0)&amp;"")</f>
        <v/>
      </c>
      <c r="S1996" s="221" t="str">
        <f aca="true">IF(B1996="","",IF(ISERROR(MATCH($E1996,CL,0)),"Unknown",INDIRECT("'C'!$A$"&amp;MATCH($E1996,CL,0)+1)))</f>
        <v/>
      </c>
      <c r="T1996" s="221" t="str">
        <f aca="true">IF(B1996="","",IF(ISERROR(MATCH($J1996,SorP!$B$1:$B$6279,0)),"",INDIRECT("'SorP'!$A$"&amp;MATCH($S1996&amp;$J1996,SorP!C:C,0))))</f>
        <v/>
      </c>
      <c r="U1996" s="222"/>
      <c r="V1996" s="223" t="e">
        <f aca="false">IF(C1996="",NA(),IF(OR(C1996="Smelter not listed",C1996="Smelter not yet identified"),MATCH($B1996&amp;$D1996,'Smelter Look-up'!$J:$J,0),MATCH($B1996&amp;$C1996,'Smelter Look-up'!$J:$J,0)))</f>
        <v>#N/A</v>
      </c>
      <c r="X1996" s="179" t="n">
        <f aca="false">IF(AND(C1996="Smelter not listed",OR(LEN(D1996)=0,LEN(E1996)=0)),1,0)</f>
        <v>0</v>
      </c>
      <c r="AB1996" s="224" t="str">
        <f aca="false">B1996&amp;C1996</f>
        <v/>
      </c>
    </row>
    <row r="1997" s="179" customFormat="true" ht="20.25" hidden="false" customHeight="false" outlineLevel="0" collapsed="false">
      <c r="A1997" s="221"/>
      <c r="B1997" s="211" t="str">
        <f aca="false">IF(LEN(A1997)=0,"",INDEX('Smelter Look-up'!$A:$A,MATCH($A1997,'Smelter Look-up'!$E:$E,0)))</f>
        <v/>
      </c>
      <c r="C1997" s="212" t="str">
        <f aca="false">IF(LEN(A1997)=0,"",INDEX('Smelter Look-up'!$C:$C,MATCH($A1997,'Smelter Look-up'!$E:$E,0)))</f>
        <v/>
      </c>
      <c r="D1997" s="213"/>
      <c r="E1997" s="211" t="str">
        <f aca="true">IF(ISERROR($V1997),"",OFFSET('Smelter Look-up'!$D$4,$V1997-4,0)&amp;"")</f>
        <v/>
      </c>
      <c r="F1997" s="214" t="str">
        <f aca="true">IF(ISERROR($V1997),"",OFFSET('Smelter Look-up'!$E$4,$V1997-4,0))</f>
        <v/>
      </c>
      <c r="G1997" s="214" t="str">
        <f aca="true">IF(C1997=$X$4,IF(ISERROR($V1997),"Enter smelter details","RMI"),IF(ISERROR($V1997),"",OFFSET('Smelter Look-up'!$F$4,$V1997-4,0)))</f>
        <v/>
      </c>
      <c r="H1997" s="215" t="str">
        <f aca="true">IF(ISERROR($V1997),"",OFFSET('Smelter Look-up'!$G$4,$V1997-4,0))</f>
        <v/>
      </c>
      <c r="I1997" s="216" t="str">
        <f aca="true">IF(ISERROR($V1997),"",OFFSET('Smelter Look-up'!$H$4,$V1997-4,0))</f>
        <v/>
      </c>
      <c r="J1997" s="216" t="str">
        <f aca="true">IF(ISERROR($V1997),"",OFFSET('Smelter Look-up'!$I$4,$V1997-4,0))</f>
        <v/>
      </c>
      <c r="K1997" s="217"/>
      <c r="L1997" s="217"/>
      <c r="M1997" s="217"/>
      <c r="N1997" s="217"/>
      <c r="O1997" s="217"/>
      <c r="P1997" s="218"/>
      <c r="Q1997" s="219"/>
      <c r="R1997" s="220" t="str">
        <f aca="true">IF(ISERROR($V1997),"",OFFSET('Smelter Look-up'!$C$4,$V1997-4,0)&amp;"")</f>
        <v/>
      </c>
      <c r="S1997" s="221" t="str">
        <f aca="true">IF(B1997="","",IF(ISERROR(MATCH($E1997,CL,0)),"Unknown",INDIRECT("'C'!$A$"&amp;MATCH($E1997,CL,0)+1)))</f>
        <v/>
      </c>
      <c r="T1997" s="221" t="str">
        <f aca="true">IF(B1997="","",IF(ISERROR(MATCH($J1997,SorP!$B$1:$B$6279,0)),"",INDIRECT("'SorP'!$A$"&amp;MATCH($S1997&amp;$J1997,SorP!C:C,0))))</f>
        <v/>
      </c>
      <c r="U1997" s="222"/>
      <c r="V1997" s="223" t="e">
        <f aca="false">IF(C1997="",NA(),IF(OR(C1997="Smelter not listed",C1997="Smelter not yet identified"),MATCH($B1997&amp;$D1997,'Smelter Look-up'!$J:$J,0),MATCH($B1997&amp;$C1997,'Smelter Look-up'!$J:$J,0)))</f>
        <v>#N/A</v>
      </c>
      <c r="X1997" s="179" t="n">
        <f aca="false">IF(AND(C1997="Smelter not listed",OR(LEN(D1997)=0,LEN(E1997)=0)),1,0)</f>
        <v>0</v>
      </c>
      <c r="AB1997" s="224" t="str">
        <f aca="false">B1997&amp;C1997</f>
        <v/>
      </c>
    </row>
    <row r="1998" s="179" customFormat="true" ht="20.25" hidden="false" customHeight="false" outlineLevel="0" collapsed="false">
      <c r="A1998" s="221"/>
      <c r="B1998" s="211" t="str">
        <f aca="false">IF(LEN(A1998)=0,"",INDEX('Smelter Look-up'!$A:$A,MATCH($A1998,'Smelter Look-up'!$E:$E,0)))</f>
        <v/>
      </c>
      <c r="C1998" s="212" t="str">
        <f aca="false">IF(LEN(A1998)=0,"",INDEX('Smelter Look-up'!$C:$C,MATCH($A1998,'Smelter Look-up'!$E:$E,0)))</f>
        <v/>
      </c>
      <c r="D1998" s="213"/>
      <c r="E1998" s="211" t="str">
        <f aca="true">IF(ISERROR($V1998),"",OFFSET('Smelter Look-up'!$D$4,$V1998-4,0)&amp;"")</f>
        <v/>
      </c>
      <c r="F1998" s="214" t="str">
        <f aca="true">IF(ISERROR($V1998),"",OFFSET('Smelter Look-up'!$E$4,$V1998-4,0))</f>
        <v/>
      </c>
      <c r="G1998" s="214" t="str">
        <f aca="true">IF(C1998=$X$4,IF(ISERROR($V1998),"Enter smelter details","RMI"),IF(ISERROR($V1998),"",OFFSET('Smelter Look-up'!$F$4,$V1998-4,0)))</f>
        <v/>
      </c>
      <c r="H1998" s="215" t="str">
        <f aca="true">IF(ISERROR($V1998),"",OFFSET('Smelter Look-up'!$G$4,$V1998-4,0))</f>
        <v/>
      </c>
      <c r="I1998" s="216" t="str">
        <f aca="true">IF(ISERROR($V1998),"",OFFSET('Smelter Look-up'!$H$4,$V1998-4,0))</f>
        <v/>
      </c>
      <c r="J1998" s="216" t="str">
        <f aca="true">IF(ISERROR($V1998),"",OFFSET('Smelter Look-up'!$I$4,$V1998-4,0))</f>
        <v/>
      </c>
      <c r="K1998" s="217"/>
      <c r="L1998" s="217"/>
      <c r="M1998" s="217"/>
      <c r="N1998" s="217"/>
      <c r="O1998" s="217"/>
      <c r="P1998" s="218"/>
      <c r="Q1998" s="219"/>
      <c r="R1998" s="220" t="str">
        <f aca="true">IF(ISERROR($V1998),"",OFFSET('Smelter Look-up'!$C$4,$V1998-4,0)&amp;"")</f>
        <v/>
      </c>
      <c r="S1998" s="221" t="str">
        <f aca="true">IF(B1998="","",IF(ISERROR(MATCH($E1998,CL,0)),"Unknown",INDIRECT("'C'!$A$"&amp;MATCH($E1998,CL,0)+1)))</f>
        <v/>
      </c>
      <c r="T1998" s="221" t="str">
        <f aca="true">IF(B1998="","",IF(ISERROR(MATCH($J1998,SorP!$B$1:$B$6279,0)),"",INDIRECT("'SorP'!$A$"&amp;MATCH($S1998&amp;$J1998,SorP!C:C,0))))</f>
        <v/>
      </c>
      <c r="U1998" s="222"/>
      <c r="V1998" s="223" t="e">
        <f aca="false">IF(C1998="",NA(),IF(OR(C1998="Smelter not listed",C1998="Smelter not yet identified"),MATCH($B1998&amp;$D1998,'Smelter Look-up'!$J:$J,0),MATCH($B1998&amp;$C1998,'Smelter Look-up'!$J:$J,0)))</f>
        <v>#N/A</v>
      </c>
      <c r="X1998" s="179" t="n">
        <f aca="false">IF(AND(C1998="Smelter not listed",OR(LEN(D1998)=0,LEN(E1998)=0)),1,0)</f>
        <v>0</v>
      </c>
      <c r="AB1998" s="224" t="str">
        <f aca="false">B1998&amp;C1998</f>
        <v/>
      </c>
    </row>
    <row r="1999" s="179" customFormat="true" ht="20.25" hidden="false" customHeight="false" outlineLevel="0" collapsed="false">
      <c r="A1999" s="221"/>
      <c r="B1999" s="211" t="str">
        <f aca="false">IF(LEN(A1999)=0,"",INDEX('Smelter Look-up'!$A:$A,MATCH($A1999,'Smelter Look-up'!$E:$E,0)))</f>
        <v/>
      </c>
      <c r="C1999" s="212" t="str">
        <f aca="false">IF(LEN(A1999)=0,"",INDEX('Smelter Look-up'!$C:$C,MATCH($A1999,'Smelter Look-up'!$E:$E,0)))</f>
        <v/>
      </c>
      <c r="D1999" s="213"/>
      <c r="E1999" s="211" t="str">
        <f aca="true">IF(ISERROR($V1999),"",OFFSET('Smelter Look-up'!$D$4,$V1999-4,0)&amp;"")</f>
        <v/>
      </c>
      <c r="F1999" s="214" t="str">
        <f aca="true">IF(ISERROR($V1999),"",OFFSET('Smelter Look-up'!$E$4,$V1999-4,0))</f>
        <v/>
      </c>
      <c r="G1999" s="214" t="str">
        <f aca="true">IF(C1999=$X$4,IF(ISERROR($V1999),"Enter smelter details","RMI"),IF(ISERROR($V1999),"",OFFSET('Smelter Look-up'!$F$4,$V1999-4,0)))</f>
        <v/>
      </c>
      <c r="H1999" s="215" t="str">
        <f aca="true">IF(ISERROR($V1999),"",OFFSET('Smelter Look-up'!$G$4,$V1999-4,0))</f>
        <v/>
      </c>
      <c r="I1999" s="216" t="str">
        <f aca="true">IF(ISERROR($V1999),"",OFFSET('Smelter Look-up'!$H$4,$V1999-4,0))</f>
        <v/>
      </c>
      <c r="J1999" s="216" t="str">
        <f aca="true">IF(ISERROR($V1999),"",OFFSET('Smelter Look-up'!$I$4,$V1999-4,0))</f>
        <v/>
      </c>
      <c r="K1999" s="217"/>
      <c r="L1999" s="217"/>
      <c r="M1999" s="217"/>
      <c r="N1999" s="217"/>
      <c r="O1999" s="217"/>
      <c r="P1999" s="218"/>
      <c r="Q1999" s="219"/>
      <c r="R1999" s="220" t="str">
        <f aca="true">IF(ISERROR($V1999),"",OFFSET('Smelter Look-up'!$C$4,$V1999-4,0)&amp;"")</f>
        <v/>
      </c>
      <c r="S1999" s="221" t="str">
        <f aca="true">IF(B1999="","",IF(ISERROR(MATCH($E1999,CL,0)),"Unknown",INDIRECT("'C'!$A$"&amp;MATCH($E1999,CL,0)+1)))</f>
        <v/>
      </c>
      <c r="T1999" s="221" t="str">
        <f aca="true">IF(B1999="","",IF(ISERROR(MATCH($J1999,SorP!$B$1:$B$6279,0)),"",INDIRECT("'SorP'!$A$"&amp;MATCH($S1999&amp;$J1999,SorP!C:C,0))))</f>
        <v/>
      </c>
      <c r="U1999" s="222"/>
      <c r="V1999" s="223" t="e">
        <f aca="false">IF(C1999="",NA(),IF(OR(C1999="Smelter not listed",C1999="Smelter not yet identified"),MATCH($B1999&amp;$D1999,'Smelter Look-up'!$J:$J,0),MATCH($B1999&amp;$C1999,'Smelter Look-up'!$J:$J,0)))</f>
        <v>#N/A</v>
      </c>
      <c r="X1999" s="179" t="n">
        <f aca="false">IF(AND(C1999="Smelter not listed",OR(LEN(D1999)=0,LEN(E1999)=0)),1,0)</f>
        <v>0</v>
      </c>
      <c r="AB1999" s="224" t="str">
        <f aca="false">B1999&amp;C1999</f>
        <v/>
      </c>
    </row>
    <row r="2000" s="179" customFormat="true" ht="20.25" hidden="false" customHeight="false" outlineLevel="0" collapsed="false">
      <c r="A2000" s="221"/>
      <c r="B2000" s="211" t="str">
        <f aca="false">IF(LEN(A2000)=0,"",INDEX('Smelter Look-up'!$A:$A,MATCH($A2000,'Smelter Look-up'!$E:$E,0)))</f>
        <v/>
      </c>
      <c r="C2000" s="212" t="str">
        <f aca="false">IF(LEN(A2000)=0,"",INDEX('Smelter Look-up'!$C:$C,MATCH($A2000,'Smelter Look-up'!$E:$E,0)))</f>
        <v/>
      </c>
      <c r="D2000" s="213"/>
      <c r="E2000" s="211" t="str">
        <f aca="true">IF(ISERROR($V2000),"",OFFSET('Smelter Look-up'!$D$4,$V2000-4,0)&amp;"")</f>
        <v/>
      </c>
      <c r="F2000" s="214" t="str">
        <f aca="true">IF(ISERROR($V2000),"",OFFSET('Smelter Look-up'!$E$4,$V2000-4,0))</f>
        <v/>
      </c>
      <c r="G2000" s="214" t="str">
        <f aca="true">IF(C2000=$X$4,IF(ISERROR($V2000),"Enter smelter details","RMI"),IF(ISERROR($V2000),"",OFFSET('Smelter Look-up'!$F$4,$V2000-4,0)))</f>
        <v/>
      </c>
      <c r="H2000" s="215" t="str">
        <f aca="true">IF(ISERROR($V2000),"",OFFSET('Smelter Look-up'!$G$4,$V2000-4,0))</f>
        <v/>
      </c>
      <c r="I2000" s="216" t="str">
        <f aca="true">IF(ISERROR($V2000),"",OFFSET('Smelter Look-up'!$H$4,$V2000-4,0))</f>
        <v/>
      </c>
      <c r="J2000" s="216" t="str">
        <f aca="true">IF(ISERROR($V2000),"",OFFSET('Smelter Look-up'!$I$4,$V2000-4,0))</f>
        <v/>
      </c>
      <c r="K2000" s="217"/>
      <c r="L2000" s="217"/>
      <c r="M2000" s="217"/>
      <c r="N2000" s="217"/>
      <c r="O2000" s="217"/>
      <c r="P2000" s="218"/>
      <c r="Q2000" s="219"/>
      <c r="R2000" s="220" t="str">
        <f aca="true">IF(ISERROR($V2000),"",OFFSET('Smelter Look-up'!$C$4,$V2000-4,0)&amp;"")</f>
        <v/>
      </c>
      <c r="S2000" s="221" t="str">
        <f aca="true">IF(B2000="","",IF(ISERROR(MATCH($E2000,CL,0)),"Unknown",INDIRECT("'C'!$A$"&amp;MATCH($E2000,CL,0)+1)))</f>
        <v/>
      </c>
      <c r="T2000" s="221" t="str">
        <f aca="true">IF(B2000="","",IF(ISERROR(MATCH($J2000,SorP!$B$1:$B$6279,0)),"",INDIRECT("'SorP'!$A$"&amp;MATCH($S2000&amp;$J2000,SorP!C:C,0))))</f>
        <v/>
      </c>
      <c r="U2000" s="222"/>
      <c r="V2000" s="223" t="e">
        <f aca="false">IF(C2000="",NA(),IF(OR(C2000="Smelter not listed",C2000="Smelter not yet identified"),MATCH($B2000&amp;$D2000,'Smelter Look-up'!$J:$J,0),MATCH($B2000&amp;$C2000,'Smelter Look-up'!$J:$J,0)))</f>
        <v>#N/A</v>
      </c>
      <c r="X2000" s="179" t="n">
        <f aca="false">IF(AND(C2000="Smelter not listed",OR(LEN(D2000)=0,LEN(E2000)=0)),1,0)</f>
        <v>0</v>
      </c>
      <c r="AB2000" s="224" t="str">
        <f aca="false">B2000&amp;C2000</f>
        <v/>
      </c>
    </row>
    <row r="2001" s="179" customFormat="true" ht="20.25" hidden="false" customHeight="false" outlineLevel="0" collapsed="false">
      <c r="A2001" s="221"/>
      <c r="B2001" s="211" t="str">
        <f aca="false">IF(LEN(A2001)=0,"",INDEX('Smelter Look-up'!$A:$A,MATCH($A2001,'Smelter Look-up'!$E:$E,0)))</f>
        <v/>
      </c>
      <c r="C2001" s="212" t="str">
        <f aca="false">IF(LEN(A2001)=0,"",INDEX('Smelter Look-up'!$C:$C,MATCH($A2001,'Smelter Look-up'!$E:$E,0)))</f>
        <v/>
      </c>
      <c r="D2001" s="213"/>
      <c r="E2001" s="211" t="str">
        <f aca="true">IF(ISERROR($V2001),"",OFFSET('Smelter Look-up'!$D$4,$V2001-4,0)&amp;"")</f>
        <v/>
      </c>
      <c r="F2001" s="214" t="str">
        <f aca="true">IF(ISERROR($V2001),"",OFFSET('Smelter Look-up'!$E$4,$V2001-4,0))</f>
        <v/>
      </c>
      <c r="G2001" s="214" t="str">
        <f aca="true">IF(C2001=$X$4,IF(ISERROR($V2001),"Enter smelter details","RMI"),IF(ISERROR($V2001),"",OFFSET('Smelter Look-up'!$F$4,$V2001-4,0)))</f>
        <v/>
      </c>
      <c r="H2001" s="215" t="str">
        <f aca="true">IF(ISERROR($V2001),"",OFFSET('Smelter Look-up'!$G$4,$V2001-4,0))</f>
        <v/>
      </c>
      <c r="I2001" s="216" t="str">
        <f aca="true">IF(ISERROR($V2001),"",OFFSET('Smelter Look-up'!$H$4,$V2001-4,0))</f>
        <v/>
      </c>
      <c r="J2001" s="216" t="str">
        <f aca="true">IF(ISERROR($V2001),"",OFFSET('Smelter Look-up'!$I$4,$V2001-4,0))</f>
        <v/>
      </c>
      <c r="K2001" s="217"/>
      <c r="L2001" s="217"/>
      <c r="M2001" s="217"/>
      <c r="N2001" s="217"/>
      <c r="O2001" s="217"/>
      <c r="P2001" s="218"/>
      <c r="Q2001" s="219"/>
      <c r="R2001" s="220" t="str">
        <f aca="true">IF(ISERROR($V2001),"",OFFSET('Smelter Look-up'!$C$4,$V2001-4,0)&amp;"")</f>
        <v/>
      </c>
      <c r="S2001" s="221" t="str">
        <f aca="true">IF(B2001="","",IF(ISERROR(MATCH($E2001,CL,0)),"Unknown",INDIRECT("'C'!$A$"&amp;MATCH($E2001,CL,0)+1)))</f>
        <v/>
      </c>
      <c r="T2001" s="221" t="str">
        <f aca="true">IF(B2001="","",IF(ISERROR(MATCH($J2001,SorP!$B$1:$B$6279,0)),"",INDIRECT("'SorP'!$A$"&amp;MATCH($S2001&amp;$J2001,SorP!C:C,0))))</f>
        <v/>
      </c>
      <c r="U2001" s="222"/>
      <c r="V2001" s="223" t="e">
        <f aca="false">IF(C2001="",NA(),IF(OR(C2001="Smelter not listed",C2001="Smelter not yet identified"),MATCH($B2001&amp;$D2001,'Smelter Look-up'!$J:$J,0),MATCH($B2001&amp;$C2001,'Smelter Look-up'!$J:$J,0)))</f>
        <v>#N/A</v>
      </c>
      <c r="X2001" s="179" t="n">
        <f aca="false">IF(AND(C2001="Smelter not listed",OR(LEN(D2001)=0,LEN(E2001)=0)),1,0)</f>
        <v>0</v>
      </c>
      <c r="AB2001" s="224" t="str">
        <f aca="false">B2001&amp;C2001</f>
        <v/>
      </c>
    </row>
    <row r="2002" s="179" customFormat="true" ht="20.25" hidden="false" customHeight="false" outlineLevel="0" collapsed="false">
      <c r="A2002" s="221"/>
      <c r="B2002" s="211" t="str">
        <f aca="false">IF(LEN(A2002)=0,"",INDEX('Smelter Look-up'!$A:$A,MATCH($A2002,'Smelter Look-up'!$E:$E,0)))</f>
        <v/>
      </c>
      <c r="C2002" s="212" t="str">
        <f aca="false">IF(LEN(A2002)=0,"",INDEX('Smelter Look-up'!$C:$C,MATCH($A2002,'Smelter Look-up'!$E:$E,0)))</f>
        <v/>
      </c>
      <c r="D2002" s="213"/>
      <c r="E2002" s="211" t="str">
        <f aca="true">IF(ISERROR($V2002),"",OFFSET('Smelter Look-up'!$D$4,$V2002-4,0)&amp;"")</f>
        <v/>
      </c>
      <c r="F2002" s="214" t="str">
        <f aca="true">IF(ISERROR($V2002),"",OFFSET('Smelter Look-up'!$E$4,$V2002-4,0))</f>
        <v/>
      </c>
      <c r="G2002" s="214" t="str">
        <f aca="true">IF(C2002=$X$4,IF(ISERROR($V2002),"Enter smelter details","RMI"),IF(ISERROR($V2002),"",OFFSET('Smelter Look-up'!$F$4,$V2002-4,0)))</f>
        <v/>
      </c>
      <c r="H2002" s="215" t="str">
        <f aca="true">IF(ISERROR($V2002),"",OFFSET('Smelter Look-up'!$G$4,$V2002-4,0))</f>
        <v/>
      </c>
      <c r="I2002" s="216" t="str">
        <f aca="true">IF(ISERROR($V2002),"",OFFSET('Smelter Look-up'!$H$4,$V2002-4,0))</f>
        <v/>
      </c>
      <c r="J2002" s="216" t="str">
        <f aca="true">IF(ISERROR($V2002),"",OFFSET('Smelter Look-up'!$I$4,$V2002-4,0))</f>
        <v/>
      </c>
      <c r="K2002" s="217"/>
      <c r="L2002" s="217"/>
      <c r="M2002" s="217"/>
      <c r="N2002" s="217"/>
      <c r="O2002" s="217"/>
      <c r="P2002" s="218"/>
      <c r="Q2002" s="219"/>
      <c r="R2002" s="220" t="str">
        <f aca="true">IF(ISERROR($V2002),"",OFFSET('Smelter Look-up'!$C$4,$V2002-4,0)&amp;"")</f>
        <v/>
      </c>
      <c r="S2002" s="221" t="str">
        <f aca="true">IF(B2002="","",IF(ISERROR(MATCH($E2002,CL,0)),"Unknown",INDIRECT("'C'!$A$"&amp;MATCH($E2002,CL,0)+1)))</f>
        <v/>
      </c>
      <c r="T2002" s="221" t="str">
        <f aca="true">IF(B2002="","",IF(ISERROR(MATCH($J2002,SorP!$B$1:$B$6279,0)),"",INDIRECT("'SorP'!$A$"&amp;MATCH($S2002&amp;$J2002,SorP!C:C,0))))</f>
        <v/>
      </c>
      <c r="U2002" s="222"/>
      <c r="V2002" s="223" t="e">
        <f aca="false">IF(C2002="",NA(),IF(OR(C2002="Smelter not listed",C2002="Smelter not yet identified"),MATCH($B2002&amp;$D2002,'Smelter Look-up'!$J:$J,0),MATCH($B2002&amp;$C2002,'Smelter Look-up'!$J:$J,0)))</f>
        <v>#N/A</v>
      </c>
      <c r="X2002" s="179" t="n">
        <f aca="false">IF(AND(C2002="Smelter not listed",OR(LEN(D2002)=0,LEN(E2002)=0)),1,0)</f>
        <v>0</v>
      </c>
      <c r="AB2002" s="224" t="str">
        <f aca="false">B2002&amp;C2002</f>
        <v/>
      </c>
    </row>
    <row r="2003" s="179" customFormat="true" ht="20.25" hidden="false" customHeight="false" outlineLevel="0" collapsed="false">
      <c r="A2003" s="221"/>
      <c r="B2003" s="211" t="str">
        <f aca="false">IF(LEN(A2003)=0,"",INDEX('Smelter Look-up'!$A:$A,MATCH($A2003,'Smelter Look-up'!$E:$E,0)))</f>
        <v/>
      </c>
      <c r="C2003" s="212" t="str">
        <f aca="false">IF(LEN(A2003)=0,"",INDEX('Smelter Look-up'!$C:$C,MATCH($A2003,'Smelter Look-up'!$E:$E,0)))</f>
        <v/>
      </c>
      <c r="D2003" s="213"/>
      <c r="E2003" s="211" t="str">
        <f aca="true">IF(ISERROR($V2003),"",OFFSET('Smelter Look-up'!$D$4,$V2003-4,0)&amp;"")</f>
        <v/>
      </c>
      <c r="F2003" s="214" t="str">
        <f aca="true">IF(ISERROR($V2003),"",OFFSET('Smelter Look-up'!$E$4,$V2003-4,0))</f>
        <v/>
      </c>
      <c r="G2003" s="214" t="str">
        <f aca="true">IF(C2003=$X$4,IF(ISERROR($V2003),"Enter smelter details","RMI"),IF(ISERROR($V2003),"",OFFSET('Smelter Look-up'!$F$4,$V2003-4,0)))</f>
        <v/>
      </c>
      <c r="H2003" s="215" t="str">
        <f aca="true">IF(ISERROR($V2003),"",OFFSET('Smelter Look-up'!$G$4,$V2003-4,0))</f>
        <v/>
      </c>
      <c r="I2003" s="216" t="str">
        <f aca="true">IF(ISERROR($V2003),"",OFFSET('Smelter Look-up'!$H$4,$V2003-4,0))</f>
        <v/>
      </c>
      <c r="J2003" s="216" t="str">
        <f aca="true">IF(ISERROR($V2003),"",OFFSET('Smelter Look-up'!$I$4,$V2003-4,0))</f>
        <v/>
      </c>
      <c r="K2003" s="217"/>
      <c r="L2003" s="217"/>
      <c r="M2003" s="217"/>
      <c r="N2003" s="217"/>
      <c r="O2003" s="217"/>
      <c r="P2003" s="218"/>
      <c r="Q2003" s="219"/>
      <c r="R2003" s="220" t="str">
        <f aca="true">IF(ISERROR($V2003),"",OFFSET('Smelter Look-up'!$C$4,$V2003-4,0)&amp;"")</f>
        <v/>
      </c>
      <c r="S2003" s="221" t="str">
        <f aca="true">IF(B2003="","",IF(ISERROR(MATCH($E2003,CL,0)),"Unknown",INDIRECT("'C'!$A$"&amp;MATCH($E2003,CL,0)+1)))</f>
        <v/>
      </c>
      <c r="T2003" s="221" t="str">
        <f aca="true">IF(B2003="","",IF(ISERROR(MATCH($J2003,SorP!$B$1:$B$6279,0)),"",INDIRECT("'SorP'!$A$"&amp;MATCH($S2003&amp;$J2003,SorP!C:C,0))))</f>
        <v/>
      </c>
      <c r="U2003" s="222"/>
      <c r="V2003" s="223" t="e">
        <f aca="false">IF(C2003="",NA(),IF(OR(C2003="Smelter not listed",C2003="Smelter not yet identified"),MATCH($B2003&amp;$D2003,'Smelter Look-up'!$J:$J,0),MATCH($B2003&amp;$C2003,'Smelter Look-up'!$J:$J,0)))</f>
        <v>#N/A</v>
      </c>
      <c r="X2003" s="179" t="n">
        <f aca="false">IF(AND(C2003="Smelter not listed",OR(LEN(D2003)=0,LEN(E2003)=0)),1,0)</f>
        <v>0</v>
      </c>
      <c r="AB2003" s="224" t="str">
        <f aca="false">B2003&amp;C2003</f>
        <v/>
      </c>
    </row>
    <row r="2004" s="179" customFormat="true" ht="20.25" hidden="false" customHeight="false" outlineLevel="0" collapsed="false">
      <c r="A2004" s="221"/>
      <c r="B2004" s="211" t="str">
        <f aca="false">IF(LEN(A2004)=0,"",INDEX('Smelter Look-up'!$A:$A,MATCH($A2004,'Smelter Look-up'!$E:$E,0)))</f>
        <v/>
      </c>
      <c r="C2004" s="212" t="str">
        <f aca="false">IF(LEN(A2004)=0,"",INDEX('Smelter Look-up'!$C:$C,MATCH($A2004,'Smelter Look-up'!$E:$E,0)))</f>
        <v/>
      </c>
      <c r="D2004" s="213"/>
      <c r="E2004" s="211" t="str">
        <f aca="true">IF(ISERROR($V2004),"",OFFSET('Smelter Look-up'!$D$4,$V2004-4,0)&amp;"")</f>
        <v/>
      </c>
      <c r="F2004" s="214" t="str">
        <f aca="true">IF(ISERROR($V2004),"",OFFSET('Smelter Look-up'!$E$4,$V2004-4,0))</f>
        <v/>
      </c>
      <c r="G2004" s="214" t="str">
        <f aca="true">IF(C2004=$X$4,IF(ISERROR($V2004),"Enter smelter details","RMI"),IF(ISERROR($V2004),"",OFFSET('Smelter Look-up'!$F$4,$V2004-4,0)))</f>
        <v/>
      </c>
      <c r="H2004" s="215" t="str">
        <f aca="true">IF(ISERROR($V2004),"",OFFSET('Smelter Look-up'!$G$4,$V2004-4,0))</f>
        <v/>
      </c>
      <c r="I2004" s="216" t="str">
        <f aca="true">IF(ISERROR($V2004),"",OFFSET('Smelter Look-up'!$H$4,$V2004-4,0))</f>
        <v/>
      </c>
      <c r="J2004" s="216" t="str">
        <f aca="true">IF(ISERROR($V2004),"",OFFSET('Smelter Look-up'!$I$4,$V2004-4,0))</f>
        <v/>
      </c>
      <c r="K2004" s="217"/>
      <c r="L2004" s="217"/>
      <c r="M2004" s="217"/>
      <c r="N2004" s="217"/>
      <c r="O2004" s="217"/>
      <c r="P2004" s="218"/>
      <c r="Q2004" s="219"/>
      <c r="R2004" s="220" t="str">
        <f aca="true">IF(ISERROR($V2004),"",OFFSET('Smelter Look-up'!$C$4,$V2004-4,0)&amp;"")</f>
        <v/>
      </c>
      <c r="S2004" s="221" t="str">
        <f aca="true">IF(B2004="","",IF(ISERROR(MATCH($E2004,CL,0)),"Unknown",INDIRECT("'C'!$A$"&amp;MATCH($E2004,CL,0)+1)))</f>
        <v/>
      </c>
      <c r="T2004" s="221" t="str">
        <f aca="true">IF(B2004="","",IF(ISERROR(MATCH($J2004,SorP!$B$1:$B$6279,0)),"",INDIRECT("'SorP'!$A$"&amp;MATCH($S2004&amp;$J2004,SorP!C:C,0))))</f>
        <v/>
      </c>
      <c r="U2004" s="222"/>
      <c r="V2004" s="223" t="e">
        <f aca="false">IF(C2004="",NA(),IF(OR(C2004="Smelter not listed",C2004="Smelter not yet identified"),MATCH($B2004&amp;$D2004,'Smelter Look-up'!$J:$J,0),MATCH($B2004&amp;$C2004,'Smelter Look-up'!$J:$J,0)))</f>
        <v>#N/A</v>
      </c>
      <c r="X2004" s="179" t="n">
        <f aca="false">IF(AND(C2004="Smelter not listed",OR(LEN(D2004)=0,LEN(E2004)=0)),1,0)</f>
        <v>0</v>
      </c>
      <c r="AB2004" s="224" t="str">
        <f aca="false">B2004&amp;C2004</f>
        <v/>
      </c>
    </row>
    <row r="2005" s="179" customFormat="true" ht="20.25" hidden="false" customHeight="false" outlineLevel="0" collapsed="false">
      <c r="A2005" s="221"/>
      <c r="B2005" s="211" t="str">
        <f aca="false">IF(LEN(A2005)=0,"",INDEX('Smelter Look-up'!$A:$A,MATCH($A2005,'Smelter Look-up'!$E:$E,0)))</f>
        <v/>
      </c>
      <c r="C2005" s="212" t="str">
        <f aca="false">IF(LEN(A2005)=0,"",INDEX('Smelter Look-up'!$C:$C,MATCH($A2005,'Smelter Look-up'!$E:$E,0)))</f>
        <v/>
      </c>
      <c r="D2005" s="213"/>
      <c r="E2005" s="211" t="str">
        <f aca="true">IF(ISERROR($V2005),"",OFFSET('Smelter Look-up'!$D$4,$V2005-4,0)&amp;"")</f>
        <v/>
      </c>
      <c r="F2005" s="214" t="str">
        <f aca="true">IF(ISERROR($V2005),"",OFFSET('Smelter Look-up'!$E$4,$V2005-4,0))</f>
        <v/>
      </c>
      <c r="G2005" s="214" t="str">
        <f aca="true">IF(C2005=$X$4,IF(ISERROR($V2005),"Enter smelter details","RMI"),IF(ISERROR($V2005),"",OFFSET('Smelter Look-up'!$F$4,$V2005-4,0)))</f>
        <v/>
      </c>
      <c r="H2005" s="215" t="str">
        <f aca="true">IF(ISERROR($V2005),"",OFFSET('Smelter Look-up'!$G$4,$V2005-4,0))</f>
        <v/>
      </c>
      <c r="I2005" s="216" t="str">
        <f aca="true">IF(ISERROR($V2005),"",OFFSET('Smelter Look-up'!$H$4,$V2005-4,0))</f>
        <v/>
      </c>
      <c r="J2005" s="216" t="str">
        <f aca="true">IF(ISERROR($V2005),"",OFFSET('Smelter Look-up'!$I$4,$V2005-4,0))</f>
        <v/>
      </c>
      <c r="K2005" s="217"/>
      <c r="L2005" s="217"/>
      <c r="M2005" s="217"/>
      <c r="N2005" s="217"/>
      <c r="O2005" s="217"/>
      <c r="P2005" s="218"/>
      <c r="Q2005" s="219"/>
      <c r="R2005" s="220" t="str">
        <f aca="true">IF(ISERROR($V2005),"",OFFSET('Smelter Look-up'!$C$4,$V2005-4,0)&amp;"")</f>
        <v/>
      </c>
      <c r="S2005" s="221" t="str">
        <f aca="true">IF(B2005="","",IF(ISERROR(MATCH($E2005,CL,0)),"Unknown",INDIRECT("'C'!$A$"&amp;MATCH($E2005,CL,0)+1)))</f>
        <v/>
      </c>
      <c r="T2005" s="221" t="str">
        <f aca="true">IF(B2005="","",IF(ISERROR(MATCH($J2005,SorP!$B$1:$B$6279,0)),"",INDIRECT("'SorP'!$A$"&amp;MATCH($S2005&amp;$J2005,SorP!C:C,0))))</f>
        <v/>
      </c>
      <c r="U2005" s="222"/>
      <c r="V2005" s="223" t="e">
        <f aca="false">IF(C2005="",NA(),IF(OR(C2005="Smelter not listed",C2005="Smelter not yet identified"),MATCH($B2005&amp;$D2005,'Smelter Look-up'!$J:$J,0),MATCH($B2005&amp;$C2005,'Smelter Look-up'!$J:$J,0)))</f>
        <v>#N/A</v>
      </c>
      <c r="X2005" s="179" t="n">
        <f aca="false">IF(AND(C2005="Smelter not listed",OR(LEN(D2005)=0,LEN(E2005)=0)),1,0)</f>
        <v>0</v>
      </c>
      <c r="AB2005" s="224" t="str">
        <f aca="false">B2005&amp;C2005</f>
        <v/>
      </c>
    </row>
    <row r="2006" s="179" customFormat="true" ht="20.25" hidden="false" customHeight="false" outlineLevel="0" collapsed="false">
      <c r="A2006" s="221"/>
      <c r="B2006" s="211" t="str">
        <f aca="false">IF(LEN(A2006)=0,"",INDEX('Smelter Look-up'!$A:$A,MATCH($A2006,'Smelter Look-up'!$E:$E,0)))</f>
        <v/>
      </c>
      <c r="C2006" s="212" t="str">
        <f aca="false">IF(LEN(A2006)=0,"",INDEX('Smelter Look-up'!$C:$C,MATCH($A2006,'Smelter Look-up'!$E:$E,0)))</f>
        <v/>
      </c>
      <c r="D2006" s="213"/>
      <c r="E2006" s="211" t="str">
        <f aca="true">IF(ISERROR($V2006),"",OFFSET('Smelter Look-up'!$D$4,$V2006-4,0)&amp;"")</f>
        <v/>
      </c>
      <c r="F2006" s="214" t="str">
        <f aca="true">IF(ISERROR($V2006),"",OFFSET('Smelter Look-up'!$E$4,$V2006-4,0))</f>
        <v/>
      </c>
      <c r="G2006" s="214" t="str">
        <f aca="true">IF(C2006=$X$4,IF(ISERROR($V2006),"Enter smelter details","RMI"),IF(ISERROR($V2006),"",OFFSET('Smelter Look-up'!$F$4,$V2006-4,0)))</f>
        <v/>
      </c>
      <c r="H2006" s="215" t="str">
        <f aca="true">IF(ISERROR($V2006),"",OFFSET('Smelter Look-up'!$G$4,$V2006-4,0))</f>
        <v/>
      </c>
      <c r="I2006" s="216" t="str">
        <f aca="true">IF(ISERROR($V2006),"",OFFSET('Smelter Look-up'!$H$4,$V2006-4,0))</f>
        <v/>
      </c>
      <c r="J2006" s="216" t="str">
        <f aca="true">IF(ISERROR($V2006),"",OFFSET('Smelter Look-up'!$I$4,$V2006-4,0))</f>
        <v/>
      </c>
      <c r="K2006" s="217"/>
      <c r="L2006" s="217"/>
      <c r="M2006" s="217"/>
      <c r="N2006" s="217"/>
      <c r="O2006" s="217"/>
      <c r="P2006" s="218"/>
      <c r="Q2006" s="219"/>
      <c r="R2006" s="220" t="str">
        <f aca="true">IF(ISERROR($V2006),"",OFFSET('Smelter Look-up'!$C$4,$V2006-4,0)&amp;"")</f>
        <v/>
      </c>
      <c r="S2006" s="221" t="str">
        <f aca="true">IF(B2006="","",IF(ISERROR(MATCH($E2006,CL,0)),"Unknown",INDIRECT("'C'!$A$"&amp;MATCH($E2006,CL,0)+1)))</f>
        <v/>
      </c>
      <c r="T2006" s="221" t="str">
        <f aca="true">IF(B2006="","",IF(ISERROR(MATCH($J2006,SorP!$B$1:$B$6279,0)),"",INDIRECT("'SorP'!$A$"&amp;MATCH($S2006&amp;$J2006,SorP!C:C,0))))</f>
        <v/>
      </c>
      <c r="U2006" s="222"/>
      <c r="V2006" s="223" t="e">
        <f aca="false">IF(C2006="",NA(),IF(OR(C2006="Smelter not listed",C2006="Smelter not yet identified"),MATCH($B2006&amp;$D2006,'Smelter Look-up'!$J:$J,0),MATCH($B2006&amp;$C2006,'Smelter Look-up'!$J:$J,0)))</f>
        <v>#N/A</v>
      </c>
      <c r="X2006" s="179" t="n">
        <f aca="false">IF(AND(C2006="Smelter not listed",OR(LEN(D2006)=0,LEN(E2006)=0)),1,0)</f>
        <v>0</v>
      </c>
      <c r="AB2006" s="224" t="str">
        <f aca="false">B2006&amp;C2006</f>
        <v/>
      </c>
    </row>
    <row r="2007" s="179" customFormat="true" ht="20.25" hidden="false" customHeight="false" outlineLevel="0" collapsed="false">
      <c r="A2007" s="221"/>
      <c r="B2007" s="211" t="str">
        <f aca="false">IF(LEN(A2007)=0,"",INDEX('Smelter Look-up'!$A:$A,MATCH($A2007,'Smelter Look-up'!$E:$E,0)))</f>
        <v/>
      </c>
      <c r="C2007" s="212" t="str">
        <f aca="false">IF(LEN(A2007)=0,"",INDEX('Smelter Look-up'!$C:$C,MATCH($A2007,'Smelter Look-up'!$E:$E,0)))</f>
        <v/>
      </c>
      <c r="D2007" s="213"/>
      <c r="E2007" s="211" t="str">
        <f aca="true">IF(ISERROR($V2007),"",OFFSET('Smelter Look-up'!$D$4,$V2007-4,0)&amp;"")</f>
        <v/>
      </c>
      <c r="F2007" s="214" t="str">
        <f aca="true">IF(ISERROR($V2007),"",OFFSET('Smelter Look-up'!$E$4,$V2007-4,0))</f>
        <v/>
      </c>
      <c r="G2007" s="214" t="str">
        <f aca="true">IF(C2007=$X$4,IF(ISERROR($V2007),"Enter smelter details","RMI"),IF(ISERROR($V2007),"",OFFSET('Smelter Look-up'!$F$4,$V2007-4,0)))</f>
        <v/>
      </c>
      <c r="H2007" s="215" t="str">
        <f aca="true">IF(ISERROR($V2007),"",OFFSET('Smelter Look-up'!$G$4,$V2007-4,0))</f>
        <v/>
      </c>
      <c r="I2007" s="216" t="str">
        <f aca="true">IF(ISERROR($V2007),"",OFFSET('Smelter Look-up'!$H$4,$V2007-4,0))</f>
        <v/>
      </c>
      <c r="J2007" s="216" t="str">
        <f aca="true">IF(ISERROR($V2007),"",OFFSET('Smelter Look-up'!$I$4,$V2007-4,0))</f>
        <v/>
      </c>
      <c r="K2007" s="217"/>
      <c r="L2007" s="217"/>
      <c r="M2007" s="217"/>
      <c r="N2007" s="217"/>
      <c r="O2007" s="217"/>
      <c r="P2007" s="218"/>
      <c r="Q2007" s="219"/>
      <c r="R2007" s="220" t="str">
        <f aca="true">IF(ISERROR($V2007),"",OFFSET('Smelter Look-up'!$C$4,$V2007-4,0)&amp;"")</f>
        <v/>
      </c>
      <c r="S2007" s="221" t="str">
        <f aca="true">IF(B2007="","",IF(ISERROR(MATCH($E2007,CL,0)),"Unknown",INDIRECT("'C'!$A$"&amp;MATCH($E2007,CL,0)+1)))</f>
        <v/>
      </c>
      <c r="T2007" s="221" t="str">
        <f aca="true">IF(B2007="","",IF(ISERROR(MATCH($J2007,SorP!$B$1:$B$6279,0)),"",INDIRECT("'SorP'!$A$"&amp;MATCH($S2007&amp;$J2007,SorP!C:C,0))))</f>
        <v/>
      </c>
      <c r="U2007" s="222"/>
      <c r="V2007" s="223" t="e">
        <f aca="false">IF(C2007="",NA(),IF(OR(C2007="Smelter not listed",C2007="Smelter not yet identified"),MATCH($B2007&amp;$D2007,'Smelter Look-up'!$J:$J,0),MATCH($B2007&amp;$C2007,'Smelter Look-up'!$J:$J,0)))</f>
        <v>#N/A</v>
      </c>
      <c r="X2007" s="179" t="n">
        <f aca="false">IF(AND(C2007="Smelter not listed",OR(LEN(D2007)=0,LEN(E2007)=0)),1,0)</f>
        <v>0</v>
      </c>
      <c r="AB2007" s="224" t="str">
        <f aca="false">B2007&amp;C2007</f>
        <v/>
      </c>
    </row>
    <row r="2008" s="179" customFormat="true" ht="20.25" hidden="false" customHeight="false" outlineLevel="0" collapsed="false">
      <c r="A2008" s="221"/>
      <c r="B2008" s="211" t="str">
        <f aca="false">IF(LEN(A2008)=0,"",INDEX('Smelter Look-up'!$A:$A,MATCH($A2008,'Smelter Look-up'!$E:$E,0)))</f>
        <v/>
      </c>
      <c r="C2008" s="212" t="str">
        <f aca="false">IF(LEN(A2008)=0,"",INDEX('Smelter Look-up'!$C:$C,MATCH($A2008,'Smelter Look-up'!$E:$E,0)))</f>
        <v/>
      </c>
      <c r="D2008" s="213"/>
      <c r="E2008" s="211" t="str">
        <f aca="true">IF(ISERROR($V2008),"",OFFSET('Smelter Look-up'!$D$4,$V2008-4,0)&amp;"")</f>
        <v/>
      </c>
      <c r="F2008" s="214" t="str">
        <f aca="true">IF(ISERROR($V2008),"",OFFSET('Smelter Look-up'!$E$4,$V2008-4,0))</f>
        <v/>
      </c>
      <c r="G2008" s="214" t="str">
        <f aca="true">IF(C2008=$X$4,IF(ISERROR($V2008),"Enter smelter details","RMI"),IF(ISERROR($V2008),"",OFFSET('Smelter Look-up'!$F$4,$V2008-4,0)))</f>
        <v/>
      </c>
      <c r="H2008" s="215" t="str">
        <f aca="true">IF(ISERROR($V2008),"",OFFSET('Smelter Look-up'!$G$4,$V2008-4,0))</f>
        <v/>
      </c>
      <c r="I2008" s="216" t="str">
        <f aca="true">IF(ISERROR($V2008),"",OFFSET('Smelter Look-up'!$H$4,$V2008-4,0))</f>
        <v/>
      </c>
      <c r="J2008" s="216" t="str">
        <f aca="true">IF(ISERROR($V2008),"",OFFSET('Smelter Look-up'!$I$4,$V2008-4,0))</f>
        <v/>
      </c>
      <c r="K2008" s="217"/>
      <c r="L2008" s="217"/>
      <c r="M2008" s="217"/>
      <c r="N2008" s="217"/>
      <c r="O2008" s="217"/>
      <c r="P2008" s="218"/>
      <c r="Q2008" s="219"/>
      <c r="R2008" s="220" t="str">
        <f aca="true">IF(ISERROR($V2008),"",OFFSET('Smelter Look-up'!$C$4,$V2008-4,0)&amp;"")</f>
        <v/>
      </c>
      <c r="S2008" s="221" t="str">
        <f aca="true">IF(B2008="","",IF(ISERROR(MATCH($E2008,CL,0)),"Unknown",INDIRECT("'C'!$A$"&amp;MATCH($E2008,CL,0)+1)))</f>
        <v/>
      </c>
      <c r="T2008" s="221" t="str">
        <f aca="true">IF(B2008="","",IF(ISERROR(MATCH($J2008,SorP!$B$1:$B$6279,0)),"",INDIRECT("'SorP'!$A$"&amp;MATCH($S2008&amp;$J2008,SorP!C:C,0))))</f>
        <v/>
      </c>
      <c r="U2008" s="222"/>
      <c r="V2008" s="223" t="e">
        <f aca="false">IF(C2008="",NA(),IF(OR(C2008="Smelter not listed",C2008="Smelter not yet identified"),MATCH($B2008&amp;$D2008,'Smelter Look-up'!$J:$J,0),MATCH($B2008&amp;$C2008,'Smelter Look-up'!$J:$J,0)))</f>
        <v>#N/A</v>
      </c>
      <c r="X2008" s="179" t="n">
        <f aca="false">IF(AND(C2008="Smelter not listed",OR(LEN(D2008)=0,LEN(E2008)=0)),1,0)</f>
        <v>0</v>
      </c>
      <c r="AB2008" s="224" t="str">
        <f aca="false">B2008&amp;C2008</f>
        <v/>
      </c>
    </row>
    <row r="2009" s="179" customFormat="true" ht="20.25" hidden="false" customHeight="false" outlineLevel="0" collapsed="false">
      <c r="A2009" s="221"/>
      <c r="B2009" s="211" t="str">
        <f aca="false">IF(LEN(A2009)=0,"",INDEX('Smelter Look-up'!$A:$A,MATCH($A2009,'Smelter Look-up'!$E:$E,0)))</f>
        <v/>
      </c>
      <c r="C2009" s="212" t="str">
        <f aca="false">IF(LEN(A2009)=0,"",INDEX('Smelter Look-up'!$C:$C,MATCH($A2009,'Smelter Look-up'!$E:$E,0)))</f>
        <v/>
      </c>
      <c r="D2009" s="213"/>
      <c r="E2009" s="211" t="str">
        <f aca="true">IF(ISERROR($V2009),"",OFFSET('Smelter Look-up'!$D$4,$V2009-4,0)&amp;"")</f>
        <v/>
      </c>
      <c r="F2009" s="214" t="str">
        <f aca="true">IF(ISERROR($V2009),"",OFFSET('Smelter Look-up'!$E$4,$V2009-4,0))</f>
        <v/>
      </c>
      <c r="G2009" s="214" t="str">
        <f aca="true">IF(C2009=$X$4,IF(ISERROR($V2009),"Enter smelter details","RMI"),IF(ISERROR($V2009),"",OFFSET('Smelter Look-up'!$F$4,$V2009-4,0)))</f>
        <v/>
      </c>
      <c r="H2009" s="215" t="str">
        <f aca="true">IF(ISERROR($V2009),"",OFFSET('Smelter Look-up'!$G$4,$V2009-4,0))</f>
        <v/>
      </c>
      <c r="I2009" s="216" t="str">
        <f aca="true">IF(ISERROR($V2009),"",OFFSET('Smelter Look-up'!$H$4,$V2009-4,0))</f>
        <v/>
      </c>
      <c r="J2009" s="216" t="str">
        <f aca="true">IF(ISERROR($V2009),"",OFFSET('Smelter Look-up'!$I$4,$V2009-4,0))</f>
        <v/>
      </c>
      <c r="K2009" s="217"/>
      <c r="L2009" s="217"/>
      <c r="M2009" s="217"/>
      <c r="N2009" s="217"/>
      <c r="O2009" s="217"/>
      <c r="P2009" s="218"/>
      <c r="Q2009" s="219"/>
      <c r="R2009" s="220" t="str">
        <f aca="true">IF(ISERROR($V2009),"",OFFSET('Smelter Look-up'!$C$4,$V2009-4,0)&amp;"")</f>
        <v/>
      </c>
      <c r="S2009" s="221" t="str">
        <f aca="true">IF(B2009="","",IF(ISERROR(MATCH($E2009,CL,0)),"Unknown",INDIRECT("'C'!$A$"&amp;MATCH($E2009,CL,0)+1)))</f>
        <v/>
      </c>
      <c r="T2009" s="221" t="str">
        <f aca="true">IF(B2009="","",IF(ISERROR(MATCH($J2009,SorP!$B$1:$B$6279,0)),"",INDIRECT("'SorP'!$A$"&amp;MATCH($S2009&amp;$J2009,SorP!C:C,0))))</f>
        <v/>
      </c>
      <c r="U2009" s="222"/>
      <c r="V2009" s="223" t="e">
        <f aca="false">IF(C2009="",NA(),IF(OR(C2009="Smelter not listed",C2009="Smelter not yet identified"),MATCH($B2009&amp;$D2009,'Smelter Look-up'!$J:$J,0),MATCH($B2009&amp;$C2009,'Smelter Look-up'!$J:$J,0)))</f>
        <v>#N/A</v>
      </c>
      <c r="X2009" s="179" t="n">
        <f aca="false">IF(AND(C2009="Smelter not listed",OR(LEN(D2009)=0,LEN(E2009)=0)),1,0)</f>
        <v>0</v>
      </c>
      <c r="AB2009" s="224" t="str">
        <f aca="false">B2009&amp;C2009</f>
        <v/>
      </c>
    </row>
    <row r="2010" s="179" customFormat="true" ht="20.25" hidden="false" customHeight="false" outlineLevel="0" collapsed="false">
      <c r="A2010" s="221"/>
      <c r="B2010" s="211" t="str">
        <f aca="false">IF(LEN(A2010)=0,"",INDEX('Smelter Look-up'!$A:$A,MATCH($A2010,'Smelter Look-up'!$E:$E,0)))</f>
        <v/>
      </c>
      <c r="C2010" s="212" t="str">
        <f aca="false">IF(LEN(A2010)=0,"",INDEX('Smelter Look-up'!$C:$C,MATCH($A2010,'Smelter Look-up'!$E:$E,0)))</f>
        <v/>
      </c>
      <c r="D2010" s="213"/>
      <c r="E2010" s="211" t="str">
        <f aca="true">IF(ISERROR($V2010),"",OFFSET('Smelter Look-up'!$D$4,$V2010-4,0)&amp;"")</f>
        <v/>
      </c>
      <c r="F2010" s="214" t="str">
        <f aca="true">IF(ISERROR($V2010),"",OFFSET('Smelter Look-up'!$E$4,$V2010-4,0))</f>
        <v/>
      </c>
      <c r="G2010" s="214" t="str">
        <f aca="true">IF(C2010=$X$4,IF(ISERROR($V2010),"Enter smelter details","RMI"),IF(ISERROR($V2010),"",OFFSET('Smelter Look-up'!$F$4,$V2010-4,0)))</f>
        <v/>
      </c>
      <c r="H2010" s="215" t="str">
        <f aca="true">IF(ISERROR($V2010),"",OFFSET('Smelter Look-up'!$G$4,$V2010-4,0))</f>
        <v/>
      </c>
      <c r="I2010" s="216" t="str">
        <f aca="true">IF(ISERROR($V2010),"",OFFSET('Smelter Look-up'!$H$4,$V2010-4,0))</f>
        <v/>
      </c>
      <c r="J2010" s="216" t="str">
        <f aca="true">IF(ISERROR($V2010),"",OFFSET('Smelter Look-up'!$I$4,$V2010-4,0))</f>
        <v/>
      </c>
      <c r="K2010" s="217"/>
      <c r="L2010" s="217"/>
      <c r="M2010" s="217"/>
      <c r="N2010" s="217"/>
      <c r="O2010" s="217"/>
      <c r="P2010" s="218"/>
      <c r="Q2010" s="219"/>
      <c r="R2010" s="220" t="str">
        <f aca="true">IF(ISERROR($V2010),"",OFFSET('Smelter Look-up'!$C$4,$V2010-4,0)&amp;"")</f>
        <v/>
      </c>
      <c r="S2010" s="221" t="str">
        <f aca="true">IF(B2010="","",IF(ISERROR(MATCH($E2010,CL,0)),"Unknown",INDIRECT("'C'!$A$"&amp;MATCH($E2010,CL,0)+1)))</f>
        <v/>
      </c>
      <c r="T2010" s="221" t="str">
        <f aca="true">IF(B2010="","",IF(ISERROR(MATCH($J2010,SorP!$B$1:$B$6279,0)),"",INDIRECT("'SorP'!$A$"&amp;MATCH($S2010&amp;$J2010,SorP!C:C,0))))</f>
        <v/>
      </c>
      <c r="U2010" s="222"/>
      <c r="V2010" s="223" t="e">
        <f aca="false">IF(C2010="",NA(),IF(OR(C2010="Smelter not listed",C2010="Smelter not yet identified"),MATCH($B2010&amp;$D2010,'Smelter Look-up'!$J:$J,0),MATCH($B2010&amp;$C2010,'Smelter Look-up'!$J:$J,0)))</f>
        <v>#N/A</v>
      </c>
      <c r="X2010" s="179" t="n">
        <f aca="false">IF(AND(C2010="Smelter not listed",OR(LEN(D2010)=0,LEN(E2010)=0)),1,0)</f>
        <v>0</v>
      </c>
      <c r="AB2010" s="224" t="str">
        <f aca="false">B2010&amp;C2010</f>
        <v/>
      </c>
    </row>
    <row r="2011" s="179" customFormat="true" ht="20.25" hidden="false" customHeight="false" outlineLevel="0" collapsed="false">
      <c r="A2011" s="221"/>
      <c r="B2011" s="211" t="str">
        <f aca="false">IF(LEN(A2011)=0,"",INDEX('Smelter Look-up'!$A:$A,MATCH($A2011,'Smelter Look-up'!$E:$E,0)))</f>
        <v/>
      </c>
      <c r="C2011" s="212" t="str">
        <f aca="false">IF(LEN(A2011)=0,"",INDEX('Smelter Look-up'!$C:$C,MATCH($A2011,'Smelter Look-up'!$E:$E,0)))</f>
        <v/>
      </c>
      <c r="D2011" s="213"/>
      <c r="E2011" s="211" t="str">
        <f aca="true">IF(ISERROR($V2011),"",OFFSET('Smelter Look-up'!$D$4,$V2011-4,0)&amp;"")</f>
        <v/>
      </c>
      <c r="F2011" s="214" t="str">
        <f aca="true">IF(ISERROR($V2011),"",OFFSET('Smelter Look-up'!$E$4,$V2011-4,0))</f>
        <v/>
      </c>
      <c r="G2011" s="214" t="str">
        <f aca="true">IF(C2011=$X$4,IF(ISERROR($V2011),"Enter smelter details","RMI"),IF(ISERROR($V2011),"",OFFSET('Smelter Look-up'!$F$4,$V2011-4,0)))</f>
        <v/>
      </c>
      <c r="H2011" s="215" t="str">
        <f aca="true">IF(ISERROR($V2011),"",OFFSET('Smelter Look-up'!$G$4,$V2011-4,0))</f>
        <v/>
      </c>
      <c r="I2011" s="216" t="str">
        <f aca="true">IF(ISERROR($V2011),"",OFFSET('Smelter Look-up'!$H$4,$V2011-4,0))</f>
        <v/>
      </c>
      <c r="J2011" s="216" t="str">
        <f aca="true">IF(ISERROR($V2011),"",OFFSET('Smelter Look-up'!$I$4,$V2011-4,0))</f>
        <v/>
      </c>
      <c r="K2011" s="217"/>
      <c r="L2011" s="217"/>
      <c r="M2011" s="217"/>
      <c r="N2011" s="217"/>
      <c r="O2011" s="217"/>
      <c r="P2011" s="218"/>
      <c r="Q2011" s="219"/>
      <c r="R2011" s="220" t="str">
        <f aca="true">IF(ISERROR($V2011),"",OFFSET('Smelter Look-up'!$C$4,$V2011-4,0)&amp;"")</f>
        <v/>
      </c>
      <c r="S2011" s="221" t="str">
        <f aca="true">IF(B2011="","",IF(ISERROR(MATCH($E2011,CL,0)),"Unknown",INDIRECT("'C'!$A$"&amp;MATCH($E2011,CL,0)+1)))</f>
        <v/>
      </c>
      <c r="T2011" s="221" t="str">
        <f aca="true">IF(B2011="","",IF(ISERROR(MATCH($J2011,SorP!$B$1:$B$6279,0)),"",INDIRECT("'SorP'!$A$"&amp;MATCH($S2011&amp;$J2011,SorP!C:C,0))))</f>
        <v/>
      </c>
      <c r="U2011" s="222"/>
      <c r="V2011" s="223" t="e">
        <f aca="false">IF(C2011="",NA(),IF(OR(C2011="Smelter not listed",C2011="Smelter not yet identified"),MATCH($B2011&amp;$D2011,'Smelter Look-up'!$J:$J,0),MATCH($B2011&amp;$C2011,'Smelter Look-up'!$J:$J,0)))</f>
        <v>#N/A</v>
      </c>
      <c r="X2011" s="179" t="n">
        <f aca="false">IF(AND(C2011="Smelter not listed",OR(LEN(D2011)=0,LEN(E2011)=0)),1,0)</f>
        <v>0</v>
      </c>
      <c r="AB2011" s="224" t="str">
        <f aca="false">B2011&amp;C2011</f>
        <v/>
      </c>
    </row>
    <row r="2012" s="179" customFormat="true" ht="20.25" hidden="false" customHeight="false" outlineLevel="0" collapsed="false">
      <c r="A2012" s="221"/>
      <c r="B2012" s="211" t="str">
        <f aca="false">IF(LEN(A2012)=0,"",INDEX('Smelter Look-up'!$A:$A,MATCH($A2012,'Smelter Look-up'!$E:$E,0)))</f>
        <v/>
      </c>
      <c r="C2012" s="212" t="str">
        <f aca="false">IF(LEN(A2012)=0,"",INDEX('Smelter Look-up'!$C:$C,MATCH($A2012,'Smelter Look-up'!$E:$E,0)))</f>
        <v/>
      </c>
      <c r="D2012" s="213"/>
      <c r="E2012" s="211" t="str">
        <f aca="true">IF(ISERROR($V2012),"",OFFSET('Smelter Look-up'!$D$4,$V2012-4,0)&amp;"")</f>
        <v/>
      </c>
      <c r="F2012" s="214" t="str">
        <f aca="true">IF(ISERROR($V2012),"",OFFSET('Smelter Look-up'!$E$4,$V2012-4,0))</f>
        <v/>
      </c>
      <c r="G2012" s="214" t="str">
        <f aca="true">IF(C2012=$X$4,IF(ISERROR($V2012),"Enter smelter details","RMI"),IF(ISERROR($V2012),"",OFFSET('Smelter Look-up'!$F$4,$V2012-4,0)))</f>
        <v/>
      </c>
      <c r="H2012" s="215" t="str">
        <f aca="true">IF(ISERROR($V2012),"",OFFSET('Smelter Look-up'!$G$4,$V2012-4,0))</f>
        <v/>
      </c>
      <c r="I2012" s="216" t="str">
        <f aca="true">IF(ISERROR($V2012),"",OFFSET('Smelter Look-up'!$H$4,$V2012-4,0))</f>
        <v/>
      </c>
      <c r="J2012" s="216" t="str">
        <f aca="true">IF(ISERROR($V2012),"",OFFSET('Smelter Look-up'!$I$4,$V2012-4,0))</f>
        <v/>
      </c>
      <c r="K2012" s="217"/>
      <c r="L2012" s="217"/>
      <c r="M2012" s="217"/>
      <c r="N2012" s="217"/>
      <c r="O2012" s="217"/>
      <c r="P2012" s="218"/>
      <c r="Q2012" s="219"/>
      <c r="R2012" s="220" t="str">
        <f aca="true">IF(ISERROR($V2012),"",OFFSET('Smelter Look-up'!$C$4,$V2012-4,0)&amp;"")</f>
        <v/>
      </c>
      <c r="S2012" s="221" t="str">
        <f aca="true">IF(B2012="","",IF(ISERROR(MATCH($E2012,CL,0)),"Unknown",INDIRECT("'C'!$A$"&amp;MATCH($E2012,CL,0)+1)))</f>
        <v/>
      </c>
      <c r="T2012" s="221" t="str">
        <f aca="true">IF(B2012="","",IF(ISERROR(MATCH($J2012,SorP!$B$1:$B$6279,0)),"",INDIRECT("'SorP'!$A$"&amp;MATCH($S2012&amp;$J2012,SorP!C:C,0))))</f>
        <v/>
      </c>
      <c r="U2012" s="222"/>
      <c r="V2012" s="223" t="e">
        <f aca="false">IF(C2012="",NA(),IF(OR(C2012="Smelter not listed",C2012="Smelter not yet identified"),MATCH($B2012&amp;$D2012,'Smelter Look-up'!$J:$J,0),MATCH($B2012&amp;$C2012,'Smelter Look-up'!$J:$J,0)))</f>
        <v>#N/A</v>
      </c>
      <c r="X2012" s="179" t="n">
        <f aca="false">IF(AND(C2012="Smelter not listed",OR(LEN(D2012)=0,LEN(E2012)=0)),1,0)</f>
        <v>0</v>
      </c>
      <c r="AB2012" s="224" t="str">
        <f aca="false">B2012&amp;C2012</f>
        <v/>
      </c>
    </row>
    <row r="2013" s="179" customFormat="true" ht="20.25" hidden="false" customHeight="false" outlineLevel="0" collapsed="false">
      <c r="A2013" s="221"/>
      <c r="B2013" s="211" t="str">
        <f aca="false">IF(LEN(A2013)=0,"",INDEX('Smelter Look-up'!$A:$A,MATCH($A2013,'Smelter Look-up'!$E:$E,0)))</f>
        <v/>
      </c>
      <c r="C2013" s="212" t="str">
        <f aca="false">IF(LEN(A2013)=0,"",INDEX('Smelter Look-up'!$C:$C,MATCH($A2013,'Smelter Look-up'!$E:$E,0)))</f>
        <v/>
      </c>
      <c r="D2013" s="213"/>
      <c r="E2013" s="211" t="str">
        <f aca="true">IF(ISERROR($V2013),"",OFFSET('Smelter Look-up'!$D$4,$V2013-4,0)&amp;"")</f>
        <v/>
      </c>
      <c r="F2013" s="214" t="str">
        <f aca="true">IF(ISERROR($V2013),"",OFFSET('Smelter Look-up'!$E$4,$V2013-4,0))</f>
        <v/>
      </c>
      <c r="G2013" s="214" t="str">
        <f aca="true">IF(C2013=$X$4,IF(ISERROR($V2013),"Enter smelter details","RMI"),IF(ISERROR($V2013),"",OFFSET('Smelter Look-up'!$F$4,$V2013-4,0)))</f>
        <v/>
      </c>
      <c r="H2013" s="215" t="str">
        <f aca="true">IF(ISERROR($V2013),"",OFFSET('Smelter Look-up'!$G$4,$V2013-4,0))</f>
        <v/>
      </c>
      <c r="I2013" s="216" t="str">
        <f aca="true">IF(ISERROR($V2013),"",OFFSET('Smelter Look-up'!$H$4,$V2013-4,0))</f>
        <v/>
      </c>
      <c r="J2013" s="216" t="str">
        <f aca="true">IF(ISERROR($V2013),"",OFFSET('Smelter Look-up'!$I$4,$V2013-4,0))</f>
        <v/>
      </c>
      <c r="K2013" s="217"/>
      <c r="L2013" s="217"/>
      <c r="M2013" s="217"/>
      <c r="N2013" s="217"/>
      <c r="O2013" s="217"/>
      <c r="P2013" s="218"/>
      <c r="Q2013" s="219"/>
      <c r="R2013" s="220" t="str">
        <f aca="true">IF(ISERROR($V2013),"",OFFSET('Smelter Look-up'!$C$4,$V2013-4,0)&amp;"")</f>
        <v/>
      </c>
      <c r="S2013" s="221" t="str">
        <f aca="true">IF(B2013="","",IF(ISERROR(MATCH($E2013,CL,0)),"Unknown",INDIRECT("'C'!$A$"&amp;MATCH($E2013,CL,0)+1)))</f>
        <v/>
      </c>
      <c r="T2013" s="221" t="str">
        <f aca="true">IF(B2013="","",IF(ISERROR(MATCH($J2013,SorP!$B$1:$B$6279,0)),"",INDIRECT("'SorP'!$A$"&amp;MATCH($S2013&amp;$J2013,SorP!C:C,0))))</f>
        <v/>
      </c>
      <c r="U2013" s="222"/>
      <c r="V2013" s="223" t="e">
        <f aca="false">IF(C2013="",NA(),IF(OR(C2013="Smelter not listed",C2013="Smelter not yet identified"),MATCH($B2013&amp;$D2013,'Smelter Look-up'!$J:$J,0),MATCH($B2013&amp;$C2013,'Smelter Look-up'!$J:$J,0)))</f>
        <v>#N/A</v>
      </c>
      <c r="X2013" s="179" t="n">
        <f aca="false">IF(AND(C2013="Smelter not listed",OR(LEN(D2013)=0,LEN(E2013)=0)),1,0)</f>
        <v>0</v>
      </c>
      <c r="AB2013" s="224" t="str">
        <f aca="false">B2013&amp;C2013</f>
        <v/>
      </c>
    </row>
    <row r="2014" s="179" customFormat="true" ht="20.25" hidden="false" customHeight="false" outlineLevel="0" collapsed="false">
      <c r="A2014" s="221"/>
      <c r="B2014" s="211" t="str">
        <f aca="false">IF(LEN(A2014)=0,"",INDEX('Smelter Look-up'!$A:$A,MATCH($A2014,'Smelter Look-up'!$E:$E,0)))</f>
        <v/>
      </c>
      <c r="C2014" s="212" t="str">
        <f aca="false">IF(LEN(A2014)=0,"",INDEX('Smelter Look-up'!$C:$C,MATCH($A2014,'Smelter Look-up'!$E:$E,0)))</f>
        <v/>
      </c>
      <c r="D2014" s="213"/>
      <c r="E2014" s="211" t="str">
        <f aca="true">IF(ISERROR($V2014),"",OFFSET('Smelter Look-up'!$D$4,$V2014-4,0)&amp;"")</f>
        <v/>
      </c>
      <c r="F2014" s="214" t="str">
        <f aca="true">IF(ISERROR($V2014),"",OFFSET('Smelter Look-up'!$E$4,$V2014-4,0))</f>
        <v/>
      </c>
      <c r="G2014" s="214" t="str">
        <f aca="true">IF(C2014=$X$4,IF(ISERROR($V2014),"Enter smelter details","RMI"),IF(ISERROR($V2014),"",OFFSET('Smelter Look-up'!$F$4,$V2014-4,0)))</f>
        <v/>
      </c>
      <c r="H2014" s="215" t="str">
        <f aca="true">IF(ISERROR($V2014),"",OFFSET('Smelter Look-up'!$G$4,$V2014-4,0))</f>
        <v/>
      </c>
      <c r="I2014" s="216" t="str">
        <f aca="true">IF(ISERROR($V2014),"",OFFSET('Smelter Look-up'!$H$4,$V2014-4,0))</f>
        <v/>
      </c>
      <c r="J2014" s="216" t="str">
        <f aca="true">IF(ISERROR($V2014),"",OFFSET('Smelter Look-up'!$I$4,$V2014-4,0))</f>
        <v/>
      </c>
      <c r="K2014" s="217"/>
      <c r="L2014" s="217"/>
      <c r="M2014" s="217"/>
      <c r="N2014" s="217"/>
      <c r="O2014" s="217"/>
      <c r="P2014" s="218"/>
      <c r="Q2014" s="219"/>
      <c r="R2014" s="220" t="str">
        <f aca="true">IF(ISERROR($V2014),"",OFFSET('Smelter Look-up'!$C$4,$V2014-4,0)&amp;"")</f>
        <v/>
      </c>
      <c r="S2014" s="221" t="str">
        <f aca="true">IF(B2014="","",IF(ISERROR(MATCH($E2014,CL,0)),"Unknown",INDIRECT("'C'!$A$"&amp;MATCH($E2014,CL,0)+1)))</f>
        <v/>
      </c>
      <c r="T2014" s="221" t="str">
        <f aca="true">IF(B2014="","",IF(ISERROR(MATCH($J2014,SorP!$B$1:$B$6279,0)),"",INDIRECT("'SorP'!$A$"&amp;MATCH($S2014&amp;$J2014,SorP!C:C,0))))</f>
        <v/>
      </c>
      <c r="U2014" s="222"/>
      <c r="V2014" s="223" t="e">
        <f aca="false">IF(C2014="",NA(),IF(OR(C2014="Smelter not listed",C2014="Smelter not yet identified"),MATCH($B2014&amp;$D2014,'Smelter Look-up'!$J:$J,0),MATCH($B2014&amp;$C2014,'Smelter Look-up'!$J:$J,0)))</f>
        <v>#N/A</v>
      </c>
      <c r="X2014" s="179" t="n">
        <f aca="false">IF(AND(C2014="Smelter not listed",OR(LEN(D2014)=0,LEN(E2014)=0)),1,0)</f>
        <v>0</v>
      </c>
      <c r="AB2014" s="224" t="str">
        <f aca="false">B2014&amp;C2014</f>
        <v/>
      </c>
    </row>
    <row r="2015" s="179" customFormat="true" ht="20.25" hidden="false" customHeight="false" outlineLevel="0" collapsed="false">
      <c r="A2015" s="221"/>
      <c r="B2015" s="211" t="str">
        <f aca="false">IF(LEN(A2015)=0,"",INDEX('Smelter Look-up'!$A:$A,MATCH($A2015,'Smelter Look-up'!$E:$E,0)))</f>
        <v/>
      </c>
      <c r="C2015" s="212" t="str">
        <f aca="false">IF(LEN(A2015)=0,"",INDEX('Smelter Look-up'!$C:$C,MATCH($A2015,'Smelter Look-up'!$E:$E,0)))</f>
        <v/>
      </c>
      <c r="D2015" s="213"/>
      <c r="E2015" s="211" t="str">
        <f aca="true">IF(ISERROR($V2015),"",OFFSET('Smelter Look-up'!$D$4,$V2015-4,0)&amp;"")</f>
        <v/>
      </c>
      <c r="F2015" s="214" t="str">
        <f aca="true">IF(ISERROR($V2015),"",OFFSET('Smelter Look-up'!$E$4,$V2015-4,0))</f>
        <v/>
      </c>
      <c r="G2015" s="214" t="str">
        <f aca="true">IF(C2015=$X$4,IF(ISERROR($V2015),"Enter smelter details","RMI"),IF(ISERROR($V2015),"",OFFSET('Smelter Look-up'!$F$4,$V2015-4,0)))</f>
        <v/>
      </c>
      <c r="H2015" s="215" t="str">
        <f aca="true">IF(ISERROR($V2015),"",OFFSET('Smelter Look-up'!$G$4,$V2015-4,0))</f>
        <v/>
      </c>
      <c r="I2015" s="216" t="str">
        <f aca="true">IF(ISERROR($V2015),"",OFFSET('Smelter Look-up'!$H$4,$V2015-4,0))</f>
        <v/>
      </c>
      <c r="J2015" s="216" t="str">
        <f aca="true">IF(ISERROR($V2015),"",OFFSET('Smelter Look-up'!$I$4,$V2015-4,0))</f>
        <v/>
      </c>
      <c r="K2015" s="217"/>
      <c r="L2015" s="217"/>
      <c r="M2015" s="217"/>
      <c r="N2015" s="217"/>
      <c r="O2015" s="217"/>
      <c r="P2015" s="218"/>
      <c r="Q2015" s="219"/>
      <c r="R2015" s="220" t="str">
        <f aca="true">IF(ISERROR($V2015),"",OFFSET('Smelter Look-up'!$C$4,$V2015-4,0)&amp;"")</f>
        <v/>
      </c>
      <c r="S2015" s="221" t="str">
        <f aca="true">IF(B2015="","",IF(ISERROR(MATCH($E2015,CL,0)),"Unknown",INDIRECT("'C'!$A$"&amp;MATCH($E2015,CL,0)+1)))</f>
        <v/>
      </c>
      <c r="T2015" s="221" t="str">
        <f aca="true">IF(B2015="","",IF(ISERROR(MATCH($J2015,SorP!$B$1:$B$6279,0)),"",INDIRECT("'SorP'!$A$"&amp;MATCH($S2015&amp;$J2015,SorP!C:C,0))))</f>
        <v/>
      </c>
      <c r="U2015" s="222"/>
      <c r="V2015" s="223" t="e">
        <f aca="false">IF(C2015="",NA(),IF(OR(C2015="Smelter not listed",C2015="Smelter not yet identified"),MATCH($B2015&amp;$D2015,'Smelter Look-up'!$J:$J,0),MATCH($B2015&amp;$C2015,'Smelter Look-up'!$J:$J,0)))</f>
        <v>#N/A</v>
      </c>
      <c r="X2015" s="179" t="n">
        <f aca="false">IF(AND(C2015="Smelter not listed",OR(LEN(D2015)=0,LEN(E2015)=0)),1,0)</f>
        <v>0</v>
      </c>
      <c r="AB2015" s="224" t="str">
        <f aca="false">B2015&amp;C2015</f>
        <v/>
      </c>
    </row>
    <row r="2016" s="179" customFormat="true" ht="20.25" hidden="false" customHeight="false" outlineLevel="0" collapsed="false">
      <c r="A2016" s="221"/>
      <c r="B2016" s="211" t="str">
        <f aca="false">IF(LEN(A2016)=0,"",INDEX('Smelter Look-up'!$A:$A,MATCH($A2016,'Smelter Look-up'!$E:$E,0)))</f>
        <v/>
      </c>
      <c r="C2016" s="212" t="str">
        <f aca="false">IF(LEN(A2016)=0,"",INDEX('Smelter Look-up'!$C:$C,MATCH($A2016,'Smelter Look-up'!$E:$E,0)))</f>
        <v/>
      </c>
      <c r="D2016" s="213"/>
      <c r="E2016" s="211" t="str">
        <f aca="true">IF(ISERROR($V2016),"",OFFSET('Smelter Look-up'!$D$4,$V2016-4,0)&amp;"")</f>
        <v/>
      </c>
      <c r="F2016" s="214" t="str">
        <f aca="true">IF(ISERROR($V2016),"",OFFSET('Smelter Look-up'!$E$4,$V2016-4,0))</f>
        <v/>
      </c>
      <c r="G2016" s="214" t="str">
        <f aca="true">IF(C2016=$X$4,IF(ISERROR($V2016),"Enter smelter details","RMI"),IF(ISERROR($V2016),"",OFFSET('Smelter Look-up'!$F$4,$V2016-4,0)))</f>
        <v/>
      </c>
      <c r="H2016" s="215" t="str">
        <f aca="true">IF(ISERROR($V2016),"",OFFSET('Smelter Look-up'!$G$4,$V2016-4,0))</f>
        <v/>
      </c>
      <c r="I2016" s="216" t="str">
        <f aca="true">IF(ISERROR($V2016),"",OFFSET('Smelter Look-up'!$H$4,$V2016-4,0))</f>
        <v/>
      </c>
      <c r="J2016" s="216" t="str">
        <f aca="true">IF(ISERROR($V2016),"",OFFSET('Smelter Look-up'!$I$4,$V2016-4,0))</f>
        <v/>
      </c>
      <c r="K2016" s="217"/>
      <c r="L2016" s="217"/>
      <c r="M2016" s="217"/>
      <c r="N2016" s="217"/>
      <c r="O2016" s="217"/>
      <c r="P2016" s="218"/>
      <c r="Q2016" s="219"/>
      <c r="R2016" s="220" t="str">
        <f aca="true">IF(ISERROR($V2016),"",OFFSET('Smelter Look-up'!$C$4,$V2016-4,0)&amp;"")</f>
        <v/>
      </c>
      <c r="S2016" s="221" t="str">
        <f aca="true">IF(B2016="","",IF(ISERROR(MATCH($E2016,CL,0)),"Unknown",INDIRECT("'C'!$A$"&amp;MATCH($E2016,CL,0)+1)))</f>
        <v/>
      </c>
      <c r="T2016" s="221" t="str">
        <f aca="true">IF(B2016="","",IF(ISERROR(MATCH($J2016,SorP!$B$1:$B$6279,0)),"",INDIRECT("'SorP'!$A$"&amp;MATCH($S2016&amp;$J2016,SorP!C:C,0))))</f>
        <v/>
      </c>
      <c r="U2016" s="222"/>
      <c r="V2016" s="223" t="e">
        <f aca="false">IF(C2016="",NA(),IF(OR(C2016="Smelter not listed",C2016="Smelter not yet identified"),MATCH($B2016&amp;$D2016,'Smelter Look-up'!$J:$J,0),MATCH($B2016&amp;$C2016,'Smelter Look-up'!$J:$J,0)))</f>
        <v>#N/A</v>
      </c>
      <c r="X2016" s="179" t="n">
        <f aca="false">IF(AND(C2016="Smelter not listed",OR(LEN(D2016)=0,LEN(E2016)=0)),1,0)</f>
        <v>0</v>
      </c>
      <c r="AB2016" s="224" t="str">
        <f aca="false">B2016&amp;C2016</f>
        <v/>
      </c>
    </row>
    <row r="2017" s="179" customFormat="true" ht="20.25" hidden="false" customHeight="false" outlineLevel="0" collapsed="false">
      <c r="A2017" s="221"/>
      <c r="B2017" s="211" t="str">
        <f aca="false">IF(LEN(A2017)=0,"",INDEX('Smelter Look-up'!$A:$A,MATCH($A2017,'Smelter Look-up'!$E:$E,0)))</f>
        <v/>
      </c>
      <c r="C2017" s="212" t="str">
        <f aca="false">IF(LEN(A2017)=0,"",INDEX('Smelter Look-up'!$C:$C,MATCH($A2017,'Smelter Look-up'!$E:$E,0)))</f>
        <v/>
      </c>
      <c r="D2017" s="213"/>
      <c r="E2017" s="211" t="str">
        <f aca="true">IF(ISERROR($V2017),"",OFFSET('Smelter Look-up'!$D$4,$V2017-4,0)&amp;"")</f>
        <v/>
      </c>
      <c r="F2017" s="214" t="str">
        <f aca="true">IF(ISERROR($V2017),"",OFFSET('Smelter Look-up'!$E$4,$V2017-4,0))</f>
        <v/>
      </c>
      <c r="G2017" s="214" t="str">
        <f aca="true">IF(C2017=$X$4,IF(ISERROR($V2017),"Enter smelter details","RMI"),IF(ISERROR($V2017),"",OFFSET('Smelter Look-up'!$F$4,$V2017-4,0)))</f>
        <v/>
      </c>
      <c r="H2017" s="215" t="str">
        <f aca="true">IF(ISERROR($V2017),"",OFFSET('Smelter Look-up'!$G$4,$V2017-4,0))</f>
        <v/>
      </c>
      <c r="I2017" s="216" t="str">
        <f aca="true">IF(ISERROR($V2017),"",OFFSET('Smelter Look-up'!$H$4,$V2017-4,0))</f>
        <v/>
      </c>
      <c r="J2017" s="216" t="str">
        <f aca="true">IF(ISERROR($V2017),"",OFFSET('Smelter Look-up'!$I$4,$V2017-4,0))</f>
        <v/>
      </c>
      <c r="K2017" s="217"/>
      <c r="L2017" s="217"/>
      <c r="M2017" s="217"/>
      <c r="N2017" s="217"/>
      <c r="O2017" s="217"/>
      <c r="P2017" s="218"/>
      <c r="Q2017" s="219"/>
      <c r="R2017" s="220" t="str">
        <f aca="true">IF(ISERROR($V2017),"",OFFSET('Smelter Look-up'!$C$4,$V2017-4,0)&amp;"")</f>
        <v/>
      </c>
      <c r="S2017" s="221" t="str">
        <f aca="true">IF(B2017="","",IF(ISERROR(MATCH($E2017,CL,0)),"Unknown",INDIRECT("'C'!$A$"&amp;MATCH($E2017,CL,0)+1)))</f>
        <v/>
      </c>
      <c r="T2017" s="221" t="str">
        <f aca="true">IF(B2017="","",IF(ISERROR(MATCH($J2017,SorP!$B$1:$B$6279,0)),"",INDIRECT("'SorP'!$A$"&amp;MATCH($S2017&amp;$J2017,SorP!C:C,0))))</f>
        <v/>
      </c>
      <c r="U2017" s="222"/>
      <c r="V2017" s="223" t="e">
        <f aca="false">IF(C2017="",NA(),IF(OR(C2017="Smelter not listed",C2017="Smelter not yet identified"),MATCH($B2017&amp;$D2017,'Smelter Look-up'!$J:$J,0),MATCH($B2017&amp;$C2017,'Smelter Look-up'!$J:$J,0)))</f>
        <v>#N/A</v>
      </c>
      <c r="X2017" s="179" t="n">
        <f aca="false">IF(AND(C2017="Smelter not listed",OR(LEN(D2017)=0,LEN(E2017)=0)),1,0)</f>
        <v>0</v>
      </c>
      <c r="AB2017" s="224" t="str">
        <f aca="false">B2017&amp;C2017</f>
        <v/>
      </c>
    </row>
    <row r="2018" s="179" customFormat="true" ht="20.25" hidden="false" customHeight="false" outlineLevel="0" collapsed="false">
      <c r="A2018" s="221"/>
      <c r="B2018" s="211" t="str">
        <f aca="false">IF(LEN(A2018)=0,"",INDEX('Smelter Look-up'!$A:$A,MATCH($A2018,'Smelter Look-up'!$E:$E,0)))</f>
        <v/>
      </c>
      <c r="C2018" s="212" t="str">
        <f aca="false">IF(LEN(A2018)=0,"",INDEX('Smelter Look-up'!$C:$C,MATCH($A2018,'Smelter Look-up'!$E:$E,0)))</f>
        <v/>
      </c>
      <c r="D2018" s="213"/>
      <c r="E2018" s="211" t="str">
        <f aca="true">IF(ISERROR($V2018),"",OFFSET('Smelter Look-up'!$D$4,$V2018-4,0)&amp;"")</f>
        <v/>
      </c>
      <c r="F2018" s="214" t="str">
        <f aca="true">IF(ISERROR($V2018),"",OFFSET('Smelter Look-up'!$E$4,$V2018-4,0))</f>
        <v/>
      </c>
      <c r="G2018" s="214" t="str">
        <f aca="true">IF(C2018=$X$4,IF(ISERROR($V2018),"Enter smelter details","RMI"),IF(ISERROR($V2018),"",OFFSET('Smelter Look-up'!$F$4,$V2018-4,0)))</f>
        <v/>
      </c>
      <c r="H2018" s="215" t="str">
        <f aca="true">IF(ISERROR($V2018),"",OFFSET('Smelter Look-up'!$G$4,$V2018-4,0))</f>
        <v/>
      </c>
      <c r="I2018" s="216" t="str">
        <f aca="true">IF(ISERROR($V2018),"",OFFSET('Smelter Look-up'!$H$4,$V2018-4,0))</f>
        <v/>
      </c>
      <c r="J2018" s="216" t="str">
        <f aca="true">IF(ISERROR($V2018),"",OFFSET('Smelter Look-up'!$I$4,$V2018-4,0))</f>
        <v/>
      </c>
      <c r="K2018" s="217"/>
      <c r="L2018" s="217"/>
      <c r="M2018" s="217"/>
      <c r="N2018" s="217"/>
      <c r="O2018" s="217"/>
      <c r="P2018" s="218"/>
      <c r="Q2018" s="219"/>
      <c r="R2018" s="220" t="str">
        <f aca="true">IF(ISERROR($V2018),"",OFFSET('Smelter Look-up'!$C$4,$V2018-4,0)&amp;"")</f>
        <v/>
      </c>
      <c r="S2018" s="221" t="str">
        <f aca="true">IF(B2018="","",IF(ISERROR(MATCH($E2018,CL,0)),"Unknown",INDIRECT("'C'!$A$"&amp;MATCH($E2018,CL,0)+1)))</f>
        <v/>
      </c>
      <c r="T2018" s="221" t="str">
        <f aca="true">IF(B2018="","",IF(ISERROR(MATCH($J2018,SorP!$B$1:$B$6279,0)),"",INDIRECT("'SorP'!$A$"&amp;MATCH($S2018&amp;$J2018,SorP!C:C,0))))</f>
        <v/>
      </c>
      <c r="U2018" s="222"/>
      <c r="V2018" s="223" t="e">
        <f aca="false">IF(C2018="",NA(),IF(OR(C2018="Smelter not listed",C2018="Smelter not yet identified"),MATCH($B2018&amp;$D2018,'Smelter Look-up'!$J:$J,0),MATCH($B2018&amp;$C2018,'Smelter Look-up'!$J:$J,0)))</f>
        <v>#N/A</v>
      </c>
      <c r="X2018" s="179" t="n">
        <f aca="false">IF(AND(C2018="Smelter not listed",OR(LEN(D2018)=0,LEN(E2018)=0)),1,0)</f>
        <v>0</v>
      </c>
      <c r="AB2018" s="224" t="str">
        <f aca="false">B2018&amp;C2018</f>
        <v/>
      </c>
    </row>
    <row r="2019" s="179" customFormat="true" ht="20.25" hidden="false" customHeight="false" outlineLevel="0" collapsed="false">
      <c r="A2019" s="221"/>
      <c r="B2019" s="211" t="str">
        <f aca="false">IF(LEN(A2019)=0,"",INDEX('Smelter Look-up'!$A:$A,MATCH($A2019,'Smelter Look-up'!$E:$E,0)))</f>
        <v/>
      </c>
      <c r="C2019" s="212" t="str">
        <f aca="false">IF(LEN(A2019)=0,"",INDEX('Smelter Look-up'!$C:$C,MATCH($A2019,'Smelter Look-up'!$E:$E,0)))</f>
        <v/>
      </c>
      <c r="D2019" s="213"/>
      <c r="E2019" s="211" t="str">
        <f aca="true">IF(ISERROR($V2019),"",OFFSET('Smelter Look-up'!$D$4,$V2019-4,0)&amp;"")</f>
        <v/>
      </c>
      <c r="F2019" s="214" t="str">
        <f aca="true">IF(ISERROR($V2019),"",OFFSET('Smelter Look-up'!$E$4,$V2019-4,0))</f>
        <v/>
      </c>
      <c r="G2019" s="214" t="str">
        <f aca="true">IF(C2019=$X$4,IF(ISERROR($V2019),"Enter smelter details","RMI"),IF(ISERROR($V2019),"",OFFSET('Smelter Look-up'!$F$4,$V2019-4,0)))</f>
        <v/>
      </c>
      <c r="H2019" s="215" t="str">
        <f aca="true">IF(ISERROR($V2019),"",OFFSET('Smelter Look-up'!$G$4,$V2019-4,0))</f>
        <v/>
      </c>
      <c r="I2019" s="216" t="str">
        <f aca="true">IF(ISERROR($V2019),"",OFFSET('Smelter Look-up'!$H$4,$V2019-4,0))</f>
        <v/>
      </c>
      <c r="J2019" s="216" t="str">
        <f aca="true">IF(ISERROR($V2019),"",OFFSET('Smelter Look-up'!$I$4,$V2019-4,0))</f>
        <v/>
      </c>
      <c r="K2019" s="217"/>
      <c r="L2019" s="217"/>
      <c r="M2019" s="217"/>
      <c r="N2019" s="217"/>
      <c r="O2019" s="217"/>
      <c r="P2019" s="218"/>
      <c r="Q2019" s="219"/>
      <c r="R2019" s="220" t="str">
        <f aca="true">IF(ISERROR($V2019),"",OFFSET('Smelter Look-up'!$C$4,$V2019-4,0)&amp;"")</f>
        <v/>
      </c>
      <c r="S2019" s="221" t="str">
        <f aca="true">IF(B2019="","",IF(ISERROR(MATCH($E2019,CL,0)),"Unknown",INDIRECT("'C'!$A$"&amp;MATCH($E2019,CL,0)+1)))</f>
        <v/>
      </c>
      <c r="T2019" s="221" t="str">
        <f aca="true">IF(B2019="","",IF(ISERROR(MATCH($J2019,SorP!$B$1:$B$6279,0)),"",INDIRECT("'SorP'!$A$"&amp;MATCH($S2019&amp;$J2019,SorP!C:C,0))))</f>
        <v/>
      </c>
      <c r="U2019" s="222"/>
      <c r="V2019" s="223" t="e">
        <f aca="false">IF(C2019="",NA(),IF(OR(C2019="Smelter not listed",C2019="Smelter not yet identified"),MATCH($B2019&amp;$D2019,'Smelter Look-up'!$J:$J,0),MATCH($B2019&amp;$C2019,'Smelter Look-up'!$J:$J,0)))</f>
        <v>#N/A</v>
      </c>
      <c r="X2019" s="179" t="n">
        <f aca="false">IF(AND(C2019="Smelter not listed",OR(LEN(D2019)=0,LEN(E2019)=0)),1,0)</f>
        <v>0</v>
      </c>
      <c r="AB2019" s="224" t="str">
        <f aca="false">B2019&amp;C2019</f>
        <v/>
      </c>
    </row>
    <row r="2020" s="179" customFormat="true" ht="20.25" hidden="false" customHeight="false" outlineLevel="0" collapsed="false">
      <c r="A2020" s="221"/>
      <c r="B2020" s="211" t="str">
        <f aca="false">IF(LEN(A2020)=0,"",INDEX('Smelter Look-up'!$A:$A,MATCH($A2020,'Smelter Look-up'!$E:$E,0)))</f>
        <v/>
      </c>
      <c r="C2020" s="212" t="str">
        <f aca="false">IF(LEN(A2020)=0,"",INDEX('Smelter Look-up'!$C:$C,MATCH($A2020,'Smelter Look-up'!$E:$E,0)))</f>
        <v/>
      </c>
      <c r="D2020" s="213"/>
      <c r="E2020" s="211" t="str">
        <f aca="true">IF(ISERROR($V2020),"",OFFSET('Smelter Look-up'!$D$4,$V2020-4,0)&amp;"")</f>
        <v/>
      </c>
      <c r="F2020" s="214" t="str">
        <f aca="true">IF(ISERROR($V2020),"",OFFSET('Smelter Look-up'!$E$4,$V2020-4,0))</f>
        <v/>
      </c>
      <c r="G2020" s="214" t="str">
        <f aca="true">IF(C2020=$X$4,IF(ISERROR($V2020),"Enter smelter details","RMI"),IF(ISERROR($V2020),"",OFFSET('Smelter Look-up'!$F$4,$V2020-4,0)))</f>
        <v/>
      </c>
      <c r="H2020" s="215" t="str">
        <f aca="true">IF(ISERROR($V2020),"",OFFSET('Smelter Look-up'!$G$4,$V2020-4,0))</f>
        <v/>
      </c>
      <c r="I2020" s="216" t="str">
        <f aca="true">IF(ISERROR($V2020),"",OFFSET('Smelter Look-up'!$H$4,$V2020-4,0))</f>
        <v/>
      </c>
      <c r="J2020" s="216" t="str">
        <f aca="true">IF(ISERROR($V2020),"",OFFSET('Smelter Look-up'!$I$4,$V2020-4,0))</f>
        <v/>
      </c>
      <c r="K2020" s="217"/>
      <c r="L2020" s="217"/>
      <c r="M2020" s="217"/>
      <c r="N2020" s="217"/>
      <c r="O2020" s="217"/>
      <c r="P2020" s="218"/>
      <c r="Q2020" s="219"/>
      <c r="R2020" s="220" t="str">
        <f aca="true">IF(ISERROR($V2020),"",OFFSET('Smelter Look-up'!$C$4,$V2020-4,0)&amp;"")</f>
        <v/>
      </c>
      <c r="S2020" s="221" t="str">
        <f aca="true">IF(B2020="","",IF(ISERROR(MATCH($E2020,CL,0)),"Unknown",INDIRECT("'C'!$A$"&amp;MATCH($E2020,CL,0)+1)))</f>
        <v/>
      </c>
      <c r="T2020" s="221" t="str">
        <f aca="true">IF(B2020="","",IF(ISERROR(MATCH($J2020,SorP!$B$1:$B$6279,0)),"",INDIRECT("'SorP'!$A$"&amp;MATCH($S2020&amp;$J2020,SorP!C:C,0))))</f>
        <v/>
      </c>
      <c r="U2020" s="222"/>
      <c r="V2020" s="223" t="e">
        <f aca="false">IF(C2020="",NA(),IF(OR(C2020="Smelter not listed",C2020="Smelter not yet identified"),MATCH($B2020&amp;$D2020,'Smelter Look-up'!$J:$J,0),MATCH($B2020&amp;$C2020,'Smelter Look-up'!$J:$J,0)))</f>
        <v>#N/A</v>
      </c>
      <c r="X2020" s="179" t="n">
        <f aca="false">IF(AND(C2020="Smelter not listed",OR(LEN(D2020)=0,LEN(E2020)=0)),1,0)</f>
        <v>0</v>
      </c>
      <c r="AB2020" s="224" t="str">
        <f aca="false">B2020&amp;C2020</f>
        <v/>
      </c>
    </row>
    <row r="2021" s="179" customFormat="true" ht="20.25" hidden="false" customHeight="false" outlineLevel="0" collapsed="false">
      <c r="A2021" s="221"/>
      <c r="B2021" s="211" t="str">
        <f aca="false">IF(LEN(A2021)=0,"",INDEX('Smelter Look-up'!$A:$A,MATCH($A2021,'Smelter Look-up'!$E:$E,0)))</f>
        <v/>
      </c>
      <c r="C2021" s="212" t="str">
        <f aca="false">IF(LEN(A2021)=0,"",INDEX('Smelter Look-up'!$C:$C,MATCH($A2021,'Smelter Look-up'!$E:$E,0)))</f>
        <v/>
      </c>
      <c r="D2021" s="213"/>
      <c r="E2021" s="211" t="str">
        <f aca="true">IF(ISERROR($V2021),"",OFFSET('Smelter Look-up'!$D$4,$V2021-4,0)&amp;"")</f>
        <v/>
      </c>
      <c r="F2021" s="214" t="str">
        <f aca="true">IF(ISERROR($V2021),"",OFFSET('Smelter Look-up'!$E$4,$V2021-4,0))</f>
        <v/>
      </c>
      <c r="G2021" s="214" t="str">
        <f aca="true">IF(C2021=$X$4,IF(ISERROR($V2021),"Enter smelter details","RMI"),IF(ISERROR($V2021),"",OFFSET('Smelter Look-up'!$F$4,$V2021-4,0)))</f>
        <v/>
      </c>
      <c r="H2021" s="215" t="str">
        <f aca="true">IF(ISERROR($V2021),"",OFFSET('Smelter Look-up'!$G$4,$V2021-4,0))</f>
        <v/>
      </c>
      <c r="I2021" s="216" t="str">
        <f aca="true">IF(ISERROR($V2021),"",OFFSET('Smelter Look-up'!$H$4,$V2021-4,0))</f>
        <v/>
      </c>
      <c r="J2021" s="216" t="str">
        <f aca="true">IF(ISERROR($V2021),"",OFFSET('Smelter Look-up'!$I$4,$V2021-4,0))</f>
        <v/>
      </c>
      <c r="K2021" s="217"/>
      <c r="L2021" s="217"/>
      <c r="M2021" s="217"/>
      <c r="N2021" s="217"/>
      <c r="O2021" s="217"/>
      <c r="P2021" s="218"/>
      <c r="Q2021" s="219"/>
      <c r="R2021" s="220" t="str">
        <f aca="true">IF(ISERROR($V2021),"",OFFSET('Smelter Look-up'!$C$4,$V2021-4,0)&amp;"")</f>
        <v/>
      </c>
      <c r="S2021" s="221" t="str">
        <f aca="true">IF(B2021="","",IF(ISERROR(MATCH($E2021,CL,0)),"Unknown",INDIRECT("'C'!$A$"&amp;MATCH($E2021,CL,0)+1)))</f>
        <v/>
      </c>
      <c r="T2021" s="221" t="str">
        <f aca="true">IF(B2021="","",IF(ISERROR(MATCH($J2021,SorP!$B$1:$B$6279,0)),"",INDIRECT("'SorP'!$A$"&amp;MATCH($S2021&amp;$J2021,SorP!C:C,0))))</f>
        <v/>
      </c>
      <c r="U2021" s="222"/>
      <c r="V2021" s="223" t="e">
        <f aca="false">IF(C2021="",NA(),IF(OR(C2021="Smelter not listed",C2021="Smelter not yet identified"),MATCH($B2021&amp;$D2021,'Smelter Look-up'!$J:$J,0),MATCH($B2021&amp;$C2021,'Smelter Look-up'!$J:$J,0)))</f>
        <v>#N/A</v>
      </c>
      <c r="X2021" s="179" t="n">
        <f aca="false">IF(AND(C2021="Smelter not listed",OR(LEN(D2021)=0,LEN(E2021)=0)),1,0)</f>
        <v>0</v>
      </c>
      <c r="AB2021" s="224" t="str">
        <f aca="false">B2021&amp;C2021</f>
        <v/>
      </c>
    </row>
    <row r="2022" s="179" customFormat="true" ht="20.25" hidden="false" customHeight="false" outlineLevel="0" collapsed="false">
      <c r="A2022" s="221"/>
      <c r="B2022" s="211" t="str">
        <f aca="false">IF(LEN(A2022)=0,"",INDEX('Smelter Look-up'!$A:$A,MATCH($A2022,'Smelter Look-up'!$E:$E,0)))</f>
        <v/>
      </c>
      <c r="C2022" s="212" t="str">
        <f aca="false">IF(LEN(A2022)=0,"",INDEX('Smelter Look-up'!$C:$C,MATCH($A2022,'Smelter Look-up'!$E:$E,0)))</f>
        <v/>
      </c>
      <c r="D2022" s="213"/>
      <c r="E2022" s="211" t="str">
        <f aca="true">IF(ISERROR($V2022),"",OFFSET('Smelter Look-up'!$D$4,$V2022-4,0)&amp;"")</f>
        <v/>
      </c>
      <c r="F2022" s="214" t="str">
        <f aca="true">IF(ISERROR($V2022),"",OFFSET('Smelter Look-up'!$E$4,$V2022-4,0))</f>
        <v/>
      </c>
      <c r="G2022" s="214" t="str">
        <f aca="true">IF(C2022=$X$4,IF(ISERROR($V2022),"Enter smelter details","RMI"),IF(ISERROR($V2022),"",OFFSET('Smelter Look-up'!$F$4,$V2022-4,0)))</f>
        <v/>
      </c>
      <c r="H2022" s="215" t="str">
        <f aca="true">IF(ISERROR($V2022),"",OFFSET('Smelter Look-up'!$G$4,$V2022-4,0))</f>
        <v/>
      </c>
      <c r="I2022" s="216" t="str">
        <f aca="true">IF(ISERROR($V2022),"",OFFSET('Smelter Look-up'!$H$4,$V2022-4,0))</f>
        <v/>
      </c>
      <c r="J2022" s="216" t="str">
        <f aca="true">IF(ISERROR($V2022),"",OFFSET('Smelter Look-up'!$I$4,$V2022-4,0))</f>
        <v/>
      </c>
      <c r="K2022" s="217"/>
      <c r="L2022" s="217"/>
      <c r="M2022" s="217"/>
      <c r="N2022" s="217"/>
      <c r="O2022" s="217"/>
      <c r="P2022" s="218"/>
      <c r="Q2022" s="219"/>
      <c r="R2022" s="220" t="str">
        <f aca="true">IF(ISERROR($V2022),"",OFFSET('Smelter Look-up'!$C$4,$V2022-4,0)&amp;"")</f>
        <v/>
      </c>
      <c r="S2022" s="221" t="str">
        <f aca="true">IF(B2022="","",IF(ISERROR(MATCH($E2022,CL,0)),"Unknown",INDIRECT("'C'!$A$"&amp;MATCH($E2022,CL,0)+1)))</f>
        <v/>
      </c>
      <c r="T2022" s="221" t="str">
        <f aca="true">IF(B2022="","",IF(ISERROR(MATCH($J2022,SorP!$B$1:$B$6279,0)),"",INDIRECT("'SorP'!$A$"&amp;MATCH($S2022&amp;$J2022,SorP!C:C,0))))</f>
        <v/>
      </c>
      <c r="U2022" s="222"/>
      <c r="V2022" s="223" t="e">
        <f aca="false">IF(C2022="",NA(),IF(OR(C2022="Smelter not listed",C2022="Smelter not yet identified"),MATCH($B2022&amp;$D2022,'Smelter Look-up'!$J:$J,0),MATCH($B2022&amp;$C2022,'Smelter Look-up'!$J:$J,0)))</f>
        <v>#N/A</v>
      </c>
      <c r="X2022" s="179" t="n">
        <f aca="false">IF(AND(C2022="Smelter not listed",OR(LEN(D2022)=0,LEN(E2022)=0)),1,0)</f>
        <v>0</v>
      </c>
      <c r="AB2022" s="224" t="str">
        <f aca="false">B2022&amp;C2022</f>
        <v/>
      </c>
    </row>
    <row r="2023" s="179" customFormat="true" ht="20.25" hidden="false" customHeight="false" outlineLevel="0" collapsed="false">
      <c r="A2023" s="221"/>
      <c r="B2023" s="211" t="str">
        <f aca="false">IF(LEN(A2023)=0,"",INDEX('Smelter Look-up'!$A:$A,MATCH($A2023,'Smelter Look-up'!$E:$E,0)))</f>
        <v/>
      </c>
      <c r="C2023" s="212" t="str">
        <f aca="false">IF(LEN(A2023)=0,"",INDEX('Smelter Look-up'!$C:$C,MATCH($A2023,'Smelter Look-up'!$E:$E,0)))</f>
        <v/>
      </c>
      <c r="D2023" s="213"/>
      <c r="E2023" s="211" t="str">
        <f aca="true">IF(ISERROR($V2023),"",OFFSET('Smelter Look-up'!$D$4,$V2023-4,0)&amp;"")</f>
        <v/>
      </c>
      <c r="F2023" s="214" t="str">
        <f aca="true">IF(ISERROR($V2023),"",OFFSET('Smelter Look-up'!$E$4,$V2023-4,0))</f>
        <v/>
      </c>
      <c r="G2023" s="214" t="str">
        <f aca="true">IF(C2023=$X$4,IF(ISERROR($V2023),"Enter smelter details","RMI"),IF(ISERROR($V2023),"",OFFSET('Smelter Look-up'!$F$4,$V2023-4,0)))</f>
        <v/>
      </c>
      <c r="H2023" s="215" t="str">
        <f aca="true">IF(ISERROR($V2023),"",OFFSET('Smelter Look-up'!$G$4,$V2023-4,0))</f>
        <v/>
      </c>
      <c r="I2023" s="216" t="str">
        <f aca="true">IF(ISERROR($V2023),"",OFFSET('Smelter Look-up'!$H$4,$V2023-4,0))</f>
        <v/>
      </c>
      <c r="J2023" s="216" t="str">
        <f aca="true">IF(ISERROR($V2023),"",OFFSET('Smelter Look-up'!$I$4,$V2023-4,0))</f>
        <v/>
      </c>
      <c r="K2023" s="217"/>
      <c r="L2023" s="217"/>
      <c r="M2023" s="217"/>
      <c r="N2023" s="217"/>
      <c r="O2023" s="217"/>
      <c r="P2023" s="218"/>
      <c r="Q2023" s="219"/>
      <c r="R2023" s="220" t="str">
        <f aca="true">IF(ISERROR($V2023),"",OFFSET('Smelter Look-up'!$C$4,$V2023-4,0)&amp;"")</f>
        <v/>
      </c>
      <c r="S2023" s="221" t="str">
        <f aca="true">IF(B2023="","",IF(ISERROR(MATCH($E2023,CL,0)),"Unknown",INDIRECT("'C'!$A$"&amp;MATCH($E2023,CL,0)+1)))</f>
        <v/>
      </c>
      <c r="T2023" s="221" t="str">
        <f aca="true">IF(B2023="","",IF(ISERROR(MATCH($J2023,SorP!$B$1:$B$6279,0)),"",INDIRECT("'SorP'!$A$"&amp;MATCH($S2023&amp;$J2023,SorP!C:C,0))))</f>
        <v/>
      </c>
      <c r="U2023" s="222"/>
      <c r="V2023" s="223" t="e">
        <f aca="false">IF(C2023="",NA(),IF(OR(C2023="Smelter not listed",C2023="Smelter not yet identified"),MATCH($B2023&amp;$D2023,'Smelter Look-up'!$J:$J,0),MATCH($B2023&amp;$C2023,'Smelter Look-up'!$J:$J,0)))</f>
        <v>#N/A</v>
      </c>
      <c r="X2023" s="179" t="n">
        <f aca="false">IF(AND(C2023="Smelter not listed",OR(LEN(D2023)=0,LEN(E2023)=0)),1,0)</f>
        <v>0</v>
      </c>
      <c r="AB2023" s="224" t="str">
        <f aca="false">B2023&amp;C2023</f>
        <v/>
      </c>
    </row>
    <row r="2024" s="179" customFormat="true" ht="20.25" hidden="false" customHeight="false" outlineLevel="0" collapsed="false">
      <c r="A2024" s="221"/>
      <c r="B2024" s="211" t="str">
        <f aca="false">IF(LEN(A2024)=0,"",INDEX('Smelter Look-up'!$A:$A,MATCH($A2024,'Smelter Look-up'!$E:$E,0)))</f>
        <v/>
      </c>
      <c r="C2024" s="212" t="str">
        <f aca="false">IF(LEN(A2024)=0,"",INDEX('Smelter Look-up'!$C:$C,MATCH($A2024,'Smelter Look-up'!$E:$E,0)))</f>
        <v/>
      </c>
      <c r="D2024" s="213"/>
      <c r="E2024" s="211" t="str">
        <f aca="true">IF(ISERROR($V2024),"",OFFSET('Smelter Look-up'!$D$4,$V2024-4,0)&amp;"")</f>
        <v/>
      </c>
      <c r="F2024" s="214" t="str">
        <f aca="true">IF(ISERROR($V2024),"",OFFSET('Smelter Look-up'!$E$4,$V2024-4,0))</f>
        <v/>
      </c>
      <c r="G2024" s="214" t="str">
        <f aca="true">IF(C2024=$X$4,IF(ISERROR($V2024),"Enter smelter details","RMI"),IF(ISERROR($V2024),"",OFFSET('Smelter Look-up'!$F$4,$V2024-4,0)))</f>
        <v/>
      </c>
      <c r="H2024" s="215" t="str">
        <f aca="true">IF(ISERROR($V2024),"",OFFSET('Smelter Look-up'!$G$4,$V2024-4,0))</f>
        <v/>
      </c>
      <c r="I2024" s="216" t="str">
        <f aca="true">IF(ISERROR($V2024),"",OFFSET('Smelter Look-up'!$H$4,$V2024-4,0))</f>
        <v/>
      </c>
      <c r="J2024" s="216" t="str">
        <f aca="true">IF(ISERROR($V2024),"",OFFSET('Smelter Look-up'!$I$4,$V2024-4,0))</f>
        <v/>
      </c>
      <c r="K2024" s="217"/>
      <c r="L2024" s="217"/>
      <c r="M2024" s="217"/>
      <c r="N2024" s="217"/>
      <c r="O2024" s="217"/>
      <c r="P2024" s="218"/>
      <c r="Q2024" s="219"/>
      <c r="R2024" s="220" t="str">
        <f aca="true">IF(ISERROR($V2024),"",OFFSET('Smelter Look-up'!$C$4,$V2024-4,0)&amp;"")</f>
        <v/>
      </c>
      <c r="S2024" s="221" t="str">
        <f aca="true">IF(B2024="","",IF(ISERROR(MATCH($E2024,CL,0)),"Unknown",INDIRECT("'C'!$A$"&amp;MATCH($E2024,CL,0)+1)))</f>
        <v/>
      </c>
      <c r="T2024" s="221" t="str">
        <f aca="true">IF(B2024="","",IF(ISERROR(MATCH($J2024,SorP!$B$1:$B$6279,0)),"",INDIRECT("'SorP'!$A$"&amp;MATCH($S2024&amp;$J2024,SorP!C:C,0))))</f>
        <v/>
      </c>
      <c r="U2024" s="222"/>
      <c r="V2024" s="223" t="e">
        <f aca="false">IF(C2024="",NA(),IF(OR(C2024="Smelter not listed",C2024="Smelter not yet identified"),MATCH($B2024&amp;$D2024,'Smelter Look-up'!$J:$J,0),MATCH($B2024&amp;$C2024,'Smelter Look-up'!$J:$J,0)))</f>
        <v>#N/A</v>
      </c>
      <c r="X2024" s="179" t="n">
        <f aca="false">IF(AND(C2024="Smelter not listed",OR(LEN(D2024)=0,LEN(E2024)=0)),1,0)</f>
        <v>0</v>
      </c>
      <c r="AB2024" s="224" t="str">
        <f aca="false">B2024&amp;C2024</f>
        <v/>
      </c>
    </row>
    <row r="2025" s="179" customFormat="true" ht="20.25" hidden="false" customHeight="false" outlineLevel="0" collapsed="false">
      <c r="A2025" s="221"/>
      <c r="B2025" s="211" t="str">
        <f aca="false">IF(LEN(A2025)=0,"",INDEX('Smelter Look-up'!$A:$A,MATCH($A2025,'Smelter Look-up'!$E:$E,0)))</f>
        <v/>
      </c>
      <c r="C2025" s="212" t="str">
        <f aca="false">IF(LEN(A2025)=0,"",INDEX('Smelter Look-up'!$C:$C,MATCH($A2025,'Smelter Look-up'!$E:$E,0)))</f>
        <v/>
      </c>
      <c r="D2025" s="213"/>
      <c r="E2025" s="211" t="str">
        <f aca="true">IF(ISERROR($V2025),"",OFFSET('Smelter Look-up'!$D$4,$V2025-4,0)&amp;"")</f>
        <v/>
      </c>
      <c r="F2025" s="214" t="str">
        <f aca="true">IF(ISERROR($V2025),"",OFFSET('Smelter Look-up'!$E$4,$V2025-4,0))</f>
        <v/>
      </c>
      <c r="G2025" s="214" t="str">
        <f aca="true">IF(C2025=$X$4,IF(ISERROR($V2025),"Enter smelter details","RMI"),IF(ISERROR($V2025),"",OFFSET('Smelter Look-up'!$F$4,$V2025-4,0)))</f>
        <v/>
      </c>
      <c r="H2025" s="215" t="str">
        <f aca="true">IF(ISERROR($V2025),"",OFFSET('Smelter Look-up'!$G$4,$V2025-4,0))</f>
        <v/>
      </c>
      <c r="I2025" s="216" t="str">
        <f aca="true">IF(ISERROR($V2025),"",OFFSET('Smelter Look-up'!$H$4,$V2025-4,0))</f>
        <v/>
      </c>
      <c r="J2025" s="216" t="str">
        <f aca="true">IF(ISERROR($V2025),"",OFFSET('Smelter Look-up'!$I$4,$V2025-4,0))</f>
        <v/>
      </c>
      <c r="K2025" s="217"/>
      <c r="L2025" s="217"/>
      <c r="M2025" s="217"/>
      <c r="N2025" s="217"/>
      <c r="O2025" s="217"/>
      <c r="P2025" s="218"/>
      <c r="Q2025" s="219"/>
      <c r="R2025" s="220" t="str">
        <f aca="true">IF(ISERROR($V2025),"",OFFSET('Smelter Look-up'!$C$4,$V2025-4,0)&amp;"")</f>
        <v/>
      </c>
      <c r="S2025" s="221" t="str">
        <f aca="true">IF(B2025="","",IF(ISERROR(MATCH($E2025,CL,0)),"Unknown",INDIRECT("'C'!$A$"&amp;MATCH($E2025,CL,0)+1)))</f>
        <v/>
      </c>
      <c r="T2025" s="221" t="str">
        <f aca="true">IF(B2025="","",IF(ISERROR(MATCH($J2025,SorP!$B$1:$B$6279,0)),"",INDIRECT("'SorP'!$A$"&amp;MATCH($S2025&amp;$J2025,SorP!C:C,0))))</f>
        <v/>
      </c>
      <c r="U2025" s="222"/>
      <c r="V2025" s="223" t="e">
        <f aca="false">IF(C2025="",NA(),IF(OR(C2025="Smelter not listed",C2025="Smelter not yet identified"),MATCH($B2025&amp;$D2025,'Smelter Look-up'!$J:$J,0),MATCH($B2025&amp;$C2025,'Smelter Look-up'!$J:$J,0)))</f>
        <v>#N/A</v>
      </c>
      <c r="X2025" s="179" t="n">
        <f aca="false">IF(AND(C2025="Smelter not listed",OR(LEN(D2025)=0,LEN(E2025)=0)),1,0)</f>
        <v>0</v>
      </c>
      <c r="AB2025" s="224" t="str">
        <f aca="false">B2025&amp;C2025</f>
        <v/>
      </c>
    </row>
    <row r="2026" s="179" customFormat="true" ht="20.25" hidden="false" customHeight="false" outlineLevel="0" collapsed="false">
      <c r="A2026" s="221"/>
      <c r="B2026" s="211" t="str">
        <f aca="false">IF(LEN(A2026)=0,"",INDEX('Smelter Look-up'!$A:$A,MATCH($A2026,'Smelter Look-up'!$E:$E,0)))</f>
        <v/>
      </c>
      <c r="C2026" s="212" t="str">
        <f aca="false">IF(LEN(A2026)=0,"",INDEX('Smelter Look-up'!$C:$C,MATCH($A2026,'Smelter Look-up'!$E:$E,0)))</f>
        <v/>
      </c>
      <c r="D2026" s="213"/>
      <c r="E2026" s="211" t="str">
        <f aca="true">IF(ISERROR($V2026),"",OFFSET('Smelter Look-up'!$D$4,$V2026-4,0)&amp;"")</f>
        <v/>
      </c>
      <c r="F2026" s="214" t="str">
        <f aca="true">IF(ISERROR($V2026),"",OFFSET('Smelter Look-up'!$E$4,$V2026-4,0))</f>
        <v/>
      </c>
      <c r="G2026" s="214" t="str">
        <f aca="true">IF(C2026=$X$4,IF(ISERROR($V2026),"Enter smelter details","RMI"),IF(ISERROR($V2026),"",OFFSET('Smelter Look-up'!$F$4,$V2026-4,0)))</f>
        <v/>
      </c>
      <c r="H2026" s="215" t="str">
        <f aca="true">IF(ISERROR($V2026),"",OFFSET('Smelter Look-up'!$G$4,$V2026-4,0))</f>
        <v/>
      </c>
      <c r="I2026" s="216" t="str">
        <f aca="true">IF(ISERROR($V2026),"",OFFSET('Smelter Look-up'!$H$4,$V2026-4,0))</f>
        <v/>
      </c>
      <c r="J2026" s="216" t="str">
        <f aca="true">IF(ISERROR($V2026),"",OFFSET('Smelter Look-up'!$I$4,$V2026-4,0))</f>
        <v/>
      </c>
      <c r="K2026" s="217"/>
      <c r="L2026" s="217"/>
      <c r="M2026" s="217"/>
      <c r="N2026" s="217"/>
      <c r="O2026" s="217"/>
      <c r="P2026" s="218"/>
      <c r="Q2026" s="219"/>
      <c r="R2026" s="220" t="str">
        <f aca="true">IF(ISERROR($V2026),"",OFFSET('Smelter Look-up'!$C$4,$V2026-4,0)&amp;"")</f>
        <v/>
      </c>
      <c r="S2026" s="221" t="str">
        <f aca="true">IF(B2026="","",IF(ISERROR(MATCH($E2026,CL,0)),"Unknown",INDIRECT("'C'!$A$"&amp;MATCH($E2026,CL,0)+1)))</f>
        <v/>
      </c>
      <c r="T2026" s="221" t="str">
        <f aca="true">IF(B2026="","",IF(ISERROR(MATCH($J2026,SorP!$B$1:$B$6279,0)),"",INDIRECT("'SorP'!$A$"&amp;MATCH($S2026&amp;$J2026,SorP!C:C,0))))</f>
        <v/>
      </c>
      <c r="U2026" s="222"/>
      <c r="V2026" s="223" t="e">
        <f aca="false">IF(C2026="",NA(),IF(OR(C2026="Smelter not listed",C2026="Smelter not yet identified"),MATCH($B2026&amp;$D2026,'Smelter Look-up'!$J:$J,0),MATCH($B2026&amp;$C2026,'Smelter Look-up'!$J:$J,0)))</f>
        <v>#N/A</v>
      </c>
      <c r="X2026" s="179" t="n">
        <f aca="false">IF(AND(C2026="Smelter not listed",OR(LEN(D2026)=0,LEN(E2026)=0)),1,0)</f>
        <v>0</v>
      </c>
      <c r="AB2026" s="224" t="str">
        <f aca="false">B2026&amp;C2026</f>
        <v/>
      </c>
    </row>
    <row r="2027" s="179" customFormat="true" ht="20.25" hidden="false" customHeight="false" outlineLevel="0" collapsed="false">
      <c r="A2027" s="221"/>
      <c r="B2027" s="211" t="str">
        <f aca="false">IF(LEN(A2027)=0,"",INDEX('Smelter Look-up'!$A:$A,MATCH($A2027,'Smelter Look-up'!$E:$E,0)))</f>
        <v/>
      </c>
      <c r="C2027" s="212" t="str">
        <f aca="false">IF(LEN(A2027)=0,"",INDEX('Smelter Look-up'!$C:$C,MATCH($A2027,'Smelter Look-up'!$E:$E,0)))</f>
        <v/>
      </c>
      <c r="D2027" s="213"/>
      <c r="E2027" s="211" t="str">
        <f aca="true">IF(ISERROR($V2027),"",OFFSET('Smelter Look-up'!$D$4,$V2027-4,0)&amp;"")</f>
        <v/>
      </c>
      <c r="F2027" s="214" t="str">
        <f aca="true">IF(ISERROR($V2027),"",OFFSET('Smelter Look-up'!$E$4,$V2027-4,0))</f>
        <v/>
      </c>
      <c r="G2027" s="214" t="str">
        <f aca="true">IF(C2027=$X$4,IF(ISERROR($V2027),"Enter smelter details","RMI"),IF(ISERROR($V2027),"",OFFSET('Smelter Look-up'!$F$4,$V2027-4,0)))</f>
        <v/>
      </c>
      <c r="H2027" s="215" t="str">
        <f aca="true">IF(ISERROR($V2027),"",OFFSET('Smelter Look-up'!$G$4,$V2027-4,0))</f>
        <v/>
      </c>
      <c r="I2027" s="216" t="str">
        <f aca="true">IF(ISERROR($V2027),"",OFFSET('Smelter Look-up'!$H$4,$V2027-4,0))</f>
        <v/>
      </c>
      <c r="J2027" s="216" t="str">
        <f aca="true">IF(ISERROR($V2027),"",OFFSET('Smelter Look-up'!$I$4,$V2027-4,0))</f>
        <v/>
      </c>
      <c r="K2027" s="217"/>
      <c r="L2027" s="217"/>
      <c r="M2027" s="217"/>
      <c r="N2027" s="217"/>
      <c r="O2027" s="217"/>
      <c r="P2027" s="218"/>
      <c r="Q2027" s="219"/>
      <c r="R2027" s="220" t="str">
        <f aca="true">IF(ISERROR($V2027),"",OFFSET('Smelter Look-up'!$C$4,$V2027-4,0)&amp;"")</f>
        <v/>
      </c>
      <c r="S2027" s="221" t="str">
        <f aca="true">IF(B2027="","",IF(ISERROR(MATCH($E2027,CL,0)),"Unknown",INDIRECT("'C'!$A$"&amp;MATCH($E2027,CL,0)+1)))</f>
        <v/>
      </c>
      <c r="T2027" s="221" t="str">
        <f aca="true">IF(B2027="","",IF(ISERROR(MATCH($J2027,SorP!$B$1:$B$6279,0)),"",INDIRECT("'SorP'!$A$"&amp;MATCH($S2027&amp;$J2027,SorP!C:C,0))))</f>
        <v/>
      </c>
      <c r="U2027" s="222"/>
      <c r="V2027" s="223" t="e">
        <f aca="false">IF(C2027="",NA(),IF(OR(C2027="Smelter not listed",C2027="Smelter not yet identified"),MATCH($B2027&amp;$D2027,'Smelter Look-up'!$J:$J,0),MATCH($B2027&amp;$C2027,'Smelter Look-up'!$J:$J,0)))</f>
        <v>#N/A</v>
      </c>
      <c r="X2027" s="179" t="n">
        <f aca="false">IF(AND(C2027="Smelter not listed",OR(LEN(D2027)=0,LEN(E2027)=0)),1,0)</f>
        <v>0</v>
      </c>
      <c r="AB2027" s="224" t="str">
        <f aca="false">B2027&amp;C2027</f>
        <v/>
      </c>
    </row>
    <row r="2028" s="179" customFormat="true" ht="20.25" hidden="false" customHeight="false" outlineLevel="0" collapsed="false">
      <c r="A2028" s="221"/>
      <c r="B2028" s="211" t="str">
        <f aca="false">IF(LEN(A2028)=0,"",INDEX('Smelter Look-up'!$A:$A,MATCH($A2028,'Smelter Look-up'!$E:$E,0)))</f>
        <v/>
      </c>
      <c r="C2028" s="212" t="str">
        <f aca="false">IF(LEN(A2028)=0,"",INDEX('Smelter Look-up'!$C:$C,MATCH($A2028,'Smelter Look-up'!$E:$E,0)))</f>
        <v/>
      </c>
      <c r="D2028" s="213"/>
      <c r="E2028" s="211" t="str">
        <f aca="true">IF(ISERROR($V2028),"",OFFSET('Smelter Look-up'!$D$4,$V2028-4,0)&amp;"")</f>
        <v/>
      </c>
      <c r="F2028" s="214" t="str">
        <f aca="true">IF(ISERROR($V2028),"",OFFSET('Smelter Look-up'!$E$4,$V2028-4,0))</f>
        <v/>
      </c>
      <c r="G2028" s="214" t="str">
        <f aca="true">IF(C2028=$X$4,IF(ISERROR($V2028),"Enter smelter details","RMI"),IF(ISERROR($V2028),"",OFFSET('Smelter Look-up'!$F$4,$V2028-4,0)))</f>
        <v/>
      </c>
      <c r="H2028" s="215" t="str">
        <f aca="true">IF(ISERROR($V2028),"",OFFSET('Smelter Look-up'!$G$4,$V2028-4,0))</f>
        <v/>
      </c>
      <c r="I2028" s="216" t="str">
        <f aca="true">IF(ISERROR($V2028),"",OFFSET('Smelter Look-up'!$H$4,$V2028-4,0))</f>
        <v/>
      </c>
      <c r="J2028" s="216" t="str">
        <f aca="true">IF(ISERROR($V2028),"",OFFSET('Smelter Look-up'!$I$4,$V2028-4,0))</f>
        <v/>
      </c>
      <c r="K2028" s="217"/>
      <c r="L2028" s="217"/>
      <c r="M2028" s="217"/>
      <c r="N2028" s="217"/>
      <c r="O2028" s="217"/>
      <c r="P2028" s="218"/>
      <c r="Q2028" s="219"/>
      <c r="R2028" s="220" t="str">
        <f aca="true">IF(ISERROR($V2028),"",OFFSET('Smelter Look-up'!$C$4,$V2028-4,0)&amp;"")</f>
        <v/>
      </c>
      <c r="S2028" s="221" t="str">
        <f aca="true">IF(B2028="","",IF(ISERROR(MATCH($E2028,CL,0)),"Unknown",INDIRECT("'C'!$A$"&amp;MATCH($E2028,CL,0)+1)))</f>
        <v/>
      </c>
      <c r="T2028" s="221" t="str">
        <f aca="true">IF(B2028="","",IF(ISERROR(MATCH($J2028,SorP!$B$1:$B$6279,0)),"",INDIRECT("'SorP'!$A$"&amp;MATCH($S2028&amp;$J2028,SorP!C:C,0))))</f>
        <v/>
      </c>
      <c r="U2028" s="222"/>
      <c r="V2028" s="223" t="e">
        <f aca="false">IF(C2028="",NA(),IF(OR(C2028="Smelter not listed",C2028="Smelter not yet identified"),MATCH($B2028&amp;$D2028,'Smelter Look-up'!$J:$J,0),MATCH($B2028&amp;$C2028,'Smelter Look-up'!$J:$J,0)))</f>
        <v>#N/A</v>
      </c>
      <c r="X2028" s="179" t="n">
        <f aca="false">IF(AND(C2028="Smelter not listed",OR(LEN(D2028)=0,LEN(E2028)=0)),1,0)</f>
        <v>0</v>
      </c>
      <c r="AB2028" s="224" t="str">
        <f aca="false">B2028&amp;C2028</f>
        <v/>
      </c>
    </row>
    <row r="2029" s="179" customFormat="true" ht="20.25" hidden="false" customHeight="false" outlineLevel="0" collapsed="false">
      <c r="A2029" s="221"/>
      <c r="B2029" s="211" t="str">
        <f aca="false">IF(LEN(A2029)=0,"",INDEX('Smelter Look-up'!$A:$A,MATCH($A2029,'Smelter Look-up'!$E:$E,0)))</f>
        <v/>
      </c>
      <c r="C2029" s="212" t="str">
        <f aca="false">IF(LEN(A2029)=0,"",INDEX('Smelter Look-up'!$C:$C,MATCH($A2029,'Smelter Look-up'!$E:$E,0)))</f>
        <v/>
      </c>
      <c r="D2029" s="213"/>
      <c r="E2029" s="211" t="str">
        <f aca="true">IF(ISERROR($V2029),"",OFFSET('Smelter Look-up'!$D$4,$V2029-4,0)&amp;"")</f>
        <v/>
      </c>
      <c r="F2029" s="214" t="str">
        <f aca="true">IF(ISERROR($V2029),"",OFFSET('Smelter Look-up'!$E$4,$V2029-4,0))</f>
        <v/>
      </c>
      <c r="G2029" s="214" t="str">
        <f aca="true">IF(C2029=$X$4,IF(ISERROR($V2029),"Enter smelter details","RMI"),IF(ISERROR($V2029),"",OFFSET('Smelter Look-up'!$F$4,$V2029-4,0)))</f>
        <v/>
      </c>
      <c r="H2029" s="215" t="str">
        <f aca="true">IF(ISERROR($V2029),"",OFFSET('Smelter Look-up'!$G$4,$V2029-4,0))</f>
        <v/>
      </c>
      <c r="I2029" s="216" t="str">
        <f aca="true">IF(ISERROR($V2029),"",OFFSET('Smelter Look-up'!$H$4,$V2029-4,0))</f>
        <v/>
      </c>
      <c r="J2029" s="216" t="str">
        <f aca="true">IF(ISERROR($V2029),"",OFFSET('Smelter Look-up'!$I$4,$V2029-4,0))</f>
        <v/>
      </c>
      <c r="K2029" s="217"/>
      <c r="L2029" s="217"/>
      <c r="M2029" s="217"/>
      <c r="N2029" s="217"/>
      <c r="O2029" s="217"/>
      <c r="P2029" s="218"/>
      <c r="Q2029" s="219"/>
      <c r="R2029" s="220" t="str">
        <f aca="true">IF(ISERROR($V2029),"",OFFSET('Smelter Look-up'!$C$4,$V2029-4,0)&amp;"")</f>
        <v/>
      </c>
      <c r="S2029" s="221" t="str">
        <f aca="true">IF(B2029="","",IF(ISERROR(MATCH($E2029,CL,0)),"Unknown",INDIRECT("'C'!$A$"&amp;MATCH($E2029,CL,0)+1)))</f>
        <v/>
      </c>
      <c r="T2029" s="221" t="str">
        <f aca="true">IF(B2029="","",IF(ISERROR(MATCH($J2029,SorP!$B$1:$B$6279,0)),"",INDIRECT("'SorP'!$A$"&amp;MATCH($S2029&amp;$J2029,SorP!C:C,0))))</f>
        <v/>
      </c>
      <c r="U2029" s="222"/>
      <c r="V2029" s="223" t="e">
        <f aca="false">IF(C2029="",NA(),IF(OR(C2029="Smelter not listed",C2029="Smelter not yet identified"),MATCH($B2029&amp;$D2029,'Smelter Look-up'!$J:$J,0),MATCH($B2029&amp;$C2029,'Smelter Look-up'!$J:$J,0)))</f>
        <v>#N/A</v>
      </c>
      <c r="X2029" s="179" t="n">
        <f aca="false">IF(AND(C2029="Smelter not listed",OR(LEN(D2029)=0,LEN(E2029)=0)),1,0)</f>
        <v>0</v>
      </c>
      <c r="AB2029" s="224" t="str">
        <f aca="false">B2029&amp;C2029</f>
        <v/>
      </c>
    </row>
    <row r="2030" s="179" customFormat="true" ht="20.25" hidden="false" customHeight="false" outlineLevel="0" collapsed="false">
      <c r="A2030" s="221"/>
      <c r="B2030" s="211" t="str">
        <f aca="false">IF(LEN(A2030)=0,"",INDEX('Smelter Look-up'!$A:$A,MATCH($A2030,'Smelter Look-up'!$E:$E,0)))</f>
        <v/>
      </c>
      <c r="C2030" s="212" t="str">
        <f aca="false">IF(LEN(A2030)=0,"",INDEX('Smelter Look-up'!$C:$C,MATCH($A2030,'Smelter Look-up'!$E:$E,0)))</f>
        <v/>
      </c>
      <c r="D2030" s="213"/>
      <c r="E2030" s="211" t="str">
        <f aca="true">IF(ISERROR($V2030),"",OFFSET('Smelter Look-up'!$D$4,$V2030-4,0)&amp;"")</f>
        <v/>
      </c>
      <c r="F2030" s="214" t="str">
        <f aca="true">IF(ISERROR($V2030),"",OFFSET('Smelter Look-up'!$E$4,$V2030-4,0))</f>
        <v/>
      </c>
      <c r="G2030" s="214" t="str">
        <f aca="true">IF(C2030=$X$4,IF(ISERROR($V2030),"Enter smelter details","RMI"),IF(ISERROR($V2030),"",OFFSET('Smelter Look-up'!$F$4,$V2030-4,0)))</f>
        <v/>
      </c>
      <c r="H2030" s="215" t="str">
        <f aca="true">IF(ISERROR($V2030),"",OFFSET('Smelter Look-up'!$G$4,$V2030-4,0))</f>
        <v/>
      </c>
      <c r="I2030" s="216" t="str">
        <f aca="true">IF(ISERROR($V2030),"",OFFSET('Smelter Look-up'!$H$4,$V2030-4,0))</f>
        <v/>
      </c>
      <c r="J2030" s="216" t="str">
        <f aca="true">IF(ISERROR($V2030),"",OFFSET('Smelter Look-up'!$I$4,$V2030-4,0))</f>
        <v/>
      </c>
      <c r="K2030" s="217"/>
      <c r="L2030" s="217"/>
      <c r="M2030" s="217"/>
      <c r="N2030" s="217"/>
      <c r="O2030" s="217"/>
      <c r="P2030" s="218"/>
      <c r="Q2030" s="219"/>
      <c r="R2030" s="220" t="str">
        <f aca="true">IF(ISERROR($V2030),"",OFFSET('Smelter Look-up'!$C$4,$V2030-4,0)&amp;"")</f>
        <v/>
      </c>
      <c r="S2030" s="221" t="str">
        <f aca="true">IF(B2030="","",IF(ISERROR(MATCH($E2030,CL,0)),"Unknown",INDIRECT("'C'!$A$"&amp;MATCH($E2030,CL,0)+1)))</f>
        <v/>
      </c>
      <c r="T2030" s="221" t="str">
        <f aca="true">IF(B2030="","",IF(ISERROR(MATCH($J2030,SorP!$B$1:$B$6279,0)),"",INDIRECT("'SorP'!$A$"&amp;MATCH($S2030&amp;$J2030,SorP!C:C,0))))</f>
        <v/>
      </c>
      <c r="U2030" s="222"/>
      <c r="V2030" s="223" t="e">
        <f aca="false">IF(C2030="",NA(),IF(OR(C2030="Smelter not listed",C2030="Smelter not yet identified"),MATCH($B2030&amp;$D2030,'Smelter Look-up'!$J:$J,0),MATCH($B2030&amp;$C2030,'Smelter Look-up'!$J:$J,0)))</f>
        <v>#N/A</v>
      </c>
      <c r="X2030" s="179" t="n">
        <f aca="false">IF(AND(C2030="Smelter not listed",OR(LEN(D2030)=0,LEN(E2030)=0)),1,0)</f>
        <v>0</v>
      </c>
      <c r="AB2030" s="224" t="str">
        <f aca="false">B2030&amp;C2030</f>
        <v/>
      </c>
    </row>
    <row r="2031" s="179" customFormat="true" ht="20.25" hidden="false" customHeight="false" outlineLevel="0" collapsed="false">
      <c r="A2031" s="221"/>
      <c r="B2031" s="211" t="str">
        <f aca="false">IF(LEN(A2031)=0,"",INDEX('Smelter Look-up'!$A:$A,MATCH($A2031,'Smelter Look-up'!$E:$E,0)))</f>
        <v/>
      </c>
      <c r="C2031" s="212" t="str">
        <f aca="false">IF(LEN(A2031)=0,"",INDEX('Smelter Look-up'!$C:$C,MATCH($A2031,'Smelter Look-up'!$E:$E,0)))</f>
        <v/>
      </c>
      <c r="D2031" s="213"/>
      <c r="E2031" s="211" t="str">
        <f aca="true">IF(ISERROR($V2031),"",OFFSET('Smelter Look-up'!$D$4,$V2031-4,0)&amp;"")</f>
        <v/>
      </c>
      <c r="F2031" s="214" t="str">
        <f aca="true">IF(ISERROR($V2031),"",OFFSET('Smelter Look-up'!$E$4,$V2031-4,0))</f>
        <v/>
      </c>
      <c r="G2031" s="214" t="str">
        <f aca="true">IF(C2031=$X$4,IF(ISERROR($V2031),"Enter smelter details","RMI"),IF(ISERROR($V2031),"",OFFSET('Smelter Look-up'!$F$4,$V2031-4,0)))</f>
        <v/>
      </c>
      <c r="H2031" s="215" t="str">
        <f aca="true">IF(ISERROR($V2031),"",OFFSET('Smelter Look-up'!$G$4,$V2031-4,0))</f>
        <v/>
      </c>
      <c r="I2031" s="216" t="str">
        <f aca="true">IF(ISERROR($V2031),"",OFFSET('Smelter Look-up'!$H$4,$V2031-4,0))</f>
        <v/>
      </c>
      <c r="J2031" s="216" t="str">
        <f aca="true">IF(ISERROR($V2031),"",OFFSET('Smelter Look-up'!$I$4,$V2031-4,0))</f>
        <v/>
      </c>
      <c r="K2031" s="217"/>
      <c r="L2031" s="217"/>
      <c r="M2031" s="217"/>
      <c r="N2031" s="217"/>
      <c r="O2031" s="217"/>
      <c r="P2031" s="218"/>
      <c r="Q2031" s="219"/>
      <c r="R2031" s="220" t="str">
        <f aca="true">IF(ISERROR($V2031),"",OFFSET('Smelter Look-up'!$C$4,$V2031-4,0)&amp;"")</f>
        <v/>
      </c>
      <c r="S2031" s="221" t="str">
        <f aca="true">IF(B2031="","",IF(ISERROR(MATCH($E2031,CL,0)),"Unknown",INDIRECT("'C'!$A$"&amp;MATCH($E2031,CL,0)+1)))</f>
        <v/>
      </c>
      <c r="T2031" s="221" t="str">
        <f aca="true">IF(B2031="","",IF(ISERROR(MATCH($J2031,SorP!$B$1:$B$6279,0)),"",INDIRECT("'SorP'!$A$"&amp;MATCH($S2031&amp;$J2031,SorP!C:C,0))))</f>
        <v/>
      </c>
      <c r="U2031" s="222"/>
      <c r="V2031" s="223" t="e">
        <f aca="false">IF(C2031="",NA(),IF(OR(C2031="Smelter not listed",C2031="Smelter not yet identified"),MATCH($B2031&amp;$D2031,'Smelter Look-up'!$J:$J,0),MATCH($B2031&amp;$C2031,'Smelter Look-up'!$J:$J,0)))</f>
        <v>#N/A</v>
      </c>
      <c r="X2031" s="179" t="n">
        <f aca="false">IF(AND(C2031="Smelter not listed",OR(LEN(D2031)=0,LEN(E2031)=0)),1,0)</f>
        <v>0</v>
      </c>
      <c r="AB2031" s="224" t="str">
        <f aca="false">B2031&amp;C2031</f>
        <v/>
      </c>
    </row>
    <row r="2032" s="179" customFormat="true" ht="20.25" hidden="false" customHeight="false" outlineLevel="0" collapsed="false">
      <c r="A2032" s="221"/>
      <c r="B2032" s="211" t="str">
        <f aca="false">IF(LEN(A2032)=0,"",INDEX('Smelter Look-up'!$A:$A,MATCH($A2032,'Smelter Look-up'!$E:$E,0)))</f>
        <v/>
      </c>
      <c r="C2032" s="212" t="str">
        <f aca="false">IF(LEN(A2032)=0,"",INDEX('Smelter Look-up'!$C:$C,MATCH($A2032,'Smelter Look-up'!$E:$E,0)))</f>
        <v/>
      </c>
      <c r="D2032" s="213"/>
      <c r="E2032" s="211" t="str">
        <f aca="true">IF(ISERROR($V2032),"",OFFSET('Smelter Look-up'!$D$4,$V2032-4,0)&amp;"")</f>
        <v/>
      </c>
      <c r="F2032" s="214" t="str">
        <f aca="true">IF(ISERROR($V2032),"",OFFSET('Smelter Look-up'!$E$4,$V2032-4,0))</f>
        <v/>
      </c>
      <c r="G2032" s="214" t="str">
        <f aca="true">IF(C2032=$X$4,IF(ISERROR($V2032),"Enter smelter details","RMI"),IF(ISERROR($V2032),"",OFFSET('Smelter Look-up'!$F$4,$V2032-4,0)))</f>
        <v/>
      </c>
      <c r="H2032" s="215" t="str">
        <f aca="true">IF(ISERROR($V2032),"",OFFSET('Smelter Look-up'!$G$4,$V2032-4,0))</f>
        <v/>
      </c>
      <c r="I2032" s="216" t="str">
        <f aca="true">IF(ISERROR($V2032),"",OFFSET('Smelter Look-up'!$H$4,$V2032-4,0))</f>
        <v/>
      </c>
      <c r="J2032" s="216" t="str">
        <f aca="true">IF(ISERROR($V2032),"",OFFSET('Smelter Look-up'!$I$4,$V2032-4,0))</f>
        <v/>
      </c>
      <c r="K2032" s="217"/>
      <c r="L2032" s="217"/>
      <c r="M2032" s="217"/>
      <c r="N2032" s="217"/>
      <c r="O2032" s="217"/>
      <c r="P2032" s="218"/>
      <c r="Q2032" s="219"/>
      <c r="R2032" s="220" t="str">
        <f aca="true">IF(ISERROR($V2032),"",OFFSET('Smelter Look-up'!$C$4,$V2032-4,0)&amp;"")</f>
        <v/>
      </c>
      <c r="S2032" s="221" t="str">
        <f aca="true">IF(B2032="","",IF(ISERROR(MATCH($E2032,CL,0)),"Unknown",INDIRECT("'C'!$A$"&amp;MATCH($E2032,CL,0)+1)))</f>
        <v/>
      </c>
      <c r="T2032" s="221" t="str">
        <f aca="true">IF(B2032="","",IF(ISERROR(MATCH($J2032,SorP!$B$1:$B$6279,0)),"",INDIRECT("'SorP'!$A$"&amp;MATCH($S2032&amp;$J2032,SorP!C:C,0))))</f>
        <v/>
      </c>
      <c r="U2032" s="222"/>
      <c r="V2032" s="223" t="e">
        <f aca="false">IF(C2032="",NA(),IF(OR(C2032="Smelter not listed",C2032="Smelter not yet identified"),MATCH($B2032&amp;$D2032,'Smelter Look-up'!$J:$J,0),MATCH($B2032&amp;$C2032,'Smelter Look-up'!$J:$J,0)))</f>
        <v>#N/A</v>
      </c>
      <c r="X2032" s="179" t="n">
        <f aca="false">IF(AND(C2032="Smelter not listed",OR(LEN(D2032)=0,LEN(E2032)=0)),1,0)</f>
        <v>0</v>
      </c>
      <c r="AB2032" s="224" t="str">
        <f aca="false">B2032&amp;C2032</f>
        <v/>
      </c>
    </row>
    <row r="2033" s="179" customFormat="true" ht="20.25" hidden="false" customHeight="false" outlineLevel="0" collapsed="false">
      <c r="A2033" s="221"/>
      <c r="B2033" s="211" t="str">
        <f aca="false">IF(LEN(A2033)=0,"",INDEX('Smelter Look-up'!$A:$A,MATCH($A2033,'Smelter Look-up'!$E:$E,0)))</f>
        <v/>
      </c>
      <c r="C2033" s="212" t="str">
        <f aca="false">IF(LEN(A2033)=0,"",INDEX('Smelter Look-up'!$C:$C,MATCH($A2033,'Smelter Look-up'!$E:$E,0)))</f>
        <v/>
      </c>
      <c r="D2033" s="213"/>
      <c r="E2033" s="211" t="str">
        <f aca="true">IF(ISERROR($V2033),"",OFFSET('Smelter Look-up'!$D$4,$V2033-4,0)&amp;"")</f>
        <v/>
      </c>
      <c r="F2033" s="214" t="str">
        <f aca="true">IF(ISERROR($V2033),"",OFFSET('Smelter Look-up'!$E$4,$V2033-4,0))</f>
        <v/>
      </c>
      <c r="G2033" s="214" t="str">
        <f aca="true">IF(C2033=$X$4,IF(ISERROR($V2033),"Enter smelter details","RMI"),IF(ISERROR($V2033),"",OFFSET('Smelter Look-up'!$F$4,$V2033-4,0)))</f>
        <v/>
      </c>
      <c r="H2033" s="215" t="str">
        <f aca="true">IF(ISERROR($V2033),"",OFFSET('Smelter Look-up'!$G$4,$V2033-4,0))</f>
        <v/>
      </c>
      <c r="I2033" s="216" t="str">
        <f aca="true">IF(ISERROR($V2033),"",OFFSET('Smelter Look-up'!$H$4,$V2033-4,0))</f>
        <v/>
      </c>
      <c r="J2033" s="216" t="str">
        <f aca="true">IF(ISERROR($V2033),"",OFFSET('Smelter Look-up'!$I$4,$V2033-4,0))</f>
        <v/>
      </c>
      <c r="K2033" s="217"/>
      <c r="L2033" s="217"/>
      <c r="M2033" s="217"/>
      <c r="N2033" s="217"/>
      <c r="O2033" s="217"/>
      <c r="P2033" s="218"/>
      <c r="Q2033" s="219"/>
      <c r="R2033" s="220" t="str">
        <f aca="true">IF(ISERROR($V2033),"",OFFSET('Smelter Look-up'!$C$4,$V2033-4,0)&amp;"")</f>
        <v/>
      </c>
      <c r="S2033" s="221" t="str">
        <f aca="true">IF(B2033="","",IF(ISERROR(MATCH($E2033,CL,0)),"Unknown",INDIRECT("'C'!$A$"&amp;MATCH($E2033,CL,0)+1)))</f>
        <v/>
      </c>
      <c r="T2033" s="221" t="str">
        <f aca="true">IF(B2033="","",IF(ISERROR(MATCH($J2033,SorP!$B$1:$B$6279,0)),"",INDIRECT("'SorP'!$A$"&amp;MATCH($S2033&amp;$J2033,SorP!C:C,0))))</f>
        <v/>
      </c>
      <c r="U2033" s="222"/>
      <c r="V2033" s="223" t="e">
        <f aca="false">IF(C2033="",NA(),IF(OR(C2033="Smelter not listed",C2033="Smelter not yet identified"),MATCH($B2033&amp;$D2033,'Smelter Look-up'!$J:$J,0),MATCH($B2033&amp;$C2033,'Smelter Look-up'!$J:$J,0)))</f>
        <v>#N/A</v>
      </c>
      <c r="X2033" s="179" t="n">
        <f aca="false">IF(AND(C2033="Smelter not listed",OR(LEN(D2033)=0,LEN(E2033)=0)),1,0)</f>
        <v>0</v>
      </c>
      <c r="AB2033" s="224" t="str">
        <f aca="false">B2033&amp;C2033</f>
        <v/>
      </c>
    </row>
    <row r="2034" s="179" customFormat="true" ht="20.25" hidden="false" customHeight="false" outlineLevel="0" collapsed="false">
      <c r="A2034" s="221"/>
      <c r="B2034" s="211" t="str">
        <f aca="false">IF(LEN(A2034)=0,"",INDEX('Smelter Look-up'!$A:$A,MATCH($A2034,'Smelter Look-up'!$E:$E,0)))</f>
        <v/>
      </c>
      <c r="C2034" s="212" t="str">
        <f aca="false">IF(LEN(A2034)=0,"",INDEX('Smelter Look-up'!$C:$C,MATCH($A2034,'Smelter Look-up'!$E:$E,0)))</f>
        <v/>
      </c>
      <c r="D2034" s="213"/>
      <c r="E2034" s="211" t="str">
        <f aca="true">IF(ISERROR($V2034),"",OFFSET('Smelter Look-up'!$D$4,$V2034-4,0)&amp;"")</f>
        <v/>
      </c>
      <c r="F2034" s="214" t="str">
        <f aca="true">IF(ISERROR($V2034),"",OFFSET('Smelter Look-up'!$E$4,$V2034-4,0))</f>
        <v/>
      </c>
      <c r="G2034" s="214" t="str">
        <f aca="true">IF(C2034=$X$4,IF(ISERROR($V2034),"Enter smelter details","RMI"),IF(ISERROR($V2034),"",OFFSET('Smelter Look-up'!$F$4,$V2034-4,0)))</f>
        <v/>
      </c>
      <c r="H2034" s="215" t="str">
        <f aca="true">IF(ISERROR($V2034),"",OFFSET('Smelter Look-up'!$G$4,$V2034-4,0))</f>
        <v/>
      </c>
      <c r="I2034" s="216" t="str">
        <f aca="true">IF(ISERROR($V2034),"",OFFSET('Smelter Look-up'!$H$4,$V2034-4,0))</f>
        <v/>
      </c>
      <c r="J2034" s="216" t="str">
        <f aca="true">IF(ISERROR($V2034),"",OFFSET('Smelter Look-up'!$I$4,$V2034-4,0))</f>
        <v/>
      </c>
      <c r="K2034" s="217"/>
      <c r="L2034" s="217"/>
      <c r="M2034" s="217"/>
      <c r="N2034" s="217"/>
      <c r="O2034" s="217"/>
      <c r="P2034" s="218"/>
      <c r="Q2034" s="219"/>
      <c r="R2034" s="220" t="str">
        <f aca="true">IF(ISERROR($V2034),"",OFFSET('Smelter Look-up'!$C$4,$V2034-4,0)&amp;"")</f>
        <v/>
      </c>
      <c r="S2034" s="221" t="str">
        <f aca="true">IF(B2034="","",IF(ISERROR(MATCH($E2034,CL,0)),"Unknown",INDIRECT("'C'!$A$"&amp;MATCH($E2034,CL,0)+1)))</f>
        <v/>
      </c>
      <c r="T2034" s="221" t="str">
        <f aca="true">IF(B2034="","",IF(ISERROR(MATCH($J2034,SorP!$B$1:$B$6279,0)),"",INDIRECT("'SorP'!$A$"&amp;MATCH($S2034&amp;$J2034,SorP!C:C,0))))</f>
        <v/>
      </c>
      <c r="U2034" s="222"/>
      <c r="V2034" s="223" t="e">
        <f aca="false">IF(C2034="",NA(),IF(OR(C2034="Smelter not listed",C2034="Smelter not yet identified"),MATCH($B2034&amp;$D2034,'Smelter Look-up'!$J:$J,0),MATCH($B2034&amp;$C2034,'Smelter Look-up'!$J:$J,0)))</f>
        <v>#N/A</v>
      </c>
      <c r="X2034" s="179" t="n">
        <f aca="false">IF(AND(C2034="Smelter not listed",OR(LEN(D2034)=0,LEN(E2034)=0)),1,0)</f>
        <v>0</v>
      </c>
      <c r="AB2034" s="224" t="str">
        <f aca="false">B2034&amp;C2034</f>
        <v/>
      </c>
    </row>
    <row r="2035" s="179" customFormat="true" ht="20.25" hidden="false" customHeight="false" outlineLevel="0" collapsed="false">
      <c r="A2035" s="221"/>
      <c r="B2035" s="211" t="str">
        <f aca="false">IF(LEN(A2035)=0,"",INDEX('Smelter Look-up'!$A:$A,MATCH($A2035,'Smelter Look-up'!$E:$E,0)))</f>
        <v/>
      </c>
      <c r="C2035" s="212" t="str">
        <f aca="false">IF(LEN(A2035)=0,"",INDEX('Smelter Look-up'!$C:$C,MATCH($A2035,'Smelter Look-up'!$E:$E,0)))</f>
        <v/>
      </c>
      <c r="D2035" s="213"/>
      <c r="E2035" s="211" t="str">
        <f aca="true">IF(ISERROR($V2035),"",OFFSET('Smelter Look-up'!$D$4,$V2035-4,0)&amp;"")</f>
        <v/>
      </c>
      <c r="F2035" s="214" t="str">
        <f aca="true">IF(ISERROR($V2035),"",OFFSET('Smelter Look-up'!$E$4,$V2035-4,0))</f>
        <v/>
      </c>
      <c r="G2035" s="214" t="str">
        <f aca="true">IF(C2035=$X$4,IF(ISERROR($V2035),"Enter smelter details","RMI"),IF(ISERROR($V2035),"",OFFSET('Smelter Look-up'!$F$4,$V2035-4,0)))</f>
        <v/>
      </c>
      <c r="H2035" s="215" t="str">
        <f aca="true">IF(ISERROR($V2035),"",OFFSET('Smelter Look-up'!$G$4,$V2035-4,0))</f>
        <v/>
      </c>
      <c r="I2035" s="216" t="str">
        <f aca="true">IF(ISERROR($V2035),"",OFFSET('Smelter Look-up'!$H$4,$V2035-4,0))</f>
        <v/>
      </c>
      <c r="J2035" s="216" t="str">
        <f aca="true">IF(ISERROR($V2035),"",OFFSET('Smelter Look-up'!$I$4,$V2035-4,0))</f>
        <v/>
      </c>
      <c r="K2035" s="217"/>
      <c r="L2035" s="217"/>
      <c r="M2035" s="217"/>
      <c r="N2035" s="217"/>
      <c r="O2035" s="217"/>
      <c r="P2035" s="218"/>
      <c r="Q2035" s="219"/>
      <c r="R2035" s="220" t="str">
        <f aca="true">IF(ISERROR($V2035),"",OFFSET('Smelter Look-up'!$C$4,$V2035-4,0)&amp;"")</f>
        <v/>
      </c>
      <c r="S2035" s="221" t="str">
        <f aca="true">IF(B2035="","",IF(ISERROR(MATCH($E2035,CL,0)),"Unknown",INDIRECT("'C'!$A$"&amp;MATCH($E2035,CL,0)+1)))</f>
        <v/>
      </c>
      <c r="T2035" s="221" t="str">
        <f aca="true">IF(B2035="","",IF(ISERROR(MATCH($J2035,SorP!$B$1:$B$6279,0)),"",INDIRECT("'SorP'!$A$"&amp;MATCH($S2035&amp;$J2035,SorP!C:C,0))))</f>
        <v/>
      </c>
      <c r="U2035" s="222"/>
      <c r="V2035" s="223" t="e">
        <f aca="false">IF(C2035="",NA(),IF(OR(C2035="Smelter not listed",C2035="Smelter not yet identified"),MATCH($B2035&amp;$D2035,'Smelter Look-up'!$J:$J,0),MATCH($B2035&amp;$C2035,'Smelter Look-up'!$J:$J,0)))</f>
        <v>#N/A</v>
      </c>
      <c r="X2035" s="179" t="n">
        <f aca="false">IF(AND(C2035="Smelter not listed",OR(LEN(D2035)=0,LEN(E2035)=0)),1,0)</f>
        <v>0</v>
      </c>
      <c r="AB2035" s="224" t="str">
        <f aca="false">B2035&amp;C2035</f>
        <v/>
      </c>
    </row>
    <row r="2036" s="179" customFormat="true" ht="20.25" hidden="false" customHeight="false" outlineLevel="0" collapsed="false">
      <c r="A2036" s="221"/>
      <c r="B2036" s="211" t="str">
        <f aca="false">IF(LEN(A2036)=0,"",INDEX('Smelter Look-up'!$A:$A,MATCH($A2036,'Smelter Look-up'!$E:$E,0)))</f>
        <v/>
      </c>
      <c r="C2036" s="212" t="str">
        <f aca="false">IF(LEN(A2036)=0,"",INDEX('Smelter Look-up'!$C:$C,MATCH($A2036,'Smelter Look-up'!$E:$E,0)))</f>
        <v/>
      </c>
      <c r="D2036" s="213"/>
      <c r="E2036" s="211" t="str">
        <f aca="true">IF(ISERROR($V2036),"",OFFSET('Smelter Look-up'!$D$4,$V2036-4,0)&amp;"")</f>
        <v/>
      </c>
      <c r="F2036" s="214" t="str">
        <f aca="true">IF(ISERROR($V2036),"",OFFSET('Smelter Look-up'!$E$4,$V2036-4,0))</f>
        <v/>
      </c>
      <c r="G2036" s="214" t="str">
        <f aca="true">IF(C2036=$X$4,IF(ISERROR($V2036),"Enter smelter details","RMI"),IF(ISERROR($V2036),"",OFFSET('Smelter Look-up'!$F$4,$V2036-4,0)))</f>
        <v/>
      </c>
      <c r="H2036" s="215" t="str">
        <f aca="true">IF(ISERROR($V2036),"",OFFSET('Smelter Look-up'!$G$4,$V2036-4,0))</f>
        <v/>
      </c>
      <c r="I2036" s="216" t="str">
        <f aca="true">IF(ISERROR($V2036),"",OFFSET('Smelter Look-up'!$H$4,$V2036-4,0))</f>
        <v/>
      </c>
      <c r="J2036" s="216" t="str">
        <f aca="true">IF(ISERROR($V2036),"",OFFSET('Smelter Look-up'!$I$4,$V2036-4,0))</f>
        <v/>
      </c>
      <c r="K2036" s="217"/>
      <c r="L2036" s="217"/>
      <c r="M2036" s="217"/>
      <c r="N2036" s="217"/>
      <c r="O2036" s="217"/>
      <c r="P2036" s="218"/>
      <c r="Q2036" s="219"/>
      <c r="R2036" s="220" t="str">
        <f aca="true">IF(ISERROR($V2036),"",OFFSET('Smelter Look-up'!$C$4,$V2036-4,0)&amp;"")</f>
        <v/>
      </c>
      <c r="S2036" s="221" t="str">
        <f aca="true">IF(B2036="","",IF(ISERROR(MATCH($E2036,CL,0)),"Unknown",INDIRECT("'C'!$A$"&amp;MATCH($E2036,CL,0)+1)))</f>
        <v/>
      </c>
      <c r="T2036" s="221" t="str">
        <f aca="true">IF(B2036="","",IF(ISERROR(MATCH($J2036,SorP!$B$1:$B$6279,0)),"",INDIRECT("'SorP'!$A$"&amp;MATCH($S2036&amp;$J2036,SorP!C:C,0))))</f>
        <v/>
      </c>
      <c r="U2036" s="222"/>
      <c r="V2036" s="223" t="e">
        <f aca="false">IF(C2036="",NA(),IF(OR(C2036="Smelter not listed",C2036="Smelter not yet identified"),MATCH($B2036&amp;$D2036,'Smelter Look-up'!$J:$J,0),MATCH($B2036&amp;$C2036,'Smelter Look-up'!$J:$J,0)))</f>
        <v>#N/A</v>
      </c>
      <c r="X2036" s="179" t="n">
        <f aca="false">IF(AND(C2036="Smelter not listed",OR(LEN(D2036)=0,LEN(E2036)=0)),1,0)</f>
        <v>0</v>
      </c>
      <c r="AB2036" s="224" t="str">
        <f aca="false">B2036&amp;C2036</f>
        <v/>
      </c>
    </row>
    <row r="2037" s="179" customFormat="true" ht="20.25" hidden="false" customHeight="false" outlineLevel="0" collapsed="false">
      <c r="A2037" s="221"/>
      <c r="B2037" s="211" t="str">
        <f aca="false">IF(LEN(A2037)=0,"",INDEX('Smelter Look-up'!$A:$A,MATCH($A2037,'Smelter Look-up'!$E:$E,0)))</f>
        <v/>
      </c>
      <c r="C2037" s="212" t="str">
        <f aca="false">IF(LEN(A2037)=0,"",INDEX('Smelter Look-up'!$C:$C,MATCH($A2037,'Smelter Look-up'!$E:$E,0)))</f>
        <v/>
      </c>
      <c r="D2037" s="213"/>
      <c r="E2037" s="211" t="str">
        <f aca="true">IF(ISERROR($V2037),"",OFFSET('Smelter Look-up'!$D$4,$V2037-4,0)&amp;"")</f>
        <v/>
      </c>
      <c r="F2037" s="214" t="str">
        <f aca="true">IF(ISERROR($V2037),"",OFFSET('Smelter Look-up'!$E$4,$V2037-4,0))</f>
        <v/>
      </c>
      <c r="G2037" s="214" t="str">
        <f aca="true">IF(C2037=$X$4,IF(ISERROR($V2037),"Enter smelter details","RMI"),IF(ISERROR($V2037),"",OFFSET('Smelter Look-up'!$F$4,$V2037-4,0)))</f>
        <v/>
      </c>
      <c r="H2037" s="215" t="str">
        <f aca="true">IF(ISERROR($V2037),"",OFFSET('Smelter Look-up'!$G$4,$V2037-4,0))</f>
        <v/>
      </c>
      <c r="I2037" s="216" t="str">
        <f aca="true">IF(ISERROR($V2037),"",OFFSET('Smelter Look-up'!$H$4,$V2037-4,0))</f>
        <v/>
      </c>
      <c r="J2037" s="216" t="str">
        <f aca="true">IF(ISERROR($V2037),"",OFFSET('Smelter Look-up'!$I$4,$V2037-4,0))</f>
        <v/>
      </c>
      <c r="K2037" s="217"/>
      <c r="L2037" s="217"/>
      <c r="M2037" s="217"/>
      <c r="N2037" s="217"/>
      <c r="O2037" s="217"/>
      <c r="P2037" s="218"/>
      <c r="Q2037" s="219"/>
      <c r="R2037" s="220" t="str">
        <f aca="true">IF(ISERROR($V2037),"",OFFSET('Smelter Look-up'!$C$4,$V2037-4,0)&amp;"")</f>
        <v/>
      </c>
      <c r="S2037" s="221" t="str">
        <f aca="true">IF(B2037="","",IF(ISERROR(MATCH($E2037,CL,0)),"Unknown",INDIRECT("'C'!$A$"&amp;MATCH($E2037,CL,0)+1)))</f>
        <v/>
      </c>
      <c r="T2037" s="221" t="str">
        <f aca="true">IF(B2037="","",IF(ISERROR(MATCH($J2037,SorP!$B$1:$B$6279,0)),"",INDIRECT("'SorP'!$A$"&amp;MATCH($S2037&amp;$J2037,SorP!C:C,0))))</f>
        <v/>
      </c>
      <c r="U2037" s="222"/>
      <c r="V2037" s="223" t="e">
        <f aca="false">IF(C2037="",NA(),IF(OR(C2037="Smelter not listed",C2037="Smelter not yet identified"),MATCH($B2037&amp;$D2037,'Smelter Look-up'!$J:$J,0),MATCH($B2037&amp;$C2037,'Smelter Look-up'!$J:$J,0)))</f>
        <v>#N/A</v>
      </c>
      <c r="X2037" s="179" t="n">
        <f aca="false">IF(AND(C2037="Smelter not listed",OR(LEN(D2037)=0,LEN(E2037)=0)),1,0)</f>
        <v>0</v>
      </c>
      <c r="AB2037" s="224" t="str">
        <f aca="false">B2037&amp;C2037</f>
        <v/>
      </c>
    </row>
    <row r="2038" s="179" customFormat="true" ht="20.25" hidden="false" customHeight="false" outlineLevel="0" collapsed="false">
      <c r="A2038" s="221"/>
      <c r="B2038" s="211" t="str">
        <f aca="false">IF(LEN(A2038)=0,"",INDEX('Smelter Look-up'!$A:$A,MATCH($A2038,'Smelter Look-up'!$E:$E,0)))</f>
        <v/>
      </c>
      <c r="C2038" s="212" t="str">
        <f aca="false">IF(LEN(A2038)=0,"",INDEX('Smelter Look-up'!$C:$C,MATCH($A2038,'Smelter Look-up'!$E:$E,0)))</f>
        <v/>
      </c>
      <c r="D2038" s="213"/>
      <c r="E2038" s="211" t="str">
        <f aca="true">IF(ISERROR($V2038),"",OFFSET('Smelter Look-up'!$D$4,$V2038-4,0)&amp;"")</f>
        <v/>
      </c>
      <c r="F2038" s="214" t="str">
        <f aca="true">IF(ISERROR($V2038),"",OFFSET('Smelter Look-up'!$E$4,$V2038-4,0))</f>
        <v/>
      </c>
      <c r="G2038" s="214" t="str">
        <f aca="true">IF(C2038=$X$4,IF(ISERROR($V2038),"Enter smelter details","RMI"),IF(ISERROR($V2038),"",OFFSET('Smelter Look-up'!$F$4,$V2038-4,0)))</f>
        <v/>
      </c>
      <c r="H2038" s="215" t="str">
        <f aca="true">IF(ISERROR($V2038),"",OFFSET('Smelter Look-up'!$G$4,$V2038-4,0))</f>
        <v/>
      </c>
      <c r="I2038" s="216" t="str">
        <f aca="true">IF(ISERROR($V2038),"",OFFSET('Smelter Look-up'!$H$4,$V2038-4,0))</f>
        <v/>
      </c>
      <c r="J2038" s="216" t="str">
        <f aca="true">IF(ISERROR($V2038),"",OFFSET('Smelter Look-up'!$I$4,$V2038-4,0))</f>
        <v/>
      </c>
      <c r="K2038" s="217"/>
      <c r="L2038" s="217"/>
      <c r="M2038" s="217"/>
      <c r="N2038" s="217"/>
      <c r="O2038" s="217"/>
      <c r="P2038" s="218"/>
      <c r="Q2038" s="219"/>
      <c r="R2038" s="220" t="str">
        <f aca="true">IF(ISERROR($V2038),"",OFFSET('Smelter Look-up'!$C$4,$V2038-4,0)&amp;"")</f>
        <v/>
      </c>
      <c r="S2038" s="221" t="str">
        <f aca="true">IF(B2038="","",IF(ISERROR(MATCH($E2038,CL,0)),"Unknown",INDIRECT("'C'!$A$"&amp;MATCH($E2038,CL,0)+1)))</f>
        <v/>
      </c>
      <c r="T2038" s="221" t="str">
        <f aca="true">IF(B2038="","",IF(ISERROR(MATCH($J2038,SorP!$B$1:$B$6279,0)),"",INDIRECT("'SorP'!$A$"&amp;MATCH($S2038&amp;$J2038,SorP!C:C,0))))</f>
        <v/>
      </c>
      <c r="U2038" s="222"/>
      <c r="V2038" s="223" t="e">
        <f aca="false">IF(C2038="",NA(),IF(OR(C2038="Smelter not listed",C2038="Smelter not yet identified"),MATCH($B2038&amp;$D2038,'Smelter Look-up'!$J:$J,0),MATCH($B2038&amp;$C2038,'Smelter Look-up'!$J:$J,0)))</f>
        <v>#N/A</v>
      </c>
      <c r="X2038" s="179" t="n">
        <f aca="false">IF(AND(C2038="Smelter not listed",OR(LEN(D2038)=0,LEN(E2038)=0)),1,0)</f>
        <v>0</v>
      </c>
      <c r="AB2038" s="224" t="str">
        <f aca="false">B2038&amp;C2038</f>
        <v/>
      </c>
    </row>
    <row r="2039" s="179" customFormat="true" ht="20.25" hidden="false" customHeight="false" outlineLevel="0" collapsed="false">
      <c r="A2039" s="221"/>
      <c r="B2039" s="211" t="str">
        <f aca="false">IF(LEN(A2039)=0,"",INDEX('Smelter Look-up'!$A:$A,MATCH($A2039,'Smelter Look-up'!$E:$E,0)))</f>
        <v/>
      </c>
      <c r="C2039" s="212" t="str">
        <f aca="false">IF(LEN(A2039)=0,"",INDEX('Smelter Look-up'!$C:$C,MATCH($A2039,'Smelter Look-up'!$E:$E,0)))</f>
        <v/>
      </c>
      <c r="D2039" s="213"/>
      <c r="E2039" s="211" t="str">
        <f aca="true">IF(ISERROR($V2039),"",OFFSET('Smelter Look-up'!$D$4,$V2039-4,0)&amp;"")</f>
        <v/>
      </c>
      <c r="F2039" s="214" t="str">
        <f aca="true">IF(ISERROR($V2039),"",OFFSET('Smelter Look-up'!$E$4,$V2039-4,0))</f>
        <v/>
      </c>
      <c r="G2039" s="214" t="str">
        <f aca="true">IF(C2039=$X$4,IF(ISERROR($V2039),"Enter smelter details","RMI"),IF(ISERROR($V2039),"",OFFSET('Smelter Look-up'!$F$4,$V2039-4,0)))</f>
        <v/>
      </c>
      <c r="H2039" s="215" t="str">
        <f aca="true">IF(ISERROR($V2039),"",OFFSET('Smelter Look-up'!$G$4,$V2039-4,0))</f>
        <v/>
      </c>
      <c r="I2039" s="216" t="str">
        <f aca="true">IF(ISERROR($V2039),"",OFFSET('Smelter Look-up'!$H$4,$V2039-4,0))</f>
        <v/>
      </c>
      <c r="J2039" s="216" t="str">
        <f aca="true">IF(ISERROR($V2039),"",OFFSET('Smelter Look-up'!$I$4,$V2039-4,0))</f>
        <v/>
      </c>
      <c r="K2039" s="217"/>
      <c r="L2039" s="217"/>
      <c r="M2039" s="217"/>
      <c r="N2039" s="217"/>
      <c r="O2039" s="217"/>
      <c r="P2039" s="218"/>
      <c r="Q2039" s="219"/>
      <c r="R2039" s="220" t="str">
        <f aca="true">IF(ISERROR($V2039),"",OFFSET('Smelter Look-up'!$C$4,$V2039-4,0)&amp;"")</f>
        <v/>
      </c>
      <c r="S2039" s="221" t="str">
        <f aca="true">IF(B2039="","",IF(ISERROR(MATCH($E2039,CL,0)),"Unknown",INDIRECT("'C'!$A$"&amp;MATCH($E2039,CL,0)+1)))</f>
        <v/>
      </c>
      <c r="T2039" s="221" t="str">
        <f aca="true">IF(B2039="","",IF(ISERROR(MATCH($J2039,SorP!$B$1:$B$6279,0)),"",INDIRECT("'SorP'!$A$"&amp;MATCH($S2039&amp;$J2039,SorP!C:C,0))))</f>
        <v/>
      </c>
      <c r="U2039" s="222"/>
      <c r="V2039" s="223" t="e">
        <f aca="false">IF(C2039="",NA(),IF(OR(C2039="Smelter not listed",C2039="Smelter not yet identified"),MATCH($B2039&amp;$D2039,'Smelter Look-up'!$J:$J,0),MATCH($B2039&amp;$C2039,'Smelter Look-up'!$J:$J,0)))</f>
        <v>#N/A</v>
      </c>
      <c r="X2039" s="179" t="n">
        <f aca="false">IF(AND(C2039="Smelter not listed",OR(LEN(D2039)=0,LEN(E2039)=0)),1,0)</f>
        <v>0</v>
      </c>
      <c r="AB2039" s="224" t="str">
        <f aca="false">B2039&amp;C2039</f>
        <v/>
      </c>
    </row>
    <row r="2040" s="179" customFormat="true" ht="20.25" hidden="false" customHeight="false" outlineLevel="0" collapsed="false">
      <c r="A2040" s="221"/>
      <c r="B2040" s="211" t="str">
        <f aca="false">IF(LEN(A2040)=0,"",INDEX('Smelter Look-up'!$A:$A,MATCH($A2040,'Smelter Look-up'!$E:$E,0)))</f>
        <v/>
      </c>
      <c r="C2040" s="212" t="str">
        <f aca="false">IF(LEN(A2040)=0,"",INDEX('Smelter Look-up'!$C:$C,MATCH($A2040,'Smelter Look-up'!$E:$E,0)))</f>
        <v/>
      </c>
      <c r="D2040" s="213"/>
      <c r="E2040" s="211" t="str">
        <f aca="true">IF(ISERROR($V2040),"",OFFSET('Smelter Look-up'!$D$4,$V2040-4,0)&amp;"")</f>
        <v/>
      </c>
      <c r="F2040" s="214" t="str">
        <f aca="true">IF(ISERROR($V2040),"",OFFSET('Smelter Look-up'!$E$4,$V2040-4,0))</f>
        <v/>
      </c>
      <c r="G2040" s="214" t="str">
        <f aca="true">IF(C2040=$X$4,IF(ISERROR($V2040),"Enter smelter details","RMI"),IF(ISERROR($V2040),"",OFFSET('Smelter Look-up'!$F$4,$V2040-4,0)))</f>
        <v/>
      </c>
      <c r="H2040" s="215" t="str">
        <f aca="true">IF(ISERROR($V2040),"",OFFSET('Smelter Look-up'!$G$4,$V2040-4,0))</f>
        <v/>
      </c>
      <c r="I2040" s="216" t="str">
        <f aca="true">IF(ISERROR($V2040),"",OFFSET('Smelter Look-up'!$H$4,$V2040-4,0))</f>
        <v/>
      </c>
      <c r="J2040" s="216" t="str">
        <f aca="true">IF(ISERROR($V2040),"",OFFSET('Smelter Look-up'!$I$4,$V2040-4,0))</f>
        <v/>
      </c>
      <c r="K2040" s="217"/>
      <c r="L2040" s="217"/>
      <c r="M2040" s="217"/>
      <c r="N2040" s="217"/>
      <c r="O2040" s="217"/>
      <c r="P2040" s="218"/>
      <c r="Q2040" s="219"/>
      <c r="R2040" s="220" t="str">
        <f aca="true">IF(ISERROR($V2040),"",OFFSET('Smelter Look-up'!$C$4,$V2040-4,0)&amp;"")</f>
        <v/>
      </c>
      <c r="S2040" s="221" t="str">
        <f aca="true">IF(B2040="","",IF(ISERROR(MATCH($E2040,CL,0)),"Unknown",INDIRECT("'C'!$A$"&amp;MATCH($E2040,CL,0)+1)))</f>
        <v/>
      </c>
      <c r="T2040" s="221" t="str">
        <f aca="true">IF(B2040="","",IF(ISERROR(MATCH($J2040,SorP!$B$1:$B$6279,0)),"",INDIRECT("'SorP'!$A$"&amp;MATCH($S2040&amp;$J2040,SorP!C:C,0))))</f>
        <v/>
      </c>
      <c r="U2040" s="222"/>
      <c r="V2040" s="223" t="e">
        <f aca="false">IF(C2040="",NA(),IF(OR(C2040="Smelter not listed",C2040="Smelter not yet identified"),MATCH($B2040&amp;$D2040,'Smelter Look-up'!$J:$J,0),MATCH($B2040&amp;$C2040,'Smelter Look-up'!$J:$J,0)))</f>
        <v>#N/A</v>
      </c>
      <c r="X2040" s="179" t="n">
        <f aca="false">IF(AND(C2040="Smelter not listed",OR(LEN(D2040)=0,LEN(E2040)=0)),1,0)</f>
        <v>0</v>
      </c>
      <c r="AB2040" s="224" t="str">
        <f aca="false">B2040&amp;C2040</f>
        <v/>
      </c>
    </row>
    <row r="2041" s="179" customFormat="true" ht="20.25" hidden="false" customHeight="false" outlineLevel="0" collapsed="false">
      <c r="A2041" s="221"/>
      <c r="B2041" s="211" t="str">
        <f aca="false">IF(LEN(A2041)=0,"",INDEX('Smelter Look-up'!$A:$A,MATCH($A2041,'Smelter Look-up'!$E:$E,0)))</f>
        <v/>
      </c>
      <c r="C2041" s="212" t="str">
        <f aca="false">IF(LEN(A2041)=0,"",INDEX('Smelter Look-up'!$C:$C,MATCH($A2041,'Smelter Look-up'!$E:$E,0)))</f>
        <v/>
      </c>
      <c r="D2041" s="213"/>
      <c r="E2041" s="211" t="str">
        <f aca="true">IF(ISERROR($V2041),"",OFFSET('Smelter Look-up'!$D$4,$V2041-4,0)&amp;"")</f>
        <v/>
      </c>
      <c r="F2041" s="214" t="str">
        <f aca="true">IF(ISERROR($V2041),"",OFFSET('Smelter Look-up'!$E$4,$V2041-4,0))</f>
        <v/>
      </c>
      <c r="G2041" s="214" t="str">
        <f aca="true">IF(C2041=$X$4,IF(ISERROR($V2041),"Enter smelter details","RMI"),IF(ISERROR($V2041),"",OFFSET('Smelter Look-up'!$F$4,$V2041-4,0)))</f>
        <v/>
      </c>
      <c r="H2041" s="215" t="str">
        <f aca="true">IF(ISERROR($V2041),"",OFFSET('Smelter Look-up'!$G$4,$V2041-4,0))</f>
        <v/>
      </c>
      <c r="I2041" s="216" t="str">
        <f aca="true">IF(ISERROR($V2041),"",OFFSET('Smelter Look-up'!$H$4,$V2041-4,0))</f>
        <v/>
      </c>
      <c r="J2041" s="216" t="str">
        <f aca="true">IF(ISERROR($V2041),"",OFFSET('Smelter Look-up'!$I$4,$V2041-4,0))</f>
        <v/>
      </c>
      <c r="K2041" s="217"/>
      <c r="L2041" s="217"/>
      <c r="M2041" s="217"/>
      <c r="N2041" s="217"/>
      <c r="O2041" s="217"/>
      <c r="P2041" s="218"/>
      <c r="Q2041" s="219"/>
      <c r="R2041" s="220" t="str">
        <f aca="true">IF(ISERROR($V2041),"",OFFSET('Smelter Look-up'!$C$4,$V2041-4,0)&amp;"")</f>
        <v/>
      </c>
      <c r="S2041" s="221" t="str">
        <f aca="true">IF(B2041="","",IF(ISERROR(MATCH($E2041,CL,0)),"Unknown",INDIRECT("'C'!$A$"&amp;MATCH($E2041,CL,0)+1)))</f>
        <v/>
      </c>
      <c r="T2041" s="221" t="str">
        <f aca="true">IF(B2041="","",IF(ISERROR(MATCH($J2041,SorP!$B$1:$B$6279,0)),"",INDIRECT("'SorP'!$A$"&amp;MATCH($S2041&amp;$J2041,SorP!C:C,0))))</f>
        <v/>
      </c>
      <c r="U2041" s="222"/>
      <c r="V2041" s="223" t="e">
        <f aca="false">IF(C2041="",NA(),IF(OR(C2041="Smelter not listed",C2041="Smelter not yet identified"),MATCH($B2041&amp;$D2041,'Smelter Look-up'!$J:$J,0),MATCH($B2041&amp;$C2041,'Smelter Look-up'!$J:$J,0)))</f>
        <v>#N/A</v>
      </c>
      <c r="X2041" s="179" t="n">
        <f aca="false">IF(AND(C2041="Smelter not listed",OR(LEN(D2041)=0,LEN(E2041)=0)),1,0)</f>
        <v>0</v>
      </c>
      <c r="AB2041" s="224" t="str">
        <f aca="false">B2041&amp;C2041</f>
        <v/>
      </c>
    </row>
    <row r="2042" s="179" customFormat="true" ht="20.25" hidden="false" customHeight="false" outlineLevel="0" collapsed="false">
      <c r="A2042" s="221"/>
      <c r="B2042" s="211" t="str">
        <f aca="false">IF(LEN(A2042)=0,"",INDEX('Smelter Look-up'!$A:$A,MATCH($A2042,'Smelter Look-up'!$E:$E,0)))</f>
        <v/>
      </c>
      <c r="C2042" s="212" t="str">
        <f aca="false">IF(LEN(A2042)=0,"",INDEX('Smelter Look-up'!$C:$C,MATCH($A2042,'Smelter Look-up'!$E:$E,0)))</f>
        <v/>
      </c>
      <c r="D2042" s="213"/>
      <c r="E2042" s="211" t="str">
        <f aca="true">IF(ISERROR($V2042),"",OFFSET('Smelter Look-up'!$D$4,$V2042-4,0)&amp;"")</f>
        <v/>
      </c>
      <c r="F2042" s="214" t="str">
        <f aca="true">IF(ISERROR($V2042),"",OFFSET('Smelter Look-up'!$E$4,$V2042-4,0))</f>
        <v/>
      </c>
      <c r="G2042" s="214" t="str">
        <f aca="true">IF(C2042=$X$4,IF(ISERROR($V2042),"Enter smelter details","RMI"),IF(ISERROR($V2042),"",OFFSET('Smelter Look-up'!$F$4,$V2042-4,0)))</f>
        <v/>
      </c>
      <c r="H2042" s="215" t="str">
        <f aca="true">IF(ISERROR($V2042),"",OFFSET('Smelter Look-up'!$G$4,$V2042-4,0))</f>
        <v/>
      </c>
      <c r="I2042" s="216" t="str">
        <f aca="true">IF(ISERROR($V2042),"",OFFSET('Smelter Look-up'!$H$4,$V2042-4,0))</f>
        <v/>
      </c>
      <c r="J2042" s="216" t="str">
        <f aca="true">IF(ISERROR($V2042),"",OFFSET('Smelter Look-up'!$I$4,$V2042-4,0))</f>
        <v/>
      </c>
      <c r="K2042" s="217"/>
      <c r="L2042" s="217"/>
      <c r="M2042" s="217"/>
      <c r="N2042" s="217"/>
      <c r="O2042" s="217"/>
      <c r="P2042" s="218"/>
      <c r="Q2042" s="219"/>
      <c r="R2042" s="220" t="str">
        <f aca="true">IF(ISERROR($V2042),"",OFFSET('Smelter Look-up'!$C$4,$V2042-4,0)&amp;"")</f>
        <v/>
      </c>
      <c r="S2042" s="221" t="str">
        <f aca="true">IF(B2042="","",IF(ISERROR(MATCH($E2042,CL,0)),"Unknown",INDIRECT("'C'!$A$"&amp;MATCH($E2042,CL,0)+1)))</f>
        <v/>
      </c>
      <c r="T2042" s="221" t="str">
        <f aca="true">IF(B2042="","",IF(ISERROR(MATCH($J2042,SorP!$B$1:$B$6279,0)),"",INDIRECT("'SorP'!$A$"&amp;MATCH($S2042&amp;$J2042,SorP!C:C,0))))</f>
        <v/>
      </c>
      <c r="U2042" s="222"/>
      <c r="V2042" s="223" t="e">
        <f aca="false">IF(C2042="",NA(),IF(OR(C2042="Smelter not listed",C2042="Smelter not yet identified"),MATCH($B2042&amp;$D2042,'Smelter Look-up'!$J:$J,0),MATCH($B2042&amp;$C2042,'Smelter Look-up'!$J:$J,0)))</f>
        <v>#N/A</v>
      </c>
      <c r="X2042" s="179" t="n">
        <f aca="false">IF(AND(C2042="Smelter not listed",OR(LEN(D2042)=0,LEN(E2042)=0)),1,0)</f>
        <v>0</v>
      </c>
      <c r="AB2042" s="224" t="str">
        <f aca="false">B2042&amp;C2042</f>
        <v/>
      </c>
    </row>
    <row r="2043" s="179" customFormat="true" ht="20.25" hidden="false" customHeight="false" outlineLevel="0" collapsed="false">
      <c r="A2043" s="221"/>
      <c r="B2043" s="211" t="str">
        <f aca="false">IF(LEN(A2043)=0,"",INDEX('Smelter Look-up'!$A:$A,MATCH($A2043,'Smelter Look-up'!$E:$E,0)))</f>
        <v/>
      </c>
      <c r="C2043" s="212" t="str">
        <f aca="false">IF(LEN(A2043)=0,"",INDEX('Smelter Look-up'!$C:$C,MATCH($A2043,'Smelter Look-up'!$E:$E,0)))</f>
        <v/>
      </c>
      <c r="D2043" s="213"/>
      <c r="E2043" s="211" t="str">
        <f aca="true">IF(ISERROR($V2043),"",OFFSET('Smelter Look-up'!$D$4,$V2043-4,0)&amp;"")</f>
        <v/>
      </c>
      <c r="F2043" s="214" t="str">
        <f aca="true">IF(ISERROR($V2043),"",OFFSET('Smelter Look-up'!$E$4,$V2043-4,0))</f>
        <v/>
      </c>
      <c r="G2043" s="214" t="str">
        <f aca="true">IF(C2043=$X$4,IF(ISERROR($V2043),"Enter smelter details","RMI"),IF(ISERROR($V2043),"",OFFSET('Smelter Look-up'!$F$4,$V2043-4,0)))</f>
        <v/>
      </c>
      <c r="H2043" s="215" t="str">
        <f aca="true">IF(ISERROR($V2043),"",OFFSET('Smelter Look-up'!$G$4,$V2043-4,0))</f>
        <v/>
      </c>
      <c r="I2043" s="216" t="str">
        <f aca="true">IF(ISERROR($V2043),"",OFFSET('Smelter Look-up'!$H$4,$V2043-4,0))</f>
        <v/>
      </c>
      <c r="J2043" s="216" t="str">
        <f aca="true">IF(ISERROR($V2043),"",OFFSET('Smelter Look-up'!$I$4,$V2043-4,0))</f>
        <v/>
      </c>
      <c r="K2043" s="217"/>
      <c r="L2043" s="217"/>
      <c r="M2043" s="217"/>
      <c r="N2043" s="217"/>
      <c r="O2043" s="217"/>
      <c r="P2043" s="218"/>
      <c r="Q2043" s="219"/>
      <c r="R2043" s="220" t="str">
        <f aca="true">IF(ISERROR($V2043),"",OFFSET('Smelter Look-up'!$C$4,$V2043-4,0)&amp;"")</f>
        <v/>
      </c>
      <c r="S2043" s="221" t="str">
        <f aca="true">IF(B2043="","",IF(ISERROR(MATCH($E2043,CL,0)),"Unknown",INDIRECT("'C'!$A$"&amp;MATCH($E2043,CL,0)+1)))</f>
        <v/>
      </c>
      <c r="T2043" s="221" t="str">
        <f aca="true">IF(B2043="","",IF(ISERROR(MATCH($J2043,SorP!$B$1:$B$6279,0)),"",INDIRECT("'SorP'!$A$"&amp;MATCH($S2043&amp;$J2043,SorP!C:C,0))))</f>
        <v/>
      </c>
      <c r="U2043" s="222"/>
      <c r="V2043" s="223" t="e">
        <f aca="false">IF(C2043="",NA(),IF(OR(C2043="Smelter not listed",C2043="Smelter not yet identified"),MATCH($B2043&amp;$D2043,'Smelter Look-up'!$J:$J,0),MATCH($B2043&amp;$C2043,'Smelter Look-up'!$J:$J,0)))</f>
        <v>#N/A</v>
      </c>
      <c r="X2043" s="179" t="n">
        <f aca="false">IF(AND(C2043="Smelter not listed",OR(LEN(D2043)=0,LEN(E2043)=0)),1,0)</f>
        <v>0</v>
      </c>
      <c r="AB2043" s="224" t="str">
        <f aca="false">B2043&amp;C2043</f>
        <v/>
      </c>
    </row>
    <row r="2044" s="179" customFormat="true" ht="20.25" hidden="false" customHeight="false" outlineLevel="0" collapsed="false">
      <c r="A2044" s="221"/>
      <c r="B2044" s="211" t="str">
        <f aca="false">IF(LEN(A2044)=0,"",INDEX('Smelter Look-up'!$A:$A,MATCH($A2044,'Smelter Look-up'!$E:$E,0)))</f>
        <v/>
      </c>
      <c r="C2044" s="212" t="str">
        <f aca="false">IF(LEN(A2044)=0,"",INDEX('Smelter Look-up'!$C:$C,MATCH($A2044,'Smelter Look-up'!$E:$E,0)))</f>
        <v/>
      </c>
      <c r="D2044" s="213"/>
      <c r="E2044" s="211" t="str">
        <f aca="true">IF(ISERROR($V2044),"",OFFSET('Smelter Look-up'!$D$4,$V2044-4,0)&amp;"")</f>
        <v/>
      </c>
      <c r="F2044" s="214" t="str">
        <f aca="true">IF(ISERROR($V2044),"",OFFSET('Smelter Look-up'!$E$4,$V2044-4,0))</f>
        <v/>
      </c>
      <c r="G2044" s="214" t="str">
        <f aca="true">IF(C2044=$X$4,IF(ISERROR($V2044),"Enter smelter details","RMI"),IF(ISERROR($V2044),"",OFFSET('Smelter Look-up'!$F$4,$V2044-4,0)))</f>
        <v/>
      </c>
      <c r="H2044" s="215" t="str">
        <f aca="true">IF(ISERROR($V2044),"",OFFSET('Smelter Look-up'!$G$4,$V2044-4,0))</f>
        <v/>
      </c>
      <c r="I2044" s="216" t="str">
        <f aca="true">IF(ISERROR($V2044),"",OFFSET('Smelter Look-up'!$H$4,$V2044-4,0))</f>
        <v/>
      </c>
      <c r="J2044" s="216" t="str">
        <f aca="true">IF(ISERROR($V2044),"",OFFSET('Smelter Look-up'!$I$4,$V2044-4,0))</f>
        <v/>
      </c>
      <c r="K2044" s="217"/>
      <c r="L2044" s="217"/>
      <c r="M2044" s="217"/>
      <c r="N2044" s="217"/>
      <c r="O2044" s="217"/>
      <c r="P2044" s="218"/>
      <c r="Q2044" s="219"/>
      <c r="R2044" s="220" t="str">
        <f aca="true">IF(ISERROR($V2044),"",OFFSET('Smelter Look-up'!$C$4,$V2044-4,0)&amp;"")</f>
        <v/>
      </c>
      <c r="S2044" s="221" t="str">
        <f aca="true">IF(B2044="","",IF(ISERROR(MATCH($E2044,CL,0)),"Unknown",INDIRECT("'C'!$A$"&amp;MATCH($E2044,CL,0)+1)))</f>
        <v/>
      </c>
      <c r="T2044" s="221" t="str">
        <f aca="true">IF(B2044="","",IF(ISERROR(MATCH($J2044,SorP!$B$1:$B$6279,0)),"",INDIRECT("'SorP'!$A$"&amp;MATCH($S2044&amp;$J2044,SorP!C:C,0))))</f>
        <v/>
      </c>
      <c r="U2044" s="222"/>
      <c r="V2044" s="223" t="e">
        <f aca="false">IF(C2044="",NA(),IF(OR(C2044="Smelter not listed",C2044="Smelter not yet identified"),MATCH($B2044&amp;$D2044,'Smelter Look-up'!$J:$J,0),MATCH($B2044&amp;$C2044,'Smelter Look-up'!$J:$J,0)))</f>
        <v>#N/A</v>
      </c>
      <c r="X2044" s="179" t="n">
        <f aca="false">IF(AND(C2044="Smelter not listed",OR(LEN(D2044)=0,LEN(E2044)=0)),1,0)</f>
        <v>0</v>
      </c>
      <c r="AB2044" s="224" t="str">
        <f aca="false">B2044&amp;C2044</f>
        <v/>
      </c>
    </row>
    <row r="2045" s="179" customFormat="true" ht="20.25" hidden="false" customHeight="false" outlineLevel="0" collapsed="false">
      <c r="A2045" s="221"/>
      <c r="B2045" s="211" t="str">
        <f aca="false">IF(LEN(A2045)=0,"",INDEX('Smelter Look-up'!$A:$A,MATCH($A2045,'Smelter Look-up'!$E:$E,0)))</f>
        <v/>
      </c>
      <c r="C2045" s="212" t="str">
        <f aca="false">IF(LEN(A2045)=0,"",INDEX('Smelter Look-up'!$C:$C,MATCH($A2045,'Smelter Look-up'!$E:$E,0)))</f>
        <v/>
      </c>
      <c r="D2045" s="213"/>
      <c r="E2045" s="211" t="str">
        <f aca="true">IF(ISERROR($V2045),"",OFFSET('Smelter Look-up'!$D$4,$V2045-4,0)&amp;"")</f>
        <v/>
      </c>
      <c r="F2045" s="214" t="str">
        <f aca="true">IF(ISERROR($V2045),"",OFFSET('Smelter Look-up'!$E$4,$V2045-4,0))</f>
        <v/>
      </c>
      <c r="G2045" s="214" t="str">
        <f aca="true">IF(C2045=$X$4,IF(ISERROR($V2045),"Enter smelter details","RMI"),IF(ISERROR($V2045),"",OFFSET('Smelter Look-up'!$F$4,$V2045-4,0)))</f>
        <v/>
      </c>
      <c r="H2045" s="215" t="str">
        <f aca="true">IF(ISERROR($V2045),"",OFFSET('Smelter Look-up'!$G$4,$V2045-4,0))</f>
        <v/>
      </c>
      <c r="I2045" s="216" t="str">
        <f aca="true">IF(ISERROR($V2045),"",OFFSET('Smelter Look-up'!$H$4,$V2045-4,0))</f>
        <v/>
      </c>
      <c r="J2045" s="216" t="str">
        <f aca="true">IF(ISERROR($V2045),"",OFFSET('Smelter Look-up'!$I$4,$V2045-4,0))</f>
        <v/>
      </c>
      <c r="K2045" s="217"/>
      <c r="L2045" s="217"/>
      <c r="M2045" s="217"/>
      <c r="N2045" s="217"/>
      <c r="O2045" s="217"/>
      <c r="P2045" s="218"/>
      <c r="Q2045" s="219"/>
      <c r="R2045" s="220" t="str">
        <f aca="true">IF(ISERROR($V2045),"",OFFSET('Smelter Look-up'!$C$4,$V2045-4,0)&amp;"")</f>
        <v/>
      </c>
      <c r="S2045" s="221" t="str">
        <f aca="true">IF(B2045="","",IF(ISERROR(MATCH($E2045,CL,0)),"Unknown",INDIRECT("'C'!$A$"&amp;MATCH($E2045,CL,0)+1)))</f>
        <v/>
      </c>
      <c r="T2045" s="221" t="str">
        <f aca="true">IF(B2045="","",IF(ISERROR(MATCH($J2045,SorP!$B$1:$B$6279,0)),"",INDIRECT("'SorP'!$A$"&amp;MATCH($S2045&amp;$J2045,SorP!C:C,0))))</f>
        <v/>
      </c>
      <c r="U2045" s="222"/>
      <c r="V2045" s="223" t="e">
        <f aca="false">IF(C2045="",NA(),IF(OR(C2045="Smelter not listed",C2045="Smelter not yet identified"),MATCH($B2045&amp;$D2045,'Smelter Look-up'!$J:$J,0),MATCH($B2045&amp;$C2045,'Smelter Look-up'!$J:$J,0)))</f>
        <v>#N/A</v>
      </c>
      <c r="X2045" s="179" t="n">
        <f aca="false">IF(AND(C2045="Smelter not listed",OR(LEN(D2045)=0,LEN(E2045)=0)),1,0)</f>
        <v>0</v>
      </c>
      <c r="AB2045" s="224" t="str">
        <f aca="false">B2045&amp;C2045</f>
        <v/>
      </c>
    </row>
    <row r="2046" s="179" customFormat="true" ht="20.25" hidden="false" customHeight="false" outlineLevel="0" collapsed="false">
      <c r="A2046" s="221"/>
      <c r="B2046" s="211" t="str">
        <f aca="false">IF(LEN(A2046)=0,"",INDEX('Smelter Look-up'!$A:$A,MATCH($A2046,'Smelter Look-up'!$E:$E,0)))</f>
        <v/>
      </c>
      <c r="C2046" s="212" t="str">
        <f aca="false">IF(LEN(A2046)=0,"",INDEX('Smelter Look-up'!$C:$C,MATCH($A2046,'Smelter Look-up'!$E:$E,0)))</f>
        <v/>
      </c>
      <c r="D2046" s="213"/>
      <c r="E2046" s="211" t="str">
        <f aca="true">IF(ISERROR($V2046),"",OFFSET('Smelter Look-up'!$D$4,$V2046-4,0)&amp;"")</f>
        <v/>
      </c>
      <c r="F2046" s="214" t="str">
        <f aca="true">IF(ISERROR($V2046),"",OFFSET('Smelter Look-up'!$E$4,$V2046-4,0))</f>
        <v/>
      </c>
      <c r="G2046" s="214" t="str">
        <f aca="true">IF(C2046=$X$4,IF(ISERROR($V2046),"Enter smelter details","RMI"),IF(ISERROR($V2046),"",OFFSET('Smelter Look-up'!$F$4,$V2046-4,0)))</f>
        <v/>
      </c>
      <c r="H2046" s="215" t="str">
        <f aca="true">IF(ISERROR($V2046),"",OFFSET('Smelter Look-up'!$G$4,$V2046-4,0))</f>
        <v/>
      </c>
      <c r="I2046" s="216" t="str">
        <f aca="true">IF(ISERROR($V2046),"",OFFSET('Smelter Look-up'!$H$4,$V2046-4,0))</f>
        <v/>
      </c>
      <c r="J2046" s="216" t="str">
        <f aca="true">IF(ISERROR($V2046),"",OFFSET('Smelter Look-up'!$I$4,$V2046-4,0))</f>
        <v/>
      </c>
      <c r="K2046" s="217"/>
      <c r="L2046" s="217"/>
      <c r="M2046" s="217"/>
      <c r="N2046" s="217"/>
      <c r="O2046" s="217"/>
      <c r="P2046" s="218"/>
      <c r="Q2046" s="219"/>
      <c r="R2046" s="220" t="str">
        <f aca="true">IF(ISERROR($V2046),"",OFFSET('Smelter Look-up'!$C$4,$V2046-4,0)&amp;"")</f>
        <v/>
      </c>
      <c r="S2046" s="221" t="str">
        <f aca="true">IF(B2046="","",IF(ISERROR(MATCH($E2046,CL,0)),"Unknown",INDIRECT("'C'!$A$"&amp;MATCH($E2046,CL,0)+1)))</f>
        <v/>
      </c>
      <c r="T2046" s="221" t="str">
        <f aca="true">IF(B2046="","",IF(ISERROR(MATCH($J2046,SorP!$B$1:$B$6279,0)),"",INDIRECT("'SorP'!$A$"&amp;MATCH($S2046&amp;$J2046,SorP!C:C,0))))</f>
        <v/>
      </c>
      <c r="U2046" s="222"/>
      <c r="V2046" s="223" t="e">
        <f aca="false">IF(C2046="",NA(),IF(OR(C2046="Smelter not listed",C2046="Smelter not yet identified"),MATCH($B2046&amp;$D2046,'Smelter Look-up'!$J:$J,0),MATCH($B2046&amp;$C2046,'Smelter Look-up'!$J:$J,0)))</f>
        <v>#N/A</v>
      </c>
      <c r="X2046" s="179" t="n">
        <f aca="false">IF(AND(C2046="Smelter not listed",OR(LEN(D2046)=0,LEN(E2046)=0)),1,0)</f>
        <v>0</v>
      </c>
      <c r="AB2046" s="224" t="str">
        <f aca="false">B2046&amp;C2046</f>
        <v/>
      </c>
    </row>
    <row r="2047" s="179" customFormat="true" ht="20.25" hidden="false" customHeight="false" outlineLevel="0" collapsed="false">
      <c r="A2047" s="221"/>
      <c r="B2047" s="211" t="str">
        <f aca="false">IF(LEN(A2047)=0,"",INDEX('Smelter Look-up'!$A:$A,MATCH($A2047,'Smelter Look-up'!$E:$E,0)))</f>
        <v/>
      </c>
      <c r="C2047" s="212" t="str">
        <f aca="false">IF(LEN(A2047)=0,"",INDEX('Smelter Look-up'!$C:$C,MATCH($A2047,'Smelter Look-up'!$E:$E,0)))</f>
        <v/>
      </c>
      <c r="D2047" s="213"/>
      <c r="E2047" s="211" t="str">
        <f aca="true">IF(ISERROR($V2047),"",OFFSET('Smelter Look-up'!$D$4,$V2047-4,0)&amp;"")</f>
        <v/>
      </c>
      <c r="F2047" s="214" t="str">
        <f aca="true">IF(ISERROR($V2047),"",OFFSET('Smelter Look-up'!$E$4,$V2047-4,0))</f>
        <v/>
      </c>
      <c r="G2047" s="214" t="str">
        <f aca="true">IF(C2047=$X$4,IF(ISERROR($V2047),"Enter smelter details","RMI"),IF(ISERROR($V2047),"",OFFSET('Smelter Look-up'!$F$4,$V2047-4,0)))</f>
        <v/>
      </c>
      <c r="H2047" s="215" t="str">
        <f aca="true">IF(ISERROR($V2047),"",OFFSET('Smelter Look-up'!$G$4,$V2047-4,0))</f>
        <v/>
      </c>
      <c r="I2047" s="216" t="str">
        <f aca="true">IF(ISERROR($V2047),"",OFFSET('Smelter Look-up'!$H$4,$V2047-4,0))</f>
        <v/>
      </c>
      <c r="J2047" s="216" t="str">
        <f aca="true">IF(ISERROR($V2047),"",OFFSET('Smelter Look-up'!$I$4,$V2047-4,0))</f>
        <v/>
      </c>
      <c r="K2047" s="217"/>
      <c r="L2047" s="217"/>
      <c r="M2047" s="217"/>
      <c r="N2047" s="217"/>
      <c r="O2047" s="217"/>
      <c r="P2047" s="218"/>
      <c r="Q2047" s="219"/>
      <c r="R2047" s="220" t="str">
        <f aca="true">IF(ISERROR($V2047),"",OFFSET('Smelter Look-up'!$C$4,$V2047-4,0)&amp;"")</f>
        <v/>
      </c>
      <c r="S2047" s="221" t="str">
        <f aca="true">IF(B2047="","",IF(ISERROR(MATCH($E2047,CL,0)),"Unknown",INDIRECT("'C'!$A$"&amp;MATCH($E2047,CL,0)+1)))</f>
        <v/>
      </c>
      <c r="T2047" s="221" t="str">
        <f aca="true">IF(B2047="","",IF(ISERROR(MATCH($J2047,SorP!$B$1:$B$6279,0)),"",INDIRECT("'SorP'!$A$"&amp;MATCH($S2047&amp;$J2047,SorP!C:C,0))))</f>
        <v/>
      </c>
      <c r="U2047" s="222"/>
      <c r="V2047" s="223" t="e">
        <f aca="false">IF(C2047="",NA(),IF(OR(C2047="Smelter not listed",C2047="Smelter not yet identified"),MATCH($B2047&amp;$D2047,'Smelter Look-up'!$J:$J,0),MATCH($B2047&amp;$C2047,'Smelter Look-up'!$J:$J,0)))</f>
        <v>#N/A</v>
      </c>
      <c r="X2047" s="179" t="n">
        <f aca="false">IF(AND(C2047="Smelter not listed",OR(LEN(D2047)=0,LEN(E2047)=0)),1,0)</f>
        <v>0</v>
      </c>
      <c r="AB2047" s="224" t="str">
        <f aca="false">B2047&amp;C2047</f>
        <v/>
      </c>
    </row>
    <row r="2048" s="179" customFormat="true" ht="20.25" hidden="false" customHeight="false" outlineLevel="0" collapsed="false">
      <c r="A2048" s="221"/>
      <c r="B2048" s="211" t="str">
        <f aca="false">IF(LEN(A2048)=0,"",INDEX('Smelter Look-up'!$A:$A,MATCH($A2048,'Smelter Look-up'!$E:$E,0)))</f>
        <v/>
      </c>
      <c r="C2048" s="212" t="str">
        <f aca="false">IF(LEN(A2048)=0,"",INDEX('Smelter Look-up'!$C:$C,MATCH($A2048,'Smelter Look-up'!$E:$E,0)))</f>
        <v/>
      </c>
      <c r="D2048" s="213"/>
      <c r="E2048" s="211" t="str">
        <f aca="true">IF(ISERROR($V2048),"",OFFSET('Smelter Look-up'!$D$4,$V2048-4,0)&amp;"")</f>
        <v/>
      </c>
      <c r="F2048" s="214" t="str">
        <f aca="true">IF(ISERROR($V2048),"",OFFSET('Smelter Look-up'!$E$4,$V2048-4,0))</f>
        <v/>
      </c>
      <c r="G2048" s="214" t="str">
        <f aca="true">IF(C2048=$X$4,IF(ISERROR($V2048),"Enter smelter details","RMI"),IF(ISERROR($V2048),"",OFFSET('Smelter Look-up'!$F$4,$V2048-4,0)))</f>
        <v/>
      </c>
      <c r="H2048" s="215" t="str">
        <f aca="true">IF(ISERROR($V2048),"",OFFSET('Smelter Look-up'!$G$4,$V2048-4,0))</f>
        <v/>
      </c>
      <c r="I2048" s="216" t="str">
        <f aca="true">IF(ISERROR($V2048),"",OFFSET('Smelter Look-up'!$H$4,$V2048-4,0))</f>
        <v/>
      </c>
      <c r="J2048" s="216" t="str">
        <f aca="true">IF(ISERROR($V2048),"",OFFSET('Smelter Look-up'!$I$4,$V2048-4,0))</f>
        <v/>
      </c>
      <c r="K2048" s="217"/>
      <c r="L2048" s="217"/>
      <c r="M2048" s="217"/>
      <c r="N2048" s="217"/>
      <c r="O2048" s="217"/>
      <c r="P2048" s="218"/>
      <c r="Q2048" s="219"/>
      <c r="R2048" s="220" t="str">
        <f aca="true">IF(ISERROR($V2048),"",OFFSET('Smelter Look-up'!$C$4,$V2048-4,0)&amp;"")</f>
        <v/>
      </c>
      <c r="S2048" s="221" t="str">
        <f aca="true">IF(B2048="","",IF(ISERROR(MATCH($E2048,CL,0)),"Unknown",INDIRECT("'C'!$A$"&amp;MATCH($E2048,CL,0)+1)))</f>
        <v/>
      </c>
      <c r="T2048" s="221" t="str">
        <f aca="true">IF(B2048="","",IF(ISERROR(MATCH($J2048,SorP!$B$1:$B$6279,0)),"",INDIRECT("'SorP'!$A$"&amp;MATCH($S2048&amp;$J2048,SorP!C:C,0))))</f>
        <v/>
      </c>
      <c r="U2048" s="222"/>
      <c r="V2048" s="223" t="e">
        <f aca="false">IF(C2048="",NA(),IF(OR(C2048="Smelter not listed",C2048="Smelter not yet identified"),MATCH($B2048&amp;$D2048,'Smelter Look-up'!$J:$J,0),MATCH($B2048&amp;$C2048,'Smelter Look-up'!$J:$J,0)))</f>
        <v>#N/A</v>
      </c>
      <c r="X2048" s="179" t="n">
        <f aca="false">IF(AND(C2048="Smelter not listed",OR(LEN(D2048)=0,LEN(E2048)=0)),1,0)</f>
        <v>0</v>
      </c>
      <c r="AB2048" s="224" t="str">
        <f aca="false">B2048&amp;C2048</f>
        <v/>
      </c>
    </row>
    <row r="2049" s="179" customFormat="true" ht="20.25" hidden="false" customHeight="false" outlineLevel="0" collapsed="false">
      <c r="A2049" s="221"/>
      <c r="B2049" s="211" t="str">
        <f aca="false">IF(LEN(A2049)=0,"",INDEX('Smelter Look-up'!$A:$A,MATCH($A2049,'Smelter Look-up'!$E:$E,0)))</f>
        <v/>
      </c>
      <c r="C2049" s="212" t="str">
        <f aca="false">IF(LEN(A2049)=0,"",INDEX('Smelter Look-up'!$C:$C,MATCH($A2049,'Smelter Look-up'!$E:$E,0)))</f>
        <v/>
      </c>
      <c r="D2049" s="213"/>
      <c r="E2049" s="211" t="str">
        <f aca="true">IF(ISERROR($V2049),"",OFFSET('Smelter Look-up'!$D$4,$V2049-4,0)&amp;"")</f>
        <v/>
      </c>
      <c r="F2049" s="214" t="str">
        <f aca="true">IF(ISERROR($V2049),"",OFFSET('Smelter Look-up'!$E$4,$V2049-4,0))</f>
        <v/>
      </c>
      <c r="G2049" s="214" t="str">
        <f aca="true">IF(C2049=$X$4,IF(ISERROR($V2049),"Enter smelter details","RMI"),IF(ISERROR($V2049),"",OFFSET('Smelter Look-up'!$F$4,$V2049-4,0)))</f>
        <v/>
      </c>
      <c r="H2049" s="215" t="str">
        <f aca="true">IF(ISERROR($V2049),"",OFFSET('Smelter Look-up'!$G$4,$V2049-4,0))</f>
        <v/>
      </c>
      <c r="I2049" s="216" t="str">
        <f aca="true">IF(ISERROR($V2049),"",OFFSET('Smelter Look-up'!$H$4,$V2049-4,0))</f>
        <v/>
      </c>
      <c r="J2049" s="216" t="str">
        <f aca="true">IF(ISERROR($V2049),"",OFFSET('Smelter Look-up'!$I$4,$V2049-4,0))</f>
        <v/>
      </c>
      <c r="K2049" s="217"/>
      <c r="L2049" s="217"/>
      <c r="M2049" s="217"/>
      <c r="N2049" s="217"/>
      <c r="O2049" s="217"/>
      <c r="P2049" s="218"/>
      <c r="Q2049" s="219"/>
      <c r="R2049" s="220" t="str">
        <f aca="true">IF(ISERROR($V2049),"",OFFSET('Smelter Look-up'!$C$4,$V2049-4,0)&amp;"")</f>
        <v/>
      </c>
      <c r="S2049" s="221" t="str">
        <f aca="true">IF(B2049="","",IF(ISERROR(MATCH($E2049,CL,0)),"Unknown",INDIRECT("'C'!$A$"&amp;MATCH($E2049,CL,0)+1)))</f>
        <v/>
      </c>
      <c r="T2049" s="221" t="str">
        <f aca="true">IF(B2049="","",IF(ISERROR(MATCH($J2049,SorP!$B$1:$B$6279,0)),"",INDIRECT("'SorP'!$A$"&amp;MATCH($S2049&amp;$J2049,SorP!C:C,0))))</f>
        <v/>
      </c>
      <c r="U2049" s="222"/>
      <c r="V2049" s="223" t="e">
        <f aca="false">IF(C2049="",NA(),IF(OR(C2049="Smelter not listed",C2049="Smelter not yet identified"),MATCH($B2049&amp;$D2049,'Smelter Look-up'!$J:$J,0),MATCH($B2049&amp;$C2049,'Smelter Look-up'!$J:$J,0)))</f>
        <v>#N/A</v>
      </c>
      <c r="X2049" s="179" t="n">
        <f aca="false">IF(AND(C2049="Smelter not listed",OR(LEN(D2049)=0,LEN(E2049)=0)),1,0)</f>
        <v>0</v>
      </c>
      <c r="AB2049" s="224" t="str">
        <f aca="false">B2049&amp;C2049</f>
        <v/>
      </c>
    </row>
    <row r="2050" s="179" customFormat="true" ht="20.25" hidden="false" customHeight="false" outlineLevel="0" collapsed="false">
      <c r="A2050" s="221"/>
      <c r="B2050" s="211" t="str">
        <f aca="false">IF(LEN(A2050)=0,"",INDEX('Smelter Look-up'!$A:$A,MATCH($A2050,'Smelter Look-up'!$E:$E,0)))</f>
        <v/>
      </c>
      <c r="C2050" s="212" t="str">
        <f aca="false">IF(LEN(A2050)=0,"",INDEX('Smelter Look-up'!$C:$C,MATCH($A2050,'Smelter Look-up'!$E:$E,0)))</f>
        <v/>
      </c>
      <c r="D2050" s="213"/>
      <c r="E2050" s="211" t="str">
        <f aca="true">IF(ISERROR($V2050),"",OFFSET('Smelter Look-up'!$D$4,$V2050-4,0)&amp;"")</f>
        <v/>
      </c>
      <c r="F2050" s="214" t="str">
        <f aca="true">IF(ISERROR($V2050),"",OFFSET('Smelter Look-up'!$E$4,$V2050-4,0))</f>
        <v/>
      </c>
      <c r="G2050" s="214" t="str">
        <f aca="true">IF(C2050=$X$4,IF(ISERROR($V2050),"Enter smelter details","RMI"),IF(ISERROR($V2050),"",OFFSET('Smelter Look-up'!$F$4,$V2050-4,0)))</f>
        <v/>
      </c>
      <c r="H2050" s="215" t="str">
        <f aca="true">IF(ISERROR($V2050),"",OFFSET('Smelter Look-up'!$G$4,$V2050-4,0))</f>
        <v/>
      </c>
      <c r="I2050" s="216" t="str">
        <f aca="true">IF(ISERROR($V2050),"",OFFSET('Smelter Look-up'!$H$4,$V2050-4,0))</f>
        <v/>
      </c>
      <c r="J2050" s="216" t="str">
        <f aca="true">IF(ISERROR($V2050),"",OFFSET('Smelter Look-up'!$I$4,$V2050-4,0))</f>
        <v/>
      </c>
      <c r="K2050" s="217"/>
      <c r="L2050" s="217"/>
      <c r="M2050" s="217"/>
      <c r="N2050" s="217"/>
      <c r="O2050" s="217"/>
      <c r="P2050" s="218"/>
      <c r="Q2050" s="219"/>
      <c r="R2050" s="220" t="str">
        <f aca="true">IF(ISERROR($V2050),"",OFFSET('Smelter Look-up'!$C$4,$V2050-4,0)&amp;"")</f>
        <v/>
      </c>
      <c r="S2050" s="221" t="str">
        <f aca="true">IF(B2050="","",IF(ISERROR(MATCH($E2050,CL,0)),"Unknown",INDIRECT("'C'!$A$"&amp;MATCH($E2050,CL,0)+1)))</f>
        <v/>
      </c>
      <c r="T2050" s="221" t="str">
        <f aca="true">IF(B2050="","",IF(ISERROR(MATCH($J2050,SorP!$B$1:$B$6279,0)),"",INDIRECT("'SorP'!$A$"&amp;MATCH($S2050&amp;$J2050,SorP!C:C,0))))</f>
        <v/>
      </c>
      <c r="U2050" s="222"/>
      <c r="V2050" s="223" t="e">
        <f aca="false">IF(C2050="",NA(),IF(OR(C2050="Smelter not listed",C2050="Smelter not yet identified"),MATCH($B2050&amp;$D2050,'Smelter Look-up'!$J:$J,0),MATCH($B2050&amp;$C2050,'Smelter Look-up'!$J:$J,0)))</f>
        <v>#N/A</v>
      </c>
      <c r="X2050" s="179" t="n">
        <f aca="false">IF(AND(C2050="Smelter not listed",OR(LEN(D2050)=0,LEN(E2050)=0)),1,0)</f>
        <v>0</v>
      </c>
      <c r="AB2050" s="224" t="str">
        <f aca="false">B2050&amp;C2050</f>
        <v/>
      </c>
    </row>
    <row r="2051" s="179" customFormat="true" ht="20.25" hidden="false" customHeight="false" outlineLevel="0" collapsed="false">
      <c r="A2051" s="221"/>
      <c r="B2051" s="211" t="str">
        <f aca="false">IF(LEN(A2051)=0,"",INDEX('Smelter Look-up'!$A:$A,MATCH($A2051,'Smelter Look-up'!$E:$E,0)))</f>
        <v/>
      </c>
      <c r="C2051" s="212" t="str">
        <f aca="false">IF(LEN(A2051)=0,"",INDEX('Smelter Look-up'!$C:$C,MATCH($A2051,'Smelter Look-up'!$E:$E,0)))</f>
        <v/>
      </c>
      <c r="D2051" s="213"/>
      <c r="E2051" s="211" t="str">
        <f aca="true">IF(ISERROR($V2051),"",OFFSET('Smelter Look-up'!$D$4,$V2051-4,0)&amp;"")</f>
        <v/>
      </c>
      <c r="F2051" s="214" t="str">
        <f aca="true">IF(ISERROR($V2051),"",OFFSET('Smelter Look-up'!$E$4,$V2051-4,0))</f>
        <v/>
      </c>
      <c r="G2051" s="214" t="str">
        <f aca="true">IF(C2051=$X$4,IF(ISERROR($V2051),"Enter smelter details","RMI"),IF(ISERROR($V2051),"",OFFSET('Smelter Look-up'!$F$4,$V2051-4,0)))</f>
        <v/>
      </c>
      <c r="H2051" s="215" t="str">
        <f aca="true">IF(ISERROR($V2051),"",OFFSET('Smelter Look-up'!$G$4,$V2051-4,0))</f>
        <v/>
      </c>
      <c r="I2051" s="216" t="str">
        <f aca="true">IF(ISERROR($V2051),"",OFFSET('Smelter Look-up'!$H$4,$V2051-4,0))</f>
        <v/>
      </c>
      <c r="J2051" s="216" t="str">
        <f aca="true">IF(ISERROR($V2051),"",OFFSET('Smelter Look-up'!$I$4,$V2051-4,0))</f>
        <v/>
      </c>
      <c r="K2051" s="217"/>
      <c r="L2051" s="217"/>
      <c r="M2051" s="217"/>
      <c r="N2051" s="217"/>
      <c r="O2051" s="217"/>
      <c r="P2051" s="218"/>
      <c r="Q2051" s="219"/>
      <c r="R2051" s="220" t="str">
        <f aca="true">IF(ISERROR($V2051),"",OFFSET('Smelter Look-up'!$C$4,$V2051-4,0)&amp;"")</f>
        <v/>
      </c>
      <c r="S2051" s="221" t="str">
        <f aca="true">IF(B2051="","",IF(ISERROR(MATCH($E2051,CL,0)),"Unknown",INDIRECT("'C'!$A$"&amp;MATCH($E2051,CL,0)+1)))</f>
        <v/>
      </c>
      <c r="T2051" s="221" t="str">
        <f aca="true">IF(B2051="","",IF(ISERROR(MATCH($J2051,SorP!$B$1:$B$6279,0)),"",INDIRECT("'SorP'!$A$"&amp;MATCH($S2051&amp;$J2051,SorP!C:C,0))))</f>
        <v/>
      </c>
      <c r="U2051" s="222"/>
      <c r="V2051" s="223" t="e">
        <f aca="false">IF(C2051="",NA(),IF(OR(C2051="Smelter not listed",C2051="Smelter not yet identified"),MATCH($B2051&amp;$D2051,'Smelter Look-up'!$J:$J,0),MATCH($B2051&amp;$C2051,'Smelter Look-up'!$J:$J,0)))</f>
        <v>#N/A</v>
      </c>
      <c r="X2051" s="179" t="n">
        <f aca="false">IF(AND(C2051="Smelter not listed",OR(LEN(D2051)=0,LEN(E2051)=0)),1,0)</f>
        <v>0</v>
      </c>
      <c r="AB2051" s="224" t="str">
        <f aca="false">B2051&amp;C2051</f>
        <v/>
      </c>
    </row>
    <row r="2052" s="179" customFormat="true" ht="20.25" hidden="false" customHeight="false" outlineLevel="0" collapsed="false">
      <c r="A2052" s="221"/>
      <c r="B2052" s="211" t="str">
        <f aca="false">IF(LEN(A2052)=0,"",INDEX('Smelter Look-up'!$A:$A,MATCH($A2052,'Smelter Look-up'!$E:$E,0)))</f>
        <v/>
      </c>
      <c r="C2052" s="212" t="str">
        <f aca="false">IF(LEN(A2052)=0,"",INDEX('Smelter Look-up'!$C:$C,MATCH($A2052,'Smelter Look-up'!$E:$E,0)))</f>
        <v/>
      </c>
      <c r="D2052" s="213"/>
      <c r="E2052" s="211" t="str">
        <f aca="true">IF(ISERROR($V2052),"",OFFSET('Smelter Look-up'!$D$4,$V2052-4,0)&amp;"")</f>
        <v/>
      </c>
      <c r="F2052" s="214" t="str">
        <f aca="true">IF(ISERROR($V2052),"",OFFSET('Smelter Look-up'!$E$4,$V2052-4,0))</f>
        <v/>
      </c>
      <c r="G2052" s="214" t="str">
        <f aca="true">IF(C2052=$X$4,IF(ISERROR($V2052),"Enter smelter details","RMI"),IF(ISERROR($V2052),"",OFFSET('Smelter Look-up'!$F$4,$V2052-4,0)))</f>
        <v/>
      </c>
      <c r="H2052" s="215" t="str">
        <f aca="true">IF(ISERROR($V2052),"",OFFSET('Smelter Look-up'!$G$4,$V2052-4,0))</f>
        <v/>
      </c>
      <c r="I2052" s="216" t="str">
        <f aca="true">IF(ISERROR($V2052),"",OFFSET('Smelter Look-up'!$H$4,$V2052-4,0))</f>
        <v/>
      </c>
      <c r="J2052" s="216" t="str">
        <f aca="true">IF(ISERROR($V2052),"",OFFSET('Smelter Look-up'!$I$4,$V2052-4,0))</f>
        <v/>
      </c>
      <c r="K2052" s="217"/>
      <c r="L2052" s="217"/>
      <c r="M2052" s="217"/>
      <c r="N2052" s="217"/>
      <c r="O2052" s="217"/>
      <c r="P2052" s="218"/>
      <c r="Q2052" s="219"/>
      <c r="R2052" s="220" t="str">
        <f aca="true">IF(ISERROR($V2052),"",OFFSET('Smelter Look-up'!$C$4,$V2052-4,0)&amp;"")</f>
        <v/>
      </c>
      <c r="S2052" s="221" t="str">
        <f aca="true">IF(B2052="","",IF(ISERROR(MATCH($E2052,CL,0)),"Unknown",INDIRECT("'C'!$A$"&amp;MATCH($E2052,CL,0)+1)))</f>
        <v/>
      </c>
      <c r="T2052" s="221" t="str">
        <f aca="true">IF(B2052="","",IF(ISERROR(MATCH($J2052,SorP!$B$1:$B$6279,0)),"",INDIRECT("'SorP'!$A$"&amp;MATCH($S2052&amp;$J2052,SorP!C:C,0))))</f>
        <v/>
      </c>
      <c r="U2052" s="222"/>
      <c r="V2052" s="223" t="e">
        <f aca="false">IF(C2052="",NA(),IF(OR(C2052="Smelter not listed",C2052="Smelter not yet identified"),MATCH($B2052&amp;$D2052,'Smelter Look-up'!$J:$J,0),MATCH($B2052&amp;$C2052,'Smelter Look-up'!$J:$J,0)))</f>
        <v>#N/A</v>
      </c>
      <c r="X2052" s="179" t="n">
        <f aca="false">IF(AND(C2052="Smelter not listed",OR(LEN(D2052)=0,LEN(E2052)=0)),1,0)</f>
        <v>0</v>
      </c>
      <c r="AB2052" s="224" t="str">
        <f aca="false">B2052&amp;C2052</f>
        <v/>
      </c>
    </row>
    <row r="2053" s="179" customFormat="true" ht="20.25" hidden="false" customHeight="false" outlineLevel="0" collapsed="false">
      <c r="A2053" s="221"/>
      <c r="B2053" s="211" t="str">
        <f aca="false">IF(LEN(A2053)=0,"",INDEX('Smelter Look-up'!$A:$A,MATCH($A2053,'Smelter Look-up'!$E:$E,0)))</f>
        <v/>
      </c>
      <c r="C2053" s="212" t="str">
        <f aca="false">IF(LEN(A2053)=0,"",INDEX('Smelter Look-up'!$C:$C,MATCH($A2053,'Smelter Look-up'!$E:$E,0)))</f>
        <v/>
      </c>
      <c r="D2053" s="213"/>
      <c r="E2053" s="211" t="str">
        <f aca="true">IF(ISERROR($V2053),"",OFFSET('Smelter Look-up'!$D$4,$V2053-4,0)&amp;"")</f>
        <v/>
      </c>
      <c r="F2053" s="214" t="str">
        <f aca="true">IF(ISERROR($V2053),"",OFFSET('Smelter Look-up'!$E$4,$V2053-4,0))</f>
        <v/>
      </c>
      <c r="G2053" s="214" t="str">
        <f aca="true">IF(C2053=$X$4,IF(ISERROR($V2053),"Enter smelter details","RMI"),IF(ISERROR($V2053),"",OFFSET('Smelter Look-up'!$F$4,$V2053-4,0)))</f>
        <v/>
      </c>
      <c r="H2053" s="215" t="str">
        <f aca="true">IF(ISERROR($V2053),"",OFFSET('Smelter Look-up'!$G$4,$V2053-4,0))</f>
        <v/>
      </c>
      <c r="I2053" s="216" t="str">
        <f aca="true">IF(ISERROR($V2053),"",OFFSET('Smelter Look-up'!$H$4,$V2053-4,0))</f>
        <v/>
      </c>
      <c r="J2053" s="216" t="str">
        <f aca="true">IF(ISERROR($V2053),"",OFFSET('Smelter Look-up'!$I$4,$V2053-4,0))</f>
        <v/>
      </c>
      <c r="K2053" s="217"/>
      <c r="L2053" s="217"/>
      <c r="M2053" s="217"/>
      <c r="N2053" s="217"/>
      <c r="O2053" s="217"/>
      <c r="P2053" s="218"/>
      <c r="Q2053" s="219"/>
      <c r="R2053" s="220" t="str">
        <f aca="true">IF(ISERROR($V2053),"",OFFSET('Smelter Look-up'!$C$4,$V2053-4,0)&amp;"")</f>
        <v/>
      </c>
      <c r="S2053" s="221" t="str">
        <f aca="true">IF(B2053="","",IF(ISERROR(MATCH($E2053,CL,0)),"Unknown",INDIRECT("'C'!$A$"&amp;MATCH($E2053,CL,0)+1)))</f>
        <v/>
      </c>
      <c r="T2053" s="221" t="str">
        <f aca="true">IF(B2053="","",IF(ISERROR(MATCH($J2053,SorP!$B$1:$B$6279,0)),"",INDIRECT("'SorP'!$A$"&amp;MATCH($S2053&amp;$J2053,SorP!C:C,0))))</f>
        <v/>
      </c>
      <c r="U2053" s="222"/>
      <c r="V2053" s="223" t="e">
        <f aca="false">IF(C2053="",NA(),IF(OR(C2053="Smelter not listed",C2053="Smelter not yet identified"),MATCH($B2053&amp;$D2053,'Smelter Look-up'!$J:$J,0),MATCH($B2053&amp;$C2053,'Smelter Look-up'!$J:$J,0)))</f>
        <v>#N/A</v>
      </c>
      <c r="X2053" s="179" t="n">
        <f aca="false">IF(AND(C2053="Smelter not listed",OR(LEN(D2053)=0,LEN(E2053)=0)),1,0)</f>
        <v>0</v>
      </c>
      <c r="AB2053" s="224" t="str">
        <f aca="false">B2053&amp;C2053</f>
        <v/>
      </c>
    </row>
    <row r="2054" s="179" customFormat="true" ht="20.25" hidden="false" customHeight="false" outlineLevel="0" collapsed="false">
      <c r="A2054" s="221"/>
      <c r="B2054" s="211" t="str">
        <f aca="false">IF(LEN(A2054)=0,"",INDEX('Smelter Look-up'!$A:$A,MATCH($A2054,'Smelter Look-up'!$E:$E,0)))</f>
        <v/>
      </c>
      <c r="C2054" s="212" t="str">
        <f aca="false">IF(LEN(A2054)=0,"",INDEX('Smelter Look-up'!$C:$C,MATCH($A2054,'Smelter Look-up'!$E:$E,0)))</f>
        <v/>
      </c>
      <c r="D2054" s="213"/>
      <c r="E2054" s="211" t="str">
        <f aca="true">IF(ISERROR($V2054),"",OFFSET('Smelter Look-up'!$D$4,$V2054-4,0)&amp;"")</f>
        <v/>
      </c>
      <c r="F2054" s="214" t="str">
        <f aca="true">IF(ISERROR($V2054),"",OFFSET('Smelter Look-up'!$E$4,$V2054-4,0))</f>
        <v/>
      </c>
      <c r="G2054" s="214" t="str">
        <f aca="true">IF(C2054=$X$4,IF(ISERROR($V2054),"Enter smelter details","RMI"),IF(ISERROR($V2054),"",OFFSET('Smelter Look-up'!$F$4,$V2054-4,0)))</f>
        <v/>
      </c>
      <c r="H2054" s="215" t="str">
        <f aca="true">IF(ISERROR($V2054),"",OFFSET('Smelter Look-up'!$G$4,$V2054-4,0))</f>
        <v/>
      </c>
      <c r="I2054" s="216" t="str">
        <f aca="true">IF(ISERROR($V2054),"",OFFSET('Smelter Look-up'!$H$4,$V2054-4,0))</f>
        <v/>
      </c>
      <c r="J2054" s="216" t="str">
        <f aca="true">IF(ISERROR($V2054),"",OFFSET('Smelter Look-up'!$I$4,$V2054-4,0))</f>
        <v/>
      </c>
      <c r="K2054" s="217"/>
      <c r="L2054" s="217"/>
      <c r="M2054" s="217"/>
      <c r="N2054" s="217"/>
      <c r="O2054" s="217"/>
      <c r="P2054" s="218"/>
      <c r="Q2054" s="219"/>
      <c r="R2054" s="220" t="str">
        <f aca="true">IF(ISERROR($V2054),"",OFFSET('Smelter Look-up'!$C$4,$V2054-4,0)&amp;"")</f>
        <v/>
      </c>
      <c r="S2054" s="221" t="str">
        <f aca="true">IF(B2054="","",IF(ISERROR(MATCH($E2054,CL,0)),"Unknown",INDIRECT("'C'!$A$"&amp;MATCH($E2054,CL,0)+1)))</f>
        <v/>
      </c>
      <c r="T2054" s="221" t="str">
        <f aca="true">IF(B2054="","",IF(ISERROR(MATCH($J2054,SorP!$B$1:$B$6279,0)),"",INDIRECT("'SorP'!$A$"&amp;MATCH($S2054&amp;$J2054,SorP!C:C,0))))</f>
        <v/>
      </c>
      <c r="U2054" s="222"/>
      <c r="V2054" s="223" t="e">
        <f aca="false">IF(C2054="",NA(),IF(OR(C2054="Smelter not listed",C2054="Smelter not yet identified"),MATCH($B2054&amp;$D2054,'Smelter Look-up'!$J:$J,0),MATCH($B2054&amp;$C2054,'Smelter Look-up'!$J:$J,0)))</f>
        <v>#N/A</v>
      </c>
      <c r="X2054" s="179" t="n">
        <f aca="false">IF(AND(C2054="Smelter not listed",OR(LEN(D2054)=0,LEN(E2054)=0)),1,0)</f>
        <v>0</v>
      </c>
      <c r="AB2054" s="224" t="str">
        <f aca="false">B2054&amp;C2054</f>
        <v/>
      </c>
    </row>
    <row r="2055" s="179" customFormat="true" ht="20.25" hidden="false" customHeight="false" outlineLevel="0" collapsed="false">
      <c r="A2055" s="221"/>
      <c r="B2055" s="211" t="str">
        <f aca="false">IF(LEN(A2055)=0,"",INDEX('Smelter Look-up'!$A:$A,MATCH($A2055,'Smelter Look-up'!$E:$E,0)))</f>
        <v/>
      </c>
      <c r="C2055" s="212" t="str">
        <f aca="false">IF(LEN(A2055)=0,"",INDEX('Smelter Look-up'!$C:$C,MATCH($A2055,'Smelter Look-up'!$E:$E,0)))</f>
        <v/>
      </c>
      <c r="D2055" s="213"/>
      <c r="E2055" s="211" t="str">
        <f aca="true">IF(ISERROR($V2055),"",OFFSET('Smelter Look-up'!$D$4,$V2055-4,0)&amp;"")</f>
        <v/>
      </c>
      <c r="F2055" s="214" t="str">
        <f aca="true">IF(ISERROR($V2055),"",OFFSET('Smelter Look-up'!$E$4,$V2055-4,0))</f>
        <v/>
      </c>
      <c r="G2055" s="214" t="str">
        <f aca="true">IF(C2055=$X$4,IF(ISERROR($V2055),"Enter smelter details","RMI"),IF(ISERROR($V2055),"",OFFSET('Smelter Look-up'!$F$4,$V2055-4,0)))</f>
        <v/>
      </c>
      <c r="H2055" s="215" t="str">
        <f aca="true">IF(ISERROR($V2055),"",OFFSET('Smelter Look-up'!$G$4,$V2055-4,0))</f>
        <v/>
      </c>
      <c r="I2055" s="216" t="str">
        <f aca="true">IF(ISERROR($V2055),"",OFFSET('Smelter Look-up'!$H$4,$V2055-4,0))</f>
        <v/>
      </c>
      <c r="J2055" s="216" t="str">
        <f aca="true">IF(ISERROR($V2055),"",OFFSET('Smelter Look-up'!$I$4,$V2055-4,0))</f>
        <v/>
      </c>
      <c r="K2055" s="217"/>
      <c r="L2055" s="217"/>
      <c r="M2055" s="217"/>
      <c r="N2055" s="217"/>
      <c r="O2055" s="217"/>
      <c r="P2055" s="218"/>
      <c r="Q2055" s="219"/>
      <c r="R2055" s="220" t="str">
        <f aca="true">IF(ISERROR($V2055),"",OFFSET('Smelter Look-up'!$C$4,$V2055-4,0)&amp;"")</f>
        <v/>
      </c>
      <c r="S2055" s="221" t="str">
        <f aca="true">IF(B2055="","",IF(ISERROR(MATCH($E2055,CL,0)),"Unknown",INDIRECT("'C'!$A$"&amp;MATCH($E2055,CL,0)+1)))</f>
        <v/>
      </c>
      <c r="T2055" s="221" t="str">
        <f aca="true">IF(B2055="","",IF(ISERROR(MATCH($J2055,SorP!$B$1:$B$6279,0)),"",INDIRECT("'SorP'!$A$"&amp;MATCH($S2055&amp;$J2055,SorP!C:C,0))))</f>
        <v/>
      </c>
      <c r="U2055" s="222"/>
      <c r="V2055" s="223" t="e">
        <f aca="false">IF(C2055="",NA(),IF(OR(C2055="Smelter not listed",C2055="Smelter not yet identified"),MATCH($B2055&amp;$D2055,'Smelter Look-up'!$J:$J,0),MATCH($B2055&amp;$C2055,'Smelter Look-up'!$J:$J,0)))</f>
        <v>#N/A</v>
      </c>
      <c r="X2055" s="179" t="n">
        <f aca="false">IF(AND(C2055="Smelter not listed",OR(LEN(D2055)=0,LEN(E2055)=0)),1,0)</f>
        <v>0</v>
      </c>
      <c r="AB2055" s="224" t="str">
        <f aca="false">B2055&amp;C2055</f>
        <v/>
      </c>
    </row>
    <row r="2056" s="179" customFormat="true" ht="20.25" hidden="false" customHeight="false" outlineLevel="0" collapsed="false">
      <c r="A2056" s="221"/>
      <c r="B2056" s="211" t="str">
        <f aca="false">IF(LEN(A2056)=0,"",INDEX('Smelter Look-up'!$A:$A,MATCH($A2056,'Smelter Look-up'!$E:$E,0)))</f>
        <v/>
      </c>
      <c r="C2056" s="212" t="str">
        <f aca="false">IF(LEN(A2056)=0,"",INDEX('Smelter Look-up'!$C:$C,MATCH($A2056,'Smelter Look-up'!$E:$E,0)))</f>
        <v/>
      </c>
      <c r="D2056" s="213"/>
      <c r="E2056" s="211" t="str">
        <f aca="true">IF(ISERROR($V2056),"",OFFSET('Smelter Look-up'!$D$4,$V2056-4,0)&amp;"")</f>
        <v/>
      </c>
      <c r="F2056" s="214" t="str">
        <f aca="true">IF(ISERROR($V2056),"",OFFSET('Smelter Look-up'!$E$4,$V2056-4,0))</f>
        <v/>
      </c>
      <c r="G2056" s="214" t="str">
        <f aca="true">IF(C2056=$X$4,IF(ISERROR($V2056),"Enter smelter details","RMI"),IF(ISERROR($V2056),"",OFFSET('Smelter Look-up'!$F$4,$V2056-4,0)))</f>
        <v/>
      </c>
      <c r="H2056" s="215" t="str">
        <f aca="true">IF(ISERROR($V2056),"",OFFSET('Smelter Look-up'!$G$4,$V2056-4,0))</f>
        <v/>
      </c>
      <c r="I2056" s="216" t="str">
        <f aca="true">IF(ISERROR($V2056),"",OFFSET('Smelter Look-up'!$H$4,$V2056-4,0))</f>
        <v/>
      </c>
      <c r="J2056" s="216" t="str">
        <f aca="true">IF(ISERROR($V2056),"",OFFSET('Smelter Look-up'!$I$4,$V2056-4,0))</f>
        <v/>
      </c>
      <c r="K2056" s="217"/>
      <c r="L2056" s="217"/>
      <c r="M2056" s="217"/>
      <c r="N2056" s="217"/>
      <c r="O2056" s="217"/>
      <c r="P2056" s="218"/>
      <c r="Q2056" s="219"/>
      <c r="R2056" s="220" t="str">
        <f aca="true">IF(ISERROR($V2056),"",OFFSET('Smelter Look-up'!$C$4,$V2056-4,0)&amp;"")</f>
        <v/>
      </c>
      <c r="S2056" s="221" t="str">
        <f aca="true">IF(B2056="","",IF(ISERROR(MATCH($E2056,CL,0)),"Unknown",INDIRECT("'C'!$A$"&amp;MATCH($E2056,CL,0)+1)))</f>
        <v/>
      </c>
      <c r="T2056" s="221" t="str">
        <f aca="true">IF(B2056="","",IF(ISERROR(MATCH($J2056,SorP!$B$1:$B$6279,0)),"",INDIRECT("'SorP'!$A$"&amp;MATCH($S2056&amp;$J2056,SorP!C:C,0))))</f>
        <v/>
      </c>
      <c r="U2056" s="222"/>
      <c r="V2056" s="223" t="e">
        <f aca="false">IF(C2056="",NA(),IF(OR(C2056="Smelter not listed",C2056="Smelter not yet identified"),MATCH($B2056&amp;$D2056,'Smelter Look-up'!$J:$J,0),MATCH($B2056&amp;$C2056,'Smelter Look-up'!$J:$J,0)))</f>
        <v>#N/A</v>
      </c>
      <c r="X2056" s="179" t="n">
        <f aca="false">IF(AND(C2056="Smelter not listed",OR(LEN(D2056)=0,LEN(E2056)=0)),1,0)</f>
        <v>0</v>
      </c>
      <c r="AB2056" s="224" t="str">
        <f aca="false">B2056&amp;C2056</f>
        <v/>
      </c>
    </row>
    <row r="2057" s="179" customFormat="true" ht="20.25" hidden="false" customHeight="false" outlineLevel="0" collapsed="false">
      <c r="A2057" s="221"/>
      <c r="B2057" s="211" t="str">
        <f aca="false">IF(LEN(A2057)=0,"",INDEX('Smelter Look-up'!$A:$A,MATCH($A2057,'Smelter Look-up'!$E:$E,0)))</f>
        <v/>
      </c>
      <c r="C2057" s="212" t="str">
        <f aca="false">IF(LEN(A2057)=0,"",INDEX('Smelter Look-up'!$C:$C,MATCH($A2057,'Smelter Look-up'!$E:$E,0)))</f>
        <v/>
      </c>
      <c r="D2057" s="213"/>
      <c r="E2057" s="211" t="str">
        <f aca="true">IF(ISERROR($V2057),"",OFFSET('Smelter Look-up'!$D$4,$V2057-4,0)&amp;"")</f>
        <v/>
      </c>
      <c r="F2057" s="214" t="str">
        <f aca="true">IF(ISERROR($V2057),"",OFFSET('Smelter Look-up'!$E$4,$V2057-4,0))</f>
        <v/>
      </c>
      <c r="G2057" s="214" t="str">
        <f aca="true">IF(C2057=$X$4,IF(ISERROR($V2057),"Enter smelter details","RMI"),IF(ISERROR($V2057),"",OFFSET('Smelter Look-up'!$F$4,$V2057-4,0)))</f>
        <v/>
      </c>
      <c r="H2057" s="215" t="str">
        <f aca="true">IF(ISERROR($V2057),"",OFFSET('Smelter Look-up'!$G$4,$V2057-4,0))</f>
        <v/>
      </c>
      <c r="I2057" s="216" t="str">
        <f aca="true">IF(ISERROR($V2057),"",OFFSET('Smelter Look-up'!$H$4,$V2057-4,0))</f>
        <v/>
      </c>
      <c r="J2057" s="216" t="str">
        <f aca="true">IF(ISERROR($V2057),"",OFFSET('Smelter Look-up'!$I$4,$V2057-4,0))</f>
        <v/>
      </c>
      <c r="K2057" s="217"/>
      <c r="L2057" s="217"/>
      <c r="M2057" s="217"/>
      <c r="N2057" s="217"/>
      <c r="O2057" s="217"/>
      <c r="P2057" s="218"/>
      <c r="Q2057" s="219"/>
      <c r="R2057" s="220" t="str">
        <f aca="true">IF(ISERROR($V2057),"",OFFSET('Smelter Look-up'!$C$4,$V2057-4,0)&amp;"")</f>
        <v/>
      </c>
      <c r="S2057" s="221" t="str">
        <f aca="true">IF(B2057="","",IF(ISERROR(MATCH($E2057,CL,0)),"Unknown",INDIRECT("'C'!$A$"&amp;MATCH($E2057,CL,0)+1)))</f>
        <v/>
      </c>
      <c r="T2057" s="221" t="str">
        <f aca="true">IF(B2057="","",IF(ISERROR(MATCH($J2057,SorP!$B$1:$B$6279,0)),"",INDIRECT("'SorP'!$A$"&amp;MATCH($S2057&amp;$J2057,SorP!C:C,0))))</f>
        <v/>
      </c>
      <c r="U2057" s="222"/>
      <c r="V2057" s="223" t="e">
        <f aca="false">IF(C2057="",NA(),IF(OR(C2057="Smelter not listed",C2057="Smelter not yet identified"),MATCH($B2057&amp;$D2057,'Smelter Look-up'!$J:$J,0),MATCH($B2057&amp;$C2057,'Smelter Look-up'!$J:$J,0)))</f>
        <v>#N/A</v>
      </c>
      <c r="X2057" s="179" t="n">
        <f aca="false">IF(AND(C2057="Smelter not listed",OR(LEN(D2057)=0,LEN(E2057)=0)),1,0)</f>
        <v>0</v>
      </c>
      <c r="AB2057" s="224" t="str">
        <f aca="false">B2057&amp;C2057</f>
        <v/>
      </c>
    </row>
    <row r="2058" s="179" customFormat="true" ht="20.25" hidden="false" customHeight="false" outlineLevel="0" collapsed="false">
      <c r="A2058" s="221"/>
      <c r="B2058" s="211" t="str">
        <f aca="false">IF(LEN(A2058)=0,"",INDEX('Smelter Look-up'!$A:$A,MATCH($A2058,'Smelter Look-up'!$E:$E,0)))</f>
        <v/>
      </c>
      <c r="C2058" s="212" t="str">
        <f aca="false">IF(LEN(A2058)=0,"",INDEX('Smelter Look-up'!$C:$C,MATCH($A2058,'Smelter Look-up'!$E:$E,0)))</f>
        <v/>
      </c>
      <c r="D2058" s="213"/>
      <c r="E2058" s="211" t="str">
        <f aca="true">IF(ISERROR($V2058),"",OFFSET('Smelter Look-up'!$D$4,$V2058-4,0)&amp;"")</f>
        <v/>
      </c>
      <c r="F2058" s="214" t="str">
        <f aca="true">IF(ISERROR($V2058),"",OFFSET('Smelter Look-up'!$E$4,$V2058-4,0))</f>
        <v/>
      </c>
      <c r="G2058" s="214" t="str">
        <f aca="true">IF(C2058=$X$4,IF(ISERROR($V2058),"Enter smelter details","RMI"),IF(ISERROR($V2058),"",OFFSET('Smelter Look-up'!$F$4,$V2058-4,0)))</f>
        <v/>
      </c>
      <c r="H2058" s="215" t="str">
        <f aca="true">IF(ISERROR($V2058),"",OFFSET('Smelter Look-up'!$G$4,$V2058-4,0))</f>
        <v/>
      </c>
      <c r="I2058" s="216" t="str">
        <f aca="true">IF(ISERROR($V2058),"",OFFSET('Smelter Look-up'!$H$4,$V2058-4,0))</f>
        <v/>
      </c>
      <c r="J2058" s="216" t="str">
        <f aca="true">IF(ISERROR($V2058),"",OFFSET('Smelter Look-up'!$I$4,$V2058-4,0))</f>
        <v/>
      </c>
      <c r="K2058" s="217"/>
      <c r="L2058" s="217"/>
      <c r="M2058" s="217"/>
      <c r="N2058" s="217"/>
      <c r="O2058" s="217"/>
      <c r="P2058" s="218"/>
      <c r="Q2058" s="219"/>
      <c r="R2058" s="220" t="str">
        <f aca="true">IF(ISERROR($V2058),"",OFFSET('Smelter Look-up'!$C$4,$V2058-4,0)&amp;"")</f>
        <v/>
      </c>
      <c r="S2058" s="221" t="str">
        <f aca="true">IF(B2058="","",IF(ISERROR(MATCH($E2058,CL,0)),"Unknown",INDIRECT("'C'!$A$"&amp;MATCH($E2058,CL,0)+1)))</f>
        <v/>
      </c>
      <c r="T2058" s="221" t="str">
        <f aca="true">IF(B2058="","",IF(ISERROR(MATCH($J2058,SorP!$B$1:$B$6279,0)),"",INDIRECT("'SorP'!$A$"&amp;MATCH($S2058&amp;$J2058,SorP!C:C,0))))</f>
        <v/>
      </c>
      <c r="U2058" s="222"/>
      <c r="V2058" s="223" t="e">
        <f aca="false">IF(C2058="",NA(),IF(OR(C2058="Smelter not listed",C2058="Smelter not yet identified"),MATCH($B2058&amp;$D2058,'Smelter Look-up'!$J:$J,0),MATCH($B2058&amp;$C2058,'Smelter Look-up'!$J:$J,0)))</f>
        <v>#N/A</v>
      </c>
      <c r="X2058" s="179" t="n">
        <f aca="false">IF(AND(C2058="Smelter not listed",OR(LEN(D2058)=0,LEN(E2058)=0)),1,0)</f>
        <v>0</v>
      </c>
      <c r="AB2058" s="224" t="str">
        <f aca="false">B2058&amp;C2058</f>
        <v/>
      </c>
    </row>
    <row r="2059" s="179" customFormat="true" ht="20.25" hidden="false" customHeight="false" outlineLevel="0" collapsed="false">
      <c r="A2059" s="221"/>
      <c r="B2059" s="211" t="str">
        <f aca="false">IF(LEN(A2059)=0,"",INDEX('Smelter Look-up'!$A:$A,MATCH($A2059,'Smelter Look-up'!$E:$E,0)))</f>
        <v/>
      </c>
      <c r="C2059" s="212" t="str">
        <f aca="false">IF(LEN(A2059)=0,"",INDEX('Smelter Look-up'!$C:$C,MATCH($A2059,'Smelter Look-up'!$E:$E,0)))</f>
        <v/>
      </c>
      <c r="D2059" s="213"/>
      <c r="E2059" s="211" t="str">
        <f aca="true">IF(ISERROR($V2059),"",OFFSET('Smelter Look-up'!$D$4,$V2059-4,0)&amp;"")</f>
        <v/>
      </c>
      <c r="F2059" s="214" t="str">
        <f aca="true">IF(ISERROR($V2059),"",OFFSET('Smelter Look-up'!$E$4,$V2059-4,0))</f>
        <v/>
      </c>
      <c r="G2059" s="214" t="str">
        <f aca="true">IF(C2059=$X$4,IF(ISERROR($V2059),"Enter smelter details","RMI"),IF(ISERROR($V2059),"",OFFSET('Smelter Look-up'!$F$4,$V2059-4,0)))</f>
        <v/>
      </c>
      <c r="H2059" s="215" t="str">
        <f aca="true">IF(ISERROR($V2059),"",OFFSET('Smelter Look-up'!$G$4,$V2059-4,0))</f>
        <v/>
      </c>
      <c r="I2059" s="216" t="str">
        <f aca="true">IF(ISERROR($V2059),"",OFFSET('Smelter Look-up'!$H$4,$V2059-4,0))</f>
        <v/>
      </c>
      <c r="J2059" s="216" t="str">
        <f aca="true">IF(ISERROR($V2059),"",OFFSET('Smelter Look-up'!$I$4,$V2059-4,0))</f>
        <v/>
      </c>
      <c r="K2059" s="217"/>
      <c r="L2059" s="217"/>
      <c r="M2059" s="217"/>
      <c r="N2059" s="217"/>
      <c r="O2059" s="217"/>
      <c r="P2059" s="218"/>
      <c r="Q2059" s="219"/>
      <c r="R2059" s="220" t="str">
        <f aca="true">IF(ISERROR($V2059),"",OFFSET('Smelter Look-up'!$C$4,$V2059-4,0)&amp;"")</f>
        <v/>
      </c>
      <c r="S2059" s="221" t="str">
        <f aca="true">IF(B2059="","",IF(ISERROR(MATCH($E2059,CL,0)),"Unknown",INDIRECT("'C'!$A$"&amp;MATCH($E2059,CL,0)+1)))</f>
        <v/>
      </c>
      <c r="T2059" s="221" t="str">
        <f aca="true">IF(B2059="","",IF(ISERROR(MATCH($J2059,SorP!$B$1:$B$6279,0)),"",INDIRECT("'SorP'!$A$"&amp;MATCH($S2059&amp;$J2059,SorP!C:C,0))))</f>
        <v/>
      </c>
      <c r="U2059" s="222"/>
      <c r="V2059" s="223" t="e">
        <f aca="false">IF(C2059="",NA(),IF(OR(C2059="Smelter not listed",C2059="Smelter not yet identified"),MATCH($B2059&amp;$D2059,'Smelter Look-up'!$J:$J,0),MATCH($B2059&amp;$C2059,'Smelter Look-up'!$J:$J,0)))</f>
        <v>#N/A</v>
      </c>
      <c r="X2059" s="179" t="n">
        <f aca="false">IF(AND(C2059="Smelter not listed",OR(LEN(D2059)=0,LEN(E2059)=0)),1,0)</f>
        <v>0</v>
      </c>
      <c r="AB2059" s="224" t="str">
        <f aca="false">B2059&amp;C2059</f>
        <v/>
      </c>
    </row>
    <row r="2060" s="179" customFormat="true" ht="20.25" hidden="false" customHeight="false" outlineLevel="0" collapsed="false">
      <c r="A2060" s="221"/>
      <c r="B2060" s="211" t="str">
        <f aca="false">IF(LEN(A2060)=0,"",INDEX('Smelter Look-up'!$A:$A,MATCH($A2060,'Smelter Look-up'!$E:$E,0)))</f>
        <v/>
      </c>
      <c r="C2060" s="212" t="str">
        <f aca="false">IF(LEN(A2060)=0,"",INDEX('Smelter Look-up'!$C:$C,MATCH($A2060,'Smelter Look-up'!$E:$E,0)))</f>
        <v/>
      </c>
      <c r="D2060" s="213"/>
      <c r="E2060" s="211" t="str">
        <f aca="true">IF(ISERROR($V2060),"",OFFSET('Smelter Look-up'!$D$4,$V2060-4,0)&amp;"")</f>
        <v/>
      </c>
      <c r="F2060" s="214" t="str">
        <f aca="true">IF(ISERROR($V2060),"",OFFSET('Smelter Look-up'!$E$4,$V2060-4,0))</f>
        <v/>
      </c>
      <c r="G2060" s="214" t="str">
        <f aca="true">IF(C2060=$X$4,IF(ISERROR($V2060),"Enter smelter details","RMI"),IF(ISERROR($V2060),"",OFFSET('Smelter Look-up'!$F$4,$V2060-4,0)))</f>
        <v/>
      </c>
      <c r="H2060" s="215" t="str">
        <f aca="true">IF(ISERROR($V2060),"",OFFSET('Smelter Look-up'!$G$4,$V2060-4,0))</f>
        <v/>
      </c>
      <c r="I2060" s="216" t="str">
        <f aca="true">IF(ISERROR($V2060),"",OFFSET('Smelter Look-up'!$H$4,$V2060-4,0))</f>
        <v/>
      </c>
      <c r="J2060" s="216" t="str">
        <f aca="true">IF(ISERROR($V2060),"",OFFSET('Smelter Look-up'!$I$4,$V2060-4,0))</f>
        <v/>
      </c>
      <c r="K2060" s="217"/>
      <c r="L2060" s="217"/>
      <c r="M2060" s="217"/>
      <c r="N2060" s="217"/>
      <c r="O2060" s="217"/>
      <c r="P2060" s="218"/>
      <c r="Q2060" s="219"/>
      <c r="R2060" s="220" t="str">
        <f aca="true">IF(ISERROR($V2060),"",OFFSET('Smelter Look-up'!$C$4,$V2060-4,0)&amp;"")</f>
        <v/>
      </c>
      <c r="S2060" s="221" t="str">
        <f aca="true">IF(B2060="","",IF(ISERROR(MATCH($E2060,CL,0)),"Unknown",INDIRECT("'C'!$A$"&amp;MATCH($E2060,CL,0)+1)))</f>
        <v/>
      </c>
      <c r="T2060" s="221" t="str">
        <f aca="true">IF(B2060="","",IF(ISERROR(MATCH($J2060,SorP!$B$1:$B$6279,0)),"",INDIRECT("'SorP'!$A$"&amp;MATCH($S2060&amp;$J2060,SorP!C:C,0))))</f>
        <v/>
      </c>
      <c r="U2060" s="222"/>
      <c r="V2060" s="223" t="e">
        <f aca="false">IF(C2060="",NA(),IF(OR(C2060="Smelter not listed",C2060="Smelter not yet identified"),MATCH($B2060&amp;$D2060,'Smelter Look-up'!$J:$J,0),MATCH($B2060&amp;$C2060,'Smelter Look-up'!$J:$J,0)))</f>
        <v>#N/A</v>
      </c>
      <c r="X2060" s="179" t="n">
        <f aca="false">IF(AND(C2060="Smelter not listed",OR(LEN(D2060)=0,LEN(E2060)=0)),1,0)</f>
        <v>0</v>
      </c>
      <c r="AB2060" s="224" t="str">
        <f aca="false">B2060&amp;C2060</f>
        <v/>
      </c>
    </row>
    <row r="2061" s="179" customFormat="true" ht="20.25" hidden="false" customHeight="false" outlineLevel="0" collapsed="false">
      <c r="A2061" s="221"/>
      <c r="B2061" s="211" t="str">
        <f aca="false">IF(LEN(A2061)=0,"",INDEX('Smelter Look-up'!$A:$A,MATCH($A2061,'Smelter Look-up'!$E:$E,0)))</f>
        <v/>
      </c>
      <c r="C2061" s="212" t="str">
        <f aca="false">IF(LEN(A2061)=0,"",INDEX('Smelter Look-up'!$C:$C,MATCH($A2061,'Smelter Look-up'!$E:$E,0)))</f>
        <v/>
      </c>
      <c r="D2061" s="213"/>
      <c r="E2061" s="211" t="str">
        <f aca="true">IF(ISERROR($V2061),"",OFFSET('Smelter Look-up'!$D$4,$V2061-4,0)&amp;"")</f>
        <v/>
      </c>
      <c r="F2061" s="214" t="str">
        <f aca="true">IF(ISERROR($V2061),"",OFFSET('Smelter Look-up'!$E$4,$V2061-4,0))</f>
        <v/>
      </c>
      <c r="G2061" s="214" t="str">
        <f aca="true">IF(C2061=$X$4,IF(ISERROR($V2061),"Enter smelter details","RMI"),IF(ISERROR($V2061),"",OFFSET('Smelter Look-up'!$F$4,$V2061-4,0)))</f>
        <v/>
      </c>
      <c r="H2061" s="215" t="str">
        <f aca="true">IF(ISERROR($V2061),"",OFFSET('Smelter Look-up'!$G$4,$V2061-4,0))</f>
        <v/>
      </c>
      <c r="I2061" s="216" t="str">
        <f aca="true">IF(ISERROR($V2061),"",OFFSET('Smelter Look-up'!$H$4,$V2061-4,0))</f>
        <v/>
      </c>
      <c r="J2061" s="216" t="str">
        <f aca="true">IF(ISERROR($V2061),"",OFFSET('Smelter Look-up'!$I$4,$V2061-4,0))</f>
        <v/>
      </c>
      <c r="K2061" s="217"/>
      <c r="L2061" s="217"/>
      <c r="M2061" s="217"/>
      <c r="N2061" s="217"/>
      <c r="O2061" s="217"/>
      <c r="P2061" s="218"/>
      <c r="Q2061" s="219"/>
      <c r="R2061" s="220" t="str">
        <f aca="true">IF(ISERROR($V2061),"",OFFSET('Smelter Look-up'!$C$4,$V2061-4,0)&amp;"")</f>
        <v/>
      </c>
      <c r="S2061" s="221" t="str">
        <f aca="true">IF(B2061="","",IF(ISERROR(MATCH($E2061,CL,0)),"Unknown",INDIRECT("'C'!$A$"&amp;MATCH($E2061,CL,0)+1)))</f>
        <v/>
      </c>
      <c r="T2061" s="221" t="str">
        <f aca="true">IF(B2061="","",IF(ISERROR(MATCH($J2061,SorP!$B$1:$B$6279,0)),"",INDIRECT("'SorP'!$A$"&amp;MATCH($S2061&amp;$J2061,SorP!C:C,0))))</f>
        <v/>
      </c>
      <c r="U2061" s="222"/>
      <c r="V2061" s="223" t="e">
        <f aca="false">IF(C2061="",NA(),IF(OR(C2061="Smelter not listed",C2061="Smelter not yet identified"),MATCH($B2061&amp;$D2061,'Smelter Look-up'!$J:$J,0),MATCH($B2061&amp;$C2061,'Smelter Look-up'!$J:$J,0)))</f>
        <v>#N/A</v>
      </c>
      <c r="X2061" s="179" t="n">
        <f aca="false">IF(AND(C2061="Smelter not listed",OR(LEN(D2061)=0,LEN(E2061)=0)),1,0)</f>
        <v>0</v>
      </c>
      <c r="AB2061" s="224" t="str">
        <f aca="false">B2061&amp;C2061</f>
        <v/>
      </c>
    </row>
    <row r="2062" s="179" customFormat="true" ht="20.25" hidden="false" customHeight="false" outlineLevel="0" collapsed="false">
      <c r="A2062" s="221"/>
      <c r="B2062" s="211" t="str">
        <f aca="false">IF(LEN(A2062)=0,"",INDEX('Smelter Look-up'!$A:$A,MATCH($A2062,'Smelter Look-up'!$E:$E,0)))</f>
        <v/>
      </c>
      <c r="C2062" s="212" t="str">
        <f aca="false">IF(LEN(A2062)=0,"",INDEX('Smelter Look-up'!$C:$C,MATCH($A2062,'Smelter Look-up'!$E:$E,0)))</f>
        <v/>
      </c>
      <c r="D2062" s="213"/>
      <c r="E2062" s="211" t="str">
        <f aca="true">IF(ISERROR($V2062),"",OFFSET('Smelter Look-up'!$D$4,$V2062-4,0)&amp;"")</f>
        <v/>
      </c>
      <c r="F2062" s="214" t="str">
        <f aca="true">IF(ISERROR($V2062),"",OFFSET('Smelter Look-up'!$E$4,$V2062-4,0))</f>
        <v/>
      </c>
      <c r="G2062" s="214" t="str">
        <f aca="true">IF(C2062=$X$4,IF(ISERROR($V2062),"Enter smelter details","RMI"),IF(ISERROR($V2062),"",OFFSET('Smelter Look-up'!$F$4,$V2062-4,0)))</f>
        <v/>
      </c>
      <c r="H2062" s="215" t="str">
        <f aca="true">IF(ISERROR($V2062),"",OFFSET('Smelter Look-up'!$G$4,$V2062-4,0))</f>
        <v/>
      </c>
      <c r="I2062" s="216" t="str">
        <f aca="true">IF(ISERROR($V2062),"",OFFSET('Smelter Look-up'!$H$4,$V2062-4,0))</f>
        <v/>
      </c>
      <c r="J2062" s="216" t="str">
        <f aca="true">IF(ISERROR($V2062),"",OFFSET('Smelter Look-up'!$I$4,$V2062-4,0))</f>
        <v/>
      </c>
      <c r="K2062" s="217"/>
      <c r="L2062" s="217"/>
      <c r="M2062" s="217"/>
      <c r="N2062" s="217"/>
      <c r="O2062" s="217"/>
      <c r="P2062" s="218"/>
      <c r="Q2062" s="219"/>
      <c r="R2062" s="220" t="str">
        <f aca="true">IF(ISERROR($V2062),"",OFFSET('Smelter Look-up'!$C$4,$V2062-4,0)&amp;"")</f>
        <v/>
      </c>
      <c r="S2062" s="221" t="str">
        <f aca="true">IF(B2062="","",IF(ISERROR(MATCH($E2062,CL,0)),"Unknown",INDIRECT("'C'!$A$"&amp;MATCH($E2062,CL,0)+1)))</f>
        <v/>
      </c>
      <c r="T2062" s="221" t="str">
        <f aca="true">IF(B2062="","",IF(ISERROR(MATCH($J2062,SorP!$B$1:$B$6279,0)),"",INDIRECT("'SorP'!$A$"&amp;MATCH($S2062&amp;$J2062,SorP!C:C,0))))</f>
        <v/>
      </c>
      <c r="U2062" s="222"/>
      <c r="V2062" s="223" t="e">
        <f aca="false">IF(C2062="",NA(),IF(OR(C2062="Smelter not listed",C2062="Smelter not yet identified"),MATCH($B2062&amp;$D2062,'Smelter Look-up'!$J:$J,0),MATCH($B2062&amp;$C2062,'Smelter Look-up'!$J:$J,0)))</f>
        <v>#N/A</v>
      </c>
      <c r="X2062" s="179" t="n">
        <f aca="false">IF(AND(C2062="Smelter not listed",OR(LEN(D2062)=0,LEN(E2062)=0)),1,0)</f>
        <v>0</v>
      </c>
      <c r="AB2062" s="224" t="str">
        <f aca="false">B2062&amp;C2062</f>
        <v/>
      </c>
    </row>
    <row r="2063" s="179" customFormat="true" ht="20.25" hidden="false" customHeight="false" outlineLevel="0" collapsed="false">
      <c r="A2063" s="221"/>
      <c r="B2063" s="211" t="str">
        <f aca="false">IF(LEN(A2063)=0,"",INDEX('Smelter Look-up'!$A:$A,MATCH($A2063,'Smelter Look-up'!$E:$E,0)))</f>
        <v/>
      </c>
      <c r="C2063" s="212" t="str">
        <f aca="false">IF(LEN(A2063)=0,"",INDEX('Smelter Look-up'!$C:$C,MATCH($A2063,'Smelter Look-up'!$E:$E,0)))</f>
        <v/>
      </c>
      <c r="D2063" s="213"/>
      <c r="E2063" s="211" t="str">
        <f aca="true">IF(ISERROR($V2063),"",OFFSET('Smelter Look-up'!$D$4,$V2063-4,0)&amp;"")</f>
        <v/>
      </c>
      <c r="F2063" s="214" t="str">
        <f aca="true">IF(ISERROR($V2063),"",OFFSET('Smelter Look-up'!$E$4,$V2063-4,0))</f>
        <v/>
      </c>
      <c r="G2063" s="214" t="str">
        <f aca="true">IF(C2063=$X$4,IF(ISERROR($V2063),"Enter smelter details","RMI"),IF(ISERROR($V2063),"",OFFSET('Smelter Look-up'!$F$4,$V2063-4,0)))</f>
        <v/>
      </c>
      <c r="H2063" s="215" t="str">
        <f aca="true">IF(ISERROR($V2063),"",OFFSET('Smelter Look-up'!$G$4,$V2063-4,0))</f>
        <v/>
      </c>
      <c r="I2063" s="216" t="str">
        <f aca="true">IF(ISERROR($V2063),"",OFFSET('Smelter Look-up'!$H$4,$V2063-4,0))</f>
        <v/>
      </c>
      <c r="J2063" s="216" t="str">
        <f aca="true">IF(ISERROR($V2063),"",OFFSET('Smelter Look-up'!$I$4,$V2063-4,0))</f>
        <v/>
      </c>
      <c r="K2063" s="217"/>
      <c r="L2063" s="217"/>
      <c r="M2063" s="217"/>
      <c r="N2063" s="217"/>
      <c r="O2063" s="217"/>
      <c r="P2063" s="218"/>
      <c r="Q2063" s="219"/>
      <c r="R2063" s="220" t="str">
        <f aca="true">IF(ISERROR($V2063),"",OFFSET('Smelter Look-up'!$C$4,$V2063-4,0)&amp;"")</f>
        <v/>
      </c>
      <c r="S2063" s="221" t="str">
        <f aca="true">IF(B2063="","",IF(ISERROR(MATCH($E2063,CL,0)),"Unknown",INDIRECT("'C'!$A$"&amp;MATCH($E2063,CL,0)+1)))</f>
        <v/>
      </c>
      <c r="T2063" s="221" t="str">
        <f aca="true">IF(B2063="","",IF(ISERROR(MATCH($J2063,SorP!$B$1:$B$6279,0)),"",INDIRECT("'SorP'!$A$"&amp;MATCH($S2063&amp;$J2063,SorP!C:C,0))))</f>
        <v/>
      </c>
      <c r="U2063" s="222"/>
      <c r="V2063" s="223" t="e">
        <f aca="false">IF(C2063="",NA(),IF(OR(C2063="Smelter not listed",C2063="Smelter not yet identified"),MATCH($B2063&amp;$D2063,'Smelter Look-up'!$J:$J,0),MATCH($B2063&amp;$C2063,'Smelter Look-up'!$J:$J,0)))</f>
        <v>#N/A</v>
      </c>
      <c r="X2063" s="179" t="n">
        <f aca="false">IF(AND(C2063="Smelter not listed",OR(LEN(D2063)=0,LEN(E2063)=0)),1,0)</f>
        <v>0</v>
      </c>
      <c r="AB2063" s="224" t="str">
        <f aca="false">B2063&amp;C2063</f>
        <v/>
      </c>
    </row>
    <row r="2064" s="179" customFormat="true" ht="20.25" hidden="false" customHeight="false" outlineLevel="0" collapsed="false">
      <c r="A2064" s="221"/>
      <c r="B2064" s="211" t="str">
        <f aca="false">IF(LEN(A2064)=0,"",INDEX('Smelter Look-up'!$A:$A,MATCH($A2064,'Smelter Look-up'!$E:$E,0)))</f>
        <v/>
      </c>
      <c r="C2064" s="212" t="str">
        <f aca="false">IF(LEN(A2064)=0,"",INDEX('Smelter Look-up'!$C:$C,MATCH($A2064,'Smelter Look-up'!$E:$E,0)))</f>
        <v/>
      </c>
      <c r="D2064" s="213"/>
      <c r="E2064" s="211" t="str">
        <f aca="true">IF(ISERROR($V2064),"",OFFSET('Smelter Look-up'!$D$4,$V2064-4,0)&amp;"")</f>
        <v/>
      </c>
      <c r="F2064" s="214" t="str">
        <f aca="true">IF(ISERROR($V2064),"",OFFSET('Smelter Look-up'!$E$4,$V2064-4,0))</f>
        <v/>
      </c>
      <c r="G2064" s="214" t="str">
        <f aca="true">IF(C2064=$X$4,IF(ISERROR($V2064),"Enter smelter details","RMI"),IF(ISERROR($V2064),"",OFFSET('Smelter Look-up'!$F$4,$V2064-4,0)))</f>
        <v/>
      </c>
      <c r="H2064" s="215" t="str">
        <f aca="true">IF(ISERROR($V2064),"",OFFSET('Smelter Look-up'!$G$4,$V2064-4,0))</f>
        <v/>
      </c>
      <c r="I2064" s="216" t="str">
        <f aca="true">IF(ISERROR($V2064),"",OFFSET('Smelter Look-up'!$H$4,$V2064-4,0))</f>
        <v/>
      </c>
      <c r="J2064" s="216" t="str">
        <f aca="true">IF(ISERROR($V2064),"",OFFSET('Smelter Look-up'!$I$4,$V2064-4,0))</f>
        <v/>
      </c>
      <c r="K2064" s="217"/>
      <c r="L2064" s="217"/>
      <c r="M2064" s="217"/>
      <c r="N2064" s="217"/>
      <c r="O2064" s="217"/>
      <c r="P2064" s="218"/>
      <c r="Q2064" s="219"/>
      <c r="R2064" s="220" t="str">
        <f aca="true">IF(ISERROR($V2064),"",OFFSET('Smelter Look-up'!$C$4,$V2064-4,0)&amp;"")</f>
        <v/>
      </c>
      <c r="S2064" s="221" t="str">
        <f aca="true">IF(B2064="","",IF(ISERROR(MATCH($E2064,CL,0)),"Unknown",INDIRECT("'C'!$A$"&amp;MATCH($E2064,CL,0)+1)))</f>
        <v/>
      </c>
      <c r="T2064" s="221" t="str">
        <f aca="true">IF(B2064="","",IF(ISERROR(MATCH($J2064,SorP!$B$1:$B$6279,0)),"",INDIRECT("'SorP'!$A$"&amp;MATCH($S2064&amp;$J2064,SorP!C:C,0))))</f>
        <v/>
      </c>
      <c r="U2064" s="222"/>
      <c r="V2064" s="223" t="e">
        <f aca="false">IF(C2064="",NA(),IF(OR(C2064="Smelter not listed",C2064="Smelter not yet identified"),MATCH($B2064&amp;$D2064,'Smelter Look-up'!$J:$J,0),MATCH($B2064&amp;$C2064,'Smelter Look-up'!$J:$J,0)))</f>
        <v>#N/A</v>
      </c>
      <c r="X2064" s="179" t="n">
        <f aca="false">IF(AND(C2064="Smelter not listed",OR(LEN(D2064)=0,LEN(E2064)=0)),1,0)</f>
        <v>0</v>
      </c>
      <c r="AB2064" s="224" t="str">
        <f aca="false">B2064&amp;C2064</f>
        <v/>
      </c>
    </row>
    <row r="2065" s="179" customFormat="true" ht="20.25" hidden="false" customHeight="false" outlineLevel="0" collapsed="false">
      <c r="A2065" s="221"/>
      <c r="B2065" s="211" t="str">
        <f aca="false">IF(LEN(A2065)=0,"",INDEX('Smelter Look-up'!$A:$A,MATCH($A2065,'Smelter Look-up'!$E:$E,0)))</f>
        <v/>
      </c>
      <c r="C2065" s="212" t="str">
        <f aca="false">IF(LEN(A2065)=0,"",INDEX('Smelter Look-up'!$C:$C,MATCH($A2065,'Smelter Look-up'!$E:$E,0)))</f>
        <v/>
      </c>
      <c r="D2065" s="213"/>
      <c r="E2065" s="211" t="str">
        <f aca="true">IF(ISERROR($V2065),"",OFFSET('Smelter Look-up'!$D$4,$V2065-4,0)&amp;"")</f>
        <v/>
      </c>
      <c r="F2065" s="214" t="str">
        <f aca="true">IF(ISERROR($V2065),"",OFFSET('Smelter Look-up'!$E$4,$V2065-4,0))</f>
        <v/>
      </c>
      <c r="G2065" s="214" t="str">
        <f aca="true">IF(C2065=$X$4,IF(ISERROR($V2065),"Enter smelter details","RMI"),IF(ISERROR($V2065),"",OFFSET('Smelter Look-up'!$F$4,$V2065-4,0)))</f>
        <v/>
      </c>
      <c r="H2065" s="215" t="str">
        <f aca="true">IF(ISERROR($V2065),"",OFFSET('Smelter Look-up'!$G$4,$V2065-4,0))</f>
        <v/>
      </c>
      <c r="I2065" s="216" t="str">
        <f aca="true">IF(ISERROR($V2065),"",OFFSET('Smelter Look-up'!$H$4,$V2065-4,0))</f>
        <v/>
      </c>
      <c r="J2065" s="216" t="str">
        <f aca="true">IF(ISERROR($V2065),"",OFFSET('Smelter Look-up'!$I$4,$V2065-4,0))</f>
        <v/>
      </c>
      <c r="K2065" s="217"/>
      <c r="L2065" s="217"/>
      <c r="M2065" s="217"/>
      <c r="N2065" s="217"/>
      <c r="O2065" s="217"/>
      <c r="P2065" s="218"/>
      <c r="Q2065" s="219"/>
      <c r="R2065" s="220" t="str">
        <f aca="true">IF(ISERROR($V2065),"",OFFSET('Smelter Look-up'!$C$4,$V2065-4,0)&amp;"")</f>
        <v/>
      </c>
      <c r="S2065" s="221" t="str">
        <f aca="true">IF(B2065="","",IF(ISERROR(MATCH($E2065,CL,0)),"Unknown",INDIRECT("'C'!$A$"&amp;MATCH($E2065,CL,0)+1)))</f>
        <v/>
      </c>
      <c r="T2065" s="221" t="str">
        <f aca="true">IF(B2065="","",IF(ISERROR(MATCH($J2065,SorP!$B$1:$B$6279,0)),"",INDIRECT("'SorP'!$A$"&amp;MATCH($S2065&amp;$J2065,SorP!C:C,0))))</f>
        <v/>
      </c>
      <c r="U2065" s="222"/>
      <c r="V2065" s="223" t="e">
        <f aca="false">IF(C2065="",NA(),IF(OR(C2065="Smelter not listed",C2065="Smelter not yet identified"),MATCH($B2065&amp;$D2065,'Smelter Look-up'!$J:$J,0),MATCH($B2065&amp;$C2065,'Smelter Look-up'!$J:$J,0)))</f>
        <v>#N/A</v>
      </c>
      <c r="X2065" s="179" t="n">
        <f aca="false">IF(AND(C2065="Smelter not listed",OR(LEN(D2065)=0,LEN(E2065)=0)),1,0)</f>
        <v>0</v>
      </c>
      <c r="AB2065" s="224" t="str">
        <f aca="false">B2065&amp;C2065</f>
        <v/>
      </c>
    </row>
    <row r="2066" s="179" customFormat="true" ht="20.25" hidden="false" customHeight="false" outlineLevel="0" collapsed="false">
      <c r="A2066" s="221"/>
      <c r="B2066" s="211" t="str">
        <f aca="false">IF(LEN(A2066)=0,"",INDEX('Smelter Look-up'!$A:$A,MATCH($A2066,'Smelter Look-up'!$E:$E,0)))</f>
        <v/>
      </c>
      <c r="C2066" s="212" t="str">
        <f aca="false">IF(LEN(A2066)=0,"",INDEX('Smelter Look-up'!$C:$C,MATCH($A2066,'Smelter Look-up'!$E:$E,0)))</f>
        <v/>
      </c>
      <c r="D2066" s="213"/>
      <c r="E2066" s="211" t="str">
        <f aca="true">IF(ISERROR($V2066),"",OFFSET('Smelter Look-up'!$D$4,$V2066-4,0)&amp;"")</f>
        <v/>
      </c>
      <c r="F2066" s="214" t="str">
        <f aca="true">IF(ISERROR($V2066),"",OFFSET('Smelter Look-up'!$E$4,$V2066-4,0))</f>
        <v/>
      </c>
      <c r="G2066" s="214" t="str">
        <f aca="true">IF(C2066=$X$4,IF(ISERROR($V2066),"Enter smelter details","RMI"),IF(ISERROR($V2066),"",OFFSET('Smelter Look-up'!$F$4,$V2066-4,0)))</f>
        <v/>
      </c>
      <c r="H2066" s="215" t="str">
        <f aca="true">IF(ISERROR($V2066),"",OFFSET('Smelter Look-up'!$G$4,$V2066-4,0))</f>
        <v/>
      </c>
      <c r="I2066" s="216" t="str">
        <f aca="true">IF(ISERROR($V2066),"",OFFSET('Smelter Look-up'!$H$4,$V2066-4,0))</f>
        <v/>
      </c>
      <c r="J2066" s="216" t="str">
        <f aca="true">IF(ISERROR($V2066),"",OFFSET('Smelter Look-up'!$I$4,$V2066-4,0))</f>
        <v/>
      </c>
      <c r="K2066" s="217"/>
      <c r="L2066" s="217"/>
      <c r="M2066" s="217"/>
      <c r="N2066" s="217"/>
      <c r="O2066" s="217"/>
      <c r="P2066" s="218"/>
      <c r="Q2066" s="219"/>
      <c r="R2066" s="220" t="str">
        <f aca="true">IF(ISERROR($V2066),"",OFFSET('Smelter Look-up'!$C$4,$V2066-4,0)&amp;"")</f>
        <v/>
      </c>
      <c r="S2066" s="221" t="str">
        <f aca="true">IF(B2066="","",IF(ISERROR(MATCH($E2066,CL,0)),"Unknown",INDIRECT("'C'!$A$"&amp;MATCH($E2066,CL,0)+1)))</f>
        <v/>
      </c>
      <c r="T2066" s="221" t="str">
        <f aca="true">IF(B2066="","",IF(ISERROR(MATCH($J2066,SorP!$B$1:$B$6279,0)),"",INDIRECT("'SorP'!$A$"&amp;MATCH($S2066&amp;$J2066,SorP!C:C,0))))</f>
        <v/>
      </c>
      <c r="U2066" s="222"/>
      <c r="V2066" s="223" t="e">
        <f aca="false">IF(C2066="",NA(),IF(OR(C2066="Smelter not listed",C2066="Smelter not yet identified"),MATCH($B2066&amp;$D2066,'Smelter Look-up'!$J:$J,0),MATCH($B2066&amp;$C2066,'Smelter Look-up'!$J:$J,0)))</f>
        <v>#N/A</v>
      </c>
      <c r="X2066" s="179" t="n">
        <f aca="false">IF(AND(C2066="Smelter not listed",OR(LEN(D2066)=0,LEN(E2066)=0)),1,0)</f>
        <v>0</v>
      </c>
      <c r="AB2066" s="224" t="str">
        <f aca="false">B2066&amp;C2066</f>
        <v/>
      </c>
    </row>
    <row r="2067" s="179" customFormat="true" ht="20.25" hidden="false" customHeight="false" outlineLevel="0" collapsed="false">
      <c r="A2067" s="221"/>
      <c r="B2067" s="211" t="str">
        <f aca="false">IF(LEN(A2067)=0,"",INDEX('Smelter Look-up'!$A:$A,MATCH($A2067,'Smelter Look-up'!$E:$E,0)))</f>
        <v/>
      </c>
      <c r="C2067" s="212" t="str">
        <f aca="false">IF(LEN(A2067)=0,"",INDEX('Smelter Look-up'!$C:$C,MATCH($A2067,'Smelter Look-up'!$E:$E,0)))</f>
        <v/>
      </c>
      <c r="D2067" s="213"/>
      <c r="E2067" s="211" t="str">
        <f aca="true">IF(ISERROR($V2067),"",OFFSET('Smelter Look-up'!$D$4,$V2067-4,0)&amp;"")</f>
        <v/>
      </c>
      <c r="F2067" s="214" t="str">
        <f aca="true">IF(ISERROR($V2067),"",OFFSET('Smelter Look-up'!$E$4,$V2067-4,0))</f>
        <v/>
      </c>
      <c r="G2067" s="214" t="str">
        <f aca="true">IF(C2067=$X$4,IF(ISERROR($V2067),"Enter smelter details","RMI"),IF(ISERROR($V2067),"",OFFSET('Smelter Look-up'!$F$4,$V2067-4,0)))</f>
        <v/>
      </c>
      <c r="H2067" s="215" t="str">
        <f aca="true">IF(ISERROR($V2067),"",OFFSET('Smelter Look-up'!$G$4,$V2067-4,0))</f>
        <v/>
      </c>
      <c r="I2067" s="216" t="str">
        <f aca="true">IF(ISERROR($V2067),"",OFFSET('Smelter Look-up'!$H$4,$V2067-4,0))</f>
        <v/>
      </c>
      <c r="J2067" s="216" t="str">
        <f aca="true">IF(ISERROR($V2067),"",OFFSET('Smelter Look-up'!$I$4,$V2067-4,0))</f>
        <v/>
      </c>
      <c r="K2067" s="217"/>
      <c r="L2067" s="217"/>
      <c r="M2067" s="217"/>
      <c r="N2067" s="217"/>
      <c r="O2067" s="217"/>
      <c r="P2067" s="218"/>
      <c r="Q2067" s="219"/>
      <c r="R2067" s="220" t="str">
        <f aca="true">IF(ISERROR($V2067),"",OFFSET('Smelter Look-up'!$C$4,$V2067-4,0)&amp;"")</f>
        <v/>
      </c>
      <c r="S2067" s="221" t="str">
        <f aca="true">IF(B2067="","",IF(ISERROR(MATCH($E2067,CL,0)),"Unknown",INDIRECT("'C'!$A$"&amp;MATCH($E2067,CL,0)+1)))</f>
        <v/>
      </c>
      <c r="T2067" s="221" t="str">
        <f aca="true">IF(B2067="","",IF(ISERROR(MATCH($J2067,SorP!$B$1:$B$6279,0)),"",INDIRECT("'SorP'!$A$"&amp;MATCH($S2067&amp;$J2067,SorP!C:C,0))))</f>
        <v/>
      </c>
      <c r="U2067" s="222"/>
      <c r="V2067" s="223" t="e">
        <f aca="false">IF(C2067="",NA(),IF(OR(C2067="Smelter not listed",C2067="Smelter not yet identified"),MATCH($B2067&amp;$D2067,'Smelter Look-up'!$J:$J,0),MATCH($B2067&amp;$C2067,'Smelter Look-up'!$J:$J,0)))</f>
        <v>#N/A</v>
      </c>
      <c r="X2067" s="179" t="n">
        <f aca="false">IF(AND(C2067="Smelter not listed",OR(LEN(D2067)=0,LEN(E2067)=0)),1,0)</f>
        <v>0</v>
      </c>
      <c r="AB2067" s="224" t="str">
        <f aca="false">B2067&amp;C2067</f>
        <v/>
      </c>
    </row>
    <row r="2068" s="179" customFormat="true" ht="20.25" hidden="false" customHeight="false" outlineLevel="0" collapsed="false">
      <c r="A2068" s="221"/>
      <c r="B2068" s="211" t="str">
        <f aca="false">IF(LEN(A2068)=0,"",INDEX('Smelter Look-up'!$A:$A,MATCH($A2068,'Smelter Look-up'!$E:$E,0)))</f>
        <v/>
      </c>
      <c r="C2068" s="212" t="str">
        <f aca="false">IF(LEN(A2068)=0,"",INDEX('Smelter Look-up'!$C:$C,MATCH($A2068,'Smelter Look-up'!$E:$E,0)))</f>
        <v/>
      </c>
      <c r="D2068" s="213"/>
      <c r="E2068" s="211" t="str">
        <f aca="true">IF(ISERROR($V2068),"",OFFSET('Smelter Look-up'!$D$4,$V2068-4,0)&amp;"")</f>
        <v/>
      </c>
      <c r="F2068" s="214" t="str">
        <f aca="true">IF(ISERROR($V2068),"",OFFSET('Smelter Look-up'!$E$4,$V2068-4,0))</f>
        <v/>
      </c>
      <c r="G2068" s="214" t="str">
        <f aca="true">IF(C2068=$X$4,IF(ISERROR($V2068),"Enter smelter details","RMI"),IF(ISERROR($V2068),"",OFFSET('Smelter Look-up'!$F$4,$V2068-4,0)))</f>
        <v/>
      </c>
      <c r="H2068" s="215" t="str">
        <f aca="true">IF(ISERROR($V2068),"",OFFSET('Smelter Look-up'!$G$4,$V2068-4,0))</f>
        <v/>
      </c>
      <c r="I2068" s="216" t="str">
        <f aca="true">IF(ISERROR($V2068),"",OFFSET('Smelter Look-up'!$H$4,$V2068-4,0))</f>
        <v/>
      </c>
      <c r="J2068" s="216" t="str">
        <f aca="true">IF(ISERROR($V2068),"",OFFSET('Smelter Look-up'!$I$4,$V2068-4,0))</f>
        <v/>
      </c>
      <c r="K2068" s="217"/>
      <c r="L2068" s="217"/>
      <c r="M2068" s="217"/>
      <c r="N2068" s="217"/>
      <c r="O2068" s="217"/>
      <c r="P2068" s="218"/>
      <c r="Q2068" s="219"/>
      <c r="R2068" s="220" t="str">
        <f aca="true">IF(ISERROR($V2068),"",OFFSET('Smelter Look-up'!$C$4,$V2068-4,0)&amp;"")</f>
        <v/>
      </c>
      <c r="S2068" s="221" t="str">
        <f aca="true">IF(B2068="","",IF(ISERROR(MATCH($E2068,CL,0)),"Unknown",INDIRECT("'C'!$A$"&amp;MATCH($E2068,CL,0)+1)))</f>
        <v/>
      </c>
      <c r="T2068" s="221" t="str">
        <f aca="true">IF(B2068="","",IF(ISERROR(MATCH($J2068,SorP!$B$1:$B$6279,0)),"",INDIRECT("'SorP'!$A$"&amp;MATCH($S2068&amp;$J2068,SorP!C:C,0))))</f>
        <v/>
      </c>
      <c r="U2068" s="222"/>
      <c r="V2068" s="223" t="e">
        <f aca="false">IF(C2068="",NA(),IF(OR(C2068="Smelter not listed",C2068="Smelter not yet identified"),MATCH($B2068&amp;$D2068,'Smelter Look-up'!$J:$J,0),MATCH($B2068&amp;$C2068,'Smelter Look-up'!$J:$J,0)))</f>
        <v>#N/A</v>
      </c>
      <c r="X2068" s="179" t="n">
        <f aca="false">IF(AND(C2068="Smelter not listed",OR(LEN(D2068)=0,LEN(E2068)=0)),1,0)</f>
        <v>0</v>
      </c>
      <c r="AB2068" s="224" t="str">
        <f aca="false">B2068&amp;C2068</f>
        <v/>
      </c>
    </row>
    <row r="2069" s="179" customFormat="true" ht="20.25" hidden="false" customHeight="false" outlineLevel="0" collapsed="false">
      <c r="A2069" s="221"/>
      <c r="B2069" s="211" t="str">
        <f aca="false">IF(LEN(A2069)=0,"",INDEX('Smelter Look-up'!$A:$A,MATCH($A2069,'Smelter Look-up'!$E:$E,0)))</f>
        <v/>
      </c>
      <c r="C2069" s="212" t="str">
        <f aca="false">IF(LEN(A2069)=0,"",INDEX('Smelter Look-up'!$C:$C,MATCH($A2069,'Smelter Look-up'!$E:$E,0)))</f>
        <v/>
      </c>
      <c r="D2069" s="213"/>
      <c r="E2069" s="211" t="str">
        <f aca="true">IF(ISERROR($V2069),"",OFFSET('Smelter Look-up'!$D$4,$V2069-4,0)&amp;"")</f>
        <v/>
      </c>
      <c r="F2069" s="214" t="str">
        <f aca="true">IF(ISERROR($V2069),"",OFFSET('Smelter Look-up'!$E$4,$V2069-4,0))</f>
        <v/>
      </c>
      <c r="G2069" s="214" t="str">
        <f aca="true">IF(C2069=$X$4,IF(ISERROR($V2069),"Enter smelter details","RMI"),IF(ISERROR($V2069),"",OFFSET('Smelter Look-up'!$F$4,$V2069-4,0)))</f>
        <v/>
      </c>
      <c r="H2069" s="215" t="str">
        <f aca="true">IF(ISERROR($V2069),"",OFFSET('Smelter Look-up'!$G$4,$V2069-4,0))</f>
        <v/>
      </c>
      <c r="I2069" s="216" t="str">
        <f aca="true">IF(ISERROR($V2069),"",OFFSET('Smelter Look-up'!$H$4,$V2069-4,0))</f>
        <v/>
      </c>
      <c r="J2069" s="216" t="str">
        <f aca="true">IF(ISERROR($V2069),"",OFFSET('Smelter Look-up'!$I$4,$V2069-4,0))</f>
        <v/>
      </c>
      <c r="K2069" s="217"/>
      <c r="L2069" s="217"/>
      <c r="M2069" s="217"/>
      <c r="N2069" s="217"/>
      <c r="O2069" s="217"/>
      <c r="P2069" s="218"/>
      <c r="Q2069" s="219"/>
      <c r="R2069" s="220" t="str">
        <f aca="true">IF(ISERROR($V2069),"",OFFSET('Smelter Look-up'!$C$4,$V2069-4,0)&amp;"")</f>
        <v/>
      </c>
      <c r="S2069" s="221" t="str">
        <f aca="true">IF(B2069="","",IF(ISERROR(MATCH($E2069,CL,0)),"Unknown",INDIRECT("'C'!$A$"&amp;MATCH($E2069,CL,0)+1)))</f>
        <v/>
      </c>
      <c r="T2069" s="221" t="str">
        <f aca="true">IF(B2069="","",IF(ISERROR(MATCH($J2069,SorP!$B$1:$B$6279,0)),"",INDIRECT("'SorP'!$A$"&amp;MATCH($S2069&amp;$J2069,SorP!C:C,0))))</f>
        <v/>
      </c>
      <c r="U2069" s="222"/>
      <c r="V2069" s="223" t="e">
        <f aca="false">IF(C2069="",NA(),IF(OR(C2069="Smelter not listed",C2069="Smelter not yet identified"),MATCH($B2069&amp;$D2069,'Smelter Look-up'!$J:$J,0),MATCH($B2069&amp;$C2069,'Smelter Look-up'!$J:$J,0)))</f>
        <v>#N/A</v>
      </c>
      <c r="X2069" s="179" t="n">
        <f aca="false">IF(AND(C2069="Smelter not listed",OR(LEN(D2069)=0,LEN(E2069)=0)),1,0)</f>
        <v>0</v>
      </c>
      <c r="AB2069" s="224" t="str">
        <f aca="false">B2069&amp;C2069</f>
        <v/>
      </c>
    </row>
    <row r="2070" s="179" customFormat="true" ht="20.25" hidden="false" customHeight="false" outlineLevel="0" collapsed="false">
      <c r="A2070" s="221"/>
      <c r="B2070" s="211" t="str">
        <f aca="false">IF(LEN(A2070)=0,"",INDEX('Smelter Look-up'!$A:$A,MATCH($A2070,'Smelter Look-up'!$E:$E,0)))</f>
        <v/>
      </c>
      <c r="C2070" s="212" t="str">
        <f aca="false">IF(LEN(A2070)=0,"",INDEX('Smelter Look-up'!$C:$C,MATCH($A2070,'Smelter Look-up'!$E:$E,0)))</f>
        <v/>
      </c>
      <c r="D2070" s="213"/>
      <c r="E2070" s="211" t="str">
        <f aca="true">IF(ISERROR($V2070),"",OFFSET('Smelter Look-up'!$D$4,$V2070-4,0)&amp;"")</f>
        <v/>
      </c>
      <c r="F2070" s="214" t="str">
        <f aca="true">IF(ISERROR($V2070),"",OFFSET('Smelter Look-up'!$E$4,$V2070-4,0))</f>
        <v/>
      </c>
      <c r="G2070" s="214" t="str">
        <f aca="true">IF(C2070=$X$4,IF(ISERROR($V2070),"Enter smelter details","RMI"),IF(ISERROR($V2070),"",OFFSET('Smelter Look-up'!$F$4,$V2070-4,0)))</f>
        <v/>
      </c>
      <c r="H2070" s="215" t="str">
        <f aca="true">IF(ISERROR($V2070),"",OFFSET('Smelter Look-up'!$G$4,$V2070-4,0))</f>
        <v/>
      </c>
      <c r="I2070" s="216" t="str">
        <f aca="true">IF(ISERROR($V2070),"",OFFSET('Smelter Look-up'!$H$4,$V2070-4,0))</f>
        <v/>
      </c>
      <c r="J2070" s="216" t="str">
        <f aca="true">IF(ISERROR($V2070),"",OFFSET('Smelter Look-up'!$I$4,$V2070-4,0))</f>
        <v/>
      </c>
      <c r="K2070" s="217"/>
      <c r="L2070" s="217"/>
      <c r="M2070" s="217"/>
      <c r="N2070" s="217"/>
      <c r="O2070" s="217"/>
      <c r="P2070" s="218"/>
      <c r="Q2070" s="219"/>
      <c r="R2070" s="220" t="str">
        <f aca="true">IF(ISERROR($V2070),"",OFFSET('Smelter Look-up'!$C$4,$V2070-4,0)&amp;"")</f>
        <v/>
      </c>
      <c r="S2070" s="221" t="str">
        <f aca="true">IF(B2070="","",IF(ISERROR(MATCH($E2070,CL,0)),"Unknown",INDIRECT("'C'!$A$"&amp;MATCH($E2070,CL,0)+1)))</f>
        <v/>
      </c>
      <c r="T2070" s="221" t="str">
        <f aca="true">IF(B2070="","",IF(ISERROR(MATCH($J2070,SorP!$B$1:$B$6279,0)),"",INDIRECT("'SorP'!$A$"&amp;MATCH($S2070&amp;$J2070,SorP!C:C,0))))</f>
        <v/>
      </c>
      <c r="U2070" s="222"/>
      <c r="V2070" s="223" t="e">
        <f aca="false">IF(C2070="",NA(),IF(OR(C2070="Smelter not listed",C2070="Smelter not yet identified"),MATCH($B2070&amp;$D2070,'Smelter Look-up'!$J:$J,0),MATCH($B2070&amp;$C2070,'Smelter Look-up'!$J:$J,0)))</f>
        <v>#N/A</v>
      </c>
      <c r="X2070" s="179" t="n">
        <f aca="false">IF(AND(C2070="Smelter not listed",OR(LEN(D2070)=0,LEN(E2070)=0)),1,0)</f>
        <v>0</v>
      </c>
      <c r="AB2070" s="224" t="str">
        <f aca="false">B2070&amp;C2070</f>
        <v/>
      </c>
    </row>
    <row r="2071" s="179" customFormat="true" ht="20.25" hidden="false" customHeight="false" outlineLevel="0" collapsed="false">
      <c r="A2071" s="221"/>
      <c r="B2071" s="211" t="str">
        <f aca="false">IF(LEN(A2071)=0,"",INDEX('Smelter Look-up'!$A:$A,MATCH($A2071,'Smelter Look-up'!$E:$E,0)))</f>
        <v/>
      </c>
      <c r="C2071" s="212" t="str">
        <f aca="false">IF(LEN(A2071)=0,"",INDEX('Smelter Look-up'!$C:$C,MATCH($A2071,'Smelter Look-up'!$E:$E,0)))</f>
        <v/>
      </c>
      <c r="D2071" s="213"/>
      <c r="E2071" s="211" t="str">
        <f aca="true">IF(ISERROR($V2071),"",OFFSET('Smelter Look-up'!$D$4,$V2071-4,0)&amp;"")</f>
        <v/>
      </c>
      <c r="F2071" s="214" t="str">
        <f aca="true">IF(ISERROR($V2071),"",OFFSET('Smelter Look-up'!$E$4,$V2071-4,0))</f>
        <v/>
      </c>
      <c r="G2071" s="214" t="str">
        <f aca="true">IF(C2071=$X$4,IF(ISERROR($V2071),"Enter smelter details","RMI"),IF(ISERROR($V2071),"",OFFSET('Smelter Look-up'!$F$4,$V2071-4,0)))</f>
        <v/>
      </c>
      <c r="H2071" s="215" t="str">
        <f aca="true">IF(ISERROR($V2071),"",OFFSET('Smelter Look-up'!$G$4,$V2071-4,0))</f>
        <v/>
      </c>
      <c r="I2071" s="216" t="str">
        <f aca="true">IF(ISERROR($V2071),"",OFFSET('Smelter Look-up'!$H$4,$V2071-4,0))</f>
        <v/>
      </c>
      <c r="J2071" s="216" t="str">
        <f aca="true">IF(ISERROR($V2071),"",OFFSET('Smelter Look-up'!$I$4,$V2071-4,0))</f>
        <v/>
      </c>
      <c r="K2071" s="217"/>
      <c r="L2071" s="217"/>
      <c r="M2071" s="217"/>
      <c r="N2071" s="217"/>
      <c r="O2071" s="217"/>
      <c r="P2071" s="218"/>
      <c r="Q2071" s="219"/>
      <c r="R2071" s="220" t="str">
        <f aca="true">IF(ISERROR($V2071),"",OFFSET('Smelter Look-up'!$C$4,$V2071-4,0)&amp;"")</f>
        <v/>
      </c>
      <c r="S2071" s="221" t="str">
        <f aca="true">IF(B2071="","",IF(ISERROR(MATCH($E2071,CL,0)),"Unknown",INDIRECT("'C'!$A$"&amp;MATCH($E2071,CL,0)+1)))</f>
        <v/>
      </c>
      <c r="T2071" s="221" t="str">
        <f aca="true">IF(B2071="","",IF(ISERROR(MATCH($J2071,SorP!$B$1:$B$6279,0)),"",INDIRECT("'SorP'!$A$"&amp;MATCH($S2071&amp;$J2071,SorP!C:C,0))))</f>
        <v/>
      </c>
      <c r="U2071" s="222"/>
      <c r="V2071" s="223" t="e">
        <f aca="false">IF(C2071="",NA(),IF(OR(C2071="Smelter not listed",C2071="Smelter not yet identified"),MATCH($B2071&amp;$D2071,'Smelter Look-up'!$J:$J,0),MATCH($B2071&amp;$C2071,'Smelter Look-up'!$J:$J,0)))</f>
        <v>#N/A</v>
      </c>
      <c r="X2071" s="179" t="n">
        <f aca="false">IF(AND(C2071="Smelter not listed",OR(LEN(D2071)=0,LEN(E2071)=0)),1,0)</f>
        <v>0</v>
      </c>
      <c r="AB2071" s="224" t="str">
        <f aca="false">B2071&amp;C2071</f>
        <v/>
      </c>
    </row>
    <row r="2072" s="179" customFormat="true" ht="20.25" hidden="false" customHeight="false" outlineLevel="0" collapsed="false">
      <c r="A2072" s="221"/>
      <c r="B2072" s="211" t="str">
        <f aca="false">IF(LEN(A2072)=0,"",INDEX('Smelter Look-up'!$A:$A,MATCH($A2072,'Smelter Look-up'!$E:$E,0)))</f>
        <v/>
      </c>
      <c r="C2072" s="212" t="str">
        <f aca="false">IF(LEN(A2072)=0,"",INDEX('Smelter Look-up'!$C:$C,MATCH($A2072,'Smelter Look-up'!$E:$E,0)))</f>
        <v/>
      </c>
      <c r="D2072" s="213"/>
      <c r="E2072" s="211" t="str">
        <f aca="true">IF(ISERROR($V2072),"",OFFSET('Smelter Look-up'!$D$4,$V2072-4,0)&amp;"")</f>
        <v/>
      </c>
      <c r="F2072" s="214" t="str">
        <f aca="true">IF(ISERROR($V2072),"",OFFSET('Smelter Look-up'!$E$4,$V2072-4,0))</f>
        <v/>
      </c>
      <c r="G2072" s="214" t="str">
        <f aca="true">IF(C2072=$X$4,IF(ISERROR($V2072),"Enter smelter details","RMI"),IF(ISERROR($V2072),"",OFFSET('Smelter Look-up'!$F$4,$V2072-4,0)))</f>
        <v/>
      </c>
      <c r="H2072" s="215" t="str">
        <f aca="true">IF(ISERROR($V2072),"",OFFSET('Smelter Look-up'!$G$4,$V2072-4,0))</f>
        <v/>
      </c>
      <c r="I2072" s="216" t="str">
        <f aca="true">IF(ISERROR($V2072),"",OFFSET('Smelter Look-up'!$H$4,$V2072-4,0))</f>
        <v/>
      </c>
      <c r="J2072" s="216" t="str">
        <f aca="true">IF(ISERROR($V2072),"",OFFSET('Smelter Look-up'!$I$4,$V2072-4,0))</f>
        <v/>
      </c>
      <c r="K2072" s="217"/>
      <c r="L2072" s="217"/>
      <c r="M2072" s="217"/>
      <c r="N2072" s="217"/>
      <c r="O2072" s="217"/>
      <c r="P2072" s="218"/>
      <c r="Q2072" s="219"/>
      <c r="R2072" s="220" t="str">
        <f aca="true">IF(ISERROR($V2072),"",OFFSET('Smelter Look-up'!$C$4,$V2072-4,0)&amp;"")</f>
        <v/>
      </c>
      <c r="S2072" s="221" t="str">
        <f aca="true">IF(B2072="","",IF(ISERROR(MATCH($E2072,CL,0)),"Unknown",INDIRECT("'C'!$A$"&amp;MATCH($E2072,CL,0)+1)))</f>
        <v/>
      </c>
      <c r="T2072" s="221" t="str">
        <f aca="true">IF(B2072="","",IF(ISERROR(MATCH($J2072,SorP!$B$1:$B$6279,0)),"",INDIRECT("'SorP'!$A$"&amp;MATCH($S2072&amp;$J2072,SorP!C:C,0))))</f>
        <v/>
      </c>
      <c r="U2072" s="222"/>
      <c r="V2072" s="223" t="e">
        <f aca="false">IF(C2072="",NA(),IF(OR(C2072="Smelter not listed",C2072="Smelter not yet identified"),MATCH($B2072&amp;$D2072,'Smelter Look-up'!$J:$J,0),MATCH($B2072&amp;$C2072,'Smelter Look-up'!$J:$J,0)))</f>
        <v>#N/A</v>
      </c>
      <c r="X2072" s="179" t="n">
        <f aca="false">IF(AND(C2072="Smelter not listed",OR(LEN(D2072)=0,LEN(E2072)=0)),1,0)</f>
        <v>0</v>
      </c>
      <c r="AB2072" s="224" t="str">
        <f aca="false">B2072&amp;C2072</f>
        <v/>
      </c>
    </row>
    <row r="2073" s="179" customFormat="true" ht="20.25" hidden="false" customHeight="false" outlineLevel="0" collapsed="false">
      <c r="A2073" s="221"/>
      <c r="B2073" s="211" t="str">
        <f aca="false">IF(LEN(A2073)=0,"",INDEX('Smelter Look-up'!$A:$A,MATCH($A2073,'Smelter Look-up'!$E:$E,0)))</f>
        <v/>
      </c>
      <c r="C2073" s="212" t="str">
        <f aca="false">IF(LEN(A2073)=0,"",INDEX('Smelter Look-up'!$C:$C,MATCH($A2073,'Smelter Look-up'!$E:$E,0)))</f>
        <v/>
      </c>
      <c r="D2073" s="213"/>
      <c r="E2073" s="211" t="str">
        <f aca="true">IF(ISERROR($V2073),"",OFFSET('Smelter Look-up'!$D$4,$V2073-4,0)&amp;"")</f>
        <v/>
      </c>
      <c r="F2073" s="214" t="str">
        <f aca="true">IF(ISERROR($V2073),"",OFFSET('Smelter Look-up'!$E$4,$V2073-4,0))</f>
        <v/>
      </c>
      <c r="G2073" s="214" t="str">
        <f aca="true">IF(C2073=$X$4,IF(ISERROR($V2073),"Enter smelter details","RMI"),IF(ISERROR($V2073),"",OFFSET('Smelter Look-up'!$F$4,$V2073-4,0)))</f>
        <v/>
      </c>
      <c r="H2073" s="215" t="str">
        <f aca="true">IF(ISERROR($V2073),"",OFFSET('Smelter Look-up'!$G$4,$V2073-4,0))</f>
        <v/>
      </c>
      <c r="I2073" s="216" t="str">
        <f aca="true">IF(ISERROR($V2073),"",OFFSET('Smelter Look-up'!$H$4,$V2073-4,0))</f>
        <v/>
      </c>
      <c r="J2073" s="216" t="str">
        <f aca="true">IF(ISERROR($V2073),"",OFFSET('Smelter Look-up'!$I$4,$V2073-4,0))</f>
        <v/>
      </c>
      <c r="K2073" s="217"/>
      <c r="L2073" s="217"/>
      <c r="M2073" s="217"/>
      <c r="N2073" s="217"/>
      <c r="O2073" s="217"/>
      <c r="P2073" s="218"/>
      <c r="Q2073" s="219"/>
      <c r="R2073" s="220" t="str">
        <f aca="true">IF(ISERROR($V2073),"",OFFSET('Smelter Look-up'!$C$4,$V2073-4,0)&amp;"")</f>
        <v/>
      </c>
      <c r="S2073" s="221" t="str">
        <f aca="true">IF(B2073="","",IF(ISERROR(MATCH($E2073,CL,0)),"Unknown",INDIRECT("'C'!$A$"&amp;MATCH($E2073,CL,0)+1)))</f>
        <v/>
      </c>
      <c r="T2073" s="221" t="str">
        <f aca="true">IF(B2073="","",IF(ISERROR(MATCH($J2073,SorP!$B$1:$B$6279,0)),"",INDIRECT("'SorP'!$A$"&amp;MATCH($S2073&amp;$J2073,SorP!C:C,0))))</f>
        <v/>
      </c>
      <c r="U2073" s="222"/>
      <c r="V2073" s="223" t="e">
        <f aca="false">IF(C2073="",NA(),IF(OR(C2073="Smelter not listed",C2073="Smelter not yet identified"),MATCH($B2073&amp;$D2073,'Smelter Look-up'!$J:$J,0),MATCH($B2073&amp;$C2073,'Smelter Look-up'!$J:$J,0)))</f>
        <v>#N/A</v>
      </c>
      <c r="X2073" s="179" t="n">
        <f aca="false">IF(AND(C2073="Smelter not listed",OR(LEN(D2073)=0,LEN(E2073)=0)),1,0)</f>
        <v>0</v>
      </c>
      <c r="AB2073" s="224" t="str">
        <f aca="false">B2073&amp;C2073</f>
        <v/>
      </c>
    </row>
    <row r="2074" s="179" customFormat="true" ht="20.25" hidden="false" customHeight="false" outlineLevel="0" collapsed="false">
      <c r="A2074" s="221"/>
      <c r="B2074" s="211" t="str">
        <f aca="false">IF(LEN(A2074)=0,"",INDEX('Smelter Look-up'!$A:$A,MATCH($A2074,'Smelter Look-up'!$E:$E,0)))</f>
        <v/>
      </c>
      <c r="C2074" s="212" t="str">
        <f aca="false">IF(LEN(A2074)=0,"",INDEX('Smelter Look-up'!$C:$C,MATCH($A2074,'Smelter Look-up'!$E:$E,0)))</f>
        <v/>
      </c>
      <c r="D2074" s="213"/>
      <c r="E2074" s="211" t="str">
        <f aca="true">IF(ISERROR($V2074),"",OFFSET('Smelter Look-up'!$D$4,$V2074-4,0)&amp;"")</f>
        <v/>
      </c>
      <c r="F2074" s="214" t="str">
        <f aca="true">IF(ISERROR($V2074),"",OFFSET('Smelter Look-up'!$E$4,$V2074-4,0))</f>
        <v/>
      </c>
      <c r="G2074" s="214" t="str">
        <f aca="true">IF(C2074=$X$4,IF(ISERROR($V2074),"Enter smelter details","RMI"),IF(ISERROR($V2074),"",OFFSET('Smelter Look-up'!$F$4,$V2074-4,0)))</f>
        <v/>
      </c>
      <c r="H2074" s="215" t="str">
        <f aca="true">IF(ISERROR($V2074),"",OFFSET('Smelter Look-up'!$G$4,$V2074-4,0))</f>
        <v/>
      </c>
      <c r="I2074" s="216" t="str">
        <f aca="true">IF(ISERROR($V2074),"",OFFSET('Smelter Look-up'!$H$4,$V2074-4,0))</f>
        <v/>
      </c>
      <c r="J2074" s="216" t="str">
        <f aca="true">IF(ISERROR($V2074),"",OFFSET('Smelter Look-up'!$I$4,$V2074-4,0))</f>
        <v/>
      </c>
      <c r="K2074" s="217"/>
      <c r="L2074" s="217"/>
      <c r="M2074" s="217"/>
      <c r="N2074" s="217"/>
      <c r="O2074" s="217"/>
      <c r="P2074" s="218"/>
      <c r="Q2074" s="219"/>
      <c r="R2074" s="220" t="str">
        <f aca="true">IF(ISERROR($V2074),"",OFFSET('Smelter Look-up'!$C$4,$V2074-4,0)&amp;"")</f>
        <v/>
      </c>
      <c r="S2074" s="221" t="str">
        <f aca="true">IF(B2074="","",IF(ISERROR(MATCH($E2074,CL,0)),"Unknown",INDIRECT("'C'!$A$"&amp;MATCH($E2074,CL,0)+1)))</f>
        <v/>
      </c>
      <c r="T2074" s="221" t="str">
        <f aca="true">IF(B2074="","",IF(ISERROR(MATCH($J2074,SorP!$B$1:$B$6279,0)),"",INDIRECT("'SorP'!$A$"&amp;MATCH($S2074&amp;$J2074,SorP!C:C,0))))</f>
        <v/>
      </c>
      <c r="U2074" s="222"/>
      <c r="V2074" s="223" t="e">
        <f aca="false">IF(C2074="",NA(),IF(OR(C2074="Smelter not listed",C2074="Smelter not yet identified"),MATCH($B2074&amp;$D2074,'Smelter Look-up'!$J:$J,0),MATCH($B2074&amp;$C2074,'Smelter Look-up'!$J:$J,0)))</f>
        <v>#N/A</v>
      </c>
      <c r="X2074" s="179" t="n">
        <f aca="false">IF(AND(C2074="Smelter not listed",OR(LEN(D2074)=0,LEN(E2074)=0)),1,0)</f>
        <v>0</v>
      </c>
      <c r="AB2074" s="224" t="str">
        <f aca="false">B2074&amp;C2074</f>
        <v/>
      </c>
    </row>
    <row r="2075" s="179" customFormat="true" ht="20.25" hidden="false" customHeight="false" outlineLevel="0" collapsed="false">
      <c r="A2075" s="221"/>
      <c r="B2075" s="211" t="str">
        <f aca="false">IF(LEN(A2075)=0,"",INDEX('Smelter Look-up'!$A:$A,MATCH($A2075,'Smelter Look-up'!$E:$E,0)))</f>
        <v/>
      </c>
      <c r="C2075" s="212" t="str">
        <f aca="false">IF(LEN(A2075)=0,"",INDEX('Smelter Look-up'!$C:$C,MATCH($A2075,'Smelter Look-up'!$E:$E,0)))</f>
        <v/>
      </c>
      <c r="D2075" s="213"/>
      <c r="E2075" s="211" t="str">
        <f aca="true">IF(ISERROR($V2075),"",OFFSET('Smelter Look-up'!$D$4,$V2075-4,0)&amp;"")</f>
        <v/>
      </c>
      <c r="F2075" s="214" t="str">
        <f aca="true">IF(ISERROR($V2075),"",OFFSET('Smelter Look-up'!$E$4,$V2075-4,0))</f>
        <v/>
      </c>
      <c r="G2075" s="214" t="str">
        <f aca="true">IF(C2075=$X$4,IF(ISERROR($V2075),"Enter smelter details","RMI"),IF(ISERROR($V2075),"",OFFSET('Smelter Look-up'!$F$4,$V2075-4,0)))</f>
        <v/>
      </c>
      <c r="H2075" s="215" t="str">
        <f aca="true">IF(ISERROR($V2075),"",OFFSET('Smelter Look-up'!$G$4,$V2075-4,0))</f>
        <v/>
      </c>
      <c r="I2075" s="216" t="str">
        <f aca="true">IF(ISERROR($V2075),"",OFFSET('Smelter Look-up'!$H$4,$V2075-4,0))</f>
        <v/>
      </c>
      <c r="J2075" s="216" t="str">
        <f aca="true">IF(ISERROR($V2075),"",OFFSET('Smelter Look-up'!$I$4,$V2075-4,0))</f>
        <v/>
      </c>
      <c r="K2075" s="217"/>
      <c r="L2075" s="217"/>
      <c r="M2075" s="217"/>
      <c r="N2075" s="217"/>
      <c r="O2075" s="217"/>
      <c r="P2075" s="218"/>
      <c r="Q2075" s="219"/>
      <c r="R2075" s="220" t="str">
        <f aca="true">IF(ISERROR($V2075),"",OFFSET('Smelter Look-up'!$C$4,$V2075-4,0)&amp;"")</f>
        <v/>
      </c>
      <c r="S2075" s="221" t="str">
        <f aca="true">IF(B2075="","",IF(ISERROR(MATCH($E2075,CL,0)),"Unknown",INDIRECT("'C'!$A$"&amp;MATCH($E2075,CL,0)+1)))</f>
        <v/>
      </c>
      <c r="T2075" s="221" t="str">
        <f aca="true">IF(B2075="","",IF(ISERROR(MATCH($J2075,SorP!$B$1:$B$6279,0)),"",INDIRECT("'SorP'!$A$"&amp;MATCH($S2075&amp;$J2075,SorP!C:C,0))))</f>
        <v/>
      </c>
      <c r="U2075" s="222"/>
      <c r="V2075" s="223" t="e">
        <f aca="false">IF(C2075="",NA(),IF(OR(C2075="Smelter not listed",C2075="Smelter not yet identified"),MATCH($B2075&amp;$D2075,'Smelter Look-up'!$J:$J,0),MATCH($B2075&amp;$C2075,'Smelter Look-up'!$J:$J,0)))</f>
        <v>#N/A</v>
      </c>
      <c r="X2075" s="179" t="n">
        <f aca="false">IF(AND(C2075="Smelter not listed",OR(LEN(D2075)=0,LEN(E2075)=0)),1,0)</f>
        <v>0</v>
      </c>
      <c r="AB2075" s="224" t="str">
        <f aca="false">B2075&amp;C2075</f>
        <v/>
      </c>
    </row>
    <row r="2076" s="179" customFormat="true" ht="20.25" hidden="false" customHeight="false" outlineLevel="0" collapsed="false">
      <c r="A2076" s="221"/>
      <c r="B2076" s="211" t="str">
        <f aca="false">IF(LEN(A2076)=0,"",INDEX('Smelter Look-up'!$A:$A,MATCH($A2076,'Smelter Look-up'!$E:$E,0)))</f>
        <v/>
      </c>
      <c r="C2076" s="212" t="str">
        <f aca="false">IF(LEN(A2076)=0,"",INDEX('Smelter Look-up'!$C:$C,MATCH($A2076,'Smelter Look-up'!$E:$E,0)))</f>
        <v/>
      </c>
      <c r="D2076" s="213"/>
      <c r="E2076" s="211" t="str">
        <f aca="true">IF(ISERROR($V2076),"",OFFSET('Smelter Look-up'!$D$4,$V2076-4,0)&amp;"")</f>
        <v/>
      </c>
      <c r="F2076" s="214" t="str">
        <f aca="true">IF(ISERROR($V2076),"",OFFSET('Smelter Look-up'!$E$4,$V2076-4,0))</f>
        <v/>
      </c>
      <c r="G2076" s="214" t="str">
        <f aca="true">IF(C2076=$X$4,IF(ISERROR($V2076),"Enter smelter details","RMI"),IF(ISERROR($V2076),"",OFFSET('Smelter Look-up'!$F$4,$V2076-4,0)))</f>
        <v/>
      </c>
      <c r="H2076" s="215" t="str">
        <f aca="true">IF(ISERROR($V2076),"",OFFSET('Smelter Look-up'!$G$4,$V2076-4,0))</f>
        <v/>
      </c>
      <c r="I2076" s="216" t="str">
        <f aca="true">IF(ISERROR($V2076),"",OFFSET('Smelter Look-up'!$H$4,$V2076-4,0))</f>
        <v/>
      </c>
      <c r="J2076" s="216" t="str">
        <f aca="true">IF(ISERROR($V2076),"",OFFSET('Smelter Look-up'!$I$4,$V2076-4,0))</f>
        <v/>
      </c>
      <c r="K2076" s="217"/>
      <c r="L2076" s="217"/>
      <c r="M2076" s="217"/>
      <c r="N2076" s="217"/>
      <c r="O2076" s="217"/>
      <c r="P2076" s="218"/>
      <c r="Q2076" s="219"/>
      <c r="R2076" s="220" t="str">
        <f aca="true">IF(ISERROR($V2076),"",OFFSET('Smelter Look-up'!$C$4,$V2076-4,0)&amp;"")</f>
        <v/>
      </c>
      <c r="S2076" s="221" t="str">
        <f aca="true">IF(B2076="","",IF(ISERROR(MATCH($E2076,CL,0)),"Unknown",INDIRECT("'C'!$A$"&amp;MATCH($E2076,CL,0)+1)))</f>
        <v/>
      </c>
      <c r="T2076" s="221" t="str">
        <f aca="true">IF(B2076="","",IF(ISERROR(MATCH($J2076,SorP!$B$1:$B$6279,0)),"",INDIRECT("'SorP'!$A$"&amp;MATCH($S2076&amp;$J2076,SorP!C:C,0))))</f>
        <v/>
      </c>
      <c r="U2076" s="222"/>
      <c r="V2076" s="223" t="e">
        <f aca="false">IF(C2076="",NA(),IF(OR(C2076="Smelter not listed",C2076="Smelter not yet identified"),MATCH($B2076&amp;$D2076,'Smelter Look-up'!$J:$J,0),MATCH($B2076&amp;$C2076,'Smelter Look-up'!$J:$J,0)))</f>
        <v>#N/A</v>
      </c>
      <c r="X2076" s="179" t="n">
        <f aca="false">IF(AND(C2076="Smelter not listed",OR(LEN(D2076)=0,LEN(E2076)=0)),1,0)</f>
        <v>0</v>
      </c>
      <c r="AB2076" s="224" t="str">
        <f aca="false">B2076&amp;C2076</f>
        <v/>
      </c>
    </row>
    <row r="2077" s="179" customFormat="true" ht="20.25" hidden="false" customHeight="false" outlineLevel="0" collapsed="false">
      <c r="A2077" s="221"/>
      <c r="B2077" s="211" t="str">
        <f aca="false">IF(LEN(A2077)=0,"",INDEX('Smelter Look-up'!$A:$A,MATCH($A2077,'Smelter Look-up'!$E:$E,0)))</f>
        <v/>
      </c>
      <c r="C2077" s="212" t="str">
        <f aca="false">IF(LEN(A2077)=0,"",INDEX('Smelter Look-up'!$C:$C,MATCH($A2077,'Smelter Look-up'!$E:$E,0)))</f>
        <v/>
      </c>
      <c r="D2077" s="213"/>
      <c r="E2077" s="211" t="str">
        <f aca="true">IF(ISERROR($V2077),"",OFFSET('Smelter Look-up'!$D$4,$V2077-4,0)&amp;"")</f>
        <v/>
      </c>
      <c r="F2077" s="214" t="str">
        <f aca="true">IF(ISERROR($V2077),"",OFFSET('Smelter Look-up'!$E$4,$V2077-4,0))</f>
        <v/>
      </c>
      <c r="G2077" s="214" t="str">
        <f aca="true">IF(C2077=$X$4,IF(ISERROR($V2077),"Enter smelter details","RMI"),IF(ISERROR($V2077),"",OFFSET('Smelter Look-up'!$F$4,$V2077-4,0)))</f>
        <v/>
      </c>
      <c r="H2077" s="215" t="str">
        <f aca="true">IF(ISERROR($V2077),"",OFFSET('Smelter Look-up'!$G$4,$V2077-4,0))</f>
        <v/>
      </c>
      <c r="I2077" s="216" t="str">
        <f aca="true">IF(ISERROR($V2077),"",OFFSET('Smelter Look-up'!$H$4,$V2077-4,0))</f>
        <v/>
      </c>
      <c r="J2077" s="216" t="str">
        <f aca="true">IF(ISERROR($V2077),"",OFFSET('Smelter Look-up'!$I$4,$V2077-4,0))</f>
        <v/>
      </c>
      <c r="K2077" s="217"/>
      <c r="L2077" s="217"/>
      <c r="M2077" s="217"/>
      <c r="N2077" s="217"/>
      <c r="O2077" s="217"/>
      <c r="P2077" s="218"/>
      <c r="Q2077" s="219"/>
      <c r="R2077" s="220" t="str">
        <f aca="true">IF(ISERROR($V2077),"",OFFSET('Smelter Look-up'!$C$4,$V2077-4,0)&amp;"")</f>
        <v/>
      </c>
      <c r="S2077" s="221" t="str">
        <f aca="true">IF(B2077="","",IF(ISERROR(MATCH($E2077,CL,0)),"Unknown",INDIRECT("'C'!$A$"&amp;MATCH($E2077,CL,0)+1)))</f>
        <v/>
      </c>
      <c r="T2077" s="221" t="str">
        <f aca="true">IF(B2077="","",IF(ISERROR(MATCH($J2077,SorP!$B$1:$B$6279,0)),"",INDIRECT("'SorP'!$A$"&amp;MATCH($S2077&amp;$J2077,SorP!C:C,0))))</f>
        <v/>
      </c>
      <c r="U2077" s="222"/>
      <c r="V2077" s="223" t="e">
        <f aca="false">IF(C2077="",NA(),IF(OR(C2077="Smelter not listed",C2077="Smelter not yet identified"),MATCH($B2077&amp;$D2077,'Smelter Look-up'!$J:$J,0),MATCH($B2077&amp;$C2077,'Smelter Look-up'!$J:$J,0)))</f>
        <v>#N/A</v>
      </c>
      <c r="X2077" s="179" t="n">
        <f aca="false">IF(AND(C2077="Smelter not listed",OR(LEN(D2077)=0,LEN(E2077)=0)),1,0)</f>
        <v>0</v>
      </c>
      <c r="AB2077" s="224" t="str">
        <f aca="false">B2077&amp;C2077</f>
        <v/>
      </c>
    </row>
    <row r="2078" s="179" customFormat="true" ht="20.25" hidden="false" customHeight="false" outlineLevel="0" collapsed="false">
      <c r="A2078" s="221"/>
      <c r="B2078" s="211" t="str">
        <f aca="false">IF(LEN(A2078)=0,"",INDEX('Smelter Look-up'!$A:$A,MATCH($A2078,'Smelter Look-up'!$E:$E,0)))</f>
        <v/>
      </c>
      <c r="C2078" s="212" t="str">
        <f aca="false">IF(LEN(A2078)=0,"",INDEX('Smelter Look-up'!$C:$C,MATCH($A2078,'Smelter Look-up'!$E:$E,0)))</f>
        <v/>
      </c>
      <c r="D2078" s="213"/>
      <c r="E2078" s="211" t="str">
        <f aca="true">IF(ISERROR($V2078),"",OFFSET('Smelter Look-up'!$D$4,$V2078-4,0)&amp;"")</f>
        <v/>
      </c>
      <c r="F2078" s="214" t="str">
        <f aca="true">IF(ISERROR($V2078),"",OFFSET('Smelter Look-up'!$E$4,$V2078-4,0))</f>
        <v/>
      </c>
      <c r="G2078" s="214" t="str">
        <f aca="true">IF(C2078=$X$4,IF(ISERROR($V2078),"Enter smelter details","RMI"),IF(ISERROR($V2078),"",OFFSET('Smelter Look-up'!$F$4,$V2078-4,0)))</f>
        <v/>
      </c>
      <c r="H2078" s="215" t="str">
        <f aca="true">IF(ISERROR($V2078),"",OFFSET('Smelter Look-up'!$G$4,$V2078-4,0))</f>
        <v/>
      </c>
      <c r="I2078" s="216" t="str">
        <f aca="true">IF(ISERROR($V2078),"",OFFSET('Smelter Look-up'!$H$4,$V2078-4,0))</f>
        <v/>
      </c>
      <c r="J2078" s="216" t="str">
        <f aca="true">IF(ISERROR($V2078),"",OFFSET('Smelter Look-up'!$I$4,$V2078-4,0))</f>
        <v/>
      </c>
      <c r="K2078" s="217"/>
      <c r="L2078" s="217"/>
      <c r="M2078" s="217"/>
      <c r="N2078" s="217"/>
      <c r="O2078" s="217"/>
      <c r="P2078" s="218"/>
      <c r="Q2078" s="219"/>
      <c r="R2078" s="220" t="str">
        <f aca="true">IF(ISERROR($V2078),"",OFFSET('Smelter Look-up'!$C$4,$V2078-4,0)&amp;"")</f>
        <v/>
      </c>
      <c r="S2078" s="221" t="str">
        <f aca="true">IF(B2078="","",IF(ISERROR(MATCH($E2078,CL,0)),"Unknown",INDIRECT("'C'!$A$"&amp;MATCH($E2078,CL,0)+1)))</f>
        <v/>
      </c>
      <c r="T2078" s="221" t="str">
        <f aca="true">IF(B2078="","",IF(ISERROR(MATCH($J2078,SorP!$B$1:$B$6279,0)),"",INDIRECT("'SorP'!$A$"&amp;MATCH($S2078&amp;$J2078,SorP!C:C,0))))</f>
        <v/>
      </c>
      <c r="U2078" s="222"/>
      <c r="V2078" s="223" t="e">
        <f aca="false">IF(C2078="",NA(),IF(OR(C2078="Smelter not listed",C2078="Smelter not yet identified"),MATCH($B2078&amp;$D2078,'Smelter Look-up'!$J:$J,0),MATCH($B2078&amp;$C2078,'Smelter Look-up'!$J:$J,0)))</f>
        <v>#N/A</v>
      </c>
      <c r="X2078" s="179" t="n">
        <f aca="false">IF(AND(C2078="Smelter not listed",OR(LEN(D2078)=0,LEN(E2078)=0)),1,0)</f>
        <v>0</v>
      </c>
      <c r="AB2078" s="224" t="str">
        <f aca="false">B2078&amp;C2078</f>
        <v/>
      </c>
    </row>
    <row r="2079" s="179" customFormat="true" ht="20.25" hidden="false" customHeight="false" outlineLevel="0" collapsed="false">
      <c r="A2079" s="221"/>
      <c r="B2079" s="211" t="str">
        <f aca="false">IF(LEN(A2079)=0,"",INDEX('Smelter Look-up'!$A:$A,MATCH($A2079,'Smelter Look-up'!$E:$E,0)))</f>
        <v/>
      </c>
      <c r="C2079" s="212" t="str">
        <f aca="false">IF(LEN(A2079)=0,"",INDEX('Smelter Look-up'!$C:$C,MATCH($A2079,'Smelter Look-up'!$E:$E,0)))</f>
        <v/>
      </c>
      <c r="D2079" s="213"/>
      <c r="E2079" s="211" t="str">
        <f aca="true">IF(ISERROR($V2079),"",OFFSET('Smelter Look-up'!$D$4,$V2079-4,0)&amp;"")</f>
        <v/>
      </c>
      <c r="F2079" s="214" t="str">
        <f aca="true">IF(ISERROR($V2079),"",OFFSET('Smelter Look-up'!$E$4,$V2079-4,0))</f>
        <v/>
      </c>
      <c r="G2079" s="214" t="str">
        <f aca="true">IF(C2079=$X$4,IF(ISERROR($V2079),"Enter smelter details","RMI"),IF(ISERROR($V2079),"",OFFSET('Smelter Look-up'!$F$4,$V2079-4,0)))</f>
        <v/>
      </c>
      <c r="H2079" s="215" t="str">
        <f aca="true">IF(ISERROR($V2079),"",OFFSET('Smelter Look-up'!$G$4,$V2079-4,0))</f>
        <v/>
      </c>
      <c r="I2079" s="216" t="str">
        <f aca="true">IF(ISERROR($V2079),"",OFFSET('Smelter Look-up'!$H$4,$V2079-4,0))</f>
        <v/>
      </c>
      <c r="J2079" s="216" t="str">
        <f aca="true">IF(ISERROR($V2079),"",OFFSET('Smelter Look-up'!$I$4,$V2079-4,0))</f>
        <v/>
      </c>
      <c r="K2079" s="217"/>
      <c r="L2079" s="217"/>
      <c r="M2079" s="217"/>
      <c r="N2079" s="217"/>
      <c r="O2079" s="217"/>
      <c r="P2079" s="218"/>
      <c r="Q2079" s="219"/>
      <c r="R2079" s="220" t="str">
        <f aca="true">IF(ISERROR($V2079),"",OFFSET('Smelter Look-up'!$C$4,$V2079-4,0)&amp;"")</f>
        <v/>
      </c>
      <c r="S2079" s="221" t="str">
        <f aca="true">IF(B2079="","",IF(ISERROR(MATCH($E2079,CL,0)),"Unknown",INDIRECT("'C'!$A$"&amp;MATCH($E2079,CL,0)+1)))</f>
        <v/>
      </c>
      <c r="T2079" s="221" t="str">
        <f aca="true">IF(B2079="","",IF(ISERROR(MATCH($J2079,SorP!$B$1:$B$6279,0)),"",INDIRECT("'SorP'!$A$"&amp;MATCH($S2079&amp;$J2079,SorP!C:C,0))))</f>
        <v/>
      </c>
      <c r="U2079" s="222"/>
      <c r="V2079" s="223" t="e">
        <f aca="false">IF(C2079="",NA(),IF(OR(C2079="Smelter not listed",C2079="Smelter not yet identified"),MATCH($B2079&amp;$D2079,'Smelter Look-up'!$J:$J,0),MATCH($B2079&amp;$C2079,'Smelter Look-up'!$J:$J,0)))</f>
        <v>#N/A</v>
      </c>
      <c r="X2079" s="179" t="n">
        <f aca="false">IF(AND(C2079="Smelter not listed",OR(LEN(D2079)=0,LEN(E2079)=0)),1,0)</f>
        <v>0</v>
      </c>
      <c r="AB2079" s="224" t="str">
        <f aca="false">B2079&amp;C2079</f>
        <v/>
      </c>
    </row>
    <row r="2080" s="179" customFormat="true" ht="20.25" hidden="false" customHeight="false" outlineLevel="0" collapsed="false">
      <c r="A2080" s="221"/>
      <c r="B2080" s="211" t="str">
        <f aca="false">IF(LEN(A2080)=0,"",INDEX('Smelter Look-up'!$A:$A,MATCH($A2080,'Smelter Look-up'!$E:$E,0)))</f>
        <v/>
      </c>
      <c r="C2080" s="212" t="str">
        <f aca="false">IF(LEN(A2080)=0,"",INDEX('Smelter Look-up'!$C:$C,MATCH($A2080,'Smelter Look-up'!$E:$E,0)))</f>
        <v/>
      </c>
      <c r="D2080" s="213"/>
      <c r="E2080" s="211" t="str">
        <f aca="true">IF(ISERROR($V2080),"",OFFSET('Smelter Look-up'!$D$4,$V2080-4,0)&amp;"")</f>
        <v/>
      </c>
      <c r="F2080" s="214" t="str">
        <f aca="true">IF(ISERROR($V2080),"",OFFSET('Smelter Look-up'!$E$4,$V2080-4,0))</f>
        <v/>
      </c>
      <c r="G2080" s="214" t="str">
        <f aca="true">IF(C2080=$X$4,IF(ISERROR($V2080),"Enter smelter details","RMI"),IF(ISERROR($V2080),"",OFFSET('Smelter Look-up'!$F$4,$V2080-4,0)))</f>
        <v/>
      </c>
      <c r="H2080" s="215" t="str">
        <f aca="true">IF(ISERROR($V2080),"",OFFSET('Smelter Look-up'!$G$4,$V2080-4,0))</f>
        <v/>
      </c>
      <c r="I2080" s="216" t="str">
        <f aca="true">IF(ISERROR($V2080),"",OFFSET('Smelter Look-up'!$H$4,$V2080-4,0))</f>
        <v/>
      </c>
      <c r="J2080" s="216" t="str">
        <f aca="true">IF(ISERROR($V2080),"",OFFSET('Smelter Look-up'!$I$4,$V2080-4,0))</f>
        <v/>
      </c>
      <c r="K2080" s="217"/>
      <c r="L2080" s="217"/>
      <c r="M2080" s="217"/>
      <c r="N2080" s="217"/>
      <c r="O2080" s="217"/>
      <c r="P2080" s="218"/>
      <c r="Q2080" s="219"/>
      <c r="R2080" s="220" t="str">
        <f aca="true">IF(ISERROR($V2080),"",OFFSET('Smelter Look-up'!$C$4,$V2080-4,0)&amp;"")</f>
        <v/>
      </c>
      <c r="S2080" s="221" t="str">
        <f aca="true">IF(B2080="","",IF(ISERROR(MATCH($E2080,CL,0)),"Unknown",INDIRECT("'C'!$A$"&amp;MATCH($E2080,CL,0)+1)))</f>
        <v/>
      </c>
      <c r="T2080" s="221" t="str">
        <f aca="true">IF(B2080="","",IF(ISERROR(MATCH($J2080,SorP!$B$1:$B$6279,0)),"",INDIRECT("'SorP'!$A$"&amp;MATCH($S2080&amp;$J2080,SorP!C:C,0))))</f>
        <v/>
      </c>
      <c r="U2080" s="222"/>
      <c r="V2080" s="223" t="e">
        <f aca="false">IF(C2080="",NA(),IF(OR(C2080="Smelter not listed",C2080="Smelter not yet identified"),MATCH($B2080&amp;$D2080,'Smelter Look-up'!$J:$J,0),MATCH($B2080&amp;$C2080,'Smelter Look-up'!$J:$J,0)))</f>
        <v>#N/A</v>
      </c>
      <c r="X2080" s="179" t="n">
        <f aca="false">IF(AND(C2080="Smelter not listed",OR(LEN(D2080)=0,LEN(E2080)=0)),1,0)</f>
        <v>0</v>
      </c>
      <c r="AB2080" s="224" t="str">
        <f aca="false">B2080&amp;C2080</f>
        <v/>
      </c>
    </row>
    <row r="2081" s="179" customFormat="true" ht="20.25" hidden="false" customHeight="false" outlineLevel="0" collapsed="false">
      <c r="A2081" s="221"/>
      <c r="B2081" s="211" t="str">
        <f aca="false">IF(LEN(A2081)=0,"",INDEX('Smelter Look-up'!$A:$A,MATCH($A2081,'Smelter Look-up'!$E:$E,0)))</f>
        <v/>
      </c>
      <c r="C2081" s="212" t="str">
        <f aca="false">IF(LEN(A2081)=0,"",INDEX('Smelter Look-up'!$C:$C,MATCH($A2081,'Smelter Look-up'!$E:$E,0)))</f>
        <v/>
      </c>
      <c r="D2081" s="213"/>
      <c r="E2081" s="211" t="str">
        <f aca="true">IF(ISERROR($V2081),"",OFFSET('Smelter Look-up'!$D$4,$V2081-4,0)&amp;"")</f>
        <v/>
      </c>
      <c r="F2081" s="214" t="str">
        <f aca="true">IF(ISERROR($V2081),"",OFFSET('Smelter Look-up'!$E$4,$V2081-4,0))</f>
        <v/>
      </c>
      <c r="G2081" s="214" t="str">
        <f aca="true">IF(C2081=$X$4,IF(ISERROR($V2081),"Enter smelter details","RMI"),IF(ISERROR($V2081),"",OFFSET('Smelter Look-up'!$F$4,$V2081-4,0)))</f>
        <v/>
      </c>
      <c r="H2081" s="215" t="str">
        <f aca="true">IF(ISERROR($V2081),"",OFFSET('Smelter Look-up'!$G$4,$V2081-4,0))</f>
        <v/>
      </c>
      <c r="I2081" s="216" t="str">
        <f aca="true">IF(ISERROR($V2081),"",OFFSET('Smelter Look-up'!$H$4,$V2081-4,0))</f>
        <v/>
      </c>
      <c r="J2081" s="216" t="str">
        <f aca="true">IF(ISERROR($V2081),"",OFFSET('Smelter Look-up'!$I$4,$V2081-4,0))</f>
        <v/>
      </c>
      <c r="K2081" s="217"/>
      <c r="L2081" s="217"/>
      <c r="M2081" s="217"/>
      <c r="N2081" s="217"/>
      <c r="O2081" s="217"/>
      <c r="P2081" s="218"/>
      <c r="Q2081" s="219"/>
      <c r="R2081" s="220" t="str">
        <f aca="true">IF(ISERROR($V2081),"",OFFSET('Smelter Look-up'!$C$4,$V2081-4,0)&amp;"")</f>
        <v/>
      </c>
      <c r="S2081" s="221" t="str">
        <f aca="true">IF(B2081="","",IF(ISERROR(MATCH($E2081,CL,0)),"Unknown",INDIRECT("'C'!$A$"&amp;MATCH($E2081,CL,0)+1)))</f>
        <v/>
      </c>
      <c r="T2081" s="221" t="str">
        <f aca="true">IF(B2081="","",IF(ISERROR(MATCH($J2081,SorP!$B$1:$B$6279,0)),"",INDIRECT("'SorP'!$A$"&amp;MATCH($S2081&amp;$J2081,SorP!C:C,0))))</f>
        <v/>
      </c>
      <c r="U2081" s="222"/>
      <c r="V2081" s="223" t="e">
        <f aca="false">IF(C2081="",NA(),IF(OR(C2081="Smelter not listed",C2081="Smelter not yet identified"),MATCH($B2081&amp;$D2081,'Smelter Look-up'!$J:$J,0),MATCH($B2081&amp;$C2081,'Smelter Look-up'!$J:$J,0)))</f>
        <v>#N/A</v>
      </c>
      <c r="X2081" s="179" t="n">
        <f aca="false">IF(AND(C2081="Smelter not listed",OR(LEN(D2081)=0,LEN(E2081)=0)),1,0)</f>
        <v>0</v>
      </c>
      <c r="AB2081" s="224" t="str">
        <f aca="false">B2081&amp;C2081</f>
        <v/>
      </c>
    </row>
    <row r="2082" s="179" customFormat="true" ht="20.25" hidden="false" customHeight="false" outlineLevel="0" collapsed="false">
      <c r="A2082" s="221"/>
      <c r="B2082" s="211" t="str">
        <f aca="false">IF(LEN(A2082)=0,"",INDEX('Smelter Look-up'!$A:$A,MATCH($A2082,'Smelter Look-up'!$E:$E,0)))</f>
        <v/>
      </c>
      <c r="C2082" s="212" t="str">
        <f aca="false">IF(LEN(A2082)=0,"",INDEX('Smelter Look-up'!$C:$C,MATCH($A2082,'Smelter Look-up'!$E:$E,0)))</f>
        <v/>
      </c>
      <c r="D2082" s="213"/>
      <c r="E2082" s="211" t="str">
        <f aca="true">IF(ISERROR($V2082),"",OFFSET('Smelter Look-up'!$D$4,$V2082-4,0)&amp;"")</f>
        <v/>
      </c>
      <c r="F2082" s="214" t="str">
        <f aca="true">IF(ISERROR($V2082),"",OFFSET('Smelter Look-up'!$E$4,$V2082-4,0))</f>
        <v/>
      </c>
      <c r="G2082" s="214" t="str">
        <f aca="true">IF(C2082=$X$4,IF(ISERROR($V2082),"Enter smelter details","RMI"),IF(ISERROR($V2082),"",OFFSET('Smelter Look-up'!$F$4,$V2082-4,0)))</f>
        <v/>
      </c>
      <c r="H2082" s="215" t="str">
        <f aca="true">IF(ISERROR($V2082),"",OFFSET('Smelter Look-up'!$G$4,$V2082-4,0))</f>
        <v/>
      </c>
      <c r="I2082" s="216" t="str">
        <f aca="true">IF(ISERROR($V2082),"",OFFSET('Smelter Look-up'!$H$4,$V2082-4,0))</f>
        <v/>
      </c>
      <c r="J2082" s="216" t="str">
        <f aca="true">IF(ISERROR($V2082),"",OFFSET('Smelter Look-up'!$I$4,$V2082-4,0))</f>
        <v/>
      </c>
      <c r="K2082" s="217"/>
      <c r="L2082" s="217"/>
      <c r="M2082" s="217"/>
      <c r="N2082" s="217"/>
      <c r="O2082" s="217"/>
      <c r="P2082" s="218"/>
      <c r="Q2082" s="219"/>
      <c r="R2082" s="220" t="str">
        <f aca="true">IF(ISERROR($V2082),"",OFFSET('Smelter Look-up'!$C$4,$V2082-4,0)&amp;"")</f>
        <v/>
      </c>
      <c r="S2082" s="221" t="str">
        <f aca="true">IF(B2082="","",IF(ISERROR(MATCH($E2082,CL,0)),"Unknown",INDIRECT("'C'!$A$"&amp;MATCH($E2082,CL,0)+1)))</f>
        <v/>
      </c>
      <c r="T2082" s="221" t="str">
        <f aca="true">IF(B2082="","",IF(ISERROR(MATCH($J2082,SorP!$B$1:$B$6279,0)),"",INDIRECT("'SorP'!$A$"&amp;MATCH($S2082&amp;$J2082,SorP!C:C,0))))</f>
        <v/>
      </c>
      <c r="U2082" s="222"/>
      <c r="V2082" s="223" t="e">
        <f aca="false">IF(C2082="",NA(),IF(OR(C2082="Smelter not listed",C2082="Smelter not yet identified"),MATCH($B2082&amp;$D2082,'Smelter Look-up'!$J:$J,0),MATCH($B2082&amp;$C2082,'Smelter Look-up'!$J:$J,0)))</f>
        <v>#N/A</v>
      </c>
      <c r="X2082" s="179" t="n">
        <f aca="false">IF(AND(C2082="Smelter not listed",OR(LEN(D2082)=0,LEN(E2082)=0)),1,0)</f>
        <v>0</v>
      </c>
      <c r="AB2082" s="224" t="str">
        <f aca="false">B2082&amp;C2082</f>
        <v/>
      </c>
    </row>
    <row r="2083" s="179" customFormat="true" ht="20.25" hidden="false" customHeight="false" outlineLevel="0" collapsed="false">
      <c r="A2083" s="221"/>
      <c r="B2083" s="211" t="str">
        <f aca="false">IF(LEN(A2083)=0,"",INDEX('Smelter Look-up'!$A:$A,MATCH($A2083,'Smelter Look-up'!$E:$E,0)))</f>
        <v/>
      </c>
      <c r="C2083" s="212" t="str">
        <f aca="false">IF(LEN(A2083)=0,"",INDEX('Smelter Look-up'!$C:$C,MATCH($A2083,'Smelter Look-up'!$E:$E,0)))</f>
        <v/>
      </c>
      <c r="D2083" s="213"/>
      <c r="E2083" s="211" t="str">
        <f aca="true">IF(ISERROR($V2083),"",OFFSET('Smelter Look-up'!$D$4,$V2083-4,0)&amp;"")</f>
        <v/>
      </c>
      <c r="F2083" s="214" t="str">
        <f aca="true">IF(ISERROR($V2083),"",OFFSET('Smelter Look-up'!$E$4,$V2083-4,0))</f>
        <v/>
      </c>
      <c r="G2083" s="214" t="str">
        <f aca="true">IF(C2083=$X$4,IF(ISERROR($V2083),"Enter smelter details","RMI"),IF(ISERROR($V2083),"",OFFSET('Smelter Look-up'!$F$4,$V2083-4,0)))</f>
        <v/>
      </c>
      <c r="H2083" s="215" t="str">
        <f aca="true">IF(ISERROR($V2083),"",OFFSET('Smelter Look-up'!$G$4,$V2083-4,0))</f>
        <v/>
      </c>
      <c r="I2083" s="216" t="str">
        <f aca="true">IF(ISERROR($V2083),"",OFFSET('Smelter Look-up'!$H$4,$V2083-4,0))</f>
        <v/>
      </c>
      <c r="J2083" s="216" t="str">
        <f aca="true">IF(ISERROR($V2083),"",OFFSET('Smelter Look-up'!$I$4,$V2083-4,0))</f>
        <v/>
      </c>
      <c r="K2083" s="217"/>
      <c r="L2083" s="217"/>
      <c r="M2083" s="217"/>
      <c r="N2083" s="217"/>
      <c r="O2083" s="217"/>
      <c r="P2083" s="218"/>
      <c r="Q2083" s="219"/>
      <c r="R2083" s="220" t="str">
        <f aca="true">IF(ISERROR($V2083),"",OFFSET('Smelter Look-up'!$C$4,$V2083-4,0)&amp;"")</f>
        <v/>
      </c>
      <c r="S2083" s="221" t="str">
        <f aca="true">IF(B2083="","",IF(ISERROR(MATCH($E2083,CL,0)),"Unknown",INDIRECT("'C'!$A$"&amp;MATCH($E2083,CL,0)+1)))</f>
        <v/>
      </c>
      <c r="T2083" s="221" t="str">
        <f aca="true">IF(B2083="","",IF(ISERROR(MATCH($J2083,SorP!$B$1:$B$6279,0)),"",INDIRECT("'SorP'!$A$"&amp;MATCH($S2083&amp;$J2083,SorP!C:C,0))))</f>
        <v/>
      </c>
      <c r="U2083" s="222"/>
      <c r="V2083" s="223" t="e">
        <f aca="false">IF(C2083="",NA(),IF(OR(C2083="Smelter not listed",C2083="Smelter not yet identified"),MATCH($B2083&amp;$D2083,'Smelter Look-up'!$J:$J,0),MATCH($B2083&amp;$C2083,'Smelter Look-up'!$J:$J,0)))</f>
        <v>#N/A</v>
      </c>
      <c r="X2083" s="179" t="n">
        <f aca="false">IF(AND(C2083="Smelter not listed",OR(LEN(D2083)=0,LEN(E2083)=0)),1,0)</f>
        <v>0</v>
      </c>
      <c r="AB2083" s="224" t="str">
        <f aca="false">B2083&amp;C2083</f>
        <v/>
      </c>
    </row>
    <row r="2084" s="179" customFormat="true" ht="20.25" hidden="false" customHeight="false" outlineLevel="0" collapsed="false">
      <c r="A2084" s="221"/>
      <c r="B2084" s="211" t="str">
        <f aca="false">IF(LEN(A2084)=0,"",INDEX('Smelter Look-up'!$A:$A,MATCH($A2084,'Smelter Look-up'!$E:$E,0)))</f>
        <v/>
      </c>
      <c r="C2084" s="212" t="str">
        <f aca="false">IF(LEN(A2084)=0,"",INDEX('Smelter Look-up'!$C:$C,MATCH($A2084,'Smelter Look-up'!$E:$E,0)))</f>
        <v/>
      </c>
      <c r="D2084" s="213"/>
      <c r="E2084" s="211" t="str">
        <f aca="true">IF(ISERROR($V2084),"",OFFSET('Smelter Look-up'!$D$4,$V2084-4,0)&amp;"")</f>
        <v/>
      </c>
      <c r="F2084" s="214" t="str">
        <f aca="true">IF(ISERROR($V2084),"",OFFSET('Smelter Look-up'!$E$4,$V2084-4,0))</f>
        <v/>
      </c>
      <c r="G2084" s="214" t="str">
        <f aca="true">IF(C2084=$X$4,IF(ISERROR($V2084),"Enter smelter details","RMI"),IF(ISERROR($V2084),"",OFFSET('Smelter Look-up'!$F$4,$V2084-4,0)))</f>
        <v/>
      </c>
      <c r="H2084" s="215" t="str">
        <f aca="true">IF(ISERROR($V2084),"",OFFSET('Smelter Look-up'!$G$4,$V2084-4,0))</f>
        <v/>
      </c>
      <c r="I2084" s="216" t="str">
        <f aca="true">IF(ISERROR($V2084),"",OFFSET('Smelter Look-up'!$H$4,$V2084-4,0))</f>
        <v/>
      </c>
      <c r="J2084" s="216" t="str">
        <f aca="true">IF(ISERROR($V2084),"",OFFSET('Smelter Look-up'!$I$4,$V2084-4,0))</f>
        <v/>
      </c>
      <c r="K2084" s="217"/>
      <c r="L2084" s="217"/>
      <c r="M2084" s="217"/>
      <c r="N2084" s="217"/>
      <c r="O2084" s="217"/>
      <c r="P2084" s="218"/>
      <c r="Q2084" s="219"/>
      <c r="R2084" s="220" t="str">
        <f aca="true">IF(ISERROR($V2084),"",OFFSET('Smelter Look-up'!$C$4,$V2084-4,0)&amp;"")</f>
        <v/>
      </c>
      <c r="S2084" s="221" t="str">
        <f aca="true">IF(B2084="","",IF(ISERROR(MATCH($E2084,CL,0)),"Unknown",INDIRECT("'C'!$A$"&amp;MATCH($E2084,CL,0)+1)))</f>
        <v/>
      </c>
      <c r="T2084" s="221" t="str">
        <f aca="true">IF(B2084="","",IF(ISERROR(MATCH($J2084,SorP!$B$1:$B$6279,0)),"",INDIRECT("'SorP'!$A$"&amp;MATCH($S2084&amp;$J2084,SorP!C:C,0))))</f>
        <v/>
      </c>
      <c r="U2084" s="222"/>
      <c r="V2084" s="223" t="e">
        <f aca="false">IF(C2084="",NA(),IF(OR(C2084="Smelter not listed",C2084="Smelter not yet identified"),MATCH($B2084&amp;$D2084,'Smelter Look-up'!$J:$J,0),MATCH($B2084&amp;$C2084,'Smelter Look-up'!$J:$J,0)))</f>
        <v>#N/A</v>
      </c>
      <c r="X2084" s="179" t="n">
        <f aca="false">IF(AND(C2084="Smelter not listed",OR(LEN(D2084)=0,LEN(E2084)=0)),1,0)</f>
        <v>0</v>
      </c>
      <c r="AB2084" s="224" t="str">
        <f aca="false">B2084&amp;C2084</f>
        <v/>
      </c>
    </row>
    <row r="2085" s="179" customFormat="true" ht="20.25" hidden="false" customHeight="false" outlineLevel="0" collapsed="false">
      <c r="A2085" s="221"/>
      <c r="B2085" s="211" t="str">
        <f aca="false">IF(LEN(A2085)=0,"",INDEX('Smelter Look-up'!$A:$A,MATCH($A2085,'Smelter Look-up'!$E:$E,0)))</f>
        <v/>
      </c>
      <c r="C2085" s="212" t="str">
        <f aca="false">IF(LEN(A2085)=0,"",INDEX('Smelter Look-up'!$C:$C,MATCH($A2085,'Smelter Look-up'!$E:$E,0)))</f>
        <v/>
      </c>
      <c r="D2085" s="213"/>
      <c r="E2085" s="211" t="str">
        <f aca="true">IF(ISERROR($V2085),"",OFFSET('Smelter Look-up'!$D$4,$V2085-4,0)&amp;"")</f>
        <v/>
      </c>
      <c r="F2085" s="214" t="str">
        <f aca="true">IF(ISERROR($V2085),"",OFFSET('Smelter Look-up'!$E$4,$V2085-4,0))</f>
        <v/>
      </c>
      <c r="G2085" s="214" t="str">
        <f aca="true">IF(C2085=$X$4,IF(ISERROR($V2085),"Enter smelter details","RMI"),IF(ISERROR($V2085),"",OFFSET('Smelter Look-up'!$F$4,$V2085-4,0)))</f>
        <v/>
      </c>
      <c r="H2085" s="215" t="str">
        <f aca="true">IF(ISERROR($V2085),"",OFFSET('Smelter Look-up'!$G$4,$V2085-4,0))</f>
        <v/>
      </c>
      <c r="I2085" s="216" t="str">
        <f aca="true">IF(ISERROR($V2085),"",OFFSET('Smelter Look-up'!$H$4,$V2085-4,0))</f>
        <v/>
      </c>
      <c r="J2085" s="216" t="str">
        <f aca="true">IF(ISERROR($V2085),"",OFFSET('Smelter Look-up'!$I$4,$V2085-4,0))</f>
        <v/>
      </c>
      <c r="K2085" s="217"/>
      <c r="L2085" s="217"/>
      <c r="M2085" s="217"/>
      <c r="N2085" s="217"/>
      <c r="O2085" s="217"/>
      <c r="P2085" s="218"/>
      <c r="Q2085" s="219"/>
      <c r="R2085" s="220" t="str">
        <f aca="true">IF(ISERROR($V2085),"",OFFSET('Smelter Look-up'!$C$4,$V2085-4,0)&amp;"")</f>
        <v/>
      </c>
      <c r="S2085" s="221" t="str">
        <f aca="true">IF(B2085="","",IF(ISERROR(MATCH($E2085,CL,0)),"Unknown",INDIRECT("'C'!$A$"&amp;MATCH($E2085,CL,0)+1)))</f>
        <v/>
      </c>
      <c r="T2085" s="221" t="str">
        <f aca="true">IF(B2085="","",IF(ISERROR(MATCH($J2085,SorP!$B$1:$B$6279,0)),"",INDIRECT("'SorP'!$A$"&amp;MATCH($S2085&amp;$J2085,SorP!C:C,0))))</f>
        <v/>
      </c>
      <c r="U2085" s="222"/>
      <c r="V2085" s="223" t="e">
        <f aca="false">IF(C2085="",NA(),IF(OR(C2085="Smelter not listed",C2085="Smelter not yet identified"),MATCH($B2085&amp;$D2085,'Smelter Look-up'!$J:$J,0),MATCH($B2085&amp;$C2085,'Smelter Look-up'!$J:$J,0)))</f>
        <v>#N/A</v>
      </c>
      <c r="X2085" s="179" t="n">
        <f aca="false">IF(AND(C2085="Smelter not listed",OR(LEN(D2085)=0,LEN(E2085)=0)),1,0)</f>
        <v>0</v>
      </c>
      <c r="AB2085" s="224" t="str">
        <f aca="false">B2085&amp;C2085</f>
        <v/>
      </c>
    </row>
    <row r="2086" s="179" customFormat="true" ht="20.25" hidden="false" customHeight="false" outlineLevel="0" collapsed="false">
      <c r="A2086" s="221"/>
      <c r="B2086" s="211" t="str">
        <f aca="false">IF(LEN(A2086)=0,"",INDEX('Smelter Look-up'!$A:$A,MATCH($A2086,'Smelter Look-up'!$E:$E,0)))</f>
        <v/>
      </c>
      <c r="C2086" s="212" t="str">
        <f aca="false">IF(LEN(A2086)=0,"",INDEX('Smelter Look-up'!$C:$C,MATCH($A2086,'Smelter Look-up'!$E:$E,0)))</f>
        <v/>
      </c>
      <c r="D2086" s="213"/>
      <c r="E2086" s="211" t="str">
        <f aca="true">IF(ISERROR($V2086),"",OFFSET('Smelter Look-up'!$D$4,$V2086-4,0)&amp;"")</f>
        <v/>
      </c>
      <c r="F2086" s="214" t="str">
        <f aca="true">IF(ISERROR($V2086),"",OFFSET('Smelter Look-up'!$E$4,$V2086-4,0))</f>
        <v/>
      </c>
      <c r="G2086" s="214" t="str">
        <f aca="true">IF(C2086=$X$4,IF(ISERROR($V2086),"Enter smelter details","RMI"),IF(ISERROR($V2086),"",OFFSET('Smelter Look-up'!$F$4,$V2086-4,0)))</f>
        <v/>
      </c>
      <c r="H2086" s="215" t="str">
        <f aca="true">IF(ISERROR($V2086),"",OFFSET('Smelter Look-up'!$G$4,$V2086-4,0))</f>
        <v/>
      </c>
      <c r="I2086" s="216" t="str">
        <f aca="true">IF(ISERROR($V2086),"",OFFSET('Smelter Look-up'!$H$4,$V2086-4,0))</f>
        <v/>
      </c>
      <c r="J2086" s="216" t="str">
        <f aca="true">IF(ISERROR($V2086),"",OFFSET('Smelter Look-up'!$I$4,$V2086-4,0))</f>
        <v/>
      </c>
      <c r="K2086" s="217"/>
      <c r="L2086" s="217"/>
      <c r="M2086" s="217"/>
      <c r="N2086" s="217"/>
      <c r="O2086" s="217"/>
      <c r="P2086" s="218"/>
      <c r="Q2086" s="219"/>
      <c r="R2086" s="220" t="str">
        <f aca="true">IF(ISERROR($V2086),"",OFFSET('Smelter Look-up'!$C$4,$V2086-4,0)&amp;"")</f>
        <v/>
      </c>
      <c r="S2086" s="221" t="str">
        <f aca="true">IF(B2086="","",IF(ISERROR(MATCH($E2086,CL,0)),"Unknown",INDIRECT("'C'!$A$"&amp;MATCH($E2086,CL,0)+1)))</f>
        <v/>
      </c>
      <c r="T2086" s="221" t="str">
        <f aca="true">IF(B2086="","",IF(ISERROR(MATCH($J2086,SorP!$B$1:$B$6279,0)),"",INDIRECT("'SorP'!$A$"&amp;MATCH($S2086&amp;$J2086,SorP!C:C,0))))</f>
        <v/>
      </c>
      <c r="U2086" s="222"/>
      <c r="V2086" s="223" t="e">
        <f aca="false">IF(C2086="",NA(),IF(OR(C2086="Smelter not listed",C2086="Smelter not yet identified"),MATCH($B2086&amp;$D2086,'Smelter Look-up'!$J:$J,0),MATCH($B2086&amp;$C2086,'Smelter Look-up'!$J:$J,0)))</f>
        <v>#N/A</v>
      </c>
      <c r="X2086" s="179" t="n">
        <f aca="false">IF(AND(C2086="Smelter not listed",OR(LEN(D2086)=0,LEN(E2086)=0)),1,0)</f>
        <v>0</v>
      </c>
      <c r="AB2086" s="224" t="str">
        <f aca="false">B2086&amp;C2086</f>
        <v/>
      </c>
    </row>
    <row r="2087" s="179" customFormat="true" ht="20.25" hidden="false" customHeight="false" outlineLevel="0" collapsed="false">
      <c r="A2087" s="221"/>
      <c r="B2087" s="211" t="str">
        <f aca="false">IF(LEN(A2087)=0,"",INDEX('Smelter Look-up'!$A:$A,MATCH($A2087,'Smelter Look-up'!$E:$E,0)))</f>
        <v/>
      </c>
      <c r="C2087" s="212" t="str">
        <f aca="false">IF(LEN(A2087)=0,"",INDEX('Smelter Look-up'!$C:$C,MATCH($A2087,'Smelter Look-up'!$E:$E,0)))</f>
        <v/>
      </c>
      <c r="D2087" s="213"/>
      <c r="E2087" s="211" t="str">
        <f aca="true">IF(ISERROR($V2087),"",OFFSET('Smelter Look-up'!$D$4,$V2087-4,0)&amp;"")</f>
        <v/>
      </c>
      <c r="F2087" s="214" t="str">
        <f aca="true">IF(ISERROR($V2087),"",OFFSET('Smelter Look-up'!$E$4,$V2087-4,0))</f>
        <v/>
      </c>
      <c r="G2087" s="214" t="str">
        <f aca="true">IF(C2087=$X$4,IF(ISERROR($V2087),"Enter smelter details","RMI"),IF(ISERROR($V2087),"",OFFSET('Smelter Look-up'!$F$4,$V2087-4,0)))</f>
        <v/>
      </c>
      <c r="H2087" s="215" t="str">
        <f aca="true">IF(ISERROR($V2087),"",OFFSET('Smelter Look-up'!$G$4,$V2087-4,0))</f>
        <v/>
      </c>
      <c r="I2087" s="216" t="str">
        <f aca="true">IF(ISERROR($V2087),"",OFFSET('Smelter Look-up'!$H$4,$V2087-4,0))</f>
        <v/>
      </c>
      <c r="J2087" s="216" t="str">
        <f aca="true">IF(ISERROR($V2087),"",OFFSET('Smelter Look-up'!$I$4,$V2087-4,0))</f>
        <v/>
      </c>
      <c r="K2087" s="217"/>
      <c r="L2087" s="217"/>
      <c r="M2087" s="217"/>
      <c r="N2087" s="217"/>
      <c r="O2087" s="217"/>
      <c r="P2087" s="218"/>
      <c r="Q2087" s="219"/>
      <c r="R2087" s="220" t="str">
        <f aca="true">IF(ISERROR($V2087),"",OFFSET('Smelter Look-up'!$C$4,$V2087-4,0)&amp;"")</f>
        <v/>
      </c>
      <c r="S2087" s="221" t="str">
        <f aca="true">IF(B2087="","",IF(ISERROR(MATCH($E2087,CL,0)),"Unknown",INDIRECT("'C'!$A$"&amp;MATCH($E2087,CL,0)+1)))</f>
        <v/>
      </c>
      <c r="T2087" s="221" t="str">
        <f aca="true">IF(B2087="","",IF(ISERROR(MATCH($J2087,SorP!$B$1:$B$6279,0)),"",INDIRECT("'SorP'!$A$"&amp;MATCH($S2087&amp;$J2087,SorP!C:C,0))))</f>
        <v/>
      </c>
      <c r="U2087" s="222"/>
      <c r="V2087" s="223" t="e">
        <f aca="false">IF(C2087="",NA(),IF(OR(C2087="Smelter not listed",C2087="Smelter not yet identified"),MATCH($B2087&amp;$D2087,'Smelter Look-up'!$J:$J,0),MATCH($B2087&amp;$C2087,'Smelter Look-up'!$J:$J,0)))</f>
        <v>#N/A</v>
      </c>
      <c r="X2087" s="179" t="n">
        <f aca="false">IF(AND(C2087="Smelter not listed",OR(LEN(D2087)=0,LEN(E2087)=0)),1,0)</f>
        <v>0</v>
      </c>
      <c r="AB2087" s="224" t="str">
        <f aca="false">B2087&amp;C2087</f>
        <v/>
      </c>
    </row>
    <row r="2088" s="179" customFormat="true" ht="20.25" hidden="false" customHeight="false" outlineLevel="0" collapsed="false">
      <c r="A2088" s="221"/>
      <c r="B2088" s="211" t="str">
        <f aca="false">IF(LEN(A2088)=0,"",INDEX('Smelter Look-up'!$A:$A,MATCH($A2088,'Smelter Look-up'!$E:$E,0)))</f>
        <v/>
      </c>
      <c r="C2088" s="212" t="str">
        <f aca="false">IF(LEN(A2088)=0,"",INDEX('Smelter Look-up'!$C:$C,MATCH($A2088,'Smelter Look-up'!$E:$E,0)))</f>
        <v/>
      </c>
      <c r="D2088" s="213"/>
      <c r="E2088" s="211" t="str">
        <f aca="true">IF(ISERROR($V2088),"",OFFSET('Smelter Look-up'!$D$4,$V2088-4,0)&amp;"")</f>
        <v/>
      </c>
      <c r="F2088" s="214" t="str">
        <f aca="true">IF(ISERROR($V2088),"",OFFSET('Smelter Look-up'!$E$4,$V2088-4,0))</f>
        <v/>
      </c>
      <c r="G2088" s="214" t="str">
        <f aca="true">IF(C2088=$X$4,IF(ISERROR($V2088),"Enter smelter details","RMI"),IF(ISERROR($V2088),"",OFFSET('Smelter Look-up'!$F$4,$V2088-4,0)))</f>
        <v/>
      </c>
      <c r="H2088" s="215" t="str">
        <f aca="true">IF(ISERROR($V2088),"",OFFSET('Smelter Look-up'!$G$4,$V2088-4,0))</f>
        <v/>
      </c>
      <c r="I2088" s="216" t="str">
        <f aca="true">IF(ISERROR($V2088),"",OFFSET('Smelter Look-up'!$H$4,$V2088-4,0))</f>
        <v/>
      </c>
      <c r="J2088" s="216" t="str">
        <f aca="true">IF(ISERROR($V2088),"",OFFSET('Smelter Look-up'!$I$4,$V2088-4,0))</f>
        <v/>
      </c>
      <c r="K2088" s="217"/>
      <c r="L2088" s="217"/>
      <c r="M2088" s="217"/>
      <c r="N2088" s="217"/>
      <c r="O2088" s="217"/>
      <c r="P2088" s="218"/>
      <c r="Q2088" s="219"/>
      <c r="R2088" s="220" t="str">
        <f aca="true">IF(ISERROR($V2088),"",OFFSET('Smelter Look-up'!$C$4,$V2088-4,0)&amp;"")</f>
        <v/>
      </c>
      <c r="S2088" s="221" t="str">
        <f aca="true">IF(B2088="","",IF(ISERROR(MATCH($E2088,CL,0)),"Unknown",INDIRECT("'C'!$A$"&amp;MATCH($E2088,CL,0)+1)))</f>
        <v/>
      </c>
      <c r="T2088" s="221" t="str">
        <f aca="true">IF(B2088="","",IF(ISERROR(MATCH($J2088,SorP!$B$1:$B$6279,0)),"",INDIRECT("'SorP'!$A$"&amp;MATCH($S2088&amp;$J2088,SorP!C:C,0))))</f>
        <v/>
      </c>
      <c r="U2088" s="222"/>
      <c r="V2088" s="223" t="e">
        <f aca="false">IF(C2088="",NA(),IF(OR(C2088="Smelter not listed",C2088="Smelter not yet identified"),MATCH($B2088&amp;$D2088,'Smelter Look-up'!$J:$J,0),MATCH($B2088&amp;$C2088,'Smelter Look-up'!$J:$J,0)))</f>
        <v>#N/A</v>
      </c>
      <c r="X2088" s="179" t="n">
        <f aca="false">IF(AND(C2088="Smelter not listed",OR(LEN(D2088)=0,LEN(E2088)=0)),1,0)</f>
        <v>0</v>
      </c>
      <c r="AB2088" s="224" t="str">
        <f aca="false">B2088&amp;C2088</f>
        <v/>
      </c>
    </row>
    <row r="2089" s="179" customFormat="true" ht="20.25" hidden="false" customHeight="false" outlineLevel="0" collapsed="false">
      <c r="A2089" s="221"/>
      <c r="B2089" s="211" t="str">
        <f aca="false">IF(LEN(A2089)=0,"",INDEX('Smelter Look-up'!$A:$A,MATCH($A2089,'Smelter Look-up'!$E:$E,0)))</f>
        <v/>
      </c>
      <c r="C2089" s="212" t="str">
        <f aca="false">IF(LEN(A2089)=0,"",INDEX('Smelter Look-up'!$C:$C,MATCH($A2089,'Smelter Look-up'!$E:$E,0)))</f>
        <v/>
      </c>
      <c r="D2089" s="213"/>
      <c r="E2089" s="211" t="str">
        <f aca="true">IF(ISERROR($V2089),"",OFFSET('Smelter Look-up'!$D$4,$V2089-4,0)&amp;"")</f>
        <v/>
      </c>
      <c r="F2089" s="214" t="str">
        <f aca="true">IF(ISERROR($V2089),"",OFFSET('Smelter Look-up'!$E$4,$V2089-4,0))</f>
        <v/>
      </c>
      <c r="G2089" s="214" t="str">
        <f aca="true">IF(C2089=$X$4,IF(ISERROR($V2089),"Enter smelter details","RMI"),IF(ISERROR($V2089),"",OFFSET('Smelter Look-up'!$F$4,$V2089-4,0)))</f>
        <v/>
      </c>
      <c r="H2089" s="215" t="str">
        <f aca="true">IF(ISERROR($V2089),"",OFFSET('Smelter Look-up'!$G$4,$V2089-4,0))</f>
        <v/>
      </c>
      <c r="I2089" s="216" t="str">
        <f aca="true">IF(ISERROR($V2089),"",OFFSET('Smelter Look-up'!$H$4,$V2089-4,0))</f>
        <v/>
      </c>
      <c r="J2089" s="216" t="str">
        <f aca="true">IF(ISERROR($V2089),"",OFFSET('Smelter Look-up'!$I$4,$V2089-4,0))</f>
        <v/>
      </c>
      <c r="K2089" s="217"/>
      <c r="L2089" s="217"/>
      <c r="M2089" s="217"/>
      <c r="N2089" s="217"/>
      <c r="O2089" s="217"/>
      <c r="P2089" s="218"/>
      <c r="Q2089" s="219"/>
      <c r="R2089" s="220" t="str">
        <f aca="true">IF(ISERROR($V2089),"",OFFSET('Smelter Look-up'!$C$4,$V2089-4,0)&amp;"")</f>
        <v/>
      </c>
      <c r="S2089" s="221" t="str">
        <f aca="true">IF(B2089="","",IF(ISERROR(MATCH($E2089,CL,0)),"Unknown",INDIRECT("'C'!$A$"&amp;MATCH($E2089,CL,0)+1)))</f>
        <v/>
      </c>
      <c r="T2089" s="221" t="str">
        <f aca="true">IF(B2089="","",IF(ISERROR(MATCH($J2089,SorP!$B$1:$B$6279,0)),"",INDIRECT("'SorP'!$A$"&amp;MATCH($S2089&amp;$J2089,SorP!C:C,0))))</f>
        <v/>
      </c>
      <c r="U2089" s="222"/>
      <c r="V2089" s="223" t="e">
        <f aca="false">IF(C2089="",NA(),IF(OR(C2089="Smelter not listed",C2089="Smelter not yet identified"),MATCH($B2089&amp;$D2089,'Smelter Look-up'!$J:$J,0),MATCH($B2089&amp;$C2089,'Smelter Look-up'!$J:$J,0)))</f>
        <v>#N/A</v>
      </c>
      <c r="X2089" s="179" t="n">
        <f aca="false">IF(AND(C2089="Smelter not listed",OR(LEN(D2089)=0,LEN(E2089)=0)),1,0)</f>
        <v>0</v>
      </c>
      <c r="AB2089" s="224" t="str">
        <f aca="false">B2089&amp;C2089</f>
        <v/>
      </c>
    </row>
    <row r="2090" s="179" customFormat="true" ht="20.25" hidden="false" customHeight="false" outlineLevel="0" collapsed="false">
      <c r="A2090" s="221"/>
      <c r="B2090" s="211" t="str">
        <f aca="false">IF(LEN(A2090)=0,"",INDEX('Smelter Look-up'!$A:$A,MATCH($A2090,'Smelter Look-up'!$E:$E,0)))</f>
        <v/>
      </c>
      <c r="C2090" s="212" t="str">
        <f aca="false">IF(LEN(A2090)=0,"",INDEX('Smelter Look-up'!$C:$C,MATCH($A2090,'Smelter Look-up'!$E:$E,0)))</f>
        <v/>
      </c>
      <c r="D2090" s="213"/>
      <c r="E2090" s="211" t="str">
        <f aca="true">IF(ISERROR($V2090),"",OFFSET('Smelter Look-up'!$D$4,$V2090-4,0)&amp;"")</f>
        <v/>
      </c>
      <c r="F2090" s="214" t="str">
        <f aca="true">IF(ISERROR($V2090),"",OFFSET('Smelter Look-up'!$E$4,$V2090-4,0))</f>
        <v/>
      </c>
      <c r="G2090" s="214" t="str">
        <f aca="true">IF(C2090=$X$4,IF(ISERROR($V2090),"Enter smelter details","RMI"),IF(ISERROR($V2090),"",OFFSET('Smelter Look-up'!$F$4,$V2090-4,0)))</f>
        <v/>
      </c>
      <c r="H2090" s="215" t="str">
        <f aca="true">IF(ISERROR($V2090),"",OFFSET('Smelter Look-up'!$G$4,$V2090-4,0))</f>
        <v/>
      </c>
      <c r="I2090" s="216" t="str">
        <f aca="true">IF(ISERROR($V2090),"",OFFSET('Smelter Look-up'!$H$4,$V2090-4,0))</f>
        <v/>
      </c>
      <c r="J2090" s="216" t="str">
        <f aca="true">IF(ISERROR($V2090),"",OFFSET('Smelter Look-up'!$I$4,$V2090-4,0))</f>
        <v/>
      </c>
      <c r="K2090" s="217"/>
      <c r="L2090" s="217"/>
      <c r="M2090" s="217"/>
      <c r="N2090" s="217"/>
      <c r="O2090" s="217"/>
      <c r="P2090" s="218"/>
      <c r="Q2090" s="219"/>
      <c r="R2090" s="220" t="str">
        <f aca="true">IF(ISERROR($V2090),"",OFFSET('Smelter Look-up'!$C$4,$V2090-4,0)&amp;"")</f>
        <v/>
      </c>
      <c r="S2090" s="221" t="str">
        <f aca="true">IF(B2090="","",IF(ISERROR(MATCH($E2090,CL,0)),"Unknown",INDIRECT("'C'!$A$"&amp;MATCH($E2090,CL,0)+1)))</f>
        <v/>
      </c>
      <c r="T2090" s="221" t="str">
        <f aca="true">IF(B2090="","",IF(ISERROR(MATCH($J2090,SorP!$B$1:$B$6279,0)),"",INDIRECT("'SorP'!$A$"&amp;MATCH($S2090&amp;$J2090,SorP!C:C,0))))</f>
        <v/>
      </c>
      <c r="U2090" s="222"/>
      <c r="V2090" s="223" t="e">
        <f aca="false">IF(C2090="",NA(),IF(OR(C2090="Smelter not listed",C2090="Smelter not yet identified"),MATCH($B2090&amp;$D2090,'Smelter Look-up'!$J:$J,0),MATCH($B2090&amp;$C2090,'Smelter Look-up'!$J:$J,0)))</f>
        <v>#N/A</v>
      </c>
      <c r="X2090" s="179" t="n">
        <f aca="false">IF(AND(C2090="Smelter not listed",OR(LEN(D2090)=0,LEN(E2090)=0)),1,0)</f>
        <v>0</v>
      </c>
      <c r="AB2090" s="224" t="str">
        <f aca="false">B2090&amp;C2090</f>
        <v/>
      </c>
    </row>
    <row r="2091" s="179" customFormat="true" ht="20.25" hidden="false" customHeight="false" outlineLevel="0" collapsed="false">
      <c r="A2091" s="221"/>
      <c r="B2091" s="211" t="str">
        <f aca="false">IF(LEN(A2091)=0,"",INDEX('Smelter Look-up'!$A:$A,MATCH($A2091,'Smelter Look-up'!$E:$E,0)))</f>
        <v/>
      </c>
      <c r="C2091" s="212" t="str">
        <f aca="false">IF(LEN(A2091)=0,"",INDEX('Smelter Look-up'!$C:$C,MATCH($A2091,'Smelter Look-up'!$E:$E,0)))</f>
        <v/>
      </c>
      <c r="D2091" s="213"/>
      <c r="E2091" s="211" t="str">
        <f aca="true">IF(ISERROR($V2091),"",OFFSET('Smelter Look-up'!$D$4,$V2091-4,0)&amp;"")</f>
        <v/>
      </c>
      <c r="F2091" s="214" t="str">
        <f aca="true">IF(ISERROR($V2091),"",OFFSET('Smelter Look-up'!$E$4,$V2091-4,0))</f>
        <v/>
      </c>
      <c r="G2091" s="214" t="str">
        <f aca="true">IF(C2091=$X$4,IF(ISERROR($V2091),"Enter smelter details","RMI"),IF(ISERROR($V2091),"",OFFSET('Smelter Look-up'!$F$4,$V2091-4,0)))</f>
        <v/>
      </c>
      <c r="H2091" s="215" t="str">
        <f aca="true">IF(ISERROR($V2091),"",OFFSET('Smelter Look-up'!$G$4,$V2091-4,0))</f>
        <v/>
      </c>
      <c r="I2091" s="216" t="str">
        <f aca="true">IF(ISERROR($V2091),"",OFFSET('Smelter Look-up'!$H$4,$V2091-4,0))</f>
        <v/>
      </c>
      <c r="J2091" s="216" t="str">
        <f aca="true">IF(ISERROR($V2091),"",OFFSET('Smelter Look-up'!$I$4,$V2091-4,0))</f>
        <v/>
      </c>
      <c r="K2091" s="217"/>
      <c r="L2091" s="217"/>
      <c r="M2091" s="217"/>
      <c r="N2091" s="217"/>
      <c r="O2091" s="217"/>
      <c r="P2091" s="218"/>
      <c r="Q2091" s="219"/>
      <c r="R2091" s="220" t="str">
        <f aca="true">IF(ISERROR($V2091),"",OFFSET('Smelter Look-up'!$C$4,$V2091-4,0)&amp;"")</f>
        <v/>
      </c>
      <c r="S2091" s="221" t="str">
        <f aca="true">IF(B2091="","",IF(ISERROR(MATCH($E2091,CL,0)),"Unknown",INDIRECT("'C'!$A$"&amp;MATCH($E2091,CL,0)+1)))</f>
        <v/>
      </c>
      <c r="T2091" s="221" t="str">
        <f aca="true">IF(B2091="","",IF(ISERROR(MATCH($J2091,SorP!$B$1:$B$6279,0)),"",INDIRECT("'SorP'!$A$"&amp;MATCH($S2091&amp;$J2091,SorP!C:C,0))))</f>
        <v/>
      </c>
      <c r="U2091" s="222"/>
      <c r="V2091" s="223" t="e">
        <f aca="false">IF(C2091="",NA(),IF(OR(C2091="Smelter not listed",C2091="Smelter not yet identified"),MATCH($B2091&amp;$D2091,'Smelter Look-up'!$J:$J,0),MATCH($B2091&amp;$C2091,'Smelter Look-up'!$J:$J,0)))</f>
        <v>#N/A</v>
      </c>
      <c r="X2091" s="179" t="n">
        <f aca="false">IF(AND(C2091="Smelter not listed",OR(LEN(D2091)=0,LEN(E2091)=0)),1,0)</f>
        <v>0</v>
      </c>
      <c r="AB2091" s="224" t="str">
        <f aca="false">B2091&amp;C2091</f>
        <v/>
      </c>
    </row>
    <row r="2092" s="179" customFormat="true" ht="20.25" hidden="false" customHeight="false" outlineLevel="0" collapsed="false">
      <c r="A2092" s="221"/>
      <c r="B2092" s="211" t="str">
        <f aca="false">IF(LEN(A2092)=0,"",INDEX('Smelter Look-up'!$A:$A,MATCH($A2092,'Smelter Look-up'!$E:$E,0)))</f>
        <v/>
      </c>
      <c r="C2092" s="212" t="str">
        <f aca="false">IF(LEN(A2092)=0,"",INDEX('Smelter Look-up'!$C:$C,MATCH($A2092,'Smelter Look-up'!$E:$E,0)))</f>
        <v/>
      </c>
      <c r="D2092" s="213"/>
      <c r="E2092" s="211" t="str">
        <f aca="true">IF(ISERROR($V2092),"",OFFSET('Smelter Look-up'!$D$4,$V2092-4,0)&amp;"")</f>
        <v/>
      </c>
      <c r="F2092" s="214" t="str">
        <f aca="true">IF(ISERROR($V2092),"",OFFSET('Smelter Look-up'!$E$4,$V2092-4,0))</f>
        <v/>
      </c>
      <c r="G2092" s="214" t="str">
        <f aca="true">IF(C2092=$X$4,IF(ISERROR($V2092),"Enter smelter details","RMI"),IF(ISERROR($V2092),"",OFFSET('Smelter Look-up'!$F$4,$V2092-4,0)))</f>
        <v/>
      </c>
      <c r="H2092" s="215" t="str">
        <f aca="true">IF(ISERROR($V2092),"",OFFSET('Smelter Look-up'!$G$4,$V2092-4,0))</f>
        <v/>
      </c>
      <c r="I2092" s="216" t="str">
        <f aca="true">IF(ISERROR($V2092),"",OFFSET('Smelter Look-up'!$H$4,$V2092-4,0))</f>
        <v/>
      </c>
      <c r="J2092" s="216" t="str">
        <f aca="true">IF(ISERROR($V2092),"",OFFSET('Smelter Look-up'!$I$4,$V2092-4,0))</f>
        <v/>
      </c>
      <c r="K2092" s="217"/>
      <c r="L2092" s="217"/>
      <c r="M2092" s="217"/>
      <c r="N2092" s="217"/>
      <c r="O2092" s="217"/>
      <c r="P2092" s="218"/>
      <c r="Q2092" s="219"/>
      <c r="R2092" s="220" t="str">
        <f aca="true">IF(ISERROR($V2092),"",OFFSET('Smelter Look-up'!$C$4,$V2092-4,0)&amp;"")</f>
        <v/>
      </c>
      <c r="S2092" s="221" t="str">
        <f aca="true">IF(B2092="","",IF(ISERROR(MATCH($E2092,CL,0)),"Unknown",INDIRECT("'C'!$A$"&amp;MATCH($E2092,CL,0)+1)))</f>
        <v/>
      </c>
      <c r="T2092" s="221" t="str">
        <f aca="true">IF(B2092="","",IF(ISERROR(MATCH($J2092,SorP!$B$1:$B$6279,0)),"",INDIRECT("'SorP'!$A$"&amp;MATCH($S2092&amp;$J2092,SorP!C:C,0))))</f>
        <v/>
      </c>
      <c r="U2092" s="222"/>
      <c r="V2092" s="223" t="e">
        <f aca="false">IF(C2092="",NA(),IF(OR(C2092="Smelter not listed",C2092="Smelter not yet identified"),MATCH($B2092&amp;$D2092,'Smelter Look-up'!$J:$J,0),MATCH($B2092&amp;$C2092,'Smelter Look-up'!$J:$J,0)))</f>
        <v>#N/A</v>
      </c>
      <c r="X2092" s="179" t="n">
        <f aca="false">IF(AND(C2092="Smelter not listed",OR(LEN(D2092)=0,LEN(E2092)=0)),1,0)</f>
        <v>0</v>
      </c>
      <c r="AB2092" s="224" t="str">
        <f aca="false">B2092&amp;C2092</f>
        <v/>
      </c>
    </row>
    <row r="2093" s="179" customFormat="true" ht="20.25" hidden="false" customHeight="false" outlineLevel="0" collapsed="false">
      <c r="A2093" s="221"/>
      <c r="B2093" s="211" t="str">
        <f aca="false">IF(LEN(A2093)=0,"",INDEX('Smelter Look-up'!$A:$A,MATCH($A2093,'Smelter Look-up'!$E:$E,0)))</f>
        <v/>
      </c>
      <c r="C2093" s="212" t="str">
        <f aca="false">IF(LEN(A2093)=0,"",INDEX('Smelter Look-up'!$C:$C,MATCH($A2093,'Smelter Look-up'!$E:$E,0)))</f>
        <v/>
      </c>
      <c r="D2093" s="213"/>
      <c r="E2093" s="211" t="str">
        <f aca="true">IF(ISERROR($V2093),"",OFFSET('Smelter Look-up'!$D$4,$V2093-4,0)&amp;"")</f>
        <v/>
      </c>
      <c r="F2093" s="214" t="str">
        <f aca="true">IF(ISERROR($V2093),"",OFFSET('Smelter Look-up'!$E$4,$V2093-4,0))</f>
        <v/>
      </c>
      <c r="G2093" s="214" t="str">
        <f aca="true">IF(C2093=$X$4,IF(ISERROR($V2093),"Enter smelter details","RMI"),IF(ISERROR($V2093),"",OFFSET('Smelter Look-up'!$F$4,$V2093-4,0)))</f>
        <v/>
      </c>
      <c r="H2093" s="215" t="str">
        <f aca="true">IF(ISERROR($V2093),"",OFFSET('Smelter Look-up'!$G$4,$V2093-4,0))</f>
        <v/>
      </c>
      <c r="I2093" s="216" t="str">
        <f aca="true">IF(ISERROR($V2093),"",OFFSET('Smelter Look-up'!$H$4,$V2093-4,0))</f>
        <v/>
      </c>
      <c r="J2093" s="216" t="str">
        <f aca="true">IF(ISERROR($V2093),"",OFFSET('Smelter Look-up'!$I$4,$V2093-4,0))</f>
        <v/>
      </c>
      <c r="K2093" s="217"/>
      <c r="L2093" s="217"/>
      <c r="M2093" s="217"/>
      <c r="N2093" s="217"/>
      <c r="O2093" s="217"/>
      <c r="P2093" s="218"/>
      <c r="Q2093" s="219"/>
      <c r="R2093" s="220" t="str">
        <f aca="true">IF(ISERROR($V2093),"",OFFSET('Smelter Look-up'!$C$4,$V2093-4,0)&amp;"")</f>
        <v/>
      </c>
      <c r="S2093" s="221" t="str">
        <f aca="true">IF(B2093="","",IF(ISERROR(MATCH($E2093,CL,0)),"Unknown",INDIRECT("'C'!$A$"&amp;MATCH($E2093,CL,0)+1)))</f>
        <v/>
      </c>
      <c r="T2093" s="221" t="str">
        <f aca="true">IF(B2093="","",IF(ISERROR(MATCH($J2093,SorP!$B$1:$B$6279,0)),"",INDIRECT("'SorP'!$A$"&amp;MATCH($S2093&amp;$J2093,SorP!C:C,0))))</f>
        <v/>
      </c>
      <c r="U2093" s="222"/>
      <c r="V2093" s="223" t="e">
        <f aca="false">IF(C2093="",NA(),IF(OR(C2093="Smelter not listed",C2093="Smelter not yet identified"),MATCH($B2093&amp;$D2093,'Smelter Look-up'!$J:$J,0),MATCH($B2093&amp;$C2093,'Smelter Look-up'!$J:$J,0)))</f>
        <v>#N/A</v>
      </c>
      <c r="X2093" s="179" t="n">
        <f aca="false">IF(AND(C2093="Smelter not listed",OR(LEN(D2093)=0,LEN(E2093)=0)),1,0)</f>
        <v>0</v>
      </c>
      <c r="AB2093" s="224" t="str">
        <f aca="false">B2093&amp;C2093</f>
        <v/>
      </c>
    </row>
    <row r="2094" s="179" customFormat="true" ht="20.25" hidden="false" customHeight="false" outlineLevel="0" collapsed="false">
      <c r="A2094" s="221"/>
      <c r="B2094" s="211" t="str">
        <f aca="false">IF(LEN(A2094)=0,"",INDEX('Smelter Look-up'!$A:$A,MATCH($A2094,'Smelter Look-up'!$E:$E,0)))</f>
        <v/>
      </c>
      <c r="C2094" s="212" t="str">
        <f aca="false">IF(LEN(A2094)=0,"",INDEX('Smelter Look-up'!$C:$C,MATCH($A2094,'Smelter Look-up'!$E:$E,0)))</f>
        <v/>
      </c>
      <c r="D2094" s="213"/>
      <c r="E2094" s="211" t="str">
        <f aca="true">IF(ISERROR($V2094),"",OFFSET('Smelter Look-up'!$D$4,$V2094-4,0)&amp;"")</f>
        <v/>
      </c>
      <c r="F2094" s="214" t="str">
        <f aca="true">IF(ISERROR($V2094),"",OFFSET('Smelter Look-up'!$E$4,$V2094-4,0))</f>
        <v/>
      </c>
      <c r="G2094" s="214" t="str">
        <f aca="true">IF(C2094=$X$4,IF(ISERROR($V2094),"Enter smelter details","RMI"),IF(ISERROR($V2094),"",OFFSET('Smelter Look-up'!$F$4,$V2094-4,0)))</f>
        <v/>
      </c>
      <c r="H2094" s="215" t="str">
        <f aca="true">IF(ISERROR($V2094),"",OFFSET('Smelter Look-up'!$G$4,$V2094-4,0))</f>
        <v/>
      </c>
      <c r="I2094" s="216" t="str">
        <f aca="true">IF(ISERROR($V2094),"",OFFSET('Smelter Look-up'!$H$4,$V2094-4,0))</f>
        <v/>
      </c>
      <c r="J2094" s="216" t="str">
        <f aca="true">IF(ISERROR($V2094),"",OFFSET('Smelter Look-up'!$I$4,$V2094-4,0))</f>
        <v/>
      </c>
      <c r="K2094" s="217"/>
      <c r="L2094" s="217"/>
      <c r="M2094" s="217"/>
      <c r="N2094" s="217"/>
      <c r="O2094" s="217"/>
      <c r="P2094" s="218"/>
      <c r="Q2094" s="219"/>
      <c r="R2094" s="220" t="str">
        <f aca="true">IF(ISERROR($V2094),"",OFFSET('Smelter Look-up'!$C$4,$V2094-4,0)&amp;"")</f>
        <v/>
      </c>
      <c r="S2094" s="221" t="str">
        <f aca="true">IF(B2094="","",IF(ISERROR(MATCH($E2094,CL,0)),"Unknown",INDIRECT("'C'!$A$"&amp;MATCH($E2094,CL,0)+1)))</f>
        <v/>
      </c>
      <c r="T2094" s="221" t="str">
        <f aca="true">IF(B2094="","",IF(ISERROR(MATCH($J2094,SorP!$B$1:$B$6279,0)),"",INDIRECT("'SorP'!$A$"&amp;MATCH($S2094&amp;$J2094,SorP!C:C,0))))</f>
        <v/>
      </c>
      <c r="U2094" s="222"/>
      <c r="V2094" s="223" t="e">
        <f aca="false">IF(C2094="",NA(),IF(OR(C2094="Smelter not listed",C2094="Smelter not yet identified"),MATCH($B2094&amp;$D2094,'Smelter Look-up'!$J:$J,0),MATCH($B2094&amp;$C2094,'Smelter Look-up'!$J:$J,0)))</f>
        <v>#N/A</v>
      </c>
      <c r="X2094" s="179" t="n">
        <f aca="false">IF(AND(C2094="Smelter not listed",OR(LEN(D2094)=0,LEN(E2094)=0)),1,0)</f>
        <v>0</v>
      </c>
      <c r="AB2094" s="224" t="str">
        <f aca="false">B2094&amp;C2094</f>
        <v/>
      </c>
    </row>
    <row r="2095" s="179" customFormat="true" ht="20.25" hidden="false" customHeight="false" outlineLevel="0" collapsed="false">
      <c r="A2095" s="221"/>
      <c r="B2095" s="211" t="str">
        <f aca="false">IF(LEN(A2095)=0,"",INDEX('Smelter Look-up'!$A:$A,MATCH($A2095,'Smelter Look-up'!$E:$E,0)))</f>
        <v/>
      </c>
      <c r="C2095" s="212" t="str">
        <f aca="false">IF(LEN(A2095)=0,"",INDEX('Smelter Look-up'!$C:$C,MATCH($A2095,'Smelter Look-up'!$E:$E,0)))</f>
        <v/>
      </c>
      <c r="D2095" s="213"/>
      <c r="E2095" s="211" t="str">
        <f aca="true">IF(ISERROR($V2095),"",OFFSET('Smelter Look-up'!$D$4,$V2095-4,0)&amp;"")</f>
        <v/>
      </c>
      <c r="F2095" s="214" t="str">
        <f aca="true">IF(ISERROR($V2095),"",OFFSET('Smelter Look-up'!$E$4,$V2095-4,0))</f>
        <v/>
      </c>
      <c r="G2095" s="214" t="str">
        <f aca="true">IF(C2095=$X$4,IF(ISERROR($V2095),"Enter smelter details","RMI"),IF(ISERROR($V2095),"",OFFSET('Smelter Look-up'!$F$4,$V2095-4,0)))</f>
        <v/>
      </c>
      <c r="H2095" s="215" t="str">
        <f aca="true">IF(ISERROR($V2095),"",OFFSET('Smelter Look-up'!$G$4,$V2095-4,0))</f>
        <v/>
      </c>
      <c r="I2095" s="216" t="str">
        <f aca="true">IF(ISERROR($V2095),"",OFFSET('Smelter Look-up'!$H$4,$V2095-4,0))</f>
        <v/>
      </c>
      <c r="J2095" s="216" t="str">
        <f aca="true">IF(ISERROR($V2095),"",OFFSET('Smelter Look-up'!$I$4,$V2095-4,0))</f>
        <v/>
      </c>
      <c r="K2095" s="217"/>
      <c r="L2095" s="217"/>
      <c r="M2095" s="217"/>
      <c r="N2095" s="217"/>
      <c r="O2095" s="217"/>
      <c r="P2095" s="218"/>
      <c r="Q2095" s="219"/>
      <c r="R2095" s="220" t="str">
        <f aca="true">IF(ISERROR($V2095),"",OFFSET('Smelter Look-up'!$C$4,$V2095-4,0)&amp;"")</f>
        <v/>
      </c>
      <c r="S2095" s="221" t="str">
        <f aca="true">IF(B2095="","",IF(ISERROR(MATCH($E2095,CL,0)),"Unknown",INDIRECT("'C'!$A$"&amp;MATCH($E2095,CL,0)+1)))</f>
        <v/>
      </c>
      <c r="T2095" s="221" t="str">
        <f aca="true">IF(B2095="","",IF(ISERROR(MATCH($J2095,SorP!$B$1:$B$6279,0)),"",INDIRECT("'SorP'!$A$"&amp;MATCH($S2095&amp;$J2095,SorP!C:C,0))))</f>
        <v/>
      </c>
      <c r="U2095" s="222"/>
      <c r="V2095" s="223" t="e">
        <f aca="false">IF(C2095="",NA(),IF(OR(C2095="Smelter not listed",C2095="Smelter not yet identified"),MATCH($B2095&amp;$D2095,'Smelter Look-up'!$J:$J,0),MATCH($B2095&amp;$C2095,'Smelter Look-up'!$J:$J,0)))</f>
        <v>#N/A</v>
      </c>
      <c r="X2095" s="179" t="n">
        <f aca="false">IF(AND(C2095="Smelter not listed",OR(LEN(D2095)=0,LEN(E2095)=0)),1,0)</f>
        <v>0</v>
      </c>
      <c r="AB2095" s="224" t="str">
        <f aca="false">B2095&amp;C2095</f>
        <v/>
      </c>
    </row>
    <row r="2096" s="179" customFormat="true" ht="20.25" hidden="false" customHeight="false" outlineLevel="0" collapsed="false">
      <c r="A2096" s="221"/>
      <c r="B2096" s="211" t="str">
        <f aca="false">IF(LEN(A2096)=0,"",INDEX('Smelter Look-up'!$A:$A,MATCH($A2096,'Smelter Look-up'!$E:$E,0)))</f>
        <v/>
      </c>
      <c r="C2096" s="212" t="str">
        <f aca="false">IF(LEN(A2096)=0,"",INDEX('Smelter Look-up'!$C:$C,MATCH($A2096,'Smelter Look-up'!$E:$E,0)))</f>
        <v/>
      </c>
      <c r="D2096" s="213"/>
      <c r="E2096" s="211" t="str">
        <f aca="true">IF(ISERROR($V2096),"",OFFSET('Smelter Look-up'!$D$4,$V2096-4,0)&amp;"")</f>
        <v/>
      </c>
      <c r="F2096" s="214" t="str">
        <f aca="true">IF(ISERROR($V2096),"",OFFSET('Smelter Look-up'!$E$4,$V2096-4,0))</f>
        <v/>
      </c>
      <c r="G2096" s="214" t="str">
        <f aca="true">IF(C2096=$X$4,IF(ISERROR($V2096),"Enter smelter details","RMI"),IF(ISERROR($V2096),"",OFFSET('Smelter Look-up'!$F$4,$V2096-4,0)))</f>
        <v/>
      </c>
      <c r="H2096" s="215" t="str">
        <f aca="true">IF(ISERROR($V2096),"",OFFSET('Smelter Look-up'!$G$4,$V2096-4,0))</f>
        <v/>
      </c>
      <c r="I2096" s="216" t="str">
        <f aca="true">IF(ISERROR($V2096),"",OFFSET('Smelter Look-up'!$H$4,$V2096-4,0))</f>
        <v/>
      </c>
      <c r="J2096" s="216" t="str">
        <f aca="true">IF(ISERROR($V2096),"",OFFSET('Smelter Look-up'!$I$4,$V2096-4,0))</f>
        <v/>
      </c>
      <c r="K2096" s="217"/>
      <c r="L2096" s="217"/>
      <c r="M2096" s="217"/>
      <c r="N2096" s="217"/>
      <c r="O2096" s="217"/>
      <c r="P2096" s="218"/>
      <c r="Q2096" s="219"/>
      <c r="R2096" s="220" t="str">
        <f aca="true">IF(ISERROR($V2096),"",OFFSET('Smelter Look-up'!$C$4,$V2096-4,0)&amp;"")</f>
        <v/>
      </c>
      <c r="S2096" s="221" t="str">
        <f aca="true">IF(B2096="","",IF(ISERROR(MATCH($E2096,CL,0)),"Unknown",INDIRECT("'C'!$A$"&amp;MATCH($E2096,CL,0)+1)))</f>
        <v/>
      </c>
      <c r="T2096" s="221" t="str">
        <f aca="true">IF(B2096="","",IF(ISERROR(MATCH($J2096,SorP!$B$1:$B$6279,0)),"",INDIRECT("'SorP'!$A$"&amp;MATCH($S2096&amp;$J2096,SorP!C:C,0))))</f>
        <v/>
      </c>
      <c r="U2096" s="222"/>
      <c r="V2096" s="223" t="e">
        <f aca="false">IF(C2096="",NA(),IF(OR(C2096="Smelter not listed",C2096="Smelter not yet identified"),MATCH($B2096&amp;$D2096,'Smelter Look-up'!$J:$J,0),MATCH($B2096&amp;$C2096,'Smelter Look-up'!$J:$J,0)))</f>
        <v>#N/A</v>
      </c>
      <c r="X2096" s="179" t="n">
        <f aca="false">IF(AND(C2096="Smelter not listed",OR(LEN(D2096)=0,LEN(E2096)=0)),1,0)</f>
        <v>0</v>
      </c>
      <c r="AB2096" s="224" t="str">
        <f aca="false">B2096&amp;C2096</f>
        <v/>
      </c>
    </row>
    <row r="2097" s="179" customFormat="true" ht="20.25" hidden="false" customHeight="false" outlineLevel="0" collapsed="false">
      <c r="A2097" s="221"/>
      <c r="B2097" s="211" t="str">
        <f aca="false">IF(LEN(A2097)=0,"",INDEX('Smelter Look-up'!$A:$A,MATCH($A2097,'Smelter Look-up'!$E:$E,0)))</f>
        <v/>
      </c>
      <c r="C2097" s="212" t="str">
        <f aca="false">IF(LEN(A2097)=0,"",INDEX('Smelter Look-up'!$C:$C,MATCH($A2097,'Smelter Look-up'!$E:$E,0)))</f>
        <v/>
      </c>
      <c r="D2097" s="213"/>
      <c r="E2097" s="211" t="str">
        <f aca="true">IF(ISERROR($V2097),"",OFFSET('Smelter Look-up'!$D$4,$V2097-4,0)&amp;"")</f>
        <v/>
      </c>
      <c r="F2097" s="214" t="str">
        <f aca="true">IF(ISERROR($V2097),"",OFFSET('Smelter Look-up'!$E$4,$V2097-4,0))</f>
        <v/>
      </c>
      <c r="G2097" s="214" t="str">
        <f aca="true">IF(C2097=$X$4,IF(ISERROR($V2097),"Enter smelter details","RMI"),IF(ISERROR($V2097),"",OFFSET('Smelter Look-up'!$F$4,$V2097-4,0)))</f>
        <v/>
      </c>
      <c r="H2097" s="215" t="str">
        <f aca="true">IF(ISERROR($V2097),"",OFFSET('Smelter Look-up'!$G$4,$V2097-4,0))</f>
        <v/>
      </c>
      <c r="I2097" s="216" t="str">
        <f aca="true">IF(ISERROR($V2097),"",OFFSET('Smelter Look-up'!$H$4,$V2097-4,0))</f>
        <v/>
      </c>
      <c r="J2097" s="216" t="str">
        <f aca="true">IF(ISERROR($V2097),"",OFFSET('Smelter Look-up'!$I$4,$V2097-4,0))</f>
        <v/>
      </c>
      <c r="K2097" s="217"/>
      <c r="L2097" s="217"/>
      <c r="M2097" s="217"/>
      <c r="N2097" s="217"/>
      <c r="O2097" s="217"/>
      <c r="P2097" s="218"/>
      <c r="Q2097" s="219"/>
      <c r="R2097" s="220" t="str">
        <f aca="true">IF(ISERROR($V2097),"",OFFSET('Smelter Look-up'!$C$4,$V2097-4,0)&amp;"")</f>
        <v/>
      </c>
      <c r="S2097" s="221" t="str">
        <f aca="true">IF(B2097="","",IF(ISERROR(MATCH($E2097,CL,0)),"Unknown",INDIRECT("'C'!$A$"&amp;MATCH($E2097,CL,0)+1)))</f>
        <v/>
      </c>
      <c r="T2097" s="221" t="str">
        <f aca="true">IF(B2097="","",IF(ISERROR(MATCH($J2097,SorP!$B$1:$B$6279,0)),"",INDIRECT("'SorP'!$A$"&amp;MATCH($S2097&amp;$J2097,SorP!C:C,0))))</f>
        <v/>
      </c>
      <c r="U2097" s="222"/>
      <c r="V2097" s="223" t="e">
        <f aca="false">IF(C2097="",NA(),IF(OR(C2097="Smelter not listed",C2097="Smelter not yet identified"),MATCH($B2097&amp;$D2097,'Smelter Look-up'!$J:$J,0),MATCH($B2097&amp;$C2097,'Smelter Look-up'!$J:$J,0)))</f>
        <v>#N/A</v>
      </c>
      <c r="X2097" s="179" t="n">
        <f aca="false">IF(AND(C2097="Smelter not listed",OR(LEN(D2097)=0,LEN(E2097)=0)),1,0)</f>
        <v>0</v>
      </c>
      <c r="AB2097" s="224" t="str">
        <f aca="false">B2097&amp;C2097</f>
        <v/>
      </c>
    </row>
    <row r="2098" s="179" customFormat="true" ht="20.25" hidden="false" customHeight="false" outlineLevel="0" collapsed="false">
      <c r="A2098" s="221"/>
      <c r="B2098" s="211" t="str">
        <f aca="false">IF(LEN(A2098)=0,"",INDEX('Smelter Look-up'!$A:$A,MATCH($A2098,'Smelter Look-up'!$E:$E,0)))</f>
        <v/>
      </c>
      <c r="C2098" s="212" t="str">
        <f aca="false">IF(LEN(A2098)=0,"",INDEX('Smelter Look-up'!$C:$C,MATCH($A2098,'Smelter Look-up'!$E:$E,0)))</f>
        <v/>
      </c>
      <c r="D2098" s="213"/>
      <c r="E2098" s="211" t="str">
        <f aca="true">IF(ISERROR($V2098),"",OFFSET('Smelter Look-up'!$D$4,$V2098-4,0)&amp;"")</f>
        <v/>
      </c>
      <c r="F2098" s="214" t="str">
        <f aca="true">IF(ISERROR($V2098),"",OFFSET('Smelter Look-up'!$E$4,$V2098-4,0))</f>
        <v/>
      </c>
      <c r="G2098" s="214" t="str">
        <f aca="true">IF(C2098=$X$4,IF(ISERROR($V2098),"Enter smelter details","RMI"),IF(ISERROR($V2098),"",OFFSET('Smelter Look-up'!$F$4,$V2098-4,0)))</f>
        <v/>
      </c>
      <c r="H2098" s="215" t="str">
        <f aca="true">IF(ISERROR($V2098),"",OFFSET('Smelter Look-up'!$G$4,$V2098-4,0))</f>
        <v/>
      </c>
      <c r="I2098" s="216" t="str">
        <f aca="true">IF(ISERROR($V2098),"",OFFSET('Smelter Look-up'!$H$4,$V2098-4,0))</f>
        <v/>
      </c>
      <c r="J2098" s="216" t="str">
        <f aca="true">IF(ISERROR($V2098),"",OFFSET('Smelter Look-up'!$I$4,$V2098-4,0))</f>
        <v/>
      </c>
      <c r="K2098" s="217"/>
      <c r="L2098" s="217"/>
      <c r="M2098" s="217"/>
      <c r="N2098" s="217"/>
      <c r="O2098" s="217"/>
      <c r="P2098" s="218"/>
      <c r="Q2098" s="219"/>
      <c r="R2098" s="220" t="str">
        <f aca="true">IF(ISERROR($V2098),"",OFFSET('Smelter Look-up'!$C$4,$V2098-4,0)&amp;"")</f>
        <v/>
      </c>
      <c r="S2098" s="221" t="str">
        <f aca="true">IF(B2098="","",IF(ISERROR(MATCH($E2098,CL,0)),"Unknown",INDIRECT("'C'!$A$"&amp;MATCH($E2098,CL,0)+1)))</f>
        <v/>
      </c>
      <c r="T2098" s="221" t="str">
        <f aca="true">IF(B2098="","",IF(ISERROR(MATCH($J2098,SorP!$B$1:$B$6279,0)),"",INDIRECT("'SorP'!$A$"&amp;MATCH($S2098&amp;$J2098,SorP!C:C,0))))</f>
        <v/>
      </c>
      <c r="U2098" s="222"/>
      <c r="V2098" s="223" t="e">
        <f aca="false">IF(C2098="",NA(),IF(OR(C2098="Smelter not listed",C2098="Smelter not yet identified"),MATCH($B2098&amp;$D2098,'Smelter Look-up'!$J:$J,0),MATCH($B2098&amp;$C2098,'Smelter Look-up'!$J:$J,0)))</f>
        <v>#N/A</v>
      </c>
      <c r="X2098" s="179" t="n">
        <f aca="false">IF(AND(C2098="Smelter not listed",OR(LEN(D2098)=0,LEN(E2098)=0)),1,0)</f>
        <v>0</v>
      </c>
      <c r="AB2098" s="224" t="str">
        <f aca="false">B2098&amp;C2098</f>
        <v/>
      </c>
    </row>
    <row r="2099" s="179" customFormat="true" ht="20.25" hidden="false" customHeight="false" outlineLevel="0" collapsed="false">
      <c r="A2099" s="221"/>
      <c r="B2099" s="211" t="str">
        <f aca="false">IF(LEN(A2099)=0,"",INDEX('Smelter Look-up'!$A:$A,MATCH($A2099,'Smelter Look-up'!$E:$E,0)))</f>
        <v/>
      </c>
      <c r="C2099" s="212" t="str">
        <f aca="false">IF(LEN(A2099)=0,"",INDEX('Smelter Look-up'!$C:$C,MATCH($A2099,'Smelter Look-up'!$E:$E,0)))</f>
        <v/>
      </c>
      <c r="D2099" s="213"/>
      <c r="E2099" s="211" t="str">
        <f aca="true">IF(ISERROR($V2099),"",OFFSET('Smelter Look-up'!$D$4,$V2099-4,0)&amp;"")</f>
        <v/>
      </c>
      <c r="F2099" s="214" t="str">
        <f aca="true">IF(ISERROR($V2099),"",OFFSET('Smelter Look-up'!$E$4,$V2099-4,0))</f>
        <v/>
      </c>
      <c r="G2099" s="214" t="str">
        <f aca="true">IF(C2099=$X$4,IF(ISERROR($V2099),"Enter smelter details","RMI"),IF(ISERROR($V2099),"",OFFSET('Smelter Look-up'!$F$4,$V2099-4,0)))</f>
        <v/>
      </c>
      <c r="H2099" s="215" t="str">
        <f aca="true">IF(ISERROR($V2099),"",OFFSET('Smelter Look-up'!$G$4,$V2099-4,0))</f>
        <v/>
      </c>
      <c r="I2099" s="216" t="str">
        <f aca="true">IF(ISERROR($V2099),"",OFFSET('Smelter Look-up'!$H$4,$V2099-4,0))</f>
        <v/>
      </c>
      <c r="J2099" s="216" t="str">
        <f aca="true">IF(ISERROR($V2099),"",OFFSET('Smelter Look-up'!$I$4,$V2099-4,0))</f>
        <v/>
      </c>
      <c r="K2099" s="217"/>
      <c r="L2099" s="217"/>
      <c r="M2099" s="217"/>
      <c r="N2099" s="217"/>
      <c r="O2099" s="217"/>
      <c r="P2099" s="218"/>
      <c r="Q2099" s="219"/>
      <c r="R2099" s="220" t="str">
        <f aca="true">IF(ISERROR($V2099),"",OFFSET('Smelter Look-up'!$C$4,$V2099-4,0)&amp;"")</f>
        <v/>
      </c>
      <c r="S2099" s="221" t="str">
        <f aca="true">IF(B2099="","",IF(ISERROR(MATCH($E2099,CL,0)),"Unknown",INDIRECT("'C'!$A$"&amp;MATCH($E2099,CL,0)+1)))</f>
        <v/>
      </c>
      <c r="T2099" s="221" t="str">
        <f aca="true">IF(B2099="","",IF(ISERROR(MATCH($J2099,SorP!$B$1:$B$6279,0)),"",INDIRECT("'SorP'!$A$"&amp;MATCH($S2099&amp;$J2099,SorP!C:C,0))))</f>
        <v/>
      </c>
      <c r="U2099" s="222"/>
      <c r="V2099" s="223" t="e">
        <f aca="false">IF(C2099="",NA(),IF(OR(C2099="Smelter not listed",C2099="Smelter not yet identified"),MATCH($B2099&amp;$D2099,'Smelter Look-up'!$J:$J,0),MATCH($B2099&amp;$C2099,'Smelter Look-up'!$J:$J,0)))</f>
        <v>#N/A</v>
      </c>
      <c r="X2099" s="179" t="n">
        <f aca="false">IF(AND(C2099="Smelter not listed",OR(LEN(D2099)=0,LEN(E2099)=0)),1,0)</f>
        <v>0</v>
      </c>
      <c r="AB2099" s="224" t="str">
        <f aca="false">B2099&amp;C2099</f>
        <v/>
      </c>
    </row>
    <row r="2100" s="179" customFormat="true" ht="20.25" hidden="false" customHeight="false" outlineLevel="0" collapsed="false">
      <c r="A2100" s="221"/>
      <c r="B2100" s="211" t="str">
        <f aca="false">IF(LEN(A2100)=0,"",INDEX('Smelter Look-up'!$A:$A,MATCH($A2100,'Smelter Look-up'!$E:$E,0)))</f>
        <v/>
      </c>
      <c r="C2100" s="212" t="str">
        <f aca="false">IF(LEN(A2100)=0,"",INDEX('Smelter Look-up'!$C:$C,MATCH($A2100,'Smelter Look-up'!$E:$E,0)))</f>
        <v/>
      </c>
      <c r="D2100" s="213"/>
      <c r="E2100" s="211" t="str">
        <f aca="true">IF(ISERROR($V2100),"",OFFSET('Smelter Look-up'!$D$4,$V2100-4,0)&amp;"")</f>
        <v/>
      </c>
      <c r="F2100" s="214" t="str">
        <f aca="true">IF(ISERROR($V2100),"",OFFSET('Smelter Look-up'!$E$4,$V2100-4,0))</f>
        <v/>
      </c>
      <c r="G2100" s="214" t="str">
        <f aca="true">IF(C2100=$X$4,IF(ISERROR($V2100),"Enter smelter details","RMI"),IF(ISERROR($V2100),"",OFFSET('Smelter Look-up'!$F$4,$V2100-4,0)))</f>
        <v/>
      </c>
      <c r="H2100" s="215" t="str">
        <f aca="true">IF(ISERROR($V2100),"",OFFSET('Smelter Look-up'!$G$4,$V2100-4,0))</f>
        <v/>
      </c>
      <c r="I2100" s="216" t="str">
        <f aca="true">IF(ISERROR($V2100),"",OFFSET('Smelter Look-up'!$H$4,$V2100-4,0))</f>
        <v/>
      </c>
      <c r="J2100" s="216" t="str">
        <f aca="true">IF(ISERROR($V2100),"",OFFSET('Smelter Look-up'!$I$4,$V2100-4,0))</f>
        <v/>
      </c>
      <c r="K2100" s="217"/>
      <c r="L2100" s="217"/>
      <c r="M2100" s="217"/>
      <c r="N2100" s="217"/>
      <c r="O2100" s="217"/>
      <c r="P2100" s="218"/>
      <c r="Q2100" s="219"/>
      <c r="R2100" s="220" t="str">
        <f aca="true">IF(ISERROR($V2100),"",OFFSET('Smelter Look-up'!$C$4,$V2100-4,0)&amp;"")</f>
        <v/>
      </c>
      <c r="S2100" s="221" t="str">
        <f aca="true">IF(B2100="","",IF(ISERROR(MATCH($E2100,CL,0)),"Unknown",INDIRECT("'C'!$A$"&amp;MATCH($E2100,CL,0)+1)))</f>
        <v/>
      </c>
      <c r="T2100" s="221" t="str">
        <f aca="true">IF(B2100="","",IF(ISERROR(MATCH($J2100,SorP!$B$1:$B$6279,0)),"",INDIRECT("'SorP'!$A$"&amp;MATCH($S2100&amp;$J2100,SorP!C:C,0))))</f>
        <v/>
      </c>
      <c r="U2100" s="222"/>
      <c r="V2100" s="223" t="e">
        <f aca="false">IF(C2100="",NA(),IF(OR(C2100="Smelter not listed",C2100="Smelter not yet identified"),MATCH($B2100&amp;$D2100,'Smelter Look-up'!$J:$J,0),MATCH($B2100&amp;$C2100,'Smelter Look-up'!$J:$J,0)))</f>
        <v>#N/A</v>
      </c>
      <c r="X2100" s="179" t="n">
        <f aca="false">IF(AND(C2100="Smelter not listed",OR(LEN(D2100)=0,LEN(E2100)=0)),1,0)</f>
        <v>0</v>
      </c>
      <c r="AB2100" s="224" t="str">
        <f aca="false">B2100&amp;C2100</f>
        <v/>
      </c>
    </row>
    <row r="2101" s="179" customFormat="true" ht="20.25" hidden="false" customHeight="false" outlineLevel="0" collapsed="false">
      <c r="A2101" s="221"/>
      <c r="B2101" s="211" t="str">
        <f aca="false">IF(LEN(A2101)=0,"",INDEX('Smelter Look-up'!$A:$A,MATCH($A2101,'Smelter Look-up'!$E:$E,0)))</f>
        <v/>
      </c>
      <c r="C2101" s="212" t="str">
        <f aca="false">IF(LEN(A2101)=0,"",INDEX('Smelter Look-up'!$C:$C,MATCH($A2101,'Smelter Look-up'!$E:$E,0)))</f>
        <v/>
      </c>
      <c r="D2101" s="213"/>
      <c r="E2101" s="211" t="str">
        <f aca="true">IF(ISERROR($V2101),"",OFFSET('Smelter Look-up'!$D$4,$V2101-4,0)&amp;"")</f>
        <v/>
      </c>
      <c r="F2101" s="214" t="str">
        <f aca="true">IF(ISERROR($V2101),"",OFFSET('Smelter Look-up'!$E$4,$V2101-4,0))</f>
        <v/>
      </c>
      <c r="G2101" s="214" t="str">
        <f aca="true">IF(C2101=$X$4,IF(ISERROR($V2101),"Enter smelter details","RMI"),IF(ISERROR($V2101),"",OFFSET('Smelter Look-up'!$F$4,$V2101-4,0)))</f>
        <v/>
      </c>
      <c r="H2101" s="215" t="str">
        <f aca="true">IF(ISERROR($V2101),"",OFFSET('Smelter Look-up'!$G$4,$V2101-4,0))</f>
        <v/>
      </c>
      <c r="I2101" s="216" t="str">
        <f aca="true">IF(ISERROR($V2101),"",OFFSET('Smelter Look-up'!$H$4,$V2101-4,0))</f>
        <v/>
      </c>
      <c r="J2101" s="216" t="str">
        <f aca="true">IF(ISERROR($V2101),"",OFFSET('Smelter Look-up'!$I$4,$V2101-4,0))</f>
        <v/>
      </c>
      <c r="K2101" s="217"/>
      <c r="L2101" s="217"/>
      <c r="M2101" s="217"/>
      <c r="N2101" s="217"/>
      <c r="O2101" s="217"/>
      <c r="P2101" s="218"/>
      <c r="Q2101" s="219"/>
      <c r="R2101" s="220" t="str">
        <f aca="true">IF(ISERROR($V2101),"",OFFSET('Smelter Look-up'!$C$4,$V2101-4,0)&amp;"")</f>
        <v/>
      </c>
      <c r="S2101" s="221" t="str">
        <f aca="true">IF(B2101="","",IF(ISERROR(MATCH($E2101,CL,0)),"Unknown",INDIRECT("'C'!$A$"&amp;MATCH($E2101,CL,0)+1)))</f>
        <v/>
      </c>
      <c r="T2101" s="221" t="str">
        <f aca="true">IF(B2101="","",IF(ISERROR(MATCH($J2101,SorP!$B$1:$B$6279,0)),"",INDIRECT("'SorP'!$A$"&amp;MATCH($S2101&amp;$J2101,SorP!C:C,0))))</f>
        <v/>
      </c>
      <c r="U2101" s="222"/>
      <c r="V2101" s="223" t="e">
        <f aca="false">IF(C2101="",NA(),IF(OR(C2101="Smelter not listed",C2101="Smelter not yet identified"),MATCH($B2101&amp;$D2101,'Smelter Look-up'!$J:$J,0),MATCH($B2101&amp;$C2101,'Smelter Look-up'!$J:$J,0)))</f>
        <v>#N/A</v>
      </c>
      <c r="X2101" s="179" t="n">
        <f aca="false">IF(AND(C2101="Smelter not listed",OR(LEN(D2101)=0,LEN(E2101)=0)),1,0)</f>
        <v>0</v>
      </c>
      <c r="AB2101" s="224" t="str">
        <f aca="false">B2101&amp;C2101</f>
        <v/>
      </c>
    </row>
    <row r="2102" s="179" customFormat="true" ht="20.25" hidden="false" customHeight="false" outlineLevel="0" collapsed="false">
      <c r="A2102" s="221"/>
      <c r="B2102" s="211" t="str">
        <f aca="false">IF(LEN(A2102)=0,"",INDEX('Smelter Look-up'!$A:$A,MATCH($A2102,'Smelter Look-up'!$E:$E,0)))</f>
        <v/>
      </c>
      <c r="C2102" s="212" t="str">
        <f aca="false">IF(LEN(A2102)=0,"",INDEX('Smelter Look-up'!$C:$C,MATCH($A2102,'Smelter Look-up'!$E:$E,0)))</f>
        <v/>
      </c>
      <c r="D2102" s="213"/>
      <c r="E2102" s="211" t="str">
        <f aca="true">IF(ISERROR($V2102),"",OFFSET('Smelter Look-up'!$D$4,$V2102-4,0)&amp;"")</f>
        <v/>
      </c>
      <c r="F2102" s="214" t="str">
        <f aca="true">IF(ISERROR($V2102),"",OFFSET('Smelter Look-up'!$E$4,$V2102-4,0))</f>
        <v/>
      </c>
      <c r="G2102" s="214" t="str">
        <f aca="true">IF(C2102=$X$4,IF(ISERROR($V2102),"Enter smelter details","RMI"),IF(ISERROR($V2102),"",OFFSET('Smelter Look-up'!$F$4,$V2102-4,0)))</f>
        <v/>
      </c>
      <c r="H2102" s="215" t="str">
        <f aca="true">IF(ISERROR($V2102),"",OFFSET('Smelter Look-up'!$G$4,$V2102-4,0))</f>
        <v/>
      </c>
      <c r="I2102" s="216" t="str">
        <f aca="true">IF(ISERROR($V2102),"",OFFSET('Smelter Look-up'!$H$4,$V2102-4,0))</f>
        <v/>
      </c>
      <c r="J2102" s="216" t="str">
        <f aca="true">IF(ISERROR($V2102),"",OFFSET('Smelter Look-up'!$I$4,$V2102-4,0))</f>
        <v/>
      </c>
      <c r="K2102" s="217"/>
      <c r="L2102" s="217"/>
      <c r="M2102" s="217"/>
      <c r="N2102" s="217"/>
      <c r="O2102" s="217"/>
      <c r="P2102" s="218"/>
      <c r="Q2102" s="219"/>
      <c r="R2102" s="220" t="str">
        <f aca="true">IF(ISERROR($V2102),"",OFFSET('Smelter Look-up'!$C$4,$V2102-4,0)&amp;"")</f>
        <v/>
      </c>
      <c r="S2102" s="221" t="str">
        <f aca="true">IF(B2102="","",IF(ISERROR(MATCH($E2102,CL,0)),"Unknown",INDIRECT("'C'!$A$"&amp;MATCH($E2102,CL,0)+1)))</f>
        <v/>
      </c>
      <c r="T2102" s="221" t="str">
        <f aca="true">IF(B2102="","",IF(ISERROR(MATCH($J2102,SorP!$B$1:$B$6279,0)),"",INDIRECT("'SorP'!$A$"&amp;MATCH($S2102&amp;$J2102,SorP!C:C,0))))</f>
        <v/>
      </c>
      <c r="U2102" s="222"/>
      <c r="V2102" s="223" t="e">
        <f aca="false">IF(C2102="",NA(),IF(OR(C2102="Smelter not listed",C2102="Smelter not yet identified"),MATCH($B2102&amp;$D2102,'Smelter Look-up'!$J:$J,0),MATCH($B2102&amp;$C2102,'Smelter Look-up'!$J:$J,0)))</f>
        <v>#N/A</v>
      </c>
      <c r="X2102" s="179" t="n">
        <f aca="false">IF(AND(C2102="Smelter not listed",OR(LEN(D2102)=0,LEN(E2102)=0)),1,0)</f>
        <v>0</v>
      </c>
      <c r="AB2102" s="224" t="str">
        <f aca="false">B2102&amp;C2102</f>
        <v/>
      </c>
    </row>
    <row r="2103" s="179" customFormat="true" ht="20.25" hidden="false" customHeight="false" outlineLevel="0" collapsed="false">
      <c r="A2103" s="221"/>
      <c r="B2103" s="211" t="str">
        <f aca="false">IF(LEN(A2103)=0,"",INDEX('Smelter Look-up'!$A:$A,MATCH($A2103,'Smelter Look-up'!$E:$E,0)))</f>
        <v/>
      </c>
      <c r="C2103" s="212" t="str">
        <f aca="false">IF(LEN(A2103)=0,"",INDEX('Smelter Look-up'!$C:$C,MATCH($A2103,'Smelter Look-up'!$E:$E,0)))</f>
        <v/>
      </c>
      <c r="D2103" s="213"/>
      <c r="E2103" s="211" t="str">
        <f aca="true">IF(ISERROR($V2103),"",OFFSET('Smelter Look-up'!$D$4,$V2103-4,0)&amp;"")</f>
        <v/>
      </c>
      <c r="F2103" s="214" t="str">
        <f aca="true">IF(ISERROR($V2103),"",OFFSET('Smelter Look-up'!$E$4,$V2103-4,0))</f>
        <v/>
      </c>
      <c r="G2103" s="214" t="str">
        <f aca="true">IF(C2103=$X$4,IF(ISERROR($V2103),"Enter smelter details","RMI"),IF(ISERROR($V2103),"",OFFSET('Smelter Look-up'!$F$4,$V2103-4,0)))</f>
        <v/>
      </c>
      <c r="H2103" s="215" t="str">
        <f aca="true">IF(ISERROR($V2103),"",OFFSET('Smelter Look-up'!$G$4,$V2103-4,0))</f>
        <v/>
      </c>
      <c r="I2103" s="216" t="str">
        <f aca="true">IF(ISERROR($V2103),"",OFFSET('Smelter Look-up'!$H$4,$V2103-4,0))</f>
        <v/>
      </c>
      <c r="J2103" s="216" t="str">
        <f aca="true">IF(ISERROR($V2103),"",OFFSET('Smelter Look-up'!$I$4,$V2103-4,0))</f>
        <v/>
      </c>
      <c r="K2103" s="217"/>
      <c r="L2103" s="217"/>
      <c r="M2103" s="217"/>
      <c r="N2103" s="217"/>
      <c r="O2103" s="217"/>
      <c r="P2103" s="218"/>
      <c r="Q2103" s="219"/>
      <c r="R2103" s="220" t="str">
        <f aca="true">IF(ISERROR($V2103),"",OFFSET('Smelter Look-up'!$C$4,$V2103-4,0)&amp;"")</f>
        <v/>
      </c>
      <c r="S2103" s="221" t="str">
        <f aca="true">IF(B2103="","",IF(ISERROR(MATCH($E2103,CL,0)),"Unknown",INDIRECT("'C'!$A$"&amp;MATCH($E2103,CL,0)+1)))</f>
        <v/>
      </c>
      <c r="T2103" s="221" t="str">
        <f aca="true">IF(B2103="","",IF(ISERROR(MATCH($J2103,SorP!$B$1:$B$6279,0)),"",INDIRECT("'SorP'!$A$"&amp;MATCH($S2103&amp;$J2103,SorP!C:C,0))))</f>
        <v/>
      </c>
      <c r="U2103" s="222"/>
      <c r="V2103" s="223" t="e">
        <f aca="false">IF(C2103="",NA(),IF(OR(C2103="Smelter not listed",C2103="Smelter not yet identified"),MATCH($B2103&amp;$D2103,'Smelter Look-up'!$J:$J,0),MATCH($B2103&amp;$C2103,'Smelter Look-up'!$J:$J,0)))</f>
        <v>#N/A</v>
      </c>
      <c r="X2103" s="179" t="n">
        <f aca="false">IF(AND(C2103="Smelter not listed",OR(LEN(D2103)=0,LEN(E2103)=0)),1,0)</f>
        <v>0</v>
      </c>
      <c r="AB2103" s="224" t="str">
        <f aca="false">B2103&amp;C2103</f>
        <v/>
      </c>
    </row>
    <row r="2104" s="179" customFormat="true" ht="20.25" hidden="false" customHeight="false" outlineLevel="0" collapsed="false">
      <c r="A2104" s="221"/>
      <c r="B2104" s="211" t="str">
        <f aca="false">IF(LEN(A2104)=0,"",INDEX('Smelter Look-up'!$A:$A,MATCH($A2104,'Smelter Look-up'!$E:$E,0)))</f>
        <v/>
      </c>
      <c r="C2104" s="212" t="str">
        <f aca="false">IF(LEN(A2104)=0,"",INDEX('Smelter Look-up'!$C:$C,MATCH($A2104,'Smelter Look-up'!$E:$E,0)))</f>
        <v/>
      </c>
      <c r="D2104" s="213"/>
      <c r="E2104" s="211" t="str">
        <f aca="true">IF(ISERROR($V2104),"",OFFSET('Smelter Look-up'!$D$4,$V2104-4,0)&amp;"")</f>
        <v/>
      </c>
      <c r="F2104" s="214" t="str">
        <f aca="true">IF(ISERROR($V2104),"",OFFSET('Smelter Look-up'!$E$4,$V2104-4,0))</f>
        <v/>
      </c>
      <c r="G2104" s="214" t="str">
        <f aca="true">IF(C2104=$X$4,IF(ISERROR($V2104),"Enter smelter details","RMI"),IF(ISERROR($V2104),"",OFFSET('Smelter Look-up'!$F$4,$V2104-4,0)))</f>
        <v/>
      </c>
      <c r="H2104" s="215" t="str">
        <f aca="true">IF(ISERROR($V2104),"",OFFSET('Smelter Look-up'!$G$4,$V2104-4,0))</f>
        <v/>
      </c>
      <c r="I2104" s="216" t="str">
        <f aca="true">IF(ISERROR($V2104),"",OFFSET('Smelter Look-up'!$H$4,$V2104-4,0))</f>
        <v/>
      </c>
      <c r="J2104" s="216" t="str">
        <f aca="true">IF(ISERROR($V2104),"",OFFSET('Smelter Look-up'!$I$4,$V2104-4,0))</f>
        <v/>
      </c>
      <c r="K2104" s="217"/>
      <c r="L2104" s="217"/>
      <c r="M2104" s="217"/>
      <c r="N2104" s="217"/>
      <c r="O2104" s="217"/>
      <c r="P2104" s="218"/>
      <c r="Q2104" s="219"/>
      <c r="R2104" s="220" t="str">
        <f aca="true">IF(ISERROR($V2104),"",OFFSET('Smelter Look-up'!$C$4,$V2104-4,0)&amp;"")</f>
        <v/>
      </c>
      <c r="S2104" s="221" t="str">
        <f aca="true">IF(B2104="","",IF(ISERROR(MATCH($E2104,CL,0)),"Unknown",INDIRECT("'C'!$A$"&amp;MATCH($E2104,CL,0)+1)))</f>
        <v/>
      </c>
      <c r="T2104" s="221" t="str">
        <f aca="true">IF(B2104="","",IF(ISERROR(MATCH($J2104,SorP!$B$1:$B$6279,0)),"",INDIRECT("'SorP'!$A$"&amp;MATCH($S2104&amp;$J2104,SorP!C:C,0))))</f>
        <v/>
      </c>
      <c r="U2104" s="222"/>
      <c r="V2104" s="223" t="e">
        <f aca="false">IF(C2104="",NA(),IF(OR(C2104="Smelter not listed",C2104="Smelter not yet identified"),MATCH($B2104&amp;$D2104,'Smelter Look-up'!$J:$J,0),MATCH($B2104&amp;$C2104,'Smelter Look-up'!$J:$J,0)))</f>
        <v>#N/A</v>
      </c>
      <c r="X2104" s="179" t="n">
        <f aca="false">IF(AND(C2104="Smelter not listed",OR(LEN(D2104)=0,LEN(E2104)=0)),1,0)</f>
        <v>0</v>
      </c>
      <c r="AB2104" s="224" t="str">
        <f aca="false">B2104&amp;C2104</f>
        <v/>
      </c>
    </row>
    <row r="2105" s="179" customFormat="true" ht="20.25" hidden="false" customHeight="false" outlineLevel="0" collapsed="false">
      <c r="A2105" s="221"/>
      <c r="B2105" s="211" t="str">
        <f aca="false">IF(LEN(A2105)=0,"",INDEX('Smelter Look-up'!$A:$A,MATCH($A2105,'Smelter Look-up'!$E:$E,0)))</f>
        <v/>
      </c>
      <c r="C2105" s="212" t="str">
        <f aca="false">IF(LEN(A2105)=0,"",INDEX('Smelter Look-up'!$C:$C,MATCH($A2105,'Smelter Look-up'!$E:$E,0)))</f>
        <v/>
      </c>
      <c r="D2105" s="213"/>
      <c r="E2105" s="211" t="str">
        <f aca="true">IF(ISERROR($V2105),"",OFFSET('Smelter Look-up'!$D$4,$V2105-4,0)&amp;"")</f>
        <v/>
      </c>
      <c r="F2105" s="214" t="str">
        <f aca="true">IF(ISERROR($V2105),"",OFFSET('Smelter Look-up'!$E$4,$V2105-4,0))</f>
        <v/>
      </c>
      <c r="G2105" s="214" t="str">
        <f aca="true">IF(C2105=$X$4,IF(ISERROR($V2105),"Enter smelter details","RMI"),IF(ISERROR($V2105),"",OFFSET('Smelter Look-up'!$F$4,$V2105-4,0)))</f>
        <v/>
      </c>
      <c r="H2105" s="215" t="str">
        <f aca="true">IF(ISERROR($V2105),"",OFFSET('Smelter Look-up'!$G$4,$V2105-4,0))</f>
        <v/>
      </c>
      <c r="I2105" s="216" t="str">
        <f aca="true">IF(ISERROR($V2105),"",OFFSET('Smelter Look-up'!$H$4,$V2105-4,0))</f>
        <v/>
      </c>
      <c r="J2105" s="216" t="str">
        <f aca="true">IF(ISERROR($V2105),"",OFFSET('Smelter Look-up'!$I$4,$V2105-4,0))</f>
        <v/>
      </c>
      <c r="K2105" s="217"/>
      <c r="L2105" s="217"/>
      <c r="M2105" s="217"/>
      <c r="N2105" s="217"/>
      <c r="O2105" s="217"/>
      <c r="P2105" s="218"/>
      <c r="Q2105" s="219"/>
      <c r="R2105" s="220" t="str">
        <f aca="true">IF(ISERROR($V2105),"",OFFSET('Smelter Look-up'!$C$4,$V2105-4,0)&amp;"")</f>
        <v/>
      </c>
      <c r="S2105" s="221" t="str">
        <f aca="true">IF(B2105="","",IF(ISERROR(MATCH($E2105,CL,0)),"Unknown",INDIRECT("'C'!$A$"&amp;MATCH($E2105,CL,0)+1)))</f>
        <v/>
      </c>
      <c r="T2105" s="221" t="str">
        <f aca="true">IF(B2105="","",IF(ISERROR(MATCH($J2105,SorP!$B$1:$B$6279,0)),"",INDIRECT("'SorP'!$A$"&amp;MATCH($S2105&amp;$J2105,SorP!C:C,0))))</f>
        <v/>
      </c>
      <c r="U2105" s="222"/>
      <c r="V2105" s="223" t="e">
        <f aca="false">IF(C2105="",NA(),IF(OR(C2105="Smelter not listed",C2105="Smelter not yet identified"),MATCH($B2105&amp;$D2105,'Smelter Look-up'!$J:$J,0),MATCH($B2105&amp;$C2105,'Smelter Look-up'!$J:$J,0)))</f>
        <v>#N/A</v>
      </c>
      <c r="X2105" s="179" t="n">
        <f aca="false">IF(AND(C2105="Smelter not listed",OR(LEN(D2105)=0,LEN(E2105)=0)),1,0)</f>
        <v>0</v>
      </c>
      <c r="AB2105" s="224" t="str">
        <f aca="false">B2105&amp;C2105</f>
        <v/>
      </c>
    </row>
    <row r="2106" s="179" customFormat="true" ht="20.25" hidden="false" customHeight="false" outlineLevel="0" collapsed="false">
      <c r="A2106" s="221"/>
      <c r="B2106" s="211" t="str">
        <f aca="false">IF(LEN(A2106)=0,"",INDEX('Smelter Look-up'!$A:$A,MATCH($A2106,'Smelter Look-up'!$E:$E,0)))</f>
        <v/>
      </c>
      <c r="C2106" s="212" t="str">
        <f aca="false">IF(LEN(A2106)=0,"",INDEX('Smelter Look-up'!$C:$C,MATCH($A2106,'Smelter Look-up'!$E:$E,0)))</f>
        <v/>
      </c>
      <c r="D2106" s="213"/>
      <c r="E2106" s="211" t="str">
        <f aca="true">IF(ISERROR($V2106),"",OFFSET('Smelter Look-up'!$D$4,$V2106-4,0)&amp;"")</f>
        <v/>
      </c>
      <c r="F2106" s="214" t="str">
        <f aca="true">IF(ISERROR($V2106),"",OFFSET('Smelter Look-up'!$E$4,$V2106-4,0))</f>
        <v/>
      </c>
      <c r="G2106" s="214" t="str">
        <f aca="true">IF(C2106=$X$4,IF(ISERROR($V2106),"Enter smelter details","RMI"),IF(ISERROR($V2106),"",OFFSET('Smelter Look-up'!$F$4,$V2106-4,0)))</f>
        <v/>
      </c>
      <c r="H2106" s="215" t="str">
        <f aca="true">IF(ISERROR($V2106),"",OFFSET('Smelter Look-up'!$G$4,$V2106-4,0))</f>
        <v/>
      </c>
      <c r="I2106" s="216" t="str">
        <f aca="true">IF(ISERROR($V2106),"",OFFSET('Smelter Look-up'!$H$4,$V2106-4,0))</f>
        <v/>
      </c>
      <c r="J2106" s="216" t="str">
        <f aca="true">IF(ISERROR($V2106),"",OFFSET('Smelter Look-up'!$I$4,$V2106-4,0))</f>
        <v/>
      </c>
      <c r="K2106" s="217"/>
      <c r="L2106" s="217"/>
      <c r="M2106" s="217"/>
      <c r="N2106" s="217"/>
      <c r="O2106" s="217"/>
      <c r="P2106" s="218"/>
      <c r="Q2106" s="219"/>
      <c r="R2106" s="220" t="str">
        <f aca="true">IF(ISERROR($V2106),"",OFFSET('Smelter Look-up'!$C$4,$V2106-4,0)&amp;"")</f>
        <v/>
      </c>
      <c r="S2106" s="221" t="str">
        <f aca="true">IF(B2106="","",IF(ISERROR(MATCH($E2106,CL,0)),"Unknown",INDIRECT("'C'!$A$"&amp;MATCH($E2106,CL,0)+1)))</f>
        <v/>
      </c>
      <c r="T2106" s="221" t="str">
        <f aca="true">IF(B2106="","",IF(ISERROR(MATCH($J2106,SorP!$B$1:$B$6279,0)),"",INDIRECT("'SorP'!$A$"&amp;MATCH($S2106&amp;$J2106,SorP!C:C,0))))</f>
        <v/>
      </c>
      <c r="U2106" s="222"/>
      <c r="V2106" s="223" t="e">
        <f aca="false">IF(C2106="",NA(),IF(OR(C2106="Smelter not listed",C2106="Smelter not yet identified"),MATCH($B2106&amp;$D2106,'Smelter Look-up'!$J:$J,0),MATCH($B2106&amp;$C2106,'Smelter Look-up'!$J:$J,0)))</f>
        <v>#N/A</v>
      </c>
      <c r="X2106" s="179" t="n">
        <f aca="false">IF(AND(C2106="Smelter not listed",OR(LEN(D2106)=0,LEN(E2106)=0)),1,0)</f>
        <v>0</v>
      </c>
      <c r="AB2106" s="224" t="str">
        <f aca="false">B2106&amp;C2106</f>
        <v/>
      </c>
    </row>
    <row r="2107" s="179" customFormat="true" ht="20.25" hidden="false" customHeight="false" outlineLevel="0" collapsed="false">
      <c r="A2107" s="221"/>
      <c r="B2107" s="211" t="str">
        <f aca="false">IF(LEN(A2107)=0,"",INDEX('Smelter Look-up'!$A:$A,MATCH($A2107,'Smelter Look-up'!$E:$E,0)))</f>
        <v/>
      </c>
      <c r="C2107" s="212" t="str">
        <f aca="false">IF(LEN(A2107)=0,"",INDEX('Smelter Look-up'!$C:$C,MATCH($A2107,'Smelter Look-up'!$E:$E,0)))</f>
        <v/>
      </c>
      <c r="D2107" s="213"/>
      <c r="E2107" s="211" t="str">
        <f aca="true">IF(ISERROR($V2107),"",OFFSET('Smelter Look-up'!$D$4,$V2107-4,0)&amp;"")</f>
        <v/>
      </c>
      <c r="F2107" s="214" t="str">
        <f aca="true">IF(ISERROR($V2107),"",OFFSET('Smelter Look-up'!$E$4,$V2107-4,0))</f>
        <v/>
      </c>
      <c r="G2107" s="214" t="str">
        <f aca="true">IF(C2107=$X$4,IF(ISERROR($V2107),"Enter smelter details","RMI"),IF(ISERROR($V2107),"",OFFSET('Smelter Look-up'!$F$4,$V2107-4,0)))</f>
        <v/>
      </c>
      <c r="H2107" s="215" t="str">
        <f aca="true">IF(ISERROR($V2107),"",OFFSET('Smelter Look-up'!$G$4,$V2107-4,0))</f>
        <v/>
      </c>
      <c r="I2107" s="216" t="str">
        <f aca="true">IF(ISERROR($V2107),"",OFFSET('Smelter Look-up'!$H$4,$V2107-4,0))</f>
        <v/>
      </c>
      <c r="J2107" s="216" t="str">
        <f aca="true">IF(ISERROR($V2107),"",OFFSET('Smelter Look-up'!$I$4,$V2107-4,0))</f>
        <v/>
      </c>
      <c r="K2107" s="217"/>
      <c r="L2107" s="217"/>
      <c r="M2107" s="217"/>
      <c r="N2107" s="217"/>
      <c r="O2107" s="217"/>
      <c r="P2107" s="218"/>
      <c r="Q2107" s="219"/>
      <c r="R2107" s="220" t="str">
        <f aca="true">IF(ISERROR($V2107),"",OFFSET('Smelter Look-up'!$C$4,$V2107-4,0)&amp;"")</f>
        <v/>
      </c>
      <c r="S2107" s="221" t="str">
        <f aca="true">IF(B2107="","",IF(ISERROR(MATCH($E2107,CL,0)),"Unknown",INDIRECT("'C'!$A$"&amp;MATCH($E2107,CL,0)+1)))</f>
        <v/>
      </c>
      <c r="T2107" s="221" t="str">
        <f aca="true">IF(B2107="","",IF(ISERROR(MATCH($J2107,SorP!$B$1:$B$6279,0)),"",INDIRECT("'SorP'!$A$"&amp;MATCH($S2107&amp;$J2107,SorP!C:C,0))))</f>
        <v/>
      </c>
      <c r="U2107" s="222"/>
      <c r="V2107" s="223" t="e">
        <f aca="false">IF(C2107="",NA(),IF(OR(C2107="Smelter not listed",C2107="Smelter not yet identified"),MATCH($B2107&amp;$D2107,'Smelter Look-up'!$J:$J,0),MATCH($B2107&amp;$C2107,'Smelter Look-up'!$J:$J,0)))</f>
        <v>#N/A</v>
      </c>
      <c r="X2107" s="179" t="n">
        <f aca="false">IF(AND(C2107="Smelter not listed",OR(LEN(D2107)=0,LEN(E2107)=0)),1,0)</f>
        <v>0</v>
      </c>
      <c r="AB2107" s="224" t="str">
        <f aca="false">B2107&amp;C2107</f>
        <v/>
      </c>
    </row>
    <row r="2108" s="179" customFormat="true" ht="20.25" hidden="false" customHeight="false" outlineLevel="0" collapsed="false">
      <c r="A2108" s="221"/>
      <c r="B2108" s="211" t="str">
        <f aca="false">IF(LEN(A2108)=0,"",INDEX('Smelter Look-up'!$A:$A,MATCH($A2108,'Smelter Look-up'!$E:$E,0)))</f>
        <v/>
      </c>
      <c r="C2108" s="212" t="str">
        <f aca="false">IF(LEN(A2108)=0,"",INDEX('Smelter Look-up'!$C:$C,MATCH($A2108,'Smelter Look-up'!$E:$E,0)))</f>
        <v/>
      </c>
      <c r="D2108" s="213"/>
      <c r="E2108" s="211" t="str">
        <f aca="true">IF(ISERROR($V2108),"",OFFSET('Smelter Look-up'!$D$4,$V2108-4,0)&amp;"")</f>
        <v/>
      </c>
      <c r="F2108" s="214" t="str">
        <f aca="true">IF(ISERROR($V2108),"",OFFSET('Smelter Look-up'!$E$4,$V2108-4,0))</f>
        <v/>
      </c>
      <c r="G2108" s="214" t="str">
        <f aca="true">IF(C2108=$X$4,IF(ISERROR($V2108),"Enter smelter details","RMI"),IF(ISERROR($V2108),"",OFFSET('Smelter Look-up'!$F$4,$V2108-4,0)))</f>
        <v/>
      </c>
      <c r="H2108" s="215" t="str">
        <f aca="true">IF(ISERROR($V2108),"",OFFSET('Smelter Look-up'!$G$4,$V2108-4,0))</f>
        <v/>
      </c>
      <c r="I2108" s="216" t="str">
        <f aca="true">IF(ISERROR($V2108),"",OFFSET('Smelter Look-up'!$H$4,$V2108-4,0))</f>
        <v/>
      </c>
      <c r="J2108" s="216" t="str">
        <f aca="true">IF(ISERROR($V2108),"",OFFSET('Smelter Look-up'!$I$4,$V2108-4,0))</f>
        <v/>
      </c>
      <c r="K2108" s="217"/>
      <c r="L2108" s="217"/>
      <c r="M2108" s="217"/>
      <c r="N2108" s="217"/>
      <c r="O2108" s="217"/>
      <c r="P2108" s="218"/>
      <c r="Q2108" s="219"/>
      <c r="R2108" s="220" t="str">
        <f aca="true">IF(ISERROR($V2108),"",OFFSET('Smelter Look-up'!$C$4,$V2108-4,0)&amp;"")</f>
        <v/>
      </c>
      <c r="S2108" s="221" t="str">
        <f aca="true">IF(B2108="","",IF(ISERROR(MATCH($E2108,CL,0)),"Unknown",INDIRECT("'C'!$A$"&amp;MATCH($E2108,CL,0)+1)))</f>
        <v/>
      </c>
      <c r="T2108" s="221" t="str">
        <f aca="true">IF(B2108="","",IF(ISERROR(MATCH($J2108,SorP!$B$1:$B$6279,0)),"",INDIRECT("'SorP'!$A$"&amp;MATCH($S2108&amp;$J2108,SorP!C:C,0))))</f>
        <v/>
      </c>
      <c r="U2108" s="222"/>
      <c r="V2108" s="223" t="e">
        <f aca="false">IF(C2108="",NA(),IF(OR(C2108="Smelter not listed",C2108="Smelter not yet identified"),MATCH($B2108&amp;$D2108,'Smelter Look-up'!$J:$J,0),MATCH($B2108&amp;$C2108,'Smelter Look-up'!$J:$J,0)))</f>
        <v>#N/A</v>
      </c>
      <c r="X2108" s="179" t="n">
        <f aca="false">IF(AND(C2108="Smelter not listed",OR(LEN(D2108)=0,LEN(E2108)=0)),1,0)</f>
        <v>0</v>
      </c>
      <c r="AB2108" s="224" t="str">
        <f aca="false">B2108&amp;C2108</f>
        <v/>
      </c>
    </row>
    <row r="2109" s="179" customFormat="true" ht="20.25" hidden="false" customHeight="false" outlineLevel="0" collapsed="false">
      <c r="A2109" s="221"/>
      <c r="B2109" s="211" t="str">
        <f aca="false">IF(LEN(A2109)=0,"",INDEX('Smelter Look-up'!$A:$A,MATCH($A2109,'Smelter Look-up'!$E:$E,0)))</f>
        <v/>
      </c>
      <c r="C2109" s="212" t="str">
        <f aca="false">IF(LEN(A2109)=0,"",INDEX('Smelter Look-up'!$C:$C,MATCH($A2109,'Smelter Look-up'!$E:$E,0)))</f>
        <v/>
      </c>
      <c r="D2109" s="213"/>
      <c r="E2109" s="211" t="str">
        <f aca="true">IF(ISERROR($V2109),"",OFFSET('Smelter Look-up'!$D$4,$V2109-4,0)&amp;"")</f>
        <v/>
      </c>
      <c r="F2109" s="214" t="str">
        <f aca="true">IF(ISERROR($V2109),"",OFFSET('Smelter Look-up'!$E$4,$V2109-4,0))</f>
        <v/>
      </c>
      <c r="G2109" s="214" t="str">
        <f aca="true">IF(C2109=$X$4,IF(ISERROR($V2109),"Enter smelter details","RMI"),IF(ISERROR($V2109),"",OFFSET('Smelter Look-up'!$F$4,$V2109-4,0)))</f>
        <v/>
      </c>
      <c r="H2109" s="215" t="str">
        <f aca="true">IF(ISERROR($V2109),"",OFFSET('Smelter Look-up'!$G$4,$V2109-4,0))</f>
        <v/>
      </c>
      <c r="I2109" s="216" t="str">
        <f aca="true">IF(ISERROR($V2109),"",OFFSET('Smelter Look-up'!$H$4,$V2109-4,0))</f>
        <v/>
      </c>
      <c r="J2109" s="216" t="str">
        <f aca="true">IF(ISERROR($V2109),"",OFFSET('Smelter Look-up'!$I$4,$V2109-4,0))</f>
        <v/>
      </c>
      <c r="K2109" s="217"/>
      <c r="L2109" s="217"/>
      <c r="M2109" s="217"/>
      <c r="N2109" s="217"/>
      <c r="O2109" s="217"/>
      <c r="P2109" s="218"/>
      <c r="Q2109" s="219"/>
      <c r="R2109" s="220" t="str">
        <f aca="true">IF(ISERROR($V2109),"",OFFSET('Smelter Look-up'!$C$4,$V2109-4,0)&amp;"")</f>
        <v/>
      </c>
      <c r="S2109" s="221" t="str">
        <f aca="true">IF(B2109="","",IF(ISERROR(MATCH($E2109,CL,0)),"Unknown",INDIRECT("'C'!$A$"&amp;MATCH($E2109,CL,0)+1)))</f>
        <v/>
      </c>
      <c r="T2109" s="221" t="str">
        <f aca="true">IF(B2109="","",IF(ISERROR(MATCH($J2109,SorP!$B$1:$B$6279,0)),"",INDIRECT("'SorP'!$A$"&amp;MATCH($S2109&amp;$J2109,SorP!C:C,0))))</f>
        <v/>
      </c>
      <c r="U2109" s="222"/>
      <c r="V2109" s="223" t="e">
        <f aca="false">IF(C2109="",NA(),IF(OR(C2109="Smelter not listed",C2109="Smelter not yet identified"),MATCH($B2109&amp;$D2109,'Smelter Look-up'!$J:$J,0),MATCH($B2109&amp;$C2109,'Smelter Look-up'!$J:$J,0)))</f>
        <v>#N/A</v>
      </c>
      <c r="X2109" s="179" t="n">
        <f aca="false">IF(AND(C2109="Smelter not listed",OR(LEN(D2109)=0,LEN(E2109)=0)),1,0)</f>
        <v>0</v>
      </c>
      <c r="AB2109" s="224" t="str">
        <f aca="false">B2109&amp;C2109</f>
        <v/>
      </c>
    </row>
    <row r="2110" s="179" customFormat="true" ht="20.25" hidden="false" customHeight="false" outlineLevel="0" collapsed="false">
      <c r="A2110" s="221"/>
      <c r="B2110" s="211" t="str">
        <f aca="false">IF(LEN(A2110)=0,"",INDEX('Smelter Look-up'!$A:$A,MATCH($A2110,'Smelter Look-up'!$E:$E,0)))</f>
        <v/>
      </c>
      <c r="C2110" s="212" t="str">
        <f aca="false">IF(LEN(A2110)=0,"",INDEX('Smelter Look-up'!$C:$C,MATCH($A2110,'Smelter Look-up'!$E:$E,0)))</f>
        <v/>
      </c>
      <c r="D2110" s="213"/>
      <c r="E2110" s="211" t="str">
        <f aca="true">IF(ISERROR($V2110),"",OFFSET('Smelter Look-up'!$D$4,$V2110-4,0)&amp;"")</f>
        <v/>
      </c>
      <c r="F2110" s="214" t="str">
        <f aca="true">IF(ISERROR($V2110),"",OFFSET('Smelter Look-up'!$E$4,$V2110-4,0))</f>
        <v/>
      </c>
      <c r="G2110" s="214" t="str">
        <f aca="true">IF(C2110=$X$4,IF(ISERROR($V2110),"Enter smelter details","RMI"),IF(ISERROR($V2110),"",OFFSET('Smelter Look-up'!$F$4,$V2110-4,0)))</f>
        <v/>
      </c>
      <c r="H2110" s="215" t="str">
        <f aca="true">IF(ISERROR($V2110),"",OFFSET('Smelter Look-up'!$G$4,$V2110-4,0))</f>
        <v/>
      </c>
      <c r="I2110" s="216" t="str">
        <f aca="true">IF(ISERROR($V2110),"",OFFSET('Smelter Look-up'!$H$4,$V2110-4,0))</f>
        <v/>
      </c>
      <c r="J2110" s="216" t="str">
        <f aca="true">IF(ISERROR($V2110),"",OFFSET('Smelter Look-up'!$I$4,$V2110-4,0))</f>
        <v/>
      </c>
      <c r="K2110" s="217"/>
      <c r="L2110" s="217"/>
      <c r="M2110" s="217"/>
      <c r="N2110" s="217"/>
      <c r="O2110" s="217"/>
      <c r="P2110" s="218"/>
      <c r="Q2110" s="219"/>
      <c r="R2110" s="220" t="str">
        <f aca="true">IF(ISERROR($V2110),"",OFFSET('Smelter Look-up'!$C$4,$V2110-4,0)&amp;"")</f>
        <v/>
      </c>
      <c r="S2110" s="221" t="str">
        <f aca="true">IF(B2110="","",IF(ISERROR(MATCH($E2110,CL,0)),"Unknown",INDIRECT("'C'!$A$"&amp;MATCH($E2110,CL,0)+1)))</f>
        <v/>
      </c>
      <c r="T2110" s="221" t="str">
        <f aca="true">IF(B2110="","",IF(ISERROR(MATCH($J2110,SorP!$B$1:$B$6279,0)),"",INDIRECT("'SorP'!$A$"&amp;MATCH($S2110&amp;$J2110,SorP!C:C,0))))</f>
        <v/>
      </c>
      <c r="U2110" s="222"/>
      <c r="V2110" s="223" t="e">
        <f aca="false">IF(C2110="",NA(),IF(OR(C2110="Smelter not listed",C2110="Smelter not yet identified"),MATCH($B2110&amp;$D2110,'Smelter Look-up'!$J:$J,0),MATCH($B2110&amp;$C2110,'Smelter Look-up'!$J:$J,0)))</f>
        <v>#N/A</v>
      </c>
      <c r="X2110" s="179" t="n">
        <f aca="false">IF(AND(C2110="Smelter not listed",OR(LEN(D2110)=0,LEN(E2110)=0)),1,0)</f>
        <v>0</v>
      </c>
      <c r="AB2110" s="224" t="str">
        <f aca="false">B2110&amp;C2110</f>
        <v/>
      </c>
    </row>
    <row r="2111" s="179" customFormat="true" ht="20.25" hidden="false" customHeight="false" outlineLevel="0" collapsed="false">
      <c r="A2111" s="221"/>
      <c r="B2111" s="211" t="str">
        <f aca="false">IF(LEN(A2111)=0,"",INDEX('Smelter Look-up'!$A:$A,MATCH($A2111,'Smelter Look-up'!$E:$E,0)))</f>
        <v/>
      </c>
      <c r="C2111" s="212" t="str">
        <f aca="false">IF(LEN(A2111)=0,"",INDEX('Smelter Look-up'!$C:$C,MATCH($A2111,'Smelter Look-up'!$E:$E,0)))</f>
        <v/>
      </c>
      <c r="D2111" s="213"/>
      <c r="E2111" s="211" t="str">
        <f aca="true">IF(ISERROR($V2111),"",OFFSET('Smelter Look-up'!$D$4,$V2111-4,0)&amp;"")</f>
        <v/>
      </c>
      <c r="F2111" s="214" t="str">
        <f aca="true">IF(ISERROR($V2111),"",OFFSET('Smelter Look-up'!$E$4,$V2111-4,0))</f>
        <v/>
      </c>
      <c r="G2111" s="214" t="str">
        <f aca="true">IF(C2111=$X$4,IF(ISERROR($V2111),"Enter smelter details","RMI"),IF(ISERROR($V2111),"",OFFSET('Smelter Look-up'!$F$4,$V2111-4,0)))</f>
        <v/>
      </c>
      <c r="H2111" s="215" t="str">
        <f aca="true">IF(ISERROR($V2111),"",OFFSET('Smelter Look-up'!$G$4,$V2111-4,0))</f>
        <v/>
      </c>
      <c r="I2111" s="216" t="str">
        <f aca="true">IF(ISERROR($V2111),"",OFFSET('Smelter Look-up'!$H$4,$V2111-4,0))</f>
        <v/>
      </c>
      <c r="J2111" s="216" t="str">
        <f aca="true">IF(ISERROR($V2111),"",OFFSET('Smelter Look-up'!$I$4,$V2111-4,0))</f>
        <v/>
      </c>
      <c r="K2111" s="217"/>
      <c r="L2111" s="217"/>
      <c r="M2111" s="217"/>
      <c r="N2111" s="217"/>
      <c r="O2111" s="217"/>
      <c r="P2111" s="218"/>
      <c r="Q2111" s="219"/>
      <c r="R2111" s="220" t="str">
        <f aca="true">IF(ISERROR($V2111),"",OFFSET('Smelter Look-up'!$C$4,$V2111-4,0)&amp;"")</f>
        <v/>
      </c>
      <c r="S2111" s="221" t="str">
        <f aca="true">IF(B2111="","",IF(ISERROR(MATCH($E2111,CL,0)),"Unknown",INDIRECT("'C'!$A$"&amp;MATCH($E2111,CL,0)+1)))</f>
        <v/>
      </c>
      <c r="T2111" s="221" t="str">
        <f aca="true">IF(B2111="","",IF(ISERROR(MATCH($J2111,SorP!$B$1:$B$6279,0)),"",INDIRECT("'SorP'!$A$"&amp;MATCH($S2111&amp;$J2111,SorP!C:C,0))))</f>
        <v/>
      </c>
      <c r="U2111" s="222"/>
      <c r="V2111" s="223" t="e">
        <f aca="false">IF(C2111="",NA(),IF(OR(C2111="Smelter not listed",C2111="Smelter not yet identified"),MATCH($B2111&amp;$D2111,'Smelter Look-up'!$J:$J,0),MATCH($B2111&amp;$C2111,'Smelter Look-up'!$J:$J,0)))</f>
        <v>#N/A</v>
      </c>
      <c r="X2111" s="179" t="n">
        <f aca="false">IF(AND(C2111="Smelter not listed",OR(LEN(D2111)=0,LEN(E2111)=0)),1,0)</f>
        <v>0</v>
      </c>
      <c r="AB2111" s="224" t="str">
        <f aca="false">B2111&amp;C2111</f>
        <v/>
      </c>
    </row>
    <row r="2112" s="179" customFormat="true" ht="20.25" hidden="false" customHeight="false" outlineLevel="0" collapsed="false">
      <c r="A2112" s="221"/>
      <c r="B2112" s="211" t="str">
        <f aca="false">IF(LEN(A2112)=0,"",INDEX('Smelter Look-up'!$A:$A,MATCH($A2112,'Smelter Look-up'!$E:$E,0)))</f>
        <v/>
      </c>
      <c r="C2112" s="212" t="str">
        <f aca="false">IF(LEN(A2112)=0,"",INDEX('Smelter Look-up'!$C:$C,MATCH($A2112,'Smelter Look-up'!$E:$E,0)))</f>
        <v/>
      </c>
      <c r="D2112" s="213"/>
      <c r="E2112" s="211" t="str">
        <f aca="true">IF(ISERROR($V2112),"",OFFSET('Smelter Look-up'!$D$4,$V2112-4,0)&amp;"")</f>
        <v/>
      </c>
      <c r="F2112" s="214" t="str">
        <f aca="true">IF(ISERROR($V2112),"",OFFSET('Smelter Look-up'!$E$4,$V2112-4,0))</f>
        <v/>
      </c>
      <c r="G2112" s="214" t="str">
        <f aca="true">IF(C2112=$X$4,IF(ISERROR($V2112),"Enter smelter details","RMI"),IF(ISERROR($V2112),"",OFFSET('Smelter Look-up'!$F$4,$V2112-4,0)))</f>
        <v/>
      </c>
      <c r="H2112" s="215" t="str">
        <f aca="true">IF(ISERROR($V2112),"",OFFSET('Smelter Look-up'!$G$4,$V2112-4,0))</f>
        <v/>
      </c>
      <c r="I2112" s="216" t="str">
        <f aca="true">IF(ISERROR($V2112),"",OFFSET('Smelter Look-up'!$H$4,$V2112-4,0))</f>
        <v/>
      </c>
      <c r="J2112" s="216" t="str">
        <f aca="true">IF(ISERROR($V2112),"",OFFSET('Smelter Look-up'!$I$4,$V2112-4,0))</f>
        <v/>
      </c>
      <c r="K2112" s="217"/>
      <c r="L2112" s="217"/>
      <c r="M2112" s="217"/>
      <c r="N2112" s="217"/>
      <c r="O2112" s="217"/>
      <c r="P2112" s="218"/>
      <c r="Q2112" s="219"/>
      <c r="R2112" s="220" t="str">
        <f aca="true">IF(ISERROR($V2112),"",OFFSET('Smelter Look-up'!$C$4,$V2112-4,0)&amp;"")</f>
        <v/>
      </c>
      <c r="S2112" s="221" t="str">
        <f aca="true">IF(B2112="","",IF(ISERROR(MATCH($E2112,CL,0)),"Unknown",INDIRECT("'C'!$A$"&amp;MATCH($E2112,CL,0)+1)))</f>
        <v/>
      </c>
      <c r="T2112" s="221" t="str">
        <f aca="true">IF(B2112="","",IF(ISERROR(MATCH($J2112,SorP!$B$1:$B$6279,0)),"",INDIRECT("'SorP'!$A$"&amp;MATCH($S2112&amp;$J2112,SorP!C:C,0))))</f>
        <v/>
      </c>
      <c r="U2112" s="222"/>
      <c r="V2112" s="223" t="e">
        <f aca="false">IF(C2112="",NA(),IF(OR(C2112="Smelter not listed",C2112="Smelter not yet identified"),MATCH($B2112&amp;$D2112,'Smelter Look-up'!$J:$J,0),MATCH($B2112&amp;$C2112,'Smelter Look-up'!$J:$J,0)))</f>
        <v>#N/A</v>
      </c>
      <c r="X2112" s="179" t="n">
        <f aca="false">IF(AND(C2112="Smelter not listed",OR(LEN(D2112)=0,LEN(E2112)=0)),1,0)</f>
        <v>0</v>
      </c>
      <c r="AB2112" s="224" t="str">
        <f aca="false">B2112&amp;C2112</f>
        <v/>
      </c>
    </row>
    <row r="2113" s="179" customFormat="true" ht="20.25" hidden="false" customHeight="false" outlineLevel="0" collapsed="false">
      <c r="A2113" s="221"/>
      <c r="B2113" s="211" t="str">
        <f aca="false">IF(LEN(A2113)=0,"",INDEX('Smelter Look-up'!$A:$A,MATCH($A2113,'Smelter Look-up'!$E:$E,0)))</f>
        <v/>
      </c>
      <c r="C2113" s="212" t="str">
        <f aca="false">IF(LEN(A2113)=0,"",INDEX('Smelter Look-up'!$C:$C,MATCH($A2113,'Smelter Look-up'!$E:$E,0)))</f>
        <v/>
      </c>
      <c r="D2113" s="213"/>
      <c r="E2113" s="211" t="str">
        <f aca="true">IF(ISERROR($V2113),"",OFFSET('Smelter Look-up'!$D$4,$V2113-4,0)&amp;"")</f>
        <v/>
      </c>
      <c r="F2113" s="214" t="str">
        <f aca="true">IF(ISERROR($V2113),"",OFFSET('Smelter Look-up'!$E$4,$V2113-4,0))</f>
        <v/>
      </c>
      <c r="G2113" s="214" t="str">
        <f aca="true">IF(C2113=$X$4,IF(ISERROR($V2113),"Enter smelter details","RMI"),IF(ISERROR($V2113),"",OFFSET('Smelter Look-up'!$F$4,$V2113-4,0)))</f>
        <v/>
      </c>
      <c r="H2113" s="215" t="str">
        <f aca="true">IF(ISERROR($V2113),"",OFFSET('Smelter Look-up'!$G$4,$V2113-4,0))</f>
        <v/>
      </c>
      <c r="I2113" s="216" t="str">
        <f aca="true">IF(ISERROR($V2113),"",OFFSET('Smelter Look-up'!$H$4,$V2113-4,0))</f>
        <v/>
      </c>
      <c r="J2113" s="216" t="str">
        <f aca="true">IF(ISERROR($V2113),"",OFFSET('Smelter Look-up'!$I$4,$V2113-4,0))</f>
        <v/>
      </c>
      <c r="K2113" s="217"/>
      <c r="L2113" s="217"/>
      <c r="M2113" s="217"/>
      <c r="N2113" s="217"/>
      <c r="O2113" s="217"/>
      <c r="P2113" s="218"/>
      <c r="Q2113" s="219"/>
      <c r="R2113" s="220" t="str">
        <f aca="true">IF(ISERROR($V2113),"",OFFSET('Smelter Look-up'!$C$4,$V2113-4,0)&amp;"")</f>
        <v/>
      </c>
      <c r="S2113" s="221" t="str">
        <f aca="true">IF(B2113="","",IF(ISERROR(MATCH($E2113,CL,0)),"Unknown",INDIRECT("'C'!$A$"&amp;MATCH($E2113,CL,0)+1)))</f>
        <v/>
      </c>
      <c r="T2113" s="221" t="str">
        <f aca="true">IF(B2113="","",IF(ISERROR(MATCH($J2113,SorP!$B$1:$B$6279,0)),"",INDIRECT("'SorP'!$A$"&amp;MATCH($S2113&amp;$J2113,SorP!C:C,0))))</f>
        <v/>
      </c>
      <c r="U2113" s="222"/>
      <c r="V2113" s="223" t="e">
        <f aca="false">IF(C2113="",NA(),IF(OR(C2113="Smelter not listed",C2113="Smelter not yet identified"),MATCH($B2113&amp;$D2113,'Smelter Look-up'!$J:$J,0),MATCH($B2113&amp;$C2113,'Smelter Look-up'!$J:$J,0)))</f>
        <v>#N/A</v>
      </c>
      <c r="X2113" s="179" t="n">
        <f aca="false">IF(AND(C2113="Smelter not listed",OR(LEN(D2113)=0,LEN(E2113)=0)),1,0)</f>
        <v>0</v>
      </c>
      <c r="AB2113" s="224" t="str">
        <f aca="false">B2113&amp;C2113</f>
        <v/>
      </c>
    </row>
    <row r="2114" s="179" customFormat="true" ht="20.25" hidden="false" customHeight="false" outlineLevel="0" collapsed="false">
      <c r="A2114" s="221"/>
      <c r="B2114" s="211" t="str">
        <f aca="false">IF(LEN(A2114)=0,"",INDEX('Smelter Look-up'!$A:$A,MATCH($A2114,'Smelter Look-up'!$E:$E,0)))</f>
        <v/>
      </c>
      <c r="C2114" s="212" t="str">
        <f aca="false">IF(LEN(A2114)=0,"",INDEX('Smelter Look-up'!$C:$C,MATCH($A2114,'Smelter Look-up'!$E:$E,0)))</f>
        <v/>
      </c>
      <c r="D2114" s="213"/>
      <c r="E2114" s="211" t="str">
        <f aca="true">IF(ISERROR($V2114),"",OFFSET('Smelter Look-up'!$D$4,$V2114-4,0)&amp;"")</f>
        <v/>
      </c>
      <c r="F2114" s="214" t="str">
        <f aca="true">IF(ISERROR($V2114),"",OFFSET('Smelter Look-up'!$E$4,$V2114-4,0))</f>
        <v/>
      </c>
      <c r="G2114" s="214" t="str">
        <f aca="true">IF(C2114=$X$4,IF(ISERROR($V2114),"Enter smelter details","RMI"),IF(ISERROR($V2114),"",OFFSET('Smelter Look-up'!$F$4,$V2114-4,0)))</f>
        <v/>
      </c>
      <c r="H2114" s="215" t="str">
        <f aca="true">IF(ISERROR($V2114),"",OFFSET('Smelter Look-up'!$G$4,$V2114-4,0))</f>
        <v/>
      </c>
      <c r="I2114" s="216" t="str">
        <f aca="true">IF(ISERROR($V2114),"",OFFSET('Smelter Look-up'!$H$4,$V2114-4,0))</f>
        <v/>
      </c>
      <c r="J2114" s="216" t="str">
        <f aca="true">IF(ISERROR($V2114),"",OFFSET('Smelter Look-up'!$I$4,$V2114-4,0))</f>
        <v/>
      </c>
      <c r="K2114" s="217"/>
      <c r="L2114" s="217"/>
      <c r="M2114" s="217"/>
      <c r="N2114" s="217"/>
      <c r="O2114" s="217"/>
      <c r="P2114" s="218"/>
      <c r="Q2114" s="219"/>
      <c r="R2114" s="220" t="str">
        <f aca="true">IF(ISERROR($V2114),"",OFFSET('Smelter Look-up'!$C$4,$V2114-4,0)&amp;"")</f>
        <v/>
      </c>
      <c r="S2114" s="221" t="str">
        <f aca="true">IF(B2114="","",IF(ISERROR(MATCH($E2114,CL,0)),"Unknown",INDIRECT("'C'!$A$"&amp;MATCH($E2114,CL,0)+1)))</f>
        <v/>
      </c>
      <c r="T2114" s="221" t="str">
        <f aca="true">IF(B2114="","",IF(ISERROR(MATCH($J2114,SorP!$B$1:$B$6279,0)),"",INDIRECT("'SorP'!$A$"&amp;MATCH($S2114&amp;$J2114,SorP!C:C,0))))</f>
        <v/>
      </c>
      <c r="U2114" s="222"/>
      <c r="V2114" s="223" t="e">
        <f aca="false">IF(C2114="",NA(),IF(OR(C2114="Smelter not listed",C2114="Smelter not yet identified"),MATCH($B2114&amp;$D2114,'Smelter Look-up'!$J:$J,0),MATCH($B2114&amp;$C2114,'Smelter Look-up'!$J:$J,0)))</f>
        <v>#N/A</v>
      </c>
      <c r="X2114" s="179" t="n">
        <f aca="false">IF(AND(C2114="Smelter not listed",OR(LEN(D2114)=0,LEN(E2114)=0)),1,0)</f>
        <v>0</v>
      </c>
      <c r="AB2114" s="224" t="str">
        <f aca="false">B2114&amp;C2114</f>
        <v/>
      </c>
    </row>
    <row r="2115" s="179" customFormat="true" ht="20.25" hidden="false" customHeight="false" outlineLevel="0" collapsed="false">
      <c r="A2115" s="221"/>
      <c r="B2115" s="211" t="str">
        <f aca="false">IF(LEN(A2115)=0,"",INDEX('Smelter Look-up'!$A:$A,MATCH($A2115,'Smelter Look-up'!$E:$E,0)))</f>
        <v/>
      </c>
      <c r="C2115" s="212" t="str">
        <f aca="false">IF(LEN(A2115)=0,"",INDEX('Smelter Look-up'!$C:$C,MATCH($A2115,'Smelter Look-up'!$E:$E,0)))</f>
        <v/>
      </c>
      <c r="D2115" s="213"/>
      <c r="E2115" s="211" t="str">
        <f aca="true">IF(ISERROR($V2115),"",OFFSET('Smelter Look-up'!$D$4,$V2115-4,0)&amp;"")</f>
        <v/>
      </c>
      <c r="F2115" s="214" t="str">
        <f aca="true">IF(ISERROR($V2115),"",OFFSET('Smelter Look-up'!$E$4,$V2115-4,0))</f>
        <v/>
      </c>
      <c r="G2115" s="214" t="str">
        <f aca="true">IF(C2115=$X$4,IF(ISERROR($V2115),"Enter smelter details","RMI"),IF(ISERROR($V2115),"",OFFSET('Smelter Look-up'!$F$4,$V2115-4,0)))</f>
        <v/>
      </c>
      <c r="H2115" s="215" t="str">
        <f aca="true">IF(ISERROR($V2115),"",OFFSET('Smelter Look-up'!$G$4,$V2115-4,0))</f>
        <v/>
      </c>
      <c r="I2115" s="216" t="str">
        <f aca="true">IF(ISERROR($V2115),"",OFFSET('Smelter Look-up'!$H$4,$V2115-4,0))</f>
        <v/>
      </c>
      <c r="J2115" s="216" t="str">
        <f aca="true">IF(ISERROR($V2115),"",OFFSET('Smelter Look-up'!$I$4,$V2115-4,0))</f>
        <v/>
      </c>
      <c r="K2115" s="217"/>
      <c r="L2115" s="217"/>
      <c r="M2115" s="217"/>
      <c r="N2115" s="217"/>
      <c r="O2115" s="217"/>
      <c r="P2115" s="218"/>
      <c r="Q2115" s="219"/>
      <c r="R2115" s="220" t="str">
        <f aca="true">IF(ISERROR($V2115),"",OFFSET('Smelter Look-up'!$C$4,$V2115-4,0)&amp;"")</f>
        <v/>
      </c>
      <c r="S2115" s="221" t="str">
        <f aca="true">IF(B2115="","",IF(ISERROR(MATCH($E2115,CL,0)),"Unknown",INDIRECT("'C'!$A$"&amp;MATCH($E2115,CL,0)+1)))</f>
        <v/>
      </c>
      <c r="T2115" s="221" t="str">
        <f aca="true">IF(B2115="","",IF(ISERROR(MATCH($J2115,SorP!$B$1:$B$6279,0)),"",INDIRECT("'SorP'!$A$"&amp;MATCH($S2115&amp;$J2115,SorP!C:C,0))))</f>
        <v/>
      </c>
      <c r="U2115" s="222"/>
      <c r="V2115" s="223" t="e">
        <f aca="false">IF(C2115="",NA(),IF(OR(C2115="Smelter not listed",C2115="Smelter not yet identified"),MATCH($B2115&amp;$D2115,'Smelter Look-up'!$J:$J,0),MATCH($B2115&amp;$C2115,'Smelter Look-up'!$J:$J,0)))</f>
        <v>#N/A</v>
      </c>
      <c r="X2115" s="179" t="n">
        <f aca="false">IF(AND(C2115="Smelter not listed",OR(LEN(D2115)=0,LEN(E2115)=0)),1,0)</f>
        <v>0</v>
      </c>
      <c r="AB2115" s="224" t="str">
        <f aca="false">B2115&amp;C2115</f>
        <v/>
      </c>
    </row>
    <row r="2116" s="179" customFormat="true" ht="20.25" hidden="false" customHeight="false" outlineLevel="0" collapsed="false">
      <c r="A2116" s="221"/>
      <c r="B2116" s="211" t="str">
        <f aca="false">IF(LEN(A2116)=0,"",INDEX('Smelter Look-up'!$A:$A,MATCH($A2116,'Smelter Look-up'!$E:$E,0)))</f>
        <v/>
      </c>
      <c r="C2116" s="212" t="str">
        <f aca="false">IF(LEN(A2116)=0,"",INDEX('Smelter Look-up'!$C:$C,MATCH($A2116,'Smelter Look-up'!$E:$E,0)))</f>
        <v/>
      </c>
      <c r="D2116" s="213"/>
      <c r="E2116" s="211" t="str">
        <f aca="true">IF(ISERROR($V2116),"",OFFSET('Smelter Look-up'!$D$4,$V2116-4,0)&amp;"")</f>
        <v/>
      </c>
      <c r="F2116" s="214" t="str">
        <f aca="true">IF(ISERROR($V2116),"",OFFSET('Smelter Look-up'!$E$4,$V2116-4,0))</f>
        <v/>
      </c>
      <c r="G2116" s="214" t="str">
        <f aca="true">IF(C2116=$X$4,IF(ISERROR($V2116),"Enter smelter details","RMI"),IF(ISERROR($V2116),"",OFFSET('Smelter Look-up'!$F$4,$V2116-4,0)))</f>
        <v/>
      </c>
      <c r="H2116" s="215" t="str">
        <f aca="true">IF(ISERROR($V2116),"",OFFSET('Smelter Look-up'!$G$4,$V2116-4,0))</f>
        <v/>
      </c>
      <c r="I2116" s="216" t="str">
        <f aca="true">IF(ISERROR($V2116),"",OFFSET('Smelter Look-up'!$H$4,$V2116-4,0))</f>
        <v/>
      </c>
      <c r="J2116" s="216" t="str">
        <f aca="true">IF(ISERROR($V2116),"",OFFSET('Smelter Look-up'!$I$4,$V2116-4,0))</f>
        <v/>
      </c>
      <c r="K2116" s="217"/>
      <c r="L2116" s="217"/>
      <c r="M2116" s="217"/>
      <c r="N2116" s="217"/>
      <c r="O2116" s="217"/>
      <c r="P2116" s="218"/>
      <c r="Q2116" s="219"/>
      <c r="R2116" s="220" t="str">
        <f aca="true">IF(ISERROR($V2116),"",OFFSET('Smelter Look-up'!$C$4,$V2116-4,0)&amp;"")</f>
        <v/>
      </c>
      <c r="S2116" s="221" t="str">
        <f aca="true">IF(B2116="","",IF(ISERROR(MATCH($E2116,CL,0)),"Unknown",INDIRECT("'C'!$A$"&amp;MATCH($E2116,CL,0)+1)))</f>
        <v/>
      </c>
      <c r="T2116" s="221" t="str">
        <f aca="true">IF(B2116="","",IF(ISERROR(MATCH($J2116,SorP!$B$1:$B$6279,0)),"",INDIRECT("'SorP'!$A$"&amp;MATCH($S2116&amp;$J2116,SorP!C:C,0))))</f>
        <v/>
      </c>
      <c r="U2116" s="222"/>
      <c r="V2116" s="223" t="e">
        <f aca="false">IF(C2116="",NA(),IF(OR(C2116="Smelter not listed",C2116="Smelter not yet identified"),MATCH($B2116&amp;$D2116,'Smelter Look-up'!$J:$J,0),MATCH($B2116&amp;$C2116,'Smelter Look-up'!$J:$J,0)))</f>
        <v>#N/A</v>
      </c>
      <c r="X2116" s="179" t="n">
        <f aca="false">IF(AND(C2116="Smelter not listed",OR(LEN(D2116)=0,LEN(E2116)=0)),1,0)</f>
        <v>0</v>
      </c>
      <c r="AB2116" s="224" t="str">
        <f aca="false">B2116&amp;C2116</f>
        <v/>
      </c>
    </row>
    <row r="2117" s="179" customFormat="true" ht="20.25" hidden="false" customHeight="false" outlineLevel="0" collapsed="false">
      <c r="A2117" s="221"/>
      <c r="B2117" s="211" t="str">
        <f aca="false">IF(LEN(A2117)=0,"",INDEX('Smelter Look-up'!$A:$A,MATCH($A2117,'Smelter Look-up'!$E:$E,0)))</f>
        <v/>
      </c>
      <c r="C2117" s="212" t="str">
        <f aca="false">IF(LEN(A2117)=0,"",INDEX('Smelter Look-up'!$C:$C,MATCH($A2117,'Smelter Look-up'!$E:$E,0)))</f>
        <v/>
      </c>
      <c r="D2117" s="213"/>
      <c r="E2117" s="211" t="str">
        <f aca="true">IF(ISERROR($V2117),"",OFFSET('Smelter Look-up'!$D$4,$V2117-4,0)&amp;"")</f>
        <v/>
      </c>
      <c r="F2117" s="214" t="str">
        <f aca="true">IF(ISERROR($V2117),"",OFFSET('Smelter Look-up'!$E$4,$V2117-4,0))</f>
        <v/>
      </c>
      <c r="G2117" s="214" t="str">
        <f aca="true">IF(C2117=$X$4,IF(ISERROR($V2117),"Enter smelter details","RMI"),IF(ISERROR($V2117),"",OFFSET('Smelter Look-up'!$F$4,$V2117-4,0)))</f>
        <v/>
      </c>
      <c r="H2117" s="215" t="str">
        <f aca="true">IF(ISERROR($V2117),"",OFFSET('Smelter Look-up'!$G$4,$V2117-4,0))</f>
        <v/>
      </c>
      <c r="I2117" s="216" t="str">
        <f aca="true">IF(ISERROR($V2117),"",OFFSET('Smelter Look-up'!$H$4,$V2117-4,0))</f>
        <v/>
      </c>
      <c r="J2117" s="216" t="str">
        <f aca="true">IF(ISERROR($V2117),"",OFFSET('Smelter Look-up'!$I$4,$V2117-4,0))</f>
        <v/>
      </c>
      <c r="K2117" s="217"/>
      <c r="L2117" s="217"/>
      <c r="M2117" s="217"/>
      <c r="N2117" s="217"/>
      <c r="O2117" s="217"/>
      <c r="P2117" s="218"/>
      <c r="Q2117" s="219"/>
      <c r="R2117" s="220" t="str">
        <f aca="true">IF(ISERROR($V2117),"",OFFSET('Smelter Look-up'!$C$4,$V2117-4,0)&amp;"")</f>
        <v/>
      </c>
      <c r="S2117" s="221" t="str">
        <f aca="true">IF(B2117="","",IF(ISERROR(MATCH($E2117,CL,0)),"Unknown",INDIRECT("'C'!$A$"&amp;MATCH($E2117,CL,0)+1)))</f>
        <v/>
      </c>
      <c r="T2117" s="221" t="str">
        <f aca="true">IF(B2117="","",IF(ISERROR(MATCH($J2117,SorP!$B$1:$B$6279,0)),"",INDIRECT("'SorP'!$A$"&amp;MATCH($S2117&amp;$J2117,SorP!C:C,0))))</f>
        <v/>
      </c>
      <c r="U2117" s="222"/>
      <c r="V2117" s="223" t="e">
        <f aca="false">IF(C2117="",NA(),IF(OR(C2117="Smelter not listed",C2117="Smelter not yet identified"),MATCH($B2117&amp;$D2117,'Smelter Look-up'!$J:$J,0),MATCH($B2117&amp;$C2117,'Smelter Look-up'!$J:$J,0)))</f>
        <v>#N/A</v>
      </c>
      <c r="X2117" s="179" t="n">
        <f aca="false">IF(AND(C2117="Smelter not listed",OR(LEN(D2117)=0,LEN(E2117)=0)),1,0)</f>
        <v>0</v>
      </c>
      <c r="AB2117" s="224" t="str">
        <f aca="false">B2117&amp;C2117</f>
        <v/>
      </c>
    </row>
    <row r="2118" s="179" customFormat="true" ht="20.25" hidden="false" customHeight="false" outlineLevel="0" collapsed="false">
      <c r="A2118" s="221"/>
      <c r="B2118" s="211" t="str">
        <f aca="false">IF(LEN(A2118)=0,"",INDEX('Smelter Look-up'!$A:$A,MATCH($A2118,'Smelter Look-up'!$E:$E,0)))</f>
        <v/>
      </c>
      <c r="C2118" s="212" t="str">
        <f aca="false">IF(LEN(A2118)=0,"",INDEX('Smelter Look-up'!$C:$C,MATCH($A2118,'Smelter Look-up'!$E:$E,0)))</f>
        <v/>
      </c>
      <c r="D2118" s="213"/>
      <c r="E2118" s="211" t="str">
        <f aca="true">IF(ISERROR($V2118),"",OFFSET('Smelter Look-up'!$D$4,$V2118-4,0)&amp;"")</f>
        <v/>
      </c>
      <c r="F2118" s="214" t="str">
        <f aca="true">IF(ISERROR($V2118),"",OFFSET('Smelter Look-up'!$E$4,$V2118-4,0))</f>
        <v/>
      </c>
      <c r="G2118" s="214" t="str">
        <f aca="true">IF(C2118=$X$4,IF(ISERROR($V2118),"Enter smelter details","RMI"),IF(ISERROR($V2118),"",OFFSET('Smelter Look-up'!$F$4,$V2118-4,0)))</f>
        <v/>
      </c>
      <c r="H2118" s="215" t="str">
        <f aca="true">IF(ISERROR($V2118),"",OFFSET('Smelter Look-up'!$G$4,$V2118-4,0))</f>
        <v/>
      </c>
      <c r="I2118" s="216" t="str">
        <f aca="true">IF(ISERROR($V2118),"",OFFSET('Smelter Look-up'!$H$4,$V2118-4,0))</f>
        <v/>
      </c>
      <c r="J2118" s="216" t="str">
        <f aca="true">IF(ISERROR($V2118),"",OFFSET('Smelter Look-up'!$I$4,$V2118-4,0))</f>
        <v/>
      </c>
      <c r="K2118" s="217"/>
      <c r="L2118" s="217"/>
      <c r="M2118" s="217"/>
      <c r="N2118" s="217"/>
      <c r="O2118" s="217"/>
      <c r="P2118" s="218"/>
      <c r="Q2118" s="219"/>
      <c r="R2118" s="220" t="str">
        <f aca="true">IF(ISERROR($V2118),"",OFFSET('Smelter Look-up'!$C$4,$V2118-4,0)&amp;"")</f>
        <v/>
      </c>
      <c r="S2118" s="221" t="str">
        <f aca="true">IF(B2118="","",IF(ISERROR(MATCH($E2118,CL,0)),"Unknown",INDIRECT("'C'!$A$"&amp;MATCH($E2118,CL,0)+1)))</f>
        <v/>
      </c>
      <c r="T2118" s="221" t="str">
        <f aca="true">IF(B2118="","",IF(ISERROR(MATCH($J2118,SorP!$B$1:$B$6279,0)),"",INDIRECT("'SorP'!$A$"&amp;MATCH($S2118&amp;$J2118,SorP!C:C,0))))</f>
        <v/>
      </c>
      <c r="U2118" s="222"/>
      <c r="V2118" s="223" t="e">
        <f aca="false">IF(C2118="",NA(),IF(OR(C2118="Smelter not listed",C2118="Smelter not yet identified"),MATCH($B2118&amp;$D2118,'Smelter Look-up'!$J:$J,0),MATCH($B2118&amp;$C2118,'Smelter Look-up'!$J:$J,0)))</f>
        <v>#N/A</v>
      </c>
      <c r="X2118" s="179" t="n">
        <f aca="false">IF(AND(C2118="Smelter not listed",OR(LEN(D2118)=0,LEN(E2118)=0)),1,0)</f>
        <v>0</v>
      </c>
      <c r="AB2118" s="224" t="str">
        <f aca="false">B2118&amp;C2118</f>
        <v/>
      </c>
    </row>
    <row r="2119" s="179" customFormat="true" ht="20.25" hidden="false" customHeight="false" outlineLevel="0" collapsed="false">
      <c r="A2119" s="221"/>
      <c r="B2119" s="211" t="str">
        <f aca="false">IF(LEN(A2119)=0,"",INDEX('Smelter Look-up'!$A:$A,MATCH($A2119,'Smelter Look-up'!$E:$E,0)))</f>
        <v/>
      </c>
      <c r="C2119" s="212" t="str">
        <f aca="false">IF(LEN(A2119)=0,"",INDEX('Smelter Look-up'!$C:$C,MATCH($A2119,'Smelter Look-up'!$E:$E,0)))</f>
        <v/>
      </c>
      <c r="D2119" s="213"/>
      <c r="E2119" s="211" t="str">
        <f aca="true">IF(ISERROR($V2119),"",OFFSET('Smelter Look-up'!$D$4,$V2119-4,0)&amp;"")</f>
        <v/>
      </c>
      <c r="F2119" s="214" t="str">
        <f aca="true">IF(ISERROR($V2119),"",OFFSET('Smelter Look-up'!$E$4,$V2119-4,0))</f>
        <v/>
      </c>
      <c r="G2119" s="214" t="str">
        <f aca="true">IF(C2119=$X$4,IF(ISERROR($V2119),"Enter smelter details","RMI"),IF(ISERROR($V2119),"",OFFSET('Smelter Look-up'!$F$4,$V2119-4,0)))</f>
        <v/>
      </c>
      <c r="H2119" s="215" t="str">
        <f aca="true">IF(ISERROR($V2119),"",OFFSET('Smelter Look-up'!$G$4,$V2119-4,0))</f>
        <v/>
      </c>
      <c r="I2119" s="216" t="str">
        <f aca="true">IF(ISERROR($V2119),"",OFFSET('Smelter Look-up'!$H$4,$V2119-4,0))</f>
        <v/>
      </c>
      <c r="J2119" s="216" t="str">
        <f aca="true">IF(ISERROR($V2119),"",OFFSET('Smelter Look-up'!$I$4,$V2119-4,0))</f>
        <v/>
      </c>
      <c r="K2119" s="217"/>
      <c r="L2119" s="217"/>
      <c r="M2119" s="217"/>
      <c r="N2119" s="217"/>
      <c r="O2119" s="217"/>
      <c r="P2119" s="218"/>
      <c r="Q2119" s="219"/>
      <c r="R2119" s="220" t="str">
        <f aca="true">IF(ISERROR($V2119),"",OFFSET('Smelter Look-up'!$C$4,$V2119-4,0)&amp;"")</f>
        <v/>
      </c>
      <c r="S2119" s="221" t="str">
        <f aca="true">IF(B2119="","",IF(ISERROR(MATCH($E2119,CL,0)),"Unknown",INDIRECT("'C'!$A$"&amp;MATCH($E2119,CL,0)+1)))</f>
        <v/>
      </c>
      <c r="T2119" s="221" t="str">
        <f aca="true">IF(B2119="","",IF(ISERROR(MATCH($J2119,SorP!$B$1:$B$6279,0)),"",INDIRECT("'SorP'!$A$"&amp;MATCH($S2119&amp;$J2119,SorP!C:C,0))))</f>
        <v/>
      </c>
      <c r="U2119" s="222"/>
      <c r="V2119" s="223" t="e">
        <f aca="false">IF(C2119="",NA(),IF(OR(C2119="Smelter not listed",C2119="Smelter not yet identified"),MATCH($B2119&amp;$D2119,'Smelter Look-up'!$J:$J,0),MATCH($B2119&amp;$C2119,'Smelter Look-up'!$J:$J,0)))</f>
        <v>#N/A</v>
      </c>
      <c r="X2119" s="179" t="n">
        <f aca="false">IF(AND(C2119="Smelter not listed",OR(LEN(D2119)=0,LEN(E2119)=0)),1,0)</f>
        <v>0</v>
      </c>
      <c r="AB2119" s="224" t="str">
        <f aca="false">B2119&amp;C2119</f>
        <v/>
      </c>
    </row>
    <row r="2120" s="179" customFormat="true" ht="20.25" hidden="false" customHeight="false" outlineLevel="0" collapsed="false">
      <c r="A2120" s="221"/>
      <c r="B2120" s="211" t="str">
        <f aca="false">IF(LEN(A2120)=0,"",INDEX('Smelter Look-up'!$A:$A,MATCH($A2120,'Smelter Look-up'!$E:$E,0)))</f>
        <v/>
      </c>
      <c r="C2120" s="212" t="str">
        <f aca="false">IF(LEN(A2120)=0,"",INDEX('Smelter Look-up'!$C:$C,MATCH($A2120,'Smelter Look-up'!$E:$E,0)))</f>
        <v/>
      </c>
      <c r="D2120" s="213"/>
      <c r="E2120" s="211" t="str">
        <f aca="true">IF(ISERROR($V2120),"",OFFSET('Smelter Look-up'!$D$4,$V2120-4,0)&amp;"")</f>
        <v/>
      </c>
      <c r="F2120" s="214" t="str">
        <f aca="true">IF(ISERROR($V2120),"",OFFSET('Smelter Look-up'!$E$4,$V2120-4,0))</f>
        <v/>
      </c>
      <c r="G2120" s="214" t="str">
        <f aca="true">IF(C2120=$X$4,IF(ISERROR($V2120),"Enter smelter details","RMI"),IF(ISERROR($V2120),"",OFFSET('Smelter Look-up'!$F$4,$V2120-4,0)))</f>
        <v/>
      </c>
      <c r="H2120" s="215" t="str">
        <f aca="true">IF(ISERROR($V2120),"",OFFSET('Smelter Look-up'!$G$4,$V2120-4,0))</f>
        <v/>
      </c>
      <c r="I2120" s="216" t="str">
        <f aca="true">IF(ISERROR($V2120),"",OFFSET('Smelter Look-up'!$H$4,$V2120-4,0))</f>
        <v/>
      </c>
      <c r="J2120" s="216" t="str">
        <f aca="true">IF(ISERROR($V2120),"",OFFSET('Smelter Look-up'!$I$4,$V2120-4,0))</f>
        <v/>
      </c>
      <c r="K2120" s="217"/>
      <c r="L2120" s="217"/>
      <c r="M2120" s="217"/>
      <c r="N2120" s="217"/>
      <c r="O2120" s="217"/>
      <c r="P2120" s="218"/>
      <c r="Q2120" s="219"/>
      <c r="R2120" s="220" t="str">
        <f aca="true">IF(ISERROR($V2120),"",OFFSET('Smelter Look-up'!$C$4,$V2120-4,0)&amp;"")</f>
        <v/>
      </c>
      <c r="S2120" s="221" t="str">
        <f aca="true">IF(B2120="","",IF(ISERROR(MATCH($E2120,CL,0)),"Unknown",INDIRECT("'C'!$A$"&amp;MATCH($E2120,CL,0)+1)))</f>
        <v/>
      </c>
      <c r="T2120" s="221" t="str">
        <f aca="true">IF(B2120="","",IF(ISERROR(MATCH($J2120,SorP!$B$1:$B$6279,0)),"",INDIRECT("'SorP'!$A$"&amp;MATCH($S2120&amp;$J2120,SorP!C:C,0))))</f>
        <v/>
      </c>
      <c r="U2120" s="222"/>
      <c r="V2120" s="223" t="e">
        <f aca="false">IF(C2120="",NA(),IF(OR(C2120="Smelter not listed",C2120="Smelter not yet identified"),MATCH($B2120&amp;$D2120,'Smelter Look-up'!$J:$J,0),MATCH($B2120&amp;$C2120,'Smelter Look-up'!$J:$J,0)))</f>
        <v>#N/A</v>
      </c>
      <c r="X2120" s="179" t="n">
        <f aca="false">IF(AND(C2120="Smelter not listed",OR(LEN(D2120)=0,LEN(E2120)=0)),1,0)</f>
        <v>0</v>
      </c>
      <c r="AB2120" s="224" t="str">
        <f aca="false">B2120&amp;C2120</f>
        <v/>
      </c>
    </row>
    <row r="2121" s="179" customFormat="true" ht="20.25" hidden="false" customHeight="false" outlineLevel="0" collapsed="false">
      <c r="A2121" s="221"/>
      <c r="B2121" s="211" t="str">
        <f aca="false">IF(LEN(A2121)=0,"",INDEX('Smelter Look-up'!$A:$A,MATCH($A2121,'Smelter Look-up'!$E:$E,0)))</f>
        <v/>
      </c>
      <c r="C2121" s="212" t="str">
        <f aca="false">IF(LEN(A2121)=0,"",INDEX('Smelter Look-up'!$C:$C,MATCH($A2121,'Smelter Look-up'!$E:$E,0)))</f>
        <v/>
      </c>
      <c r="D2121" s="213"/>
      <c r="E2121" s="211" t="str">
        <f aca="true">IF(ISERROR($V2121),"",OFFSET('Smelter Look-up'!$D$4,$V2121-4,0)&amp;"")</f>
        <v/>
      </c>
      <c r="F2121" s="214" t="str">
        <f aca="true">IF(ISERROR($V2121),"",OFFSET('Smelter Look-up'!$E$4,$V2121-4,0))</f>
        <v/>
      </c>
      <c r="G2121" s="214" t="str">
        <f aca="true">IF(C2121=$X$4,IF(ISERROR($V2121),"Enter smelter details","RMI"),IF(ISERROR($V2121),"",OFFSET('Smelter Look-up'!$F$4,$V2121-4,0)))</f>
        <v/>
      </c>
      <c r="H2121" s="215" t="str">
        <f aca="true">IF(ISERROR($V2121),"",OFFSET('Smelter Look-up'!$G$4,$V2121-4,0))</f>
        <v/>
      </c>
      <c r="I2121" s="216" t="str">
        <f aca="true">IF(ISERROR($V2121),"",OFFSET('Smelter Look-up'!$H$4,$V2121-4,0))</f>
        <v/>
      </c>
      <c r="J2121" s="216" t="str">
        <f aca="true">IF(ISERROR($V2121),"",OFFSET('Smelter Look-up'!$I$4,$V2121-4,0))</f>
        <v/>
      </c>
      <c r="K2121" s="217"/>
      <c r="L2121" s="217"/>
      <c r="M2121" s="217"/>
      <c r="N2121" s="217"/>
      <c r="O2121" s="217"/>
      <c r="P2121" s="218"/>
      <c r="Q2121" s="219"/>
      <c r="R2121" s="220" t="str">
        <f aca="true">IF(ISERROR($V2121),"",OFFSET('Smelter Look-up'!$C$4,$V2121-4,0)&amp;"")</f>
        <v/>
      </c>
      <c r="S2121" s="221" t="str">
        <f aca="true">IF(B2121="","",IF(ISERROR(MATCH($E2121,CL,0)),"Unknown",INDIRECT("'C'!$A$"&amp;MATCH($E2121,CL,0)+1)))</f>
        <v/>
      </c>
      <c r="T2121" s="221" t="str">
        <f aca="true">IF(B2121="","",IF(ISERROR(MATCH($J2121,SorP!$B$1:$B$6279,0)),"",INDIRECT("'SorP'!$A$"&amp;MATCH($S2121&amp;$J2121,SorP!C:C,0))))</f>
        <v/>
      </c>
      <c r="U2121" s="222"/>
      <c r="V2121" s="223" t="e">
        <f aca="false">IF(C2121="",NA(),IF(OR(C2121="Smelter not listed",C2121="Smelter not yet identified"),MATCH($B2121&amp;$D2121,'Smelter Look-up'!$J:$J,0),MATCH($B2121&amp;$C2121,'Smelter Look-up'!$J:$J,0)))</f>
        <v>#N/A</v>
      </c>
      <c r="X2121" s="179" t="n">
        <f aca="false">IF(AND(C2121="Smelter not listed",OR(LEN(D2121)=0,LEN(E2121)=0)),1,0)</f>
        <v>0</v>
      </c>
      <c r="AB2121" s="224" t="str">
        <f aca="false">B2121&amp;C2121</f>
        <v/>
      </c>
    </row>
    <row r="2122" s="179" customFormat="true" ht="20.25" hidden="false" customHeight="false" outlineLevel="0" collapsed="false">
      <c r="A2122" s="221"/>
      <c r="B2122" s="211" t="str">
        <f aca="false">IF(LEN(A2122)=0,"",INDEX('Smelter Look-up'!$A:$A,MATCH($A2122,'Smelter Look-up'!$E:$E,0)))</f>
        <v/>
      </c>
      <c r="C2122" s="212" t="str">
        <f aca="false">IF(LEN(A2122)=0,"",INDEX('Smelter Look-up'!$C:$C,MATCH($A2122,'Smelter Look-up'!$E:$E,0)))</f>
        <v/>
      </c>
      <c r="D2122" s="213"/>
      <c r="E2122" s="211" t="str">
        <f aca="true">IF(ISERROR($V2122),"",OFFSET('Smelter Look-up'!$D$4,$V2122-4,0)&amp;"")</f>
        <v/>
      </c>
      <c r="F2122" s="214" t="str">
        <f aca="true">IF(ISERROR($V2122),"",OFFSET('Smelter Look-up'!$E$4,$V2122-4,0))</f>
        <v/>
      </c>
      <c r="G2122" s="214" t="str">
        <f aca="true">IF(C2122=$X$4,IF(ISERROR($V2122),"Enter smelter details","RMI"),IF(ISERROR($V2122),"",OFFSET('Smelter Look-up'!$F$4,$V2122-4,0)))</f>
        <v/>
      </c>
      <c r="H2122" s="215" t="str">
        <f aca="true">IF(ISERROR($V2122),"",OFFSET('Smelter Look-up'!$G$4,$V2122-4,0))</f>
        <v/>
      </c>
      <c r="I2122" s="216" t="str">
        <f aca="true">IF(ISERROR($V2122),"",OFFSET('Smelter Look-up'!$H$4,$V2122-4,0))</f>
        <v/>
      </c>
      <c r="J2122" s="216" t="str">
        <f aca="true">IF(ISERROR($V2122),"",OFFSET('Smelter Look-up'!$I$4,$V2122-4,0))</f>
        <v/>
      </c>
      <c r="K2122" s="217"/>
      <c r="L2122" s="217"/>
      <c r="M2122" s="217"/>
      <c r="N2122" s="217"/>
      <c r="O2122" s="217"/>
      <c r="P2122" s="218"/>
      <c r="Q2122" s="219"/>
      <c r="R2122" s="220" t="str">
        <f aca="true">IF(ISERROR($V2122),"",OFFSET('Smelter Look-up'!$C$4,$V2122-4,0)&amp;"")</f>
        <v/>
      </c>
      <c r="S2122" s="221" t="str">
        <f aca="true">IF(B2122="","",IF(ISERROR(MATCH($E2122,CL,0)),"Unknown",INDIRECT("'C'!$A$"&amp;MATCH($E2122,CL,0)+1)))</f>
        <v/>
      </c>
      <c r="T2122" s="221" t="str">
        <f aca="true">IF(B2122="","",IF(ISERROR(MATCH($J2122,SorP!$B$1:$B$6279,0)),"",INDIRECT("'SorP'!$A$"&amp;MATCH($S2122&amp;$J2122,SorP!C:C,0))))</f>
        <v/>
      </c>
      <c r="U2122" s="222"/>
      <c r="V2122" s="223" t="e">
        <f aca="false">IF(C2122="",NA(),IF(OR(C2122="Smelter not listed",C2122="Smelter not yet identified"),MATCH($B2122&amp;$D2122,'Smelter Look-up'!$J:$J,0),MATCH($B2122&amp;$C2122,'Smelter Look-up'!$J:$J,0)))</f>
        <v>#N/A</v>
      </c>
      <c r="X2122" s="179" t="n">
        <f aca="false">IF(AND(C2122="Smelter not listed",OR(LEN(D2122)=0,LEN(E2122)=0)),1,0)</f>
        <v>0</v>
      </c>
      <c r="AB2122" s="224" t="str">
        <f aca="false">B2122&amp;C2122</f>
        <v/>
      </c>
    </row>
    <row r="2123" s="179" customFormat="true" ht="20.25" hidden="false" customHeight="false" outlineLevel="0" collapsed="false">
      <c r="A2123" s="221"/>
      <c r="B2123" s="211" t="str">
        <f aca="false">IF(LEN(A2123)=0,"",INDEX('Smelter Look-up'!$A:$A,MATCH($A2123,'Smelter Look-up'!$E:$E,0)))</f>
        <v/>
      </c>
      <c r="C2123" s="212" t="str">
        <f aca="false">IF(LEN(A2123)=0,"",INDEX('Smelter Look-up'!$C:$C,MATCH($A2123,'Smelter Look-up'!$E:$E,0)))</f>
        <v/>
      </c>
      <c r="D2123" s="213"/>
      <c r="E2123" s="211" t="str">
        <f aca="true">IF(ISERROR($V2123),"",OFFSET('Smelter Look-up'!$D$4,$V2123-4,0)&amp;"")</f>
        <v/>
      </c>
      <c r="F2123" s="214" t="str">
        <f aca="true">IF(ISERROR($V2123),"",OFFSET('Smelter Look-up'!$E$4,$V2123-4,0))</f>
        <v/>
      </c>
      <c r="G2123" s="214" t="str">
        <f aca="true">IF(C2123=$X$4,IF(ISERROR($V2123),"Enter smelter details","RMI"),IF(ISERROR($V2123),"",OFFSET('Smelter Look-up'!$F$4,$V2123-4,0)))</f>
        <v/>
      </c>
      <c r="H2123" s="215" t="str">
        <f aca="true">IF(ISERROR($V2123),"",OFFSET('Smelter Look-up'!$G$4,$V2123-4,0))</f>
        <v/>
      </c>
      <c r="I2123" s="216" t="str">
        <f aca="true">IF(ISERROR($V2123),"",OFFSET('Smelter Look-up'!$H$4,$V2123-4,0))</f>
        <v/>
      </c>
      <c r="J2123" s="216" t="str">
        <f aca="true">IF(ISERROR($V2123),"",OFFSET('Smelter Look-up'!$I$4,$V2123-4,0))</f>
        <v/>
      </c>
      <c r="K2123" s="217"/>
      <c r="L2123" s="217"/>
      <c r="M2123" s="217"/>
      <c r="N2123" s="217"/>
      <c r="O2123" s="217"/>
      <c r="P2123" s="218"/>
      <c r="Q2123" s="219"/>
      <c r="R2123" s="220" t="str">
        <f aca="true">IF(ISERROR($V2123),"",OFFSET('Smelter Look-up'!$C$4,$V2123-4,0)&amp;"")</f>
        <v/>
      </c>
      <c r="S2123" s="221" t="str">
        <f aca="true">IF(B2123="","",IF(ISERROR(MATCH($E2123,CL,0)),"Unknown",INDIRECT("'C'!$A$"&amp;MATCH($E2123,CL,0)+1)))</f>
        <v/>
      </c>
      <c r="T2123" s="221" t="str">
        <f aca="true">IF(B2123="","",IF(ISERROR(MATCH($J2123,SorP!$B$1:$B$6279,0)),"",INDIRECT("'SorP'!$A$"&amp;MATCH($S2123&amp;$J2123,SorP!C:C,0))))</f>
        <v/>
      </c>
      <c r="U2123" s="222"/>
      <c r="V2123" s="223" t="e">
        <f aca="false">IF(C2123="",NA(),IF(OR(C2123="Smelter not listed",C2123="Smelter not yet identified"),MATCH($B2123&amp;$D2123,'Smelter Look-up'!$J:$J,0),MATCH($B2123&amp;$C2123,'Smelter Look-up'!$J:$J,0)))</f>
        <v>#N/A</v>
      </c>
      <c r="X2123" s="179" t="n">
        <f aca="false">IF(AND(C2123="Smelter not listed",OR(LEN(D2123)=0,LEN(E2123)=0)),1,0)</f>
        <v>0</v>
      </c>
      <c r="AB2123" s="224" t="str">
        <f aca="false">B2123&amp;C2123</f>
        <v/>
      </c>
    </row>
    <row r="2124" s="179" customFormat="true" ht="20.25" hidden="false" customHeight="false" outlineLevel="0" collapsed="false">
      <c r="A2124" s="221"/>
      <c r="B2124" s="211" t="str">
        <f aca="false">IF(LEN(A2124)=0,"",INDEX('Smelter Look-up'!$A:$A,MATCH($A2124,'Smelter Look-up'!$E:$E,0)))</f>
        <v/>
      </c>
      <c r="C2124" s="212" t="str">
        <f aca="false">IF(LEN(A2124)=0,"",INDEX('Smelter Look-up'!$C:$C,MATCH($A2124,'Smelter Look-up'!$E:$E,0)))</f>
        <v/>
      </c>
      <c r="D2124" s="213"/>
      <c r="E2124" s="211" t="str">
        <f aca="true">IF(ISERROR($V2124),"",OFFSET('Smelter Look-up'!$D$4,$V2124-4,0)&amp;"")</f>
        <v/>
      </c>
      <c r="F2124" s="214" t="str">
        <f aca="true">IF(ISERROR($V2124),"",OFFSET('Smelter Look-up'!$E$4,$V2124-4,0))</f>
        <v/>
      </c>
      <c r="G2124" s="214" t="str">
        <f aca="true">IF(C2124=$X$4,IF(ISERROR($V2124),"Enter smelter details","RMI"),IF(ISERROR($V2124),"",OFFSET('Smelter Look-up'!$F$4,$V2124-4,0)))</f>
        <v/>
      </c>
      <c r="H2124" s="215" t="str">
        <f aca="true">IF(ISERROR($V2124),"",OFFSET('Smelter Look-up'!$G$4,$V2124-4,0))</f>
        <v/>
      </c>
      <c r="I2124" s="216" t="str">
        <f aca="true">IF(ISERROR($V2124),"",OFFSET('Smelter Look-up'!$H$4,$V2124-4,0))</f>
        <v/>
      </c>
      <c r="J2124" s="216" t="str">
        <f aca="true">IF(ISERROR($V2124),"",OFFSET('Smelter Look-up'!$I$4,$V2124-4,0))</f>
        <v/>
      </c>
      <c r="K2124" s="217"/>
      <c r="L2124" s="217"/>
      <c r="M2124" s="217"/>
      <c r="N2124" s="217"/>
      <c r="O2124" s="217"/>
      <c r="P2124" s="218"/>
      <c r="Q2124" s="219"/>
      <c r="R2124" s="220" t="str">
        <f aca="true">IF(ISERROR($V2124),"",OFFSET('Smelter Look-up'!$C$4,$V2124-4,0)&amp;"")</f>
        <v/>
      </c>
      <c r="S2124" s="221" t="str">
        <f aca="true">IF(B2124="","",IF(ISERROR(MATCH($E2124,CL,0)),"Unknown",INDIRECT("'C'!$A$"&amp;MATCH($E2124,CL,0)+1)))</f>
        <v/>
      </c>
      <c r="T2124" s="221" t="str">
        <f aca="true">IF(B2124="","",IF(ISERROR(MATCH($J2124,SorP!$B$1:$B$6279,0)),"",INDIRECT("'SorP'!$A$"&amp;MATCH($S2124&amp;$J2124,SorP!C:C,0))))</f>
        <v/>
      </c>
      <c r="U2124" s="222"/>
      <c r="V2124" s="223" t="e">
        <f aca="false">IF(C2124="",NA(),IF(OR(C2124="Smelter not listed",C2124="Smelter not yet identified"),MATCH($B2124&amp;$D2124,'Smelter Look-up'!$J:$J,0),MATCH($B2124&amp;$C2124,'Smelter Look-up'!$J:$J,0)))</f>
        <v>#N/A</v>
      </c>
      <c r="X2124" s="179" t="n">
        <f aca="false">IF(AND(C2124="Smelter not listed",OR(LEN(D2124)=0,LEN(E2124)=0)),1,0)</f>
        <v>0</v>
      </c>
      <c r="AB2124" s="224" t="str">
        <f aca="false">B2124&amp;C2124</f>
        <v/>
      </c>
    </row>
    <row r="2125" s="179" customFormat="true" ht="20.25" hidden="false" customHeight="false" outlineLevel="0" collapsed="false">
      <c r="A2125" s="221"/>
      <c r="B2125" s="211" t="str">
        <f aca="false">IF(LEN(A2125)=0,"",INDEX('Smelter Look-up'!$A:$A,MATCH($A2125,'Smelter Look-up'!$E:$E,0)))</f>
        <v/>
      </c>
      <c r="C2125" s="212" t="str">
        <f aca="false">IF(LEN(A2125)=0,"",INDEX('Smelter Look-up'!$C:$C,MATCH($A2125,'Smelter Look-up'!$E:$E,0)))</f>
        <v/>
      </c>
      <c r="D2125" s="213"/>
      <c r="E2125" s="211" t="str">
        <f aca="true">IF(ISERROR($V2125),"",OFFSET('Smelter Look-up'!$D$4,$V2125-4,0)&amp;"")</f>
        <v/>
      </c>
      <c r="F2125" s="214" t="str">
        <f aca="true">IF(ISERROR($V2125),"",OFFSET('Smelter Look-up'!$E$4,$V2125-4,0))</f>
        <v/>
      </c>
      <c r="G2125" s="214" t="str">
        <f aca="true">IF(C2125=$X$4,IF(ISERROR($V2125),"Enter smelter details","RMI"),IF(ISERROR($V2125),"",OFFSET('Smelter Look-up'!$F$4,$V2125-4,0)))</f>
        <v/>
      </c>
      <c r="H2125" s="215" t="str">
        <f aca="true">IF(ISERROR($V2125),"",OFFSET('Smelter Look-up'!$G$4,$V2125-4,0))</f>
        <v/>
      </c>
      <c r="I2125" s="216" t="str">
        <f aca="true">IF(ISERROR($V2125),"",OFFSET('Smelter Look-up'!$H$4,$V2125-4,0))</f>
        <v/>
      </c>
      <c r="J2125" s="216" t="str">
        <f aca="true">IF(ISERROR($V2125),"",OFFSET('Smelter Look-up'!$I$4,$V2125-4,0))</f>
        <v/>
      </c>
      <c r="K2125" s="217"/>
      <c r="L2125" s="217"/>
      <c r="M2125" s="217"/>
      <c r="N2125" s="217"/>
      <c r="O2125" s="217"/>
      <c r="P2125" s="218"/>
      <c r="Q2125" s="219"/>
      <c r="R2125" s="220" t="str">
        <f aca="true">IF(ISERROR($V2125),"",OFFSET('Smelter Look-up'!$C$4,$V2125-4,0)&amp;"")</f>
        <v/>
      </c>
      <c r="S2125" s="221" t="str">
        <f aca="true">IF(B2125="","",IF(ISERROR(MATCH($E2125,CL,0)),"Unknown",INDIRECT("'C'!$A$"&amp;MATCH($E2125,CL,0)+1)))</f>
        <v/>
      </c>
      <c r="T2125" s="221" t="str">
        <f aca="true">IF(B2125="","",IF(ISERROR(MATCH($J2125,SorP!$B$1:$B$6279,0)),"",INDIRECT("'SorP'!$A$"&amp;MATCH($S2125&amp;$J2125,SorP!C:C,0))))</f>
        <v/>
      </c>
      <c r="U2125" s="222"/>
      <c r="V2125" s="223" t="e">
        <f aca="false">IF(C2125="",NA(),IF(OR(C2125="Smelter not listed",C2125="Smelter not yet identified"),MATCH($B2125&amp;$D2125,'Smelter Look-up'!$J:$J,0),MATCH($B2125&amp;$C2125,'Smelter Look-up'!$J:$J,0)))</f>
        <v>#N/A</v>
      </c>
      <c r="X2125" s="179" t="n">
        <f aca="false">IF(AND(C2125="Smelter not listed",OR(LEN(D2125)=0,LEN(E2125)=0)),1,0)</f>
        <v>0</v>
      </c>
      <c r="AB2125" s="224" t="str">
        <f aca="false">B2125&amp;C2125</f>
        <v/>
      </c>
    </row>
    <row r="2126" s="179" customFormat="true" ht="20.25" hidden="false" customHeight="false" outlineLevel="0" collapsed="false">
      <c r="A2126" s="221"/>
      <c r="B2126" s="211" t="str">
        <f aca="false">IF(LEN(A2126)=0,"",INDEX('Smelter Look-up'!$A:$A,MATCH($A2126,'Smelter Look-up'!$E:$E,0)))</f>
        <v/>
      </c>
      <c r="C2126" s="212" t="str">
        <f aca="false">IF(LEN(A2126)=0,"",INDEX('Smelter Look-up'!$C:$C,MATCH($A2126,'Smelter Look-up'!$E:$E,0)))</f>
        <v/>
      </c>
      <c r="D2126" s="213"/>
      <c r="E2126" s="211" t="str">
        <f aca="true">IF(ISERROR($V2126),"",OFFSET('Smelter Look-up'!$D$4,$V2126-4,0)&amp;"")</f>
        <v/>
      </c>
      <c r="F2126" s="214" t="str">
        <f aca="true">IF(ISERROR($V2126),"",OFFSET('Smelter Look-up'!$E$4,$V2126-4,0))</f>
        <v/>
      </c>
      <c r="G2126" s="214" t="str">
        <f aca="true">IF(C2126=$X$4,IF(ISERROR($V2126),"Enter smelter details","RMI"),IF(ISERROR($V2126),"",OFFSET('Smelter Look-up'!$F$4,$V2126-4,0)))</f>
        <v/>
      </c>
      <c r="H2126" s="215" t="str">
        <f aca="true">IF(ISERROR($V2126),"",OFFSET('Smelter Look-up'!$G$4,$V2126-4,0))</f>
        <v/>
      </c>
      <c r="I2126" s="216" t="str">
        <f aca="true">IF(ISERROR($V2126),"",OFFSET('Smelter Look-up'!$H$4,$V2126-4,0))</f>
        <v/>
      </c>
      <c r="J2126" s="216" t="str">
        <f aca="true">IF(ISERROR($V2126),"",OFFSET('Smelter Look-up'!$I$4,$V2126-4,0))</f>
        <v/>
      </c>
      <c r="K2126" s="217"/>
      <c r="L2126" s="217"/>
      <c r="M2126" s="217"/>
      <c r="N2126" s="217"/>
      <c r="O2126" s="217"/>
      <c r="P2126" s="218"/>
      <c r="Q2126" s="219"/>
      <c r="R2126" s="220" t="str">
        <f aca="true">IF(ISERROR($V2126),"",OFFSET('Smelter Look-up'!$C$4,$V2126-4,0)&amp;"")</f>
        <v/>
      </c>
      <c r="S2126" s="221" t="str">
        <f aca="true">IF(B2126="","",IF(ISERROR(MATCH($E2126,CL,0)),"Unknown",INDIRECT("'C'!$A$"&amp;MATCH($E2126,CL,0)+1)))</f>
        <v/>
      </c>
      <c r="T2126" s="221" t="str">
        <f aca="true">IF(B2126="","",IF(ISERROR(MATCH($J2126,SorP!$B$1:$B$6279,0)),"",INDIRECT("'SorP'!$A$"&amp;MATCH($S2126&amp;$J2126,SorP!C:C,0))))</f>
        <v/>
      </c>
      <c r="U2126" s="222"/>
      <c r="V2126" s="223" t="e">
        <f aca="false">IF(C2126="",NA(),IF(OR(C2126="Smelter not listed",C2126="Smelter not yet identified"),MATCH($B2126&amp;$D2126,'Smelter Look-up'!$J:$J,0),MATCH($B2126&amp;$C2126,'Smelter Look-up'!$J:$J,0)))</f>
        <v>#N/A</v>
      </c>
      <c r="X2126" s="179" t="n">
        <f aca="false">IF(AND(C2126="Smelter not listed",OR(LEN(D2126)=0,LEN(E2126)=0)),1,0)</f>
        <v>0</v>
      </c>
      <c r="AB2126" s="224" t="str">
        <f aca="false">B2126&amp;C2126</f>
        <v/>
      </c>
    </row>
    <row r="2127" s="179" customFormat="true" ht="20.25" hidden="false" customHeight="false" outlineLevel="0" collapsed="false">
      <c r="A2127" s="221"/>
      <c r="B2127" s="211" t="str">
        <f aca="false">IF(LEN(A2127)=0,"",INDEX('Smelter Look-up'!$A:$A,MATCH($A2127,'Smelter Look-up'!$E:$E,0)))</f>
        <v/>
      </c>
      <c r="C2127" s="212" t="str">
        <f aca="false">IF(LEN(A2127)=0,"",INDEX('Smelter Look-up'!$C:$C,MATCH($A2127,'Smelter Look-up'!$E:$E,0)))</f>
        <v/>
      </c>
      <c r="D2127" s="213"/>
      <c r="E2127" s="211" t="str">
        <f aca="true">IF(ISERROR($V2127),"",OFFSET('Smelter Look-up'!$D$4,$V2127-4,0)&amp;"")</f>
        <v/>
      </c>
      <c r="F2127" s="214" t="str">
        <f aca="true">IF(ISERROR($V2127),"",OFFSET('Smelter Look-up'!$E$4,$V2127-4,0))</f>
        <v/>
      </c>
      <c r="G2127" s="214" t="str">
        <f aca="true">IF(C2127=$X$4,IF(ISERROR($V2127),"Enter smelter details","RMI"),IF(ISERROR($V2127),"",OFFSET('Smelter Look-up'!$F$4,$V2127-4,0)))</f>
        <v/>
      </c>
      <c r="H2127" s="215" t="str">
        <f aca="true">IF(ISERROR($V2127),"",OFFSET('Smelter Look-up'!$G$4,$V2127-4,0))</f>
        <v/>
      </c>
      <c r="I2127" s="216" t="str">
        <f aca="true">IF(ISERROR($V2127),"",OFFSET('Smelter Look-up'!$H$4,$V2127-4,0))</f>
        <v/>
      </c>
      <c r="J2127" s="216" t="str">
        <f aca="true">IF(ISERROR($V2127),"",OFFSET('Smelter Look-up'!$I$4,$V2127-4,0))</f>
        <v/>
      </c>
      <c r="K2127" s="217"/>
      <c r="L2127" s="217"/>
      <c r="M2127" s="217"/>
      <c r="N2127" s="217"/>
      <c r="O2127" s="217"/>
      <c r="P2127" s="218"/>
      <c r="Q2127" s="219"/>
      <c r="R2127" s="220" t="str">
        <f aca="true">IF(ISERROR($V2127),"",OFFSET('Smelter Look-up'!$C$4,$V2127-4,0)&amp;"")</f>
        <v/>
      </c>
      <c r="S2127" s="221" t="str">
        <f aca="true">IF(B2127="","",IF(ISERROR(MATCH($E2127,CL,0)),"Unknown",INDIRECT("'C'!$A$"&amp;MATCH($E2127,CL,0)+1)))</f>
        <v/>
      </c>
      <c r="T2127" s="221" t="str">
        <f aca="true">IF(B2127="","",IF(ISERROR(MATCH($J2127,SorP!$B$1:$B$6279,0)),"",INDIRECT("'SorP'!$A$"&amp;MATCH($S2127&amp;$J2127,SorP!C:C,0))))</f>
        <v/>
      </c>
      <c r="U2127" s="222"/>
      <c r="V2127" s="223" t="e">
        <f aca="false">IF(C2127="",NA(),IF(OR(C2127="Smelter not listed",C2127="Smelter not yet identified"),MATCH($B2127&amp;$D2127,'Smelter Look-up'!$J:$J,0),MATCH($B2127&amp;$C2127,'Smelter Look-up'!$J:$J,0)))</f>
        <v>#N/A</v>
      </c>
      <c r="X2127" s="179" t="n">
        <f aca="false">IF(AND(C2127="Smelter not listed",OR(LEN(D2127)=0,LEN(E2127)=0)),1,0)</f>
        <v>0</v>
      </c>
      <c r="AB2127" s="224" t="str">
        <f aca="false">B2127&amp;C2127</f>
        <v/>
      </c>
    </row>
    <row r="2128" s="179" customFormat="true" ht="20.25" hidden="false" customHeight="false" outlineLevel="0" collapsed="false">
      <c r="A2128" s="221"/>
      <c r="B2128" s="211" t="str">
        <f aca="false">IF(LEN(A2128)=0,"",INDEX('Smelter Look-up'!$A:$A,MATCH($A2128,'Smelter Look-up'!$E:$E,0)))</f>
        <v/>
      </c>
      <c r="C2128" s="212" t="str">
        <f aca="false">IF(LEN(A2128)=0,"",INDEX('Smelter Look-up'!$C:$C,MATCH($A2128,'Smelter Look-up'!$E:$E,0)))</f>
        <v/>
      </c>
      <c r="D2128" s="213"/>
      <c r="E2128" s="211" t="str">
        <f aca="true">IF(ISERROR($V2128),"",OFFSET('Smelter Look-up'!$D$4,$V2128-4,0)&amp;"")</f>
        <v/>
      </c>
      <c r="F2128" s="214" t="str">
        <f aca="true">IF(ISERROR($V2128),"",OFFSET('Smelter Look-up'!$E$4,$V2128-4,0))</f>
        <v/>
      </c>
      <c r="G2128" s="214" t="str">
        <f aca="true">IF(C2128=$X$4,IF(ISERROR($V2128),"Enter smelter details","RMI"),IF(ISERROR($V2128),"",OFFSET('Smelter Look-up'!$F$4,$V2128-4,0)))</f>
        <v/>
      </c>
      <c r="H2128" s="215" t="str">
        <f aca="true">IF(ISERROR($V2128),"",OFFSET('Smelter Look-up'!$G$4,$V2128-4,0))</f>
        <v/>
      </c>
      <c r="I2128" s="216" t="str">
        <f aca="true">IF(ISERROR($V2128),"",OFFSET('Smelter Look-up'!$H$4,$V2128-4,0))</f>
        <v/>
      </c>
      <c r="J2128" s="216" t="str">
        <f aca="true">IF(ISERROR($V2128),"",OFFSET('Smelter Look-up'!$I$4,$V2128-4,0))</f>
        <v/>
      </c>
      <c r="K2128" s="217"/>
      <c r="L2128" s="217"/>
      <c r="M2128" s="217"/>
      <c r="N2128" s="217"/>
      <c r="O2128" s="217"/>
      <c r="P2128" s="218"/>
      <c r="Q2128" s="219"/>
      <c r="R2128" s="220" t="str">
        <f aca="true">IF(ISERROR($V2128),"",OFFSET('Smelter Look-up'!$C$4,$V2128-4,0)&amp;"")</f>
        <v/>
      </c>
      <c r="S2128" s="221" t="str">
        <f aca="true">IF(B2128="","",IF(ISERROR(MATCH($E2128,CL,0)),"Unknown",INDIRECT("'C'!$A$"&amp;MATCH($E2128,CL,0)+1)))</f>
        <v/>
      </c>
      <c r="T2128" s="221" t="str">
        <f aca="true">IF(B2128="","",IF(ISERROR(MATCH($J2128,SorP!$B$1:$B$6279,0)),"",INDIRECT("'SorP'!$A$"&amp;MATCH($S2128&amp;$J2128,SorP!C:C,0))))</f>
        <v/>
      </c>
      <c r="U2128" s="222"/>
      <c r="V2128" s="223" t="e">
        <f aca="false">IF(C2128="",NA(),IF(OR(C2128="Smelter not listed",C2128="Smelter not yet identified"),MATCH($B2128&amp;$D2128,'Smelter Look-up'!$J:$J,0),MATCH($B2128&amp;$C2128,'Smelter Look-up'!$J:$J,0)))</f>
        <v>#N/A</v>
      </c>
      <c r="X2128" s="179" t="n">
        <f aca="false">IF(AND(C2128="Smelter not listed",OR(LEN(D2128)=0,LEN(E2128)=0)),1,0)</f>
        <v>0</v>
      </c>
      <c r="AB2128" s="224" t="str">
        <f aca="false">B2128&amp;C2128</f>
        <v/>
      </c>
    </row>
    <row r="2129" s="179" customFormat="true" ht="20.25" hidden="false" customHeight="false" outlineLevel="0" collapsed="false">
      <c r="A2129" s="221"/>
      <c r="B2129" s="211" t="str">
        <f aca="false">IF(LEN(A2129)=0,"",INDEX('Smelter Look-up'!$A:$A,MATCH($A2129,'Smelter Look-up'!$E:$E,0)))</f>
        <v/>
      </c>
      <c r="C2129" s="212" t="str">
        <f aca="false">IF(LEN(A2129)=0,"",INDEX('Smelter Look-up'!$C:$C,MATCH($A2129,'Smelter Look-up'!$E:$E,0)))</f>
        <v/>
      </c>
      <c r="D2129" s="213"/>
      <c r="E2129" s="211" t="str">
        <f aca="true">IF(ISERROR($V2129),"",OFFSET('Smelter Look-up'!$D$4,$V2129-4,0)&amp;"")</f>
        <v/>
      </c>
      <c r="F2129" s="214" t="str">
        <f aca="true">IF(ISERROR($V2129),"",OFFSET('Smelter Look-up'!$E$4,$V2129-4,0))</f>
        <v/>
      </c>
      <c r="G2129" s="214" t="str">
        <f aca="true">IF(C2129=$X$4,IF(ISERROR($V2129),"Enter smelter details","RMI"),IF(ISERROR($V2129),"",OFFSET('Smelter Look-up'!$F$4,$V2129-4,0)))</f>
        <v/>
      </c>
      <c r="H2129" s="215" t="str">
        <f aca="true">IF(ISERROR($V2129),"",OFFSET('Smelter Look-up'!$G$4,$V2129-4,0))</f>
        <v/>
      </c>
      <c r="I2129" s="216" t="str">
        <f aca="true">IF(ISERROR($V2129),"",OFFSET('Smelter Look-up'!$H$4,$V2129-4,0))</f>
        <v/>
      </c>
      <c r="J2129" s="216" t="str">
        <f aca="true">IF(ISERROR($V2129),"",OFFSET('Smelter Look-up'!$I$4,$V2129-4,0))</f>
        <v/>
      </c>
      <c r="K2129" s="217"/>
      <c r="L2129" s="217"/>
      <c r="M2129" s="217"/>
      <c r="N2129" s="217"/>
      <c r="O2129" s="217"/>
      <c r="P2129" s="218"/>
      <c r="Q2129" s="219"/>
      <c r="R2129" s="220" t="str">
        <f aca="true">IF(ISERROR($V2129),"",OFFSET('Smelter Look-up'!$C$4,$V2129-4,0)&amp;"")</f>
        <v/>
      </c>
      <c r="S2129" s="221" t="str">
        <f aca="true">IF(B2129="","",IF(ISERROR(MATCH($E2129,CL,0)),"Unknown",INDIRECT("'C'!$A$"&amp;MATCH($E2129,CL,0)+1)))</f>
        <v/>
      </c>
      <c r="T2129" s="221" t="str">
        <f aca="true">IF(B2129="","",IF(ISERROR(MATCH($J2129,SorP!$B$1:$B$6279,0)),"",INDIRECT("'SorP'!$A$"&amp;MATCH($S2129&amp;$J2129,SorP!C:C,0))))</f>
        <v/>
      </c>
      <c r="U2129" s="222"/>
      <c r="V2129" s="223" t="e">
        <f aca="false">IF(C2129="",NA(),IF(OR(C2129="Smelter not listed",C2129="Smelter not yet identified"),MATCH($B2129&amp;$D2129,'Smelter Look-up'!$J:$J,0),MATCH($B2129&amp;$C2129,'Smelter Look-up'!$J:$J,0)))</f>
        <v>#N/A</v>
      </c>
      <c r="X2129" s="179" t="n">
        <f aca="false">IF(AND(C2129="Smelter not listed",OR(LEN(D2129)=0,LEN(E2129)=0)),1,0)</f>
        <v>0</v>
      </c>
      <c r="AB2129" s="224" t="str">
        <f aca="false">B2129&amp;C2129</f>
        <v/>
      </c>
    </row>
    <row r="2130" s="179" customFormat="true" ht="20.25" hidden="false" customHeight="false" outlineLevel="0" collapsed="false">
      <c r="A2130" s="221"/>
      <c r="B2130" s="211" t="str">
        <f aca="false">IF(LEN(A2130)=0,"",INDEX('Smelter Look-up'!$A:$A,MATCH($A2130,'Smelter Look-up'!$E:$E,0)))</f>
        <v/>
      </c>
      <c r="C2130" s="212" t="str">
        <f aca="false">IF(LEN(A2130)=0,"",INDEX('Smelter Look-up'!$C:$C,MATCH($A2130,'Smelter Look-up'!$E:$E,0)))</f>
        <v/>
      </c>
      <c r="D2130" s="213"/>
      <c r="E2130" s="211" t="str">
        <f aca="true">IF(ISERROR($V2130),"",OFFSET('Smelter Look-up'!$D$4,$V2130-4,0)&amp;"")</f>
        <v/>
      </c>
      <c r="F2130" s="214" t="str">
        <f aca="true">IF(ISERROR($V2130),"",OFFSET('Smelter Look-up'!$E$4,$V2130-4,0))</f>
        <v/>
      </c>
      <c r="G2130" s="214" t="str">
        <f aca="true">IF(C2130=$X$4,IF(ISERROR($V2130),"Enter smelter details","RMI"),IF(ISERROR($V2130),"",OFFSET('Smelter Look-up'!$F$4,$V2130-4,0)))</f>
        <v/>
      </c>
      <c r="H2130" s="215" t="str">
        <f aca="true">IF(ISERROR($V2130),"",OFFSET('Smelter Look-up'!$G$4,$V2130-4,0))</f>
        <v/>
      </c>
      <c r="I2130" s="216" t="str">
        <f aca="true">IF(ISERROR($V2130),"",OFFSET('Smelter Look-up'!$H$4,$V2130-4,0))</f>
        <v/>
      </c>
      <c r="J2130" s="216" t="str">
        <f aca="true">IF(ISERROR($V2130),"",OFFSET('Smelter Look-up'!$I$4,$V2130-4,0))</f>
        <v/>
      </c>
      <c r="K2130" s="217"/>
      <c r="L2130" s="217"/>
      <c r="M2130" s="217"/>
      <c r="N2130" s="217"/>
      <c r="O2130" s="217"/>
      <c r="P2130" s="218"/>
      <c r="Q2130" s="219"/>
      <c r="R2130" s="220" t="str">
        <f aca="true">IF(ISERROR($V2130),"",OFFSET('Smelter Look-up'!$C$4,$V2130-4,0)&amp;"")</f>
        <v/>
      </c>
      <c r="S2130" s="221" t="str">
        <f aca="true">IF(B2130="","",IF(ISERROR(MATCH($E2130,CL,0)),"Unknown",INDIRECT("'C'!$A$"&amp;MATCH($E2130,CL,0)+1)))</f>
        <v/>
      </c>
      <c r="T2130" s="221" t="str">
        <f aca="true">IF(B2130="","",IF(ISERROR(MATCH($J2130,SorP!$B$1:$B$6279,0)),"",INDIRECT("'SorP'!$A$"&amp;MATCH($S2130&amp;$J2130,SorP!C:C,0))))</f>
        <v/>
      </c>
      <c r="U2130" s="222"/>
      <c r="V2130" s="223" t="e">
        <f aca="false">IF(C2130="",NA(),IF(OR(C2130="Smelter not listed",C2130="Smelter not yet identified"),MATCH($B2130&amp;$D2130,'Smelter Look-up'!$J:$J,0),MATCH($B2130&amp;$C2130,'Smelter Look-up'!$J:$J,0)))</f>
        <v>#N/A</v>
      </c>
      <c r="X2130" s="179" t="n">
        <f aca="false">IF(AND(C2130="Smelter not listed",OR(LEN(D2130)=0,LEN(E2130)=0)),1,0)</f>
        <v>0</v>
      </c>
      <c r="AB2130" s="224" t="str">
        <f aca="false">B2130&amp;C2130</f>
        <v/>
      </c>
    </row>
    <row r="2131" s="179" customFormat="true" ht="20.25" hidden="false" customHeight="false" outlineLevel="0" collapsed="false">
      <c r="A2131" s="221"/>
      <c r="B2131" s="211" t="str">
        <f aca="false">IF(LEN(A2131)=0,"",INDEX('Smelter Look-up'!$A:$A,MATCH($A2131,'Smelter Look-up'!$E:$E,0)))</f>
        <v/>
      </c>
      <c r="C2131" s="212" t="str">
        <f aca="false">IF(LEN(A2131)=0,"",INDEX('Smelter Look-up'!$C:$C,MATCH($A2131,'Smelter Look-up'!$E:$E,0)))</f>
        <v/>
      </c>
      <c r="D2131" s="213"/>
      <c r="E2131" s="211" t="str">
        <f aca="true">IF(ISERROR($V2131),"",OFFSET('Smelter Look-up'!$D$4,$V2131-4,0)&amp;"")</f>
        <v/>
      </c>
      <c r="F2131" s="214" t="str">
        <f aca="true">IF(ISERROR($V2131),"",OFFSET('Smelter Look-up'!$E$4,$V2131-4,0))</f>
        <v/>
      </c>
      <c r="G2131" s="214" t="str">
        <f aca="true">IF(C2131=$X$4,IF(ISERROR($V2131),"Enter smelter details","RMI"),IF(ISERROR($V2131),"",OFFSET('Smelter Look-up'!$F$4,$V2131-4,0)))</f>
        <v/>
      </c>
      <c r="H2131" s="215" t="str">
        <f aca="true">IF(ISERROR($V2131),"",OFFSET('Smelter Look-up'!$G$4,$V2131-4,0))</f>
        <v/>
      </c>
      <c r="I2131" s="216" t="str">
        <f aca="true">IF(ISERROR($V2131),"",OFFSET('Smelter Look-up'!$H$4,$V2131-4,0))</f>
        <v/>
      </c>
      <c r="J2131" s="216" t="str">
        <f aca="true">IF(ISERROR($V2131),"",OFFSET('Smelter Look-up'!$I$4,$V2131-4,0))</f>
        <v/>
      </c>
      <c r="K2131" s="217"/>
      <c r="L2131" s="217"/>
      <c r="M2131" s="217"/>
      <c r="N2131" s="217"/>
      <c r="O2131" s="217"/>
      <c r="P2131" s="218"/>
      <c r="Q2131" s="219"/>
      <c r="R2131" s="220" t="str">
        <f aca="true">IF(ISERROR($V2131),"",OFFSET('Smelter Look-up'!$C$4,$V2131-4,0)&amp;"")</f>
        <v/>
      </c>
      <c r="S2131" s="221" t="str">
        <f aca="true">IF(B2131="","",IF(ISERROR(MATCH($E2131,CL,0)),"Unknown",INDIRECT("'C'!$A$"&amp;MATCH($E2131,CL,0)+1)))</f>
        <v/>
      </c>
      <c r="T2131" s="221" t="str">
        <f aca="true">IF(B2131="","",IF(ISERROR(MATCH($J2131,SorP!$B$1:$B$6279,0)),"",INDIRECT("'SorP'!$A$"&amp;MATCH($S2131&amp;$J2131,SorP!C:C,0))))</f>
        <v/>
      </c>
      <c r="U2131" s="222"/>
      <c r="V2131" s="223" t="e">
        <f aca="false">IF(C2131="",NA(),IF(OR(C2131="Smelter not listed",C2131="Smelter not yet identified"),MATCH($B2131&amp;$D2131,'Smelter Look-up'!$J:$J,0),MATCH($B2131&amp;$C2131,'Smelter Look-up'!$J:$J,0)))</f>
        <v>#N/A</v>
      </c>
      <c r="X2131" s="179" t="n">
        <f aca="false">IF(AND(C2131="Smelter not listed",OR(LEN(D2131)=0,LEN(E2131)=0)),1,0)</f>
        <v>0</v>
      </c>
      <c r="AB2131" s="224" t="str">
        <f aca="false">B2131&amp;C2131</f>
        <v/>
      </c>
    </row>
    <row r="2132" s="179" customFormat="true" ht="20.25" hidden="false" customHeight="false" outlineLevel="0" collapsed="false">
      <c r="A2132" s="221"/>
      <c r="B2132" s="211" t="str">
        <f aca="false">IF(LEN(A2132)=0,"",INDEX('Smelter Look-up'!$A:$A,MATCH($A2132,'Smelter Look-up'!$E:$E,0)))</f>
        <v/>
      </c>
      <c r="C2132" s="212" t="str">
        <f aca="false">IF(LEN(A2132)=0,"",INDEX('Smelter Look-up'!$C:$C,MATCH($A2132,'Smelter Look-up'!$E:$E,0)))</f>
        <v/>
      </c>
      <c r="D2132" s="213"/>
      <c r="E2132" s="211" t="str">
        <f aca="true">IF(ISERROR($V2132),"",OFFSET('Smelter Look-up'!$D$4,$V2132-4,0)&amp;"")</f>
        <v/>
      </c>
      <c r="F2132" s="214" t="str">
        <f aca="true">IF(ISERROR($V2132),"",OFFSET('Smelter Look-up'!$E$4,$V2132-4,0))</f>
        <v/>
      </c>
      <c r="G2132" s="214" t="str">
        <f aca="true">IF(C2132=$X$4,IF(ISERROR($V2132),"Enter smelter details","RMI"),IF(ISERROR($V2132),"",OFFSET('Smelter Look-up'!$F$4,$V2132-4,0)))</f>
        <v/>
      </c>
      <c r="H2132" s="215" t="str">
        <f aca="true">IF(ISERROR($V2132),"",OFFSET('Smelter Look-up'!$G$4,$V2132-4,0))</f>
        <v/>
      </c>
      <c r="I2132" s="216" t="str">
        <f aca="true">IF(ISERROR($V2132),"",OFFSET('Smelter Look-up'!$H$4,$V2132-4,0))</f>
        <v/>
      </c>
      <c r="J2132" s="216" t="str">
        <f aca="true">IF(ISERROR($V2132),"",OFFSET('Smelter Look-up'!$I$4,$V2132-4,0))</f>
        <v/>
      </c>
      <c r="K2132" s="217"/>
      <c r="L2132" s="217"/>
      <c r="M2132" s="217"/>
      <c r="N2132" s="217"/>
      <c r="O2132" s="217"/>
      <c r="P2132" s="218"/>
      <c r="Q2132" s="219"/>
      <c r="R2132" s="220" t="str">
        <f aca="true">IF(ISERROR($V2132),"",OFFSET('Smelter Look-up'!$C$4,$V2132-4,0)&amp;"")</f>
        <v/>
      </c>
      <c r="S2132" s="221" t="str">
        <f aca="true">IF(B2132="","",IF(ISERROR(MATCH($E2132,CL,0)),"Unknown",INDIRECT("'C'!$A$"&amp;MATCH($E2132,CL,0)+1)))</f>
        <v/>
      </c>
      <c r="T2132" s="221" t="str">
        <f aca="true">IF(B2132="","",IF(ISERROR(MATCH($J2132,SorP!$B$1:$B$6279,0)),"",INDIRECT("'SorP'!$A$"&amp;MATCH($S2132&amp;$J2132,SorP!C:C,0))))</f>
        <v/>
      </c>
      <c r="U2132" s="222"/>
      <c r="V2132" s="223" t="e">
        <f aca="false">IF(C2132="",NA(),IF(OR(C2132="Smelter not listed",C2132="Smelter not yet identified"),MATCH($B2132&amp;$D2132,'Smelter Look-up'!$J:$J,0),MATCH($B2132&amp;$C2132,'Smelter Look-up'!$J:$J,0)))</f>
        <v>#N/A</v>
      </c>
      <c r="X2132" s="179" t="n">
        <f aca="false">IF(AND(C2132="Smelter not listed",OR(LEN(D2132)=0,LEN(E2132)=0)),1,0)</f>
        <v>0</v>
      </c>
      <c r="AB2132" s="224" t="str">
        <f aca="false">B2132&amp;C2132</f>
        <v/>
      </c>
    </row>
    <row r="2133" s="179" customFormat="true" ht="20.25" hidden="false" customHeight="false" outlineLevel="0" collapsed="false">
      <c r="A2133" s="221"/>
      <c r="B2133" s="211" t="str">
        <f aca="false">IF(LEN(A2133)=0,"",INDEX('Smelter Look-up'!$A:$A,MATCH($A2133,'Smelter Look-up'!$E:$E,0)))</f>
        <v/>
      </c>
      <c r="C2133" s="212" t="str">
        <f aca="false">IF(LEN(A2133)=0,"",INDEX('Smelter Look-up'!$C:$C,MATCH($A2133,'Smelter Look-up'!$E:$E,0)))</f>
        <v/>
      </c>
      <c r="D2133" s="213"/>
      <c r="E2133" s="211" t="str">
        <f aca="true">IF(ISERROR($V2133),"",OFFSET('Smelter Look-up'!$D$4,$V2133-4,0)&amp;"")</f>
        <v/>
      </c>
      <c r="F2133" s="214" t="str">
        <f aca="true">IF(ISERROR($V2133),"",OFFSET('Smelter Look-up'!$E$4,$V2133-4,0))</f>
        <v/>
      </c>
      <c r="G2133" s="214" t="str">
        <f aca="true">IF(C2133=$X$4,IF(ISERROR($V2133),"Enter smelter details","RMI"),IF(ISERROR($V2133),"",OFFSET('Smelter Look-up'!$F$4,$V2133-4,0)))</f>
        <v/>
      </c>
      <c r="H2133" s="215" t="str">
        <f aca="true">IF(ISERROR($V2133),"",OFFSET('Smelter Look-up'!$G$4,$V2133-4,0))</f>
        <v/>
      </c>
      <c r="I2133" s="216" t="str">
        <f aca="true">IF(ISERROR($V2133),"",OFFSET('Smelter Look-up'!$H$4,$V2133-4,0))</f>
        <v/>
      </c>
      <c r="J2133" s="216" t="str">
        <f aca="true">IF(ISERROR($V2133),"",OFFSET('Smelter Look-up'!$I$4,$V2133-4,0))</f>
        <v/>
      </c>
      <c r="K2133" s="217"/>
      <c r="L2133" s="217"/>
      <c r="M2133" s="217"/>
      <c r="N2133" s="217"/>
      <c r="O2133" s="217"/>
      <c r="P2133" s="218"/>
      <c r="Q2133" s="219"/>
      <c r="R2133" s="220" t="str">
        <f aca="true">IF(ISERROR($V2133),"",OFFSET('Smelter Look-up'!$C$4,$V2133-4,0)&amp;"")</f>
        <v/>
      </c>
      <c r="S2133" s="221" t="str">
        <f aca="true">IF(B2133="","",IF(ISERROR(MATCH($E2133,CL,0)),"Unknown",INDIRECT("'C'!$A$"&amp;MATCH($E2133,CL,0)+1)))</f>
        <v/>
      </c>
      <c r="T2133" s="221" t="str">
        <f aca="true">IF(B2133="","",IF(ISERROR(MATCH($J2133,SorP!$B$1:$B$6279,0)),"",INDIRECT("'SorP'!$A$"&amp;MATCH($S2133&amp;$J2133,SorP!C:C,0))))</f>
        <v/>
      </c>
      <c r="U2133" s="222"/>
      <c r="V2133" s="223" t="e">
        <f aca="false">IF(C2133="",NA(),IF(OR(C2133="Smelter not listed",C2133="Smelter not yet identified"),MATCH($B2133&amp;$D2133,'Smelter Look-up'!$J:$J,0),MATCH($B2133&amp;$C2133,'Smelter Look-up'!$J:$J,0)))</f>
        <v>#N/A</v>
      </c>
      <c r="X2133" s="179" t="n">
        <f aca="false">IF(AND(C2133="Smelter not listed",OR(LEN(D2133)=0,LEN(E2133)=0)),1,0)</f>
        <v>0</v>
      </c>
      <c r="AB2133" s="224" t="str">
        <f aca="false">B2133&amp;C2133</f>
        <v/>
      </c>
    </row>
    <row r="2134" s="179" customFormat="true" ht="20.25" hidden="false" customHeight="false" outlineLevel="0" collapsed="false">
      <c r="A2134" s="221"/>
      <c r="B2134" s="211" t="str">
        <f aca="false">IF(LEN(A2134)=0,"",INDEX('Smelter Look-up'!$A:$A,MATCH($A2134,'Smelter Look-up'!$E:$E,0)))</f>
        <v/>
      </c>
      <c r="C2134" s="212" t="str">
        <f aca="false">IF(LEN(A2134)=0,"",INDEX('Smelter Look-up'!$C:$C,MATCH($A2134,'Smelter Look-up'!$E:$E,0)))</f>
        <v/>
      </c>
      <c r="D2134" s="213"/>
      <c r="E2134" s="211" t="str">
        <f aca="true">IF(ISERROR($V2134),"",OFFSET('Smelter Look-up'!$D$4,$V2134-4,0)&amp;"")</f>
        <v/>
      </c>
      <c r="F2134" s="214" t="str">
        <f aca="true">IF(ISERROR($V2134),"",OFFSET('Smelter Look-up'!$E$4,$V2134-4,0))</f>
        <v/>
      </c>
      <c r="G2134" s="214" t="str">
        <f aca="true">IF(C2134=$X$4,IF(ISERROR($V2134),"Enter smelter details","RMI"),IF(ISERROR($V2134),"",OFFSET('Smelter Look-up'!$F$4,$V2134-4,0)))</f>
        <v/>
      </c>
      <c r="H2134" s="215" t="str">
        <f aca="true">IF(ISERROR($V2134),"",OFFSET('Smelter Look-up'!$G$4,$V2134-4,0))</f>
        <v/>
      </c>
      <c r="I2134" s="216" t="str">
        <f aca="true">IF(ISERROR($V2134),"",OFFSET('Smelter Look-up'!$H$4,$V2134-4,0))</f>
        <v/>
      </c>
      <c r="J2134" s="216" t="str">
        <f aca="true">IF(ISERROR($V2134),"",OFFSET('Smelter Look-up'!$I$4,$V2134-4,0))</f>
        <v/>
      </c>
      <c r="K2134" s="217"/>
      <c r="L2134" s="217"/>
      <c r="M2134" s="217"/>
      <c r="N2134" s="217"/>
      <c r="O2134" s="217"/>
      <c r="P2134" s="218"/>
      <c r="Q2134" s="219"/>
      <c r="R2134" s="220" t="str">
        <f aca="true">IF(ISERROR($V2134),"",OFFSET('Smelter Look-up'!$C$4,$V2134-4,0)&amp;"")</f>
        <v/>
      </c>
      <c r="S2134" s="221" t="str">
        <f aca="true">IF(B2134="","",IF(ISERROR(MATCH($E2134,CL,0)),"Unknown",INDIRECT("'C'!$A$"&amp;MATCH($E2134,CL,0)+1)))</f>
        <v/>
      </c>
      <c r="T2134" s="221" t="str">
        <f aca="true">IF(B2134="","",IF(ISERROR(MATCH($J2134,SorP!$B$1:$B$6279,0)),"",INDIRECT("'SorP'!$A$"&amp;MATCH($S2134&amp;$J2134,SorP!C:C,0))))</f>
        <v/>
      </c>
      <c r="U2134" s="222"/>
      <c r="V2134" s="223" t="e">
        <f aca="false">IF(C2134="",NA(),IF(OR(C2134="Smelter not listed",C2134="Smelter not yet identified"),MATCH($B2134&amp;$D2134,'Smelter Look-up'!$J:$J,0),MATCH($B2134&amp;$C2134,'Smelter Look-up'!$J:$J,0)))</f>
        <v>#N/A</v>
      </c>
      <c r="X2134" s="179" t="n">
        <f aca="false">IF(AND(C2134="Smelter not listed",OR(LEN(D2134)=0,LEN(E2134)=0)),1,0)</f>
        <v>0</v>
      </c>
      <c r="AB2134" s="224" t="str">
        <f aca="false">B2134&amp;C2134</f>
        <v/>
      </c>
    </row>
    <row r="2135" s="179" customFormat="true" ht="20.25" hidden="false" customHeight="false" outlineLevel="0" collapsed="false">
      <c r="A2135" s="221"/>
      <c r="B2135" s="211" t="str">
        <f aca="false">IF(LEN(A2135)=0,"",INDEX('Smelter Look-up'!$A:$A,MATCH($A2135,'Smelter Look-up'!$E:$E,0)))</f>
        <v/>
      </c>
      <c r="C2135" s="212" t="str">
        <f aca="false">IF(LEN(A2135)=0,"",INDEX('Smelter Look-up'!$C:$C,MATCH($A2135,'Smelter Look-up'!$E:$E,0)))</f>
        <v/>
      </c>
      <c r="D2135" s="213"/>
      <c r="E2135" s="211" t="str">
        <f aca="true">IF(ISERROR($V2135),"",OFFSET('Smelter Look-up'!$D$4,$V2135-4,0)&amp;"")</f>
        <v/>
      </c>
      <c r="F2135" s="214" t="str">
        <f aca="true">IF(ISERROR($V2135),"",OFFSET('Smelter Look-up'!$E$4,$V2135-4,0))</f>
        <v/>
      </c>
      <c r="G2135" s="214" t="str">
        <f aca="true">IF(C2135=$X$4,IF(ISERROR($V2135),"Enter smelter details","RMI"),IF(ISERROR($V2135),"",OFFSET('Smelter Look-up'!$F$4,$V2135-4,0)))</f>
        <v/>
      </c>
      <c r="H2135" s="215" t="str">
        <f aca="true">IF(ISERROR($V2135),"",OFFSET('Smelter Look-up'!$G$4,$V2135-4,0))</f>
        <v/>
      </c>
      <c r="I2135" s="216" t="str">
        <f aca="true">IF(ISERROR($V2135),"",OFFSET('Smelter Look-up'!$H$4,$V2135-4,0))</f>
        <v/>
      </c>
      <c r="J2135" s="216" t="str">
        <f aca="true">IF(ISERROR($V2135),"",OFFSET('Smelter Look-up'!$I$4,$V2135-4,0))</f>
        <v/>
      </c>
      <c r="K2135" s="217"/>
      <c r="L2135" s="217"/>
      <c r="M2135" s="217"/>
      <c r="N2135" s="217"/>
      <c r="O2135" s="217"/>
      <c r="P2135" s="218"/>
      <c r="Q2135" s="219"/>
      <c r="R2135" s="220" t="str">
        <f aca="true">IF(ISERROR($V2135),"",OFFSET('Smelter Look-up'!$C$4,$V2135-4,0)&amp;"")</f>
        <v/>
      </c>
      <c r="S2135" s="221" t="str">
        <f aca="true">IF(B2135="","",IF(ISERROR(MATCH($E2135,CL,0)),"Unknown",INDIRECT("'C'!$A$"&amp;MATCH($E2135,CL,0)+1)))</f>
        <v/>
      </c>
      <c r="T2135" s="221" t="str">
        <f aca="true">IF(B2135="","",IF(ISERROR(MATCH($J2135,SorP!$B$1:$B$6279,0)),"",INDIRECT("'SorP'!$A$"&amp;MATCH($S2135&amp;$J2135,SorP!C:C,0))))</f>
        <v/>
      </c>
      <c r="U2135" s="222"/>
      <c r="V2135" s="223" t="e">
        <f aca="false">IF(C2135="",NA(),IF(OR(C2135="Smelter not listed",C2135="Smelter not yet identified"),MATCH($B2135&amp;$D2135,'Smelter Look-up'!$J:$J,0),MATCH($B2135&amp;$C2135,'Smelter Look-up'!$J:$J,0)))</f>
        <v>#N/A</v>
      </c>
      <c r="X2135" s="179" t="n">
        <f aca="false">IF(AND(C2135="Smelter not listed",OR(LEN(D2135)=0,LEN(E2135)=0)),1,0)</f>
        <v>0</v>
      </c>
      <c r="AB2135" s="224" t="str">
        <f aca="false">B2135&amp;C2135</f>
        <v/>
      </c>
    </row>
    <row r="2136" s="179" customFormat="true" ht="20.25" hidden="false" customHeight="false" outlineLevel="0" collapsed="false">
      <c r="A2136" s="221"/>
      <c r="B2136" s="211" t="str">
        <f aca="false">IF(LEN(A2136)=0,"",INDEX('Smelter Look-up'!$A:$A,MATCH($A2136,'Smelter Look-up'!$E:$E,0)))</f>
        <v/>
      </c>
      <c r="C2136" s="212" t="str">
        <f aca="false">IF(LEN(A2136)=0,"",INDEX('Smelter Look-up'!$C:$C,MATCH($A2136,'Smelter Look-up'!$E:$E,0)))</f>
        <v/>
      </c>
      <c r="D2136" s="213"/>
      <c r="E2136" s="211" t="str">
        <f aca="true">IF(ISERROR($V2136),"",OFFSET('Smelter Look-up'!$D$4,$V2136-4,0)&amp;"")</f>
        <v/>
      </c>
      <c r="F2136" s="214" t="str">
        <f aca="true">IF(ISERROR($V2136),"",OFFSET('Smelter Look-up'!$E$4,$V2136-4,0))</f>
        <v/>
      </c>
      <c r="G2136" s="214" t="str">
        <f aca="true">IF(C2136=$X$4,IF(ISERROR($V2136),"Enter smelter details","RMI"),IF(ISERROR($V2136),"",OFFSET('Smelter Look-up'!$F$4,$V2136-4,0)))</f>
        <v/>
      </c>
      <c r="H2136" s="215" t="str">
        <f aca="true">IF(ISERROR($V2136),"",OFFSET('Smelter Look-up'!$G$4,$V2136-4,0))</f>
        <v/>
      </c>
      <c r="I2136" s="216" t="str">
        <f aca="true">IF(ISERROR($V2136),"",OFFSET('Smelter Look-up'!$H$4,$V2136-4,0))</f>
        <v/>
      </c>
      <c r="J2136" s="216" t="str">
        <f aca="true">IF(ISERROR($V2136),"",OFFSET('Smelter Look-up'!$I$4,$V2136-4,0))</f>
        <v/>
      </c>
      <c r="K2136" s="217"/>
      <c r="L2136" s="217"/>
      <c r="M2136" s="217"/>
      <c r="N2136" s="217"/>
      <c r="O2136" s="217"/>
      <c r="P2136" s="218"/>
      <c r="Q2136" s="219"/>
      <c r="R2136" s="220" t="str">
        <f aca="true">IF(ISERROR($V2136),"",OFFSET('Smelter Look-up'!$C$4,$V2136-4,0)&amp;"")</f>
        <v/>
      </c>
      <c r="S2136" s="221" t="str">
        <f aca="true">IF(B2136="","",IF(ISERROR(MATCH($E2136,CL,0)),"Unknown",INDIRECT("'C'!$A$"&amp;MATCH($E2136,CL,0)+1)))</f>
        <v/>
      </c>
      <c r="T2136" s="221" t="str">
        <f aca="true">IF(B2136="","",IF(ISERROR(MATCH($J2136,SorP!$B$1:$B$6279,0)),"",INDIRECT("'SorP'!$A$"&amp;MATCH($S2136&amp;$J2136,SorP!C:C,0))))</f>
        <v/>
      </c>
      <c r="U2136" s="222"/>
      <c r="V2136" s="223" t="e">
        <f aca="false">IF(C2136="",NA(),IF(OR(C2136="Smelter not listed",C2136="Smelter not yet identified"),MATCH($B2136&amp;$D2136,'Smelter Look-up'!$J:$J,0),MATCH($B2136&amp;$C2136,'Smelter Look-up'!$J:$J,0)))</f>
        <v>#N/A</v>
      </c>
      <c r="X2136" s="179" t="n">
        <f aca="false">IF(AND(C2136="Smelter not listed",OR(LEN(D2136)=0,LEN(E2136)=0)),1,0)</f>
        <v>0</v>
      </c>
      <c r="AB2136" s="224" t="str">
        <f aca="false">B2136&amp;C2136</f>
        <v/>
      </c>
    </row>
    <row r="2137" s="179" customFormat="true" ht="20.25" hidden="false" customHeight="false" outlineLevel="0" collapsed="false">
      <c r="A2137" s="221"/>
      <c r="B2137" s="211" t="str">
        <f aca="false">IF(LEN(A2137)=0,"",INDEX('Smelter Look-up'!$A:$A,MATCH($A2137,'Smelter Look-up'!$E:$E,0)))</f>
        <v/>
      </c>
      <c r="C2137" s="212" t="str">
        <f aca="false">IF(LEN(A2137)=0,"",INDEX('Smelter Look-up'!$C:$C,MATCH($A2137,'Smelter Look-up'!$E:$E,0)))</f>
        <v/>
      </c>
      <c r="D2137" s="213"/>
      <c r="E2137" s="211" t="str">
        <f aca="true">IF(ISERROR($V2137),"",OFFSET('Smelter Look-up'!$D$4,$V2137-4,0)&amp;"")</f>
        <v/>
      </c>
      <c r="F2137" s="214" t="str">
        <f aca="true">IF(ISERROR($V2137),"",OFFSET('Smelter Look-up'!$E$4,$V2137-4,0))</f>
        <v/>
      </c>
      <c r="G2137" s="214" t="str">
        <f aca="true">IF(C2137=$X$4,IF(ISERROR($V2137),"Enter smelter details","RMI"),IF(ISERROR($V2137),"",OFFSET('Smelter Look-up'!$F$4,$V2137-4,0)))</f>
        <v/>
      </c>
      <c r="H2137" s="215" t="str">
        <f aca="true">IF(ISERROR($V2137),"",OFFSET('Smelter Look-up'!$G$4,$V2137-4,0))</f>
        <v/>
      </c>
      <c r="I2137" s="216" t="str">
        <f aca="true">IF(ISERROR($V2137),"",OFFSET('Smelter Look-up'!$H$4,$V2137-4,0))</f>
        <v/>
      </c>
      <c r="J2137" s="216" t="str">
        <f aca="true">IF(ISERROR($V2137),"",OFFSET('Smelter Look-up'!$I$4,$V2137-4,0))</f>
        <v/>
      </c>
      <c r="K2137" s="217"/>
      <c r="L2137" s="217"/>
      <c r="M2137" s="217"/>
      <c r="N2137" s="217"/>
      <c r="O2137" s="217"/>
      <c r="P2137" s="218"/>
      <c r="Q2137" s="219"/>
      <c r="R2137" s="220" t="str">
        <f aca="true">IF(ISERROR($V2137),"",OFFSET('Smelter Look-up'!$C$4,$V2137-4,0)&amp;"")</f>
        <v/>
      </c>
      <c r="S2137" s="221" t="str">
        <f aca="true">IF(B2137="","",IF(ISERROR(MATCH($E2137,CL,0)),"Unknown",INDIRECT("'C'!$A$"&amp;MATCH($E2137,CL,0)+1)))</f>
        <v/>
      </c>
      <c r="T2137" s="221" t="str">
        <f aca="true">IF(B2137="","",IF(ISERROR(MATCH($J2137,SorP!$B$1:$B$6279,0)),"",INDIRECT("'SorP'!$A$"&amp;MATCH($S2137&amp;$J2137,SorP!C:C,0))))</f>
        <v/>
      </c>
      <c r="U2137" s="222"/>
      <c r="V2137" s="223" t="e">
        <f aca="false">IF(C2137="",NA(),IF(OR(C2137="Smelter not listed",C2137="Smelter not yet identified"),MATCH($B2137&amp;$D2137,'Smelter Look-up'!$J:$J,0),MATCH($B2137&amp;$C2137,'Smelter Look-up'!$J:$J,0)))</f>
        <v>#N/A</v>
      </c>
      <c r="X2137" s="179" t="n">
        <f aca="false">IF(AND(C2137="Smelter not listed",OR(LEN(D2137)=0,LEN(E2137)=0)),1,0)</f>
        <v>0</v>
      </c>
      <c r="AB2137" s="224" t="str">
        <f aca="false">B2137&amp;C2137</f>
        <v/>
      </c>
    </row>
    <row r="2138" s="179" customFormat="true" ht="20.25" hidden="false" customHeight="false" outlineLevel="0" collapsed="false">
      <c r="A2138" s="221"/>
      <c r="B2138" s="211" t="str">
        <f aca="false">IF(LEN(A2138)=0,"",INDEX('Smelter Look-up'!$A:$A,MATCH($A2138,'Smelter Look-up'!$E:$E,0)))</f>
        <v/>
      </c>
      <c r="C2138" s="212" t="str">
        <f aca="false">IF(LEN(A2138)=0,"",INDEX('Smelter Look-up'!$C:$C,MATCH($A2138,'Smelter Look-up'!$E:$E,0)))</f>
        <v/>
      </c>
      <c r="D2138" s="213"/>
      <c r="E2138" s="211" t="str">
        <f aca="true">IF(ISERROR($V2138),"",OFFSET('Smelter Look-up'!$D$4,$V2138-4,0)&amp;"")</f>
        <v/>
      </c>
      <c r="F2138" s="214" t="str">
        <f aca="true">IF(ISERROR($V2138),"",OFFSET('Smelter Look-up'!$E$4,$V2138-4,0))</f>
        <v/>
      </c>
      <c r="G2138" s="214" t="str">
        <f aca="true">IF(C2138=$X$4,IF(ISERROR($V2138),"Enter smelter details","RMI"),IF(ISERROR($V2138),"",OFFSET('Smelter Look-up'!$F$4,$V2138-4,0)))</f>
        <v/>
      </c>
      <c r="H2138" s="215" t="str">
        <f aca="true">IF(ISERROR($V2138),"",OFFSET('Smelter Look-up'!$G$4,$V2138-4,0))</f>
        <v/>
      </c>
      <c r="I2138" s="216" t="str">
        <f aca="true">IF(ISERROR($V2138),"",OFFSET('Smelter Look-up'!$H$4,$V2138-4,0))</f>
        <v/>
      </c>
      <c r="J2138" s="216" t="str">
        <f aca="true">IF(ISERROR($V2138),"",OFFSET('Smelter Look-up'!$I$4,$V2138-4,0))</f>
        <v/>
      </c>
      <c r="K2138" s="217"/>
      <c r="L2138" s="217"/>
      <c r="M2138" s="217"/>
      <c r="N2138" s="217"/>
      <c r="O2138" s="217"/>
      <c r="P2138" s="218"/>
      <c r="Q2138" s="219"/>
      <c r="R2138" s="220" t="str">
        <f aca="true">IF(ISERROR($V2138),"",OFFSET('Smelter Look-up'!$C$4,$V2138-4,0)&amp;"")</f>
        <v/>
      </c>
      <c r="S2138" s="221" t="str">
        <f aca="true">IF(B2138="","",IF(ISERROR(MATCH($E2138,CL,0)),"Unknown",INDIRECT("'C'!$A$"&amp;MATCH($E2138,CL,0)+1)))</f>
        <v/>
      </c>
      <c r="T2138" s="221" t="str">
        <f aca="true">IF(B2138="","",IF(ISERROR(MATCH($J2138,SorP!$B$1:$B$6279,0)),"",INDIRECT("'SorP'!$A$"&amp;MATCH($S2138&amp;$J2138,SorP!C:C,0))))</f>
        <v/>
      </c>
      <c r="U2138" s="222"/>
      <c r="V2138" s="223" t="e">
        <f aca="false">IF(C2138="",NA(),IF(OR(C2138="Smelter not listed",C2138="Smelter not yet identified"),MATCH($B2138&amp;$D2138,'Smelter Look-up'!$J:$J,0),MATCH($B2138&amp;$C2138,'Smelter Look-up'!$J:$J,0)))</f>
        <v>#N/A</v>
      </c>
      <c r="X2138" s="179" t="n">
        <f aca="false">IF(AND(C2138="Smelter not listed",OR(LEN(D2138)=0,LEN(E2138)=0)),1,0)</f>
        <v>0</v>
      </c>
      <c r="AB2138" s="224" t="str">
        <f aca="false">B2138&amp;C2138</f>
        <v/>
      </c>
    </row>
    <row r="2139" s="179" customFormat="true" ht="20.25" hidden="false" customHeight="false" outlineLevel="0" collapsed="false">
      <c r="A2139" s="221"/>
      <c r="B2139" s="211" t="str">
        <f aca="false">IF(LEN(A2139)=0,"",INDEX('Smelter Look-up'!$A:$A,MATCH($A2139,'Smelter Look-up'!$E:$E,0)))</f>
        <v/>
      </c>
      <c r="C2139" s="212" t="str">
        <f aca="false">IF(LEN(A2139)=0,"",INDEX('Smelter Look-up'!$C:$C,MATCH($A2139,'Smelter Look-up'!$E:$E,0)))</f>
        <v/>
      </c>
      <c r="D2139" s="213"/>
      <c r="E2139" s="211" t="str">
        <f aca="true">IF(ISERROR($V2139),"",OFFSET('Smelter Look-up'!$D$4,$V2139-4,0)&amp;"")</f>
        <v/>
      </c>
      <c r="F2139" s="214" t="str">
        <f aca="true">IF(ISERROR($V2139),"",OFFSET('Smelter Look-up'!$E$4,$V2139-4,0))</f>
        <v/>
      </c>
      <c r="G2139" s="214" t="str">
        <f aca="true">IF(C2139=$X$4,IF(ISERROR($V2139),"Enter smelter details","RMI"),IF(ISERROR($V2139),"",OFFSET('Smelter Look-up'!$F$4,$V2139-4,0)))</f>
        <v/>
      </c>
      <c r="H2139" s="215" t="str">
        <f aca="true">IF(ISERROR($V2139),"",OFFSET('Smelter Look-up'!$G$4,$V2139-4,0))</f>
        <v/>
      </c>
      <c r="I2139" s="216" t="str">
        <f aca="true">IF(ISERROR($V2139),"",OFFSET('Smelter Look-up'!$H$4,$V2139-4,0))</f>
        <v/>
      </c>
      <c r="J2139" s="216" t="str">
        <f aca="true">IF(ISERROR($V2139),"",OFFSET('Smelter Look-up'!$I$4,$V2139-4,0))</f>
        <v/>
      </c>
      <c r="K2139" s="217"/>
      <c r="L2139" s="217"/>
      <c r="M2139" s="217"/>
      <c r="N2139" s="217"/>
      <c r="O2139" s="217"/>
      <c r="P2139" s="218"/>
      <c r="Q2139" s="219"/>
      <c r="R2139" s="220" t="str">
        <f aca="true">IF(ISERROR($V2139),"",OFFSET('Smelter Look-up'!$C$4,$V2139-4,0)&amp;"")</f>
        <v/>
      </c>
      <c r="S2139" s="221" t="str">
        <f aca="true">IF(B2139="","",IF(ISERROR(MATCH($E2139,CL,0)),"Unknown",INDIRECT("'C'!$A$"&amp;MATCH($E2139,CL,0)+1)))</f>
        <v/>
      </c>
      <c r="T2139" s="221" t="str">
        <f aca="true">IF(B2139="","",IF(ISERROR(MATCH($J2139,SorP!$B$1:$B$6279,0)),"",INDIRECT("'SorP'!$A$"&amp;MATCH($S2139&amp;$J2139,SorP!C:C,0))))</f>
        <v/>
      </c>
      <c r="U2139" s="222"/>
      <c r="V2139" s="223" t="e">
        <f aca="false">IF(C2139="",NA(),IF(OR(C2139="Smelter not listed",C2139="Smelter not yet identified"),MATCH($B2139&amp;$D2139,'Smelter Look-up'!$J:$J,0),MATCH($B2139&amp;$C2139,'Smelter Look-up'!$J:$J,0)))</f>
        <v>#N/A</v>
      </c>
      <c r="X2139" s="179" t="n">
        <f aca="false">IF(AND(C2139="Smelter not listed",OR(LEN(D2139)=0,LEN(E2139)=0)),1,0)</f>
        <v>0</v>
      </c>
      <c r="AB2139" s="224" t="str">
        <f aca="false">B2139&amp;C2139</f>
        <v/>
      </c>
    </row>
    <row r="2140" s="179" customFormat="true" ht="20.25" hidden="false" customHeight="false" outlineLevel="0" collapsed="false">
      <c r="A2140" s="221"/>
      <c r="B2140" s="211" t="str">
        <f aca="false">IF(LEN(A2140)=0,"",INDEX('Smelter Look-up'!$A:$A,MATCH($A2140,'Smelter Look-up'!$E:$E,0)))</f>
        <v/>
      </c>
      <c r="C2140" s="212" t="str">
        <f aca="false">IF(LEN(A2140)=0,"",INDEX('Smelter Look-up'!$C:$C,MATCH($A2140,'Smelter Look-up'!$E:$E,0)))</f>
        <v/>
      </c>
      <c r="D2140" s="213"/>
      <c r="E2140" s="211" t="str">
        <f aca="true">IF(ISERROR($V2140),"",OFFSET('Smelter Look-up'!$D$4,$V2140-4,0)&amp;"")</f>
        <v/>
      </c>
      <c r="F2140" s="214" t="str">
        <f aca="true">IF(ISERROR($V2140),"",OFFSET('Smelter Look-up'!$E$4,$V2140-4,0))</f>
        <v/>
      </c>
      <c r="G2140" s="214" t="str">
        <f aca="true">IF(C2140=$X$4,IF(ISERROR($V2140),"Enter smelter details","RMI"),IF(ISERROR($V2140),"",OFFSET('Smelter Look-up'!$F$4,$V2140-4,0)))</f>
        <v/>
      </c>
      <c r="H2140" s="215" t="str">
        <f aca="true">IF(ISERROR($V2140),"",OFFSET('Smelter Look-up'!$G$4,$V2140-4,0))</f>
        <v/>
      </c>
      <c r="I2140" s="216" t="str">
        <f aca="true">IF(ISERROR($V2140),"",OFFSET('Smelter Look-up'!$H$4,$V2140-4,0))</f>
        <v/>
      </c>
      <c r="J2140" s="216" t="str">
        <f aca="true">IF(ISERROR($V2140),"",OFFSET('Smelter Look-up'!$I$4,$V2140-4,0))</f>
        <v/>
      </c>
      <c r="K2140" s="217"/>
      <c r="L2140" s="217"/>
      <c r="M2140" s="217"/>
      <c r="N2140" s="217"/>
      <c r="O2140" s="217"/>
      <c r="P2140" s="218"/>
      <c r="Q2140" s="219"/>
      <c r="R2140" s="220" t="str">
        <f aca="true">IF(ISERROR($V2140),"",OFFSET('Smelter Look-up'!$C$4,$V2140-4,0)&amp;"")</f>
        <v/>
      </c>
      <c r="S2140" s="221" t="str">
        <f aca="true">IF(B2140="","",IF(ISERROR(MATCH($E2140,CL,0)),"Unknown",INDIRECT("'C'!$A$"&amp;MATCH($E2140,CL,0)+1)))</f>
        <v/>
      </c>
      <c r="T2140" s="221" t="str">
        <f aca="true">IF(B2140="","",IF(ISERROR(MATCH($J2140,SorP!$B$1:$B$6279,0)),"",INDIRECT("'SorP'!$A$"&amp;MATCH($S2140&amp;$J2140,SorP!C:C,0))))</f>
        <v/>
      </c>
      <c r="U2140" s="222"/>
      <c r="V2140" s="223" t="e">
        <f aca="false">IF(C2140="",NA(),IF(OR(C2140="Smelter not listed",C2140="Smelter not yet identified"),MATCH($B2140&amp;$D2140,'Smelter Look-up'!$J:$J,0),MATCH($B2140&amp;$C2140,'Smelter Look-up'!$J:$J,0)))</f>
        <v>#N/A</v>
      </c>
      <c r="X2140" s="179" t="n">
        <f aca="false">IF(AND(C2140="Smelter not listed",OR(LEN(D2140)=0,LEN(E2140)=0)),1,0)</f>
        <v>0</v>
      </c>
      <c r="AB2140" s="224" t="str">
        <f aca="false">B2140&amp;C2140</f>
        <v/>
      </c>
    </row>
    <row r="2141" s="179" customFormat="true" ht="20.25" hidden="false" customHeight="false" outlineLevel="0" collapsed="false">
      <c r="A2141" s="221"/>
      <c r="B2141" s="211" t="str">
        <f aca="false">IF(LEN(A2141)=0,"",INDEX('Smelter Look-up'!$A:$A,MATCH($A2141,'Smelter Look-up'!$E:$E,0)))</f>
        <v/>
      </c>
      <c r="C2141" s="212" t="str">
        <f aca="false">IF(LEN(A2141)=0,"",INDEX('Smelter Look-up'!$C:$C,MATCH($A2141,'Smelter Look-up'!$E:$E,0)))</f>
        <v/>
      </c>
      <c r="D2141" s="213"/>
      <c r="E2141" s="211" t="str">
        <f aca="true">IF(ISERROR($V2141),"",OFFSET('Smelter Look-up'!$D$4,$V2141-4,0)&amp;"")</f>
        <v/>
      </c>
      <c r="F2141" s="214" t="str">
        <f aca="true">IF(ISERROR($V2141),"",OFFSET('Smelter Look-up'!$E$4,$V2141-4,0))</f>
        <v/>
      </c>
      <c r="G2141" s="214" t="str">
        <f aca="true">IF(C2141=$X$4,IF(ISERROR($V2141),"Enter smelter details","RMI"),IF(ISERROR($V2141),"",OFFSET('Smelter Look-up'!$F$4,$V2141-4,0)))</f>
        <v/>
      </c>
      <c r="H2141" s="215" t="str">
        <f aca="true">IF(ISERROR($V2141),"",OFFSET('Smelter Look-up'!$G$4,$V2141-4,0))</f>
        <v/>
      </c>
      <c r="I2141" s="216" t="str">
        <f aca="true">IF(ISERROR($V2141),"",OFFSET('Smelter Look-up'!$H$4,$V2141-4,0))</f>
        <v/>
      </c>
      <c r="J2141" s="216" t="str">
        <f aca="true">IF(ISERROR($V2141),"",OFFSET('Smelter Look-up'!$I$4,$V2141-4,0))</f>
        <v/>
      </c>
      <c r="K2141" s="217"/>
      <c r="L2141" s="217"/>
      <c r="M2141" s="217"/>
      <c r="N2141" s="217"/>
      <c r="O2141" s="217"/>
      <c r="P2141" s="218"/>
      <c r="Q2141" s="219"/>
      <c r="R2141" s="220" t="str">
        <f aca="true">IF(ISERROR($V2141),"",OFFSET('Smelter Look-up'!$C$4,$V2141-4,0)&amp;"")</f>
        <v/>
      </c>
      <c r="S2141" s="221" t="str">
        <f aca="true">IF(B2141="","",IF(ISERROR(MATCH($E2141,CL,0)),"Unknown",INDIRECT("'C'!$A$"&amp;MATCH($E2141,CL,0)+1)))</f>
        <v/>
      </c>
      <c r="T2141" s="221" t="str">
        <f aca="true">IF(B2141="","",IF(ISERROR(MATCH($J2141,SorP!$B$1:$B$6279,0)),"",INDIRECT("'SorP'!$A$"&amp;MATCH($S2141&amp;$J2141,SorP!C:C,0))))</f>
        <v/>
      </c>
      <c r="U2141" s="222"/>
      <c r="V2141" s="223" t="e">
        <f aca="false">IF(C2141="",NA(),IF(OR(C2141="Smelter not listed",C2141="Smelter not yet identified"),MATCH($B2141&amp;$D2141,'Smelter Look-up'!$J:$J,0),MATCH($B2141&amp;$C2141,'Smelter Look-up'!$J:$J,0)))</f>
        <v>#N/A</v>
      </c>
      <c r="X2141" s="179" t="n">
        <f aca="false">IF(AND(C2141="Smelter not listed",OR(LEN(D2141)=0,LEN(E2141)=0)),1,0)</f>
        <v>0</v>
      </c>
      <c r="AB2141" s="224" t="str">
        <f aca="false">B2141&amp;C2141</f>
        <v/>
      </c>
    </row>
    <row r="2142" s="179" customFormat="true" ht="20.25" hidden="false" customHeight="false" outlineLevel="0" collapsed="false">
      <c r="A2142" s="221"/>
      <c r="B2142" s="211" t="str">
        <f aca="false">IF(LEN(A2142)=0,"",INDEX('Smelter Look-up'!$A:$A,MATCH($A2142,'Smelter Look-up'!$E:$E,0)))</f>
        <v/>
      </c>
      <c r="C2142" s="212" t="str">
        <f aca="false">IF(LEN(A2142)=0,"",INDEX('Smelter Look-up'!$C:$C,MATCH($A2142,'Smelter Look-up'!$E:$E,0)))</f>
        <v/>
      </c>
      <c r="D2142" s="213"/>
      <c r="E2142" s="211" t="str">
        <f aca="true">IF(ISERROR($V2142),"",OFFSET('Smelter Look-up'!$D$4,$V2142-4,0)&amp;"")</f>
        <v/>
      </c>
      <c r="F2142" s="214" t="str">
        <f aca="true">IF(ISERROR($V2142),"",OFFSET('Smelter Look-up'!$E$4,$V2142-4,0))</f>
        <v/>
      </c>
      <c r="G2142" s="214" t="str">
        <f aca="true">IF(C2142=$X$4,IF(ISERROR($V2142),"Enter smelter details","RMI"),IF(ISERROR($V2142),"",OFFSET('Smelter Look-up'!$F$4,$V2142-4,0)))</f>
        <v/>
      </c>
      <c r="H2142" s="215" t="str">
        <f aca="true">IF(ISERROR($V2142),"",OFFSET('Smelter Look-up'!$G$4,$V2142-4,0))</f>
        <v/>
      </c>
      <c r="I2142" s="216" t="str">
        <f aca="true">IF(ISERROR($V2142),"",OFFSET('Smelter Look-up'!$H$4,$V2142-4,0))</f>
        <v/>
      </c>
      <c r="J2142" s="216" t="str">
        <f aca="true">IF(ISERROR($V2142),"",OFFSET('Smelter Look-up'!$I$4,$V2142-4,0))</f>
        <v/>
      </c>
      <c r="K2142" s="217"/>
      <c r="L2142" s="217"/>
      <c r="M2142" s="217"/>
      <c r="N2142" s="217"/>
      <c r="O2142" s="217"/>
      <c r="P2142" s="218"/>
      <c r="Q2142" s="219"/>
      <c r="R2142" s="220" t="str">
        <f aca="true">IF(ISERROR($V2142),"",OFFSET('Smelter Look-up'!$C$4,$V2142-4,0)&amp;"")</f>
        <v/>
      </c>
      <c r="S2142" s="221" t="str">
        <f aca="true">IF(B2142="","",IF(ISERROR(MATCH($E2142,CL,0)),"Unknown",INDIRECT("'C'!$A$"&amp;MATCH($E2142,CL,0)+1)))</f>
        <v/>
      </c>
      <c r="T2142" s="221" t="str">
        <f aca="true">IF(B2142="","",IF(ISERROR(MATCH($J2142,SorP!$B$1:$B$6279,0)),"",INDIRECT("'SorP'!$A$"&amp;MATCH($S2142&amp;$J2142,SorP!C:C,0))))</f>
        <v/>
      </c>
      <c r="U2142" s="222"/>
      <c r="V2142" s="223" t="e">
        <f aca="false">IF(C2142="",NA(),IF(OR(C2142="Smelter not listed",C2142="Smelter not yet identified"),MATCH($B2142&amp;$D2142,'Smelter Look-up'!$J:$J,0),MATCH($B2142&amp;$C2142,'Smelter Look-up'!$J:$J,0)))</f>
        <v>#N/A</v>
      </c>
      <c r="X2142" s="179" t="n">
        <f aca="false">IF(AND(C2142="Smelter not listed",OR(LEN(D2142)=0,LEN(E2142)=0)),1,0)</f>
        <v>0</v>
      </c>
      <c r="AB2142" s="224" t="str">
        <f aca="false">B2142&amp;C2142</f>
        <v/>
      </c>
    </row>
    <row r="2143" s="179" customFormat="true" ht="20.25" hidden="false" customHeight="false" outlineLevel="0" collapsed="false">
      <c r="A2143" s="221"/>
      <c r="B2143" s="211" t="str">
        <f aca="false">IF(LEN(A2143)=0,"",INDEX('Smelter Look-up'!$A:$A,MATCH($A2143,'Smelter Look-up'!$E:$E,0)))</f>
        <v/>
      </c>
      <c r="C2143" s="212" t="str">
        <f aca="false">IF(LEN(A2143)=0,"",INDEX('Smelter Look-up'!$C:$C,MATCH($A2143,'Smelter Look-up'!$E:$E,0)))</f>
        <v/>
      </c>
      <c r="D2143" s="213"/>
      <c r="E2143" s="211" t="str">
        <f aca="true">IF(ISERROR($V2143),"",OFFSET('Smelter Look-up'!$D$4,$V2143-4,0)&amp;"")</f>
        <v/>
      </c>
      <c r="F2143" s="214" t="str">
        <f aca="true">IF(ISERROR($V2143),"",OFFSET('Smelter Look-up'!$E$4,$V2143-4,0))</f>
        <v/>
      </c>
      <c r="G2143" s="214" t="str">
        <f aca="true">IF(C2143=$X$4,IF(ISERROR($V2143),"Enter smelter details","RMI"),IF(ISERROR($V2143),"",OFFSET('Smelter Look-up'!$F$4,$V2143-4,0)))</f>
        <v/>
      </c>
      <c r="H2143" s="215" t="str">
        <f aca="true">IF(ISERROR($V2143),"",OFFSET('Smelter Look-up'!$G$4,$V2143-4,0))</f>
        <v/>
      </c>
      <c r="I2143" s="216" t="str">
        <f aca="true">IF(ISERROR($V2143),"",OFFSET('Smelter Look-up'!$H$4,$V2143-4,0))</f>
        <v/>
      </c>
      <c r="J2143" s="216" t="str">
        <f aca="true">IF(ISERROR($V2143),"",OFFSET('Smelter Look-up'!$I$4,$V2143-4,0))</f>
        <v/>
      </c>
      <c r="K2143" s="217"/>
      <c r="L2143" s="217"/>
      <c r="M2143" s="217"/>
      <c r="N2143" s="217"/>
      <c r="O2143" s="217"/>
      <c r="P2143" s="218"/>
      <c r="Q2143" s="219"/>
      <c r="R2143" s="220" t="str">
        <f aca="true">IF(ISERROR($V2143),"",OFFSET('Smelter Look-up'!$C$4,$V2143-4,0)&amp;"")</f>
        <v/>
      </c>
      <c r="S2143" s="221" t="str">
        <f aca="true">IF(B2143="","",IF(ISERROR(MATCH($E2143,CL,0)),"Unknown",INDIRECT("'C'!$A$"&amp;MATCH($E2143,CL,0)+1)))</f>
        <v/>
      </c>
      <c r="T2143" s="221" t="str">
        <f aca="true">IF(B2143="","",IF(ISERROR(MATCH($J2143,SorP!$B$1:$B$6279,0)),"",INDIRECT("'SorP'!$A$"&amp;MATCH($S2143&amp;$J2143,SorP!C:C,0))))</f>
        <v/>
      </c>
      <c r="U2143" s="222"/>
      <c r="V2143" s="223" t="e">
        <f aca="false">IF(C2143="",NA(),IF(OR(C2143="Smelter not listed",C2143="Smelter not yet identified"),MATCH($B2143&amp;$D2143,'Smelter Look-up'!$J:$J,0),MATCH($B2143&amp;$C2143,'Smelter Look-up'!$J:$J,0)))</f>
        <v>#N/A</v>
      </c>
      <c r="X2143" s="179" t="n">
        <f aca="false">IF(AND(C2143="Smelter not listed",OR(LEN(D2143)=0,LEN(E2143)=0)),1,0)</f>
        <v>0</v>
      </c>
      <c r="AB2143" s="224" t="str">
        <f aca="false">B2143&amp;C2143</f>
        <v/>
      </c>
    </row>
    <row r="2144" s="179" customFormat="true" ht="20.25" hidden="false" customHeight="false" outlineLevel="0" collapsed="false">
      <c r="A2144" s="221"/>
      <c r="B2144" s="211" t="str">
        <f aca="false">IF(LEN(A2144)=0,"",INDEX('Smelter Look-up'!$A:$A,MATCH($A2144,'Smelter Look-up'!$E:$E,0)))</f>
        <v/>
      </c>
      <c r="C2144" s="212" t="str">
        <f aca="false">IF(LEN(A2144)=0,"",INDEX('Smelter Look-up'!$C:$C,MATCH($A2144,'Smelter Look-up'!$E:$E,0)))</f>
        <v/>
      </c>
      <c r="D2144" s="213"/>
      <c r="E2144" s="211" t="str">
        <f aca="true">IF(ISERROR($V2144),"",OFFSET('Smelter Look-up'!$D$4,$V2144-4,0)&amp;"")</f>
        <v/>
      </c>
      <c r="F2144" s="214" t="str">
        <f aca="true">IF(ISERROR($V2144),"",OFFSET('Smelter Look-up'!$E$4,$V2144-4,0))</f>
        <v/>
      </c>
      <c r="G2144" s="214" t="str">
        <f aca="true">IF(C2144=$X$4,IF(ISERROR($V2144),"Enter smelter details","RMI"),IF(ISERROR($V2144),"",OFFSET('Smelter Look-up'!$F$4,$V2144-4,0)))</f>
        <v/>
      </c>
      <c r="H2144" s="215" t="str">
        <f aca="true">IF(ISERROR($V2144),"",OFFSET('Smelter Look-up'!$G$4,$V2144-4,0))</f>
        <v/>
      </c>
      <c r="I2144" s="216" t="str">
        <f aca="true">IF(ISERROR($V2144),"",OFFSET('Smelter Look-up'!$H$4,$V2144-4,0))</f>
        <v/>
      </c>
      <c r="J2144" s="216" t="str">
        <f aca="true">IF(ISERROR($V2144),"",OFFSET('Smelter Look-up'!$I$4,$V2144-4,0))</f>
        <v/>
      </c>
      <c r="K2144" s="217"/>
      <c r="L2144" s="217"/>
      <c r="M2144" s="217"/>
      <c r="N2144" s="217"/>
      <c r="O2144" s="217"/>
      <c r="P2144" s="218"/>
      <c r="Q2144" s="219"/>
      <c r="R2144" s="220" t="str">
        <f aca="true">IF(ISERROR($V2144),"",OFFSET('Smelter Look-up'!$C$4,$V2144-4,0)&amp;"")</f>
        <v/>
      </c>
      <c r="S2144" s="221" t="str">
        <f aca="true">IF(B2144="","",IF(ISERROR(MATCH($E2144,CL,0)),"Unknown",INDIRECT("'C'!$A$"&amp;MATCH($E2144,CL,0)+1)))</f>
        <v/>
      </c>
      <c r="T2144" s="221" t="str">
        <f aca="true">IF(B2144="","",IF(ISERROR(MATCH($J2144,SorP!$B$1:$B$6279,0)),"",INDIRECT("'SorP'!$A$"&amp;MATCH($S2144&amp;$J2144,SorP!C:C,0))))</f>
        <v/>
      </c>
      <c r="U2144" s="222"/>
      <c r="V2144" s="223" t="e">
        <f aca="false">IF(C2144="",NA(),IF(OR(C2144="Smelter not listed",C2144="Smelter not yet identified"),MATCH($B2144&amp;$D2144,'Smelter Look-up'!$J:$J,0),MATCH($B2144&amp;$C2144,'Smelter Look-up'!$J:$J,0)))</f>
        <v>#N/A</v>
      </c>
      <c r="X2144" s="179" t="n">
        <f aca="false">IF(AND(C2144="Smelter not listed",OR(LEN(D2144)=0,LEN(E2144)=0)),1,0)</f>
        <v>0</v>
      </c>
      <c r="AB2144" s="224" t="str">
        <f aca="false">B2144&amp;C2144</f>
        <v/>
      </c>
    </row>
    <row r="2145" s="179" customFormat="true" ht="20.25" hidden="false" customHeight="false" outlineLevel="0" collapsed="false">
      <c r="A2145" s="221"/>
      <c r="B2145" s="211" t="str">
        <f aca="false">IF(LEN(A2145)=0,"",INDEX('Smelter Look-up'!$A:$A,MATCH($A2145,'Smelter Look-up'!$E:$E,0)))</f>
        <v/>
      </c>
      <c r="C2145" s="212" t="str">
        <f aca="false">IF(LEN(A2145)=0,"",INDEX('Smelter Look-up'!$C:$C,MATCH($A2145,'Smelter Look-up'!$E:$E,0)))</f>
        <v/>
      </c>
      <c r="D2145" s="213"/>
      <c r="E2145" s="211" t="str">
        <f aca="true">IF(ISERROR($V2145),"",OFFSET('Smelter Look-up'!$D$4,$V2145-4,0)&amp;"")</f>
        <v/>
      </c>
      <c r="F2145" s="214" t="str">
        <f aca="true">IF(ISERROR($V2145),"",OFFSET('Smelter Look-up'!$E$4,$V2145-4,0))</f>
        <v/>
      </c>
      <c r="G2145" s="214" t="str">
        <f aca="true">IF(C2145=$X$4,IF(ISERROR($V2145),"Enter smelter details","RMI"),IF(ISERROR($V2145),"",OFFSET('Smelter Look-up'!$F$4,$V2145-4,0)))</f>
        <v/>
      </c>
      <c r="H2145" s="215" t="str">
        <f aca="true">IF(ISERROR($V2145),"",OFFSET('Smelter Look-up'!$G$4,$V2145-4,0))</f>
        <v/>
      </c>
      <c r="I2145" s="216" t="str">
        <f aca="true">IF(ISERROR($V2145),"",OFFSET('Smelter Look-up'!$H$4,$V2145-4,0))</f>
        <v/>
      </c>
      <c r="J2145" s="216" t="str">
        <f aca="true">IF(ISERROR($V2145),"",OFFSET('Smelter Look-up'!$I$4,$V2145-4,0))</f>
        <v/>
      </c>
      <c r="K2145" s="217"/>
      <c r="L2145" s="217"/>
      <c r="M2145" s="217"/>
      <c r="N2145" s="217"/>
      <c r="O2145" s="217"/>
      <c r="P2145" s="218"/>
      <c r="Q2145" s="219"/>
      <c r="R2145" s="220" t="str">
        <f aca="true">IF(ISERROR($V2145),"",OFFSET('Smelter Look-up'!$C$4,$V2145-4,0)&amp;"")</f>
        <v/>
      </c>
      <c r="S2145" s="221" t="str">
        <f aca="true">IF(B2145="","",IF(ISERROR(MATCH($E2145,CL,0)),"Unknown",INDIRECT("'C'!$A$"&amp;MATCH($E2145,CL,0)+1)))</f>
        <v/>
      </c>
      <c r="T2145" s="221" t="str">
        <f aca="true">IF(B2145="","",IF(ISERROR(MATCH($J2145,SorP!$B$1:$B$6279,0)),"",INDIRECT("'SorP'!$A$"&amp;MATCH($S2145&amp;$J2145,SorP!C:C,0))))</f>
        <v/>
      </c>
      <c r="U2145" s="222"/>
      <c r="V2145" s="223" t="e">
        <f aca="false">IF(C2145="",NA(),IF(OR(C2145="Smelter not listed",C2145="Smelter not yet identified"),MATCH($B2145&amp;$D2145,'Smelter Look-up'!$J:$J,0),MATCH($B2145&amp;$C2145,'Smelter Look-up'!$J:$J,0)))</f>
        <v>#N/A</v>
      </c>
      <c r="X2145" s="179" t="n">
        <f aca="false">IF(AND(C2145="Smelter not listed",OR(LEN(D2145)=0,LEN(E2145)=0)),1,0)</f>
        <v>0</v>
      </c>
      <c r="AB2145" s="224" t="str">
        <f aca="false">B2145&amp;C2145</f>
        <v/>
      </c>
    </row>
    <row r="2146" s="179" customFormat="true" ht="20.25" hidden="false" customHeight="false" outlineLevel="0" collapsed="false">
      <c r="A2146" s="221"/>
      <c r="B2146" s="211" t="str">
        <f aca="false">IF(LEN(A2146)=0,"",INDEX('Smelter Look-up'!$A:$A,MATCH($A2146,'Smelter Look-up'!$E:$E,0)))</f>
        <v/>
      </c>
      <c r="C2146" s="212" t="str">
        <f aca="false">IF(LEN(A2146)=0,"",INDEX('Smelter Look-up'!$C:$C,MATCH($A2146,'Smelter Look-up'!$E:$E,0)))</f>
        <v/>
      </c>
      <c r="D2146" s="213"/>
      <c r="E2146" s="211" t="str">
        <f aca="true">IF(ISERROR($V2146),"",OFFSET('Smelter Look-up'!$D$4,$V2146-4,0)&amp;"")</f>
        <v/>
      </c>
      <c r="F2146" s="214" t="str">
        <f aca="true">IF(ISERROR($V2146),"",OFFSET('Smelter Look-up'!$E$4,$V2146-4,0))</f>
        <v/>
      </c>
      <c r="G2146" s="214" t="str">
        <f aca="true">IF(C2146=$X$4,IF(ISERROR($V2146),"Enter smelter details","RMI"),IF(ISERROR($V2146),"",OFFSET('Smelter Look-up'!$F$4,$V2146-4,0)))</f>
        <v/>
      </c>
      <c r="H2146" s="215" t="str">
        <f aca="true">IF(ISERROR($V2146),"",OFFSET('Smelter Look-up'!$G$4,$V2146-4,0))</f>
        <v/>
      </c>
      <c r="I2146" s="216" t="str">
        <f aca="true">IF(ISERROR($V2146),"",OFFSET('Smelter Look-up'!$H$4,$V2146-4,0))</f>
        <v/>
      </c>
      <c r="J2146" s="216" t="str">
        <f aca="true">IF(ISERROR($V2146),"",OFFSET('Smelter Look-up'!$I$4,$V2146-4,0))</f>
        <v/>
      </c>
      <c r="K2146" s="217"/>
      <c r="L2146" s="217"/>
      <c r="M2146" s="217"/>
      <c r="N2146" s="217"/>
      <c r="O2146" s="217"/>
      <c r="P2146" s="218"/>
      <c r="Q2146" s="219"/>
      <c r="R2146" s="220" t="str">
        <f aca="true">IF(ISERROR($V2146),"",OFFSET('Smelter Look-up'!$C$4,$V2146-4,0)&amp;"")</f>
        <v/>
      </c>
      <c r="S2146" s="221" t="str">
        <f aca="true">IF(B2146="","",IF(ISERROR(MATCH($E2146,CL,0)),"Unknown",INDIRECT("'C'!$A$"&amp;MATCH($E2146,CL,0)+1)))</f>
        <v/>
      </c>
      <c r="T2146" s="221" t="str">
        <f aca="true">IF(B2146="","",IF(ISERROR(MATCH($J2146,SorP!$B$1:$B$6279,0)),"",INDIRECT("'SorP'!$A$"&amp;MATCH($S2146&amp;$J2146,SorP!C:C,0))))</f>
        <v/>
      </c>
      <c r="U2146" s="222"/>
      <c r="V2146" s="223" t="e">
        <f aca="false">IF(C2146="",NA(),IF(OR(C2146="Smelter not listed",C2146="Smelter not yet identified"),MATCH($B2146&amp;$D2146,'Smelter Look-up'!$J:$J,0),MATCH($B2146&amp;$C2146,'Smelter Look-up'!$J:$J,0)))</f>
        <v>#N/A</v>
      </c>
      <c r="X2146" s="179" t="n">
        <f aca="false">IF(AND(C2146="Smelter not listed",OR(LEN(D2146)=0,LEN(E2146)=0)),1,0)</f>
        <v>0</v>
      </c>
      <c r="AB2146" s="224" t="str">
        <f aca="false">B2146&amp;C2146</f>
        <v/>
      </c>
    </row>
    <row r="2147" s="179" customFormat="true" ht="20.25" hidden="false" customHeight="false" outlineLevel="0" collapsed="false">
      <c r="A2147" s="221"/>
      <c r="B2147" s="211" t="str">
        <f aca="false">IF(LEN(A2147)=0,"",INDEX('Smelter Look-up'!$A:$A,MATCH($A2147,'Smelter Look-up'!$E:$E,0)))</f>
        <v/>
      </c>
      <c r="C2147" s="212" t="str">
        <f aca="false">IF(LEN(A2147)=0,"",INDEX('Smelter Look-up'!$C:$C,MATCH($A2147,'Smelter Look-up'!$E:$E,0)))</f>
        <v/>
      </c>
      <c r="D2147" s="213"/>
      <c r="E2147" s="211" t="str">
        <f aca="true">IF(ISERROR($V2147),"",OFFSET('Smelter Look-up'!$D$4,$V2147-4,0)&amp;"")</f>
        <v/>
      </c>
      <c r="F2147" s="214" t="str">
        <f aca="true">IF(ISERROR($V2147),"",OFFSET('Smelter Look-up'!$E$4,$V2147-4,0))</f>
        <v/>
      </c>
      <c r="G2147" s="214" t="str">
        <f aca="true">IF(C2147=$X$4,IF(ISERROR($V2147),"Enter smelter details","RMI"),IF(ISERROR($V2147),"",OFFSET('Smelter Look-up'!$F$4,$V2147-4,0)))</f>
        <v/>
      </c>
      <c r="H2147" s="215" t="str">
        <f aca="true">IF(ISERROR($V2147),"",OFFSET('Smelter Look-up'!$G$4,$V2147-4,0))</f>
        <v/>
      </c>
      <c r="I2147" s="216" t="str">
        <f aca="true">IF(ISERROR($V2147),"",OFFSET('Smelter Look-up'!$H$4,$V2147-4,0))</f>
        <v/>
      </c>
      <c r="J2147" s="216" t="str">
        <f aca="true">IF(ISERROR($V2147),"",OFFSET('Smelter Look-up'!$I$4,$V2147-4,0))</f>
        <v/>
      </c>
      <c r="K2147" s="217"/>
      <c r="L2147" s="217"/>
      <c r="M2147" s="217"/>
      <c r="N2147" s="217"/>
      <c r="O2147" s="217"/>
      <c r="P2147" s="218"/>
      <c r="Q2147" s="219"/>
      <c r="R2147" s="220" t="str">
        <f aca="true">IF(ISERROR($V2147),"",OFFSET('Smelter Look-up'!$C$4,$V2147-4,0)&amp;"")</f>
        <v/>
      </c>
      <c r="S2147" s="221" t="str">
        <f aca="true">IF(B2147="","",IF(ISERROR(MATCH($E2147,CL,0)),"Unknown",INDIRECT("'C'!$A$"&amp;MATCH($E2147,CL,0)+1)))</f>
        <v/>
      </c>
      <c r="T2147" s="221" t="str">
        <f aca="true">IF(B2147="","",IF(ISERROR(MATCH($J2147,SorP!$B$1:$B$6279,0)),"",INDIRECT("'SorP'!$A$"&amp;MATCH($S2147&amp;$J2147,SorP!C:C,0))))</f>
        <v/>
      </c>
      <c r="U2147" s="222"/>
      <c r="V2147" s="223" t="e">
        <f aca="false">IF(C2147="",NA(),IF(OR(C2147="Smelter not listed",C2147="Smelter not yet identified"),MATCH($B2147&amp;$D2147,'Smelter Look-up'!$J:$J,0),MATCH($B2147&amp;$C2147,'Smelter Look-up'!$J:$J,0)))</f>
        <v>#N/A</v>
      </c>
      <c r="X2147" s="179" t="n">
        <f aca="false">IF(AND(C2147="Smelter not listed",OR(LEN(D2147)=0,LEN(E2147)=0)),1,0)</f>
        <v>0</v>
      </c>
      <c r="AB2147" s="224" t="str">
        <f aca="false">B2147&amp;C2147</f>
        <v/>
      </c>
    </row>
    <row r="2148" s="179" customFormat="true" ht="20.25" hidden="false" customHeight="false" outlineLevel="0" collapsed="false">
      <c r="A2148" s="221"/>
      <c r="B2148" s="211" t="str">
        <f aca="false">IF(LEN(A2148)=0,"",INDEX('Smelter Look-up'!$A:$A,MATCH($A2148,'Smelter Look-up'!$E:$E,0)))</f>
        <v/>
      </c>
      <c r="C2148" s="212" t="str">
        <f aca="false">IF(LEN(A2148)=0,"",INDEX('Smelter Look-up'!$C:$C,MATCH($A2148,'Smelter Look-up'!$E:$E,0)))</f>
        <v/>
      </c>
      <c r="D2148" s="213"/>
      <c r="E2148" s="211" t="str">
        <f aca="true">IF(ISERROR($V2148),"",OFFSET('Smelter Look-up'!$D$4,$V2148-4,0)&amp;"")</f>
        <v/>
      </c>
      <c r="F2148" s="214" t="str">
        <f aca="true">IF(ISERROR($V2148),"",OFFSET('Smelter Look-up'!$E$4,$V2148-4,0))</f>
        <v/>
      </c>
      <c r="G2148" s="214" t="str">
        <f aca="true">IF(C2148=$X$4,IF(ISERROR($V2148),"Enter smelter details","RMI"),IF(ISERROR($V2148),"",OFFSET('Smelter Look-up'!$F$4,$V2148-4,0)))</f>
        <v/>
      </c>
      <c r="H2148" s="215" t="str">
        <f aca="true">IF(ISERROR($V2148),"",OFFSET('Smelter Look-up'!$G$4,$V2148-4,0))</f>
        <v/>
      </c>
      <c r="I2148" s="216" t="str">
        <f aca="true">IF(ISERROR($V2148),"",OFFSET('Smelter Look-up'!$H$4,$V2148-4,0))</f>
        <v/>
      </c>
      <c r="J2148" s="216" t="str">
        <f aca="true">IF(ISERROR($V2148),"",OFFSET('Smelter Look-up'!$I$4,$V2148-4,0))</f>
        <v/>
      </c>
      <c r="K2148" s="217"/>
      <c r="L2148" s="217"/>
      <c r="M2148" s="217"/>
      <c r="N2148" s="217"/>
      <c r="O2148" s="217"/>
      <c r="P2148" s="218"/>
      <c r="Q2148" s="219"/>
      <c r="R2148" s="220" t="str">
        <f aca="true">IF(ISERROR($V2148),"",OFFSET('Smelter Look-up'!$C$4,$V2148-4,0)&amp;"")</f>
        <v/>
      </c>
      <c r="S2148" s="221" t="str">
        <f aca="true">IF(B2148="","",IF(ISERROR(MATCH($E2148,CL,0)),"Unknown",INDIRECT("'C'!$A$"&amp;MATCH($E2148,CL,0)+1)))</f>
        <v/>
      </c>
      <c r="T2148" s="221" t="str">
        <f aca="true">IF(B2148="","",IF(ISERROR(MATCH($J2148,SorP!$B$1:$B$6279,0)),"",INDIRECT("'SorP'!$A$"&amp;MATCH($S2148&amp;$J2148,SorP!C:C,0))))</f>
        <v/>
      </c>
      <c r="U2148" s="222"/>
      <c r="V2148" s="223" t="e">
        <f aca="false">IF(C2148="",NA(),IF(OR(C2148="Smelter not listed",C2148="Smelter not yet identified"),MATCH($B2148&amp;$D2148,'Smelter Look-up'!$J:$J,0),MATCH($B2148&amp;$C2148,'Smelter Look-up'!$J:$J,0)))</f>
        <v>#N/A</v>
      </c>
      <c r="X2148" s="179" t="n">
        <f aca="false">IF(AND(C2148="Smelter not listed",OR(LEN(D2148)=0,LEN(E2148)=0)),1,0)</f>
        <v>0</v>
      </c>
      <c r="AB2148" s="224" t="str">
        <f aca="false">B2148&amp;C2148</f>
        <v/>
      </c>
    </row>
    <row r="2149" s="179" customFormat="true" ht="20.25" hidden="false" customHeight="false" outlineLevel="0" collapsed="false">
      <c r="A2149" s="221"/>
      <c r="B2149" s="211" t="str">
        <f aca="false">IF(LEN(A2149)=0,"",INDEX('Smelter Look-up'!$A:$A,MATCH($A2149,'Smelter Look-up'!$E:$E,0)))</f>
        <v/>
      </c>
      <c r="C2149" s="212" t="str">
        <f aca="false">IF(LEN(A2149)=0,"",INDEX('Smelter Look-up'!$C:$C,MATCH($A2149,'Smelter Look-up'!$E:$E,0)))</f>
        <v/>
      </c>
      <c r="D2149" s="213"/>
      <c r="E2149" s="211" t="str">
        <f aca="true">IF(ISERROR($V2149),"",OFFSET('Smelter Look-up'!$D$4,$V2149-4,0)&amp;"")</f>
        <v/>
      </c>
      <c r="F2149" s="214" t="str">
        <f aca="true">IF(ISERROR($V2149),"",OFFSET('Smelter Look-up'!$E$4,$V2149-4,0))</f>
        <v/>
      </c>
      <c r="G2149" s="214" t="str">
        <f aca="true">IF(C2149=$X$4,IF(ISERROR($V2149),"Enter smelter details","RMI"),IF(ISERROR($V2149),"",OFFSET('Smelter Look-up'!$F$4,$V2149-4,0)))</f>
        <v/>
      </c>
      <c r="H2149" s="215" t="str">
        <f aca="true">IF(ISERROR($V2149),"",OFFSET('Smelter Look-up'!$G$4,$V2149-4,0))</f>
        <v/>
      </c>
      <c r="I2149" s="216" t="str">
        <f aca="true">IF(ISERROR($V2149),"",OFFSET('Smelter Look-up'!$H$4,$V2149-4,0))</f>
        <v/>
      </c>
      <c r="J2149" s="216" t="str">
        <f aca="true">IF(ISERROR($V2149),"",OFFSET('Smelter Look-up'!$I$4,$V2149-4,0))</f>
        <v/>
      </c>
      <c r="K2149" s="217"/>
      <c r="L2149" s="217"/>
      <c r="M2149" s="217"/>
      <c r="N2149" s="217"/>
      <c r="O2149" s="217"/>
      <c r="P2149" s="218"/>
      <c r="Q2149" s="219"/>
      <c r="R2149" s="220" t="str">
        <f aca="true">IF(ISERROR($V2149),"",OFFSET('Smelter Look-up'!$C$4,$V2149-4,0)&amp;"")</f>
        <v/>
      </c>
      <c r="S2149" s="221" t="str">
        <f aca="true">IF(B2149="","",IF(ISERROR(MATCH($E2149,CL,0)),"Unknown",INDIRECT("'C'!$A$"&amp;MATCH($E2149,CL,0)+1)))</f>
        <v/>
      </c>
      <c r="T2149" s="221" t="str">
        <f aca="true">IF(B2149="","",IF(ISERROR(MATCH($J2149,SorP!$B$1:$B$6279,0)),"",INDIRECT("'SorP'!$A$"&amp;MATCH($S2149&amp;$J2149,SorP!C:C,0))))</f>
        <v/>
      </c>
      <c r="U2149" s="222"/>
      <c r="V2149" s="223" t="e">
        <f aca="false">IF(C2149="",NA(),IF(OR(C2149="Smelter not listed",C2149="Smelter not yet identified"),MATCH($B2149&amp;$D2149,'Smelter Look-up'!$J:$J,0),MATCH($B2149&amp;$C2149,'Smelter Look-up'!$J:$J,0)))</f>
        <v>#N/A</v>
      </c>
      <c r="X2149" s="179" t="n">
        <f aca="false">IF(AND(C2149="Smelter not listed",OR(LEN(D2149)=0,LEN(E2149)=0)),1,0)</f>
        <v>0</v>
      </c>
      <c r="AB2149" s="224" t="str">
        <f aca="false">B2149&amp;C2149</f>
        <v/>
      </c>
    </row>
    <row r="2150" s="179" customFormat="true" ht="20.25" hidden="false" customHeight="false" outlineLevel="0" collapsed="false">
      <c r="A2150" s="221"/>
      <c r="B2150" s="211" t="str">
        <f aca="false">IF(LEN(A2150)=0,"",INDEX('Smelter Look-up'!$A:$A,MATCH($A2150,'Smelter Look-up'!$E:$E,0)))</f>
        <v/>
      </c>
      <c r="C2150" s="212" t="str">
        <f aca="false">IF(LEN(A2150)=0,"",INDEX('Smelter Look-up'!$C:$C,MATCH($A2150,'Smelter Look-up'!$E:$E,0)))</f>
        <v/>
      </c>
      <c r="D2150" s="213"/>
      <c r="E2150" s="211" t="str">
        <f aca="true">IF(ISERROR($V2150),"",OFFSET('Smelter Look-up'!$D$4,$V2150-4,0)&amp;"")</f>
        <v/>
      </c>
      <c r="F2150" s="214" t="str">
        <f aca="true">IF(ISERROR($V2150),"",OFFSET('Smelter Look-up'!$E$4,$V2150-4,0))</f>
        <v/>
      </c>
      <c r="G2150" s="214" t="str">
        <f aca="true">IF(C2150=$X$4,IF(ISERROR($V2150),"Enter smelter details","RMI"),IF(ISERROR($V2150),"",OFFSET('Smelter Look-up'!$F$4,$V2150-4,0)))</f>
        <v/>
      </c>
      <c r="H2150" s="215" t="str">
        <f aca="true">IF(ISERROR($V2150),"",OFFSET('Smelter Look-up'!$G$4,$V2150-4,0))</f>
        <v/>
      </c>
      <c r="I2150" s="216" t="str">
        <f aca="true">IF(ISERROR($V2150),"",OFFSET('Smelter Look-up'!$H$4,$V2150-4,0))</f>
        <v/>
      </c>
      <c r="J2150" s="216" t="str">
        <f aca="true">IF(ISERROR($V2150),"",OFFSET('Smelter Look-up'!$I$4,$V2150-4,0))</f>
        <v/>
      </c>
      <c r="K2150" s="217"/>
      <c r="L2150" s="217"/>
      <c r="M2150" s="217"/>
      <c r="N2150" s="217"/>
      <c r="O2150" s="217"/>
      <c r="P2150" s="218"/>
      <c r="Q2150" s="219"/>
      <c r="R2150" s="220" t="str">
        <f aca="true">IF(ISERROR($V2150),"",OFFSET('Smelter Look-up'!$C$4,$V2150-4,0)&amp;"")</f>
        <v/>
      </c>
      <c r="S2150" s="221" t="str">
        <f aca="true">IF(B2150="","",IF(ISERROR(MATCH($E2150,CL,0)),"Unknown",INDIRECT("'C'!$A$"&amp;MATCH($E2150,CL,0)+1)))</f>
        <v/>
      </c>
      <c r="T2150" s="221" t="str">
        <f aca="true">IF(B2150="","",IF(ISERROR(MATCH($J2150,SorP!$B$1:$B$6279,0)),"",INDIRECT("'SorP'!$A$"&amp;MATCH($S2150&amp;$J2150,SorP!C:C,0))))</f>
        <v/>
      </c>
      <c r="U2150" s="222"/>
      <c r="V2150" s="223" t="e">
        <f aca="false">IF(C2150="",NA(),IF(OR(C2150="Smelter not listed",C2150="Smelter not yet identified"),MATCH($B2150&amp;$D2150,'Smelter Look-up'!$J:$J,0),MATCH($B2150&amp;$C2150,'Smelter Look-up'!$J:$J,0)))</f>
        <v>#N/A</v>
      </c>
      <c r="X2150" s="179" t="n">
        <f aca="false">IF(AND(C2150="Smelter not listed",OR(LEN(D2150)=0,LEN(E2150)=0)),1,0)</f>
        <v>0</v>
      </c>
      <c r="AB2150" s="224" t="str">
        <f aca="false">B2150&amp;C2150</f>
        <v/>
      </c>
    </row>
    <row r="2151" s="179" customFormat="true" ht="20.25" hidden="false" customHeight="false" outlineLevel="0" collapsed="false">
      <c r="A2151" s="221"/>
      <c r="B2151" s="211" t="str">
        <f aca="false">IF(LEN(A2151)=0,"",INDEX('Smelter Look-up'!$A:$A,MATCH($A2151,'Smelter Look-up'!$E:$E,0)))</f>
        <v/>
      </c>
      <c r="C2151" s="212" t="str">
        <f aca="false">IF(LEN(A2151)=0,"",INDEX('Smelter Look-up'!$C:$C,MATCH($A2151,'Smelter Look-up'!$E:$E,0)))</f>
        <v/>
      </c>
      <c r="D2151" s="213"/>
      <c r="E2151" s="211" t="str">
        <f aca="true">IF(ISERROR($V2151),"",OFFSET('Smelter Look-up'!$D$4,$V2151-4,0)&amp;"")</f>
        <v/>
      </c>
      <c r="F2151" s="214" t="str">
        <f aca="true">IF(ISERROR($V2151),"",OFFSET('Smelter Look-up'!$E$4,$V2151-4,0))</f>
        <v/>
      </c>
      <c r="G2151" s="214" t="str">
        <f aca="true">IF(C2151=$X$4,IF(ISERROR($V2151),"Enter smelter details","RMI"),IF(ISERROR($V2151),"",OFFSET('Smelter Look-up'!$F$4,$V2151-4,0)))</f>
        <v/>
      </c>
      <c r="H2151" s="215" t="str">
        <f aca="true">IF(ISERROR($V2151),"",OFFSET('Smelter Look-up'!$G$4,$V2151-4,0))</f>
        <v/>
      </c>
      <c r="I2151" s="216" t="str">
        <f aca="true">IF(ISERROR($V2151),"",OFFSET('Smelter Look-up'!$H$4,$V2151-4,0))</f>
        <v/>
      </c>
      <c r="J2151" s="216" t="str">
        <f aca="true">IF(ISERROR($V2151),"",OFFSET('Smelter Look-up'!$I$4,$V2151-4,0))</f>
        <v/>
      </c>
      <c r="K2151" s="217"/>
      <c r="L2151" s="217"/>
      <c r="M2151" s="217"/>
      <c r="N2151" s="217"/>
      <c r="O2151" s="217"/>
      <c r="P2151" s="218"/>
      <c r="Q2151" s="219"/>
      <c r="R2151" s="220" t="str">
        <f aca="true">IF(ISERROR($V2151),"",OFFSET('Smelter Look-up'!$C$4,$V2151-4,0)&amp;"")</f>
        <v/>
      </c>
      <c r="S2151" s="221" t="str">
        <f aca="true">IF(B2151="","",IF(ISERROR(MATCH($E2151,CL,0)),"Unknown",INDIRECT("'C'!$A$"&amp;MATCH($E2151,CL,0)+1)))</f>
        <v/>
      </c>
      <c r="T2151" s="221" t="str">
        <f aca="true">IF(B2151="","",IF(ISERROR(MATCH($J2151,SorP!$B$1:$B$6279,0)),"",INDIRECT("'SorP'!$A$"&amp;MATCH($S2151&amp;$J2151,SorP!C:C,0))))</f>
        <v/>
      </c>
      <c r="U2151" s="222"/>
      <c r="V2151" s="223" t="e">
        <f aca="false">IF(C2151="",NA(),IF(OR(C2151="Smelter not listed",C2151="Smelter not yet identified"),MATCH($B2151&amp;$D2151,'Smelter Look-up'!$J:$J,0),MATCH($B2151&amp;$C2151,'Smelter Look-up'!$J:$J,0)))</f>
        <v>#N/A</v>
      </c>
      <c r="X2151" s="179" t="n">
        <f aca="false">IF(AND(C2151="Smelter not listed",OR(LEN(D2151)=0,LEN(E2151)=0)),1,0)</f>
        <v>0</v>
      </c>
      <c r="AB2151" s="224" t="str">
        <f aca="false">B2151&amp;C2151</f>
        <v/>
      </c>
    </row>
    <row r="2152" s="179" customFormat="true" ht="20.25" hidden="false" customHeight="false" outlineLevel="0" collapsed="false">
      <c r="A2152" s="221"/>
      <c r="B2152" s="211" t="str">
        <f aca="false">IF(LEN(A2152)=0,"",INDEX('Smelter Look-up'!$A:$A,MATCH($A2152,'Smelter Look-up'!$E:$E,0)))</f>
        <v/>
      </c>
      <c r="C2152" s="212" t="str">
        <f aca="false">IF(LEN(A2152)=0,"",INDEX('Smelter Look-up'!$C:$C,MATCH($A2152,'Smelter Look-up'!$E:$E,0)))</f>
        <v/>
      </c>
      <c r="D2152" s="213"/>
      <c r="E2152" s="211" t="str">
        <f aca="true">IF(ISERROR($V2152),"",OFFSET('Smelter Look-up'!$D$4,$V2152-4,0)&amp;"")</f>
        <v/>
      </c>
      <c r="F2152" s="214" t="str">
        <f aca="true">IF(ISERROR($V2152),"",OFFSET('Smelter Look-up'!$E$4,$V2152-4,0))</f>
        <v/>
      </c>
      <c r="G2152" s="214" t="str">
        <f aca="true">IF(C2152=$X$4,IF(ISERROR($V2152),"Enter smelter details","RMI"),IF(ISERROR($V2152),"",OFFSET('Smelter Look-up'!$F$4,$V2152-4,0)))</f>
        <v/>
      </c>
      <c r="H2152" s="215" t="str">
        <f aca="true">IF(ISERROR($V2152),"",OFFSET('Smelter Look-up'!$G$4,$V2152-4,0))</f>
        <v/>
      </c>
      <c r="I2152" s="216" t="str">
        <f aca="true">IF(ISERROR($V2152),"",OFFSET('Smelter Look-up'!$H$4,$V2152-4,0))</f>
        <v/>
      </c>
      <c r="J2152" s="216" t="str">
        <f aca="true">IF(ISERROR($V2152),"",OFFSET('Smelter Look-up'!$I$4,$V2152-4,0))</f>
        <v/>
      </c>
      <c r="K2152" s="217"/>
      <c r="L2152" s="217"/>
      <c r="M2152" s="217"/>
      <c r="N2152" s="217"/>
      <c r="O2152" s="217"/>
      <c r="P2152" s="218"/>
      <c r="Q2152" s="219"/>
      <c r="R2152" s="220" t="str">
        <f aca="true">IF(ISERROR($V2152),"",OFFSET('Smelter Look-up'!$C$4,$V2152-4,0)&amp;"")</f>
        <v/>
      </c>
      <c r="S2152" s="221" t="str">
        <f aca="true">IF(B2152="","",IF(ISERROR(MATCH($E2152,CL,0)),"Unknown",INDIRECT("'C'!$A$"&amp;MATCH($E2152,CL,0)+1)))</f>
        <v/>
      </c>
      <c r="T2152" s="221" t="str">
        <f aca="true">IF(B2152="","",IF(ISERROR(MATCH($J2152,SorP!$B$1:$B$6279,0)),"",INDIRECT("'SorP'!$A$"&amp;MATCH($S2152&amp;$J2152,SorP!C:C,0))))</f>
        <v/>
      </c>
      <c r="U2152" s="222"/>
      <c r="V2152" s="223" t="e">
        <f aca="false">IF(C2152="",NA(),IF(OR(C2152="Smelter not listed",C2152="Smelter not yet identified"),MATCH($B2152&amp;$D2152,'Smelter Look-up'!$J:$J,0),MATCH($B2152&amp;$C2152,'Smelter Look-up'!$J:$J,0)))</f>
        <v>#N/A</v>
      </c>
      <c r="X2152" s="179" t="n">
        <f aca="false">IF(AND(C2152="Smelter not listed",OR(LEN(D2152)=0,LEN(E2152)=0)),1,0)</f>
        <v>0</v>
      </c>
      <c r="AB2152" s="224" t="str">
        <f aca="false">B2152&amp;C2152</f>
        <v/>
      </c>
    </row>
    <row r="2153" s="179" customFormat="true" ht="20.25" hidden="false" customHeight="false" outlineLevel="0" collapsed="false">
      <c r="A2153" s="221"/>
      <c r="B2153" s="211" t="str">
        <f aca="false">IF(LEN(A2153)=0,"",INDEX('Smelter Look-up'!$A:$A,MATCH($A2153,'Smelter Look-up'!$E:$E,0)))</f>
        <v/>
      </c>
      <c r="C2153" s="212" t="str">
        <f aca="false">IF(LEN(A2153)=0,"",INDEX('Smelter Look-up'!$C:$C,MATCH($A2153,'Smelter Look-up'!$E:$E,0)))</f>
        <v/>
      </c>
      <c r="D2153" s="213"/>
      <c r="E2153" s="211" t="str">
        <f aca="true">IF(ISERROR($V2153),"",OFFSET('Smelter Look-up'!$D$4,$V2153-4,0)&amp;"")</f>
        <v/>
      </c>
      <c r="F2153" s="214" t="str">
        <f aca="true">IF(ISERROR($V2153),"",OFFSET('Smelter Look-up'!$E$4,$V2153-4,0))</f>
        <v/>
      </c>
      <c r="G2153" s="214" t="str">
        <f aca="true">IF(C2153=$X$4,IF(ISERROR($V2153),"Enter smelter details","RMI"),IF(ISERROR($V2153),"",OFFSET('Smelter Look-up'!$F$4,$V2153-4,0)))</f>
        <v/>
      </c>
      <c r="H2153" s="215" t="str">
        <f aca="true">IF(ISERROR($V2153),"",OFFSET('Smelter Look-up'!$G$4,$V2153-4,0))</f>
        <v/>
      </c>
      <c r="I2153" s="216" t="str">
        <f aca="true">IF(ISERROR($V2153),"",OFFSET('Smelter Look-up'!$H$4,$V2153-4,0))</f>
        <v/>
      </c>
      <c r="J2153" s="216" t="str">
        <f aca="true">IF(ISERROR($V2153),"",OFFSET('Smelter Look-up'!$I$4,$V2153-4,0))</f>
        <v/>
      </c>
      <c r="K2153" s="217"/>
      <c r="L2153" s="217"/>
      <c r="M2153" s="217"/>
      <c r="N2153" s="217"/>
      <c r="O2153" s="217"/>
      <c r="P2153" s="218"/>
      <c r="Q2153" s="219"/>
      <c r="R2153" s="220" t="str">
        <f aca="true">IF(ISERROR($V2153),"",OFFSET('Smelter Look-up'!$C$4,$V2153-4,0)&amp;"")</f>
        <v/>
      </c>
      <c r="S2153" s="221" t="str">
        <f aca="true">IF(B2153="","",IF(ISERROR(MATCH($E2153,CL,0)),"Unknown",INDIRECT("'C'!$A$"&amp;MATCH($E2153,CL,0)+1)))</f>
        <v/>
      </c>
      <c r="T2153" s="221" t="str">
        <f aca="true">IF(B2153="","",IF(ISERROR(MATCH($J2153,SorP!$B$1:$B$6279,0)),"",INDIRECT("'SorP'!$A$"&amp;MATCH($S2153&amp;$J2153,SorP!C:C,0))))</f>
        <v/>
      </c>
      <c r="U2153" s="222"/>
      <c r="V2153" s="223" t="e">
        <f aca="false">IF(C2153="",NA(),IF(OR(C2153="Smelter not listed",C2153="Smelter not yet identified"),MATCH($B2153&amp;$D2153,'Smelter Look-up'!$J:$J,0),MATCH($B2153&amp;$C2153,'Smelter Look-up'!$J:$J,0)))</f>
        <v>#N/A</v>
      </c>
      <c r="X2153" s="179" t="n">
        <f aca="false">IF(AND(C2153="Smelter not listed",OR(LEN(D2153)=0,LEN(E2153)=0)),1,0)</f>
        <v>0</v>
      </c>
      <c r="AB2153" s="224" t="str">
        <f aca="false">B2153&amp;C2153</f>
        <v/>
      </c>
    </row>
    <row r="2154" s="179" customFormat="true" ht="20.25" hidden="false" customHeight="false" outlineLevel="0" collapsed="false">
      <c r="A2154" s="221"/>
      <c r="B2154" s="211" t="str">
        <f aca="false">IF(LEN(A2154)=0,"",INDEX('Smelter Look-up'!$A:$A,MATCH($A2154,'Smelter Look-up'!$E:$E,0)))</f>
        <v/>
      </c>
      <c r="C2154" s="212" t="str">
        <f aca="false">IF(LEN(A2154)=0,"",INDEX('Smelter Look-up'!$C:$C,MATCH($A2154,'Smelter Look-up'!$E:$E,0)))</f>
        <v/>
      </c>
      <c r="D2154" s="213"/>
      <c r="E2154" s="211" t="str">
        <f aca="true">IF(ISERROR($V2154),"",OFFSET('Smelter Look-up'!$D$4,$V2154-4,0)&amp;"")</f>
        <v/>
      </c>
      <c r="F2154" s="214" t="str">
        <f aca="true">IF(ISERROR($V2154),"",OFFSET('Smelter Look-up'!$E$4,$V2154-4,0))</f>
        <v/>
      </c>
      <c r="G2154" s="214" t="str">
        <f aca="true">IF(C2154=$X$4,IF(ISERROR($V2154),"Enter smelter details","RMI"),IF(ISERROR($V2154),"",OFFSET('Smelter Look-up'!$F$4,$V2154-4,0)))</f>
        <v/>
      </c>
      <c r="H2154" s="215" t="str">
        <f aca="true">IF(ISERROR($V2154),"",OFFSET('Smelter Look-up'!$G$4,$V2154-4,0))</f>
        <v/>
      </c>
      <c r="I2154" s="216" t="str">
        <f aca="true">IF(ISERROR($V2154),"",OFFSET('Smelter Look-up'!$H$4,$V2154-4,0))</f>
        <v/>
      </c>
      <c r="J2154" s="216" t="str">
        <f aca="true">IF(ISERROR($V2154),"",OFFSET('Smelter Look-up'!$I$4,$V2154-4,0))</f>
        <v/>
      </c>
      <c r="K2154" s="217"/>
      <c r="L2154" s="217"/>
      <c r="M2154" s="217"/>
      <c r="N2154" s="217"/>
      <c r="O2154" s="217"/>
      <c r="P2154" s="218"/>
      <c r="Q2154" s="219"/>
      <c r="R2154" s="220" t="str">
        <f aca="true">IF(ISERROR($V2154),"",OFFSET('Smelter Look-up'!$C$4,$V2154-4,0)&amp;"")</f>
        <v/>
      </c>
      <c r="S2154" s="221" t="str">
        <f aca="true">IF(B2154="","",IF(ISERROR(MATCH($E2154,CL,0)),"Unknown",INDIRECT("'C'!$A$"&amp;MATCH($E2154,CL,0)+1)))</f>
        <v/>
      </c>
      <c r="T2154" s="221" t="str">
        <f aca="true">IF(B2154="","",IF(ISERROR(MATCH($J2154,SorP!$B$1:$B$6279,0)),"",INDIRECT("'SorP'!$A$"&amp;MATCH($S2154&amp;$J2154,SorP!C:C,0))))</f>
        <v/>
      </c>
      <c r="U2154" s="222"/>
      <c r="V2154" s="223" t="e">
        <f aca="false">IF(C2154="",NA(),IF(OR(C2154="Smelter not listed",C2154="Smelter not yet identified"),MATCH($B2154&amp;$D2154,'Smelter Look-up'!$J:$J,0),MATCH($B2154&amp;$C2154,'Smelter Look-up'!$J:$J,0)))</f>
        <v>#N/A</v>
      </c>
      <c r="X2154" s="179" t="n">
        <f aca="false">IF(AND(C2154="Smelter not listed",OR(LEN(D2154)=0,LEN(E2154)=0)),1,0)</f>
        <v>0</v>
      </c>
      <c r="AB2154" s="224" t="str">
        <f aca="false">B2154&amp;C2154</f>
        <v/>
      </c>
    </row>
    <row r="2155" s="179" customFormat="true" ht="20.25" hidden="false" customHeight="false" outlineLevel="0" collapsed="false">
      <c r="A2155" s="221"/>
      <c r="B2155" s="211" t="str">
        <f aca="false">IF(LEN(A2155)=0,"",INDEX('Smelter Look-up'!$A:$A,MATCH($A2155,'Smelter Look-up'!$E:$E,0)))</f>
        <v/>
      </c>
      <c r="C2155" s="212" t="str">
        <f aca="false">IF(LEN(A2155)=0,"",INDEX('Smelter Look-up'!$C:$C,MATCH($A2155,'Smelter Look-up'!$E:$E,0)))</f>
        <v/>
      </c>
      <c r="D2155" s="213"/>
      <c r="E2155" s="211" t="str">
        <f aca="true">IF(ISERROR($V2155),"",OFFSET('Smelter Look-up'!$D$4,$V2155-4,0)&amp;"")</f>
        <v/>
      </c>
      <c r="F2155" s="214" t="str">
        <f aca="true">IF(ISERROR($V2155),"",OFFSET('Smelter Look-up'!$E$4,$V2155-4,0))</f>
        <v/>
      </c>
      <c r="G2155" s="214" t="str">
        <f aca="true">IF(C2155=$X$4,IF(ISERROR($V2155),"Enter smelter details","RMI"),IF(ISERROR($V2155),"",OFFSET('Smelter Look-up'!$F$4,$V2155-4,0)))</f>
        <v/>
      </c>
      <c r="H2155" s="215" t="str">
        <f aca="true">IF(ISERROR($V2155),"",OFFSET('Smelter Look-up'!$G$4,$V2155-4,0))</f>
        <v/>
      </c>
      <c r="I2155" s="216" t="str">
        <f aca="true">IF(ISERROR($V2155),"",OFFSET('Smelter Look-up'!$H$4,$V2155-4,0))</f>
        <v/>
      </c>
      <c r="J2155" s="216" t="str">
        <f aca="true">IF(ISERROR($V2155),"",OFFSET('Smelter Look-up'!$I$4,$V2155-4,0))</f>
        <v/>
      </c>
      <c r="K2155" s="217"/>
      <c r="L2155" s="217"/>
      <c r="M2155" s="217"/>
      <c r="N2155" s="217"/>
      <c r="O2155" s="217"/>
      <c r="P2155" s="218"/>
      <c r="Q2155" s="219"/>
      <c r="R2155" s="220" t="str">
        <f aca="true">IF(ISERROR($V2155),"",OFFSET('Smelter Look-up'!$C$4,$V2155-4,0)&amp;"")</f>
        <v/>
      </c>
      <c r="S2155" s="221" t="str">
        <f aca="true">IF(B2155="","",IF(ISERROR(MATCH($E2155,CL,0)),"Unknown",INDIRECT("'C'!$A$"&amp;MATCH($E2155,CL,0)+1)))</f>
        <v/>
      </c>
      <c r="T2155" s="221" t="str">
        <f aca="true">IF(B2155="","",IF(ISERROR(MATCH($J2155,SorP!$B$1:$B$6279,0)),"",INDIRECT("'SorP'!$A$"&amp;MATCH($S2155&amp;$J2155,SorP!C:C,0))))</f>
        <v/>
      </c>
      <c r="U2155" s="222"/>
      <c r="V2155" s="223" t="e">
        <f aca="false">IF(C2155="",NA(),IF(OR(C2155="Smelter not listed",C2155="Smelter not yet identified"),MATCH($B2155&amp;$D2155,'Smelter Look-up'!$J:$J,0),MATCH($B2155&amp;$C2155,'Smelter Look-up'!$J:$J,0)))</f>
        <v>#N/A</v>
      </c>
      <c r="X2155" s="179" t="n">
        <f aca="false">IF(AND(C2155="Smelter not listed",OR(LEN(D2155)=0,LEN(E2155)=0)),1,0)</f>
        <v>0</v>
      </c>
      <c r="AB2155" s="224" t="str">
        <f aca="false">B2155&amp;C2155</f>
        <v/>
      </c>
    </row>
    <row r="2156" s="179" customFormat="true" ht="20.25" hidden="false" customHeight="false" outlineLevel="0" collapsed="false">
      <c r="A2156" s="221"/>
      <c r="B2156" s="211" t="str">
        <f aca="false">IF(LEN(A2156)=0,"",INDEX('Smelter Look-up'!$A:$A,MATCH($A2156,'Smelter Look-up'!$E:$E,0)))</f>
        <v/>
      </c>
      <c r="C2156" s="212" t="str">
        <f aca="false">IF(LEN(A2156)=0,"",INDEX('Smelter Look-up'!$C:$C,MATCH($A2156,'Smelter Look-up'!$E:$E,0)))</f>
        <v/>
      </c>
      <c r="D2156" s="213"/>
      <c r="E2156" s="211" t="str">
        <f aca="true">IF(ISERROR($V2156),"",OFFSET('Smelter Look-up'!$D$4,$V2156-4,0)&amp;"")</f>
        <v/>
      </c>
      <c r="F2156" s="214" t="str">
        <f aca="true">IF(ISERROR($V2156),"",OFFSET('Smelter Look-up'!$E$4,$V2156-4,0))</f>
        <v/>
      </c>
      <c r="G2156" s="214" t="str">
        <f aca="true">IF(C2156=$X$4,IF(ISERROR($V2156),"Enter smelter details","RMI"),IF(ISERROR($V2156),"",OFFSET('Smelter Look-up'!$F$4,$V2156-4,0)))</f>
        <v/>
      </c>
      <c r="H2156" s="215" t="str">
        <f aca="true">IF(ISERROR($V2156),"",OFFSET('Smelter Look-up'!$G$4,$V2156-4,0))</f>
        <v/>
      </c>
      <c r="I2156" s="216" t="str">
        <f aca="true">IF(ISERROR($V2156),"",OFFSET('Smelter Look-up'!$H$4,$V2156-4,0))</f>
        <v/>
      </c>
      <c r="J2156" s="216" t="str">
        <f aca="true">IF(ISERROR($V2156),"",OFFSET('Smelter Look-up'!$I$4,$V2156-4,0))</f>
        <v/>
      </c>
      <c r="K2156" s="217"/>
      <c r="L2156" s="217"/>
      <c r="M2156" s="217"/>
      <c r="N2156" s="217"/>
      <c r="O2156" s="217"/>
      <c r="P2156" s="218"/>
      <c r="Q2156" s="219"/>
      <c r="R2156" s="220" t="str">
        <f aca="true">IF(ISERROR($V2156),"",OFFSET('Smelter Look-up'!$C$4,$V2156-4,0)&amp;"")</f>
        <v/>
      </c>
      <c r="S2156" s="221" t="str">
        <f aca="true">IF(B2156="","",IF(ISERROR(MATCH($E2156,CL,0)),"Unknown",INDIRECT("'C'!$A$"&amp;MATCH($E2156,CL,0)+1)))</f>
        <v/>
      </c>
      <c r="T2156" s="221" t="str">
        <f aca="true">IF(B2156="","",IF(ISERROR(MATCH($J2156,SorP!$B$1:$B$6279,0)),"",INDIRECT("'SorP'!$A$"&amp;MATCH($S2156&amp;$J2156,SorP!C:C,0))))</f>
        <v/>
      </c>
      <c r="U2156" s="222"/>
      <c r="V2156" s="223" t="e">
        <f aca="false">IF(C2156="",NA(),IF(OR(C2156="Smelter not listed",C2156="Smelter not yet identified"),MATCH($B2156&amp;$D2156,'Smelter Look-up'!$J:$J,0),MATCH($B2156&amp;$C2156,'Smelter Look-up'!$J:$J,0)))</f>
        <v>#N/A</v>
      </c>
      <c r="X2156" s="179" t="n">
        <f aca="false">IF(AND(C2156="Smelter not listed",OR(LEN(D2156)=0,LEN(E2156)=0)),1,0)</f>
        <v>0</v>
      </c>
      <c r="AB2156" s="224" t="str">
        <f aca="false">B2156&amp;C2156</f>
        <v/>
      </c>
    </row>
    <row r="2157" s="179" customFormat="true" ht="20.25" hidden="false" customHeight="false" outlineLevel="0" collapsed="false">
      <c r="A2157" s="221"/>
      <c r="B2157" s="211" t="str">
        <f aca="false">IF(LEN(A2157)=0,"",INDEX('Smelter Look-up'!$A:$A,MATCH($A2157,'Smelter Look-up'!$E:$E,0)))</f>
        <v/>
      </c>
      <c r="C2157" s="212" t="str">
        <f aca="false">IF(LEN(A2157)=0,"",INDEX('Smelter Look-up'!$C:$C,MATCH($A2157,'Smelter Look-up'!$E:$E,0)))</f>
        <v/>
      </c>
      <c r="D2157" s="213"/>
      <c r="E2157" s="211" t="str">
        <f aca="true">IF(ISERROR($V2157),"",OFFSET('Smelter Look-up'!$D$4,$V2157-4,0)&amp;"")</f>
        <v/>
      </c>
      <c r="F2157" s="214" t="str">
        <f aca="true">IF(ISERROR($V2157),"",OFFSET('Smelter Look-up'!$E$4,$V2157-4,0))</f>
        <v/>
      </c>
      <c r="G2157" s="214" t="str">
        <f aca="true">IF(C2157=$X$4,IF(ISERROR($V2157),"Enter smelter details","RMI"),IF(ISERROR($V2157),"",OFFSET('Smelter Look-up'!$F$4,$V2157-4,0)))</f>
        <v/>
      </c>
      <c r="H2157" s="215" t="str">
        <f aca="true">IF(ISERROR($V2157),"",OFFSET('Smelter Look-up'!$G$4,$V2157-4,0))</f>
        <v/>
      </c>
      <c r="I2157" s="216" t="str">
        <f aca="true">IF(ISERROR($V2157),"",OFFSET('Smelter Look-up'!$H$4,$V2157-4,0))</f>
        <v/>
      </c>
      <c r="J2157" s="216" t="str">
        <f aca="true">IF(ISERROR($V2157),"",OFFSET('Smelter Look-up'!$I$4,$V2157-4,0))</f>
        <v/>
      </c>
      <c r="K2157" s="217"/>
      <c r="L2157" s="217"/>
      <c r="M2157" s="217"/>
      <c r="N2157" s="217"/>
      <c r="O2157" s="217"/>
      <c r="P2157" s="218"/>
      <c r="Q2157" s="219"/>
      <c r="R2157" s="220" t="str">
        <f aca="true">IF(ISERROR($V2157),"",OFFSET('Smelter Look-up'!$C$4,$V2157-4,0)&amp;"")</f>
        <v/>
      </c>
      <c r="S2157" s="221" t="str">
        <f aca="true">IF(B2157="","",IF(ISERROR(MATCH($E2157,CL,0)),"Unknown",INDIRECT("'C'!$A$"&amp;MATCH($E2157,CL,0)+1)))</f>
        <v/>
      </c>
      <c r="T2157" s="221" t="str">
        <f aca="true">IF(B2157="","",IF(ISERROR(MATCH($J2157,SorP!$B$1:$B$6279,0)),"",INDIRECT("'SorP'!$A$"&amp;MATCH($S2157&amp;$J2157,SorP!C:C,0))))</f>
        <v/>
      </c>
      <c r="U2157" s="222"/>
      <c r="V2157" s="223" t="e">
        <f aca="false">IF(C2157="",NA(),IF(OR(C2157="Smelter not listed",C2157="Smelter not yet identified"),MATCH($B2157&amp;$D2157,'Smelter Look-up'!$J:$J,0),MATCH($B2157&amp;$C2157,'Smelter Look-up'!$J:$J,0)))</f>
        <v>#N/A</v>
      </c>
      <c r="X2157" s="179" t="n">
        <f aca="false">IF(AND(C2157="Smelter not listed",OR(LEN(D2157)=0,LEN(E2157)=0)),1,0)</f>
        <v>0</v>
      </c>
      <c r="AB2157" s="224" t="str">
        <f aca="false">B2157&amp;C2157</f>
        <v/>
      </c>
    </row>
    <row r="2158" s="179" customFormat="true" ht="20.25" hidden="false" customHeight="false" outlineLevel="0" collapsed="false">
      <c r="A2158" s="221"/>
      <c r="B2158" s="211" t="str">
        <f aca="false">IF(LEN(A2158)=0,"",INDEX('Smelter Look-up'!$A:$A,MATCH($A2158,'Smelter Look-up'!$E:$E,0)))</f>
        <v/>
      </c>
      <c r="C2158" s="212" t="str">
        <f aca="false">IF(LEN(A2158)=0,"",INDEX('Smelter Look-up'!$C:$C,MATCH($A2158,'Smelter Look-up'!$E:$E,0)))</f>
        <v/>
      </c>
      <c r="D2158" s="213"/>
      <c r="E2158" s="211" t="str">
        <f aca="true">IF(ISERROR($V2158),"",OFFSET('Smelter Look-up'!$D$4,$V2158-4,0)&amp;"")</f>
        <v/>
      </c>
      <c r="F2158" s="214" t="str">
        <f aca="true">IF(ISERROR($V2158),"",OFFSET('Smelter Look-up'!$E$4,$V2158-4,0))</f>
        <v/>
      </c>
      <c r="G2158" s="214" t="str">
        <f aca="true">IF(C2158=$X$4,IF(ISERROR($V2158),"Enter smelter details","RMI"),IF(ISERROR($V2158),"",OFFSET('Smelter Look-up'!$F$4,$V2158-4,0)))</f>
        <v/>
      </c>
      <c r="H2158" s="215" t="str">
        <f aca="true">IF(ISERROR($V2158),"",OFFSET('Smelter Look-up'!$G$4,$V2158-4,0))</f>
        <v/>
      </c>
      <c r="I2158" s="216" t="str">
        <f aca="true">IF(ISERROR($V2158),"",OFFSET('Smelter Look-up'!$H$4,$V2158-4,0))</f>
        <v/>
      </c>
      <c r="J2158" s="216" t="str">
        <f aca="true">IF(ISERROR($V2158),"",OFFSET('Smelter Look-up'!$I$4,$V2158-4,0))</f>
        <v/>
      </c>
      <c r="K2158" s="217"/>
      <c r="L2158" s="217"/>
      <c r="M2158" s="217"/>
      <c r="N2158" s="217"/>
      <c r="O2158" s="217"/>
      <c r="P2158" s="218"/>
      <c r="Q2158" s="219"/>
      <c r="R2158" s="220" t="str">
        <f aca="true">IF(ISERROR($V2158),"",OFFSET('Smelter Look-up'!$C$4,$V2158-4,0)&amp;"")</f>
        <v/>
      </c>
      <c r="S2158" s="221" t="str">
        <f aca="true">IF(B2158="","",IF(ISERROR(MATCH($E2158,CL,0)),"Unknown",INDIRECT("'C'!$A$"&amp;MATCH($E2158,CL,0)+1)))</f>
        <v/>
      </c>
      <c r="T2158" s="221" t="str">
        <f aca="true">IF(B2158="","",IF(ISERROR(MATCH($J2158,SorP!$B$1:$B$6279,0)),"",INDIRECT("'SorP'!$A$"&amp;MATCH($S2158&amp;$J2158,SorP!C:C,0))))</f>
        <v/>
      </c>
      <c r="U2158" s="222"/>
      <c r="V2158" s="223" t="e">
        <f aca="false">IF(C2158="",NA(),IF(OR(C2158="Smelter not listed",C2158="Smelter not yet identified"),MATCH($B2158&amp;$D2158,'Smelter Look-up'!$J:$J,0),MATCH($B2158&amp;$C2158,'Smelter Look-up'!$J:$J,0)))</f>
        <v>#N/A</v>
      </c>
      <c r="X2158" s="179" t="n">
        <f aca="false">IF(AND(C2158="Smelter not listed",OR(LEN(D2158)=0,LEN(E2158)=0)),1,0)</f>
        <v>0</v>
      </c>
      <c r="AB2158" s="224" t="str">
        <f aca="false">B2158&amp;C2158</f>
        <v/>
      </c>
    </row>
    <row r="2159" s="179" customFormat="true" ht="20.25" hidden="false" customHeight="false" outlineLevel="0" collapsed="false">
      <c r="A2159" s="221"/>
      <c r="B2159" s="211" t="str">
        <f aca="false">IF(LEN(A2159)=0,"",INDEX('Smelter Look-up'!$A:$A,MATCH($A2159,'Smelter Look-up'!$E:$E,0)))</f>
        <v/>
      </c>
      <c r="C2159" s="212" t="str">
        <f aca="false">IF(LEN(A2159)=0,"",INDEX('Smelter Look-up'!$C:$C,MATCH($A2159,'Smelter Look-up'!$E:$E,0)))</f>
        <v/>
      </c>
      <c r="D2159" s="213"/>
      <c r="E2159" s="211" t="str">
        <f aca="true">IF(ISERROR($V2159),"",OFFSET('Smelter Look-up'!$D$4,$V2159-4,0)&amp;"")</f>
        <v/>
      </c>
      <c r="F2159" s="214" t="str">
        <f aca="true">IF(ISERROR($V2159),"",OFFSET('Smelter Look-up'!$E$4,$V2159-4,0))</f>
        <v/>
      </c>
      <c r="G2159" s="214" t="str">
        <f aca="true">IF(C2159=$X$4,IF(ISERROR($V2159),"Enter smelter details","RMI"),IF(ISERROR($V2159),"",OFFSET('Smelter Look-up'!$F$4,$V2159-4,0)))</f>
        <v/>
      </c>
      <c r="H2159" s="215" t="str">
        <f aca="true">IF(ISERROR($V2159),"",OFFSET('Smelter Look-up'!$G$4,$V2159-4,0))</f>
        <v/>
      </c>
      <c r="I2159" s="216" t="str">
        <f aca="true">IF(ISERROR($V2159),"",OFFSET('Smelter Look-up'!$H$4,$V2159-4,0))</f>
        <v/>
      </c>
      <c r="J2159" s="216" t="str">
        <f aca="true">IF(ISERROR($V2159),"",OFFSET('Smelter Look-up'!$I$4,$V2159-4,0))</f>
        <v/>
      </c>
      <c r="K2159" s="217"/>
      <c r="L2159" s="217"/>
      <c r="M2159" s="217"/>
      <c r="N2159" s="217"/>
      <c r="O2159" s="217"/>
      <c r="P2159" s="218"/>
      <c r="Q2159" s="219"/>
      <c r="R2159" s="220" t="str">
        <f aca="true">IF(ISERROR($V2159),"",OFFSET('Smelter Look-up'!$C$4,$V2159-4,0)&amp;"")</f>
        <v/>
      </c>
      <c r="S2159" s="221" t="str">
        <f aca="true">IF(B2159="","",IF(ISERROR(MATCH($E2159,CL,0)),"Unknown",INDIRECT("'C'!$A$"&amp;MATCH($E2159,CL,0)+1)))</f>
        <v/>
      </c>
      <c r="T2159" s="221" t="str">
        <f aca="true">IF(B2159="","",IF(ISERROR(MATCH($J2159,SorP!$B$1:$B$6279,0)),"",INDIRECT("'SorP'!$A$"&amp;MATCH($S2159&amp;$J2159,SorP!C:C,0))))</f>
        <v/>
      </c>
      <c r="U2159" s="222"/>
      <c r="V2159" s="223" t="e">
        <f aca="false">IF(C2159="",NA(),IF(OR(C2159="Smelter not listed",C2159="Smelter not yet identified"),MATCH($B2159&amp;$D2159,'Smelter Look-up'!$J:$J,0),MATCH($B2159&amp;$C2159,'Smelter Look-up'!$J:$J,0)))</f>
        <v>#N/A</v>
      </c>
      <c r="X2159" s="179" t="n">
        <f aca="false">IF(AND(C2159="Smelter not listed",OR(LEN(D2159)=0,LEN(E2159)=0)),1,0)</f>
        <v>0</v>
      </c>
      <c r="AB2159" s="224" t="str">
        <f aca="false">B2159&amp;C2159</f>
        <v/>
      </c>
    </row>
    <row r="2160" s="179" customFormat="true" ht="20.25" hidden="false" customHeight="false" outlineLevel="0" collapsed="false">
      <c r="A2160" s="221"/>
      <c r="B2160" s="211" t="str">
        <f aca="false">IF(LEN(A2160)=0,"",INDEX('Smelter Look-up'!$A:$A,MATCH($A2160,'Smelter Look-up'!$E:$E,0)))</f>
        <v/>
      </c>
      <c r="C2160" s="212" t="str">
        <f aca="false">IF(LEN(A2160)=0,"",INDEX('Smelter Look-up'!$C:$C,MATCH($A2160,'Smelter Look-up'!$E:$E,0)))</f>
        <v/>
      </c>
      <c r="D2160" s="213"/>
      <c r="E2160" s="211" t="str">
        <f aca="true">IF(ISERROR($V2160),"",OFFSET('Smelter Look-up'!$D$4,$V2160-4,0)&amp;"")</f>
        <v/>
      </c>
      <c r="F2160" s="214" t="str">
        <f aca="true">IF(ISERROR($V2160),"",OFFSET('Smelter Look-up'!$E$4,$V2160-4,0))</f>
        <v/>
      </c>
      <c r="G2160" s="214" t="str">
        <f aca="true">IF(C2160=$X$4,IF(ISERROR($V2160),"Enter smelter details","RMI"),IF(ISERROR($V2160),"",OFFSET('Smelter Look-up'!$F$4,$V2160-4,0)))</f>
        <v/>
      </c>
      <c r="H2160" s="215" t="str">
        <f aca="true">IF(ISERROR($V2160),"",OFFSET('Smelter Look-up'!$G$4,$V2160-4,0))</f>
        <v/>
      </c>
      <c r="I2160" s="216" t="str">
        <f aca="true">IF(ISERROR($V2160),"",OFFSET('Smelter Look-up'!$H$4,$V2160-4,0))</f>
        <v/>
      </c>
      <c r="J2160" s="216" t="str">
        <f aca="true">IF(ISERROR($V2160),"",OFFSET('Smelter Look-up'!$I$4,$V2160-4,0))</f>
        <v/>
      </c>
      <c r="K2160" s="217"/>
      <c r="L2160" s="217"/>
      <c r="M2160" s="217"/>
      <c r="N2160" s="217"/>
      <c r="O2160" s="217"/>
      <c r="P2160" s="218"/>
      <c r="Q2160" s="219"/>
      <c r="R2160" s="220" t="str">
        <f aca="true">IF(ISERROR($V2160),"",OFFSET('Smelter Look-up'!$C$4,$V2160-4,0)&amp;"")</f>
        <v/>
      </c>
      <c r="S2160" s="221" t="str">
        <f aca="true">IF(B2160="","",IF(ISERROR(MATCH($E2160,CL,0)),"Unknown",INDIRECT("'C'!$A$"&amp;MATCH($E2160,CL,0)+1)))</f>
        <v/>
      </c>
      <c r="T2160" s="221" t="str">
        <f aca="true">IF(B2160="","",IF(ISERROR(MATCH($J2160,SorP!$B$1:$B$6279,0)),"",INDIRECT("'SorP'!$A$"&amp;MATCH($S2160&amp;$J2160,SorP!C:C,0))))</f>
        <v/>
      </c>
      <c r="U2160" s="222"/>
      <c r="V2160" s="223" t="e">
        <f aca="false">IF(C2160="",NA(),IF(OR(C2160="Smelter not listed",C2160="Smelter not yet identified"),MATCH($B2160&amp;$D2160,'Smelter Look-up'!$J:$J,0),MATCH($B2160&amp;$C2160,'Smelter Look-up'!$J:$J,0)))</f>
        <v>#N/A</v>
      </c>
      <c r="X2160" s="179" t="n">
        <f aca="false">IF(AND(C2160="Smelter not listed",OR(LEN(D2160)=0,LEN(E2160)=0)),1,0)</f>
        <v>0</v>
      </c>
      <c r="AB2160" s="224" t="str">
        <f aca="false">B2160&amp;C2160</f>
        <v/>
      </c>
    </row>
    <row r="2161" s="179" customFormat="true" ht="20.25" hidden="false" customHeight="false" outlineLevel="0" collapsed="false">
      <c r="A2161" s="221"/>
      <c r="B2161" s="211" t="str">
        <f aca="false">IF(LEN(A2161)=0,"",INDEX('Smelter Look-up'!$A:$A,MATCH($A2161,'Smelter Look-up'!$E:$E,0)))</f>
        <v/>
      </c>
      <c r="C2161" s="212" t="str">
        <f aca="false">IF(LEN(A2161)=0,"",INDEX('Smelter Look-up'!$C:$C,MATCH($A2161,'Smelter Look-up'!$E:$E,0)))</f>
        <v/>
      </c>
      <c r="D2161" s="213"/>
      <c r="E2161" s="211" t="str">
        <f aca="true">IF(ISERROR($V2161),"",OFFSET('Smelter Look-up'!$D$4,$V2161-4,0)&amp;"")</f>
        <v/>
      </c>
      <c r="F2161" s="214" t="str">
        <f aca="true">IF(ISERROR($V2161),"",OFFSET('Smelter Look-up'!$E$4,$V2161-4,0))</f>
        <v/>
      </c>
      <c r="G2161" s="214" t="str">
        <f aca="true">IF(C2161=$X$4,IF(ISERROR($V2161),"Enter smelter details","RMI"),IF(ISERROR($V2161),"",OFFSET('Smelter Look-up'!$F$4,$V2161-4,0)))</f>
        <v/>
      </c>
      <c r="H2161" s="215" t="str">
        <f aca="true">IF(ISERROR($V2161),"",OFFSET('Smelter Look-up'!$G$4,$V2161-4,0))</f>
        <v/>
      </c>
      <c r="I2161" s="216" t="str">
        <f aca="true">IF(ISERROR($V2161),"",OFFSET('Smelter Look-up'!$H$4,$V2161-4,0))</f>
        <v/>
      </c>
      <c r="J2161" s="216" t="str">
        <f aca="true">IF(ISERROR($V2161),"",OFFSET('Smelter Look-up'!$I$4,$V2161-4,0))</f>
        <v/>
      </c>
      <c r="K2161" s="217"/>
      <c r="L2161" s="217"/>
      <c r="M2161" s="217"/>
      <c r="N2161" s="217"/>
      <c r="O2161" s="217"/>
      <c r="P2161" s="218"/>
      <c r="Q2161" s="219"/>
      <c r="R2161" s="220" t="str">
        <f aca="true">IF(ISERROR($V2161),"",OFFSET('Smelter Look-up'!$C$4,$V2161-4,0)&amp;"")</f>
        <v/>
      </c>
      <c r="S2161" s="221" t="str">
        <f aca="true">IF(B2161="","",IF(ISERROR(MATCH($E2161,CL,0)),"Unknown",INDIRECT("'C'!$A$"&amp;MATCH($E2161,CL,0)+1)))</f>
        <v/>
      </c>
      <c r="T2161" s="221" t="str">
        <f aca="true">IF(B2161="","",IF(ISERROR(MATCH($J2161,SorP!$B$1:$B$6279,0)),"",INDIRECT("'SorP'!$A$"&amp;MATCH($S2161&amp;$J2161,SorP!C:C,0))))</f>
        <v/>
      </c>
      <c r="U2161" s="222"/>
      <c r="V2161" s="223" t="e">
        <f aca="false">IF(C2161="",NA(),IF(OR(C2161="Smelter not listed",C2161="Smelter not yet identified"),MATCH($B2161&amp;$D2161,'Smelter Look-up'!$J:$J,0),MATCH($B2161&amp;$C2161,'Smelter Look-up'!$J:$J,0)))</f>
        <v>#N/A</v>
      </c>
      <c r="X2161" s="179" t="n">
        <f aca="false">IF(AND(C2161="Smelter not listed",OR(LEN(D2161)=0,LEN(E2161)=0)),1,0)</f>
        <v>0</v>
      </c>
      <c r="AB2161" s="224" t="str">
        <f aca="false">B2161&amp;C2161</f>
        <v/>
      </c>
    </row>
    <row r="2162" s="179" customFormat="true" ht="20.25" hidden="false" customHeight="false" outlineLevel="0" collapsed="false">
      <c r="A2162" s="221"/>
      <c r="B2162" s="211" t="str">
        <f aca="false">IF(LEN(A2162)=0,"",INDEX('Smelter Look-up'!$A:$A,MATCH($A2162,'Smelter Look-up'!$E:$E,0)))</f>
        <v/>
      </c>
      <c r="C2162" s="212" t="str">
        <f aca="false">IF(LEN(A2162)=0,"",INDEX('Smelter Look-up'!$C:$C,MATCH($A2162,'Smelter Look-up'!$E:$E,0)))</f>
        <v/>
      </c>
      <c r="D2162" s="213"/>
      <c r="E2162" s="211" t="str">
        <f aca="true">IF(ISERROR($V2162),"",OFFSET('Smelter Look-up'!$D$4,$V2162-4,0)&amp;"")</f>
        <v/>
      </c>
      <c r="F2162" s="214" t="str">
        <f aca="true">IF(ISERROR($V2162),"",OFFSET('Smelter Look-up'!$E$4,$V2162-4,0))</f>
        <v/>
      </c>
      <c r="G2162" s="214" t="str">
        <f aca="true">IF(C2162=$X$4,IF(ISERROR($V2162),"Enter smelter details","RMI"),IF(ISERROR($V2162),"",OFFSET('Smelter Look-up'!$F$4,$V2162-4,0)))</f>
        <v/>
      </c>
      <c r="H2162" s="215" t="str">
        <f aca="true">IF(ISERROR($V2162),"",OFFSET('Smelter Look-up'!$G$4,$V2162-4,0))</f>
        <v/>
      </c>
      <c r="I2162" s="216" t="str">
        <f aca="true">IF(ISERROR($V2162),"",OFFSET('Smelter Look-up'!$H$4,$V2162-4,0))</f>
        <v/>
      </c>
      <c r="J2162" s="216" t="str">
        <f aca="true">IF(ISERROR($V2162),"",OFFSET('Smelter Look-up'!$I$4,$V2162-4,0))</f>
        <v/>
      </c>
      <c r="K2162" s="217"/>
      <c r="L2162" s="217"/>
      <c r="M2162" s="217"/>
      <c r="N2162" s="217"/>
      <c r="O2162" s="217"/>
      <c r="P2162" s="218"/>
      <c r="Q2162" s="219"/>
      <c r="R2162" s="220" t="str">
        <f aca="true">IF(ISERROR($V2162),"",OFFSET('Smelter Look-up'!$C$4,$V2162-4,0)&amp;"")</f>
        <v/>
      </c>
      <c r="S2162" s="221" t="str">
        <f aca="true">IF(B2162="","",IF(ISERROR(MATCH($E2162,CL,0)),"Unknown",INDIRECT("'C'!$A$"&amp;MATCH($E2162,CL,0)+1)))</f>
        <v/>
      </c>
      <c r="T2162" s="221" t="str">
        <f aca="true">IF(B2162="","",IF(ISERROR(MATCH($J2162,SorP!$B$1:$B$6279,0)),"",INDIRECT("'SorP'!$A$"&amp;MATCH($S2162&amp;$J2162,SorP!C:C,0))))</f>
        <v/>
      </c>
      <c r="U2162" s="222"/>
      <c r="V2162" s="223" t="e">
        <f aca="false">IF(C2162="",NA(),IF(OR(C2162="Smelter not listed",C2162="Smelter not yet identified"),MATCH($B2162&amp;$D2162,'Smelter Look-up'!$J:$J,0),MATCH($B2162&amp;$C2162,'Smelter Look-up'!$J:$J,0)))</f>
        <v>#N/A</v>
      </c>
      <c r="X2162" s="179" t="n">
        <f aca="false">IF(AND(C2162="Smelter not listed",OR(LEN(D2162)=0,LEN(E2162)=0)),1,0)</f>
        <v>0</v>
      </c>
      <c r="AB2162" s="224" t="str">
        <f aca="false">B2162&amp;C2162</f>
        <v/>
      </c>
    </row>
    <row r="2163" s="179" customFormat="true" ht="20.25" hidden="false" customHeight="false" outlineLevel="0" collapsed="false">
      <c r="A2163" s="221"/>
      <c r="B2163" s="211" t="str">
        <f aca="false">IF(LEN(A2163)=0,"",INDEX('Smelter Look-up'!$A:$A,MATCH($A2163,'Smelter Look-up'!$E:$E,0)))</f>
        <v/>
      </c>
      <c r="C2163" s="212" t="str">
        <f aca="false">IF(LEN(A2163)=0,"",INDEX('Smelter Look-up'!$C:$C,MATCH($A2163,'Smelter Look-up'!$E:$E,0)))</f>
        <v/>
      </c>
      <c r="D2163" s="213"/>
      <c r="E2163" s="211" t="str">
        <f aca="true">IF(ISERROR($V2163),"",OFFSET('Smelter Look-up'!$D$4,$V2163-4,0)&amp;"")</f>
        <v/>
      </c>
      <c r="F2163" s="214" t="str">
        <f aca="true">IF(ISERROR($V2163),"",OFFSET('Smelter Look-up'!$E$4,$V2163-4,0))</f>
        <v/>
      </c>
      <c r="G2163" s="214" t="str">
        <f aca="true">IF(C2163=$X$4,IF(ISERROR($V2163),"Enter smelter details","RMI"),IF(ISERROR($V2163),"",OFFSET('Smelter Look-up'!$F$4,$V2163-4,0)))</f>
        <v/>
      </c>
      <c r="H2163" s="215" t="str">
        <f aca="true">IF(ISERROR($V2163),"",OFFSET('Smelter Look-up'!$G$4,$V2163-4,0))</f>
        <v/>
      </c>
      <c r="I2163" s="216" t="str">
        <f aca="true">IF(ISERROR($V2163),"",OFFSET('Smelter Look-up'!$H$4,$V2163-4,0))</f>
        <v/>
      </c>
      <c r="J2163" s="216" t="str">
        <f aca="true">IF(ISERROR($V2163),"",OFFSET('Smelter Look-up'!$I$4,$V2163-4,0))</f>
        <v/>
      </c>
      <c r="K2163" s="217"/>
      <c r="L2163" s="217"/>
      <c r="M2163" s="217"/>
      <c r="N2163" s="217"/>
      <c r="O2163" s="217"/>
      <c r="P2163" s="218"/>
      <c r="Q2163" s="219"/>
      <c r="R2163" s="220" t="str">
        <f aca="true">IF(ISERROR($V2163),"",OFFSET('Smelter Look-up'!$C$4,$V2163-4,0)&amp;"")</f>
        <v/>
      </c>
      <c r="S2163" s="221" t="str">
        <f aca="true">IF(B2163="","",IF(ISERROR(MATCH($E2163,CL,0)),"Unknown",INDIRECT("'C'!$A$"&amp;MATCH($E2163,CL,0)+1)))</f>
        <v/>
      </c>
      <c r="T2163" s="221" t="str">
        <f aca="true">IF(B2163="","",IF(ISERROR(MATCH($J2163,SorP!$B$1:$B$6279,0)),"",INDIRECT("'SorP'!$A$"&amp;MATCH($S2163&amp;$J2163,SorP!C:C,0))))</f>
        <v/>
      </c>
      <c r="U2163" s="222"/>
      <c r="V2163" s="223" t="e">
        <f aca="false">IF(C2163="",NA(),IF(OR(C2163="Smelter not listed",C2163="Smelter not yet identified"),MATCH($B2163&amp;$D2163,'Smelter Look-up'!$J:$J,0),MATCH($B2163&amp;$C2163,'Smelter Look-up'!$J:$J,0)))</f>
        <v>#N/A</v>
      </c>
      <c r="X2163" s="179" t="n">
        <f aca="false">IF(AND(C2163="Smelter not listed",OR(LEN(D2163)=0,LEN(E2163)=0)),1,0)</f>
        <v>0</v>
      </c>
      <c r="AB2163" s="224" t="str">
        <f aca="false">B2163&amp;C2163</f>
        <v/>
      </c>
    </row>
    <row r="2164" s="179" customFormat="true" ht="20.25" hidden="false" customHeight="false" outlineLevel="0" collapsed="false">
      <c r="A2164" s="221"/>
      <c r="B2164" s="211" t="str">
        <f aca="false">IF(LEN(A2164)=0,"",INDEX('Smelter Look-up'!$A:$A,MATCH($A2164,'Smelter Look-up'!$E:$E,0)))</f>
        <v/>
      </c>
      <c r="C2164" s="212" t="str">
        <f aca="false">IF(LEN(A2164)=0,"",INDEX('Smelter Look-up'!$C:$C,MATCH($A2164,'Smelter Look-up'!$E:$E,0)))</f>
        <v/>
      </c>
      <c r="D2164" s="213"/>
      <c r="E2164" s="211" t="str">
        <f aca="true">IF(ISERROR($V2164),"",OFFSET('Smelter Look-up'!$D$4,$V2164-4,0)&amp;"")</f>
        <v/>
      </c>
      <c r="F2164" s="214" t="str">
        <f aca="true">IF(ISERROR($V2164),"",OFFSET('Smelter Look-up'!$E$4,$V2164-4,0))</f>
        <v/>
      </c>
      <c r="G2164" s="214" t="str">
        <f aca="true">IF(C2164=$X$4,IF(ISERROR($V2164),"Enter smelter details","RMI"),IF(ISERROR($V2164),"",OFFSET('Smelter Look-up'!$F$4,$V2164-4,0)))</f>
        <v/>
      </c>
      <c r="H2164" s="215" t="str">
        <f aca="true">IF(ISERROR($V2164),"",OFFSET('Smelter Look-up'!$G$4,$V2164-4,0))</f>
        <v/>
      </c>
      <c r="I2164" s="216" t="str">
        <f aca="true">IF(ISERROR($V2164),"",OFFSET('Smelter Look-up'!$H$4,$V2164-4,0))</f>
        <v/>
      </c>
      <c r="J2164" s="216" t="str">
        <f aca="true">IF(ISERROR($V2164),"",OFFSET('Smelter Look-up'!$I$4,$V2164-4,0))</f>
        <v/>
      </c>
      <c r="K2164" s="217"/>
      <c r="L2164" s="217"/>
      <c r="M2164" s="217"/>
      <c r="N2164" s="217"/>
      <c r="O2164" s="217"/>
      <c r="P2164" s="218"/>
      <c r="Q2164" s="219"/>
      <c r="R2164" s="220" t="str">
        <f aca="true">IF(ISERROR($V2164),"",OFFSET('Smelter Look-up'!$C$4,$V2164-4,0)&amp;"")</f>
        <v/>
      </c>
      <c r="S2164" s="221" t="str">
        <f aca="true">IF(B2164="","",IF(ISERROR(MATCH($E2164,CL,0)),"Unknown",INDIRECT("'C'!$A$"&amp;MATCH($E2164,CL,0)+1)))</f>
        <v/>
      </c>
      <c r="T2164" s="221" t="str">
        <f aca="true">IF(B2164="","",IF(ISERROR(MATCH($J2164,SorP!$B$1:$B$6279,0)),"",INDIRECT("'SorP'!$A$"&amp;MATCH($S2164&amp;$J2164,SorP!C:C,0))))</f>
        <v/>
      </c>
      <c r="U2164" s="222"/>
      <c r="V2164" s="223" t="e">
        <f aca="false">IF(C2164="",NA(),IF(OR(C2164="Smelter not listed",C2164="Smelter not yet identified"),MATCH($B2164&amp;$D2164,'Smelter Look-up'!$J:$J,0),MATCH($B2164&amp;$C2164,'Smelter Look-up'!$J:$J,0)))</f>
        <v>#N/A</v>
      </c>
      <c r="X2164" s="179" t="n">
        <f aca="false">IF(AND(C2164="Smelter not listed",OR(LEN(D2164)=0,LEN(E2164)=0)),1,0)</f>
        <v>0</v>
      </c>
      <c r="AB2164" s="224" t="str">
        <f aca="false">B2164&amp;C2164</f>
        <v/>
      </c>
    </row>
    <row r="2165" s="179" customFormat="true" ht="20.25" hidden="false" customHeight="false" outlineLevel="0" collapsed="false">
      <c r="A2165" s="221"/>
      <c r="B2165" s="211" t="str">
        <f aca="false">IF(LEN(A2165)=0,"",INDEX('Smelter Look-up'!$A:$A,MATCH($A2165,'Smelter Look-up'!$E:$E,0)))</f>
        <v/>
      </c>
      <c r="C2165" s="212" t="str">
        <f aca="false">IF(LEN(A2165)=0,"",INDEX('Smelter Look-up'!$C:$C,MATCH($A2165,'Smelter Look-up'!$E:$E,0)))</f>
        <v/>
      </c>
      <c r="D2165" s="213"/>
      <c r="E2165" s="211" t="str">
        <f aca="true">IF(ISERROR($V2165),"",OFFSET('Smelter Look-up'!$D$4,$V2165-4,0)&amp;"")</f>
        <v/>
      </c>
      <c r="F2165" s="214" t="str">
        <f aca="true">IF(ISERROR($V2165),"",OFFSET('Smelter Look-up'!$E$4,$V2165-4,0))</f>
        <v/>
      </c>
      <c r="G2165" s="214" t="str">
        <f aca="true">IF(C2165=$X$4,IF(ISERROR($V2165),"Enter smelter details","RMI"),IF(ISERROR($V2165),"",OFFSET('Smelter Look-up'!$F$4,$V2165-4,0)))</f>
        <v/>
      </c>
      <c r="H2165" s="215" t="str">
        <f aca="true">IF(ISERROR($V2165),"",OFFSET('Smelter Look-up'!$G$4,$V2165-4,0))</f>
        <v/>
      </c>
      <c r="I2165" s="216" t="str">
        <f aca="true">IF(ISERROR($V2165),"",OFFSET('Smelter Look-up'!$H$4,$V2165-4,0))</f>
        <v/>
      </c>
      <c r="J2165" s="216" t="str">
        <f aca="true">IF(ISERROR($V2165),"",OFFSET('Smelter Look-up'!$I$4,$V2165-4,0))</f>
        <v/>
      </c>
      <c r="K2165" s="217"/>
      <c r="L2165" s="217"/>
      <c r="M2165" s="217"/>
      <c r="N2165" s="217"/>
      <c r="O2165" s="217"/>
      <c r="P2165" s="218"/>
      <c r="Q2165" s="219"/>
      <c r="R2165" s="220" t="str">
        <f aca="true">IF(ISERROR($V2165),"",OFFSET('Smelter Look-up'!$C$4,$V2165-4,0)&amp;"")</f>
        <v/>
      </c>
      <c r="S2165" s="221" t="str">
        <f aca="true">IF(B2165="","",IF(ISERROR(MATCH($E2165,CL,0)),"Unknown",INDIRECT("'C'!$A$"&amp;MATCH($E2165,CL,0)+1)))</f>
        <v/>
      </c>
      <c r="T2165" s="221" t="str">
        <f aca="true">IF(B2165="","",IF(ISERROR(MATCH($J2165,SorP!$B$1:$B$6279,0)),"",INDIRECT("'SorP'!$A$"&amp;MATCH($S2165&amp;$J2165,SorP!C:C,0))))</f>
        <v/>
      </c>
      <c r="U2165" s="222"/>
      <c r="V2165" s="223" t="e">
        <f aca="false">IF(C2165="",NA(),IF(OR(C2165="Smelter not listed",C2165="Smelter not yet identified"),MATCH($B2165&amp;$D2165,'Smelter Look-up'!$J:$J,0),MATCH($B2165&amp;$C2165,'Smelter Look-up'!$J:$J,0)))</f>
        <v>#N/A</v>
      </c>
      <c r="X2165" s="179" t="n">
        <f aca="false">IF(AND(C2165="Smelter not listed",OR(LEN(D2165)=0,LEN(E2165)=0)),1,0)</f>
        <v>0</v>
      </c>
      <c r="AB2165" s="224" t="str">
        <f aca="false">B2165&amp;C2165</f>
        <v/>
      </c>
    </row>
    <row r="2166" s="179" customFormat="true" ht="20.25" hidden="false" customHeight="false" outlineLevel="0" collapsed="false">
      <c r="A2166" s="221"/>
      <c r="B2166" s="211" t="str">
        <f aca="false">IF(LEN(A2166)=0,"",INDEX('Smelter Look-up'!$A:$A,MATCH($A2166,'Smelter Look-up'!$E:$E,0)))</f>
        <v/>
      </c>
      <c r="C2166" s="212" t="str">
        <f aca="false">IF(LEN(A2166)=0,"",INDEX('Smelter Look-up'!$C:$C,MATCH($A2166,'Smelter Look-up'!$E:$E,0)))</f>
        <v/>
      </c>
      <c r="D2166" s="213"/>
      <c r="E2166" s="211" t="str">
        <f aca="true">IF(ISERROR($V2166),"",OFFSET('Smelter Look-up'!$D$4,$V2166-4,0)&amp;"")</f>
        <v/>
      </c>
      <c r="F2166" s="214" t="str">
        <f aca="true">IF(ISERROR($V2166),"",OFFSET('Smelter Look-up'!$E$4,$V2166-4,0))</f>
        <v/>
      </c>
      <c r="G2166" s="214" t="str">
        <f aca="true">IF(C2166=$X$4,IF(ISERROR($V2166),"Enter smelter details","RMI"),IF(ISERROR($V2166),"",OFFSET('Smelter Look-up'!$F$4,$V2166-4,0)))</f>
        <v/>
      </c>
      <c r="H2166" s="215" t="str">
        <f aca="true">IF(ISERROR($V2166),"",OFFSET('Smelter Look-up'!$G$4,$V2166-4,0))</f>
        <v/>
      </c>
      <c r="I2166" s="216" t="str">
        <f aca="true">IF(ISERROR($V2166),"",OFFSET('Smelter Look-up'!$H$4,$V2166-4,0))</f>
        <v/>
      </c>
      <c r="J2166" s="216" t="str">
        <f aca="true">IF(ISERROR($V2166),"",OFFSET('Smelter Look-up'!$I$4,$V2166-4,0))</f>
        <v/>
      </c>
      <c r="K2166" s="217"/>
      <c r="L2166" s="217"/>
      <c r="M2166" s="217"/>
      <c r="N2166" s="217"/>
      <c r="O2166" s="217"/>
      <c r="P2166" s="218"/>
      <c r="Q2166" s="219"/>
      <c r="R2166" s="220" t="str">
        <f aca="true">IF(ISERROR($V2166),"",OFFSET('Smelter Look-up'!$C$4,$V2166-4,0)&amp;"")</f>
        <v/>
      </c>
      <c r="S2166" s="221" t="str">
        <f aca="true">IF(B2166="","",IF(ISERROR(MATCH($E2166,CL,0)),"Unknown",INDIRECT("'C'!$A$"&amp;MATCH($E2166,CL,0)+1)))</f>
        <v/>
      </c>
      <c r="T2166" s="221" t="str">
        <f aca="true">IF(B2166="","",IF(ISERROR(MATCH($J2166,SorP!$B$1:$B$6279,0)),"",INDIRECT("'SorP'!$A$"&amp;MATCH($S2166&amp;$J2166,SorP!C:C,0))))</f>
        <v/>
      </c>
      <c r="U2166" s="222"/>
      <c r="V2166" s="223" t="e">
        <f aca="false">IF(C2166="",NA(),IF(OR(C2166="Smelter not listed",C2166="Smelter not yet identified"),MATCH($B2166&amp;$D2166,'Smelter Look-up'!$J:$J,0),MATCH($B2166&amp;$C2166,'Smelter Look-up'!$J:$J,0)))</f>
        <v>#N/A</v>
      </c>
      <c r="X2166" s="179" t="n">
        <f aca="false">IF(AND(C2166="Smelter not listed",OR(LEN(D2166)=0,LEN(E2166)=0)),1,0)</f>
        <v>0</v>
      </c>
      <c r="AB2166" s="224" t="str">
        <f aca="false">B2166&amp;C2166</f>
        <v/>
      </c>
    </row>
    <row r="2167" s="179" customFormat="true" ht="20.25" hidden="false" customHeight="false" outlineLevel="0" collapsed="false">
      <c r="A2167" s="221"/>
      <c r="B2167" s="211" t="str">
        <f aca="false">IF(LEN(A2167)=0,"",INDEX('Smelter Look-up'!$A:$A,MATCH($A2167,'Smelter Look-up'!$E:$E,0)))</f>
        <v/>
      </c>
      <c r="C2167" s="212" t="str">
        <f aca="false">IF(LEN(A2167)=0,"",INDEX('Smelter Look-up'!$C:$C,MATCH($A2167,'Smelter Look-up'!$E:$E,0)))</f>
        <v/>
      </c>
      <c r="D2167" s="213"/>
      <c r="E2167" s="211" t="str">
        <f aca="true">IF(ISERROR($V2167),"",OFFSET('Smelter Look-up'!$D$4,$V2167-4,0)&amp;"")</f>
        <v/>
      </c>
      <c r="F2167" s="214" t="str">
        <f aca="true">IF(ISERROR($V2167),"",OFFSET('Smelter Look-up'!$E$4,$V2167-4,0))</f>
        <v/>
      </c>
      <c r="G2167" s="214" t="str">
        <f aca="true">IF(C2167=$X$4,IF(ISERROR($V2167),"Enter smelter details","RMI"),IF(ISERROR($V2167),"",OFFSET('Smelter Look-up'!$F$4,$V2167-4,0)))</f>
        <v/>
      </c>
      <c r="H2167" s="215" t="str">
        <f aca="true">IF(ISERROR($V2167),"",OFFSET('Smelter Look-up'!$G$4,$V2167-4,0))</f>
        <v/>
      </c>
      <c r="I2167" s="216" t="str">
        <f aca="true">IF(ISERROR($V2167),"",OFFSET('Smelter Look-up'!$H$4,$V2167-4,0))</f>
        <v/>
      </c>
      <c r="J2167" s="216" t="str">
        <f aca="true">IF(ISERROR($V2167),"",OFFSET('Smelter Look-up'!$I$4,$V2167-4,0))</f>
        <v/>
      </c>
      <c r="K2167" s="217"/>
      <c r="L2167" s="217"/>
      <c r="M2167" s="217"/>
      <c r="N2167" s="217"/>
      <c r="O2167" s="217"/>
      <c r="P2167" s="218"/>
      <c r="Q2167" s="219"/>
      <c r="R2167" s="220" t="str">
        <f aca="true">IF(ISERROR($V2167),"",OFFSET('Smelter Look-up'!$C$4,$V2167-4,0)&amp;"")</f>
        <v/>
      </c>
      <c r="S2167" s="221" t="str">
        <f aca="true">IF(B2167="","",IF(ISERROR(MATCH($E2167,CL,0)),"Unknown",INDIRECT("'C'!$A$"&amp;MATCH($E2167,CL,0)+1)))</f>
        <v/>
      </c>
      <c r="T2167" s="221" t="str">
        <f aca="true">IF(B2167="","",IF(ISERROR(MATCH($J2167,SorP!$B$1:$B$6279,0)),"",INDIRECT("'SorP'!$A$"&amp;MATCH($S2167&amp;$J2167,SorP!C:C,0))))</f>
        <v/>
      </c>
      <c r="U2167" s="222"/>
      <c r="V2167" s="223" t="e">
        <f aca="false">IF(C2167="",NA(),IF(OR(C2167="Smelter not listed",C2167="Smelter not yet identified"),MATCH($B2167&amp;$D2167,'Smelter Look-up'!$J:$J,0),MATCH($B2167&amp;$C2167,'Smelter Look-up'!$J:$J,0)))</f>
        <v>#N/A</v>
      </c>
      <c r="X2167" s="179" t="n">
        <f aca="false">IF(AND(C2167="Smelter not listed",OR(LEN(D2167)=0,LEN(E2167)=0)),1,0)</f>
        <v>0</v>
      </c>
      <c r="AB2167" s="224" t="str">
        <f aca="false">B2167&amp;C2167</f>
        <v/>
      </c>
    </row>
    <row r="2168" s="179" customFormat="true" ht="20.25" hidden="false" customHeight="false" outlineLevel="0" collapsed="false">
      <c r="A2168" s="221"/>
      <c r="B2168" s="211" t="str">
        <f aca="false">IF(LEN(A2168)=0,"",INDEX('Smelter Look-up'!$A:$A,MATCH($A2168,'Smelter Look-up'!$E:$E,0)))</f>
        <v/>
      </c>
      <c r="C2168" s="212" t="str">
        <f aca="false">IF(LEN(A2168)=0,"",INDEX('Smelter Look-up'!$C:$C,MATCH($A2168,'Smelter Look-up'!$E:$E,0)))</f>
        <v/>
      </c>
      <c r="D2168" s="213"/>
      <c r="E2168" s="211" t="str">
        <f aca="true">IF(ISERROR($V2168),"",OFFSET('Smelter Look-up'!$D$4,$V2168-4,0)&amp;"")</f>
        <v/>
      </c>
      <c r="F2168" s="214" t="str">
        <f aca="true">IF(ISERROR($V2168),"",OFFSET('Smelter Look-up'!$E$4,$V2168-4,0))</f>
        <v/>
      </c>
      <c r="G2168" s="214" t="str">
        <f aca="true">IF(C2168=$X$4,IF(ISERROR($V2168),"Enter smelter details","RMI"),IF(ISERROR($V2168),"",OFFSET('Smelter Look-up'!$F$4,$V2168-4,0)))</f>
        <v/>
      </c>
      <c r="H2168" s="215" t="str">
        <f aca="true">IF(ISERROR($V2168),"",OFFSET('Smelter Look-up'!$G$4,$V2168-4,0))</f>
        <v/>
      </c>
      <c r="I2168" s="216" t="str">
        <f aca="true">IF(ISERROR($V2168),"",OFFSET('Smelter Look-up'!$H$4,$V2168-4,0))</f>
        <v/>
      </c>
      <c r="J2168" s="216" t="str">
        <f aca="true">IF(ISERROR($V2168),"",OFFSET('Smelter Look-up'!$I$4,$V2168-4,0))</f>
        <v/>
      </c>
      <c r="K2168" s="217"/>
      <c r="L2168" s="217"/>
      <c r="M2168" s="217"/>
      <c r="N2168" s="217"/>
      <c r="O2168" s="217"/>
      <c r="P2168" s="218"/>
      <c r="Q2168" s="219"/>
      <c r="R2168" s="220" t="str">
        <f aca="true">IF(ISERROR($V2168),"",OFFSET('Smelter Look-up'!$C$4,$V2168-4,0)&amp;"")</f>
        <v/>
      </c>
      <c r="S2168" s="221" t="str">
        <f aca="true">IF(B2168="","",IF(ISERROR(MATCH($E2168,CL,0)),"Unknown",INDIRECT("'C'!$A$"&amp;MATCH($E2168,CL,0)+1)))</f>
        <v/>
      </c>
      <c r="T2168" s="221" t="str">
        <f aca="true">IF(B2168="","",IF(ISERROR(MATCH($J2168,SorP!$B$1:$B$6279,0)),"",INDIRECT("'SorP'!$A$"&amp;MATCH($S2168&amp;$J2168,SorP!C:C,0))))</f>
        <v/>
      </c>
      <c r="U2168" s="222"/>
      <c r="V2168" s="223" t="e">
        <f aca="false">IF(C2168="",NA(),IF(OR(C2168="Smelter not listed",C2168="Smelter not yet identified"),MATCH($B2168&amp;$D2168,'Smelter Look-up'!$J:$J,0),MATCH($B2168&amp;$C2168,'Smelter Look-up'!$J:$J,0)))</f>
        <v>#N/A</v>
      </c>
      <c r="X2168" s="179" t="n">
        <f aca="false">IF(AND(C2168="Smelter not listed",OR(LEN(D2168)=0,LEN(E2168)=0)),1,0)</f>
        <v>0</v>
      </c>
      <c r="AB2168" s="224" t="str">
        <f aca="false">B2168&amp;C2168</f>
        <v/>
      </c>
    </row>
    <row r="2169" s="179" customFormat="true" ht="20.25" hidden="false" customHeight="false" outlineLevel="0" collapsed="false">
      <c r="A2169" s="221"/>
      <c r="B2169" s="211" t="str">
        <f aca="false">IF(LEN(A2169)=0,"",INDEX('Smelter Look-up'!$A:$A,MATCH($A2169,'Smelter Look-up'!$E:$E,0)))</f>
        <v/>
      </c>
      <c r="C2169" s="212" t="str">
        <f aca="false">IF(LEN(A2169)=0,"",INDEX('Smelter Look-up'!$C:$C,MATCH($A2169,'Smelter Look-up'!$E:$E,0)))</f>
        <v/>
      </c>
      <c r="D2169" s="213"/>
      <c r="E2169" s="211" t="str">
        <f aca="true">IF(ISERROR($V2169),"",OFFSET('Smelter Look-up'!$D$4,$V2169-4,0)&amp;"")</f>
        <v/>
      </c>
      <c r="F2169" s="214" t="str">
        <f aca="true">IF(ISERROR($V2169),"",OFFSET('Smelter Look-up'!$E$4,$V2169-4,0))</f>
        <v/>
      </c>
      <c r="G2169" s="214" t="str">
        <f aca="true">IF(C2169=$X$4,IF(ISERROR($V2169),"Enter smelter details","RMI"),IF(ISERROR($V2169),"",OFFSET('Smelter Look-up'!$F$4,$V2169-4,0)))</f>
        <v/>
      </c>
      <c r="H2169" s="215" t="str">
        <f aca="true">IF(ISERROR($V2169),"",OFFSET('Smelter Look-up'!$G$4,$V2169-4,0))</f>
        <v/>
      </c>
      <c r="I2169" s="216" t="str">
        <f aca="true">IF(ISERROR($V2169),"",OFFSET('Smelter Look-up'!$H$4,$V2169-4,0))</f>
        <v/>
      </c>
      <c r="J2169" s="216" t="str">
        <f aca="true">IF(ISERROR($V2169),"",OFFSET('Smelter Look-up'!$I$4,$V2169-4,0))</f>
        <v/>
      </c>
      <c r="K2169" s="217"/>
      <c r="L2169" s="217"/>
      <c r="M2169" s="217"/>
      <c r="N2169" s="217"/>
      <c r="O2169" s="217"/>
      <c r="P2169" s="218"/>
      <c r="Q2169" s="219"/>
      <c r="R2169" s="220" t="str">
        <f aca="true">IF(ISERROR($V2169),"",OFFSET('Smelter Look-up'!$C$4,$V2169-4,0)&amp;"")</f>
        <v/>
      </c>
      <c r="S2169" s="221" t="str">
        <f aca="true">IF(B2169="","",IF(ISERROR(MATCH($E2169,CL,0)),"Unknown",INDIRECT("'C'!$A$"&amp;MATCH($E2169,CL,0)+1)))</f>
        <v/>
      </c>
      <c r="T2169" s="221" t="str">
        <f aca="true">IF(B2169="","",IF(ISERROR(MATCH($J2169,SorP!$B$1:$B$6279,0)),"",INDIRECT("'SorP'!$A$"&amp;MATCH($S2169&amp;$J2169,SorP!C:C,0))))</f>
        <v/>
      </c>
      <c r="U2169" s="222"/>
      <c r="V2169" s="223" t="e">
        <f aca="false">IF(C2169="",NA(),IF(OR(C2169="Smelter not listed",C2169="Smelter not yet identified"),MATCH($B2169&amp;$D2169,'Smelter Look-up'!$J:$J,0),MATCH($B2169&amp;$C2169,'Smelter Look-up'!$J:$J,0)))</f>
        <v>#N/A</v>
      </c>
      <c r="X2169" s="179" t="n">
        <f aca="false">IF(AND(C2169="Smelter not listed",OR(LEN(D2169)=0,LEN(E2169)=0)),1,0)</f>
        <v>0</v>
      </c>
      <c r="AB2169" s="224" t="str">
        <f aca="false">B2169&amp;C2169</f>
        <v/>
      </c>
    </row>
    <row r="2170" s="179" customFormat="true" ht="20.25" hidden="false" customHeight="false" outlineLevel="0" collapsed="false">
      <c r="A2170" s="221"/>
      <c r="B2170" s="211" t="str">
        <f aca="false">IF(LEN(A2170)=0,"",INDEX('Smelter Look-up'!$A:$A,MATCH($A2170,'Smelter Look-up'!$E:$E,0)))</f>
        <v/>
      </c>
      <c r="C2170" s="212" t="str">
        <f aca="false">IF(LEN(A2170)=0,"",INDEX('Smelter Look-up'!$C:$C,MATCH($A2170,'Smelter Look-up'!$E:$E,0)))</f>
        <v/>
      </c>
      <c r="D2170" s="213"/>
      <c r="E2170" s="211" t="str">
        <f aca="true">IF(ISERROR($V2170),"",OFFSET('Smelter Look-up'!$D$4,$V2170-4,0)&amp;"")</f>
        <v/>
      </c>
      <c r="F2170" s="214" t="str">
        <f aca="true">IF(ISERROR($V2170),"",OFFSET('Smelter Look-up'!$E$4,$V2170-4,0))</f>
        <v/>
      </c>
      <c r="G2170" s="214" t="str">
        <f aca="true">IF(C2170=$X$4,IF(ISERROR($V2170),"Enter smelter details","RMI"),IF(ISERROR($V2170),"",OFFSET('Smelter Look-up'!$F$4,$V2170-4,0)))</f>
        <v/>
      </c>
      <c r="H2170" s="215" t="str">
        <f aca="true">IF(ISERROR($V2170),"",OFFSET('Smelter Look-up'!$G$4,$V2170-4,0))</f>
        <v/>
      </c>
      <c r="I2170" s="216" t="str">
        <f aca="true">IF(ISERROR($V2170),"",OFFSET('Smelter Look-up'!$H$4,$V2170-4,0))</f>
        <v/>
      </c>
      <c r="J2170" s="216" t="str">
        <f aca="true">IF(ISERROR($V2170),"",OFFSET('Smelter Look-up'!$I$4,$V2170-4,0))</f>
        <v/>
      </c>
      <c r="K2170" s="217"/>
      <c r="L2170" s="217"/>
      <c r="M2170" s="217"/>
      <c r="N2170" s="217"/>
      <c r="O2170" s="217"/>
      <c r="P2170" s="218"/>
      <c r="Q2170" s="219"/>
      <c r="R2170" s="220" t="str">
        <f aca="true">IF(ISERROR($V2170),"",OFFSET('Smelter Look-up'!$C$4,$V2170-4,0)&amp;"")</f>
        <v/>
      </c>
      <c r="S2170" s="221" t="str">
        <f aca="true">IF(B2170="","",IF(ISERROR(MATCH($E2170,CL,0)),"Unknown",INDIRECT("'C'!$A$"&amp;MATCH($E2170,CL,0)+1)))</f>
        <v/>
      </c>
      <c r="T2170" s="221" t="str">
        <f aca="true">IF(B2170="","",IF(ISERROR(MATCH($J2170,SorP!$B$1:$B$6279,0)),"",INDIRECT("'SorP'!$A$"&amp;MATCH($S2170&amp;$J2170,SorP!C:C,0))))</f>
        <v/>
      </c>
      <c r="U2170" s="222"/>
      <c r="V2170" s="223" t="e">
        <f aca="false">IF(C2170="",NA(),IF(OR(C2170="Smelter not listed",C2170="Smelter not yet identified"),MATCH($B2170&amp;$D2170,'Smelter Look-up'!$J:$J,0),MATCH($B2170&amp;$C2170,'Smelter Look-up'!$J:$J,0)))</f>
        <v>#N/A</v>
      </c>
      <c r="X2170" s="179" t="n">
        <f aca="false">IF(AND(C2170="Smelter not listed",OR(LEN(D2170)=0,LEN(E2170)=0)),1,0)</f>
        <v>0</v>
      </c>
      <c r="AB2170" s="224" t="str">
        <f aca="false">B2170&amp;C2170</f>
        <v/>
      </c>
    </row>
    <row r="2171" s="179" customFormat="true" ht="20.25" hidden="false" customHeight="false" outlineLevel="0" collapsed="false">
      <c r="A2171" s="221"/>
      <c r="B2171" s="211" t="str">
        <f aca="false">IF(LEN(A2171)=0,"",INDEX('Smelter Look-up'!$A:$A,MATCH($A2171,'Smelter Look-up'!$E:$E,0)))</f>
        <v/>
      </c>
      <c r="C2171" s="212" t="str">
        <f aca="false">IF(LEN(A2171)=0,"",INDEX('Smelter Look-up'!$C:$C,MATCH($A2171,'Smelter Look-up'!$E:$E,0)))</f>
        <v/>
      </c>
      <c r="D2171" s="213"/>
      <c r="E2171" s="211" t="str">
        <f aca="true">IF(ISERROR($V2171),"",OFFSET('Smelter Look-up'!$D$4,$V2171-4,0)&amp;"")</f>
        <v/>
      </c>
      <c r="F2171" s="214" t="str">
        <f aca="true">IF(ISERROR($V2171),"",OFFSET('Smelter Look-up'!$E$4,$V2171-4,0))</f>
        <v/>
      </c>
      <c r="G2171" s="214" t="str">
        <f aca="true">IF(C2171=$X$4,IF(ISERROR($V2171),"Enter smelter details","RMI"),IF(ISERROR($V2171),"",OFFSET('Smelter Look-up'!$F$4,$V2171-4,0)))</f>
        <v/>
      </c>
      <c r="H2171" s="215" t="str">
        <f aca="true">IF(ISERROR($V2171),"",OFFSET('Smelter Look-up'!$G$4,$V2171-4,0))</f>
        <v/>
      </c>
      <c r="I2171" s="216" t="str">
        <f aca="true">IF(ISERROR($V2171),"",OFFSET('Smelter Look-up'!$H$4,$V2171-4,0))</f>
        <v/>
      </c>
      <c r="J2171" s="216" t="str">
        <f aca="true">IF(ISERROR($V2171),"",OFFSET('Smelter Look-up'!$I$4,$V2171-4,0))</f>
        <v/>
      </c>
      <c r="K2171" s="217"/>
      <c r="L2171" s="217"/>
      <c r="M2171" s="217"/>
      <c r="N2171" s="217"/>
      <c r="O2171" s="217"/>
      <c r="P2171" s="218"/>
      <c r="Q2171" s="219"/>
      <c r="R2171" s="220" t="str">
        <f aca="true">IF(ISERROR($V2171),"",OFFSET('Smelter Look-up'!$C$4,$V2171-4,0)&amp;"")</f>
        <v/>
      </c>
      <c r="S2171" s="221" t="str">
        <f aca="true">IF(B2171="","",IF(ISERROR(MATCH($E2171,CL,0)),"Unknown",INDIRECT("'C'!$A$"&amp;MATCH($E2171,CL,0)+1)))</f>
        <v/>
      </c>
      <c r="T2171" s="221" t="str">
        <f aca="true">IF(B2171="","",IF(ISERROR(MATCH($J2171,SorP!$B$1:$B$6279,0)),"",INDIRECT("'SorP'!$A$"&amp;MATCH($S2171&amp;$J2171,SorP!C:C,0))))</f>
        <v/>
      </c>
      <c r="U2171" s="222"/>
      <c r="V2171" s="223" t="e">
        <f aca="false">IF(C2171="",NA(),IF(OR(C2171="Smelter not listed",C2171="Smelter not yet identified"),MATCH($B2171&amp;$D2171,'Smelter Look-up'!$J:$J,0),MATCH($B2171&amp;$C2171,'Smelter Look-up'!$J:$J,0)))</f>
        <v>#N/A</v>
      </c>
      <c r="X2171" s="179" t="n">
        <f aca="false">IF(AND(C2171="Smelter not listed",OR(LEN(D2171)=0,LEN(E2171)=0)),1,0)</f>
        <v>0</v>
      </c>
      <c r="AB2171" s="224" t="str">
        <f aca="false">B2171&amp;C2171</f>
        <v/>
      </c>
    </row>
    <row r="2172" s="179" customFormat="true" ht="20.25" hidden="false" customHeight="false" outlineLevel="0" collapsed="false">
      <c r="A2172" s="221"/>
      <c r="B2172" s="211" t="str">
        <f aca="false">IF(LEN(A2172)=0,"",INDEX('Smelter Look-up'!$A:$A,MATCH($A2172,'Smelter Look-up'!$E:$E,0)))</f>
        <v/>
      </c>
      <c r="C2172" s="212" t="str">
        <f aca="false">IF(LEN(A2172)=0,"",INDEX('Smelter Look-up'!$C:$C,MATCH($A2172,'Smelter Look-up'!$E:$E,0)))</f>
        <v/>
      </c>
      <c r="D2172" s="213"/>
      <c r="E2172" s="211" t="str">
        <f aca="true">IF(ISERROR($V2172),"",OFFSET('Smelter Look-up'!$D$4,$V2172-4,0)&amp;"")</f>
        <v/>
      </c>
      <c r="F2172" s="214" t="str">
        <f aca="true">IF(ISERROR($V2172),"",OFFSET('Smelter Look-up'!$E$4,$V2172-4,0))</f>
        <v/>
      </c>
      <c r="G2172" s="214" t="str">
        <f aca="true">IF(C2172=$X$4,IF(ISERROR($V2172),"Enter smelter details","RMI"),IF(ISERROR($V2172),"",OFFSET('Smelter Look-up'!$F$4,$V2172-4,0)))</f>
        <v/>
      </c>
      <c r="H2172" s="215" t="str">
        <f aca="true">IF(ISERROR($V2172),"",OFFSET('Smelter Look-up'!$G$4,$V2172-4,0))</f>
        <v/>
      </c>
      <c r="I2172" s="216" t="str">
        <f aca="true">IF(ISERROR($V2172),"",OFFSET('Smelter Look-up'!$H$4,$V2172-4,0))</f>
        <v/>
      </c>
      <c r="J2172" s="216" t="str">
        <f aca="true">IF(ISERROR($V2172),"",OFFSET('Smelter Look-up'!$I$4,$V2172-4,0))</f>
        <v/>
      </c>
      <c r="K2172" s="217"/>
      <c r="L2172" s="217"/>
      <c r="M2172" s="217"/>
      <c r="N2172" s="217"/>
      <c r="O2172" s="217"/>
      <c r="P2172" s="218"/>
      <c r="Q2172" s="219"/>
      <c r="R2172" s="220" t="str">
        <f aca="true">IF(ISERROR($V2172),"",OFFSET('Smelter Look-up'!$C$4,$V2172-4,0)&amp;"")</f>
        <v/>
      </c>
      <c r="S2172" s="221" t="str">
        <f aca="true">IF(B2172="","",IF(ISERROR(MATCH($E2172,CL,0)),"Unknown",INDIRECT("'C'!$A$"&amp;MATCH($E2172,CL,0)+1)))</f>
        <v/>
      </c>
      <c r="T2172" s="221" t="str">
        <f aca="true">IF(B2172="","",IF(ISERROR(MATCH($J2172,SorP!$B$1:$B$6279,0)),"",INDIRECT("'SorP'!$A$"&amp;MATCH($S2172&amp;$J2172,SorP!C:C,0))))</f>
        <v/>
      </c>
      <c r="U2172" s="222"/>
      <c r="V2172" s="223" t="e">
        <f aca="false">IF(C2172="",NA(),IF(OR(C2172="Smelter not listed",C2172="Smelter not yet identified"),MATCH($B2172&amp;$D2172,'Smelter Look-up'!$J:$J,0),MATCH($B2172&amp;$C2172,'Smelter Look-up'!$J:$J,0)))</f>
        <v>#N/A</v>
      </c>
      <c r="X2172" s="179" t="n">
        <f aca="false">IF(AND(C2172="Smelter not listed",OR(LEN(D2172)=0,LEN(E2172)=0)),1,0)</f>
        <v>0</v>
      </c>
      <c r="AB2172" s="224" t="str">
        <f aca="false">B2172&amp;C2172</f>
        <v/>
      </c>
    </row>
    <row r="2173" s="179" customFormat="true" ht="20.25" hidden="false" customHeight="false" outlineLevel="0" collapsed="false">
      <c r="A2173" s="221"/>
      <c r="B2173" s="211" t="str">
        <f aca="false">IF(LEN(A2173)=0,"",INDEX('Smelter Look-up'!$A:$A,MATCH($A2173,'Smelter Look-up'!$E:$E,0)))</f>
        <v/>
      </c>
      <c r="C2173" s="212" t="str">
        <f aca="false">IF(LEN(A2173)=0,"",INDEX('Smelter Look-up'!$C:$C,MATCH($A2173,'Smelter Look-up'!$E:$E,0)))</f>
        <v/>
      </c>
      <c r="D2173" s="213"/>
      <c r="E2173" s="211" t="str">
        <f aca="true">IF(ISERROR($V2173),"",OFFSET('Smelter Look-up'!$D$4,$V2173-4,0)&amp;"")</f>
        <v/>
      </c>
      <c r="F2173" s="214" t="str">
        <f aca="true">IF(ISERROR($V2173),"",OFFSET('Smelter Look-up'!$E$4,$V2173-4,0))</f>
        <v/>
      </c>
      <c r="G2173" s="214" t="str">
        <f aca="true">IF(C2173=$X$4,IF(ISERROR($V2173),"Enter smelter details","RMI"),IF(ISERROR($V2173),"",OFFSET('Smelter Look-up'!$F$4,$V2173-4,0)))</f>
        <v/>
      </c>
      <c r="H2173" s="215" t="str">
        <f aca="true">IF(ISERROR($V2173),"",OFFSET('Smelter Look-up'!$G$4,$V2173-4,0))</f>
        <v/>
      </c>
      <c r="I2173" s="216" t="str">
        <f aca="true">IF(ISERROR($V2173),"",OFFSET('Smelter Look-up'!$H$4,$V2173-4,0))</f>
        <v/>
      </c>
      <c r="J2173" s="216" t="str">
        <f aca="true">IF(ISERROR($V2173),"",OFFSET('Smelter Look-up'!$I$4,$V2173-4,0))</f>
        <v/>
      </c>
      <c r="K2173" s="217"/>
      <c r="L2173" s="217"/>
      <c r="M2173" s="217"/>
      <c r="N2173" s="217"/>
      <c r="O2173" s="217"/>
      <c r="P2173" s="218"/>
      <c r="Q2173" s="219"/>
      <c r="R2173" s="220" t="str">
        <f aca="true">IF(ISERROR($V2173),"",OFFSET('Smelter Look-up'!$C$4,$V2173-4,0)&amp;"")</f>
        <v/>
      </c>
      <c r="S2173" s="221" t="str">
        <f aca="true">IF(B2173="","",IF(ISERROR(MATCH($E2173,CL,0)),"Unknown",INDIRECT("'C'!$A$"&amp;MATCH($E2173,CL,0)+1)))</f>
        <v/>
      </c>
      <c r="T2173" s="221" t="str">
        <f aca="true">IF(B2173="","",IF(ISERROR(MATCH($J2173,SorP!$B$1:$B$6279,0)),"",INDIRECT("'SorP'!$A$"&amp;MATCH($S2173&amp;$J2173,SorP!C:C,0))))</f>
        <v/>
      </c>
      <c r="U2173" s="222"/>
      <c r="V2173" s="223" t="e">
        <f aca="false">IF(C2173="",NA(),IF(OR(C2173="Smelter not listed",C2173="Smelter not yet identified"),MATCH($B2173&amp;$D2173,'Smelter Look-up'!$J:$J,0),MATCH($B2173&amp;$C2173,'Smelter Look-up'!$J:$J,0)))</f>
        <v>#N/A</v>
      </c>
      <c r="X2173" s="179" t="n">
        <f aca="false">IF(AND(C2173="Smelter not listed",OR(LEN(D2173)=0,LEN(E2173)=0)),1,0)</f>
        <v>0</v>
      </c>
      <c r="AB2173" s="224" t="str">
        <f aca="false">B2173&amp;C2173</f>
        <v/>
      </c>
    </row>
    <row r="2174" s="179" customFormat="true" ht="20.25" hidden="false" customHeight="false" outlineLevel="0" collapsed="false">
      <c r="A2174" s="221"/>
      <c r="B2174" s="211" t="str">
        <f aca="false">IF(LEN(A2174)=0,"",INDEX('Smelter Look-up'!$A:$A,MATCH($A2174,'Smelter Look-up'!$E:$E,0)))</f>
        <v/>
      </c>
      <c r="C2174" s="212" t="str">
        <f aca="false">IF(LEN(A2174)=0,"",INDEX('Smelter Look-up'!$C:$C,MATCH($A2174,'Smelter Look-up'!$E:$E,0)))</f>
        <v/>
      </c>
      <c r="D2174" s="213"/>
      <c r="E2174" s="211" t="str">
        <f aca="true">IF(ISERROR($V2174),"",OFFSET('Smelter Look-up'!$D$4,$V2174-4,0)&amp;"")</f>
        <v/>
      </c>
      <c r="F2174" s="214" t="str">
        <f aca="true">IF(ISERROR($V2174),"",OFFSET('Smelter Look-up'!$E$4,$V2174-4,0))</f>
        <v/>
      </c>
      <c r="G2174" s="214" t="str">
        <f aca="true">IF(C2174=$X$4,IF(ISERROR($V2174),"Enter smelter details","RMI"),IF(ISERROR($V2174),"",OFFSET('Smelter Look-up'!$F$4,$V2174-4,0)))</f>
        <v/>
      </c>
      <c r="H2174" s="215" t="str">
        <f aca="true">IF(ISERROR($V2174),"",OFFSET('Smelter Look-up'!$G$4,$V2174-4,0))</f>
        <v/>
      </c>
      <c r="I2174" s="216" t="str">
        <f aca="true">IF(ISERROR($V2174),"",OFFSET('Smelter Look-up'!$H$4,$V2174-4,0))</f>
        <v/>
      </c>
      <c r="J2174" s="216" t="str">
        <f aca="true">IF(ISERROR($V2174),"",OFFSET('Smelter Look-up'!$I$4,$V2174-4,0))</f>
        <v/>
      </c>
      <c r="K2174" s="217"/>
      <c r="L2174" s="217"/>
      <c r="M2174" s="217"/>
      <c r="N2174" s="217"/>
      <c r="O2174" s="217"/>
      <c r="P2174" s="218"/>
      <c r="Q2174" s="219"/>
      <c r="R2174" s="220" t="str">
        <f aca="true">IF(ISERROR($V2174),"",OFFSET('Smelter Look-up'!$C$4,$V2174-4,0)&amp;"")</f>
        <v/>
      </c>
      <c r="S2174" s="221" t="str">
        <f aca="true">IF(B2174="","",IF(ISERROR(MATCH($E2174,CL,0)),"Unknown",INDIRECT("'C'!$A$"&amp;MATCH($E2174,CL,0)+1)))</f>
        <v/>
      </c>
      <c r="T2174" s="221" t="str">
        <f aca="true">IF(B2174="","",IF(ISERROR(MATCH($J2174,SorP!$B$1:$B$6279,0)),"",INDIRECT("'SorP'!$A$"&amp;MATCH($S2174&amp;$J2174,SorP!C:C,0))))</f>
        <v/>
      </c>
      <c r="U2174" s="222"/>
      <c r="V2174" s="223" t="e">
        <f aca="false">IF(C2174="",NA(),IF(OR(C2174="Smelter not listed",C2174="Smelter not yet identified"),MATCH($B2174&amp;$D2174,'Smelter Look-up'!$J:$J,0),MATCH($B2174&amp;$C2174,'Smelter Look-up'!$J:$J,0)))</f>
        <v>#N/A</v>
      </c>
      <c r="X2174" s="179" t="n">
        <f aca="false">IF(AND(C2174="Smelter not listed",OR(LEN(D2174)=0,LEN(E2174)=0)),1,0)</f>
        <v>0</v>
      </c>
      <c r="AB2174" s="224" t="str">
        <f aca="false">B2174&amp;C2174</f>
        <v/>
      </c>
    </row>
    <row r="2175" s="179" customFormat="true" ht="20.25" hidden="false" customHeight="false" outlineLevel="0" collapsed="false">
      <c r="A2175" s="221"/>
      <c r="B2175" s="211" t="str">
        <f aca="false">IF(LEN(A2175)=0,"",INDEX('Smelter Look-up'!$A:$A,MATCH($A2175,'Smelter Look-up'!$E:$E,0)))</f>
        <v/>
      </c>
      <c r="C2175" s="212" t="str">
        <f aca="false">IF(LEN(A2175)=0,"",INDEX('Smelter Look-up'!$C:$C,MATCH($A2175,'Smelter Look-up'!$E:$E,0)))</f>
        <v/>
      </c>
      <c r="D2175" s="213"/>
      <c r="E2175" s="211" t="str">
        <f aca="true">IF(ISERROR($V2175),"",OFFSET('Smelter Look-up'!$D$4,$V2175-4,0)&amp;"")</f>
        <v/>
      </c>
      <c r="F2175" s="214" t="str">
        <f aca="true">IF(ISERROR($V2175),"",OFFSET('Smelter Look-up'!$E$4,$V2175-4,0))</f>
        <v/>
      </c>
      <c r="G2175" s="214" t="str">
        <f aca="true">IF(C2175=$X$4,IF(ISERROR($V2175),"Enter smelter details","RMI"),IF(ISERROR($V2175),"",OFFSET('Smelter Look-up'!$F$4,$V2175-4,0)))</f>
        <v/>
      </c>
      <c r="H2175" s="215" t="str">
        <f aca="true">IF(ISERROR($V2175),"",OFFSET('Smelter Look-up'!$G$4,$V2175-4,0))</f>
        <v/>
      </c>
      <c r="I2175" s="216" t="str">
        <f aca="true">IF(ISERROR($V2175),"",OFFSET('Smelter Look-up'!$H$4,$V2175-4,0))</f>
        <v/>
      </c>
      <c r="J2175" s="216" t="str">
        <f aca="true">IF(ISERROR($V2175),"",OFFSET('Smelter Look-up'!$I$4,$V2175-4,0))</f>
        <v/>
      </c>
      <c r="K2175" s="217"/>
      <c r="L2175" s="217"/>
      <c r="M2175" s="217"/>
      <c r="N2175" s="217"/>
      <c r="O2175" s="217"/>
      <c r="P2175" s="218"/>
      <c r="Q2175" s="219"/>
      <c r="R2175" s="220" t="str">
        <f aca="true">IF(ISERROR($V2175),"",OFFSET('Smelter Look-up'!$C$4,$V2175-4,0)&amp;"")</f>
        <v/>
      </c>
      <c r="S2175" s="221" t="str">
        <f aca="true">IF(B2175="","",IF(ISERROR(MATCH($E2175,CL,0)),"Unknown",INDIRECT("'C'!$A$"&amp;MATCH($E2175,CL,0)+1)))</f>
        <v/>
      </c>
      <c r="T2175" s="221" t="str">
        <f aca="true">IF(B2175="","",IF(ISERROR(MATCH($J2175,SorP!$B$1:$B$6279,0)),"",INDIRECT("'SorP'!$A$"&amp;MATCH($S2175&amp;$J2175,SorP!C:C,0))))</f>
        <v/>
      </c>
      <c r="U2175" s="222"/>
      <c r="V2175" s="223" t="e">
        <f aca="false">IF(C2175="",NA(),IF(OR(C2175="Smelter not listed",C2175="Smelter not yet identified"),MATCH($B2175&amp;$D2175,'Smelter Look-up'!$J:$J,0),MATCH($B2175&amp;$C2175,'Smelter Look-up'!$J:$J,0)))</f>
        <v>#N/A</v>
      </c>
      <c r="X2175" s="179" t="n">
        <f aca="false">IF(AND(C2175="Smelter not listed",OR(LEN(D2175)=0,LEN(E2175)=0)),1,0)</f>
        <v>0</v>
      </c>
      <c r="AB2175" s="224" t="str">
        <f aca="false">B2175&amp;C2175</f>
        <v/>
      </c>
    </row>
    <row r="2176" s="179" customFormat="true" ht="20.25" hidden="false" customHeight="false" outlineLevel="0" collapsed="false">
      <c r="A2176" s="221"/>
      <c r="B2176" s="211" t="str">
        <f aca="false">IF(LEN(A2176)=0,"",INDEX('Smelter Look-up'!$A:$A,MATCH($A2176,'Smelter Look-up'!$E:$E,0)))</f>
        <v/>
      </c>
      <c r="C2176" s="212" t="str">
        <f aca="false">IF(LEN(A2176)=0,"",INDEX('Smelter Look-up'!$C:$C,MATCH($A2176,'Smelter Look-up'!$E:$E,0)))</f>
        <v/>
      </c>
      <c r="D2176" s="213"/>
      <c r="E2176" s="211" t="str">
        <f aca="true">IF(ISERROR($V2176),"",OFFSET('Smelter Look-up'!$D$4,$V2176-4,0)&amp;"")</f>
        <v/>
      </c>
      <c r="F2176" s="214" t="str">
        <f aca="true">IF(ISERROR($V2176),"",OFFSET('Smelter Look-up'!$E$4,$V2176-4,0))</f>
        <v/>
      </c>
      <c r="G2176" s="214" t="str">
        <f aca="true">IF(C2176=$X$4,IF(ISERROR($V2176),"Enter smelter details","RMI"),IF(ISERROR($V2176),"",OFFSET('Smelter Look-up'!$F$4,$V2176-4,0)))</f>
        <v/>
      </c>
      <c r="H2176" s="215" t="str">
        <f aca="true">IF(ISERROR($V2176),"",OFFSET('Smelter Look-up'!$G$4,$V2176-4,0))</f>
        <v/>
      </c>
      <c r="I2176" s="216" t="str">
        <f aca="true">IF(ISERROR($V2176),"",OFFSET('Smelter Look-up'!$H$4,$V2176-4,0))</f>
        <v/>
      </c>
      <c r="J2176" s="216" t="str">
        <f aca="true">IF(ISERROR($V2176),"",OFFSET('Smelter Look-up'!$I$4,$V2176-4,0))</f>
        <v/>
      </c>
      <c r="K2176" s="217"/>
      <c r="L2176" s="217"/>
      <c r="M2176" s="217"/>
      <c r="N2176" s="217"/>
      <c r="O2176" s="217"/>
      <c r="P2176" s="218"/>
      <c r="Q2176" s="219"/>
      <c r="R2176" s="220" t="str">
        <f aca="true">IF(ISERROR($V2176),"",OFFSET('Smelter Look-up'!$C$4,$V2176-4,0)&amp;"")</f>
        <v/>
      </c>
      <c r="S2176" s="221" t="str">
        <f aca="true">IF(B2176="","",IF(ISERROR(MATCH($E2176,CL,0)),"Unknown",INDIRECT("'C'!$A$"&amp;MATCH($E2176,CL,0)+1)))</f>
        <v/>
      </c>
      <c r="T2176" s="221" t="str">
        <f aca="true">IF(B2176="","",IF(ISERROR(MATCH($J2176,SorP!$B$1:$B$6279,0)),"",INDIRECT("'SorP'!$A$"&amp;MATCH($S2176&amp;$J2176,SorP!C:C,0))))</f>
        <v/>
      </c>
      <c r="U2176" s="222"/>
      <c r="V2176" s="223" t="e">
        <f aca="false">IF(C2176="",NA(),IF(OR(C2176="Smelter not listed",C2176="Smelter not yet identified"),MATCH($B2176&amp;$D2176,'Smelter Look-up'!$J:$J,0),MATCH($B2176&amp;$C2176,'Smelter Look-up'!$J:$J,0)))</f>
        <v>#N/A</v>
      </c>
      <c r="X2176" s="179" t="n">
        <f aca="false">IF(AND(C2176="Smelter not listed",OR(LEN(D2176)=0,LEN(E2176)=0)),1,0)</f>
        <v>0</v>
      </c>
      <c r="AB2176" s="224" t="str">
        <f aca="false">B2176&amp;C2176</f>
        <v/>
      </c>
    </row>
    <row r="2177" s="179" customFormat="true" ht="20.25" hidden="false" customHeight="false" outlineLevel="0" collapsed="false">
      <c r="A2177" s="221"/>
      <c r="B2177" s="211" t="str">
        <f aca="false">IF(LEN(A2177)=0,"",INDEX('Smelter Look-up'!$A:$A,MATCH($A2177,'Smelter Look-up'!$E:$E,0)))</f>
        <v/>
      </c>
      <c r="C2177" s="212" t="str">
        <f aca="false">IF(LEN(A2177)=0,"",INDEX('Smelter Look-up'!$C:$C,MATCH($A2177,'Smelter Look-up'!$E:$E,0)))</f>
        <v/>
      </c>
      <c r="D2177" s="213"/>
      <c r="E2177" s="211" t="str">
        <f aca="true">IF(ISERROR($V2177),"",OFFSET('Smelter Look-up'!$D$4,$V2177-4,0)&amp;"")</f>
        <v/>
      </c>
      <c r="F2177" s="214" t="str">
        <f aca="true">IF(ISERROR($V2177),"",OFFSET('Smelter Look-up'!$E$4,$V2177-4,0))</f>
        <v/>
      </c>
      <c r="G2177" s="214" t="str">
        <f aca="true">IF(C2177=$X$4,IF(ISERROR($V2177),"Enter smelter details","RMI"),IF(ISERROR($V2177),"",OFFSET('Smelter Look-up'!$F$4,$V2177-4,0)))</f>
        <v/>
      </c>
      <c r="H2177" s="215" t="str">
        <f aca="true">IF(ISERROR($V2177),"",OFFSET('Smelter Look-up'!$G$4,$V2177-4,0))</f>
        <v/>
      </c>
      <c r="I2177" s="216" t="str">
        <f aca="true">IF(ISERROR($V2177),"",OFFSET('Smelter Look-up'!$H$4,$V2177-4,0))</f>
        <v/>
      </c>
      <c r="J2177" s="216" t="str">
        <f aca="true">IF(ISERROR($V2177),"",OFFSET('Smelter Look-up'!$I$4,$V2177-4,0))</f>
        <v/>
      </c>
      <c r="K2177" s="217"/>
      <c r="L2177" s="217"/>
      <c r="M2177" s="217"/>
      <c r="N2177" s="217"/>
      <c r="O2177" s="217"/>
      <c r="P2177" s="218"/>
      <c r="Q2177" s="219"/>
      <c r="R2177" s="220" t="str">
        <f aca="true">IF(ISERROR($V2177),"",OFFSET('Smelter Look-up'!$C$4,$V2177-4,0)&amp;"")</f>
        <v/>
      </c>
      <c r="S2177" s="221" t="str">
        <f aca="true">IF(B2177="","",IF(ISERROR(MATCH($E2177,CL,0)),"Unknown",INDIRECT("'C'!$A$"&amp;MATCH($E2177,CL,0)+1)))</f>
        <v/>
      </c>
      <c r="T2177" s="221" t="str">
        <f aca="true">IF(B2177="","",IF(ISERROR(MATCH($J2177,SorP!$B$1:$B$6279,0)),"",INDIRECT("'SorP'!$A$"&amp;MATCH($S2177&amp;$J2177,SorP!C:C,0))))</f>
        <v/>
      </c>
      <c r="U2177" s="222"/>
      <c r="V2177" s="223" t="e">
        <f aca="false">IF(C2177="",NA(),IF(OR(C2177="Smelter not listed",C2177="Smelter not yet identified"),MATCH($B2177&amp;$D2177,'Smelter Look-up'!$J:$J,0),MATCH($B2177&amp;$C2177,'Smelter Look-up'!$J:$J,0)))</f>
        <v>#N/A</v>
      </c>
      <c r="X2177" s="179" t="n">
        <f aca="false">IF(AND(C2177="Smelter not listed",OR(LEN(D2177)=0,LEN(E2177)=0)),1,0)</f>
        <v>0</v>
      </c>
      <c r="AB2177" s="224" t="str">
        <f aca="false">B2177&amp;C2177</f>
        <v/>
      </c>
    </row>
    <row r="2178" s="179" customFormat="true" ht="20.25" hidden="false" customHeight="false" outlineLevel="0" collapsed="false">
      <c r="A2178" s="221"/>
      <c r="B2178" s="211" t="str">
        <f aca="false">IF(LEN(A2178)=0,"",INDEX('Smelter Look-up'!$A:$A,MATCH($A2178,'Smelter Look-up'!$E:$E,0)))</f>
        <v/>
      </c>
      <c r="C2178" s="212" t="str">
        <f aca="false">IF(LEN(A2178)=0,"",INDEX('Smelter Look-up'!$C:$C,MATCH($A2178,'Smelter Look-up'!$E:$E,0)))</f>
        <v/>
      </c>
      <c r="D2178" s="213"/>
      <c r="E2178" s="211" t="str">
        <f aca="true">IF(ISERROR($V2178),"",OFFSET('Smelter Look-up'!$D$4,$V2178-4,0)&amp;"")</f>
        <v/>
      </c>
      <c r="F2178" s="214" t="str">
        <f aca="true">IF(ISERROR($V2178),"",OFFSET('Smelter Look-up'!$E$4,$V2178-4,0))</f>
        <v/>
      </c>
      <c r="G2178" s="214" t="str">
        <f aca="true">IF(C2178=$X$4,IF(ISERROR($V2178),"Enter smelter details","RMI"),IF(ISERROR($V2178),"",OFFSET('Smelter Look-up'!$F$4,$V2178-4,0)))</f>
        <v/>
      </c>
      <c r="H2178" s="215" t="str">
        <f aca="true">IF(ISERROR($V2178),"",OFFSET('Smelter Look-up'!$G$4,$V2178-4,0))</f>
        <v/>
      </c>
      <c r="I2178" s="216" t="str">
        <f aca="true">IF(ISERROR($V2178),"",OFFSET('Smelter Look-up'!$H$4,$V2178-4,0))</f>
        <v/>
      </c>
      <c r="J2178" s="216" t="str">
        <f aca="true">IF(ISERROR($V2178),"",OFFSET('Smelter Look-up'!$I$4,$V2178-4,0))</f>
        <v/>
      </c>
      <c r="K2178" s="217"/>
      <c r="L2178" s="217"/>
      <c r="M2178" s="217"/>
      <c r="N2178" s="217"/>
      <c r="O2178" s="217"/>
      <c r="P2178" s="218"/>
      <c r="Q2178" s="219"/>
      <c r="R2178" s="220" t="str">
        <f aca="true">IF(ISERROR($V2178),"",OFFSET('Smelter Look-up'!$C$4,$V2178-4,0)&amp;"")</f>
        <v/>
      </c>
      <c r="S2178" s="221" t="str">
        <f aca="true">IF(B2178="","",IF(ISERROR(MATCH($E2178,CL,0)),"Unknown",INDIRECT("'C'!$A$"&amp;MATCH($E2178,CL,0)+1)))</f>
        <v/>
      </c>
      <c r="T2178" s="221" t="str">
        <f aca="true">IF(B2178="","",IF(ISERROR(MATCH($J2178,SorP!$B$1:$B$6279,0)),"",INDIRECT("'SorP'!$A$"&amp;MATCH($S2178&amp;$J2178,SorP!C:C,0))))</f>
        <v/>
      </c>
      <c r="U2178" s="222"/>
      <c r="V2178" s="223" t="e">
        <f aca="false">IF(C2178="",NA(),IF(OR(C2178="Smelter not listed",C2178="Smelter not yet identified"),MATCH($B2178&amp;$D2178,'Smelter Look-up'!$J:$J,0),MATCH($B2178&amp;$C2178,'Smelter Look-up'!$J:$J,0)))</f>
        <v>#N/A</v>
      </c>
      <c r="X2178" s="179" t="n">
        <f aca="false">IF(AND(C2178="Smelter not listed",OR(LEN(D2178)=0,LEN(E2178)=0)),1,0)</f>
        <v>0</v>
      </c>
      <c r="AB2178" s="224" t="str">
        <f aca="false">B2178&amp;C2178</f>
        <v/>
      </c>
    </row>
    <row r="2179" s="179" customFormat="true" ht="20.25" hidden="false" customHeight="false" outlineLevel="0" collapsed="false">
      <c r="A2179" s="221"/>
      <c r="B2179" s="211" t="str">
        <f aca="false">IF(LEN(A2179)=0,"",INDEX('Smelter Look-up'!$A:$A,MATCH($A2179,'Smelter Look-up'!$E:$E,0)))</f>
        <v/>
      </c>
      <c r="C2179" s="212" t="str">
        <f aca="false">IF(LEN(A2179)=0,"",INDEX('Smelter Look-up'!$C:$C,MATCH($A2179,'Smelter Look-up'!$E:$E,0)))</f>
        <v/>
      </c>
      <c r="D2179" s="213"/>
      <c r="E2179" s="211" t="str">
        <f aca="true">IF(ISERROR($V2179),"",OFFSET('Smelter Look-up'!$D$4,$V2179-4,0)&amp;"")</f>
        <v/>
      </c>
      <c r="F2179" s="214" t="str">
        <f aca="true">IF(ISERROR($V2179),"",OFFSET('Smelter Look-up'!$E$4,$V2179-4,0))</f>
        <v/>
      </c>
      <c r="G2179" s="214" t="str">
        <f aca="true">IF(C2179=$X$4,IF(ISERROR($V2179),"Enter smelter details","RMI"),IF(ISERROR($V2179),"",OFFSET('Smelter Look-up'!$F$4,$V2179-4,0)))</f>
        <v/>
      </c>
      <c r="H2179" s="215" t="str">
        <f aca="true">IF(ISERROR($V2179),"",OFFSET('Smelter Look-up'!$G$4,$V2179-4,0))</f>
        <v/>
      </c>
      <c r="I2179" s="216" t="str">
        <f aca="true">IF(ISERROR($V2179),"",OFFSET('Smelter Look-up'!$H$4,$V2179-4,0))</f>
        <v/>
      </c>
      <c r="J2179" s="216" t="str">
        <f aca="true">IF(ISERROR($V2179),"",OFFSET('Smelter Look-up'!$I$4,$V2179-4,0))</f>
        <v/>
      </c>
      <c r="K2179" s="217"/>
      <c r="L2179" s="217"/>
      <c r="M2179" s="217"/>
      <c r="N2179" s="217"/>
      <c r="O2179" s="217"/>
      <c r="P2179" s="218"/>
      <c r="Q2179" s="219"/>
      <c r="R2179" s="220" t="str">
        <f aca="true">IF(ISERROR($V2179),"",OFFSET('Smelter Look-up'!$C$4,$V2179-4,0)&amp;"")</f>
        <v/>
      </c>
      <c r="S2179" s="221" t="str">
        <f aca="true">IF(B2179="","",IF(ISERROR(MATCH($E2179,CL,0)),"Unknown",INDIRECT("'C'!$A$"&amp;MATCH($E2179,CL,0)+1)))</f>
        <v/>
      </c>
      <c r="T2179" s="221" t="str">
        <f aca="true">IF(B2179="","",IF(ISERROR(MATCH($J2179,SorP!$B$1:$B$6279,0)),"",INDIRECT("'SorP'!$A$"&amp;MATCH($S2179&amp;$J2179,SorP!C:C,0))))</f>
        <v/>
      </c>
      <c r="U2179" s="222"/>
      <c r="V2179" s="223" t="e">
        <f aca="false">IF(C2179="",NA(),IF(OR(C2179="Smelter not listed",C2179="Smelter not yet identified"),MATCH($B2179&amp;$D2179,'Smelter Look-up'!$J:$J,0),MATCH($B2179&amp;$C2179,'Smelter Look-up'!$J:$J,0)))</f>
        <v>#N/A</v>
      </c>
      <c r="X2179" s="179" t="n">
        <f aca="false">IF(AND(C2179="Smelter not listed",OR(LEN(D2179)=0,LEN(E2179)=0)),1,0)</f>
        <v>0</v>
      </c>
      <c r="AB2179" s="224" t="str">
        <f aca="false">B2179&amp;C2179</f>
        <v/>
      </c>
    </row>
    <row r="2180" s="179" customFormat="true" ht="20.25" hidden="false" customHeight="false" outlineLevel="0" collapsed="false">
      <c r="A2180" s="221"/>
      <c r="B2180" s="211" t="str">
        <f aca="false">IF(LEN(A2180)=0,"",INDEX('Smelter Look-up'!$A:$A,MATCH($A2180,'Smelter Look-up'!$E:$E,0)))</f>
        <v/>
      </c>
      <c r="C2180" s="212" t="str">
        <f aca="false">IF(LEN(A2180)=0,"",INDEX('Smelter Look-up'!$C:$C,MATCH($A2180,'Smelter Look-up'!$E:$E,0)))</f>
        <v/>
      </c>
      <c r="D2180" s="213"/>
      <c r="E2180" s="211" t="str">
        <f aca="true">IF(ISERROR($V2180),"",OFFSET('Smelter Look-up'!$D$4,$V2180-4,0)&amp;"")</f>
        <v/>
      </c>
      <c r="F2180" s="214" t="str">
        <f aca="true">IF(ISERROR($V2180),"",OFFSET('Smelter Look-up'!$E$4,$V2180-4,0))</f>
        <v/>
      </c>
      <c r="G2180" s="214" t="str">
        <f aca="true">IF(C2180=$X$4,IF(ISERROR($V2180),"Enter smelter details","RMI"),IF(ISERROR($V2180),"",OFFSET('Smelter Look-up'!$F$4,$V2180-4,0)))</f>
        <v/>
      </c>
      <c r="H2180" s="215" t="str">
        <f aca="true">IF(ISERROR($V2180),"",OFFSET('Smelter Look-up'!$G$4,$V2180-4,0))</f>
        <v/>
      </c>
      <c r="I2180" s="216" t="str">
        <f aca="true">IF(ISERROR($V2180),"",OFFSET('Smelter Look-up'!$H$4,$V2180-4,0))</f>
        <v/>
      </c>
      <c r="J2180" s="216" t="str">
        <f aca="true">IF(ISERROR($V2180),"",OFFSET('Smelter Look-up'!$I$4,$V2180-4,0))</f>
        <v/>
      </c>
      <c r="K2180" s="217"/>
      <c r="L2180" s="217"/>
      <c r="M2180" s="217"/>
      <c r="N2180" s="217"/>
      <c r="O2180" s="217"/>
      <c r="P2180" s="218"/>
      <c r="Q2180" s="219"/>
      <c r="R2180" s="220" t="str">
        <f aca="true">IF(ISERROR($V2180),"",OFFSET('Smelter Look-up'!$C$4,$V2180-4,0)&amp;"")</f>
        <v/>
      </c>
      <c r="S2180" s="221" t="str">
        <f aca="true">IF(B2180="","",IF(ISERROR(MATCH($E2180,CL,0)),"Unknown",INDIRECT("'C'!$A$"&amp;MATCH($E2180,CL,0)+1)))</f>
        <v/>
      </c>
      <c r="T2180" s="221" t="str">
        <f aca="true">IF(B2180="","",IF(ISERROR(MATCH($J2180,SorP!$B$1:$B$6279,0)),"",INDIRECT("'SorP'!$A$"&amp;MATCH($S2180&amp;$J2180,SorP!C:C,0))))</f>
        <v/>
      </c>
      <c r="U2180" s="222"/>
      <c r="V2180" s="223" t="e">
        <f aca="false">IF(C2180="",NA(),IF(OR(C2180="Smelter not listed",C2180="Smelter not yet identified"),MATCH($B2180&amp;$D2180,'Smelter Look-up'!$J:$J,0),MATCH($B2180&amp;$C2180,'Smelter Look-up'!$J:$J,0)))</f>
        <v>#N/A</v>
      </c>
      <c r="X2180" s="179" t="n">
        <f aca="false">IF(AND(C2180="Smelter not listed",OR(LEN(D2180)=0,LEN(E2180)=0)),1,0)</f>
        <v>0</v>
      </c>
      <c r="AB2180" s="224" t="str">
        <f aca="false">B2180&amp;C2180</f>
        <v/>
      </c>
    </row>
    <row r="2181" s="179" customFormat="true" ht="20.25" hidden="false" customHeight="false" outlineLevel="0" collapsed="false">
      <c r="A2181" s="221"/>
      <c r="B2181" s="211" t="str">
        <f aca="false">IF(LEN(A2181)=0,"",INDEX('Smelter Look-up'!$A:$A,MATCH($A2181,'Smelter Look-up'!$E:$E,0)))</f>
        <v/>
      </c>
      <c r="C2181" s="212" t="str">
        <f aca="false">IF(LEN(A2181)=0,"",INDEX('Smelter Look-up'!$C:$C,MATCH($A2181,'Smelter Look-up'!$E:$E,0)))</f>
        <v/>
      </c>
      <c r="D2181" s="213"/>
      <c r="E2181" s="211" t="str">
        <f aca="true">IF(ISERROR($V2181),"",OFFSET('Smelter Look-up'!$D$4,$V2181-4,0)&amp;"")</f>
        <v/>
      </c>
      <c r="F2181" s="214" t="str">
        <f aca="true">IF(ISERROR($V2181),"",OFFSET('Smelter Look-up'!$E$4,$V2181-4,0))</f>
        <v/>
      </c>
      <c r="G2181" s="214" t="str">
        <f aca="true">IF(C2181=$X$4,IF(ISERROR($V2181),"Enter smelter details","RMI"),IF(ISERROR($V2181),"",OFFSET('Smelter Look-up'!$F$4,$V2181-4,0)))</f>
        <v/>
      </c>
      <c r="H2181" s="215" t="str">
        <f aca="true">IF(ISERROR($V2181),"",OFFSET('Smelter Look-up'!$G$4,$V2181-4,0))</f>
        <v/>
      </c>
      <c r="I2181" s="216" t="str">
        <f aca="true">IF(ISERROR($V2181),"",OFFSET('Smelter Look-up'!$H$4,$V2181-4,0))</f>
        <v/>
      </c>
      <c r="J2181" s="216" t="str">
        <f aca="true">IF(ISERROR($V2181),"",OFFSET('Smelter Look-up'!$I$4,$V2181-4,0))</f>
        <v/>
      </c>
      <c r="K2181" s="217"/>
      <c r="L2181" s="217"/>
      <c r="M2181" s="217"/>
      <c r="N2181" s="217"/>
      <c r="O2181" s="217"/>
      <c r="P2181" s="218"/>
      <c r="Q2181" s="219"/>
      <c r="R2181" s="220" t="str">
        <f aca="true">IF(ISERROR($V2181),"",OFFSET('Smelter Look-up'!$C$4,$V2181-4,0)&amp;"")</f>
        <v/>
      </c>
      <c r="S2181" s="221" t="str">
        <f aca="true">IF(B2181="","",IF(ISERROR(MATCH($E2181,CL,0)),"Unknown",INDIRECT("'C'!$A$"&amp;MATCH($E2181,CL,0)+1)))</f>
        <v/>
      </c>
      <c r="T2181" s="221" t="str">
        <f aca="true">IF(B2181="","",IF(ISERROR(MATCH($J2181,SorP!$B$1:$B$6279,0)),"",INDIRECT("'SorP'!$A$"&amp;MATCH($S2181&amp;$J2181,SorP!C:C,0))))</f>
        <v/>
      </c>
      <c r="U2181" s="222"/>
      <c r="V2181" s="223" t="e">
        <f aca="false">IF(C2181="",NA(),IF(OR(C2181="Smelter not listed",C2181="Smelter not yet identified"),MATCH($B2181&amp;$D2181,'Smelter Look-up'!$J:$J,0),MATCH($B2181&amp;$C2181,'Smelter Look-up'!$J:$J,0)))</f>
        <v>#N/A</v>
      </c>
      <c r="X2181" s="179" t="n">
        <f aca="false">IF(AND(C2181="Smelter not listed",OR(LEN(D2181)=0,LEN(E2181)=0)),1,0)</f>
        <v>0</v>
      </c>
      <c r="AB2181" s="224" t="str">
        <f aca="false">B2181&amp;C2181</f>
        <v/>
      </c>
    </row>
    <row r="2182" s="179" customFormat="true" ht="20.25" hidden="false" customHeight="false" outlineLevel="0" collapsed="false">
      <c r="A2182" s="221"/>
      <c r="B2182" s="211" t="str">
        <f aca="false">IF(LEN(A2182)=0,"",INDEX('Smelter Look-up'!$A:$A,MATCH($A2182,'Smelter Look-up'!$E:$E,0)))</f>
        <v/>
      </c>
      <c r="C2182" s="212" t="str">
        <f aca="false">IF(LEN(A2182)=0,"",INDEX('Smelter Look-up'!$C:$C,MATCH($A2182,'Smelter Look-up'!$E:$E,0)))</f>
        <v/>
      </c>
      <c r="D2182" s="213"/>
      <c r="E2182" s="211" t="str">
        <f aca="true">IF(ISERROR($V2182),"",OFFSET('Smelter Look-up'!$D$4,$V2182-4,0)&amp;"")</f>
        <v/>
      </c>
      <c r="F2182" s="214" t="str">
        <f aca="true">IF(ISERROR($V2182),"",OFFSET('Smelter Look-up'!$E$4,$V2182-4,0))</f>
        <v/>
      </c>
      <c r="G2182" s="214" t="str">
        <f aca="true">IF(C2182=$X$4,IF(ISERROR($V2182),"Enter smelter details","RMI"),IF(ISERROR($V2182),"",OFFSET('Smelter Look-up'!$F$4,$V2182-4,0)))</f>
        <v/>
      </c>
      <c r="H2182" s="215" t="str">
        <f aca="true">IF(ISERROR($V2182),"",OFFSET('Smelter Look-up'!$G$4,$V2182-4,0))</f>
        <v/>
      </c>
      <c r="I2182" s="216" t="str">
        <f aca="true">IF(ISERROR($V2182),"",OFFSET('Smelter Look-up'!$H$4,$V2182-4,0))</f>
        <v/>
      </c>
      <c r="J2182" s="216" t="str">
        <f aca="true">IF(ISERROR($V2182),"",OFFSET('Smelter Look-up'!$I$4,$V2182-4,0))</f>
        <v/>
      </c>
      <c r="K2182" s="217"/>
      <c r="L2182" s="217"/>
      <c r="M2182" s="217"/>
      <c r="N2182" s="217"/>
      <c r="O2182" s="217"/>
      <c r="P2182" s="218"/>
      <c r="Q2182" s="219"/>
      <c r="R2182" s="220" t="str">
        <f aca="true">IF(ISERROR($V2182),"",OFFSET('Smelter Look-up'!$C$4,$V2182-4,0)&amp;"")</f>
        <v/>
      </c>
      <c r="S2182" s="221" t="str">
        <f aca="true">IF(B2182="","",IF(ISERROR(MATCH($E2182,CL,0)),"Unknown",INDIRECT("'C'!$A$"&amp;MATCH($E2182,CL,0)+1)))</f>
        <v/>
      </c>
      <c r="T2182" s="221" t="str">
        <f aca="true">IF(B2182="","",IF(ISERROR(MATCH($J2182,SorP!$B$1:$B$6279,0)),"",INDIRECT("'SorP'!$A$"&amp;MATCH($S2182&amp;$J2182,SorP!C:C,0))))</f>
        <v/>
      </c>
      <c r="U2182" s="222"/>
      <c r="V2182" s="223" t="e">
        <f aca="false">IF(C2182="",NA(),IF(OR(C2182="Smelter not listed",C2182="Smelter not yet identified"),MATCH($B2182&amp;$D2182,'Smelter Look-up'!$J:$J,0),MATCH($B2182&amp;$C2182,'Smelter Look-up'!$J:$J,0)))</f>
        <v>#N/A</v>
      </c>
      <c r="X2182" s="179" t="n">
        <f aca="false">IF(AND(C2182="Smelter not listed",OR(LEN(D2182)=0,LEN(E2182)=0)),1,0)</f>
        <v>0</v>
      </c>
      <c r="AB2182" s="224" t="str">
        <f aca="false">B2182&amp;C2182</f>
        <v/>
      </c>
    </row>
    <row r="2183" s="179" customFormat="true" ht="20.25" hidden="false" customHeight="false" outlineLevel="0" collapsed="false">
      <c r="A2183" s="221"/>
      <c r="B2183" s="211" t="str">
        <f aca="false">IF(LEN(A2183)=0,"",INDEX('Smelter Look-up'!$A:$A,MATCH($A2183,'Smelter Look-up'!$E:$E,0)))</f>
        <v/>
      </c>
      <c r="C2183" s="212" t="str">
        <f aca="false">IF(LEN(A2183)=0,"",INDEX('Smelter Look-up'!$C:$C,MATCH($A2183,'Smelter Look-up'!$E:$E,0)))</f>
        <v/>
      </c>
      <c r="D2183" s="213"/>
      <c r="E2183" s="211" t="str">
        <f aca="true">IF(ISERROR($V2183),"",OFFSET('Smelter Look-up'!$D$4,$V2183-4,0)&amp;"")</f>
        <v/>
      </c>
      <c r="F2183" s="214" t="str">
        <f aca="true">IF(ISERROR($V2183),"",OFFSET('Smelter Look-up'!$E$4,$V2183-4,0))</f>
        <v/>
      </c>
      <c r="G2183" s="214" t="str">
        <f aca="true">IF(C2183=$X$4,IF(ISERROR($V2183),"Enter smelter details","RMI"),IF(ISERROR($V2183),"",OFFSET('Smelter Look-up'!$F$4,$V2183-4,0)))</f>
        <v/>
      </c>
      <c r="H2183" s="215" t="str">
        <f aca="true">IF(ISERROR($V2183),"",OFFSET('Smelter Look-up'!$G$4,$V2183-4,0))</f>
        <v/>
      </c>
      <c r="I2183" s="216" t="str">
        <f aca="true">IF(ISERROR($V2183),"",OFFSET('Smelter Look-up'!$H$4,$V2183-4,0))</f>
        <v/>
      </c>
      <c r="J2183" s="216" t="str">
        <f aca="true">IF(ISERROR($V2183),"",OFFSET('Smelter Look-up'!$I$4,$V2183-4,0))</f>
        <v/>
      </c>
      <c r="K2183" s="217"/>
      <c r="L2183" s="217"/>
      <c r="M2183" s="217"/>
      <c r="N2183" s="217"/>
      <c r="O2183" s="217"/>
      <c r="P2183" s="218"/>
      <c r="Q2183" s="219"/>
      <c r="R2183" s="220" t="str">
        <f aca="true">IF(ISERROR($V2183),"",OFFSET('Smelter Look-up'!$C$4,$V2183-4,0)&amp;"")</f>
        <v/>
      </c>
      <c r="S2183" s="221" t="str">
        <f aca="true">IF(B2183="","",IF(ISERROR(MATCH($E2183,CL,0)),"Unknown",INDIRECT("'C'!$A$"&amp;MATCH($E2183,CL,0)+1)))</f>
        <v/>
      </c>
      <c r="T2183" s="221" t="str">
        <f aca="true">IF(B2183="","",IF(ISERROR(MATCH($J2183,SorP!$B$1:$B$6279,0)),"",INDIRECT("'SorP'!$A$"&amp;MATCH($S2183&amp;$J2183,SorP!C:C,0))))</f>
        <v/>
      </c>
      <c r="U2183" s="222"/>
      <c r="V2183" s="223" t="e">
        <f aca="false">IF(C2183="",NA(),IF(OR(C2183="Smelter not listed",C2183="Smelter not yet identified"),MATCH($B2183&amp;$D2183,'Smelter Look-up'!$J:$J,0),MATCH($B2183&amp;$C2183,'Smelter Look-up'!$J:$J,0)))</f>
        <v>#N/A</v>
      </c>
      <c r="X2183" s="179" t="n">
        <f aca="false">IF(AND(C2183="Smelter not listed",OR(LEN(D2183)=0,LEN(E2183)=0)),1,0)</f>
        <v>0</v>
      </c>
      <c r="AB2183" s="224" t="str">
        <f aca="false">B2183&amp;C2183</f>
        <v/>
      </c>
    </row>
    <row r="2184" s="179" customFormat="true" ht="20.25" hidden="false" customHeight="false" outlineLevel="0" collapsed="false">
      <c r="A2184" s="221"/>
      <c r="B2184" s="211" t="str">
        <f aca="false">IF(LEN(A2184)=0,"",INDEX('Smelter Look-up'!$A:$A,MATCH($A2184,'Smelter Look-up'!$E:$E,0)))</f>
        <v/>
      </c>
      <c r="C2184" s="212" t="str">
        <f aca="false">IF(LEN(A2184)=0,"",INDEX('Smelter Look-up'!$C:$C,MATCH($A2184,'Smelter Look-up'!$E:$E,0)))</f>
        <v/>
      </c>
      <c r="D2184" s="213"/>
      <c r="E2184" s="211" t="str">
        <f aca="true">IF(ISERROR($V2184),"",OFFSET('Smelter Look-up'!$D$4,$V2184-4,0)&amp;"")</f>
        <v/>
      </c>
      <c r="F2184" s="214" t="str">
        <f aca="true">IF(ISERROR($V2184),"",OFFSET('Smelter Look-up'!$E$4,$V2184-4,0))</f>
        <v/>
      </c>
      <c r="G2184" s="214" t="str">
        <f aca="true">IF(C2184=$X$4,IF(ISERROR($V2184),"Enter smelter details","RMI"),IF(ISERROR($V2184),"",OFFSET('Smelter Look-up'!$F$4,$V2184-4,0)))</f>
        <v/>
      </c>
      <c r="H2184" s="215" t="str">
        <f aca="true">IF(ISERROR($V2184),"",OFFSET('Smelter Look-up'!$G$4,$V2184-4,0))</f>
        <v/>
      </c>
      <c r="I2184" s="216" t="str">
        <f aca="true">IF(ISERROR($V2184),"",OFFSET('Smelter Look-up'!$H$4,$V2184-4,0))</f>
        <v/>
      </c>
      <c r="J2184" s="216" t="str">
        <f aca="true">IF(ISERROR($V2184),"",OFFSET('Smelter Look-up'!$I$4,$V2184-4,0))</f>
        <v/>
      </c>
      <c r="K2184" s="217"/>
      <c r="L2184" s="217"/>
      <c r="M2184" s="217"/>
      <c r="N2184" s="217"/>
      <c r="O2184" s="217"/>
      <c r="P2184" s="218"/>
      <c r="Q2184" s="219"/>
      <c r="R2184" s="220" t="str">
        <f aca="true">IF(ISERROR($V2184),"",OFFSET('Smelter Look-up'!$C$4,$V2184-4,0)&amp;"")</f>
        <v/>
      </c>
      <c r="S2184" s="221" t="str">
        <f aca="true">IF(B2184="","",IF(ISERROR(MATCH($E2184,CL,0)),"Unknown",INDIRECT("'C'!$A$"&amp;MATCH($E2184,CL,0)+1)))</f>
        <v/>
      </c>
      <c r="T2184" s="221" t="str">
        <f aca="true">IF(B2184="","",IF(ISERROR(MATCH($J2184,SorP!$B$1:$B$6279,0)),"",INDIRECT("'SorP'!$A$"&amp;MATCH($S2184&amp;$J2184,SorP!C:C,0))))</f>
        <v/>
      </c>
      <c r="U2184" s="222"/>
      <c r="V2184" s="223" t="e">
        <f aca="false">IF(C2184="",NA(),IF(OR(C2184="Smelter not listed",C2184="Smelter not yet identified"),MATCH($B2184&amp;$D2184,'Smelter Look-up'!$J:$J,0),MATCH($B2184&amp;$C2184,'Smelter Look-up'!$J:$J,0)))</f>
        <v>#N/A</v>
      </c>
      <c r="X2184" s="179" t="n">
        <f aca="false">IF(AND(C2184="Smelter not listed",OR(LEN(D2184)=0,LEN(E2184)=0)),1,0)</f>
        <v>0</v>
      </c>
      <c r="AB2184" s="224" t="str">
        <f aca="false">B2184&amp;C2184</f>
        <v/>
      </c>
    </row>
    <row r="2185" s="179" customFormat="true" ht="20.25" hidden="false" customHeight="false" outlineLevel="0" collapsed="false">
      <c r="A2185" s="221"/>
      <c r="B2185" s="211" t="str">
        <f aca="false">IF(LEN(A2185)=0,"",INDEX('Smelter Look-up'!$A:$A,MATCH($A2185,'Smelter Look-up'!$E:$E,0)))</f>
        <v/>
      </c>
      <c r="C2185" s="212" t="str">
        <f aca="false">IF(LEN(A2185)=0,"",INDEX('Smelter Look-up'!$C:$C,MATCH($A2185,'Smelter Look-up'!$E:$E,0)))</f>
        <v/>
      </c>
      <c r="D2185" s="213"/>
      <c r="E2185" s="211" t="str">
        <f aca="true">IF(ISERROR($V2185),"",OFFSET('Smelter Look-up'!$D$4,$V2185-4,0)&amp;"")</f>
        <v/>
      </c>
      <c r="F2185" s="214" t="str">
        <f aca="true">IF(ISERROR($V2185),"",OFFSET('Smelter Look-up'!$E$4,$V2185-4,0))</f>
        <v/>
      </c>
      <c r="G2185" s="214" t="str">
        <f aca="true">IF(C2185=$X$4,IF(ISERROR($V2185),"Enter smelter details","RMI"),IF(ISERROR($V2185),"",OFFSET('Smelter Look-up'!$F$4,$V2185-4,0)))</f>
        <v/>
      </c>
      <c r="H2185" s="215" t="str">
        <f aca="true">IF(ISERROR($V2185),"",OFFSET('Smelter Look-up'!$G$4,$V2185-4,0))</f>
        <v/>
      </c>
      <c r="I2185" s="216" t="str">
        <f aca="true">IF(ISERROR($V2185),"",OFFSET('Smelter Look-up'!$H$4,$V2185-4,0))</f>
        <v/>
      </c>
      <c r="J2185" s="216" t="str">
        <f aca="true">IF(ISERROR($V2185),"",OFFSET('Smelter Look-up'!$I$4,$V2185-4,0))</f>
        <v/>
      </c>
      <c r="K2185" s="217"/>
      <c r="L2185" s="217"/>
      <c r="M2185" s="217"/>
      <c r="N2185" s="217"/>
      <c r="O2185" s="217"/>
      <c r="P2185" s="218"/>
      <c r="Q2185" s="219"/>
      <c r="R2185" s="220" t="str">
        <f aca="true">IF(ISERROR($V2185),"",OFFSET('Smelter Look-up'!$C$4,$V2185-4,0)&amp;"")</f>
        <v/>
      </c>
      <c r="S2185" s="221" t="str">
        <f aca="true">IF(B2185="","",IF(ISERROR(MATCH($E2185,CL,0)),"Unknown",INDIRECT("'C'!$A$"&amp;MATCH($E2185,CL,0)+1)))</f>
        <v/>
      </c>
      <c r="T2185" s="221" t="str">
        <f aca="true">IF(B2185="","",IF(ISERROR(MATCH($J2185,SorP!$B$1:$B$6279,0)),"",INDIRECT("'SorP'!$A$"&amp;MATCH($S2185&amp;$J2185,SorP!C:C,0))))</f>
        <v/>
      </c>
      <c r="U2185" s="222"/>
      <c r="V2185" s="223" t="e">
        <f aca="false">IF(C2185="",NA(),IF(OR(C2185="Smelter not listed",C2185="Smelter not yet identified"),MATCH($B2185&amp;$D2185,'Smelter Look-up'!$J:$J,0),MATCH($B2185&amp;$C2185,'Smelter Look-up'!$J:$J,0)))</f>
        <v>#N/A</v>
      </c>
      <c r="X2185" s="179" t="n">
        <f aca="false">IF(AND(C2185="Smelter not listed",OR(LEN(D2185)=0,LEN(E2185)=0)),1,0)</f>
        <v>0</v>
      </c>
      <c r="AB2185" s="224" t="str">
        <f aca="false">B2185&amp;C2185</f>
        <v/>
      </c>
    </row>
    <row r="2186" s="179" customFormat="true" ht="20.25" hidden="false" customHeight="false" outlineLevel="0" collapsed="false">
      <c r="A2186" s="221"/>
      <c r="B2186" s="211" t="str">
        <f aca="false">IF(LEN(A2186)=0,"",INDEX('Smelter Look-up'!$A:$A,MATCH($A2186,'Smelter Look-up'!$E:$E,0)))</f>
        <v/>
      </c>
      <c r="C2186" s="212" t="str">
        <f aca="false">IF(LEN(A2186)=0,"",INDEX('Smelter Look-up'!$C:$C,MATCH($A2186,'Smelter Look-up'!$E:$E,0)))</f>
        <v/>
      </c>
      <c r="D2186" s="213"/>
      <c r="E2186" s="211" t="str">
        <f aca="true">IF(ISERROR($V2186),"",OFFSET('Smelter Look-up'!$D$4,$V2186-4,0)&amp;"")</f>
        <v/>
      </c>
      <c r="F2186" s="214" t="str">
        <f aca="true">IF(ISERROR($V2186),"",OFFSET('Smelter Look-up'!$E$4,$V2186-4,0))</f>
        <v/>
      </c>
      <c r="G2186" s="214" t="str">
        <f aca="true">IF(C2186=$X$4,IF(ISERROR($V2186),"Enter smelter details","RMI"),IF(ISERROR($V2186),"",OFFSET('Smelter Look-up'!$F$4,$V2186-4,0)))</f>
        <v/>
      </c>
      <c r="H2186" s="215" t="str">
        <f aca="true">IF(ISERROR($V2186),"",OFFSET('Smelter Look-up'!$G$4,$V2186-4,0))</f>
        <v/>
      </c>
      <c r="I2186" s="216" t="str">
        <f aca="true">IF(ISERROR($V2186),"",OFFSET('Smelter Look-up'!$H$4,$V2186-4,0))</f>
        <v/>
      </c>
      <c r="J2186" s="216" t="str">
        <f aca="true">IF(ISERROR($V2186),"",OFFSET('Smelter Look-up'!$I$4,$V2186-4,0))</f>
        <v/>
      </c>
      <c r="K2186" s="217"/>
      <c r="L2186" s="217"/>
      <c r="M2186" s="217"/>
      <c r="N2186" s="217"/>
      <c r="O2186" s="217"/>
      <c r="P2186" s="218"/>
      <c r="Q2186" s="219"/>
      <c r="R2186" s="220" t="str">
        <f aca="true">IF(ISERROR($V2186),"",OFFSET('Smelter Look-up'!$C$4,$V2186-4,0)&amp;"")</f>
        <v/>
      </c>
      <c r="S2186" s="221" t="str">
        <f aca="true">IF(B2186="","",IF(ISERROR(MATCH($E2186,CL,0)),"Unknown",INDIRECT("'C'!$A$"&amp;MATCH($E2186,CL,0)+1)))</f>
        <v/>
      </c>
      <c r="T2186" s="221" t="str">
        <f aca="true">IF(B2186="","",IF(ISERROR(MATCH($J2186,SorP!$B$1:$B$6279,0)),"",INDIRECT("'SorP'!$A$"&amp;MATCH($S2186&amp;$J2186,SorP!C:C,0))))</f>
        <v/>
      </c>
      <c r="U2186" s="222"/>
      <c r="V2186" s="223" t="e">
        <f aca="false">IF(C2186="",NA(),IF(OR(C2186="Smelter not listed",C2186="Smelter not yet identified"),MATCH($B2186&amp;$D2186,'Smelter Look-up'!$J:$J,0),MATCH($B2186&amp;$C2186,'Smelter Look-up'!$J:$J,0)))</f>
        <v>#N/A</v>
      </c>
      <c r="X2186" s="179" t="n">
        <f aca="false">IF(AND(C2186="Smelter not listed",OR(LEN(D2186)=0,LEN(E2186)=0)),1,0)</f>
        <v>0</v>
      </c>
      <c r="AB2186" s="224" t="str">
        <f aca="false">B2186&amp;C2186</f>
        <v/>
      </c>
    </row>
    <row r="2187" s="179" customFormat="true" ht="20.25" hidden="false" customHeight="false" outlineLevel="0" collapsed="false">
      <c r="A2187" s="221"/>
      <c r="B2187" s="211" t="str">
        <f aca="false">IF(LEN(A2187)=0,"",INDEX('Smelter Look-up'!$A:$A,MATCH($A2187,'Smelter Look-up'!$E:$E,0)))</f>
        <v/>
      </c>
      <c r="C2187" s="212" t="str">
        <f aca="false">IF(LEN(A2187)=0,"",INDEX('Smelter Look-up'!$C:$C,MATCH($A2187,'Smelter Look-up'!$E:$E,0)))</f>
        <v/>
      </c>
      <c r="D2187" s="213"/>
      <c r="E2187" s="211" t="str">
        <f aca="true">IF(ISERROR($V2187),"",OFFSET('Smelter Look-up'!$D$4,$V2187-4,0)&amp;"")</f>
        <v/>
      </c>
      <c r="F2187" s="214" t="str">
        <f aca="true">IF(ISERROR($V2187),"",OFFSET('Smelter Look-up'!$E$4,$V2187-4,0))</f>
        <v/>
      </c>
      <c r="G2187" s="214" t="str">
        <f aca="true">IF(C2187=$X$4,IF(ISERROR($V2187),"Enter smelter details","RMI"),IF(ISERROR($V2187),"",OFFSET('Smelter Look-up'!$F$4,$V2187-4,0)))</f>
        <v/>
      </c>
      <c r="H2187" s="215" t="str">
        <f aca="true">IF(ISERROR($V2187),"",OFFSET('Smelter Look-up'!$G$4,$V2187-4,0))</f>
        <v/>
      </c>
      <c r="I2187" s="216" t="str">
        <f aca="true">IF(ISERROR($V2187),"",OFFSET('Smelter Look-up'!$H$4,$V2187-4,0))</f>
        <v/>
      </c>
      <c r="J2187" s="216" t="str">
        <f aca="true">IF(ISERROR($V2187),"",OFFSET('Smelter Look-up'!$I$4,$V2187-4,0))</f>
        <v/>
      </c>
      <c r="K2187" s="217"/>
      <c r="L2187" s="217"/>
      <c r="M2187" s="217"/>
      <c r="N2187" s="217"/>
      <c r="O2187" s="217"/>
      <c r="P2187" s="218"/>
      <c r="Q2187" s="219"/>
      <c r="R2187" s="220" t="str">
        <f aca="true">IF(ISERROR($V2187),"",OFFSET('Smelter Look-up'!$C$4,$V2187-4,0)&amp;"")</f>
        <v/>
      </c>
      <c r="S2187" s="221" t="str">
        <f aca="true">IF(B2187="","",IF(ISERROR(MATCH($E2187,CL,0)),"Unknown",INDIRECT("'C'!$A$"&amp;MATCH($E2187,CL,0)+1)))</f>
        <v/>
      </c>
      <c r="T2187" s="221" t="str">
        <f aca="true">IF(B2187="","",IF(ISERROR(MATCH($J2187,SorP!$B$1:$B$6279,0)),"",INDIRECT("'SorP'!$A$"&amp;MATCH($S2187&amp;$J2187,SorP!C:C,0))))</f>
        <v/>
      </c>
      <c r="U2187" s="222"/>
      <c r="V2187" s="223" t="e">
        <f aca="false">IF(C2187="",NA(),IF(OR(C2187="Smelter not listed",C2187="Smelter not yet identified"),MATCH($B2187&amp;$D2187,'Smelter Look-up'!$J:$J,0),MATCH($B2187&amp;$C2187,'Smelter Look-up'!$J:$J,0)))</f>
        <v>#N/A</v>
      </c>
      <c r="X2187" s="179" t="n">
        <f aca="false">IF(AND(C2187="Smelter not listed",OR(LEN(D2187)=0,LEN(E2187)=0)),1,0)</f>
        <v>0</v>
      </c>
      <c r="AB2187" s="224" t="str">
        <f aca="false">B2187&amp;C2187</f>
        <v/>
      </c>
    </row>
    <row r="2188" s="179" customFormat="true" ht="20.25" hidden="false" customHeight="false" outlineLevel="0" collapsed="false">
      <c r="A2188" s="221"/>
      <c r="B2188" s="211" t="str">
        <f aca="false">IF(LEN(A2188)=0,"",INDEX('Smelter Look-up'!$A:$A,MATCH($A2188,'Smelter Look-up'!$E:$E,0)))</f>
        <v/>
      </c>
      <c r="C2188" s="212" t="str">
        <f aca="false">IF(LEN(A2188)=0,"",INDEX('Smelter Look-up'!$C:$C,MATCH($A2188,'Smelter Look-up'!$E:$E,0)))</f>
        <v/>
      </c>
      <c r="D2188" s="213"/>
      <c r="E2188" s="211" t="str">
        <f aca="true">IF(ISERROR($V2188),"",OFFSET('Smelter Look-up'!$D$4,$V2188-4,0)&amp;"")</f>
        <v/>
      </c>
      <c r="F2188" s="214" t="str">
        <f aca="true">IF(ISERROR($V2188),"",OFFSET('Smelter Look-up'!$E$4,$V2188-4,0))</f>
        <v/>
      </c>
      <c r="G2188" s="214" t="str">
        <f aca="true">IF(C2188=$X$4,IF(ISERROR($V2188),"Enter smelter details","RMI"),IF(ISERROR($V2188),"",OFFSET('Smelter Look-up'!$F$4,$V2188-4,0)))</f>
        <v/>
      </c>
      <c r="H2188" s="215" t="str">
        <f aca="true">IF(ISERROR($V2188),"",OFFSET('Smelter Look-up'!$G$4,$V2188-4,0))</f>
        <v/>
      </c>
      <c r="I2188" s="216" t="str">
        <f aca="true">IF(ISERROR($V2188),"",OFFSET('Smelter Look-up'!$H$4,$V2188-4,0))</f>
        <v/>
      </c>
      <c r="J2188" s="216" t="str">
        <f aca="true">IF(ISERROR($V2188),"",OFFSET('Smelter Look-up'!$I$4,$V2188-4,0))</f>
        <v/>
      </c>
      <c r="K2188" s="217"/>
      <c r="L2188" s="217"/>
      <c r="M2188" s="217"/>
      <c r="N2188" s="217"/>
      <c r="O2188" s="217"/>
      <c r="P2188" s="218"/>
      <c r="Q2188" s="219"/>
      <c r="R2188" s="220" t="str">
        <f aca="true">IF(ISERROR($V2188),"",OFFSET('Smelter Look-up'!$C$4,$V2188-4,0)&amp;"")</f>
        <v/>
      </c>
      <c r="S2188" s="221" t="str">
        <f aca="true">IF(B2188="","",IF(ISERROR(MATCH($E2188,CL,0)),"Unknown",INDIRECT("'C'!$A$"&amp;MATCH($E2188,CL,0)+1)))</f>
        <v/>
      </c>
      <c r="T2188" s="221" t="str">
        <f aca="true">IF(B2188="","",IF(ISERROR(MATCH($J2188,SorP!$B$1:$B$6279,0)),"",INDIRECT("'SorP'!$A$"&amp;MATCH($S2188&amp;$J2188,SorP!C:C,0))))</f>
        <v/>
      </c>
      <c r="U2188" s="222"/>
      <c r="V2188" s="223" t="e">
        <f aca="false">IF(C2188="",NA(),IF(OR(C2188="Smelter not listed",C2188="Smelter not yet identified"),MATCH($B2188&amp;$D2188,'Smelter Look-up'!$J:$J,0),MATCH($B2188&amp;$C2188,'Smelter Look-up'!$J:$J,0)))</f>
        <v>#N/A</v>
      </c>
      <c r="X2188" s="179" t="n">
        <f aca="false">IF(AND(C2188="Smelter not listed",OR(LEN(D2188)=0,LEN(E2188)=0)),1,0)</f>
        <v>0</v>
      </c>
      <c r="AB2188" s="224" t="str">
        <f aca="false">B2188&amp;C2188</f>
        <v/>
      </c>
    </row>
    <row r="2189" s="179" customFormat="true" ht="20.25" hidden="false" customHeight="false" outlineLevel="0" collapsed="false">
      <c r="A2189" s="221"/>
      <c r="B2189" s="211" t="str">
        <f aca="false">IF(LEN(A2189)=0,"",INDEX('Smelter Look-up'!$A:$A,MATCH($A2189,'Smelter Look-up'!$E:$E,0)))</f>
        <v/>
      </c>
      <c r="C2189" s="212" t="str">
        <f aca="false">IF(LEN(A2189)=0,"",INDEX('Smelter Look-up'!$C:$C,MATCH($A2189,'Smelter Look-up'!$E:$E,0)))</f>
        <v/>
      </c>
      <c r="D2189" s="213"/>
      <c r="E2189" s="211" t="str">
        <f aca="true">IF(ISERROR($V2189),"",OFFSET('Smelter Look-up'!$D$4,$V2189-4,0)&amp;"")</f>
        <v/>
      </c>
      <c r="F2189" s="214" t="str">
        <f aca="true">IF(ISERROR($V2189),"",OFFSET('Smelter Look-up'!$E$4,$V2189-4,0))</f>
        <v/>
      </c>
      <c r="G2189" s="214" t="str">
        <f aca="true">IF(C2189=$X$4,IF(ISERROR($V2189),"Enter smelter details","RMI"),IF(ISERROR($V2189),"",OFFSET('Smelter Look-up'!$F$4,$V2189-4,0)))</f>
        <v/>
      </c>
      <c r="H2189" s="215" t="str">
        <f aca="true">IF(ISERROR($V2189),"",OFFSET('Smelter Look-up'!$G$4,$V2189-4,0))</f>
        <v/>
      </c>
      <c r="I2189" s="216" t="str">
        <f aca="true">IF(ISERROR($V2189),"",OFFSET('Smelter Look-up'!$H$4,$V2189-4,0))</f>
        <v/>
      </c>
      <c r="J2189" s="216" t="str">
        <f aca="true">IF(ISERROR($V2189),"",OFFSET('Smelter Look-up'!$I$4,$V2189-4,0))</f>
        <v/>
      </c>
      <c r="K2189" s="217"/>
      <c r="L2189" s="217"/>
      <c r="M2189" s="217"/>
      <c r="N2189" s="217"/>
      <c r="O2189" s="217"/>
      <c r="P2189" s="218"/>
      <c r="Q2189" s="219"/>
      <c r="R2189" s="220" t="str">
        <f aca="true">IF(ISERROR($V2189),"",OFFSET('Smelter Look-up'!$C$4,$V2189-4,0)&amp;"")</f>
        <v/>
      </c>
      <c r="S2189" s="221" t="str">
        <f aca="true">IF(B2189="","",IF(ISERROR(MATCH($E2189,CL,0)),"Unknown",INDIRECT("'C'!$A$"&amp;MATCH($E2189,CL,0)+1)))</f>
        <v/>
      </c>
      <c r="T2189" s="221" t="str">
        <f aca="true">IF(B2189="","",IF(ISERROR(MATCH($J2189,SorP!$B$1:$B$6279,0)),"",INDIRECT("'SorP'!$A$"&amp;MATCH($S2189&amp;$J2189,SorP!C:C,0))))</f>
        <v/>
      </c>
      <c r="U2189" s="222"/>
      <c r="V2189" s="223" t="e">
        <f aca="false">IF(C2189="",NA(),IF(OR(C2189="Smelter not listed",C2189="Smelter not yet identified"),MATCH($B2189&amp;$D2189,'Smelter Look-up'!$J:$J,0),MATCH($B2189&amp;$C2189,'Smelter Look-up'!$J:$J,0)))</f>
        <v>#N/A</v>
      </c>
      <c r="X2189" s="179" t="n">
        <f aca="false">IF(AND(C2189="Smelter not listed",OR(LEN(D2189)=0,LEN(E2189)=0)),1,0)</f>
        <v>0</v>
      </c>
      <c r="AB2189" s="224" t="str">
        <f aca="false">B2189&amp;C2189</f>
        <v/>
      </c>
    </row>
    <row r="2190" s="179" customFormat="true" ht="20.25" hidden="false" customHeight="false" outlineLevel="0" collapsed="false">
      <c r="A2190" s="221"/>
      <c r="B2190" s="211" t="str">
        <f aca="false">IF(LEN(A2190)=0,"",INDEX('Smelter Look-up'!$A:$A,MATCH($A2190,'Smelter Look-up'!$E:$E,0)))</f>
        <v/>
      </c>
      <c r="C2190" s="212" t="str">
        <f aca="false">IF(LEN(A2190)=0,"",INDEX('Smelter Look-up'!$C:$C,MATCH($A2190,'Smelter Look-up'!$E:$E,0)))</f>
        <v/>
      </c>
      <c r="D2190" s="213"/>
      <c r="E2190" s="211" t="str">
        <f aca="true">IF(ISERROR($V2190),"",OFFSET('Smelter Look-up'!$D$4,$V2190-4,0)&amp;"")</f>
        <v/>
      </c>
      <c r="F2190" s="214" t="str">
        <f aca="true">IF(ISERROR($V2190),"",OFFSET('Smelter Look-up'!$E$4,$V2190-4,0))</f>
        <v/>
      </c>
      <c r="G2190" s="214" t="str">
        <f aca="true">IF(C2190=$X$4,IF(ISERROR($V2190),"Enter smelter details","RMI"),IF(ISERROR($V2190),"",OFFSET('Smelter Look-up'!$F$4,$V2190-4,0)))</f>
        <v/>
      </c>
      <c r="H2190" s="215" t="str">
        <f aca="true">IF(ISERROR($V2190),"",OFFSET('Smelter Look-up'!$G$4,$V2190-4,0))</f>
        <v/>
      </c>
      <c r="I2190" s="216" t="str">
        <f aca="true">IF(ISERROR($V2190),"",OFFSET('Smelter Look-up'!$H$4,$V2190-4,0))</f>
        <v/>
      </c>
      <c r="J2190" s="216" t="str">
        <f aca="true">IF(ISERROR($V2190),"",OFFSET('Smelter Look-up'!$I$4,$V2190-4,0))</f>
        <v/>
      </c>
      <c r="K2190" s="217"/>
      <c r="L2190" s="217"/>
      <c r="M2190" s="217"/>
      <c r="N2190" s="217"/>
      <c r="O2190" s="217"/>
      <c r="P2190" s="218"/>
      <c r="Q2190" s="219"/>
      <c r="R2190" s="220" t="str">
        <f aca="true">IF(ISERROR($V2190),"",OFFSET('Smelter Look-up'!$C$4,$V2190-4,0)&amp;"")</f>
        <v/>
      </c>
      <c r="S2190" s="221" t="str">
        <f aca="true">IF(B2190="","",IF(ISERROR(MATCH($E2190,CL,0)),"Unknown",INDIRECT("'C'!$A$"&amp;MATCH($E2190,CL,0)+1)))</f>
        <v/>
      </c>
      <c r="T2190" s="221" t="str">
        <f aca="true">IF(B2190="","",IF(ISERROR(MATCH($J2190,SorP!$B$1:$B$6279,0)),"",INDIRECT("'SorP'!$A$"&amp;MATCH($S2190&amp;$J2190,SorP!C:C,0))))</f>
        <v/>
      </c>
      <c r="U2190" s="222"/>
      <c r="V2190" s="223" t="e">
        <f aca="false">IF(C2190="",NA(),IF(OR(C2190="Smelter not listed",C2190="Smelter not yet identified"),MATCH($B2190&amp;$D2190,'Smelter Look-up'!$J:$J,0),MATCH($B2190&amp;$C2190,'Smelter Look-up'!$J:$J,0)))</f>
        <v>#N/A</v>
      </c>
      <c r="X2190" s="179" t="n">
        <f aca="false">IF(AND(C2190="Smelter not listed",OR(LEN(D2190)=0,LEN(E2190)=0)),1,0)</f>
        <v>0</v>
      </c>
      <c r="AB2190" s="224" t="str">
        <f aca="false">B2190&amp;C2190</f>
        <v/>
      </c>
    </row>
    <row r="2191" s="179" customFormat="true" ht="20.25" hidden="false" customHeight="false" outlineLevel="0" collapsed="false">
      <c r="A2191" s="221"/>
      <c r="B2191" s="211" t="str">
        <f aca="false">IF(LEN(A2191)=0,"",INDEX('Smelter Look-up'!$A:$A,MATCH($A2191,'Smelter Look-up'!$E:$E,0)))</f>
        <v/>
      </c>
      <c r="C2191" s="212" t="str">
        <f aca="false">IF(LEN(A2191)=0,"",INDEX('Smelter Look-up'!$C:$C,MATCH($A2191,'Smelter Look-up'!$E:$E,0)))</f>
        <v/>
      </c>
      <c r="D2191" s="213"/>
      <c r="E2191" s="211" t="str">
        <f aca="true">IF(ISERROR($V2191),"",OFFSET('Smelter Look-up'!$D$4,$V2191-4,0)&amp;"")</f>
        <v/>
      </c>
      <c r="F2191" s="214" t="str">
        <f aca="true">IF(ISERROR($V2191),"",OFFSET('Smelter Look-up'!$E$4,$V2191-4,0))</f>
        <v/>
      </c>
      <c r="G2191" s="214" t="str">
        <f aca="true">IF(C2191=$X$4,IF(ISERROR($V2191),"Enter smelter details","RMI"),IF(ISERROR($V2191),"",OFFSET('Smelter Look-up'!$F$4,$V2191-4,0)))</f>
        <v/>
      </c>
      <c r="H2191" s="215" t="str">
        <f aca="true">IF(ISERROR($V2191),"",OFFSET('Smelter Look-up'!$G$4,$V2191-4,0))</f>
        <v/>
      </c>
      <c r="I2191" s="216" t="str">
        <f aca="true">IF(ISERROR($V2191),"",OFFSET('Smelter Look-up'!$H$4,$V2191-4,0))</f>
        <v/>
      </c>
      <c r="J2191" s="216" t="str">
        <f aca="true">IF(ISERROR($V2191),"",OFFSET('Smelter Look-up'!$I$4,$V2191-4,0))</f>
        <v/>
      </c>
      <c r="K2191" s="217"/>
      <c r="L2191" s="217"/>
      <c r="M2191" s="217"/>
      <c r="N2191" s="217"/>
      <c r="O2191" s="217"/>
      <c r="P2191" s="218"/>
      <c r="Q2191" s="219"/>
      <c r="R2191" s="220" t="str">
        <f aca="true">IF(ISERROR($V2191),"",OFFSET('Smelter Look-up'!$C$4,$V2191-4,0)&amp;"")</f>
        <v/>
      </c>
      <c r="S2191" s="221" t="str">
        <f aca="true">IF(B2191="","",IF(ISERROR(MATCH($E2191,CL,0)),"Unknown",INDIRECT("'C'!$A$"&amp;MATCH($E2191,CL,0)+1)))</f>
        <v/>
      </c>
      <c r="T2191" s="221" t="str">
        <f aca="true">IF(B2191="","",IF(ISERROR(MATCH($J2191,SorP!$B$1:$B$6279,0)),"",INDIRECT("'SorP'!$A$"&amp;MATCH($S2191&amp;$J2191,SorP!C:C,0))))</f>
        <v/>
      </c>
      <c r="U2191" s="222"/>
      <c r="V2191" s="223" t="e">
        <f aca="false">IF(C2191="",NA(),IF(OR(C2191="Smelter not listed",C2191="Smelter not yet identified"),MATCH($B2191&amp;$D2191,'Smelter Look-up'!$J:$J,0),MATCH($B2191&amp;$C2191,'Smelter Look-up'!$J:$J,0)))</f>
        <v>#N/A</v>
      </c>
      <c r="X2191" s="179" t="n">
        <f aca="false">IF(AND(C2191="Smelter not listed",OR(LEN(D2191)=0,LEN(E2191)=0)),1,0)</f>
        <v>0</v>
      </c>
      <c r="AB2191" s="224" t="str">
        <f aca="false">B2191&amp;C2191</f>
        <v/>
      </c>
    </row>
    <row r="2192" s="179" customFormat="true" ht="20.25" hidden="false" customHeight="false" outlineLevel="0" collapsed="false">
      <c r="A2192" s="221"/>
      <c r="B2192" s="211" t="str">
        <f aca="false">IF(LEN(A2192)=0,"",INDEX('Smelter Look-up'!$A:$A,MATCH($A2192,'Smelter Look-up'!$E:$E,0)))</f>
        <v/>
      </c>
      <c r="C2192" s="212" t="str">
        <f aca="false">IF(LEN(A2192)=0,"",INDEX('Smelter Look-up'!$C:$C,MATCH($A2192,'Smelter Look-up'!$E:$E,0)))</f>
        <v/>
      </c>
      <c r="D2192" s="213"/>
      <c r="E2192" s="211" t="str">
        <f aca="true">IF(ISERROR($V2192),"",OFFSET('Smelter Look-up'!$D$4,$V2192-4,0)&amp;"")</f>
        <v/>
      </c>
      <c r="F2192" s="214" t="str">
        <f aca="true">IF(ISERROR($V2192),"",OFFSET('Smelter Look-up'!$E$4,$V2192-4,0))</f>
        <v/>
      </c>
      <c r="G2192" s="214" t="str">
        <f aca="true">IF(C2192=$X$4,IF(ISERROR($V2192),"Enter smelter details","RMI"),IF(ISERROR($V2192),"",OFFSET('Smelter Look-up'!$F$4,$V2192-4,0)))</f>
        <v/>
      </c>
      <c r="H2192" s="215" t="str">
        <f aca="true">IF(ISERROR($V2192),"",OFFSET('Smelter Look-up'!$G$4,$V2192-4,0))</f>
        <v/>
      </c>
      <c r="I2192" s="216" t="str">
        <f aca="true">IF(ISERROR($V2192),"",OFFSET('Smelter Look-up'!$H$4,$V2192-4,0))</f>
        <v/>
      </c>
      <c r="J2192" s="216" t="str">
        <f aca="true">IF(ISERROR($V2192),"",OFFSET('Smelter Look-up'!$I$4,$V2192-4,0))</f>
        <v/>
      </c>
      <c r="K2192" s="217"/>
      <c r="L2192" s="217"/>
      <c r="M2192" s="217"/>
      <c r="N2192" s="217"/>
      <c r="O2192" s="217"/>
      <c r="P2192" s="218"/>
      <c r="Q2192" s="219"/>
      <c r="R2192" s="220" t="str">
        <f aca="true">IF(ISERROR($V2192),"",OFFSET('Smelter Look-up'!$C$4,$V2192-4,0)&amp;"")</f>
        <v/>
      </c>
      <c r="S2192" s="221" t="str">
        <f aca="true">IF(B2192="","",IF(ISERROR(MATCH($E2192,CL,0)),"Unknown",INDIRECT("'C'!$A$"&amp;MATCH($E2192,CL,0)+1)))</f>
        <v/>
      </c>
      <c r="T2192" s="221" t="str">
        <f aca="true">IF(B2192="","",IF(ISERROR(MATCH($J2192,SorP!$B$1:$B$6279,0)),"",INDIRECT("'SorP'!$A$"&amp;MATCH($S2192&amp;$J2192,SorP!C:C,0))))</f>
        <v/>
      </c>
      <c r="U2192" s="222"/>
      <c r="V2192" s="223" t="e">
        <f aca="false">IF(C2192="",NA(),IF(OR(C2192="Smelter not listed",C2192="Smelter not yet identified"),MATCH($B2192&amp;$D2192,'Smelter Look-up'!$J:$J,0),MATCH($B2192&amp;$C2192,'Smelter Look-up'!$J:$J,0)))</f>
        <v>#N/A</v>
      </c>
      <c r="X2192" s="179" t="n">
        <f aca="false">IF(AND(C2192="Smelter not listed",OR(LEN(D2192)=0,LEN(E2192)=0)),1,0)</f>
        <v>0</v>
      </c>
      <c r="AB2192" s="224" t="str">
        <f aca="false">B2192&amp;C2192</f>
        <v/>
      </c>
    </row>
    <row r="2193" s="179" customFormat="true" ht="20.25" hidden="false" customHeight="false" outlineLevel="0" collapsed="false">
      <c r="A2193" s="221"/>
      <c r="B2193" s="211" t="str">
        <f aca="false">IF(LEN(A2193)=0,"",INDEX('Smelter Look-up'!$A:$A,MATCH($A2193,'Smelter Look-up'!$E:$E,0)))</f>
        <v/>
      </c>
      <c r="C2193" s="212" t="str">
        <f aca="false">IF(LEN(A2193)=0,"",INDEX('Smelter Look-up'!$C:$C,MATCH($A2193,'Smelter Look-up'!$E:$E,0)))</f>
        <v/>
      </c>
      <c r="D2193" s="213"/>
      <c r="E2193" s="211" t="str">
        <f aca="true">IF(ISERROR($V2193),"",OFFSET('Smelter Look-up'!$D$4,$V2193-4,0)&amp;"")</f>
        <v/>
      </c>
      <c r="F2193" s="214" t="str">
        <f aca="true">IF(ISERROR($V2193),"",OFFSET('Smelter Look-up'!$E$4,$V2193-4,0))</f>
        <v/>
      </c>
      <c r="G2193" s="214" t="str">
        <f aca="true">IF(C2193=$X$4,IF(ISERROR($V2193),"Enter smelter details","RMI"),IF(ISERROR($V2193),"",OFFSET('Smelter Look-up'!$F$4,$V2193-4,0)))</f>
        <v/>
      </c>
      <c r="H2193" s="215" t="str">
        <f aca="true">IF(ISERROR($V2193),"",OFFSET('Smelter Look-up'!$G$4,$V2193-4,0))</f>
        <v/>
      </c>
      <c r="I2193" s="216" t="str">
        <f aca="true">IF(ISERROR($V2193),"",OFFSET('Smelter Look-up'!$H$4,$V2193-4,0))</f>
        <v/>
      </c>
      <c r="J2193" s="216" t="str">
        <f aca="true">IF(ISERROR($V2193),"",OFFSET('Smelter Look-up'!$I$4,$V2193-4,0))</f>
        <v/>
      </c>
      <c r="K2193" s="217"/>
      <c r="L2193" s="217"/>
      <c r="M2193" s="217"/>
      <c r="N2193" s="217"/>
      <c r="O2193" s="217"/>
      <c r="P2193" s="218"/>
      <c r="Q2193" s="219"/>
      <c r="R2193" s="220" t="str">
        <f aca="true">IF(ISERROR($V2193),"",OFFSET('Smelter Look-up'!$C$4,$V2193-4,0)&amp;"")</f>
        <v/>
      </c>
      <c r="S2193" s="221" t="str">
        <f aca="true">IF(B2193="","",IF(ISERROR(MATCH($E2193,CL,0)),"Unknown",INDIRECT("'C'!$A$"&amp;MATCH($E2193,CL,0)+1)))</f>
        <v/>
      </c>
      <c r="T2193" s="221" t="str">
        <f aca="true">IF(B2193="","",IF(ISERROR(MATCH($J2193,SorP!$B$1:$B$6279,0)),"",INDIRECT("'SorP'!$A$"&amp;MATCH($S2193&amp;$J2193,SorP!C:C,0))))</f>
        <v/>
      </c>
      <c r="U2193" s="222"/>
      <c r="V2193" s="223" t="e">
        <f aca="false">IF(C2193="",NA(),IF(OR(C2193="Smelter not listed",C2193="Smelter not yet identified"),MATCH($B2193&amp;$D2193,'Smelter Look-up'!$J:$J,0),MATCH($B2193&amp;$C2193,'Smelter Look-up'!$J:$J,0)))</f>
        <v>#N/A</v>
      </c>
      <c r="X2193" s="179" t="n">
        <f aca="false">IF(AND(C2193="Smelter not listed",OR(LEN(D2193)=0,LEN(E2193)=0)),1,0)</f>
        <v>0</v>
      </c>
      <c r="AB2193" s="224" t="str">
        <f aca="false">B2193&amp;C2193</f>
        <v/>
      </c>
    </row>
    <row r="2194" s="179" customFormat="true" ht="20.25" hidden="false" customHeight="false" outlineLevel="0" collapsed="false">
      <c r="A2194" s="221"/>
      <c r="B2194" s="211" t="str">
        <f aca="false">IF(LEN(A2194)=0,"",INDEX('Smelter Look-up'!$A:$A,MATCH($A2194,'Smelter Look-up'!$E:$E,0)))</f>
        <v/>
      </c>
      <c r="C2194" s="212" t="str">
        <f aca="false">IF(LEN(A2194)=0,"",INDEX('Smelter Look-up'!$C:$C,MATCH($A2194,'Smelter Look-up'!$E:$E,0)))</f>
        <v/>
      </c>
      <c r="D2194" s="213"/>
      <c r="E2194" s="211" t="str">
        <f aca="true">IF(ISERROR($V2194),"",OFFSET('Smelter Look-up'!$D$4,$V2194-4,0)&amp;"")</f>
        <v/>
      </c>
      <c r="F2194" s="214" t="str">
        <f aca="true">IF(ISERROR($V2194),"",OFFSET('Smelter Look-up'!$E$4,$V2194-4,0))</f>
        <v/>
      </c>
      <c r="G2194" s="214" t="str">
        <f aca="true">IF(C2194=$X$4,IF(ISERROR($V2194),"Enter smelter details","RMI"),IF(ISERROR($V2194),"",OFFSET('Smelter Look-up'!$F$4,$V2194-4,0)))</f>
        <v/>
      </c>
      <c r="H2194" s="215" t="str">
        <f aca="true">IF(ISERROR($V2194),"",OFFSET('Smelter Look-up'!$G$4,$V2194-4,0))</f>
        <v/>
      </c>
      <c r="I2194" s="216" t="str">
        <f aca="true">IF(ISERROR($V2194),"",OFFSET('Smelter Look-up'!$H$4,$V2194-4,0))</f>
        <v/>
      </c>
      <c r="J2194" s="216" t="str">
        <f aca="true">IF(ISERROR($V2194),"",OFFSET('Smelter Look-up'!$I$4,$V2194-4,0))</f>
        <v/>
      </c>
      <c r="K2194" s="217"/>
      <c r="L2194" s="217"/>
      <c r="M2194" s="217"/>
      <c r="N2194" s="217"/>
      <c r="O2194" s="217"/>
      <c r="P2194" s="218"/>
      <c r="Q2194" s="219"/>
      <c r="R2194" s="220" t="str">
        <f aca="true">IF(ISERROR($V2194),"",OFFSET('Smelter Look-up'!$C$4,$V2194-4,0)&amp;"")</f>
        <v/>
      </c>
      <c r="S2194" s="221" t="str">
        <f aca="true">IF(B2194="","",IF(ISERROR(MATCH($E2194,CL,0)),"Unknown",INDIRECT("'C'!$A$"&amp;MATCH($E2194,CL,0)+1)))</f>
        <v/>
      </c>
      <c r="T2194" s="221" t="str">
        <f aca="true">IF(B2194="","",IF(ISERROR(MATCH($J2194,SorP!$B$1:$B$6279,0)),"",INDIRECT("'SorP'!$A$"&amp;MATCH($S2194&amp;$J2194,SorP!C:C,0))))</f>
        <v/>
      </c>
      <c r="U2194" s="222"/>
      <c r="V2194" s="223" t="e">
        <f aca="false">IF(C2194="",NA(),IF(OR(C2194="Smelter not listed",C2194="Smelter not yet identified"),MATCH($B2194&amp;$D2194,'Smelter Look-up'!$J:$J,0),MATCH($B2194&amp;$C2194,'Smelter Look-up'!$J:$J,0)))</f>
        <v>#N/A</v>
      </c>
      <c r="X2194" s="179" t="n">
        <f aca="false">IF(AND(C2194="Smelter not listed",OR(LEN(D2194)=0,LEN(E2194)=0)),1,0)</f>
        <v>0</v>
      </c>
      <c r="AB2194" s="224" t="str">
        <f aca="false">B2194&amp;C2194</f>
        <v/>
      </c>
    </row>
    <row r="2195" s="179" customFormat="true" ht="20.25" hidden="false" customHeight="false" outlineLevel="0" collapsed="false">
      <c r="A2195" s="221"/>
      <c r="B2195" s="211" t="str">
        <f aca="false">IF(LEN(A2195)=0,"",INDEX('Smelter Look-up'!$A:$A,MATCH($A2195,'Smelter Look-up'!$E:$E,0)))</f>
        <v/>
      </c>
      <c r="C2195" s="212" t="str">
        <f aca="false">IF(LEN(A2195)=0,"",INDEX('Smelter Look-up'!$C:$C,MATCH($A2195,'Smelter Look-up'!$E:$E,0)))</f>
        <v/>
      </c>
      <c r="D2195" s="213"/>
      <c r="E2195" s="211" t="str">
        <f aca="true">IF(ISERROR($V2195),"",OFFSET('Smelter Look-up'!$D$4,$V2195-4,0)&amp;"")</f>
        <v/>
      </c>
      <c r="F2195" s="214" t="str">
        <f aca="true">IF(ISERROR($V2195),"",OFFSET('Smelter Look-up'!$E$4,$V2195-4,0))</f>
        <v/>
      </c>
      <c r="G2195" s="214" t="str">
        <f aca="true">IF(C2195=$X$4,IF(ISERROR($V2195),"Enter smelter details","RMI"),IF(ISERROR($V2195),"",OFFSET('Smelter Look-up'!$F$4,$V2195-4,0)))</f>
        <v/>
      </c>
      <c r="H2195" s="215" t="str">
        <f aca="true">IF(ISERROR($V2195),"",OFFSET('Smelter Look-up'!$G$4,$V2195-4,0))</f>
        <v/>
      </c>
      <c r="I2195" s="216" t="str">
        <f aca="true">IF(ISERROR($V2195),"",OFFSET('Smelter Look-up'!$H$4,$V2195-4,0))</f>
        <v/>
      </c>
      <c r="J2195" s="216" t="str">
        <f aca="true">IF(ISERROR($V2195),"",OFFSET('Smelter Look-up'!$I$4,$V2195-4,0))</f>
        <v/>
      </c>
      <c r="K2195" s="217"/>
      <c r="L2195" s="217"/>
      <c r="M2195" s="217"/>
      <c r="N2195" s="217"/>
      <c r="O2195" s="217"/>
      <c r="P2195" s="218"/>
      <c r="Q2195" s="219"/>
      <c r="R2195" s="220" t="str">
        <f aca="true">IF(ISERROR($V2195),"",OFFSET('Smelter Look-up'!$C$4,$V2195-4,0)&amp;"")</f>
        <v/>
      </c>
      <c r="S2195" s="221" t="str">
        <f aca="true">IF(B2195="","",IF(ISERROR(MATCH($E2195,CL,0)),"Unknown",INDIRECT("'C'!$A$"&amp;MATCH($E2195,CL,0)+1)))</f>
        <v/>
      </c>
      <c r="T2195" s="221" t="str">
        <f aca="true">IF(B2195="","",IF(ISERROR(MATCH($J2195,SorP!$B$1:$B$6279,0)),"",INDIRECT("'SorP'!$A$"&amp;MATCH($S2195&amp;$J2195,SorP!C:C,0))))</f>
        <v/>
      </c>
      <c r="U2195" s="222"/>
      <c r="V2195" s="223" t="e">
        <f aca="false">IF(C2195="",NA(),IF(OR(C2195="Smelter not listed",C2195="Smelter not yet identified"),MATCH($B2195&amp;$D2195,'Smelter Look-up'!$J:$J,0),MATCH($B2195&amp;$C2195,'Smelter Look-up'!$J:$J,0)))</f>
        <v>#N/A</v>
      </c>
      <c r="X2195" s="179" t="n">
        <f aca="false">IF(AND(C2195="Smelter not listed",OR(LEN(D2195)=0,LEN(E2195)=0)),1,0)</f>
        <v>0</v>
      </c>
      <c r="AB2195" s="224" t="str">
        <f aca="false">B2195&amp;C2195</f>
        <v/>
      </c>
    </row>
    <row r="2196" s="179" customFormat="true" ht="20.25" hidden="false" customHeight="false" outlineLevel="0" collapsed="false">
      <c r="A2196" s="221"/>
      <c r="B2196" s="211" t="str">
        <f aca="false">IF(LEN(A2196)=0,"",INDEX('Smelter Look-up'!$A:$A,MATCH($A2196,'Smelter Look-up'!$E:$E,0)))</f>
        <v/>
      </c>
      <c r="C2196" s="212" t="str">
        <f aca="false">IF(LEN(A2196)=0,"",INDEX('Smelter Look-up'!$C:$C,MATCH($A2196,'Smelter Look-up'!$E:$E,0)))</f>
        <v/>
      </c>
      <c r="D2196" s="213"/>
      <c r="E2196" s="211" t="str">
        <f aca="true">IF(ISERROR($V2196),"",OFFSET('Smelter Look-up'!$D$4,$V2196-4,0)&amp;"")</f>
        <v/>
      </c>
      <c r="F2196" s="214" t="str">
        <f aca="true">IF(ISERROR($V2196),"",OFFSET('Smelter Look-up'!$E$4,$V2196-4,0))</f>
        <v/>
      </c>
      <c r="G2196" s="214" t="str">
        <f aca="true">IF(C2196=$X$4,IF(ISERROR($V2196),"Enter smelter details","RMI"),IF(ISERROR($V2196),"",OFFSET('Smelter Look-up'!$F$4,$V2196-4,0)))</f>
        <v/>
      </c>
      <c r="H2196" s="215" t="str">
        <f aca="true">IF(ISERROR($V2196),"",OFFSET('Smelter Look-up'!$G$4,$V2196-4,0))</f>
        <v/>
      </c>
      <c r="I2196" s="216" t="str">
        <f aca="true">IF(ISERROR($V2196),"",OFFSET('Smelter Look-up'!$H$4,$V2196-4,0))</f>
        <v/>
      </c>
      <c r="J2196" s="216" t="str">
        <f aca="true">IF(ISERROR($V2196),"",OFFSET('Smelter Look-up'!$I$4,$V2196-4,0))</f>
        <v/>
      </c>
      <c r="K2196" s="217"/>
      <c r="L2196" s="217"/>
      <c r="M2196" s="217"/>
      <c r="N2196" s="217"/>
      <c r="O2196" s="217"/>
      <c r="P2196" s="218"/>
      <c r="Q2196" s="219"/>
      <c r="R2196" s="220" t="str">
        <f aca="true">IF(ISERROR($V2196),"",OFFSET('Smelter Look-up'!$C$4,$V2196-4,0)&amp;"")</f>
        <v/>
      </c>
      <c r="S2196" s="221" t="str">
        <f aca="true">IF(B2196="","",IF(ISERROR(MATCH($E2196,CL,0)),"Unknown",INDIRECT("'C'!$A$"&amp;MATCH($E2196,CL,0)+1)))</f>
        <v/>
      </c>
      <c r="T2196" s="221" t="str">
        <f aca="true">IF(B2196="","",IF(ISERROR(MATCH($J2196,SorP!$B$1:$B$6279,0)),"",INDIRECT("'SorP'!$A$"&amp;MATCH($S2196&amp;$J2196,SorP!C:C,0))))</f>
        <v/>
      </c>
      <c r="U2196" s="222"/>
      <c r="V2196" s="223" t="e">
        <f aca="false">IF(C2196="",NA(),IF(OR(C2196="Smelter not listed",C2196="Smelter not yet identified"),MATCH($B2196&amp;$D2196,'Smelter Look-up'!$J:$J,0),MATCH($B2196&amp;$C2196,'Smelter Look-up'!$J:$J,0)))</f>
        <v>#N/A</v>
      </c>
      <c r="X2196" s="179" t="n">
        <f aca="false">IF(AND(C2196="Smelter not listed",OR(LEN(D2196)=0,LEN(E2196)=0)),1,0)</f>
        <v>0</v>
      </c>
      <c r="AB2196" s="224" t="str">
        <f aca="false">B2196&amp;C2196</f>
        <v/>
      </c>
    </row>
    <row r="2197" s="179" customFormat="true" ht="20.25" hidden="false" customHeight="false" outlineLevel="0" collapsed="false">
      <c r="A2197" s="221"/>
      <c r="B2197" s="211" t="str">
        <f aca="false">IF(LEN(A2197)=0,"",INDEX('Smelter Look-up'!$A:$A,MATCH($A2197,'Smelter Look-up'!$E:$E,0)))</f>
        <v/>
      </c>
      <c r="C2197" s="212" t="str">
        <f aca="false">IF(LEN(A2197)=0,"",INDEX('Smelter Look-up'!$C:$C,MATCH($A2197,'Smelter Look-up'!$E:$E,0)))</f>
        <v/>
      </c>
      <c r="D2197" s="213"/>
      <c r="E2197" s="211" t="str">
        <f aca="true">IF(ISERROR($V2197),"",OFFSET('Smelter Look-up'!$D$4,$V2197-4,0)&amp;"")</f>
        <v/>
      </c>
      <c r="F2197" s="214" t="str">
        <f aca="true">IF(ISERROR($V2197),"",OFFSET('Smelter Look-up'!$E$4,$V2197-4,0))</f>
        <v/>
      </c>
      <c r="G2197" s="214" t="str">
        <f aca="true">IF(C2197=$X$4,IF(ISERROR($V2197),"Enter smelter details","RMI"),IF(ISERROR($V2197),"",OFFSET('Smelter Look-up'!$F$4,$V2197-4,0)))</f>
        <v/>
      </c>
      <c r="H2197" s="215" t="str">
        <f aca="true">IF(ISERROR($V2197),"",OFFSET('Smelter Look-up'!$G$4,$V2197-4,0))</f>
        <v/>
      </c>
      <c r="I2197" s="216" t="str">
        <f aca="true">IF(ISERROR($V2197),"",OFFSET('Smelter Look-up'!$H$4,$V2197-4,0))</f>
        <v/>
      </c>
      <c r="J2197" s="216" t="str">
        <f aca="true">IF(ISERROR($V2197),"",OFFSET('Smelter Look-up'!$I$4,$V2197-4,0))</f>
        <v/>
      </c>
      <c r="K2197" s="217"/>
      <c r="L2197" s="217"/>
      <c r="M2197" s="217"/>
      <c r="N2197" s="217"/>
      <c r="O2197" s="217"/>
      <c r="P2197" s="218"/>
      <c r="Q2197" s="219"/>
      <c r="R2197" s="220" t="str">
        <f aca="true">IF(ISERROR($V2197),"",OFFSET('Smelter Look-up'!$C$4,$V2197-4,0)&amp;"")</f>
        <v/>
      </c>
      <c r="S2197" s="221" t="str">
        <f aca="true">IF(B2197="","",IF(ISERROR(MATCH($E2197,CL,0)),"Unknown",INDIRECT("'C'!$A$"&amp;MATCH($E2197,CL,0)+1)))</f>
        <v/>
      </c>
      <c r="T2197" s="221" t="str">
        <f aca="true">IF(B2197="","",IF(ISERROR(MATCH($J2197,SorP!$B$1:$B$6279,0)),"",INDIRECT("'SorP'!$A$"&amp;MATCH($S2197&amp;$J2197,SorP!C:C,0))))</f>
        <v/>
      </c>
      <c r="U2197" s="222"/>
      <c r="V2197" s="223" t="e">
        <f aca="false">IF(C2197="",NA(),IF(OR(C2197="Smelter not listed",C2197="Smelter not yet identified"),MATCH($B2197&amp;$D2197,'Smelter Look-up'!$J:$J,0),MATCH($B2197&amp;$C2197,'Smelter Look-up'!$J:$J,0)))</f>
        <v>#N/A</v>
      </c>
      <c r="X2197" s="179" t="n">
        <f aca="false">IF(AND(C2197="Smelter not listed",OR(LEN(D2197)=0,LEN(E2197)=0)),1,0)</f>
        <v>0</v>
      </c>
      <c r="AB2197" s="224" t="str">
        <f aca="false">B2197&amp;C2197</f>
        <v/>
      </c>
    </row>
    <row r="2198" s="179" customFormat="true" ht="20.25" hidden="false" customHeight="false" outlineLevel="0" collapsed="false">
      <c r="A2198" s="221"/>
      <c r="B2198" s="211" t="str">
        <f aca="false">IF(LEN(A2198)=0,"",INDEX('Smelter Look-up'!$A:$A,MATCH($A2198,'Smelter Look-up'!$E:$E,0)))</f>
        <v/>
      </c>
      <c r="C2198" s="212" t="str">
        <f aca="false">IF(LEN(A2198)=0,"",INDEX('Smelter Look-up'!$C:$C,MATCH($A2198,'Smelter Look-up'!$E:$E,0)))</f>
        <v/>
      </c>
      <c r="D2198" s="213"/>
      <c r="E2198" s="211" t="str">
        <f aca="true">IF(ISERROR($V2198),"",OFFSET('Smelter Look-up'!$D$4,$V2198-4,0)&amp;"")</f>
        <v/>
      </c>
      <c r="F2198" s="214" t="str">
        <f aca="true">IF(ISERROR($V2198),"",OFFSET('Smelter Look-up'!$E$4,$V2198-4,0))</f>
        <v/>
      </c>
      <c r="G2198" s="214" t="str">
        <f aca="true">IF(C2198=$X$4,IF(ISERROR($V2198),"Enter smelter details","RMI"),IF(ISERROR($V2198),"",OFFSET('Smelter Look-up'!$F$4,$V2198-4,0)))</f>
        <v/>
      </c>
      <c r="H2198" s="215" t="str">
        <f aca="true">IF(ISERROR($V2198),"",OFFSET('Smelter Look-up'!$G$4,$V2198-4,0))</f>
        <v/>
      </c>
      <c r="I2198" s="216" t="str">
        <f aca="true">IF(ISERROR($V2198),"",OFFSET('Smelter Look-up'!$H$4,$V2198-4,0))</f>
        <v/>
      </c>
      <c r="J2198" s="216" t="str">
        <f aca="true">IF(ISERROR($V2198),"",OFFSET('Smelter Look-up'!$I$4,$V2198-4,0))</f>
        <v/>
      </c>
      <c r="K2198" s="217"/>
      <c r="L2198" s="217"/>
      <c r="M2198" s="217"/>
      <c r="N2198" s="217"/>
      <c r="O2198" s="217"/>
      <c r="P2198" s="218"/>
      <c r="Q2198" s="219"/>
      <c r="R2198" s="220" t="str">
        <f aca="true">IF(ISERROR($V2198),"",OFFSET('Smelter Look-up'!$C$4,$V2198-4,0)&amp;"")</f>
        <v/>
      </c>
      <c r="S2198" s="221" t="str">
        <f aca="true">IF(B2198="","",IF(ISERROR(MATCH($E2198,CL,0)),"Unknown",INDIRECT("'C'!$A$"&amp;MATCH($E2198,CL,0)+1)))</f>
        <v/>
      </c>
      <c r="T2198" s="221" t="str">
        <f aca="true">IF(B2198="","",IF(ISERROR(MATCH($J2198,SorP!$B$1:$B$6279,0)),"",INDIRECT("'SorP'!$A$"&amp;MATCH($S2198&amp;$J2198,SorP!C:C,0))))</f>
        <v/>
      </c>
      <c r="U2198" s="222"/>
      <c r="V2198" s="223" t="e">
        <f aca="false">IF(C2198="",NA(),IF(OR(C2198="Smelter not listed",C2198="Smelter not yet identified"),MATCH($B2198&amp;$D2198,'Smelter Look-up'!$J:$J,0),MATCH($B2198&amp;$C2198,'Smelter Look-up'!$J:$J,0)))</f>
        <v>#N/A</v>
      </c>
      <c r="X2198" s="179" t="n">
        <f aca="false">IF(AND(C2198="Smelter not listed",OR(LEN(D2198)=0,LEN(E2198)=0)),1,0)</f>
        <v>0</v>
      </c>
      <c r="AB2198" s="224" t="str">
        <f aca="false">B2198&amp;C2198</f>
        <v/>
      </c>
    </row>
    <row r="2199" s="179" customFormat="true" ht="20.25" hidden="false" customHeight="false" outlineLevel="0" collapsed="false">
      <c r="A2199" s="221"/>
      <c r="B2199" s="211" t="str">
        <f aca="false">IF(LEN(A2199)=0,"",INDEX('Smelter Look-up'!$A:$A,MATCH($A2199,'Smelter Look-up'!$E:$E,0)))</f>
        <v/>
      </c>
      <c r="C2199" s="212" t="str">
        <f aca="false">IF(LEN(A2199)=0,"",INDEX('Smelter Look-up'!$C:$C,MATCH($A2199,'Smelter Look-up'!$E:$E,0)))</f>
        <v/>
      </c>
      <c r="D2199" s="213"/>
      <c r="E2199" s="211" t="str">
        <f aca="true">IF(ISERROR($V2199),"",OFFSET('Smelter Look-up'!$D$4,$V2199-4,0)&amp;"")</f>
        <v/>
      </c>
      <c r="F2199" s="214" t="str">
        <f aca="true">IF(ISERROR($V2199),"",OFFSET('Smelter Look-up'!$E$4,$V2199-4,0))</f>
        <v/>
      </c>
      <c r="G2199" s="214" t="str">
        <f aca="true">IF(C2199=$X$4,IF(ISERROR($V2199),"Enter smelter details","RMI"),IF(ISERROR($V2199),"",OFFSET('Smelter Look-up'!$F$4,$V2199-4,0)))</f>
        <v/>
      </c>
      <c r="H2199" s="215" t="str">
        <f aca="true">IF(ISERROR($V2199),"",OFFSET('Smelter Look-up'!$G$4,$V2199-4,0))</f>
        <v/>
      </c>
      <c r="I2199" s="216" t="str">
        <f aca="true">IF(ISERROR($V2199),"",OFFSET('Smelter Look-up'!$H$4,$V2199-4,0))</f>
        <v/>
      </c>
      <c r="J2199" s="216" t="str">
        <f aca="true">IF(ISERROR($V2199),"",OFFSET('Smelter Look-up'!$I$4,$V2199-4,0))</f>
        <v/>
      </c>
      <c r="K2199" s="217"/>
      <c r="L2199" s="217"/>
      <c r="M2199" s="217"/>
      <c r="N2199" s="217"/>
      <c r="O2199" s="217"/>
      <c r="P2199" s="218"/>
      <c r="Q2199" s="219"/>
      <c r="R2199" s="220" t="str">
        <f aca="true">IF(ISERROR($V2199),"",OFFSET('Smelter Look-up'!$C$4,$V2199-4,0)&amp;"")</f>
        <v/>
      </c>
      <c r="S2199" s="221" t="str">
        <f aca="true">IF(B2199="","",IF(ISERROR(MATCH($E2199,CL,0)),"Unknown",INDIRECT("'C'!$A$"&amp;MATCH($E2199,CL,0)+1)))</f>
        <v/>
      </c>
      <c r="T2199" s="221" t="str">
        <f aca="true">IF(B2199="","",IF(ISERROR(MATCH($J2199,SorP!$B$1:$B$6279,0)),"",INDIRECT("'SorP'!$A$"&amp;MATCH($S2199&amp;$J2199,SorP!C:C,0))))</f>
        <v/>
      </c>
      <c r="U2199" s="222"/>
      <c r="V2199" s="223" t="e">
        <f aca="false">IF(C2199="",NA(),IF(OR(C2199="Smelter not listed",C2199="Smelter not yet identified"),MATCH($B2199&amp;$D2199,'Smelter Look-up'!$J:$J,0),MATCH($B2199&amp;$C2199,'Smelter Look-up'!$J:$J,0)))</f>
        <v>#N/A</v>
      </c>
      <c r="X2199" s="179" t="n">
        <f aca="false">IF(AND(C2199="Smelter not listed",OR(LEN(D2199)=0,LEN(E2199)=0)),1,0)</f>
        <v>0</v>
      </c>
      <c r="AB2199" s="224" t="str">
        <f aca="false">B2199&amp;C2199</f>
        <v/>
      </c>
    </row>
    <row r="2200" s="179" customFormat="true" ht="20.25" hidden="false" customHeight="false" outlineLevel="0" collapsed="false">
      <c r="A2200" s="221"/>
      <c r="B2200" s="211" t="str">
        <f aca="false">IF(LEN(A2200)=0,"",INDEX('Smelter Look-up'!$A:$A,MATCH($A2200,'Smelter Look-up'!$E:$E,0)))</f>
        <v/>
      </c>
      <c r="C2200" s="212" t="str">
        <f aca="false">IF(LEN(A2200)=0,"",INDEX('Smelter Look-up'!$C:$C,MATCH($A2200,'Smelter Look-up'!$E:$E,0)))</f>
        <v/>
      </c>
      <c r="D2200" s="213"/>
      <c r="E2200" s="211" t="str">
        <f aca="true">IF(ISERROR($V2200),"",OFFSET('Smelter Look-up'!$D$4,$V2200-4,0)&amp;"")</f>
        <v/>
      </c>
      <c r="F2200" s="214" t="str">
        <f aca="true">IF(ISERROR($V2200),"",OFFSET('Smelter Look-up'!$E$4,$V2200-4,0))</f>
        <v/>
      </c>
      <c r="G2200" s="214" t="str">
        <f aca="true">IF(C2200=$X$4,IF(ISERROR($V2200),"Enter smelter details","RMI"),IF(ISERROR($V2200),"",OFFSET('Smelter Look-up'!$F$4,$V2200-4,0)))</f>
        <v/>
      </c>
      <c r="H2200" s="215" t="str">
        <f aca="true">IF(ISERROR($V2200),"",OFFSET('Smelter Look-up'!$G$4,$V2200-4,0))</f>
        <v/>
      </c>
      <c r="I2200" s="216" t="str">
        <f aca="true">IF(ISERROR($V2200),"",OFFSET('Smelter Look-up'!$H$4,$V2200-4,0))</f>
        <v/>
      </c>
      <c r="J2200" s="216" t="str">
        <f aca="true">IF(ISERROR($V2200),"",OFFSET('Smelter Look-up'!$I$4,$V2200-4,0))</f>
        <v/>
      </c>
      <c r="K2200" s="217"/>
      <c r="L2200" s="217"/>
      <c r="M2200" s="217"/>
      <c r="N2200" s="217"/>
      <c r="O2200" s="217"/>
      <c r="P2200" s="218"/>
      <c r="Q2200" s="219"/>
      <c r="R2200" s="220" t="str">
        <f aca="true">IF(ISERROR($V2200),"",OFFSET('Smelter Look-up'!$C$4,$V2200-4,0)&amp;"")</f>
        <v/>
      </c>
      <c r="S2200" s="221" t="str">
        <f aca="true">IF(B2200="","",IF(ISERROR(MATCH($E2200,CL,0)),"Unknown",INDIRECT("'C'!$A$"&amp;MATCH($E2200,CL,0)+1)))</f>
        <v/>
      </c>
      <c r="T2200" s="221" t="str">
        <f aca="true">IF(B2200="","",IF(ISERROR(MATCH($J2200,SorP!$B$1:$B$6279,0)),"",INDIRECT("'SorP'!$A$"&amp;MATCH($S2200&amp;$J2200,SorP!C:C,0))))</f>
        <v/>
      </c>
      <c r="U2200" s="222"/>
      <c r="V2200" s="223" t="e">
        <f aca="false">IF(C2200="",NA(),IF(OR(C2200="Smelter not listed",C2200="Smelter not yet identified"),MATCH($B2200&amp;$D2200,'Smelter Look-up'!$J:$J,0),MATCH($B2200&amp;$C2200,'Smelter Look-up'!$J:$J,0)))</f>
        <v>#N/A</v>
      </c>
      <c r="X2200" s="179" t="n">
        <f aca="false">IF(AND(C2200="Smelter not listed",OR(LEN(D2200)=0,LEN(E2200)=0)),1,0)</f>
        <v>0</v>
      </c>
      <c r="AB2200" s="224" t="str">
        <f aca="false">B2200&amp;C2200</f>
        <v/>
      </c>
    </row>
    <row r="2201" s="179" customFormat="true" ht="20.25" hidden="false" customHeight="false" outlineLevel="0" collapsed="false">
      <c r="A2201" s="221"/>
      <c r="B2201" s="211" t="str">
        <f aca="false">IF(LEN(A2201)=0,"",INDEX('Smelter Look-up'!$A:$A,MATCH($A2201,'Smelter Look-up'!$E:$E,0)))</f>
        <v/>
      </c>
      <c r="C2201" s="212" t="str">
        <f aca="false">IF(LEN(A2201)=0,"",INDEX('Smelter Look-up'!$C:$C,MATCH($A2201,'Smelter Look-up'!$E:$E,0)))</f>
        <v/>
      </c>
      <c r="D2201" s="213"/>
      <c r="E2201" s="211" t="str">
        <f aca="true">IF(ISERROR($V2201),"",OFFSET('Smelter Look-up'!$D$4,$V2201-4,0)&amp;"")</f>
        <v/>
      </c>
      <c r="F2201" s="214" t="str">
        <f aca="true">IF(ISERROR($V2201),"",OFFSET('Smelter Look-up'!$E$4,$V2201-4,0))</f>
        <v/>
      </c>
      <c r="G2201" s="214" t="str">
        <f aca="true">IF(C2201=$X$4,IF(ISERROR($V2201),"Enter smelter details","RMI"),IF(ISERROR($V2201),"",OFFSET('Smelter Look-up'!$F$4,$V2201-4,0)))</f>
        <v/>
      </c>
      <c r="H2201" s="215" t="str">
        <f aca="true">IF(ISERROR($V2201),"",OFFSET('Smelter Look-up'!$G$4,$V2201-4,0))</f>
        <v/>
      </c>
      <c r="I2201" s="216" t="str">
        <f aca="true">IF(ISERROR($V2201),"",OFFSET('Smelter Look-up'!$H$4,$V2201-4,0))</f>
        <v/>
      </c>
      <c r="J2201" s="216" t="str">
        <f aca="true">IF(ISERROR($V2201),"",OFFSET('Smelter Look-up'!$I$4,$V2201-4,0))</f>
        <v/>
      </c>
      <c r="K2201" s="217"/>
      <c r="L2201" s="217"/>
      <c r="M2201" s="217"/>
      <c r="N2201" s="217"/>
      <c r="O2201" s="217"/>
      <c r="P2201" s="218"/>
      <c r="Q2201" s="219"/>
      <c r="R2201" s="220" t="str">
        <f aca="true">IF(ISERROR($V2201),"",OFFSET('Smelter Look-up'!$C$4,$V2201-4,0)&amp;"")</f>
        <v/>
      </c>
      <c r="S2201" s="221" t="str">
        <f aca="true">IF(B2201="","",IF(ISERROR(MATCH($E2201,CL,0)),"Unknown",INDIRECT("'C'!$A$"&amp;MATCH($E2201,CL,0)+1)))</f>
        <v/>
      </c>
      <c r="T2201" s="221" t="str">
        <f aca="true">IF(B2201="","",IF(ISERROR(MATCH($J2201,SorP!$B$1:$B$6279,0)),"",INDIRECT("'SorP'!$A$"&amp;MATCH($S2201&amp;$J2201,SorP!C:C,0))))</f>
        <v/>
      </c>
      <c r="U2201" s="222"/>
      <c r="V2201" s="223" t="e">
        <f aca="false">IF(C2201="",NA(),IF(OR(C2201="Smelter not listed",C2201="Smelter not yet identified"),MATCH($B2201&amp;$D2201,'Smelter Look-up'!$J:$J,0),MATCH($B2201&amp;$C2201,'Smelter Look-up'!$J:$J,0)))</f>
        <v>#N/A</v>
      </c>
      <c r="X2201" s="179" t="n">
        <f aca="false">IF(AND(C2201="Smelter not listed",OR(LEN(D2201)=0,LEN(E2201)=0)),1,0)</f>
        <v>0</v>
      </c>
      <c r="AB2201" s="224" t="str">
        <f aca="false">B2201&amp;C2201</f>
        <v/>
      </c>
    </row>
    <row r="2202" s="179" customFormat="true" ht="20.25" hidden="false" customHeight="false" outlineLevel="0" collapsed="false">
      <c r="A2202" s="221"/>
      <c r="B2202" s="211" t="str">
        <f aca="false">IF(LEN(A2202)=0,"",INDEX('Smelter Look-up'!$A:$A,MATCH($A2202,'Smelter Look-up'!$E:$E,0)))</f>
        <v/>
      </c>
      <c r="C2202" s="212" t="str">
        <f aca="false">IF(LEN(A2202)=0,"",INDEX('Smelter Look-up'!$C:$C,MATCH($A2202,'Smelter Look-up'!$E:$E,0)))</f>
        <v/>
      </c>
      <c r="D2202" s="213"/>
      <c r="E2202" s="211" t="str">
        <f aca="true">IF(ISERROR($V2202),"",OFFSET('Smelter Look-up'!$D$4,$V2202-4,0)&amp;"")</f>
        <v/>
      </c>
      <c r="F2202" s="214" t="str">
        <f aca="true">IF(ISERROR($V2202),"",OFFSET('Smelter Look-up'!$E$4,$V2202-4,0))</f>
        <v/>
      </c>
      <c r="G2202" s="214" t="str">
        <f aca="true">IF(C2202=$X$4,IF(ISERROR($V2202),"Enter smelter details","RMI"),IF(ISERROR($V2202),"",OFFSET('Smelter Look-up'!$F$4,$V2202-4,0)))</f>
        <v/>
      </c>
      <c r="H2202" s="215" t="str">
        <f aca="true">IF(ISERROR($V2202),"",OFFSET('Smelter Look-up'!$G$4,$V2202-4,0))</f>
        <v/>
      </c>
      <c r="I2202" s="216" t="str">
        <f aca="true">IF(ISERROR($V2202),"",OFFSET('Smelter Look-up'!$H$4,$V2202-4,0))</f>
        <v/>
      </c>
      <c r="J2202" s="216" t="str">
        <f aca="true">IF(ISERROR($V2202),"",OFFSET('Smelter Look-up'!$I$4,$V2202-4,0))</f>
        <v/>
      </c>
      <c r="K2202" s="217"/>
      <c r="L2202" s="217"/>
      <c r="M2202" s="217"/>
      <c r="N2202" s="217"/>
      <c r="O2202" s="217"/>
      <c r="P2202" s="218"/>
      <c r="Q2202" s="219"/>
      <c r="R2202" s="220" t="str">
        <f aca="true">IF(ISERROR($V2202),"",OFFSET('Smelter Look-up'!$C$4,$V2202-4,0)&amp;"")</f>
        <v/>
      </c>
      <c r="S2202" s="221" t="str">
        <f aca="true">IF(B2202="","",IF(ISERROR(MATCH($E2202,CL,0)),"Unknown",INDIRECT("'C'!$A$"&amp;MATCH($E2202,CL,0)+1)))</f>
        <v/>
      </c>
      <c r="T2202" s="221" t="str">
        <f aca="true">IF(B2202="","",IF(ISERROR(MATCH($J2202,SorP!$B$1:$B$6279,0)),"",INDIRECT("'SorP'!$A$"&amp;MATCH($S2202&amp;$J2202,SorP!C:C,0))))</f>
        <v/>
      </c>
      <c r="U2202" s="222"/>
      <c r="V2202" s="223" t="e">
        <f aca="false">IF(C2202="",NA(),IF(OR(C2202="Smelter not listed",C2202="Smelter not yet identified"),MATCH($B2202&amp;$D2202,'Smelter Look-up'!$J:$J,0),MATCH($B2202&amp;$C2202,'Smelter Look-up'!$J:$J,0)))</f>
        <v>#N/A</v>
      </c>
      <c r="X2202" s="179" t="n">
        <f aca="false">IF(AND(C2202="Smelter not listed",OR(LEN(D2202)=0,LEN(E2202)=0)),1,0)</f>
        <v>0</v>
      </c>
      <c r="AB2202" s="224" t="str">
        <f aca="false">B2202&amp;C2202</f>
        <v/>
      </c>
    </row>
    <row r="2203" s="179" customFormat="true" ht="20.25" hidden="false" customHeight="false" outlineLevel="0" collapsed="false">
      <c r="A2203" s="221"/>
      <c r="B2203" s="211" t="str">
        <f aca="false">IF(LEN(A2203)=0,"",INDEX('Smelter Look-up'!$A:$A,MATCH($A2203,'Smelter Look-up'!$E:$E,0)))</f>
        <v/>
      </c>
      <c r="C2203" s="212" t="str">
        <f aca="false">IF(LEN(A2203)=0,"",INDEX('Smelter Look-up'!$C:$C,MATCH($A2203,'Smelter Look-up'!$E:$E,0)))</f>
        <v/>
      </c>
      <c r="D2203" s="213"/>
      <c r="E2203" s="211" t="str">
        <f aca="true">IF(ISERROR($V2203),"",OFFSET('Smelter Look-up'!$D$4,$V2203-4,0)&amp;"")</f>
        <v/>
      </c>
      <c r="F2203" s="214" t="str">
        <f aca="true">IF(ISERROR($V2203),"",OFFSET('Smelter Look-up'!$E$4,$V2203-4,0))</f>
        <v/>
      </c>
      <c r="G2203" s="214" t="str">
        <f aca="true">IF(C2203=$X$4,IF(ISERROR($V2203),"Enter smelter details","RMI"),IF(ISERROR($V2203),"",OFFSET('Smelter Look-up'!$F$4,$V2203-4,0)))</f>
        <v/>
      </c>
      <c r="H2203" s="215" t="str">
        <f aca="true">IF(ISERROR($V2203),"",OFFSET('Smelter Look-up'!$G$4,$V2203-4,0))</f>
        <v/>
      </c>
      <c r="I2203" s="216" t="str">
        <f aca="true">IF(ISERROR($V2203),"",OFFSET('Smelter Look-up'!$H$4,$V2203-4,0))</f>
        <v/>
      </c>
      <c r="J2203" s="216" t="str">
        <f aca="true">IF(ISERROR($V2203),"",OFFSET('Smelter Look-up'!$I$4,$V2203-4,0))</f>
        <v/>
      </c>
      <c r="K2203" s="217"/>
      <c r="L2203" s="217"/>
      <c r="M2203" s="217"/>
      <c r="N2203" s="217"/>
      <c r="O2203" s="217"/>
      <c r="P2203" s="218"/>
      <c r="Q2203" s="219"/>
      <c r="R2203" s="220" t="str">
        <f aca="true">IF(ISERROR($V2203),"",OFFSET('Smelter Look-up'!$C$4,$V2203-4,0)&amp;"")</f>
        <v/>
      </c>
      <c r="S2203" s="221" t="str">
        <f aca="true">IF(B2203="","",IF(ISERROR(MATCH($E2203,CL,0)),"Unknown",INDIRECT("'C'!$A$"&amp;MATCH($E2203,CL,0)+1)))</f>
        <v/>
      </c>
      <c r="T2203" s="221" t="str">
        <f aca="true">IF(B2203="","",IF(ISERROR(MATCH($J2203,SorP!$B$1:$B$6279,0)),"",INDIRECT("'SorP'!$A$"&amp;MATCH($S2203&amp;$J2203,SorP!C:C,0))))</f>
        <v/>
      </c>
      <c r="U2203" s="222"/>
      <c r="V2203" s="223" t="e">
        <f aca="false">IF(C2203="",NA(),IF(OR(C2203="Smelter not listed",C2203="Smelter not yet identified"),MATCH($B2203&amp;$D2203,'Smelter Look-up'!$J:$J,0),MATCH($B2203&amp;$C2203,'Smelter Look-up'!$J:$J,0)))</f>
        <v>#N/A</v>
      </c>
      <c r="X2203" s="179" t="n">
        <f aca="false">IF(AND(C2203="Smelter not listed",OR(LEN(D2203)=0,LEN(E2203)=0)),1,0)</f>
        <v>0</v>
      </c>
      <c r="AB2203" s="224" t="str">
        <f aca="false">B2203&amp;C2203</f>
        <v/>
      </c>
    </row>
    <row r="2204" s="179" customFormat="true" ht="20.25" hidden="false" customHeight="false" outlineLevel="0" collapsed="false">
      <c r="A2204" s="221"/>
      <c r="B2204" s="211" t="str">
        <f aca="false">IF(LEN(A2204)=0,"",INDEX('Smelter Look-up'!$A:$A,MATCH($A2204,'Smelter Look-up'!$E:$E,0)))</f>
        <v/>
      </c>
      <c r="C2204" s="212" t="str">
        <f aca="false">IF(LEN(A2204)=0,"",INDEX('Smelter Look-up'!$C:$C,MATCH($A2204,'Smelter Look-up'!$E:$E,0)))</f>
        <v/>
      </c>
      <c r="D2204" s="213"/>
      <c r="E2204" s="211" t="str">
        <f aca="true">IF(ISERROR($V2204),"",OFFSET('Smelter Look-up'!$D$4,$V2204-4,0)&amp;"")</f>
        <v/>
      </c>
      <c r="F2204" s="214" t="str">
        <f aca="true">IF(ISERROR($V2204),"",OFFSET('Smelter Look-up'!$E$4,$V2204-4,0))</f>
        <v/>
      </c>
      <c r="G2204" s="214" t="str">
        <f aca="true">IF(C2204=$X$4,IF(ISERROR($V2204),"Enter smelter details","RMI"),IF(ISERROR($V2204),"",OFFSET('Smelter Look-up'!$F$4,$V2204-4,0)))</f>
        <v/>
      </c>
      <c r="H2204" s="215" t="str">
        <f aca="true">IF(ISERROR($V2204),"",OFFSET('Smelter Look-up'!$G$4,$V2204-4,0))</f>
        <v/>
      </c>
      <c r="I2204" s="216" t="str">
        <f aca="true">IF(ISERROR($V2204),"",OFFSET('Smelter Look-up'!$H$4,$V2204-4,0))</f>
        <v/>
      </c>
      <c r="J2204" s="216" t="str">
        <f aca="true">IF(ISERROR($V2204),"",OFFSET('Smelter Look-up'!$I$4,$V2204-4,0))</f>
        <v/>
      </c>
      <c r="K2204" s="217"/>
      <c r="L2204" s="217"/>
      <c r="M2204" s="217"/>
      <c r="N2204" s="217"/>
      <c r="O2204" s="217"/>
      <c r="P2204" s="218"/>
      <c r="Q2204" s="219"/>
      <c r="R2204" s="220" t="str">
        <f aca="true">IF(ISERROR($V2204),"",OFFSET('Smelter Look-up'!$C$4,$V2204-4,0)&amp;"")</f>
        <v/>
      </c>
      <c r="S2204" s="221" t="str">
        <f aca="true">IF(B2204="","",IF(ISERROR(MATCH($E2204,CL,0)),"Unknown",INDIRECT("'C'!$A$"&amp;MATCH($E2204,CL,0)+1)))</f>
        <v/>
      </c>
      <c r="T2204" s="221" t="str">
        <f aca="true">IF(B2204="","",IF(ISERROR(MATCH($J2204,SorP!$B$1:$B$6279,0)),"",INDIRECT("'SorP'!$A$"&amp;MATCH($S2204&amp;$J2204,SorP!C:C,0))))</f>
        <v/>
      </c>
      <c r="U2204" s="222"/>
      <c r="V2204" s="223" t="e">
        <f aca="false">IF(C2204="",NA(),IF(OR(C2204="Smelter not listed",C2204="Smelter not yet identified"),MATCH($B2204&amp;$D2204,'Smelter Look-up'!$J:$J,0),MATCH($B2204&amp;$C2204,'Smelter Look-up'!$J:$J,0)))</f>
        <v>#N/A</v>
      </c>
      <c r="X2204" s="179" t="n">
        <f aca="false">IF(AND(C2204="Smelter not listed",OR(LEN(D2204)=0,LEN(E2204)=0)),1,0)</f>
        <v>0</v>
      </c>
      <c r="AB2204" s="224" t="str">
        <f aca="false">B2204&amp;C2204</f>
        <v/>
      </c>
    </row>
    <row r="2205" s="179" customFormat="true" ht="20.25" hidden="false" customHeight="false" outlineLevel="0" collapsed="false">
      <c r="A2205" s="221"/>
      <c r="B2205" s="211" t="str">
        <f aca="false">IF(LEN(A2205)=0,"",INDEX('Smelter Look-up'!$A:$A,MATCH($A2205,'Smelter Look-up'!$E:$E,0)))</f>
        <v/>
      </c>
      <c r="C2205" s="212" t="str">
        <f aca="false">IF(LEN(A2205)=0,"",INDEX('Smelter Look-up'!$C:$C,MATCH($A2205,'Smelter Look-up'!$E:$E,0)))</f>
        <v/>
      </c>
      <c r="D2205" s="213"/>
      <c r="E2205" s="211" t="str">
        <f aca="true">IF(ISERROR($V2205),"",OFFSET('Smelter Look-up'!$D$4,$V2205-4,0)&amp;"")</f>
        <v/>
      </c>
      <c r="F2205" s="214" t="str">
        <f aca="true">IF(ISERROR($V2205),"",OFFSET('Smelter Look-up'!$E$4,$V2205-4,0))</f>
        <v/>
      </c>
      <c r="G2205" s="214" t="str">
        <f aca="true">IF(C2205=$X$4,IF(ISERROR($V2205),"Enter smelter details","RMI"),IF(ISERROR($V2205),"",OFFSET('Smelter Look-up'!$F$4,$V2205-4,0)))</f>
        <v/>
      </c>
      <c r="H2205" s="215" t="str">
        <f aca="true">IF(ISERROR($V2205),"",OFFSET('Smelter Look-up'!$G$4,$V2205-4,0))</f>
        <v/>
      </c>
      <c r="I2205" s="216" t="str">
        <f aca="true">IF(ISERROR($V2205),"",OFFSET('Smelter Look-up'!$H$4,$V2205-4,0))</f>
        <v/>
      </c>
      <c r="J2205" s="216" t="str">
        <f aca="true">IF(ISERROR($V2205),"",OFFSET('Smelter Look-up'!$I$4,$V2205-4,0))</f>
        <v/>
      </c>
      <c r="K2205" s="217"/>
      <c r="L2205" s="217"/>
      <c r="M2205" s="217"/>
      <c r="N2205" s="217"/>
      <c r="O2205" s="217"/>
      <c r="P2205" s="218"/>
      <c r="Q2205" s="219"/>
      <c r="R2205" s="220" t="str">
        <f aca="true">IF(ISERROR($V2205),"",OFFSET('Smelter Look-up'!$C$4,$V2205-4,0)&amp;"")</f>
        <v/>
      </c>
      <c r="S2205" s="221" t="str">
        <f aca="true">IF(B2205="","",IF(ISERROR(MATCH($E2205,CL,0)),"Unknown",INDIRECT("'C'!$A$"&amp;MATCH($E2205,CL,0)+1)))</f>
        <v/>
      </c>
      <c r="T2205" s="221" t="str">
        <f aca="true">IF(B2205="","",IF(ISERROR(MATCH($J2205,SorP!$B$1:$B$6279,0)),"",INDIRECT("'SorP'!$A$"&amp;MATCH($S2205&amp;$J2205,SorP!C:C,0))))</f>
        <v/>
      </c>
      <c r="U2205" s="222"/>
      <c r="V2205" s="223" t="e">
        <f aca="false">IF(C2205="",NA(),IF(OR(C2205="Smelter not listed",C2205="Smelter not yet identified"),MATCH($B2205&amp;$D2205,'Smelter Look-up'!$J:$J,0),MATCH($B2205&amp;$C2205,'Smelter Look-up'!$J:$J,0)))</f>
        <v>#N/A</v>
      </c>
      <c r="X2205" s="179" t="n">
        <f aca="false">IF(AND(C2205="Smelter not listed",OR(LEN(D2205)=0,LEN(E2205)=0)),1,0)</f>
        <v>0</v>
      </c>
      <c r="AB2205" s="224" t="str">
        <f aca="false">B2205&amp;C2205</f>
        <v/>
      </c>
    </row>
    <row r="2206" s="179" customFormat="true" ht="20.25" hidden="false" customHeight="false" outlineLevel="0" collapsed="false">
      <c r="A2206" s="221"/>
      <c r="B2206" s="211" t="str">
        <f aca="false">IF(LEN(A2206)=0,"",INDEX('Smelter Look-up'!$A:$A,MATCH($A2206,'Smelter Look-up'!$E:$E,0)))</f>
        <v/>
      </c>
      <c r="C2206" s="212" t="str">
        <f aca="false">IF(LEN(A2206)=0,"",INDEX('Smelter Look-up'!$C:$C,MATCH($A2206,'Smelter Look-up'!$E:$E,0)))</f>
        <v/>
      </c>
      <c r="D2206" s="213"/>
      <c r="E2206" s="211" t="str">
        <f aca="true">IF(ISERROR($V2206),"",OFFSET('Smelter Look-up'!$D$4,$V2206-4,0)&amp;"")</f>
        <v/>
      </c>
      <c r="F2206" s="214" t="str">
        <f aca="true">IF(ISERROR($V2206),"",OFFSET('Smelter Look-up'!$E$4,$V2206-4,0))</f>
        <v/>
      </c>
      <c r="G2206" s="214" t="str">
        <f aca="true">IF(C2206=$X$4,IF(ISERROR($V2206),"Enter smelter details","RMI"),IF(ISERROR($V2206),"",OFFSET('Smelter Look-up'!$F$4,$V2206-4,0)))</f>
        <v/>
      </c>
      <c r="H2206" s="215" t="str">
        <f aca="true">IF(ISERROR($V2206),"",OFFSET('Smelter Look-up'!$G$4,$V2206-4,0))</f>
        <v/>
      </c>
      <c r="I2206" s="216" t="str">
        <f aca="true">IF(ISERROR($V2206),"",OFFSET('Smelter Look-up'!$H$4,$V2206-4,0))</f>
        <v/>
      </c>
      <c r="J2206" s="216" t="str">
        <f aca="true">IF(ISERROR($V2206),"",OFFSET('Smelter Look-up'!$I$4,$V2206-4,0))</f>
        <v/>
      </c>
      <c r="K2206" s="217"/>
      <c r="L2206" s="217"/>
      <c r="M2206" s="217"/>
      <c r="N2206" s="217"/>
      <c r="O2206" s="217"/>
      <c r="P2206" s="218"/>
      <c r="Q2206" s="219"/>
      <c r="R2206" s="220" t="str">
        <f aca="true">IF(ISERROR($V2206),"",OFFSET('Smelter Look-up'!$C$4,$V2206-4,0)&amp;"")</f>
        <v/>
      </c>
      <c r="S2206" s="221" t="str">
        <f aca="true">IF(B2206="","",IF(ISERROR(MATCH($E2206,CL,0)),"Unknown",INDIRECT("'C'!$A$"&amp;MATCH($E2206,CL,0)+1)))</f>
        <v/>
      </c>
      <c r="T2206" s="221" t="str">
        <f aca="true">IF(B2206="","",IF(ISERROR(MATCH($J2206,SorP!$B$1:$B$6279,0)),"",INDIRECT("'SorP'!$A$"&amp;MATCH($S2206&amp;$J2206,SorP!C:C,0))))</f>
        <v/>
      </c>
      <c r="U2206" s="222"/>
      <c r="V2206" s="223" t="e">
        <f aca="false">IF(C2206="",NA(),IF(OR(C2206="Smelter not listed",C2206="Smelter not yet identified"),MATCH($B2206&amp;$D2206,'Smelter Look-up'!$J:$J,0),MATCH($B2206&amp;$C2206,'Smelter Look-up'!$J:$J,0)))</f>
        <v>#N/A</v>
      </c>
      <c r="X2206" s="179" t="n">
        <f aca="false">IF(AND(C2206="Smelter not listed",OR(LEN(D2206)=0,LEN(E2206)=0)),1,0)</f>
        <v>0</v>
      </c>
      <c r="AB2206" s="224" t="str">
        <f aca="false">B2206&amp;C2206</f>
        <v/>
      </c>
    </row>
    <row r="2207" s="179" customFormat="true" ht="20.25" hidden="false" customHeight="false" outlineLevel="0" collapsed="false">
      <c r="A2207" s="221"/>
      <c r="B2207" s="211" t="str">
        <f aca="false">IF(LEN(A2207)=0,"",INDEX('Smelter Look-up'!$A:$A,MATCH($A2207,'Smelter Look-up'!$E:$E,0)))</f>
        <v/>
      </c>
      <c r="C2207" s="212" t="str">
        <f aca="false">IF(LEN(A2207)=0,"",INDEX('Smelter Look-up'!$C:$C,MATCH($A2207,'Smelter Look-up'!$E:$E,0)))</f>
        <v/>
      </c>
      <c r="D2207" s="213"/>
      <c r="E2207" s="211" t="str">
        <f aca="true">IF(ISERROR($V2207),"",OFFSET('Smelter Look-up'!$D$4,$V2207-4,0)&amp;"")</f>
        <v/>
      </c>
      <c r="F2207" s="214" t="str">
        <f aca="true">IF(ISERROR($V2207),"",OFFSET('Smelter Look-up'!$E$4,$V2207-4,0))</f>
        <v/>
      </c>
      <c r="G2207" s="214" t="str">
        <f aca="true">IF(C2207=$X$4,IF(ISERROR($V2207),"Enter smelter details","RMI"),IF(ISERROR($V2207),"",OFFSET('Smelter Look-up'!$F$4,$V2207-4,0)))</f>
        <v/>
      </c>
      <c r="H2207" s="215" t="str">
        <f aca="true">IF(ISERROR($V2207),"",OFFSET('Smelter Look-up'!$G$4,$V2207-4,0))</f>
        <v/>
      </c>
      <c r="I2207" s="216" t="str">
        <f aca="true">IF(ISERROR($V2207),"",OFFSET('Smelter Look-up'!$H$4,$V2207-4,0))</f>
        <v/>
      </c>
      <c r="J2207" s="216" t="str">
        <f aca="true">IF(ISERROR($V2207),"",OFFSET('Smelter Look-up'!$I$4,$V2207-4,0))</f>
        <v/>
      </c>
      <c r="K2207" s="217"/>
      <c r="L2207" s="217"/>
      <c r="M2207" s="217"/>
      <c r="N2207" s="217"/>
      <c r="O2207" s="217"/>
      <c r="P2207" s="218"/>
      <c r="Q2207" s="219"/>
      <c r="R2207" s="220" t="str">
        <f aca="true">IF(ISERROR($V2207),"",OFFSET('Smelter Look-up'!$C$4,$V2207-4,0)&amp;"")</f>
        <v/>
      </c>
      <c r="S2207" s="221" t="str">
        <f aca="true">IF(B2207="","",IF(ISERROR(MATCH($E2207,CL,0)),"Unknown",INDIRECT("'C'!$A$"&amp;MATCH($E2207,CL,0)+1)))</f>
        <v/>
      </c>
      <c r="T2207" s="221" t="str">
        <f aca="true">IF(B2207="","",IF(ISERROR(MATCH($J2207,SorP!$B$1:$B$6279,0)),"",INDIRECT("'SorP'!$A$"&amp;MATCH($S2207&amp;$J2207,SorP!C:C,0))))</f>
        <v/>
      </c>
      <c r="U2207" s="222"/>
      <c r="V2207" s="223" t="e">
        <f aca="false">IF(C2207="",NA(),IF(OR(C2207="Smelter not listed",C2207="Smelter not yet identified"),MATCH($B2207&amp;$D2207,'Smelter Look-up'!$J:$J,0),MATCH($B2207&amp;$C2207,'Smelter Look-up'!$J:$J,0)))</f>
        <v>#N/A</v>
      </c>
      <c r="X2207" s="179" t="n">
        <f aca="false">IF(AND(C2207="Smelter not listed",OR(LEN(D2207)=0,LEN(E2207)=0)),1,0)</f>
        <v>0</v>
      </c>
      <c r="AB2207" s="224" t="str">
        <f aca="false">B2207&amp;C2207</f>
        <v/>
      </c>
    </row>
    <row r="2208" s="179" customFormat="true" ht="20.25" hidden="false" customHeight="false" outlineLevel="0" collapsed="false">
      <c r="A2208" s="221"/>
      <c r="B2208" s="211" t="str">
        <f aca="false">IF(LEN(A2208)=0,"",INDEX('Smelter Look-up'!$A:$A,MATCH($A2208,'Smelter Look-up'!$E:$E,0)))</f>
        <v/>
      </c>
      <c r="C2208" s="212" t="str">
        <f aca="false">IF(LEN(A2208)=0,"",INDEX('Smelter Look-up'!$C:$C,MATCH($A2208,'Smelter Look-up'!$E:$E,0)))</f>
        <v/>
      </c>
      <c r="D2208" s="213"/>
      <c r="E2208" s="211" t="str">
        <f aca="true">IF(ISERROR($V2208),"",OFFSET('Smelter Look-up'!$D$4,$V2208-4,0)&amp;"")</f>
        <v/>
      </c>
      <c r="F2208" s="214" t="str">
        <f aca="true">IF(ISERROR($V2208),"",OFFSET('Smelter Look-up'!$E$4,$V2208-4,0))</f>
        <v/>
      </c>
      <c r="G2208" s="214" t="str">
        <f aca="true">IF(C2208=$X$4,IF(ISERROR($V2208),"Enter smelter details","RMI"),IF(ISERROR($V2208),"",OFFSET('Smelter Look-up'!$F$4,$V2208-4,0)))</f>
        <v/>
      </c>
      <c r="H2208" s="215" t="str">
        <f aca="true">IF(ISERROR($V2208),"",OFFSET('Smelter Look-up'!$G$4,$V2208-4,0))</f>
        <v/>
      </c>
      <c r="I2208" s="216" t="str">
        <f aca="true">IF(ISERROR($V2208),"",OFFSET('Smelter Look-up'!$H$4,$V2208-4,0))</f>
        <v/>
      </c>
      <c r="J2208" s="216" t="str">
        <f aca="true">IF(ISERROR($V2208),"",OFFSET('Smelter Look-up'!$I$4,$V2208-4,0))</f>
        <v/>
      </c>
      <c r="K2208" s="217"/>
      <c r="L2208" s="217"/>
      <c r="M2208" s="217"/>
      <c r="N2208" s="217"/>
      <c r="O2208" s="217"/>
      <c r="P2208" s="218"/>
      <c r="Q2208" s="219"/>
      <c r="R2208" s="220" t="str">
        <f aca="true">IF(ISERROR($V2208),"",OFFSET('Smelter Look-up'!$C$4,$V2208-4,0)&amp;"")</f>
        <v/>
      </c>
      <c r="S2208" s="221" t="str">
        <f aca="true">IF(B2208="","",IF(ISERROR(MATCH($E2208,CL,0)),"Unknown",INDIRECT("'C'!$A$"&amp;MATCH($E2208,CL,0)+1)))</f>
        <v/>
      </c>
      <c r="T2208" s="221" t="str">
        <f aca="true">IF(B2208="","",IF(ISERROR(MATCH($J2208,SorP!$B$1:$B$6279,0)),"",INDIRECT("'SorP'!$A$"&amp;MATCH($S2208&amp;$J2208,SorP!C:C,0))))</f>
        <v/>
      </c>
      <c r="U2208" s="222"/>
      <c r="V2208" s="223" t="e">
        <f aca="false">IF(C2208="",NA(),IF(OR(C2208="Smelter not listed",C2208="Smelter not yet identified"),MATCH($B2208&amp;$D2208,'Smelter Look-up'!$J:$J,0),MATCH($B2208&amp;$C2208,'Smelter Look-up'!$J:$J,0)))</f>
        <v>#N/A</v>
      </c>
      <c r="X2208" s="179" t="n">
        <f aca="false">IF(AND(C2208="Smelter not listed",OR(LEN(D2208)=0,LEN(E2208)=0)),1,0)</f>
        <v>0</v>
      </c>
      <c r="AB2208" s="224" t="str">
        <f aca="false">B2208&amp;C2208</f>
        <v/>
      </c>
    </row>
    <row r="2209" s="179" customFormat="true" ht="20.25" hidden="false" customHeight="false" outlineLevel="0" collapsed="false">
      <c r="A2209" s="221"/>
      <c r="B2209" s="211" t="str">
        <f aca="false">IF(LEN(A2209)=0,"",INDEX('Smelter Look-up'!$A:$A,MATCH($A2209,'Smelter Look-up'!$E:$E,0)))</f>
        <v/>
      </c>
      <c r="C2209" s="212" t="str">
        <f aca="false">IF(LEN(A2209)=0,"",INDEX('Smelter Look-up'!$C:$C,MATCH($A2209,'Smelter Look-up'!$E:$E,0)))</f>
        <v/>
      </c>
      <c r="D2209" s="213"/>
      <c r="E2209" s="211" t="str">
        <f aca="true">IF(ISERROR($V2209),"",OFFSET('Smelter Look-up'!$D$4,$V2209-4,0)&amp;"")</f>
        <v/>
      </c>
      <c r="F2209" s="214" t="str">
        <f aca="true">IF(ISERROR($V2209),"",OFFSET('Smelter Look-up'!$E$4,$V2209-4,0))</f>
        <v/>
      </c>
      <c r="G2209" s="214" t="str">
        <f aca="true">IF(C2209=$X$4,IF(ISERROR($V2209),"Enter smelter details","RMI"),IF(ISERROR($V2209),"",OFFSET('Smelter Look-up'!$F$4,$V2209-4,0)))</f>
        <v/>
      </c>
      <c r="H2209" s="215" t="str">
        <f aca="true">IF(ISERROR($V2209),"",OFFSET('Smelter Look-up'!$G$4,$V2209-4,0))</f>
        <v/>
      </c>
      <c r="I2209" s="216" t="str">
        <f aca="true">IF(ISERROR($V2209),"",OFFSET('Smelter Look-up'!$H$4,$V2209-4,0))</f>
        <v/>
      </c>
      <c r="J2209" s="216" t="str">
        <f aca="true">IF(ISERROR($V2209),"",OFFSET('Smelter Look-up'!$I$4,$V2209-4,0))</f>
        <v/>
      </c>
      <c r="K2209" s="217"/>
      <c r="L2209" s="217"/>
      <c r="M2209" s="217"/>
      <c r="N2209" s="217"/>
      <c r="O2209" s="217"/>
      <c r="P2209" s="218"/>
      <c r="Q2209" s="219"/>
      <c r="R2209" s="220" t="str">
        <f aca="true">IF(ISERROR($V2209),"",OFFSET('Smelter Look-up'!$C$4,$V2209-4,0)&amp;"")</f>
        <v/>
      </c>
      <c r="S2209" s="221" t="str">
        <f aca="true">IF(B2209="","",IF(ISERROR(MATCH($E2209,CL,0)),"Unknown",INDIRECT("'C'!$A$"&amp;MATCH($E2209,CL,0)+1)))</f>
        <v/>
      </c>
      <c r="T2209" s="221" t="str">
        <f aca="true">IF(B2209="","",IF(ISERROR(MATCH($J2209,SorP!$B$1:$B$6279,0)),"",INDIRECT("'SorP'!$A$"&amp;MATCH($S2209&amp;$J2209,SorP!C:C,0))))</f>
        <v/>
      </c>
      <c r="U2209" s="222"/>
      <c r="V2209" s="223" t="e">
        <f aca="false">IF(C2209="",NA(),IF(OR(C2209="Smelter not listed",C2209="Smelter not yet identified"),MATCH($B2209&amp;$D2209,'Smelter Look-up'!$J:$J,0),MATCH($B2209&amp;$C2209,'Smelter Look-up'!$J:$J,0)))</f>
        <v>#N/A</v>
      </c>
      <c r="X2209" s="179" t="n">
        <f aca="false">IF(AND(C2209="Smelter not listed",OR(LEN(D2209)=0,LEN(E2209)=0)),1,0)</f>
        <v>0</v>
      </c>
      <c r="AB2209" s="224" t="str">
        <f aca="false">B2209&amp;C2209</f>
        <v/>
      </c>
    </row>
    <row r="2210" s="179" customFormat="true" ht="20.25" hidden="false" customHeight="false" outlineLevel="0" collapsed="false">
      <c r="A2210" s="221"/>
      <c r="B2210" s="211" t="str">
        <f aca="false">IF(LEN(A2210)=0,"",INDEX('Smelter Look-up'!$A:$A,MATCH($A2210,'Smelter Look-up'!$E:$E,0)))</f>
        <v/>
      </c>
      <c r="C2210" s="212" t="str">
        <f aca="false">IF(LEN(A2210)=0,"",INDEX('Smelter Look-up'!$C:$C,MATCH($A2210,'Smelter Look-up'!$E:$E,0)))</f>
        <v/>
      </c>
      <c r="D2210" s="213"/>
      <c r="E2210" s="211" t="str">
        <f aca="true">IF(ISERROR($V2210),"",OFFSET('Smelter Look-up'!$D$4,$V2210-4,0)&amp;"")</f>
        <v/>
      </c>
      <c r="F2210" s="214" t="str">
        <f aca="true">IF(ISERROR($V2210),"",OFFSET('Smelter Look-up'!$E$4,$V2210-4,0))</f>
        <v/>
      </c>
      <c r="G2210" s="214" t="str">
        <f aca="true">IF(C2210=$X$4,IF(ISERROR($V2210),"Enter smelter details","RMI"),IF(ISERROR($V2210),"",OFFSET('Smelter Look-up'!$F$4,$V2210-4,0)))</f>
        <v/>
      </c>
      <c r="H2210" s="215" t="str">
        <f aca="true">IF(ISERROR($V2210),"",OFFSET('Smelter Look-up'!$G$4,$V2210-4,0))</f>
        <v/>
      </c>
      <c r="I2210" s="216" t="str">
        <f aca="true">IF(ISERROR($V2210),"",OFFSET('Smelter Look-up'!$H$4,$V2210-4,0))</f>
        <v/>
      </c>
      <c r="J2210" s="216" t="str">
        <f aca="true">IF(ISERROR($V2210),"",OFFSET('Smelter Look-up'!$I$4,$V2210-4,0))</f>
        <v/>
      </c>
      <c r="K2210" s="217"/>
      <c r="L2210" s="217"/>
      <c r="M2210" s="217"/>
      <c r="N2210" s="217"/>
      <c r="O2210" s="217"/>
      <c r="P2210" s="218"/>
      <c r="Q2210" s="219"/>
      <c r="R2210" s="220" t="str">
        <f aca="true">IF(ISERROR($V2210),"",OFFSET('Smelter Look-up'!$C$4,$V2210-4,0)&amp;"")</f>
        <v/>
      </c>
      <c r="S2210" s="221" t="str">
        <f aca="true">IF(B2210="","",IF(ISERROR(MATCH($E2210,CL,0)),"Unknown",INDIRECT("'C'!$A$"&amp;MATCH($E2210,CL,0)+1)))</f>
        <v/>
      </c>
      <c r="T2210" s="221" t="str">
        <f aca="true">IF(B2210="","",IF(ISERROR(MATCH($J2210,SorP!$B$1:$B$6279,0)),"",INDIRECT("'SorP'!$A$"&amp;MATCH($S2210&amp;$J2210,SorP!C:C,0))))</f>
        <v/>
      </c>
      <c r="U2210" s="222"/>
      <c r="V2210" s="223" t="e">
        <f aca="false">IF(C2210="",NA(),IF(OR(C2210="Smelter not listed",C2210="Smelter not yet identified"),MATCH($B2210&amp;$D2210,'Smelter Look-up'!$J:$J,0),MATCH($B2210&amp;$C2210,'Smelter Look-up'!$J:$J,0)))</f>
        <v>#N/A</v>
      </c>
      <c r="X2210" s="179" t="n">
        <f aca="false">IF(AND(C2210="Smelter not listed",OR(LEN(D2210)=0,LEN(E2210)=0)),1,0)</f>
        <v>0</v>
      </c>
      <c r="AB2210" s="224" t="str">
        <f aca="false">B2210&amp;C2210</f>
        <v/>
      </c>
    </row>
    <row r="2211" s="179" customFormat="true" ht="20.25" hidden="false" customHeight="false" outlineLevel="0" collapsed="false">
      <c r="A2211" s="221"/>
      <c r="B2211" s="211" t="str">
        <f aca="false">IF(LEN(A2211)=0,"",INDEX('Smelter Look-up'!$A:$A,MATCH($A2211,'Smelter Look-up'!$E:$E,0)))</f>
        <v/>
      </c>
      <c r="C2211" s="212" t="str">
        <f aca="false">IF(LEN(A2211)=0,"",INDEX('Smelter Look-up'!$C:$C,MATCH($A2211,'Smelter Look-up'!$E:$E,0)))</f>
        <v/>
      </c>
      <c r="D2211" s="213"/>
      <c r="E2211" s="211" t="str">
        <f aca="true">IF(ISERROR($V2211),"",OFFSET('Smelter Look-up'!$D$4,$V2211-4,0)&amp;"")</f>
        <v/>
      </c>
      <c r="F2211" s="214" t="str">
        <f aca="true">IF(ISERROR($V2211),"",OFFSET('Smelter Look-up'!$E$4,$V2211-4,0))</f>
        <v/>
      </c>
      <c r="G2211" s="214" t="str">
        <f aca="true">IF(C2211=$X$4,IF(ISERROR($V2211),"Enter smelter details","RMI"),IF(ISERROR($V2211),"",OFFSET('Smelter Look-up'!$F$4,$V2211-4,0)))</f>
        <v/>
      </c>
      <c r="H2211" s="215" t="str">
        <f aca="true">IF(ISERROR($V2211),"",OFFSET('Smelter Look-up'!$G$4,$V2211-4,0))</f>
        <v/>
      </c>
      <c r="I2211" s="216" t="str">
        <f aca="true">IF(ISERROR($V2211),"",OFFSET('Smelter Look-up'!$H$4,$V2211-4,0))</f>
        <v/>
      </c>
      <c r="J2211" s="216" t="str">
        <f aca="true">IF(ISERROR($V2211),"",OFFSET('Smelter Look-up'!$I$4,$V2211-4,0))</f>
        <v/>
      </c>
      <c r="K2211" s="217"/>
      <c r="L2211" s="217"/>
      <c r="M2211" s="217"/>
      <c r="N2211" s="217"/>
      <c r="O2211" s="217"/>
      <c r="P2211" s="218"/>
      <c r="Q2211" s="219"/>
      <c r="R2211" s="220" t="str">
        <f aca="true">IF(ISERROR($V2211),"",OFFSET('Smelter Look-up'!$C$4,$V2211-4,0)&amp;"")</f>
        <v/>
      </c>
      <c r="S2211" s="221" t="str">
        <f aca="true">IF(B2211="","",IF(ISERROR(MATCH($E2211,CL,0)),"Unknown",INDIRECT("'C'!$A$"&amp;MATCH($E2211,CL,0)+1)))</f>
        <v/>
      </c>
      <c r="T2211" s="221" t="str">
        <f aca="true">IF(B2211="","",IF(ISERROR(MATCH($J2211,SorP!$B$1:$B$6279,0)),"",INDIRECT("'SorP'!$A$"&amp;MATCH($S2211&amp;$J2211,SorP!C:C,0))))</f>
        <v/>
      </c>
      <c r="U2211" s="222"/>
      <c r="V2211" s="223" t="e">
        <f aca="false">IF(C2211="",NA(),IF(OR(C2211="Smelter not listed",C2211="Smelter not yet identified"),MATCH($B2211&amp;$D2211,'Smelter Look-up'!$J:$J,0),MATCH($B2211&amp;$C2211,'Smelter Look-up'!$J:$J,0)))</f>
        <v>#N/A</v>
      </c>
      <c r="X2211" s="179" t="n">
        <f aca="false">IF(AND(C2211="Smelter not listed",OR(LEN(D2211)=0,LEN(E2211)=0)),1,0)</f>
        <v>0</v>
      </c>
      <c r="AB2211" s="224" t="str">
        <f aca="false">B2211&amp;C2211</f>
        <v/>
      </c>
    </row>
    <row r="2212" s="179" customFormat="true" ht="20.25" hidden="false" customHeight="false" outlineLevel="0" collapsed="false">
      <c r="A2212" s="221"/>
      <c r="B2212" s="211" t="str">
        <f aca="false">IF(LEN(A2212)=0,"",INDEX('Smelter Look-up'!$A:$A,MATCH($A2212,'Smelter Look-up'!$E:$E,0)))</f>
        <v/>
      </c>
      <c r="C2212" s="212" t="str">
        <f aca="false">IF(LEN(A2212)=0,"",INDEX('Smelter Look-up'!$C:$C,MATCH($A2212,'Smelter Look-up'!$E:$E,0)))</f>
        <v/>
      </c>
      <c r="D2212" s="213"/>
      <c r="E2212" s="211" t="str">
        <f aca="true">IF(ISERROR($V2212),"",OFFSET('Smelter Look-up'!$D$4,$V2212-4,0)&amp;"")</f>
        <v/>
      </c>
      <c r="F2212" s="214" t="str">
        <f aca="true">IF(ISERROR($V2212),"",OFFSET('Smelter Look-up'!$E$4,$V2212-4,0))</f>
        <v/>
      </c>
      <c r="G2212" s="214" t="str">
        <f aca="true">IF(C2212=$X$4,IF(ISERROR($V2212),"Enter smelter details","RMI"),IF(ISERROR($V2212),"",OFFSET('Smelter Look-up'!$F$4,$V2212-4,0)))</f>
        <v/>
      </c>
      <c r="H2212" s="215" t="str">
        <f aca="true">IF(ISERROR($V2212),"",OFFSET('Smelter Look-up'!$G$4,$V2212-4,0))</f>
        <v/>
      </c>
      <c r="I2212" s="216" t="str">
        <f aca="true">IF(ISERROR($V2212),"",OFFSET('Smelter Look-up'!$H$4,$V2212-4,0))</f>
        <v/>
      </c>
      <c r="J2212" s="216" t="str">
        <f aca="true">IF(ISERROR($V2212),"",OFFSET('Smelter Look-up'!$I$4,$V2212-4,0))</f>
        <v/>
      </c>
      <c r="K2212" s="217"/>
      <c r="L2212" s="217"/>
      <c r="M2212" s="217"/>
      <c r="N2212" s="217"/>
      <c r="O2212" s="217"/>
      <c r="P2212" s="218"/>
      <c r="Q2212" s="219"/>
      <c r="R2212" s="220" t="str">
        <f aca="true">IF(ISERROR($V2212),"",OFFSET('Smelter Look-up'!$C$4,$V2212-4,0)&amp;"")</f>
        <v/>
      </c>
      <c r="S2212" s="221" t="str">
        <f aca="true">IF(B2212="","",IF(ISERROR(MATCH($E2212,CL,0)),"Unknown",INDIRECT("'C'!$A$"&amp;MATCH($E2212,CL,0)+1)))</f>
        <v/>
      </c>
      <c r="T2212" s="221" t="str">
        <f aca="true">IF(B2212="","",IF(ISERROR(MATCH($J2212,SorP!$B$1:$B$6279,0)),"",INDIRECT("'SorP'!$A$"&amp;MATCH($S2212&amp;$J2212,SorP!C:C,0))))</f>
        <v/>
      </c>
      <c r="U2212" s="222"/>
      <c r="V2212" s="223" t="e">
        <f aca="false">IF(C2212="",NA(),IF(OR(C2212="Smelter not listed",C2212="Smelter not yet identified"),MATCH($B2212&amp;$D2212,'Smelter Look-up'!$J:$J,0),MATCH($B2212&amp;$C2212,'Smelter Look-up'!$J:$J,0)))</f>
        <v>#N/A</v>
      </c>
      <c r="X2212" s="179" t="n">
        <f aca="false">IF(AND(C2212="Smelter not listed",OR(LEN(D2212)=0,LEN(E2212)=0)),1,0)</f>
        <v>0</v>
      </c>
      <c r="AB2212" s="224" t="str">
        <f aca="false">B2212&amp;C2212</f>
        <v/>
      </c>
    </row>
    <row r="2213" s="179" customFormat="true" ht="20.25" hidden="false" customHeight="false" outlineLevel="0" collapsed="false">
      <c r="A2213" s="221"/>
      <c r="B2213" s="211" t="str">
        <f aca="false">IF(LEN(A2213)=0,"",INDEX('Smelter Look-up'!$A:$A,MATCH($A2213,'Smelter Look-up'!$E:$E,0)))</f>
        <v/>
      </c>
      <c r="C2213" s="212" t="str">
        <f aca="false">IF(LEN(A2213)=0,"",INDEX('Smelter Look-up'!$C:$C,MATCH($A2213,'Smelter Look-up'!$E:$E,0)))</f>
        <v/>
      </c>
      <c r="D2213" s="213"/>
      <c r="E2213" s="211" t="str">
        <f aca="true">IF(ISERROR($V2213),"",OFFSET('Smelter Look-up'!$D$4,$V2213-4,0)&amp;"")</f>
        <v/>
      </c>
      <c r="F2213" s="214" t="str">
        <f aca="true">IF(ISERROR($V2213),"",OFFSET('Smelter Look-up'!$E$4,$V2213-4,0))</f>
        <v/>
      </c>
      <c r="G2213" s="214" t="str">
        <f aca="true">IF(C2213=$X$4,IF(ISERROR($V2213),"Enter smelter details","RMI"),IF(ISERROR($V2213),"",OFFSET('Smelter Look-up'!$F$4,$V2213-4,0)))</f>
        <v/>
      </c>
      <c r="H2213" s="215" t="str">
        <f aca="true">IF(ISERROR($V2213),"",OFFSET('Smelter Look-up'!$G$4,$V2213-4,0))</f>
        <v/>
      </c>
      <c r="I2213" s="216" t="str">
        <f aca="true">IF(ISERROR($V2213),"",OFFSET('Smelter Look-up'!$H$4,$V2213-4,0))</f>
        <v/>
      </c>
      <c r="J2213" s="216" t="str">
        <f aca="true">IF(ISERROR($V2213),"",OFFSET('Smelter Look-up'!$I$4,$V2213-4,0))</f>
        <v/>
      </c>
      <c r="K2213" s="217"/>
      <c r="L2213" s="217"/>
      <c r="M2213" s="217"/>
      <c r="N2213" s="217"/>
      <c r="O2213" s="217"/>
      <c r="P2213" s="218"/>
      <c r="Q2213" s="219"/>
      <c r="R2213" s="220" t="str">
        <f aca="true">IF(ISERROR($V2213),"",OFFSET('Smelter Look-up'!$C$4,$V2213-4,0)&amp;"")</f>
        <v/>
      </c>
      <c r="S2213" s="221" t="str">
        <f aca="true">IF(B2213="","",IF(ISERROR(MATCH($E2213,CL,0)),"Unknown",INDIRECT("'C'!$A$"&amp;MATCH($E2213,CL,0)+1)))</f>
        <v/>
      </c>
      <c r="T2213" s="221" t="str">
        <f aca="true">IF(B2213="","",IF(ISERROR(MATCH($J2213,SorP!$B$1:$B$6279,0)),"",INDIRECT("'SorP'!$A$"&amp;MATCH($S2213&amp;$J2213,SorP!C:C,0))))</f>
        <v/>
      </c>
      <c r="U2213" s="222"/>
      <c r="V2213" s="223" t="e">
        <f aca="false">IF(C2213="",NA(),IF(OR(C2213="Smelter not listed",C2213="Smelter not yet identified"),MATCH($B2213&amp;$D2213,'Smelter Look-up'!$J:$J,0),MATCH($B2213&amp;$C2213,'Smelter Look-up'!$J:$J,0)))</f>
        <v>#N/A</v>
      </c>
      <c r="X2213" s="179" t="n">
        <f aca="false">IF(AND(C2213="Smelter not listed",OR(LEN(D2213)=0,LEN(E2213)=0)),1,0)</f>
        <v>0</v>
      </c>
      <c r="AB2213" s="224" t="str">
        <f aca="false">B2213&amp;C2213</f>
        <v/>
      </c>
    </row>
    <row r="2214" s="179" customFormat="true" ht="20.25" hidden="false" customHeight="false" outlineLevel="0" collapsed="false">
      <c r="A2214" s="221"/>
      <c r="B2214" s="211" t="str">
        <f aca="false">IF(LEN(A2214)=0,"",INDEX('Smelter Look-up'!$A:$A,MATCH($A2214,'Smelter Look-up'!$E:$E,0)))</f>
        <v/>
      </c>
      <c r="C2214" s="212" t="str">
        <f aca="false">IF(LEN(A2214)=0,"",INDEX('Smelter Look-up'!$C:$C,MATCH($A2214,'Smelter Look-up'!$E:$E,0)))</f>
        <v/>
      </c>
      <c r="D2214" s="213"/>
      <c r="E2214" s="211" t="str">
        <f aca="true">IF(ISERROR($V2214),"",OFFSET('Smelter Look-up'!$D$4,$V2214-4,0)&amp;"")</f>
        <v/>
      </c>
      <c r="F2214" s="214" t="str">
        <f aca="true">IF(ISERROR($V2214),"",OFFSET('Smelter Look-up'!$E$4,$V2214-4,0))</f>
        <v/>
      </c>
      <c r="G2214" s="214" t="str">
        <f aca="true">IF(C2214=$X$4,IF(ISERROR($V2214),"Enter smelter details","RMI"),IF(ISERROR($V2214),"",OFFSET('Smelter Look-up'!$F$4,$V2214-4,0)))</f>
        <v/>
      </c>
      <c r="H2214" s="215" t="str">
        <f aca="true">IF(ISERROR($V2214),"",OFFSET('Smelter Look-up'!$G$4,$V2214-4,0))</f>
        <v/>
      </c>
      <c r="I2214" s="216" t="str">
        <f aca="true">IF(ISERROR($V2214),"",OFFSET('Smelter Look-up'!$H$4,$V2214-4,0))</f>
        <v/>
      </c>
      <c r="J2214" s="216" t="str">
        <f aca="true">IF(ISERROR($V2214),"",OFFSET('Smelter Look-up'!$I$4,$V2214-4,0))</f>
        <v/>
      </c>
      <c r="K2214" s="217"/>
      <c r="L2214" s="217"/>
      <c r="M2214" s="217"/>
      <c r="N2214" s="217"/>
      <c r="O2214" s="217"/>
      <c r="P2214" s="218"/>
      <c r="Q2214" s="219"/>
      <c r="R2214" s="220" t="str">
        <f aca="true">IF(ISERROR($V2214),"",OFFSET('Smelter Look-up'!$C$4,$V2214-4,0)&amp;"")</f>
        <v/>
      </c>
      <c r="S2214" s="221" t="str">
        <f aca="true">IF(B2214="","",IF(ISERROR(MATCH($E2214,CL,0)),"Unknown",INDIRECT("'C'!$A$"&amp;MATCH($E2214,CL,0)+1)))</f>
        <v/>
      </c>
      <c r="T2214" s="221" t="str">
        <f aca="true">IF(B2214="","",IF(ISERROR(MATCH($J2214,SorP!$B$1:$B$6279,0)),"",INDIRECT("'SorP'!$A$"&amp;MATCH($S2214&amp;$J2214,SorP!C:C,0))))</f>
        <v/>
      </c>
      <c r="U2214" s="222"/>
      <c r="V2214" s="223" t="e">
        <f aca="false">IF(C2214="",NA(),IF(OR(C2214="Smelter not listed",C2214="Smelter not yet identified"),MATCH($B2214&amp;$D2214,'Smelter Look-up'!$J:$J,0),MATCH($B2214&amp;$C2214,'Smelter Look-up'!$J:$J,0)))</f>
        <v>#N/A</v>
      </c>
      <c r="X2214" s="179" t="n">
        <f aca="false">IF(AND(C2214="Smelter not listed",OR(LEN(D2214)=0,LEN(E2214)=0)),1,0)</f>
        <v>0</v>
      </c>
      <c r="AB2214" s="224" t="str">
        <f aca="false">B2214&amp;C2214</f>
        <v/>
      </c>
    </row>
    <row r="2215" s="179" customFormat="true" ht="20.25" hidden="false" customHeight="false" outlineLevel="0" collapsed="false">
      <c r="A2215" s="221"/>
      <c r="B2215" s="211" t="str">
        <f aca="false">IF(LEN(A2215)=0,"",INDEX('Smelter Look-up'!$A:$A,MATCH($A2215,'Smelter Look-up'!$E:$E,0)))</f>
        <v/>
      </c>
      <c r="C2215" s="212" t="str">
        <f aca="false">IF(LEN(A2215)=0,"",INDEX('Smelter Look-up'!$C:$C,MATCH($A2215,'Smelter Look-up'!$E:$E,0)))</f>
        <v/>
      </c>
      <c r="D2215" s="213"/>
      <c r="E2215" s="211" t="str">
        <f aca="true">IF(ISERROR($V2215),"",OFFSET('Smelter Look-up'!$D$4,$V2215-4,0)&amp;"")</f>
        <v/>
      </c>
      <c r="F2215" s="214" t="str">
        <f aca="true">IF(ISERROR($V2215),"",OFFSET('Smelter Look-up'!$E$4,$V2215-4,0))</f>
        <v/>
      </c>
      <c r="G2215" s="214" t="str">
        <f aca="true">IF(C2215=$X$4,IF(ISERROR($V2215),"Enter smelter details","RMI"),IF(ISERROR($V2215),"",OFFSET('Smelter Look-up'!$F$4,$V2215-4,0)))</f>
        <v/>
      </c>
      <c r="H2215" s="215" t="str">
        <f aca="true">IF(ISERROR($V2215),"",OFFSET('Smelter Look-up'!$G$4,$V2215-4,0))</f>
        <v/>
      </c>
      <c r="I2215" s="216" t="str">
        <f aca="true">IF(ISERROR($V2215),"",OFFSET('Smelter Look-up'!$H$4,$V2215-4,0))</f>
        <v/>
      </c>
      <c r="J2215" s="216" t="str">
        <f aca="true">IF(ISERROR($V2215),"",OFFSET('Smelter Look-up'!$I$4,$V2215-4,0))</f>
        <v/>
      </c>
      <c r="K2215" s="217"/>
      <c r="L2215" s="217"/>
      <c r="M2215" s="217"/>
      <c r="N2215" s="217"/>
      <c r="O2215" s="217"/>
      <c r="P2215" s="218"/>
      <c r="Q2215" s="219"/>
      <c r="R2215" s="220" t="str">
        <f aca="true">IF(ISERROR($V2215),"",OFFSET('Smelter Look-up'!$C$4,$V2215-4,0)&amp;"")</f>
        <v/>
      </c>
      <c r="S2215" s="221" t="str">
        <f aca="true">IF(B2215="","",IF(ISERROR(MATCH($E2215,CL,0)),"Unknown",INDIRECT("'C'!$A$"&amp;MATCH($E2215,CL,0)+1)))</f>
        <v/>
      </c>
      <c r="T2215" s="221" t="str">
        <f aca="true">IF(B2215="","",IF(ISERROR(MATCH($J2215,SorP!$B$1:$B$6279,0)),"",INDIRECT("'SorP'!$A$"&amp;MATCH($S2215&amp;$J2215,SorP!C:C,0))))</f>
        <v/>
      </c>
      <c r="U2215" s="222"/>
      <c r="V2215" s="223" t="e">
        <f aca="false">IF(C2215="",NA(),IF(OR(C2215="Smelter not listed",C2215="Smelter not yet identified"),MATCH($B2215&amp;$D2215,'Smelter Look-up'!$J:$J,0),MATCH($B2215&amp;$C2215,'Smelter Look-up'!$J:$J,0)))</f>
        <v>#N/A</v>
      </c>
      <c r="X2215" s="179" t="n">
        <f aca="false">IF(AND(C2215="Smelter not listed",OR(LEN(D2215)=0,LEN(E2215)=0)),1,0)</f>
        <v>0</v>
      </c>
      <c r="AB2215" s="224" t="str">
        <f aca="false">B2215&amp;C2215</f>
        <v/>
      </c>
    </row>
    <row r="2216" s="179" customFormat="true" ht="20.25" hidden="false" customHeight="false" outlineLevel="0" collapsed="false">
      <c r="A2216" s="221"/>
      <c r="B2216" s="211" t="str">
        <f aca="false">IF(LEN(A2216)=0,"",INDEX('Smelter Look-up'!$A:$A,MATCH($A2216,'Smelter Look-up'!$E:$E,0)))</f>
        <v/>
      </c>
      <c r="C2216" s="212" t="str">
        <f aca="false">IF(LEN(A2216)=0,"",INDEX('Smelter Look-up'!$C:$C,MATCH($A2216,'Smelter Look-up'!$E:$E,0)))</f>
        <v/>
      </c>
      <c r="D2216" s="213"/>
      <c r="E2216" s="211" t="str">
        <f aca="true">IF(ISERROR($V2216),"",OFFSET('Smelter Look-up'!$D$4,$V2216-4,0)&amp;"")</f>
        <v/>
      </c>
      <c r="F2216" s="214" t="str">
        <f aca="true">IF(ISERROR($V2216),"",OFFSET('Smelter Look-up'!$E$4,$V2216-4,0))</f>
        <v/>
      </c>
      <c r="G2216" s="214" t="str">
        <f aca="true">IF(C2216=$X$4,IF(ISERROR($V2216),"Enter smelter details","RMI"),IF(ISERROR($V2216),"",OFFSET('Smelter Look-up'!$F$4,$V2216-4,0)))</f>
        <v/>
      </c>
      <c r="H2216" s="215" t="str">
        <f aca="true">IF(ISERROR($V2216),"",OFFSET('Smelter Look-up'!$G$4,$V2216-4,0))</f>
        <v/>
      </c>
      <c r="I2216" s="216" t="str">
        <f aca="true">IF(ISERROR($V2216),"",OFFSET('Smelter Look-up'!$H$4,$V2216-4,0))</f>
        <v/>
      </c>
      <c r="J2216" s="216" t="str">
        <f aca="true">IF(ISERROR($V2216),"",OFFSET('Smelter Look-up'!$I$4,$V2216-4,0))</f>
        <v/>
      </c>
      <c r="K2216" s="217"/>
      <c r="L2216" s="217"/>
      <c r="M2216" s="217"/>
      <c r="N2216" s="217"/>
      <c r="O2216" s="217"/>
      <c r="P2216" s="218"/>
      <c r="Q2216" s="219"/>
      <c r="R2216" s="220" t="str">
        <f aca="true">IF(ISERROR($V2216),"",OFFSET('Smelter Look-up'!$C$4,$V2216-4,0)&amp;"")</f>
        <v/>
      </c>
      <c r="S2216" s="221" t="str">
        <f aca="true">IF(B2216="","",IF(ISERROR(MATCH($E2216,CL,0)),"Unknown",INDIRECT("'C'!$A$"&amp;MATCH($E2216,CL,0)+1)))</f>
        <v/>
      </c>
      <c r="T2216" s="221" t="str">
        <f aca="true">IF(B2216="","",IF(ISERROR(MATCH($J2216,SorP!$B$1:$B$6279,0)),"",INDIRECT("'SorP'!$A$"&amp;MATCH($S2216&amp;$J2216,SorP!C:C,0))))</f>
        <v/>
      </c>
      <c r="U2216" s="222"/>
      <c r="V2216" s="223" t="e">
        <f aca="false">IF(C2216="",NA(),IF(OR(C2216="Smelter not listed",C2216="Smelter not yet identified"),MATCH($B2216&amp;$D2216,'Smelter Look-up'!$J:$J,0),MATCH($B2216&amp;$C2216,'Smelter Look-up'!$J:$J,0)))</f>
        <v>#N/A</v>
      </c>
      <c r="X2216" s="179" t="n">
        <f aca="false">IF(AND(C2216="Smelter not listed",OR(LEN(D2216)=0,LEN(E2216)=0)),1,0)</f>
        <v>0</v>
      </c>
      <c r="AB2216" s="224" t="str">
        <f aca="false">B2216&amp;C2216</f>
        <v/>
      </c>
    </row>
    <row r="2217" s="179" customFormat="true" ht="20.25" hidden="false" customHeight="false" outlineLevel="0" collapsed="false">
      <c r="A2217" s="221"/>
      <c r="B2217" s="211" t="str">
        <f aca="false">IF(LEN(A2217)=0,"",INDEX('Smelter Look-up'!$A:$A,MATCH($A2217,'Smelter Look-up'!$E:$E,0)))</f>
        <v/>
      </c>
      <c r="C2217" s="212" t="str">
        <f aca="false">IF(LEN(A2217)=0,"",INDEX('Smelter Look-up'!$C:$C,MATCH($A2217,'Smelter Look-up'!$E:$E,0)))</f>
        <v/>
      </c>
      <c r="D2217" s="213"/>
      <c r="E2217" s="211" t="str">
        <f aca="true">IF(ISERROR($V2217),"",OFFSET('Smelter Look-up'!$D$4,$V2217-4,0)&amp;"")</f>
        <v/>
      </c>
      <c r="F2217" s="214" t="str">
        <f aca="true">IF(ISERROR($V2217),"",OFFSET('Smelter Look-up'!$E$4,$V2217-4,0))</f>
        <v/>
      </c>
      <c r="G2217" s="214" t="str">
        <f aca="true">IF(C2217=$X$4,IF(ISERROR($V2217),"Enter smelter details","RMI"),IF(ISERROR($V2217),"",OFFSET('Smelter Look-up'!$F$4,$V2217-4,0)))</f>
        <v/>
      </c>
      <c r="H2217" s="215" t="str">
        <f aca="true">IF(ISERROR($V2217),"",OFFSET('Smelter Look-up'!$G$4,$V2217-4,0))</f>
        <v/>
      </c>
      <c r="I2217" s="216" t="str">
        <f aca="true">IF(ISERROR($V2217),"",OFFSET('Smelter Look-up'!$H$4,$V2217-4,0))</f>
        <v/>
      </c>
      <c r="J2217" s="216" t="str">
        <f aca="true">IF(ISERROR($V2217),"",OFFSET('Smelter Look-up'!$I$4,$V2217-4,0))</f>
        <v/>
      </c>
      <c r="K2217" s="217"/>
      <c r="L2217" s="217"/>
      <c r="M2217" s="217"/>
      <c r="N2217" s="217"/>
      <c r="O2217" s="217"/>
      <c r="P2217" s="218"/>
      <c r="Q2217" s="219"/>
      <c r="R2217" s="220" t="str">
        <f aca="true">IF(ISERROR($V2217),"",OFFSET('Smelter Look-up'!$C$4,$V2217-4,0)&amp;"")</f>
        <v/>
      </c>
      <c r="S2217" s="221" t="str">
        <f aca="true">IF(B2217="","",IF(ISERROR(MATCH($E2217,CL,0)),"Unknown",INDIRECT("'C'!$A$"&amp;MATCH($E2217,CL,0)+1)))</f>
        <v/>
      </c>
      <c r="T2217" s="221" t="str">
        <f aca="true">IF(B2217="","",IF(ISERROR(MATCH($J2217,SorP!$B$1:$B$6279,0)),"",INDIRECT("'SorP'!$A$"&amp;MATCH($S2217&amp;$J2217,SorP!C:C,0))))</f>
        <v/>
      </c>
      <c r="U2217" s="222"/>
      <c r="V2217" s="223" t="e">
        <f aca="false">IF(C2217="",NA(),IF(OR(C2217="Smelter not listed",C2217="Smelter not yet identified"),MATCH($B2217&amp;$D2217,'Smelter Look-up'!$J:$J,0),MATCH($B2217&amp;$C2217,'Smelter Look-up'!$J:$J,0)))</f>
        <v>#N/A</v>
      </c>
      <c r="X2217" s="179" t="n">
        <f aca="false">IF(AND(C2217="Smelter not listed",OR(LEN(D2217)=0,LEN(E2217)=0)),1,0)</f>
        <v>0</v>
      </c>
      <c r="AB2217" s="224" t="str">
        <f aca="false">B2217&amp;C2217</f>
        <v/>
      </c>
    </row>
    <row r="2218" s="179" customFormat="true" ht="20.25" hidden="false" customHeight="false" outlineLevel="0" collapsed="false">
      <c r="A2218" s="221"/>
      <c r="B2218" s="211" t="str">
        <f aca="false">IF(LEN(A2218)=0,"",INDEX('Smelter Look-up'!$A:$A,MATCH($A2218,'Smelter Look-up'!$E:$E,0)))</f>
        <v/>
      </c>
      <c r="C2218" s="212" t="str">
        <f aca="false">IF(LEN(A2218)=0,"",INDEX('Smelter Look-up'!$C:$C,MATCH($A2218,'Smelter Look-up'!$E:$E,0)))</f>
        <v/>
      </c>
      <c r="D2218" s="213"/>
      <c r="E2218" s="211" t="str">
        <f aca="true">IF(ISERROR($V2218),"",OFFSET('Smelter Look-up'!$D$4,$V2218-4,0)&amp;"")</f>
        <v/>
      </c>
      <c r="F2218" s="214" t="str">
        <f aca="true">IF(ISERROR($V2218),"",OFFSET('Smelter Look-up'!$E$4,$V2218-4,0))</f>
        <v/>
      </c>
      <c r="G2218" s="214" t="str">
        <f aca="true">IF(C2218=$X$4,IF(ISERROR($V2218),"Enter smelter details","RMI"),IF(ISERROR($V2218),"",OFFSET('Smelter Look-up'!$F$4,$V2218-4,0)))</f>
        <v/>
      </c>
      <c r="H2218" s="215" t="str">
        <f aca="true">IF(ISERROR($V2218),"",OFFSET('Smelter Look-up'!$G$4,$V2218-4,0))</f>
        <v/>
      </c>
      <c r="I2218" s="216" t="str">
        <f aca="true">IF(ISERROR($V2218),"",OFFSET('Smelter Look-up'!$H$4,$V2218-4,0))</f>
        <v/>
      </c>
      <c r="J2218" s="216" t="str">
        <f aca="true">IF(ISERROR($V2218),"",OFFSET('Smelter Look-up'!$I$4,$V2218-4,0))</f>
        <v/>
      </c>
      <c r="K2218" s="217"/>
      <c r="L2218" s="217"/>
      <c r="M2218" s="217"/>
      <c r="N2218" s="217"/>
      <c r="O2218" s="217"/>
      <c r="P2218" s="218"/>
      <c r="Q2218" s="219"/>
      <c r="R2218" s="220" t="str">
        <f aca="true">IF(ISERROR($V2218),"",OFFSET('Smelter Look-up'!$C$4,$V2218-4,0)&amp;"")</f>
        <v/>
      </c>
      <c r="S2218" s="221" t="str">
        <f aca="true">IF(B2218="","",IF(ISERROR(MATCH($E2218,CL,0)),"Unknown",INDIRECT("'C'!$A$"&amp;MATCH($E2218,CL,0)+1)))</f>
        <v/>
      </c>
      <c r="T2218" s="221" t="str">
        <f aca="true">IF(B2218="","",IF(ISERROR(MATCH($J2218,SorP!$B$1:$B$6279,0)),"",INDIRECT("'SorP'!$A$"&amp;MATCH($S2218&amp;$J2218,SorP!C:C,0))))</f>
        <v/>
      </c>
      <c r="U2218" s="222"/>
      <c r="V2218" s="223" t="e">
        <f aca="false">IF(C2218="",NA(),IF(OR(C2218="Smelter not listed",C2218="Smelter not yet identified"),MATCH($B2218&amp;$D2218,'Smelter Look-up'!$J:$J,0),MATCH($B2218&amp;$C2218,'Smelter Look-up'!$J:$J,0)))</f>
        <v>#N/A</v>
      </c>
      <c r="X2218" s="179" t="n">
        <f aca="false">IF(AND(C2218="Smelter not listed",OR(LEN(D2218)=0,LEN(E2218)=0)),1,0)</f>
        <v>0</v>
      </c>
      <c r="AB2218" s="224" t="str">
        <f aca="false">B2218&amp;C2218</f>
        <v/>
      </c>
    </row>
    <row r="2219" s="179" customFormat="true" ht="20.25" hidden="false" customHeight="false" outlineLevel="0" collapsed="false">
      <c r="A2219" s="221"/>
      <c r="B2219" s="211" t="str">
        <f aca="false">IF(LEN(A2219)=0,"",INDEX('Smelter Look-up'!$A:$A,MATCH($A2219,'Smelter Look-up'!$E:$E,0)))</f>
        <v/>
      </c>
      <c r="C2219" s="212" t="str">
        <f aca="false">IF(LEN(A2219)=0,"",INDEX('Smelter Look-up'!$C:$C,MATCH($A2219,'Smelter Look-up'!$E:$E,0)))</f>
        <v/>
      </c>
      <c r="D2219" s="213"/>
      <c r="E2219" s="211" t="str">
        <f aca="true">IF(ISERROR($V2219),"",OFFSET('Smelter Look-up'!$D$4,$V2219-4,0)&amp;"")</f>
        <v/>
      </c>
      <c r="F2219" s="214" t="str">
        <f aca="true">IF(ISERROR($V2219),"",OFFSET('Smelter Look-up'!$E$4,$V2219-4,0))</f>
        <v/>
      </c>
      <c r="G2219" s="214" t="str">
        <f aca="true">IF(C2219=$X$4,IF(ISERROR($V2219),"Enter smelter details","RMI"),IF(ISERROR($V2219),"",OFFSET('Smelter Look-up'!$F$4,$V2219-4,0)))</f>
        <v/>
      </c>
      <c r="H2219" s="215" t="str">
        <f aca="true">IF(ISERROR($V2219),"",OFFSET('Smelter Look-up'!$G$4,$V2219-4,0))</f>
        <v/>
      </c>
      <c r="I2219" s="216" t="str">
        <f aca="true">IF(ISERROR($V2219),"",OFFSET('Smelter Look-up'!$H$4,$V2219-4,0))</f>
        <v/>
      </c>
      <c r="J2219" s="216" t="str">
        <f aca="true">IF(ISERROR($V2219),"",OFFSET('Smelter Look-up'!$I$4,$V2219-4,0))</f>
        <v/>
      </c>
      <c r="K2219" s="217"/>
      <c r="L2219" s="217"/>
      <c r="M2219" s="217"/>
      <c r="N2219" s="217"/>
      <c r="O2219" s="217"/>
      <c r="P2219" s="218"/>
      <c r="Q2219" s="219"/>
      <c r="R2219" s="220" t="str">
        <f aca="true">IF(ISERROR($V2219),"",OFFSET('Smelter Look-up'!$C$4,$V2219-4,0)&amp;"")</f>
        <v/>
      </c>
      <c r="S2219" s="221" t="str">
        <f aca="true">IF(B2219="","",IF(ISERROR(MATCH($E2219,CL,0)),"Unknown",INDIRECT("'C'!$A$"&amp;MATCH($E2219,CL,0)+1)))</f>
        <v/>
      </c>
      <c r="T2219" s="221" t="str">
        <f aca="true">IF(B2219="","",IF(ISERROR(MATCH($J2219,SorP!$B$1:$B$6279,0)),"",INDIRECT("'SorP'!$A$"&amp;MATCH($S2219&amp;$J2219,SorP!C:C,0))))</f>
        <v/>
      </c>
      <c r="U2219" s="222"/>
      <c r="V2219" s="223" t="e">
        <f aca="false">IF(C2219="",NA(),IF(OR(C2219="Smelter not listed",C2219="Smelter not yet identified"),MATCH($B2219&amp;$D2219,'Smelter Look-up'!$J:$J,0),MATCH($B2219&amp;$C2219,'Smelter Look-up'!$J:$J,0)))</f>
        <v>#N/A</v>
      </c>
      <c r="X2219" s="179" t="n">
        <f aca="false">IF(AND(C2219="Smelter not listed",OR(LEN(D2219)=0,LEN(E2219)=0)),1,0)</f>
        <v>0</v>
      </c>
      <c r="AB2219" s="224" t="str">
        <f aca="false">B2219&amp;C2219</f>
        <v/>
      </c>
    </row>
    <row r="2220" s="179" customFormat="true" ht="20.25" hidden="false" customHeight="false" outlineLevel="0" collapsed="false">
      <c r="A2220" s="221"/>
      <c r="B2220" s="211" t="str">
        <f aca="false">IF(LEN(A2220)=0,"",INDEX('Smelter Look-up'!$A:$A,MATCH($A2220,'Smelter Look-up'!$E:$E,0)))</f>
        <v/>
      </c>
      <c r="C2220" s="212" t="str">
        <f aca="false">IF(LEN(A2220)=0,"",INDEX('Smelter Look-up'!$C:$C,MATCH($A2220,'Smelter Look-up'!$E:$E,0)))</f>
        <v/>
      </c>
      <c r="D2220" s="213"/>
      <c r="E2220" s="211" t="str">
        <f aca="true">IF(ISERROR($V2220),"",OFFSET('Smelter Look-up'!$D$4,$V2220-4,0)&amp;"")</f>
        <v/>
      </c>
      <c r="F2220" s="214" t="str">
        <f aca="true">IF(ISERROR($V2220),"",OFFSET('Smelter Look-up'!$E$4,$V2220-4,0))</f>
        <v/>
      </c>
      <c r="G2220" s="214" t="str">
        <f aca="true">IF(C2220=$X$4,IF(ISERROR($V2220),"Enter smelter details","RMI"),IF(ISERROR($V2220),"",OFFSET('Smelter Look-up'!$F$4,$V2220-4,0)))</f>
        <v/>
      </c>
      <c r="H2220" s="215" t="str">
        <f aca="true">IF(ISERROR($V2220),"",OFFSET('Smelter Look-up'!$G$4,$V2220-4,0))</f>
        <v/>
      </c>
      <c r="I2220" s="216" t="str">
        <f aca="true">IF(ISERROR($V2220),"",OFFSET('Smelter Look-up'!$H$4,$V2220-4,0))</f>
        <v/>
      </c>
      <c r="J2220" s="216" t="str">
        <f aca="true">IF(ISERROR($V2220),"",OFFSET('Smelter Look-up'!$I$4,$V2220-4,0))</f>
        <v/>
      </c>
      <c r="K2220" s="217"/>
      <c r="L2220" s="217"/>
      <c r="M2220" s="217"/>
      <c r="N2220" s="217"/>
      <c r="O2220" s="217"/>
      <c r="P2220" s="218"/>
      <c r="Q2220" s="219"/>
      <c r="R2220" s="220" t="str">
        <f aca="true">IF(ISERROR($V2220),"",OFFSET('Smelter Look-up'!$C$4,$V2220-4,0)&amp;"")</f>
        <v/>
      </c>
      <c r="S2220" s="221" t="str">
        <f aca="true">IF(B2220="","",IF(ISERROR(MATCH($E2220,CL,0)),"Unknown",INDIRECT("'C'!$A$"&amp;MATCH($E2220,CL,0)+1)))</f>
        <v/>
      </c>
      <c r="T2220" s="221" t="str">
        <f aca="true">IF(B2220="","",IF(ISERROR(MATCH($J2220,SorP!$B$1:$B$6279,0)),"",INDIRECT("'SorP'!$A$"&amp;MATCH($S2220&amp;$J2220,SorP!C:C,0))))</f>
        <v/>
      </c>
      <c r="U2220" s="222"/>
      <c r="V2220" s="223" t="e">
        <f aca="false">IF(C2220="",NA(),IF(OR(C2220="Smelter not listed",C2220="Smelter not yet identified"),MATCH($B2220&amp;$D2220,'Smelter Look-up'!$J:$J,0),MATCH($B2220&amp;$C2220,'Smelter Look-up'!$J:$J,0)))</f>
        <v>#N/A</v>
      </c>
      <c r="X2220" s="179" t="n">
        <f aca="false">IF(AND(C2220="Smelter not listed",OR(LEN(D2220)=0,LEN(E2220)=0)),1,0)</f>
        <v>0</v>
      </c>
      <c r="AB2220" s="224" t="str">
        <f aca="false">B2220&amp;C2220</f>
        <v/>
      </c>
    </row>
    <row r="2221" s="179" customFormat="true" ht="20.25" hidden="false" customHeight="false" outlineLevel="0" collapsed="false">
      <c r="A2221" s="221"/>
      <c r="B2221" s="211" t="str">
        <f aca="false">IF(LEN(A2221)=0,"",INDEX('Smelter Look-up'!$A:$A,MATCH($A2221,'Smelter Look-up'!$E:$E,0)))</f>
        <v/>
      </c>
      <c r="C2221" s="212" t="str">
        <f aca="false">IF(LEN(A2221)=0,"",INDEX('Smelter Look-up'!$C:$C,MATCH($A2221,'Smelter Look-up'!$E:$E,0)))</f>
        <v/>
      </c>
      <c r="D2221" s="213"/>
      <c r="E2221" s="211" t="str">
        <f aca="true">IF(ISERROR($V2221),"",OFFSET('Smelter Look-up'!$D$4,$V2221-4,0)&amp;"")</f>
        <v/>
      </c>
      <c r="F2221" s="214" t="str">
        <f aca="true">IF(ISERROR($V2221),"",OFFSET('Smelter Look-up'!$E$4,$V2221-4,0))</f>
        <v/>
      </c>
      <c r="G2221" s="214" t="str">
        <f aca="true">IF(C2221=$X$4,IF(ISERROR($V2221),"Enter smelter details","RMI"),IF(ISERROR($V2221),"",OFFSET('Smelter Look-up'!$F$4,$V2221-4,0)))</f>
        <v/>
      </c>
      <c r="H2221" s="215" t="str">
        <f aca="true">IF(ISERROR($V2221),"",OFFSET('Smelter Look-up'!$G$4,$V2221-4,0))</f>
        <v/>
      </c>
      <c r="I2221" s="216" t="str">
        <f aca="true">IF(ISERROR($V2221),"",OFFSET('Smelter Look-up'!$H$4,$V2221-4,0))</f>
        <v/>
      </c>
      <c r="J2221" s="216" t="str">
        <f aca="true">IF(ISERROR($V2221),"",OFFSET('Smelter Look-up'!$I$4,$V2221-4,0))</f>
        <v/>
      </c>
      <c r="K2221" s="217"/>
      <c r="L2221" s="217"/>
      <c r="M2221" s="217"/>
      <c r="N2221" s="217"/>
      <c r="O2221" s="217"/>
      <c r="P2221" s="218"/>
      <c r="Q2221" s="219"/>
      <c r="R2221" s="220" t="str">
        <f aca="true">IF(ISERROR($V2221),"",OFFSET('Smelter Look-up'!$C$4,$V2221-4,0)&amp;"")</f>
        <v/>
      </c>
      <c r="S2221" s="221" t="str">
        <f aca="true">IF(B2221="","",IF(ISERROR(MATCH($E2221,CL,0)),"Unknown",INDIRECT("'C'!$A$"&amp;MATCH($E2221,CL,0)+1)))</f>
        <v/>
      </c>
      <c r="T2221" s="221" t="str">
        <f aca="true">IF(B2221="","",IF(ISERROR(MATCH($J2221,SorP!$B$1:$B$6279,0)),"",INDIRECT("'SorP'!$A$"&amp;MATCH($S2221&amp;$J2221,SorP!C:C,0))))</f>
        <v/>
      </c>
      <c r="U2221" s="222"/>
      <c r="V2221" s="223" t="e">
        <f aca="false">IF(C2221="",NA(),IF(OR(C2221="Smelter not listed",C2221="Smelter not yet identified"),MATCH($B2221&amp;$D2221,'Smelter Look-up'!$J:$J,0),MATCH($B2221&amp;$C2221,'Smelter Look-up'!$J:$J,0)))</f>
        <v>#N/A</v>
      </c>
      <c r="X2221" s="179" t="n">
        <f aca="false">IF(AND(C2221="Smelter not listed",OR(LEN(D2221)=0,LEN(E2221)=0)),1,0)</f>
        <v>0</v>
      </c>
      <c r="AB2221" s="224" t="str">
        <f aca="false">B2221&amp;C2221</f>
        <v/>
      </c>
    </row>
    <row r="2222" s="179" customFormat="true" ht="20.25" hidden="false" customHeight="false" outlineLevel="0" collapsed="false">
      <c r="A2222" s="221"/>
      <c r="B2222" s="211" t="str">
        <f aca="false">IF(LEN(A2222)=0,"",INDEX('Smelter Look-up'!$A:$A,MATCH($A2222,'Smelter Look-up'!$E:$E,0)))</f>
        <v/>
      </c>
      <c r="C2222" s="212" t="str">
        <f aca="false">IF(LEN(A2222)=0,"",INDEX('Smelter Look-up'!$C:$C,MATCH($A2222,'Smelter Look-up'!$E:$E,0)))</f>
        <v/>
      </c>
      <c r="D2222" s="213"/>
      <c r="E2222" s="211" t="str">
        <f aca="true">IF(ISERROR($V2222),"",OFFSET('Smelter Look-up'!$D$4,$V2222-4,0)&amp;"")</f>
        <v/>
      </c>
      <c r="F2222" s="214" t="str">
        <f aca="true">IF(ISERROR($V2222),"",OFFSET('Smelter Look-up'!$E$4,$V2222-4,0))</f>
        <v/>
      </c>
      <c r="G2222" s="214" t="str">
        <f aca="true">IF(C2222=$X$4,IF(ISERROR($V2222),"Enter smelter details","RMI"),IF(ISERROR($V2222),"",OFFSET('Smelter Look-up'!$F$4,$V2222-4,0)))</f>
        <v/>
      </c>
      <c r="H2222" s="215" t="str">
        <f aca="true">IF(ISERROR($V2222),"",OFFSET('Smelter Look-up'!$G$4,$V2222-4,0))</f>
        <v/>
      </c>
      <c r="I2222" s="216" t="str">
        <f aca="true">IF(ISERROR($V2222),"",OFFSET('Smelter Look-up'!$H$4,$V2222-4,0))</f>
        <v/>
      </c>
      <c r="J2222" s="216" t="str">
        <f aca="true">IF(ISERROR($V2222),"",OFFSET('Smelter Look-up'!$I$4,$V2222-4,0))</f>
        <v/>
      </c>
      <c r="K2222" s="217"/>
      <c r="L2222" s="217"/>
      <c r="M2222" s="217"/>
      <c r="N2222" s="217"/>
      <c r="O2222" s="217"/>
      <c r="P2222" s="218"/>
      <c r="Q2222" s="219"/>
      <c r="R2222" s="220" t="str">
        <f aca="true">IF(ISERROR($V2222),"",OFFSET('Smelter Look-up'!$C$4,$V2222-4,0)&amp;"")</f>
        <v/>
      </c>
      <c r="S2222" s="221" t="str">
        <f aca="true">IF(B2222="","",IF(ISERROR(MATCH($E2222,CL,0)),"Unknown",INDIRECT("'C'!$A$"&amp;MATCH($E2222,CL,0)+1)))</f>
        <v/>
      </c>
      <c r="T2222" s="221" t="str">
        <f aca="true">IF(B2222="","",IF(ISERROR(MATCH($J2222,SorP!$B$1:$B$6279,0)),"",INDIRECT("'SorP'!$A$"&amp;MATCH($S2222&amp;$J2222,SorP!C:C,0))))</f>
        <v/>
      </c>
      <c r="U2222" s="222"/>
      <c r="V2222" s="223" t="e">
        <f aca="false">IF(C2222="",NA(),IF(OR(C2222="Smelter not listed",C2222="Smelter not yet identified"),MATCH($B2222&amp;$D2222,'Smelter Look-up'!$J:$J,0),MATCH($B2222&amp;$C2222,'Smelter Look-up'!$J:$J,0)))</f>
        <v>#N/A</v>
      </c>
      <c r="X2222" s="179" t="n">
        <f aca="false">IF(AND(C2222="Smelter not listed",OR(LEN(D2222)=0,LEN(E2222)=0)),1,0)</f>
        <v>0</v>
      </c>
      <c r="AB2222" s="224" t="str">
        <f aca="false">B2222&amp;C2222</f>
        <v/>
      </c>
    </row>
    <row r="2223" s="179" customFormat="true" ht="20.25" hidden="false" customHeight="false" outlineLevel="0" collapsed="false">
      <c r="A2223" s="221"/>
      <c r="B2223" s="211" t="str">
        <f aca="false">IF(LEN(A2223)=0,"",INDEX('Smelter Look-up'!$A:$A,MATCH($A2223,'Smelter Look-up'!$E:$E,0)))</f>
        <v/>
      </c>
      <c r="C2223" s="212" t="str">
        <f aca="false">IF(LEN(A2223)=0,"",INDEX('Smelter Look-up'!$C:$C,MATCH($A2223,'Smelter Look-up'!$E:$E,0)))</f>
        <v/>
      </c>
      <c r="D2223" s="213"/>
      <c r="E2223" s="211" t="str">
        <f aca="true">IF(ISERROR($V2223),"",OFFSET('Smelter Look-up'!$D$4,$V2223-4,0)&amp;"")</f>
        <v/>
      </c>
      <c r="F2223" s="214" t="str">
        <f aca="true">IF(ISERROR($V2223),"",OFFSET('Smelter Look-up'!$E$4,$V2223-4,0))</f>
        <v/>
      </c>
      <c r="G2223" s="214" t="str">
        <f aca="true">IF(C2223=$X$4,IF(ISERROR($V2223),"Enter smelter details","RMI"),IF(ISERROR($V2223),"",OFFSET('Smelter Look-up'!$F$4,$V2223-4,0)))</f>
        <v/>
      </c>
      <c r="H2223" s="215" t="str">
        <f aca="true">IF(ISERROR($V2223),"",OFFSET('Smelter Look-up'!$G$4,$V2223-4,0))</f>
        <v/>
      </c>
      <c r="I2223" s="216" t="str">
        <f aca="true">IF(ISERROR($V2223),"",OFFSET('Smelter Look-up'!$H$4,$V2223-4,0))</f>
        <v/>
      </c>
      <c r="J2223" s="216" t="str">
        <f aca="true">IF(ISERROR($V2223),"",OFFSET('Smelter Look-up'!$I$4,$V2223-4,0))</f>
        <v/>
      </c>
      <c r="K2223" s="217"/>
      <c r="L2223" s="217"/>
      <c r="M2223" s="217"/>
      <c r="N2223" s="217"/>
      <c r="O2223" s="217"/>
      <c r="P2223" s="218"/>
      <c r="Q2223" s="219"/>
      <c r="R2223" s="220" t="str">
        <f aca="true">IF(ISERROR($V2223),"",OFFSET('Smelter Look-up'!$C$4,$V2223-4,0)&amp;"")</f>
        <v/>
      </c>
      <c r="S2223" s="221" t="str">
        <f aca="true">IF(B2223="","",IF(ISERROR(MATCH($E2223,CL,0)),"Unknown",INDIRECT("'C'!$A$"&amp;MATCH($E2223,CL,0)+1)))</f>
        <v/>
      </c>
      <c r="T2223" s="221" t="str">
        <f aca="true">IF(B2223="","",IF(ISERROR(MATCH($J2223,SorP!$B$1:$B$6279,0)),"",INDIRECT("'SorP'!$A$"&amp;MATCH($S2223&amp;$J2223,SorP!C:C,0))))</f>
        <v/>
      </c>
      <c r="U2223" s="222"/>
      <c r="V2223" s="223" t="e">
        <f aca="false">IF(C2223="",NA(),IF(OR(C2223="Smelter not listed",C2223="Smelter not yet identified"),MATCH($B2223&amp;$D2223,'Smelter Look-up'!$J:$J,0),MATCH($B2223&amp;$C2223,'Smelter Look-up'!$J:$J,0)))</f>
        <v>#N/A</v>
      </c>
      <c r="X2223" s="179" t="n">
        <f aca="false">IF(AND(C2223="Smelter not listed",OR(LEN(D2223)=0,LEN(E2223)=0)),1,0)</f>
        <v>0</v>
      </c>
      <c r="AB2223" s="224" t="str">
        <f aca="false">B2223&amp;C2223</f>
        <v/>
      </c>
    </row>
    <row r="2224" s="179" customFormat="true" ht="20.25" hidden="false" customHeight="false" outlineLevel="0" collapsed="false">
      <c r="A2224" s="221"/>
      <c r="B2224" s="211" t="str">
        <f aca="false">IF(LEN(A2224)=0,"",INDEX('Smelter Look-up'!$A:$A,MATCH($A2224,'Smelter Look-up'!$E:$E,0)))</f>
        <v/>
      </c>
      <c r="C2224" s="212" t="str">
        <f aca="false">IF(LEN(A2224)=0,"",INDEX('Smelter Look-up'!$C:$C,MATCH($A2224,'Smelter Look-up'!$E:$E,0)))</f>
        <v/>
      </c>
      <c r="D2224" s="213"/>
      <c r="E2224" s="211" t="str">
        <f aca="true">IF(ISERROR($V2224),"",OFFSET('Smelter Look-up'!$D$4,$V2224-4,0)&amp;"")</f>
        <v/>
      </c>
      <c r="F2224" s="214" t="str">
        <f aca="true">IF(ISERROR($V2224),"",OFFSET('Smelter Look-up'!$E$4,$V2224-4,0))</f>
        <v/>
      </c>
      <c r="G2224" s="214" t="str">
        <f aca="true">IF(C2224=$X$4,IF(ISERROR($V2224),"Enter smelter details","RMI"),IF(ISERROR($V2224),"",OFFSET('Smelter Look-up'!$F$4,$V2224-4,0)))</f>
        <v/>
      </c>
      <c r="H2224" s="215" t="str">
        <f aca="true">IF(ISERROR($V2224),"",OFFSET('Smelter Look-up'!$G$4,$V2224-4,0))</f>
        <v/>
      </c>
      <c r="I2224" s="216" t="str">
        <f aca="true">IF(ISERROR($V2224),"",OFFSET('Smelter Look-up'!$H$4,$V2224-4,0))</f>
        <v/>
      </c>
      <c r="J2224" s="216" t="str">
        <f aca="true">IF(ISERROR($V2224),"",OFFSET('Smelter Look-up'!$I$4,$V2224-4,0))</f>
        <v/>
      </c>
      <c r="K2224" s="217"/>
      <c r="L2224" s="217"/>
      <c r="M2224" s="217"/>
      <c r="N2224" s="217"/>
      <c r="O2224" s="217"/>
      <c r="P2224" s="218"/>
      <c r="Q2224" s="219"/>
      <c r="R2224" s="220" t="str">
        <f aca="true">IF(ISERROR($V2224),"",OFFSET('Smelter Look-up'!$C$4,$V2224-4,0)&amp;"")</f>
        <v/>
      </c>
      <c r="S2224" s="221" t="str">
        <f aca="true">IF(B2224="","",IF(ISERROR(MATCH($E2224,CL,0)),"Unknown",INDIRECT("'C'!$A$"&amp;MATCH($E2224,CL,0)+1)))</f>
        <v/>
      </c>
      <c r="T2224" s="221" t="str">
        <f aca="true">IF(B2224="","",IF(ISERROR(MATCH($J2224,SorP!$B$1:$B$6279,0)),"",INDIRECT("'SorP'!$A$"&amp;MATCH($S2224&amp;$J2224,SorP!C:C,0))))</f>
        <v/>
      </c>
      <c r="U2224" s="222"/>
      <c r="V2224" s="223" t="e">
        <f aca="false">IF(C2224="",NA(),IF(OR(C2224="Smelter not listed",C2224="Smelter not yet identified"),MATCH($B2224&amp;$D2224,'Smelter Look-up'!$J:$J,0),MATCH($B2224&amp;$C2224,'Smelter Look-up'!$J:$J,0)))</f>
        <v>#N/A</v>
      </c>
      <c r="X2224" s="179" t="n">
        <f aca="false">IF(AND(C2224="Smelter not listed",OR(LEN(D2224)=0,LEN(E2224)=0)),1,0)</f>
        <v>0</v>
      </c>
      <c r="AB2224" s="224" t="str">
        <f aca="false">B2224&amp;C2224</f>
        <v/>
      </c>
    </row>
    <row r="2225" s="179" customFormat="true" ht="20.25" hidden="false" customHeight="false" outlineLevel="0" collapsed="false">
      <c r="A2225" s="221"/>
      <c r="B2225" s="211" t="str">
        <f aca="false">IF(LEN(A2225)=0,"",INDEX('Smelter Look-up'!$A:$A,MATCH($A2225,'Smelter Look-up'!$E:$E,0)))</f>
        <v/>
      </c>
      <c r="C2225" s="212" t="str">
        <f aca="false">IF(LEN(A2225)=0,"",INDEX('Smelter Look-up'!$C:$C,MATCH($A2225,'Smelter Look-up'!$E:$E,0)))</f>
        <v/>
      </c>
      <c r="D2225" s="213"/>
      <c r="E2225" s="211" t="str">
        <f aca="true">IF(ISERROR($V2225),"",OFFSET('Smelter Look-up'!$D$4,$V2225-4,0)&amp;"")</f>
        <v/>
      </c>
      <c r="F2225" s="214" t="str">
        <f aca="true">IF(ISERROR($V2225),"",OFFSET('Smelter Look-up'!$E$4,$V2225-4,0))</f>
        <v/>
      </c>
      <c r="G2225" s="214" t="str">
        <f aca="true">IF(C2225=$X$4,IF(ISERROR($V2225),"Enter smelter details","RMI"),IF(ISERROR($V2225),"",OFFSET('Smelter Look-up'!$F$4,$V2225-4,0)))</f>
        <v/>
      </c>
      <c r="H2225" s="215" t="str">
        <f aca="true">IF(ISERROR($V2225),"",OFFSET('Smelter Look-up'!$G$4,$V2225-4,0))</f>
        <v/>
      </c>
      <c r="I2225" s="216" t="str">
        <f aca="true">IF(ISERROR($V2225),"",OFFSET('Smelter Look-up'!$H$4,$V2225-4,0))</f>
        <v/>
      </c>
      <c r="J2225" s="216" t="str">
        <f aca="true">IF(ISERROR($V2225),"",OFFSET('Smelter Look-up'!$I$4,$V2225-4,0))</f>
        <v/>
      </c>
      <c r="K2225" s="217"/>
      <c r="L2225" s="217"/>
      <c r="M2225" s="217"/>
      <c r="N2225" s="217"/>
      <c r="O2225" s="217"/>
      <c r="P2225" s="218"/>
      <c r="Q2225" s="219"/>
      <c r="R2225" s="220" t="str">
        <f aca="true">IF(ISERROR($V2225),"",OFFSET('Smelter Look-up'!$C$4,$V2225-4,0)&amp;"")</f>
        <v/>
      </c>
      <c r="S2225" s="221" t="str">
        <f aca="true">IF(B2225="","",IF(ISERROR(MATCH($E2225,CL,0)),"Unknown",INDIRECT("'C'!$A$"&amp;MATCH($E2225,CL,0)+1)))</f>
        <v/>
      </c>
      <c r="T2225" s="221" t="str">
        <f aca="true">IF(B2225="","",IF(ISERROR(MATCH($J2225,SorP!$B$1:$B$6279,0)),"",INDIRECT("'SorP'!$A$"&amp;MATCH($S2225&amp;$J2225,SorP!C:C,0))))</f>
        <v/>
      </c>
      <c r="U2225" s="222"/>
      <c r="V2225" s="223" t="e">
        <f aca="false">IF(C2225="",NA(),IF(OR(C2225="Smelter not listed",C2225="Smelter not yet identified"),MATCH($B2225&amp;$D2225,'Smelter Look-up'!$J:$J,0),MATCH($B2225&amp;$C2225,'Smelter Look-up'!$J:$J,0)))</f>
        <v>#N/A</v>
      </c>
      <c r="X2225" s="179" t="n">
        <f aca="false">IF(AND(C2225="Smelter not listed",OR(LEN(D2225)=0,LEN(E2225)=0)),1,0)</f>
        <v>0</v>
      </c>
      <c r="AB2225" s="224" t="str">
        <f aca="false">B2225&amp;C2225</f>
        <v/>
      </c>
    </row>
    <row r="2226" s="179" customFormat="true" ht="20.25" hidden="false" customHeight="false" outlineLevel="0" collapsed="false">
      <c r="A2226" s="221"/>
      <c r="B2226" s="211" t="str">
        <f aca="false">IF(LEN(A2226)=0,"",INDEX('Smelter Look-up'!$A:$A,MATCH($A2226,'Smelter Look-up'!$E:$E,0)))</f>
        <v/>
      </c>
      <c r="C2226" s="212" t="str">
        <f aca="false">IF(LEN(A2226)=0,"",INDEX('Smelter Look-up'!$C:$C,MATCH($A2226,'Smelter Look-up'!$E:$E,0)))</f>
        <v/>
      </c>
      <c r="D2226" s="213"/>
      <c r="E2226" s="211" t="str">
        <f aca="true">IF(ISERROR($V2226),"",OFFSET('Smelter Look-up'!$D$4,$V2226-4,0)&amp;"")</f>
        <v/>
      </c>
      <c r="F2226" s="214" t="str">
        <f aca="true">IF(ISERROR($V2226),"",OFFSET('Smelter Look-up'!$E$4,$V2226-4,0))</f>
        <v/>
      </c>
      <c r="G2226" s="214" t="str">
        <f aca="true">IF(C2226=$X$4,IF(ISERROR($V2226),"Enter smelter details","RMI"),IF(ISERROR($V2226),"",OFFSET('Smelter Look-up'!$F$4,$V2226-4,0)))</f>
        <v/>
      </c>
      <c r="H2226" s="215" t="str">
        <f aca="true">IF(ISERROR($V2226),"",OFFSET('Smelter Look-up'!$G$4,$V2226-4,0))</f>
        <v/>
      </c>
      <c r="I2226" s="216" t="str">
        <f aca="true">IF(ISERROR($V2226),"",OFFSET('Smelter Look-up'!$H$4,$V2226-4,0))</f>
        <v/>
      </c>
      <c r="J2226" s="216" t="str">
        <f aca="true">IF(ISERROR($V2226),"",OFFSET('Smelter Look-up'!$I$4,$V2226-4,0))</f>
        <v/>
      </c>
      <c r="K2226" s="217"/>
      <c r="L2226" s="217"/>
      <c r="M2226" s="217"/>
      <c r="N2226" s="217"/>
      <c r="O2226" s="217"/>
      <c r="P2226" s="218"/>
      <c r="Q2226" s="219"/>
      <c r="R2226" s="220" t="str">
        <f aca="true">IF(ISERROR($V2226),"",OFFSET('Smelter Look-up'!$C$4,$V2226-4,0)&amp;"")</f>
        <v/>
      </c>
      <c r="S2226" s="221" t="str">
        <f aca="true">IF(B2226="","",IF(ISERROR(MATCH($E2226,CL,0)),"Unknown",INDIRECT("'C'!$A$"&amp;MATCH($E2226,CL,0)+1)))</f>
        <v/>
      </c>
      <c r="T2226" s="221" t="str">
        <f aca="true">IF(B2226="","",IF(ISERROR(MATCH($J2226,SorP!$B$1:$B$6279,0)),"",INDIRECT("'SorP'!$A$"&amp;MATCH($S2226&amp;$J2226,SorP!C:C,0))))</f>
        <v/>
      </c>
      <c r="U2226" s="222"/>
      <c r="V2226" s="223" t="e">
        <f aca="false">IF(C2226="",NA(),IF(OR(C2226="Smelter not listed",C2226="Smelter not yet identified"),MATCH($B2226&amp;$D2226,'Smelter Look-up'!$J:$J,0),MATCH($B2226&amp;$C2226,'Smelter Look-up'!$J:$J,0)))</f>
        <v>#N/A</v>
      </c>
      <c r="X2226" s="179" t="n">
        <f aca="false">IF(AND(C2226="Smelter not listed",OR(LEN(D2226)=0,LEN(E2226)=0)),1,0)</f>
        <v>0</v>
      </c>
      <c r="AB2226" s="224" t="str">
        <f aca="false">B2226&amp;C2226</f>
        <v/>
      </c>
    </row>
    <row r="2227" s="179" customFormat="true" ht="20.25" hidden="false" customHeight="false" outlineLevel="0" collapsed="false">
      <c r="A2227" s="221"/>
      <c r="B2227" s="211" t="str">
        <f aca="false">IF(LEN(A2227)=0,"",INDEX('Smelter Look-up'!$A:$A,MATCH($A2227,'Smelter Look-up'!$E:$E,0)))</f>
        <v/>
      </c>
      <c r="C2227" s="212" t="str">
        <f aca="false">IF(LEN(A2227)=0,"",INDEX('Smelter Look-up'!$C:$C,MATCH($A2227,'Smelter Look-up'!$E:$E,0)))</f>
        <v/>
      </c>
      <c r="D2227" s="213"/>
      <c r="E2227" s="211" t="str">
        <f aca="true">IF(ISERROR($V2227),"",OFFSET('Smelter Look-up'!$D$4,$V2227-4,0)&amp;"")</f>
        <v/>
      </c>
      <c r="F2227" s="214" t="str">
        <f aca="true">IF(ISERROR($V2227),"",OFFSET('Smelter Look-up'!$E$4,$V2227-4,0))</f>
        <v/>
      </c>
      <c r="G2227" s="214" t="str">
        <f aca="true">IF(C2227=$X$4,IF(ISERROR($V2227),"Enter smelter details","RMI"),IF(ISERROR($V2227),"",OFFSET('Smelter Look-up'!$F$4,$V2227-4,0)))</f>
        <v/>
      </c>
      <c r="H2227" s="215" t="str">
        <f aca="true">IF(ISERROR($V2227),"",OFFSET('Smelter Look-up'!$G$4,$V2227-4,0))</f>
        <v/>
      </c>
      <c r="I2227" s="216" t="str">
        <f aca="true">IF(ISERROR($V2227),"",OFFSET('Smelter Look-up'!$H$4,$V2227-4,0))</f>
        <v/>
      </c>
      <c r="J2227" s="216" t="str">
        <f aca="true">IF(ISERROR($V2227),"",OFFSET('Smelter Look-up'!$I$4,$V2227-4,0))</f>
        <v/>
      </c>
      <c r="K2227" s="217"/>
      <c r="L2227" s="217"/>
      <c r="M2227" s="217"/>
      <c r="N2227" s="217"/>
      <c r="O2227" s="217"/>
      <c r="P2227" s="218"/>
      <c r="Q2227" s="219"/>
      <c r="R2227" s="220" t="str">
        <f aca="true">IF(ISERROR($V2227),"",OFFSET('Smelter Look-up'!$C$4,$V2227-4,0)&amp;"")</f>
        <v/>
      </c>
      <c r="S2227" s="221" t="str">
        <f aca="true">IF(B2227="","",IF(ISERROR(MATCH($E2227,CL,0)),"Unknown",INDIRECT("'C'!$A$"&amp;MATCH($E2227,CL,0)+1)))</f>
        <v/>
      </c>
      <c r="T2227" s="221" t="str">
        <f aca="true">IF(B2227="","",IF(ISERROR(MATCH($J2227,SorP!$B$1:$B$6279,0)),"",INDIRECT("'SorP'!$A$"&amp;MATCH($S2227&amp;$J2227,SorP!C:C,0))))</f>
        <v/>
      </c>
      <c r="U2227" s="222"/>
      <c r="V2227" s="223" t="e">
        <f aca="false">IF(C2227="",NA(),IF(OR(C2227="Smelter not listed",C2227="Smelter not yet identified"),MATCH($B2227&amp;$D2227,'Smelter Look-up'!$J:$J,0),MATCH($B2227&amp;$C2227,'Smelter Look-up'!$J:$J,0)))</f>
        <v>#N/A</v>
      </c>
      <c r="X2227" s="179" t="n">
        <f aca="false">IF(AND(C2227="Smelter not listed",OR(LEN(D2227)=0,LEN(E2227)=0)),1,0)</f>
        <v>0</v>
      </c>
      <c r="AB2227" s="224" t="str">
        <f aca="false">B2227&amp;C2227</f>
        <v/>
      </c>
    </row>
    <row r="2228" s="179" customFormat="true" ht="20.25" hidden="false" customHeight="false" outlineLevel="0" collapsed="false">
      <c r="A2228" s="221"/>
      <c r="B2228" s="211" t="str">
        <f aca="false">IF(LEN(A2228)=0,"",INDEX('Smelter Look-up'!$A:$A,MATCH($A2228,'Smelter Look-up'!$E:$E,0)))</f>
        <v/>
      </c>
      <c r="C2228" s="212" t="str">
        <f aca="false">IF(LEN(A2228)=0,"",INDEX('Smelter Look-up'!$C:$C,MATCH($A2228,'Smelter Look-up'!$E:$E,0)))</f>
        <v/>
      </c>
      <c r="D2228" s="213"/>
      <c r="E2228" s="211" t="str">
        <f aca="true">IF(ISERROR($V2228),"",OFFSET('Smelter Look-up'!$D$4,$V2228-4,0)&amp;"")</f>
        <v/>
      </c>
      <c r="F2228" s="214" t="str">
        <f aca="true">IF(ISERROR($V2228),"",OFFSET('Smelter Look-up'!$E$4,$V2228-4,0))</f>
        <v/>
      </c>
      <c r="G2228" s="214" t="str">
        <f aca="true">IF(C2228=$X$4,IF(ISERROR($V2228),"Enter smelter details","RMI"),IF(ISERROR($V2228),"",OFFSET('Smelter Look-up'!$F$4,$V2228-4,0)))</f>
        <v/>
      </c>
      <c r="H2228" s="215" t="str">
        <f aca="true">IF(ISERROR($V2228),"",OFFSET('Smelter Look-up'!$G$4,$V2228-4,0))</f>
        <v/>
      </c>
      <c r="I2228" s="216" t="str">
        <f aca="true">IF(ISERROR($V2228),"",OFFSET('Smelter Look-up'!$H$4,$V2228-4,0))</f>
        <v/>
      </c>
      <c r="J2228" s="216" t="str">
        <f aca="true">IF(ISERROR($V2228),"",OFFSET('Smelter Look-up'!$I$4,$V2228-4,0))</f>
        <v/>
      </c>
      <c r="K2228" s="217"/>
      <c r="L2228" s="217"/>
      <c r="M2228" s="217"/>
      <c r="N2228" s="217"/>
      <c r="O2228" s="217"/>
      <c r="P2228" s="218"/>
      <c r="Q2228" s="219"/>
      <c r="R2228" s="220" t="str">
        <f aca="true">IF(ISERROR($V2228),"",OFFSET('Smelter Look-up'!$C$4,$V2228-4,0)&amp;"")</f>
        <v/>
      </c>
      <c r="S2228" s="221" t="str">
        <f aca="true">IF(B2228="","",IF(ISERROR(MATCH($E2228,CL,0)),"Unknown",INDIRECT("'C'!$A$"&amp;MATCH($E2228,CL,0)+1)))</f>
        <v/>
      </c>
      <c r="T2228" s="221" t="str">
        <f aca="true">IF(B2228="","",IF(ISERROR(MATCH($J2228,SorP!$B$1:$B$6279,0)),"",INDIRECT("'SorP'!$A$"&amp;MATCH($S2228&amp;$J2228,SorP!C:C,0))))</f>
        <v/>
      </c>
      <c r="U2228" s="222"/>
      <c r="V2228" s="223" t="e">
        <f aca="false">IF(C2228="",NA(),IF(OR(C2228="Smelter not listed",C2228="Smelter not yet identified"),MATCH($B2228&amp;$D2228,'Smelter Look-up'!$J:$J,0),MATCH($B2228&amp;$C2228,'Smelter Look-up'!$J:$J,0)))</f>
        <v>#N/A</v>
      </c>
      <c r="X2228" s="179" t="n">
        <f aca="false">IF(AND(C2228="Smelter not listed",OR(LEN(D2228)=0,LEN(E2228)=0)),1,0)</f>
        <v>0</v>
      </c>
      <c r="AB2228" s="224" t="str">
        <f aca="false">B2228&amp;C2228</f>
        <v/>
      </c>
    </row>
    <row r="2229" s="179" customFormat="true" ht="20.25" hidden="false" customHeight="false" outlineLevel="0" collapsed="false">
      <c r="A2229" s="221"/>
      <c r="B2229" s="211" t="str">
        <f aca="false">IF(LEN(A2229)=0,"",INDEX('Smelter Look-up'!$A:$A,MATCH($A2229,'Smelter Look-up'!$E:$E,0)))</f>
        <v/>
      </c>
      <c r="C2229" s="212" t="str">
        <f aca="false">IF(LEN(A2229)=0,"",INDEX('Smelter Look-up'!$C:$C,MATCH($A2229,'Smelter Look-up'!$E:$E,0)))</f>
        <v/>
      </c>
      <c r="D2229" s="213"/>
      <c r="E2229" s="211" t="str">
        <f aca="true">IF(ISERROR($V2229),"",OFFSET('Smelter Look-up'!$D$4,$V2229-4,0)&amp;"")</f>
        <v/>
      </c>
      <c r="F2229" s="214" t="str">
        <f aca="true">IF(ISERROR($V2229),"",OFFSET('Smelter Look-up'!$E$4,$V2229-4,0))</f>
        <v/>
      </c>
      <c r="G2229" s="214" t="str">
        <f aca="true">IF(C2229=$X$4,IF(ISERROR($V2229),"Enter smelter details","RMI"),IF(ISERROR($V2229),"",OFFSET('Smelter Look-up'!$F$4,$V2229-4,0)))</f>
        <v/>
      </c>
      <c r="H2229" s="215" t="str">
        <f aca="true">IF(ISERROR($V2229),"",OFFSET('Smelter Look-up'!$G$4,$V2229-4,0))</f>
        <v/>
      </c>
      <c r="I2229" s="216" t="str">
        <f aca="true">IF(ISERROR($V2229),"",OFFSET('Smelter Look-up'!$H$4,$V2229-4,0))</f>
        <v/>
      </c>
      <c r="J2229" s="216" t="str">
        <f aca="true">IF(ISERROR($V2229),"",OFFSET('Smelter Look-up'!$I$4,$V2229-4,0))</f>
        <v/>
      </c>
      <c r="K2229" s="217"/>
      <c r="L2229" s="217"/>
      <c r="M2229" s="217"/>
      <c r="N2229" s="217"/>
      <c r="O2229" s="217"/>
      <c r="P2229" s="218"/>
      <c r="Q2229" s="219"/>
      <c r="R2229" s="220" t="str">
        <f aca="true">IF(ISERROR($V2229),"",OFFSET('Smelter Look-up'!$C$4,$V2229-4,0)&amp;"")</f>
        <v/>
      </c>
      <c r="S2229" s="221" t="str">
        <f aca="true">IF(B2229="","",IF(ISERROR(MATCH($E2229,CL,0)),"Unknown",INDIRECT("'C'!$A$"&amp;MATCH($E2229,CL,0)+1)))</f>
        <v/>
      </c>
      <c r="T2229" s="221" t="str">
        <f aca="true">IF(B2229="","",IF(ISERROR(MATCH($J2229,SorP!$B$1:$B$6279,0)),"",INDIRECT("'SorP'!$A$"&amp;MATCH($S2229&amp;$J2229,SorP!C:C,0))))</f>
        <v/>
      </c>
      <c r="U2229" s="222"/>
      <c r="V2229" s="223" t="e">
        <f aca="false">IF(C2229="",NA(),IF(OR(C2229="Smelter not listed",C2229="Smelter not yet identified"),MATCH($B2229&amp;$D2229,'Smelter Look-up'!$J:$J,0),MATCH($B2229&amp;$C2229,'Smelter Look-up'!$J:$J,0)))</f>
        <v>#N/A</v>
      </c>
      <c r="X2229" s="179" t="n">
        <f aca="false">IF(AND(C2229="Smelter not listed",OR(LEN(D2229)=0,LEN(E2229)=0)),1,0)</f>
        <v>0</v>
      </c>
      <c r="AB2229" s="224" t="str">
        <f aca="false">B2229&amp;C2229</f>
        <v/>
      </c>
    </row>
    <row r="2230" s="179" customFormat="true" ht="20.25" hidden="false" customHeight="false" outlineLevel="0" collapsed="false">
      <c r="A2230" s="221"/>
      <c r="B2230" s="211" t="str">
        <f aca="false">IF(LEN(A2230)=0,"",INDEX('Smelter Look-up'!$A:$A,MATCH($A2230,'Smelter Look-up'!$E:$E,0)))</f>
        <v/>
      </c>
      <c r="C2230" s="212" t="str">
        <f aca="false">IF(LEN(A2230)=0,"",INDEX('Smelter Look-up'!$C:$C,MATCH($A2230,'Smelter Look-up'!$E:$E,0)))</f>
        <v/>
      </c>
      <c r="D2230" s="213"/>
      <c r="E2230" s="211" t="str">
        <f aca="true">IF(ISERROR($V2230),"",OFFSET('Smelter Look-up'!$D$4,$V2230-4,0)&amp;"")</f>
        <v/>
      </c>
      <c r="F2230" s="214" t="str">
        <f aca="true">IF(ISERROR($V2230),"",OFFSET('Smelter Look-up'!$E$4,$V2230-4,0))</f>
        <v/>
      </c>
      <c r="G2230" s="214" t="str">
        <f aca="true">IF(C2230=$X$4,IF(ISERROR($V2230),"Enter smelter details","RMI"),IF(ISERROR($V2230),"",OFFSET('Smelter Look-up'!$F$4,$V2230-4,0)))</f>
        <v/>
      </c>
      <c r="H2230" s="215" t="str">
        <f aca="true">IF(ISERROR($V2230),"",OFFSET('Smelter Look-up'!$G$4,$V2230-4,0))</f>
        <v/>
      </c>
      <c r="I2230" s="216" t="str">
        <f aca="true">IF(ISERROR($V2230),"",OFFSET('Smelter Look-up'!$H$4,$V2230-4,0))</f>
        <v/>
      </c>
      <c r="J2230" s="216" t="str">
        <f aca="true">IF(ISERROR($V2230),"",OFFSET('Smelter Look-up'!$I$4,$V2230-4,0))</f>
        <v/>
      </c>
      <c r="K2230" s="217"/>
      <c r="L2230" s="217"/>
      <c r="M2230" s="217"/>
      <c r="N2230" s="217"/>
      <c r="O2230" s="217"/>
      <c r="P2230" s="218"/>
      <c r="Q2230" s="219"/>
      <c r="R2230" s="220" t="str">
        <f aca="true">IF(ISERROR($V2230),"",OFFSET('Smelter Look-up'!$C$4,$V2230-4,0)&amp;"")</f>
        <v/>
      </c>
      <c r="S2230" s="221" t="str">
        <f aca="true">IF(B2230="","",IF(ISERROR(MATCH($E2230,CL,0)),"Unknown",INDIRECT("'C'!$A$"&amp;MATCH($E2230,CL,0)+1)))</f>
        <v/>
      </c>
      <c r="T2230" s="221" t="str">
        <f aca="true">IF(B2230="","",IF(ISERROR(MATCH($J2230,SorP!$B$1:$B$6279,0)),"",INDIRECT("'SorP'!$A$"&amp;MATCH($S2230&amp;$J2230,SorP!C:C,0))))</f>
        <v/>
      </c>
      <c r="U2230" s="222"/>
      <c r="V2230" s="223" t="e">
        <f aca="false">IF(C2230="",NA(),IF(OR(C2230="Smelter not listed",C2230="Smelter not yet identified"),MATCH($B2230&amp;$D2230,'Smelter Look-up'!$J:$J,0),MATCH($B2230&amp;$C2230,'Smelter Look-up'!$J:$J,0)))</f>
        <v>#N/A</v>
      </c>
      <c r="X2230" s="179" t="n">
        <f aca="false">IF(AND(C2230="Smelter not listed",OR(LEN(D2230)=0,LEN(E2230)=0)),1,0)</f>
        <v>0</v>
      </c>
      <c r="AB2230" s="224" t="str">
        <f aca="false">B2230&amp;C2230</f>
        <v/>
      </c>
    </row>
    <row r="2231" s="179" customFormat="true" ht="20.25" hidden="false" customHeight="false" outlineLevel="0" collapsed="false">
      <c r="A2231" s="221"/>
      <c r="B2231" s="211" t="str">
        <f aca="false">IF(LEN(A2231)=0,"",INDEX('Smelter Look-up'!$A:$A,MATCH($A2231,'Smelter Look-up'!$E:$E,0)))</f>
        <v/>
      </c>
      <c r="C2231" s="212" t="str">
        <f aca="false">IF(LEN(A2231)=0,"",INDEX('Smelter Look-up'!$C:$C,MATCH($A2231,'Smelter Look-up'!$E:$E,0)))</f>
        <v/>
      </c>
      <c r="D2231" s="213"/>
      <c r="E2231" s="211" t="str">
        <f aca="true">IF(ISERROR($V2231),"",OFFSET('Smelter Look-up'!$D$4,$V2231-4,0)&amp;"")</f>
        <v/>
      </c>
      <c r="F2231" s="214" t="str">
        <f aca="true">IF(ISERROR($V2231),"",OFFSET('Smelter Look-up'!$E$4,$V2231-4,0))</f>
        <v/>
      </c>
      <c r="G2231" s="214" t="str">
        <f aca="true">IF(C2231=$X$4,IF(ISERROR($V2231),"Enter smelter details","RMI"),IF(ISERROR($V2231),"",OFFSET('Smelter Look-up'!$F$4,$V2231-4,0)))</f>
        <v/>
      </c>
      <c r="H2231" s="215" t="str">
        <f aca="true">IF(ISERROR($V2231),"",OFFSET('Smelter Look-up'!$G$4,$V2231-4,0))</f>
        <v/>
      </c>
      <c r="I2231" s="216" t="str">
        <f aca="true">IF(ISERROR($V2231),"",OFFSET('Smelter Look-up'!$H$4,$V2231-4,0))</f>
        <v/>
      </c>
      <c r="J2231" s="216" t="str">
        <f aca="true">IF(ISERROR($V2231),"",OFFSET('Smelter Look-up'!$I$4,$V2231-4,0))</f>
        <v/>
      </c>
      <c r="K2231" s="217"/>
      <c r="L2231" s="217"/>
      <c r="M2231" s="217"/>
      <c r="N2231" s="217"/>
      <c r="O2231" s="217"/>
      <c r="P2231" s="218"/>
      <c r="Q2231" s="219"/>
      <c r="R2231" s="220" t="str">
        <f aca="true">IF(ISERROR($V2231),"",OFFSET('Smelter Look-up'!$C$4,$V2231-4,0)&amp;"")</f>
        <v/>
      </c>
      <c r="S2231" s="221" t="str">
        <f aca="true">IF(B2231="","",IF(ISERROR(MATCH($E2231,CL,0)),"Unknown",INDIRECT("'C'!$A$"&amp;MATCH($E2231,CL,0)+1)))</f>
        <v/>
      </c>
      <c r="T2231" s="221" t="str">
        <f aca="true">IF(B2231="","",IF(ISERROR(MATCH($J2231,SorP!$B$1:$B$6279,0)),"",INDIRECT("'SorP'!$A$"&amp;MATCH($S2231&amp;$J2231,SorP!C:C,0))))</f>
        <v/>
      </c>
      <c r="U2231" s="222"/>
      <c r="V2231" s="223" t="e">
        <f aca="false">IF(C2231="",NA(),IF(OR(C2231="Smelter not listed",C2231="Smelter not yet identified"),MATCH($B2231&amp;$D2231,'Smelter Look-up'!$J:$J,0),MATCH($B2231&amp;$C2231,'Smelter Look-up'!$J:$J,0)))</f>
        <v>#N/A</v>
      </c>
      <c r="X2231" s="179" t="n">
        <f aca="false">IF(AND(C2231="Smelter not listed",OR(LEN(D2231)=0,LEN(E2231)=0)),1,0)</f>
        <v>0</v>
      </c>
      <c r="AB2231" s="224" t="str">
        <f aca="false">B2231&amp;C2231</f>
        <v/>
      </c>
    </row>
    <row r="2232" s="179" customFormat="true" ht="20.25" hidden="false" customHeight="false" outlineLevel="0" collapsed="false">
      <c r="A2232" s="221"/>
      <c r="B2232" s="211" t="str">
        <f aca="false">IF(LEN(A2232)=0,"",INDEX('Smelter Look-up'!$A:$A,MATCH($A2232,'Smelter Look-up'!$E:$E,0)))</f>
        <v/>
      </c>
      <c r="C2232" s="212" t="str">
        <f aca="false">IF(LEN(A2232)=0,"",INDEX('Smelter Look-up'!$C:$C,MATCH($A2232,'Smelter Look-up'!$E:$E,0)))</f>
        <v/>
      </c>
      <c r="D2232" s="213"/>
      <c r="E2232" s="211" t="str">
        <f aca="true">IF(ISERROR($V2232),"",OFFSET('Smelter Look-up'!$D$4,$V2232-4,0)&amp;"")</f>
        <v/>
      </c>
      <c r="F2232" s="214" t="str">
        <f aca="true">IF(ISERROR($V2232),"",OFFSET('Smelter Look-up'!$E$4,$V2232-4,0))</f>
        <v/>
      </c>
      <c r="G2232" s="214" t="str">
        <f aca="true">IF(C2232=$X$4,IF(ISERROR($V2232),"Enter smelter details","RMI"),IF(ISERROR($V2232),"",OFFSET('Smelter Look-up'!$F$4,$V2232-4,0)))</f>
        <v/>
      </c>
      <c r="H2232" s="215" t="str">
        <f aca="true">IF(ISERROR($V2232),"",OFFSET('Smelter Look-up'!$G$4,$V2232-4,0))</f>
        <v/>
      </c>
      <c r="I2232" s="216" t="str">
        <f aca="true">IF(ISERROR($V2232),"",OFFSET('Smelter Look-up'!$H$4,$V2232-4,0))</f>
        <v/>
      </c>
      <c r="J2232" s="216" t="str">
        <f aca="true">IF(ISERROR($V2232),"",OFFSET('Smelter Look-up'!$I$4,$V2232-4,0))</f>
        <v/>
      </c>
      <c r="K2232" s="217"/>
      <c r="L2232" s="217"/>
      <c r="M2232" s="217"/>
      <c r="N2232" s="217"/>
      <c r="O2232" s="217"/>
      <c r="P2232" s="218"/>
      <c r="Q2232" s="219"/>
      <c r="R2232" s="220" t="str">
        <f aca="true">IF(ISERROR($V2232),"",OFFSET('Smelter Look-up'!$C$4,$V2232-4,0)&amp;"")</f>
        <v/>
      </c>
      <c r="S2232" s="221" t="str">
        <f aca="true">IF(B2232="","",IF(ISERROR(MATCH($E2232,CL,0)),"Unknown",INDIRECT("'C'!$A$"&amp;MATCH($E2232,CL,0)+1)))</f>
        <v/>
      </c>
      <c r="T2232" s="221" t="str">
        <f aca="true">IF(B2232="","",IF(ISERROR(MATCH($J2232,SorP!$B$1:$B$6279,0)),"",INDIRECT("'SorP'!$A$"&amp;MATCH($S2232&amp;$J2232,SorP!C:C,0))))</f>
        <v/>
      </c>
      <c r="U2232" s="222"/>
      <c r="V2232" s="223" t="e">
        <f aca="false">IF(C2232="",NA(),IF(OR(C2232="Smelter not listed",C2232="Smelter not yet identified"),MATCH($B2232&amp;$D2232,'Smelter Look-up'!$J:$J,0),MATCH($B2232&amp;$C2232,'Smelter Look-up'!$J:$J,0)))</f>
        <v>#N/A</v>
      </c>
      <c r="X2232" s="179" t="n">
        <f aca="false">IF(AND(C2232="Smelter not listed",OR(LEN(D2232)=0,LEN(E2232)=0)),1,0)</f>
        <v>0</v>
      </c>
      <c r="AB2232" s="224" t="str">
        <f aca="false">B2232&amp;C2232</f>
        <v/>
      </c>
    </row>
    <row r="2233" s="179" customFormat="true" ht="20.25" hidden="false" customHeight="false" outlineLevel="0" collapsed="false">
      <c r="A2233" s="221"/>
      <c r="B2233" s="211" t="str">
        <f aca="false">IF(LEN(A2233)=0,"",INDEX('Smelter Look-up'!$A:$A,MATCH($A2233,'Smelter Look-up'!$E:$E,0)))</f>
        <v/>
      </c>
      <c r="C2233" s="212" t="str">
        <f aca="false">IF(LEN(A2233)=0,"",INDEX('Smelter Look-up'!$C:$C,MATCH($A2233,'Smelter Look-up'!$E:$E,0)))</f>
        <v/>
      </c>
      <c r="D2233" s="213"/>
      <c r="E2233" s="211" t="str">
        <f aca="true">IF(ISERROR($V2233),"",OFFSET('Smelter Look-up'!$D$4,$V2233-4,0)&amp;"")</f>
        <v/>
      </c>
      <c r="F2233" s="214" t="str">
        <f aca="true">IF(ISERROR($V2233),"",OFFSET('Smelter Look-up'!$E$4,$V2233-4,0))</f>
        <v/>
      </c>
      <c r="G2233" s="214" t="str">
        <f aca="true">IF(C2233=$X$4,IF(ISERROR($V2233),"Enter smelter details","RMI"),IF(ISERROR($V2233),"",OFFSET('Smelter Look-up'!$F$4,$V2233-4,0)))</f>
        <v/>
      </c>
      <c r="H2233" s="215" t="str">
        <f aca="true">IF(ISERROR($V2233),"",OFFSET('Smelter Look-up'!$G$4,$V2233-4,0))</f>
        <v/>
      </c>
      <c r="I2233" s="216" t="str">
        <f aca="true">IF(ISERROR($V2233),"",OFFSET('Smelter Look-up'!$H$4,$V2233-4,0))</f>
        <v/>
      </c>
      <c r="J2233" s="216" t="str">
        <f aca="true">IF(ISERROR($V2233),"",OFFSET('Smelter Look-up'!$I$4,$V2233-4,0))</f>
        <v/>
      </c>
      <c r="K2233" s="217"/>
      <c r="L2233" s="217"/>
      <c r="M2233" s="217"/>
      <c r="N2233" s="217"/>
      <c r="O2233" s="217"/>
      <c r="P2233" s="218"/>
      <c r="Q2233" s="219"/>
      <c r="R2233" s="220" t="str">
        <f aca="true">IF(ISERROR($V2233),"",OFFSET('Smelter Look-up'!$C$4,$V2233-4,0)&amp;"")</f>
        <v/>
      </c>
      <c r="S2233" s="221" t="str">
        <f aca="true">IF(B2233="","",IF(ISERROR(MATCH($E2233,CL,0)),"Unknown",INDIRECT("'C'!$A$"&amp;MATCH($E2233,CL,0)+1)))</f>
        <v/>
      </c>
      <c r="T2233" s="221" t="str">
        <f aca="true">IF(B2233="","",IF(ISERROR(MATCH($J2233,SorP!$B$1:$B$6279,0)),"",INDIRECT("'SorP'!$A$"&amp;MATCH($S2233&amp;$J2233,SorP!C:C,0))))</f>
        <v/>
      </c>
      <c r="U2233" s="222"/>
      <c r="V2233" s="223" t="e">
        <f aca="false">IF(C2233="",NA(),IF(OR(C2233="Smelter not listed",C2233="Smelter not yet identified"),MATCH($B2233&amp;$D2233,'Smelter Look-up'!$J:$J,0),MATCH($B2233&amp;$C2233,'Smelter Look-up'!$J:$J,0)))</f>
        <v>#N/A</v>
      </c>
      <c r="X2233" s="179" t="n">
        <f aca="false">IF(AND(C2233="Smelter not listed",OR(LEN(D2233)=0,LEN(E2233)=0)),1,0)</f>
        <v>0</v>
      </c>
      <c r="AB2233" s="224" t="str">
        <f aca="false">B2233&amp;C2233</f>
        <v/>
      </c>
    </row>
    <row r="2234" s="179" customFormat="true" ht="20.25" hidden="false" customHeight="false" outlineLevel="0" collapsed="false">
      <c r="A2234" s="221"/>
      <c r="B2234" s="211" t="str">
        <f aca="false">IF(LEN(A2234)=0,"",INDEX('Smelter Look-up'!$A:$A,MATCH($A2234,'Smelter Look-up'!$E:$E,0)))</f>
        <v/>
      </c>
      <c r="C2234" s="212" t="str">
        <f aca="false">IF(LEN(A2234)=0,"",INDEX('Smelter Look-up'!$C:$C,MATCH($A2234,'Smelter Look-up'!$E:$E,0)))</f>
        <v/>
      </c>
      <c r="D2234" s="213"/>
      <c r="E2234" s="211" t="str">
        <f aca="true">IF(ISERROR($V2234),"",OFFSET('Smelter Look-up'!$D$4,$V2234-4,0)&amp;"")</f>
        <v/>
      </c>
      <c r="F2234" s="214" t="str">
        <f aca="true">IF(ISERROR($V2234),"",OFFSET('Smelter Look-up'!$E$4,$V2234-4,0))</f>
        <v/>
      </c>
      <c r="G2234" s="214" t="str">
        <f aca="true">IF(C2234=$X$4,IF(ISERROR($V2234),"Enter smelter details","RMI"),IF(ISERROR($V2234),"",OFFSET('Smelter Look-up'!$F$4,$V2234-4,0)))</f>
        <v/>
      </c>
      <c r="H2234" s="215" t="str">
        <f aca="true">IF(ISERROR($V2234),"",OFFSET('Smelter Look-up'!$G$4,$V2234-4,0))</f>
        <v/>
      </c>
      <c r="I2234" s="216" t="str">
        <f aca="true">IF(ISERROR($V2234),"",OFFSET('Smelter Look-up'!$H$4,$V2234-4,0))</f>
        <v/>
      </c>
      <c r="J2234" s="216" t="str">
        <f aca="true">IF(ISERROR($V2234),"",OFFSET('Smelter Look-up'!$I$4,$V2234-4,0))</f>
        <v/>
      </c>
      <c r="K2234" s="217"/>
      <c r="L2234" s="217"/>
      <c r="M2234" s="217"/>
      <c r="N2234" s="217"/>
      <c r="O2234" s="217"/>
      <c r="P2234" s="218"/>
      <c r="Q2234" s="219"/>
      <c r="R2234" s="220" t="str">
        <f aca="true">IF(ISERROR($V2234),"",OFFSET('Smelter Look-up'!$C$4,$V2234-4,0)&amp;"")</f>
        <v/>
      </c>
      <c r="S2234" s="221" t="str">
        <f aca="true">IF(B2234="","",IF(ISERROR(MATCH($E2234,CL,0)),"Unknown",INDIRECT("'C'!$A$"&amp;MATCH($E2234,CL,0)+1)))</f>
        <v/>
      </c>
      <c r="T2234" s="221" t="str">
        <f aca="true">IF(B2234="","",IF(ISERROR(MATCH($J2234,SorP!$B$1:$B$6279,0)),"",INDIRECT("'SorP'!$A$"&amp;MATCH($S2234&amp;$J2234,SorP!C:C,0))))</f>
        <v/>
      </c>
      <c r="U2234" s="222"/>
      <c r="V2234" s="223" t="e">
        <f aca="false">IF(C2234="",NA(),IF(OR(C2234="Smelter not listed",C2234="Smelter not yet identified"),MATCH($B2234&amp;$D2234,'Smelter Look-up'!$J:$J,0),MATCH($B2234&amp;$C2234,'Smelter Look-up'!$J:$J,0)))</f>
        <v>#N/A</v>
      </c>
      <c r="X2234" s="179" t="n">
        <f aca="false">IF(AND(C2234="Smelter not listed",OR(LEN(D2234)=0,LEN(E2234)=0)),1,0)</f>
        <v>0</v>
      </c>
      <c r="AB2234" s="224" t="str">
        <f aca="false">B2234&amp;C2234</f>
        <v/>
      </c>
    </row>
    <row r="2235" s="179" customFormat="true" ht="20.25" hidden="false" customHeight="false" outlineLevel="0" collapsed="false">
      <c r="A2235" s="221"/>
      <c r="B2235" s="211" t="str">
        <f aca="false">IF(LEN(A2235)=0,"",INDEX('Smelter Look-up'!$A:$A,MATCH($A2235,'Smelter Look-up'!$E:$E,0)))</f>
        <v/>
      </c>
      <c r="C2235" s="212" t="str">
        <f aca="false">IF(LEN(A2235)=0,"",INDEX('Smelter Look-up'!$C:$C,MATCH($A2235,'Smelter Look-up'!$E:$E,0)))</f>
        <v/>
      </c>
      <c r="D2235" s="213"/>
      <c r="E2235" s="211" t="str">
        <f aca="true">IF(ISERROR($V2235),"",OFFSET('Smelter Look-up'!$D$4,$V2235-4,0)&amp;"")</f>
        <v/>
      </c>
      <c r="F2235" s="214" t="str">
        <f aca="true">IF(ISERROR($V2235),"",OFFSET('Smelter Look-up'!$E$4,$V2235-4,0))</f>
        <v/>
      </c>
      <c r="G2235" s="214" t="str">
        <f aca="true">IF(C2235=$X$4,IF(ISERROR($V2235),"Enter smelter details","RMI"),IF(ISERROR($V2235),"",OFFSET('Smelter Look-up'!$F$4,$V2235-4,0)))</f>
        <v/>
      </c>
      <c r="H2235" s="215" t="str">
        <f aca="true">IF(ISERROR($V2235),"",OFFSET('Smelter Look-up'!$G$4,$V2235-4,0))</f>
        <v/>
      </c>
      <c r="I2235" s="216" t="str">
        <f aca="true">IF(ISERROR($V2235),"",OFFSET('Smelter Look-up'!$H$4,$V2235-4,0))</f>
        <v/>
      </c>
      <c r="J2235" s="216" t="str">
        <f aca="true">IF(ISERROR($V2235),"",OFFSET('Smelter Look-up'!$I$4,$V2235-4,0))</f>
        <v/>
      </c>
      <c r="K2235" s="217"/>
      <c r="L2235" s="217"/>
      <c r="M2235" s="217"/>
      <c r="N2235" s="217"/>
      <c r="O2235" s="217"/>
      <c r="P2235" s="218"/>
      <c r="Q2235" s="219"/>
      <c r="R2235" s="220" t="str">
        <f aca="true">IF(ISERROR($V2235),"",OFFSET('Smelter Look-up'!$C$4,$V2235-4,0)&amp;"")</f>
        <v/>
      </c>
      <c r="S2235" s="221" t="str">
        <f aca="true">IF(B2235="","",IF(ISERROR(MATCH($E2235,CL,0)),"Unknown",INDIRECT("'C'!$A$"&amp;MATCH($E2235,CL,0)+1)))</f>
        <v/>
      </c>
      <c r="T2235" s="221" t="str">
        <f aca="true">IF(B2235="","",IF(ISERROR(MATCH($J2235,SorP!$B$1:$B$6279,0)),"",INDIRECT("'SorP'!$A$"&amp;MATCH($S2235&amp;$J2235,SorP!C:C,0))))</f>
        <v/>
      </c>
      <c r="U2235" s="222"/>
      <c r="V2235" s="223" t="e">
        <f aca="false">IF(C2235="",NA(),IF(OR(C2235="Smelter not listed",C2235="Smelter not yet identified"),MATCH($B2235&amp;$D2235,'Smelter Look-up'!$J:$J,0),MATCH($B2235&amp;$C2235,'Smelter Look-up'!$J:$J,0)))</f>
        <v>#N/A</v>
      </c>
      <c r="X2235" s="179" t="n">
        <f aca="false">IF(AND(C2235="Smelter not listed",OR(LEN(D2235)=0,LEN(E2235)=0)),1,0)</f>
        <v>0</v>
      </c>
      <c r="AB2235" s="224" t="str">
        <f aca="false">B2235&amp;C2235</f>
        <v/>
      </c>
    </row>
    <row r="2236" s="179" customFormat="true" ht="20.25" hidden="false" customHeight="false" outlineLevel="0" collapsed="false">
      <c r="A2236" s="221"/>
      <c r="B2236" s="211" t="str">
        <f aca="false">IF(LEN(A2236)=0,"",INDEX('Smelter Look-up'!$A:$A,MATCH($A2236,'Smelter Look-up'!$E:$E,0)))</f>
        <v/>
      </c>
      <c r="C2236" s="212" t="str">
        <f aca="false">IF(LEN(A2236)=0,"",INDEX('Smelter Look-up'!$C:$C,MATCH($A2236,'Smelter Look-up'!$E:$E,0)))</f>
        <v/>
      </c>
      <c r="D2236" s="213"/>
      <c r="E2236" s="211" t="str">
        <f aca="true">IF(ISERROR($V2236),"",OFFSET('Smelter Look-up'!$D$4,$V2236-4,0)&amp;"")</f>
        <v/>
      </c>
      <c r="F2236" s="214" t="str">
        <f aca="true">IF(ISERROR($V2236),"",OFFSET('Smelter Look-up'!$E$4,$V2236-4,0))</f>
        <v/>
      </c>
      <c r="G2236" s="214" t="str">
        <f aca="true">IF(C2236=$X$4,IF(ISERROR($V2236),"Enter smelter details","RMI"),IF(ISERROR($V2236),"",OFFSET('Smelter Look-up'!$F$4,$V2236-4,0)))</f>
        <v/>
      </c>
      <c r="H2236" s="215" t="str">
        <f aca="true">IF(ISERROR($V2236),"",OFFSET('Smelter Look-up'!$G$4,$V2236-4,0))</f>
        <v/>
      </c>
      <c r="I2236" s="216" t="str">
        <f aca="true">IF(ISERROR($V2236),"",OFFSET('Smelter Look-up'!$H$4,$V2236-4,0))</f>
        <v/>
      </c>
      <c r="J2236" s="216" t="str">
        <f aca="true">IF(ISERROR($V2236),"",OFFSET('Smelter Look-up'!$I$4,$V2236-4,0))</f>
        <v/>
      </c>
      <c r="K2236" s="217"/>
      <c r="L2236" s="217"/>
      <c r="M2236" s="217"/>
      <c r="N2236" s="217"/>
      <c r="O2236" s="217"/>
      <c r="P2236" s="218"/>
      <c r="Q2236" s="219"/>
      <c r="R2236" s="220" t="str">
        <f aca="true">IF(ISERROR($V2236),"",OFFSET('Smelter Look-up'!$C$4,$V2236-4,0)&amp;"")</f>
        <v/>
      </c>
      <c r="S2236" s="221" t="str">
        <f aca="true">IF(B2236="","",IF(ISERROR(MATCH($E2236,CL,0)),"Unknown",INDIRECT("'C'!$A$"&amp;MATCH($E2236,CL,0)+1)))</f>
        <v/>
      </c>
      <c r="T2236" s="221" t="str">
        <f aca="true">IF(B2236="","",IF(ISERROR(MATCH($J2236,SorP!$B$1:$B$6279,0)),"",INDIRECT("'SorP'!$A$"&amp;MATCH($S2236&amp;$J2236,SorP!C:C,0))))</f>
        <v/>
      </c>
      <c r="U2236" s="222"/>
      <c r="V2236" s="223" t="e">
        <f aca="false">IF(C2236="",NA(),IF(OR(C2236="Smelter not listed",C2236="Smelter not yet identified"),MATCH($B2236&amp;$D2236,'Smelter Look-up'!$J:$J,0),MATCH($B2236&amp;$C2236,'Smelter Look-up'!$J:$J,0)))</f>
        <v>#N/A</v>
      </c>
      <c r="X2236" s="179" t="n">
        <f aca="false">IF(AND(C2236="Smelter not listed",OR(LEN(D2236)=0,LEN(E2236)=0)),1,0)</f>
        <v>0</v>
      </c>
      <c r="AB2236" s="224" t="str">
        <f aca="false">B2236&amp;C2236</f>
        <v/>
      </c>
    </row>
    <row r="2237" s="179" customFormat="true" ht="20.25" hidden="false" customHeight="false" outlineLevel="0" collapsed="false">
      <c r="A2237" s="221"/>
      <c r="B2237" s="211" t="str">
        <f aca="false">IF(LEN(A2237)=0,"",INDEX('Smelter Look-up'!$A:$A,MATCH($A2237,'Smelter Look-up'!$E:$E,0)))</f>
        <v/>
      </c>
      <c r="C2237" s="212" t="str">
        <f aca="false">IF(LEN(A2237)=0,"",INDEX('Smelter Look-up'!$C:$C,MATCH($A2237,'Smelter Look-up'!$E:$E,0)))</f>
        <v/>
      </c>
      <c r="D2237" s="213"/>
      <c r="E2237" s="211" t="str">
        <f aca="true">IF(ISERROR($V2237),"",OFFSET('Smelter Look-up'!$D$4,$V2237-4,0)&amp;"")</f>
        <v/>
      </c>
      <c r="F2237" s="214" t="str">
        <f aca="true">IF(ISERROR($V2237),"",OFFSET('Smelter Look-up'!$E$4,$V2237-4,0))</f>
        <v/>
      </c>
      <c r="G2237" s="214" t="str">
        <f aca="true">IF(C2237=$X$4,IF(ISERROR($V2237),"Enter smelter details","RMI"),IF(ISERROR($V2237),"",OFFSET('Smelter Look-up'!$F$4,$V2237-4,0)))</f>
        <v/>
      </c>
      <c r="H2237" s="215" t="str">
        <f aca="true">IF(ISERROR($V2237),"",OFFSET('Smelter Look-up'!$G$4,$V2237-4,0))</f>
        <v/>
      </c>
      <c r="I2237" s="216" t="str">
        <f aca="true">IF(ISERROR($V2237),"",OFFSET('Smelter Look-up'!$H$4,$V2237-4,0))</f>
        <v/>
      </c>
      <c r="J2237" s="216" t="str">
        <f aca="true">IF(ISERROR($V2237),"",OFFSET('Smelter Look-up'!$I$4,$V2237-4,0))</f>
        <v/>
      </c>
      <c r="K2237" s="217"/>
      <c r="L2237" s="217"/>
      <c r="M2237" s="217"/>
      <c r="N2237" s="217"/>
      <c r="O2237" s="217"/>
      <c r="P2237" s="218"/>
      <c r="Q2237" s="219"/>
      <c r="R2237" s="220" t="str">
        <f aca="true">IF(ISERROR($V2237),"",OFFSET('Smelter Look-up'!$C$4,$V2237-4,0)&amp;"")</f>
        <v/>
      </c>
      <c r="S2237" s="221" t="str">
        <f aca="true">IF(B2237="","",IF(ISERROR(MATCH($E2237,CL,0)),"Unknown",INDIRECT("'C'!$A$"&amp;MATCH($E2237,CL,0)+1)))</f>
        <v/>
      </c>
      <c r="T2237" s="221" t="str">
        <f aca="true">IF(B2237="","",IF(ISERROR(MATCH($J2237,SorP!$B$1:$B$6279,0)),"",INDIRECT("'SorP'!$A$"&amp;MATCH($S2237&amp;$J2237,SorP!C:C,0))))</f>
        <v/>
      </c>
      <c r="U2237" s="222"/>
      <c r="V2237" s="223" t="e">
        <f aca="false">IF(C2237="",NA(),IF(OR(C2237="Smelter not listed",C2237="Smelter not yet identified"),MATCH($B2237&amp;$D2237,'Smelter Look-up'!$J:$J,0),MATCH($B2237&amp;$C2237,'Smelter Look-up'!$J:$J,0)))</f>
        <v>#N/A</v>
      </c>
      <c r="X2237" s="179" t="n">
        <f aca="false">IF(AND(C2237="Smelter not listed",OR(LEN(D2237)=0,LEN(E2237)=0)),1,0)</f>
        <v>0</v>
      </c>
      <c r="AB2237" s="224" t="str">
        <f aca="false">B2237&amp;C2237</f>
        <v/>
      </c>
    </row>
    <row r="2238" s="179" customFormat="true" ht="20.25" hidden="false" customHeight="false" outlineLevel="0" collapsed="false">
      <c r="A2238" s="221"/>
      <c r="B2238" s="211" t="str">
        <f aca="false">IF(LEN(A2238)=0,"",INDEX('Smelter Look-up'!$A:$A,MATCH($A2238,'Smelter Look-up'!$E:$E,0)))</f>
        <v/>
      </c>
      <c r="C2238" s="212" t="str">
        <f aca="false">IF(LEN(A2238)=0,"",INDEX('Smelter Look-up'!$C:$C,MATCH($A2238,'Smelter Look-up'!$E:$E,0)))</f>
        <v/>
      </c>
      <c r="D2238" s="213"/>
      <c r="E2238" s="211" t="str">
        <f aca="true">IF(ISERROR($V2238),"",OFFSET('Smelter Look-up'!$D$4,$V2238-4,0)&amp;"")</f>
        <v/>
      </c>
      <c r="F2238" s="214" t="str">
        <f aca="true">IF(ISERROR($V2238),"",OFFSET('Smelter Look-up'!$E$4,$V2238-4,0))</f>
        <v/>
      </c>
      <c r="G2238" s="214" t="str">
        <f aca="true">IF(C2238=$X$4,IF(ISERROR($V2238),"Enter smelter details","RMI"),IF(ISERROR($V2238),"",OFFSET('Smelter Look-up'!$F$4,$V2238-4,0)))</f>
        <v/>
      </c>
      <c r="H2238" s="215" t="str">
        <f aca="true">IF(ISERROR($V2238),"",OFFSET('Smelter Look-up'!$G$4,$V2238-4,0))</f>
        <v/>
      </c>
      <c r="I2238" s="216" t="str">
        <f aca="true">IF(ISERROR($V2238),"",OFFSET('Smelter Look-up'!$H$4,$V2238-4,0))</f>
        <v/>
      </c>
      <c r="J2238" s="216" t="str">
        <f aca="true">IF(ISERROR($V2238),"",OFFSET('Smelter Look-up'!$I$4,$V2238-4,0))</f>
        <v/>
      </c>
      <c r="K2238" s="217"/>
      <c r="L2238" s="217"/>
      <c r="M2238" s="217"/>
      <c r="N2238" s="217"/>
      <c r="O2238" s="217"/>
      <c r="P2238" s="218"/>
      <c r="Q2238" s="219"/>
      <c r="R2238" s="220" t="str">
        <f aca="true">IF(ISERROR($V2238),"",OFFSET('Smelter Look-up'!$C$4,$V2238-4,0)&amp;"")</f>
        <v/>
      </c>
      <c r="S2238" s="221" t="str">
        <f aca="true">IF(B2238="","",IF(ISERROR(MATCH($E2238,CL,0)),"Unknown",INDIRECT("'C'!$A$"&amp;MATCH($E2238,CL,0)+1)))</f>
        <v/>
      </c>
      <c r="T2238" s="221" t="str">
        <f aca="true">IF(B2238="","",IF(ISERROR(MATCH($J2238,SorP!$B$1:$B$6279,0)),"",INDIRECT("'SorP'!$A$"&amp;MATCH($S2238&amp;$J2238,SorP!C:C,0))))</f>
        <v/>
      </c>
      <c r="U2238" s="222"/>
      <c r="V2238" s="223" t="e">
        <f aca="false">IF(C2238="",NA(),IF(OR(C2238="Smelter not listed",C2238="Smelter not yet identified"),MATCH($B2238&amp;$D2238,'Smelter Look-up'!$J:$J,0),MATCH($B2238&amp;$C2238,'Smelter Look-up'!$J:$J,0)))</f>
        <v>#N/A</v>
      </c>
      <c r="X2238" s="179" t="n">
        <f aca="false">IF(AND(C2238="Smelter not listed",OR(LEN(D2238)=0,LEN(E2238)=0)),1,0)</f>
        <v>0</v>
      </c>
      <c r="AB2238" s="224" t="str">
        <f aca="false">B2238&amp;C2238</f>
        <v/>
      </c>
    </row>
    <row r="2239" s="179" customFormat="true" ht="20.25" hidden="false" customHeight="false" outlineLevel="0" collapsed="false">
      <c r="A2239" s="221"/>
      <c r="B2239" s="211" t="str">
        <f aca="false">IF(LEN(A2239)=0,"",INDEX('Smelter Look-up'!$A:$A,MATCH($A2239,'Smelter Look-up'!$E:$E,0)))</f>
        <v/>
      </c>
      <c r="C2239" s="212" t="str">
        <f aca="false">IF(LEN(A2239)=0,"",INDEX('Smelter Look-up'!$C:$C,MATCH($A2239,'Smelter Look-up'!$E:$E,0)))</f>
        <v/>
      </c>
      <c r="D2239" s="213"/>
      <c r="E2239" s="211" t="str">
        <f aca="true">IF(ISERROR($V2239),"",OFFSET('Smelter Look-up'!$D$4,$V2239-4,0)&amp;"")</f>
        <v/>
      </c>
      <c r="F2239" s="214" t="str">
        <f aca="true">IF(ISERROR($V2239),"",OFFSET('Smelter Look-up'!$E$4,$V2239-4,0))</f>
        <v/>
      </c>
      <c r="G2239" s="214" t="str">
        <f aca="true">IF(C2239=$X$4,IF(ISERROR($V2239),"Enter smelter details","RMI"),IF(ISERROR($V2239),"",OFFSET('Smelter Look-up'!$F$4,$V2239-4,0)))</f>
        <v/>
      </c>
      <c r="H2239" s="215" t="str">
        <f aca="true">IF(ISERROR($V2239),"",OFFSET('Smelter Look-up'!$G$4,$V2239-4,0))</f>
        <v/>
      </c>
      <c r="I2239" s="216" t="str">
        <f aca="true">IF(ISERROR($V2239),"",OFFSET('Smelter Look-up'!$H$4,$V2239-4,0))</f>
        <v/>
      </c>
      <c r="J2239" s="216" t="str">
        <f aca="true">IF(ISERROR($V2239),"",OFFSET('Smelter Look-up'!$I$4,$V2239-4,0))</f>
        <v/>
      </c>
      <c r="K2239" s="217"/>
      <c r="L2239" s="217"/>
      <c r="M2239" s="217"/>
      <c r="N2239" s="217"/>
      <c r="O2239" s="217"/>
      <c r="P2239" s="218"/>
      <c r="Q2239" s="219"/>
      <c r="R2239" s="220" t="str">
        <f aca="true">IF(ISERROR($V2239),"",OFFSET('Smelter Look-up'!$C$4,$V2239-4,0)&amp;"")</f>
        <v/>
      </c>
      <c r="S2239" s="221" t="str">
        <f aca="true">IF(B2239="","",IF(ISERROR(MATCH($E2239,CL,0)),"Unknown",INDIRECT("'C'!$A$"&amp;MATCH($E2239,CL,0)+1)))</f>
        <v/>
      </c>
      <c r="T2239" s="221" t="str">
        <f aca="true">IF(B2239="","",IF(ISERROR(MATCH($J2239,SorP!$B$1:$B$6279,0)),"",INDIRECT("'SorP'!$A$"&amp;MATCH($S2239&amp;$J2239,SorP!C:C,0))))</f>
        <v/>
      </c>
      <c r="U2239" s="222"/>
      <c r="V2239" s="223" t="e">
        <f aca="false">IF(C2239="",NA(),IF(OR(C2239="Smelter not listed",C2239="Smelter not yet identified"),MATCH($B2239&amp;$D2239,'Smelter Look-up'!$J:$J,0),MATCH($B2239&amp;$C2239,'Smelter Look-up'!$J:$J,0)))</f>
        <v>#N/A</v>
      </c>
      <c r="X2239" s="179" t="n">
        <f aca="false">IF(AND(C2239="Smelter not listed",OR(LEN(D2239)=0,LEN(E2239)=0)),1,0)</f>
        <v>0</v>
      </c>
      <c r="AB2239" s="224" t="str">
        <f aca="false">B2239&amp;C2239</f>
        <v/>
      </c>
    </row>
    <row r="2240" s="179" customFormat="true" ht="20.25" hidden="false" customHeight="false" outlineLevel="0" collapsed="false">
      <c r="A2240" s="221"/>
      <c r="B2240" s="211" t="str">
        <f aca="false">IF(LEN(A2240)=0,"",INDEX('Smelter Look-up'!$A:$A,MATCH($A2240,'Smelter Look-up'!$E:$E,0)))</f>
        <v/>
      </c>
      <c r="C2240" s="212" t="str">
        <f aca="false">IF(LEN(A2240)=0,"",INDEX('Smelter Look-up'!$C:$C,MATCH($A2240,'Smelter Look-up'!$E:$E,0)))</f>
        <v/>
      </c>
      <c r="D2240" s="213"/>
      <c r="E2240" s="211" t="str">
        <f aca="true">IF(ISERROR($V2240),"",OFFSET('Smelter Look-up'!$D$4,$V2240-4,0)&amp;"")</f>
        <v/>
      </c>
      <c r="F2240" s="214" t="str">
        <f aca="true">IF(ISERROR($V2240),"",OFFSET('Smelter Look-up'!$E$4,$V2240-4,0))</f>
        <v/>
      </c>
      <c r="G2240" s="214" t="str">
        <f aca="true">IF(C2240=$X$4,IF(ISERROR($V2240),"Enter smelter details","RMI"),IF(ISERROR($V2240),"",OFFSET('Smelter Look-up'!$F$4,$V2240-4,0)))</f>
        <v/>
      </c>
      <c r="H2240" s="215" t="str">
        <f aca="true">IF(ISERROR($V2240),"",OFFSET('Smelter Look-up'!$G$4,$V2240-4,0))</f>
        <v/>
      </c>
      <c r="I2240" s="216" t="str">
        <f aca="true">IF(ISERROR($V2240),"",OFFSET('Smelter Look-up'!$H$4,$V2240-4,0))</f>
        <v/>
      </c>
      <c r="J2240" s="216" t="str">
        <f aca="true">IF(ISERROR($V2240),"",OFFSET('Smelter Look-up'!$I$4,$V2240-4,0))</f>
        <v/>
      </c>
      <c r="K2240" s="217"/>
      <c r="L2240" s="217"/>
      <c r="M2240" s="217"/>
      <c r="N2240" s="217"/>
      <c r="O2240" s="217"/>
      <c r="P2240" s="218"/>
      <c r="Q2240" s="219"/>
      <c r="R2240" s="220" t="str">
        <f aca="true">IF(ISERROR($V2240),"",OFFSET('Smelter Look-up'!$C$4,$V2240-4,0)&amp;"")</f>
        <v/>
      </c>
      <c r="S2240" s="221" t="str">
        <f aca="true">IF(B2240="","",IF(ISERROR(MATCH($E2240,CL,0)),"Unknown",INDIRECT("'C'!$A$"&amp;MATCH($E2240,CL,0)+1)))</f>
        <v/>
      </c>
      <c r="T2240" s="221" t="str">
        <f aca="true">IF(B2240="","",IF(ISERROR(MATCH($J2240,SorP!$B$1:$B$6279,0)),"",INDIRECT("'SorP'!$A$"&amp;MATCH($S2240&amp;$J2240,SorP!C:C,0))))</f>
        <v/>
      </c>
      <c r="U2240" s="222"/>
      <c r="V2240" s="223" t="e">
        <f aca="false">IF(C2240="",NA(),IF(OR(C2240="Smelter not listed",C2240="Smelter not yet identified"),MATCH($B2240&amp;$D2240,'Smelter Look-up'!$J:$J,0),MATCH($B2240&amp;$C2240,'Smelter Look-up'!$J:$J,0)))</f>
        <v>#N/A</v>
      </c>
      <c r="X2240" s="179" t="n">
        <f aca="false">IF(AND(C2240="Smelter not listed",OR(LEN(D2240)=0,LEN(E2240)=0)),1,0)</f>
        <v>0</v>
      </c>
      <c r="AB2240" s="224" t="str">
        <f aca="false">B2240&amp;C2240</f>
        <v/>
      </c>
    </row>
    <row r="2241" s="179" customFormat="true" ht="20.25" hidden="false" customHeight="false" outlineLevel="0" collapsed="false">
      <c r="A2241" s="221"/>
      <c r="B2241" s="211" t="str">
        <f aca="false">IF(LEN(A2241)=0,"",INDEX('Smelter Look-up'!$A:$A,MATCH($A2241,'Smelter Look-up'!$E:$E,0)))</f>
        <v/>
      </c>
      <c r="C2241" s="212" t="str">
        <f aca="false">IF(LEN(A2241)=0,"",INDEX('Smelter Look-up'!$C:$C,MATCH($A2241,'Smelter Look-up'!$E:$E,0)))</f>
        <v/>
      </c>
      <c r="D2241" s="213"/>
      <c r="E2241" s="211" t="str">
        <f aca="true">IF(ISERROR($V2241),"",OFFSET('Smelter Look-up'!$D$4,$V2241-4,0)&amp;"")</f>
        <v/>
      </c>
      <c r="F2241" s="214" t="str">
        <f aca="true">IF(ISERROR($V2241),"",OFFSET('Smelter Look-up'!$E$4,$V2241-4,0))</f>
        <v/>
      </c>
      <c r="G2241" s="214" t="str">
        <f aca="true">IF(C2241=$X$4,IF(ISERROR($V2241),"Enter smelter details","RMI"),IF(ISERROR($V2241),"",OFFSET('Smelter Look-up'!$F$4,$V2241-4,0)))</f>
        <v/>
      </c>
      <c r="H2241" s="215" t="str">
        <f aca="true">IF(ISERROR($V2241),"",OFFSET('Smelter Look-up'!$G$4,$V2241-4,0))</f>
        <v/>
      </c>
      <c r="I2241" s="216" t="str">
        <f aca="true">IF(ISERROR($V2241),"",OFFSET('Smelter Look-up'!$H$4,$V2241-4,0))</f>
        <v/>
      </c>
      <c r="J2241" s="216" t="str">
        <f aca="true">IF(ISERROR($V2241),"",OFFSET('Smelter Look-up'!$I$4,$V2241-4,0))</f>
        <v/>
      </c>
      <c r="K2241" s="217"/>
      <c r="L2241" s="217"/>
      <c r="M2241" s="217"/>
      <c r="N2241" s="217"/>
      <c r="O2241" s="217"/>
      <c r="P2241" s="218"/>
      <c r="Q2241" s="219"/>
      <c r="R2241" s="220" t="str">
        <f aca="true">IF(ISERROR($V2241),"",OFFSET('Smelter Look-up'!$C$4,$V2241-4,0)&amp;"")</f>
        <v/>
      </c>
      <c r="S2241" s="221" t="str">
        <f aca="true">IF(B2241="","",IF(ISERROR(MATCH($E2241,CL,0)),"Unknown",INDIRECT("'C'!$A$"&amp;MATCH($E2241,CL,0)+1)))</f>
        <v/>
      </c>
      <c r="T2241" s="221" t="str">
        <f aca="true">IF(B2241="","",IF(ISERROR(MATCH($J2241,SorP!$B$1:$B$6279,0)),"",INDIRECT("'SorP'!$A$"&amp;MATCH($S2241&amp;$J2241,SorP!C:C,0))))</f>
        <v/>
      </c>
      <c r="U2241" s="222"/>
      <c r="V2241" s="223" t="e">
        <f aca="false">IF(C2241="",NA(),IF(OR(C2241="Smelter not listed",C2241="Smelter not yet identified"),MATCH($B2241&amp;$D2241,'Smelter Look-up'!$J:$J,0),MATCH($B2241&amp;$C2241,'Smelter Look-up'!$J:$J,0)))</f>
        <v>#N/A</v>
      </c>
      <c r="X2241" s="179" t="n">
        <f aca="false">IF(AND(C2241="Smelter not listed",OR(LEN(D2241)=0,LEN(E2241)=0)),1,0)</f>
        <v>0</v>
      </c>
      <c r="AB2241" s="224" t="str">
        <f aca="false">B2241&amp;C2241</f>
        <v/>
      </c>
    </row>
    <row r="2242" s="179" customFormat="true" ht="20.25" hidden="false" customHeight="false" outlineLevel="0" collapsed="false">
      <c r="A2242" s="221"/>
      <c r="B2242" s="211" t="str">
        <f aca="false">IF(LEN(A2242)=0,"",INDEX('Smelter Look-up'!$A:$A,MATCH($A2242,'Smelter Look-up'!$E:$E,0)))</f>
        <v/>
      </c>
      <c r="C2242" s="212" t="str">
        <f aca="false">IF(LEN(A2242)=0,"",INDEX('Smelter Look-up'!$C:$C,MATCH($A2242,'Smelter Look-up'!$E:$E,0)))</f>
        <v/>
      </c>
      <c r="D2242" s="213"/>
      <c r="E2242" s="211" t="str">
        <f aca="true">IF(ISERROR($V2242),"",OFFSET('Smelter Look-up'!$D$4,$V2242-4,0)&amp;"")</f>
        <v/>
      </c>
      <c r="F2242" s="214" t="str">
        <f aca="true">IF(ISERROR($V2242),"",OFFSET('Smelter Look-up'!$E$4,$V2242-4,0))</f>
        <v/>
      </c>
      <c r="G2242" s="214" t="str">
        <f aca="true">IF(C2242=$X$4,IF(ISERROR($V2242),"Enter smelter details","RMI"),IF(ISERROR($V2242),"",OFFSET('Smelter Look-up'!$F$4,$V2242-4,0)))</f>
        <v/>
      </c>
      <c r="H2242" s="215" t="str">
        <f aca="true">IF(ISERROR($V2242),"",OFFSET('Smelter Look-up'!$G$4,$V2242-4,0))</f>
        <v/>
      </c>
      <c r="I2242" s="216" t="str">
        <f aca="true">IF(ISERROR($V2242),"",OFFSET('Smelter Look-up'!$H$4,$V2242-4,0))</f>
        <v/>
      </c>
      <c r="J2242" s="216" t="str">
        <f aca="true">IF(ISERROR($V2242),"",OFFSET('Smelter Look-up'!$I$4,$V2242-4,0))</f>
        <v/>
      </c>
      <c r="K2242" s="217"/>
      <c r="L2242" s="217"/>
      <c r="M2242" s="217"/>
      <c r="N2242" s="217"/>
      <c r="O2242" s="217"/>
      <c r="P2242" s="218"/>
      <c r="Q2242" s="219"/>
      <c r="R2242" s="220" t="str">
        <f aca="true">IF(ISERROR($V2242),"",OFFSET('Smelter Look-up'!$C$4,$V2242-4,0)&amp;"")</f>
        <v/>
      </c>
      <c r="S2242" s="221" t="str">
        <f aca="true">IF(B2242="","",IF(ISERROR(MATCH($E2242,CL,0)),"Unknown",INDIRECT("'C'!$A$"&amp;MATCH($E2242,CL,0)+1)))</f>
        <v/>
      </c>
      <c r="T2242" s="221" t="str">
        <f aca="true">IF(B2242="","",IF(ISERROR(MATCH($J2242,SorP!$B$1:$B$6279,0)),"",INDIRECT("'SorP'!$A$"&amp;MATCH($S2242&amp;$J2242,SorP!C:C,0))))</f>
        <v/>
      </c>
      <c r="U2242" s="222"/>
      <c r="V2242" s="223" t="e">
        <f aca="false">IF(C2242="",NA(),IF(OR(C2242="Smelter not listed",C2242="Smelter not yet identified"),MATCH($B2242&amp;$D2242,'Smelter Look-up'!$J:$J,0),MATCH($B2242&amp;$C2242,'Smelter Look-up'!$J:$J,0)))</f>
        <v>#N/A</v>
      </c>
      <c r="X2242" s="179" t="n">
        <f aca="false">IF(AND(C2242="Smelter not listed",OR(LEN(D2242)=0,LEN(E2242)=0)),1,0)</f>
        <v>0</v>
      </c>
      <c r="AB2242" s="224" t="str">
        <f aca="false">B2242&amp;C2242</f>
        <v/>
      </c>
    </row>
    <row r="2243" s="179" customFormat="true" ht="20.25" hidden="false" customHeight="false" outlineLevel="0" collapsed="false">
      <c r="A2243" s="221"/>
      <c r="B2243" s="211" t="str">
        <f aca="false">IF(LEN(A2243)=0,"",INDEX('Smelter Look-up'!$A:$A,MATCH($A2243,'Smelter Look-up'!$E:$E,0)))</f>
        <v/>
      </c>
      <c r="C2243" s="212" t="str">
        <f aca="false">IF(LEN(A2243)=0,"",INDEX('Smelter Look-up'!$C:$C,MATCH($A2243,'Smelter Look-up'!$E:$E,0)))</f>
        <v/>
      </c>
      <c r="D2243" s="213"/>
      <c r="E2243" s="211" t="str">
        <f aca="true">IF(ISERROR($V2243),"",OFFSET('Smelter Look-up'!$D$4,$V2243-4,0)&amp;"")</f>
        <v/>
      </c>
      <c r="F2243" s="214" t="str">
        <f aca="true">IF(ISERROR($V2243),"",OFFSET('Smelter Look-up'!$E$4,$V2243-4,0))</f>
        <v/>
      </c>
      <c r="G2243" s="214" t="str">
        <f aca="true">IF(C2243=$X$4,IF(ISERROR($V2243),"Enter smelter details","RMI"),IF(ISERROR($V2243),"",OFFSET('Smelter Look-up'!$F$4,$V2243-4,0)))</f>
        <v/>
      </c>
      <c r="H2243" s="215" t="str">
        <f aca="true">IF(ISERROR($V2243),"",OFFSET('Smelter Look-up'!$G$4,$V2243-4,0))</f>
        <v/>
      </c>
      <c r="I2243" s="216" t="str">
        <f aca="true">IF(ISERROR($V2243),"",OFFSET('Smelter Look-up'!$H$4,$V2243-4,0))</f>
        <v/>
      </c>
      <c r="J2243" s="216" t="str">
        <f aca="true">IF(ISERROR($V2243),"",OFFSET('Smelter Look-up'!$I$4,$V2243-4,0))</f>
        <v/>
      </c>
      <c r="K2243" s="217"/>
      <c r="L2243" s="217"/>
      <c r="M2243" s="217"/>
      <c r="N2243" s="217"/>
      <c r="O2243" s="217"/>
      <c r="P2243" s="218"/>
      <c r="Q2243" s="219"/>
      <c r="R2243" s="220" t="str">
        <f aca="true">IF(ISERROR($V2243),"",OFFSET('Smelter Look-up'!$C$4,$V2243-4,0)&amp;"")</f>
        <v/>
      </c>
      <c r="S2243" s="221" t="str">
        <f aca="true">IF(B2243="","",IF(ISERROR(MATCH($E2243,CL,0)),"Unknown",INDIRECT("'C'!$A$"&amp;MATCH($E2243,CL,0)+1)))</f>
        <v/>
      </c>
      <c r="T2243" s="221" t="str">
        <f aca="true">IF(B2243="","",IF(ISERROR(MATCH($J2243,SorP!$B$1:$B$6279,0)),"",INDIRECT("'SorP'!$A$"&amp;MATCH($S2243&amp;$J2243,SorP!C:C,0))))</f>
        <v/>
      </c>
      <c r="U2243" s="222"/>
      <c r="V2243" s="223" t="e">
        <f aca="false">IF(C2243="",NA(),IF(OR(C2243="Smelter not listed",C2243="Smelter not yet identified"),MATCH($B2243&amp;$D2243,'Smelter Look-up'!$J:$J,0),MATCH($B2243&amp;$C2243,'Smelter Look-up'!$J:$J,0)))</f>
        <v>#N/A</v>
      </c>
      <c r="X2243" s="179" t="n">
        <f aca="false">IF(AND(C2243="Smelter not listed",OR(LEN(D2243)=0,LEN(E2243)=0)),1,0)</f>
        <v>0</v>
      </c>
      <c r="AB2243" s="224" t="str">
        <f aca="false">B2243&amp;C2243</f>
        <v/>
      </c>
    </row>
    <row r="2244" s="179" customFormat="true" ht="20.25" hidden="false" customHeight="false" outlineLevel="0" collapsed="false">
      <c r="A2244" s="221"/>
      <c r="B2244" s="211" t="str">
        <f aca="false">IF(LEN(A2244)=0,"",INDEX('Smelter Look-up'!$A:$A,MATCH($A2244,'Smelter Look-up'!$E:$E,0)))</f>
        <v/>
      </c>
      <c r="C2244" s="212" t="str">
        <f aca="false">IF(LEN(A2244)=0,"",INDEX('Smelter Look-up'!$C:$C,MATCH($A2244,'Smelter Look-up'!$E:$E,0)))</f>
        <v/>
      </c>
      <c r="D2244" s="213"/>
      <c r="E2244" s="211" t="str">
        <f aca="true">IF(ISERROR($V2244),"",OFFSET('Smelter Look-up'!$D$4,$V2244-4,0)&amp;"")</f>
        <v/>
      </c>
      <c r="F2244" s="214" t="str">
        <f aca="true">IF(ISERROR($V2244),"",OFFSET('Smelter Look-up'!$E$4,$V2244-4,0))</f>
        <v/>
      </c>
      <c r="G2244" s="214" t="str">
        <f aca="true">IF(C2244=$X$4,IF(ISERROR($V2244),"Enter smelter details","RMI"),IF(ISERROR($V2244),"",OFFSET('Smelter Look-up'!$F$4,$V2244-4,0)))</f>
        <v/>
      </c>
      <c r="H2244" s="215" t="str">
        <f aca="true">IF(ISERROR($V2244),"",OFFSET('Smelter Look-up'!$G$4,$V2244-4,0))</f>
        <v/>
      </c>
      <c r="I2244" s="216" t="str">
        <f aca="true">IF(ISERROR($V2244),"",OFFSET('Smelter Look-up'!$H$4,$V2244-4,0))</f>
        <v/>
      </c>
      <c r="J2244" s="216" t="str">
        <f aca="true">IF(ISERROR($V2244),"",OFFSET('Smelter Look-up'!$I$4,$V2244-4,0))</f>
        <v/>
      </c>
      <c r="K2244" s="217"/>
      <c r="L2244" s="217"/>
      <c r="M2244" s="217"/>
      <c r="N2244" s="217"/>
      <c r="O2244" s="217"/>
      <c r="P2244" s="218"/>
      <c r="Q2244" s="219"/>
      <c r="R2244" s="220" t="str">
        <f aca="true">IF(ISERROR($V2244),"",OFFSET('Smelter Look-up'!$C$4,$V2244-4,0)&amp;"")</f>
        <v/>
      </c>
      <c r="S2244" s="221" t="str">
        <f aca="true">IF(B2244="","",IF(ISERROR(MATCH($E2244,CL,0)),"Unknown",INDIRECT("'C'!$A$"&amp;MATCH($E2244,CL,0)+1)))</f>
        <v/>
      </c>
      <c r="T2244" s="221" t="str">
        <f aca="true">IF(B2244="","",IF(ISERROR(MATCH($J2244,SorP!$B$1:$B$6279,0)),"",INDIRECT("'SorP'!$A$"&amp;MATCH($S2244&amp;$J2244,SorP!C:C,0))))</f>
        <v/>
      </c>
      <c r="U2244" s="222"/>
      <c r="V2244" s="223" t="e">
        <f aca="false">IF(C2244="",NA(),IF(OR(C2244="Smelter not listed",C2244="Smelter not yet identified"),MATCH($B2244&amp;$D2244,'Smelter Look-up'!$J:$J,0),MATCH($B2244&amp;$C2244,'Smelter Look-up'!$J:$J,0)))</f>
        <v>#N/A</v>
      </c>
      <c r="X2244" s="179" t="n">
        <f aca="false">IF(AND(C2244="Smelter not listed",OR(LEN(D2244)=0,LEN(E2244)=0)),1,0)</f>
        <v>0</v>
      </c>
      <c r="AB2244" s="224" t="str">
        <f aca="false">B2244&amp;C2244</f>
        <v/>
      </c>
    </row>
    <row r="2245" s="179" customFormat="true" ht="20.25" hidden="false" customHeight="false" outlineLevel="0" collapsed="false">
      <c r="A2245" s="221"/>
      <c r="B2245" s="211" t="str">
        <f aca="false">IF(LEN(A2245)=0,"",INDEX('Smelter Look-up'!$A:$A,MATCH($A2245,'Smelter Look-up'!$E:$E,0)))</f>
        <v/>
      </c>
      <c r="C2245" s="212" t="str">
        <f aca="false">IF(LEN(A2245)=0,"",INDEX('Smelter Look-up'!$C:$C,MATCH($A2245,'Smelter Look-up'!$E:$E,0)))</f>
        <v/>
      </c>
      <c r="D2245" s="213"/>
      <c r="E2245" s="211" t="str">
        <f aca="true">IF(ISERROR($V2245),"",OFFSET('Smelter Look-up'!$D$4,$V2245-4,0)&amp;"")</f>
        <v/>
      </c>
      <c r="F2245" s="214" t="str">
        <f aca="true">IF(ISERROR($V2245),"",OFFSET('Smelter Look-up'!$E$4,$V2245-4,0))</f>
        <v/>
      </c>
      <c r="G2245" s="214" t="str">
        <f aca="true">IF(C2245=$X$4,IF(ISERROR($V2245),"Enter smelter details","RMI"),IF(ISERROR($V2245),"",OFFSET('Smelter Look-up'!$F$4,$V2245-4,0)))</f>
        <v/>
      </c>
      <c r="H2245" s="215" t="str">
        <f aca="true">IF(ISERROR($V2245),"",OFFSET('Smelter Look-up'!$G$4,$V2245-4,0))</f>
        <v/>
      </c>
      <c r="I2245" s="216" t="str">
        <f aca="true">IF(ISERROR($V2245),"",OFFSET('Smelter Look-up'!$H$4,$V2245-4,0))</f>
        <v/>
      </c>
      <c r="J2245" s="216" t="str">
        <f aca="true">IF(ISERROR($V2245),"",OFFSET('Smelter Look-up'!$I$4,$V2245-4,0))</f>
        <v/>
      </c>
      <c r="K2245" s="217"/>
      <c r="L2245" s="217"/>
      <c r="M2245" s="217"/>
      <c r="N2245" s="217"/>
      <c r="O2245" s="217"/>
      <c r="P2245" s="218"/>
      <c r="Q2245" s="219"/>
      <c r="R2245" s="220" t="str">
        <f aca="true">IF(ISERROR($V2245),"",OFFSET('Smelter Look-up'!$C$4,$V2245-4,0)&amp;"")</f>
        <v/>
      </c>
      <c r="S2245" s="221" t="str">
        <f aca="true">IF(B2245="","",IF(ISERROR(MATCH($E2245,CL,0)),"Unknown",INDIRECT("'C'!$A$"&amp;MATCH($E2245,CL,0)+1)))</f>
        <v/>
      </c>
      <c r="T2245" s="221" t="str">
        <f aca="true">IF(B2245="","",IF(ISERROR(MATCH($J2245,SorP!$B$1:$B$6279,0)),"",INDIRECT("'SorP'!$A$"&amp;MATCH($S2245&amp;$J2245,SorP!C:C,0))))</f>
        <v/>
      </c>
      <c r="U2245" s="222"/>
      <c r="V2245" s="223" t="e">
        <f aca="false">IF(C2245="",NA(),IF(OR(C2245="Smelter not listed",C2245="Smelter not yet identified"),MATCH($B2245&amp;$D2245,'Smelter Look-up'!$J:$J,0),MATCH($B2245&amp;$C2245,'Smelter Look-up'!$J:$J,0)))</f>
        <v>#N/A</v>
      </c>
      <c r="X2245" s="179" t="n">
        <f aca="false">IF(AND(C2245="Smelter not listed",OR(LEN(D2245)=0,LEN(E2245)=0)),1,0)</f>
        <v>0</v>
      </c>
      <c r="AB2245" s="224" t="str">
        <f aca="false">B2245&amp;C2245</f>
        <v/>
      </c>
    </row>
    <row r="2246" s="179" customFormat="true" ht="20.25" hidden="false" customHeight="false" outlineLevel="0" collapsed="false">
      <c r="A2246" s="221"/>
      <c r="B2246" s="211" t="str">
        <f aca="false">IF(LEN(A2246)=0,"",INDEX('Smelter Look-up'!$A:$A,MATCH($A2246,'Smelter Look-up'!$E:$E,0)))</f>
        <v/>
      </c>
      <c r="C2246" s="212" t="str">
        <f aca="false">IF(LEN(A2246)=0,"",INDEX('Smelter Look-up'!$C:$C,MATCH($A2246,'Smelter Look-up'!$E:$E,0)))</f>
        <v/>
      </c>
      <c r="D2246" s="213"/>
      <c r="E2246" s="211" t="str">
        <f aca="true">IF(ISERROR($V2246),"",OFFSET('Smelter Look-up'!$D$4,$V2246-4,0)&amp;"")</f>
        <v/>
      </c>
      <c r="F2246" s="214" t="str">
        <f aca="true">IF(ISERROR($V2246),"",OFFSET('Smelter Look-up'!$E$4,$V2246-4,0))</f>
        <v/>
      </c>
      <c r="G2246" s="214" t="str">
        <f aca="true">IF(C2246=$X$4,IF(ISERROR($V2246),"Enter smelter details","RMI"),IF(ISERROR($V2246),"",OFFSET('Smelter Look-up'!$F$4,$V2246-4,0)))</f>
        <v/>
      </c>
      <c r="H2246" s="215" t="str">
        <f aca="true">IF(ISERROR($V2246),"",OFFSET('Smelter Look-up'!$G$4,$V2246-4,0))</f>
        <v/>
      </c>
      <c r="I2246" s="216" t="str">
        <f aca="true">IF(ISERROR($V2246),"",OFFSET('Smelter Look-up'!$H$4,$V2246-4,0))</f>
        <v/>
      </c>
      <c r="J2246" s="216" t="str">
        <f aca="true">IF(ISERROR($V2246),"",OFFSET('Smelter Look-up'!$I$4,$V2246-4,0))</f>
        <v/>
      </c>
      <c r="K2246" s="217"/>
      <c r="L2246" s="217"/>
      <c r="M2246" s="217"/>
      <c r="N2246" s="217"/>
      <c r="O2246" s="217"/>
      <c r="P2246" s="218"/>
      <c r="Q2246" s="219"/>
      <c r="R2246" s="220" t="str">
        <f aca="true">IF(ISERROR($V2246),"",OFFSET('Smelter Look-up'!$C$4,$V2246-4,0)&amp;"")</f>
        <v/>
      </c>
      <c r="S2246" s="221" t="str">
        <f aca="true">IF(B2246="","",IF(ISERROR(MATCH($E2246,CL,0)),"Unknown",INDIRECT("'C'!$A$"&amp;MATCH($E2246,CL,0)+1)))</f>
        <v/>
      </c>
      <c r="T2246" s="221" t="str">
        <f aca="true">IF(B2246="","",IF(ISERROR(MATCH($J2246,SorP!$B$1:$B$6279,0)),"",INDIRECT("'SorP'!$A$"&amp;MATCH($S2246&amp;$J2246,SorP!C:C,0))))</f>
        <v/>
      </c>
      <c r="U2246" s="222"/>
      <c r="V2246" s="223" t="e">
        <f aca="false">IF(C2246="",NA(),IF(OR(C2246="Smelter not listed",C2246="Smelter not yet identified"),MATCH($B2246&amp;$D2246,'Smelter Look-up'!$J:$J,0),MATCH($B2246&amp;$C2246,'Smelter Look-up'!$J:$J,0)))</f>
        <v>#N/A</v>
      </c>
      <c r="X2246" s="179" t="n">
        <f aca="false">IF(AND(C2246="Smelter not listed",OR(LEN(D2246)=0,LEN(E2246)=0)),1,0)</f>
        <v>0</v>
      </c>
      <c r="AB2246" s="224" t="str">
        <f aca="false">B2246&amp;C2246</f>
        <v/>
      </c>
    </row>
    <row r="2247" s="179" customFormat="true" ht="20.25" hidden="false" customHeight="false" outlineLevel="0" collapsed="false">
      <c r="A2247" s="221"/>
      <c r="B2247" s="211" t="str">
        <f aca="false">IF(LEN(A2247)=0,"",INDEX('Smelter Look-up'!$A:$A,MATCH($A2247,'Smelter Look-up'!$E:$E,0)))</f>
        <v/>
      </c>
      <c r="C2247" s="212" t="str">
        <f aca="false">IF(LEN(A2247)=0,"",INDEX('Smelter Look-up'!$C:$C,MATCH($A2247,'Smelter Look-up'!$E:$E,0)))</f>
        <v/>
      </c>
      <c r="D2247" s="213"/>
      <c r="E2247" s="211" t="str">
        <f aca="true">IF(ISERROR($V2247),"",OFFSET('Smelter Look-up'!$D$4,$V2247-4,0)&amp;"")</f>
        <v/>
      </c>
      <c r="F2247" s="214" t="str">
        <f aca="true">IF(ISERROR($V2247),"",OFFSET('Smelter Look-up'!$E$4,$V2247-4,0))</f>
        <v/>
      </c>
      <c r="G2247" s="214" t="str">
        <f aca="true">IF(C2247=$X$4,IF(ISERROR($V2247),"Enter smelter details","RMI"),IF(ISERROR($V2247),"",OFFSET('Smelter Look-up'!$F$4,$V2247-4,0)))</f>
        <v/>
      </c>
      <c r="H2247" s="215" t="str">
        <f aca="true">IF(ISERROR($V2247),"",OFFSET('Smelter Look-up'!$G$4,$V2247-4,0))</f>
        <v/>
      </c>
      <c r="I2247" s="216" t="str">
        <f aca="true">IF(ISERROR($V2247),"",OFFSET('Smelter Look-up'!$H$4,$V2247-4,0))</f>
        <v/>
      </c>
      <c r="J2247" s="216" t="str">
        <f aca="true">IF(ISERROR($V2247),"",OFFSET('Smelter Look-up'!$I$4,$V2247-4,0))</f>
        <v/>
      </c>
      <c r="K2247" s="217"/>
      <c r="L2247" s="217"/>
      <c r="M2247" s="217"/>
      <c r="N2247" s="217"/>
      <c r="O2247" s="217"/>
      <c r="P2247" s="218"/>
      <c r="Q2247" s="219"/>
      <c r="R2247" s="220" t="str">
        <f aca="true">IF(ISERROR($V2247),"",OFFSET('Smelter Look-up'!$C$4,$V2247-4,0)&amp;"")</f>
        <v/>
      </c>
      <c r="S2247" s="221" t="str">
        <f aca="true">IF(B2247="","",IF(ISERROR(MATCH($E2247,CL,0)),"Unknown",INDIRECT("'C'!$A$"&amp;MATCH($E2247,CL,0)+1)))</f>
        <v/>
      </c>
      <c r="T2247" s="221" t="str">
        <f aca="true">IF(B2247="","",IF(ISERROR(MATCH($J2247,SorP!$B$1:$B$6279,0)),"",INDIRECT("'SorP'!$A$"&amp;MATCH($S2247&amp;$J2247,SorP!C:C,0))))</f>
        <v/>
      </c>
      <c r="U2247" s="222"/>
      <c r="V2247" s="223" t="e">
        <f aca="false">IF(C2247="",NA(),IF(OR(C2247="Smelter not listed",C2247="Smelter not yet identified"),MATCH($B2247&amp;$D2247,'Smelter Look-up'!$J:$J,0),MATCH($B2247&amp;$C2247,'Smelter Look-up'!$J:$J,0)))</f>
        <v>#N/A</v>
      </c>
      <c r="X2247" s="179" t="n">
        <f aca="false">IF(AND(C2247="Smelter not listed",OR(LEN(D2247)=0,LEN(E2247)=0)),1,0)</f>
        <v>0</v>
      </c>
      <c r="AB2247" s="224" t="str">
        <f aca="false">B2247&amp;C2247</f>
        <v/>
      </c>
    </row>
    <row r="2248" s="179" customFormat="true" ht="20.25" hidden="false" customHeight="false" outlineLevel="0" collapsed="false">
      <c r="A2248" s="221"/>
      <c r="B2248" s="211" t="str">
        <f aca="false">IF(LEN(A2248)=0,"",INDEX('Smelter Look-up'!$A:$A,MATCH($A2248,'Smelter Look-up'!$E:$E,0)))</f>
        <v/>
      </c>
      <c r="C2248" s="212" t="str">
        <f aca="false">IF(LEN(A2248)=0,"",INDEX('Smelter Look-up'!$C:$C,MATCH($A2248,'Smelter Look-up'!$E:$E,0)))</f>
        <v/>
      </c>
      <c r="D2248" s="213"/>
      <c r="E2248" s="211" t="str">
        <f aca="true">IF(ISERROR($V2248),"",OFFSET('Smelter Look-up'!$D$4,$V2248-4,0)&amp;"")</f>
        <v/>
      </c>
      <c r="F2248" s="214" t="str">
        <f aca="true">IF(ISERROR($V2248),"",OFFSET('Smelter Look-up'!$E$4,$V2248-4,0))</f>
        <v/>
      </c>
      <c r="G2248" s="214" t="str">
        <f aca="true">IF(C2248=$X$4,IF(ISERROR($V2248),"Enter smelter details","RMI"),IF(ISERROR($V2248),"",OFFSET('Smelter Look-up'!$F$4,$V2248-4,0)))</f>
        <v/>
      </c>
      <c r="H2248" s="215" t="str">
        <f aca="true">IF(ISERROR($V2248),"",OFFSET('Smelter Look-up'!$G$4,$V2248-4,0))</f>
        <v/>
      </c>
      <c r="I2248" s="216" t="str">
        <f aca="true">IF(ISERROR($V2248),"",OFFSET('Smelter Look-up'!$H$4,$V2248-4,0))</f>
        <v/>
      </c>
      <c r="J2248" s="216" t="str">
        <f aca="true">IF(ISERROR($V2248),"",OFFSET('Smelter Look-up'!$I$4,$V2248-4,0))</f>
        <v/>
      </c>
      <c r="K2248" s="217"/>
      <c r="L2248" s="217"/>
      <c r="M2248" s="217"/>
      <c r="N2248" s="217"/>
      <c r="O2248" s="217"/>
      <c r="P2248" s="218"/>
      <c r="Q2248" s="219"/>
      <c r="R2248" s="220" t="str">
        <f aca="true">IF(ISERROR($V2248),"",OFFSET('Smelter Look-up'!$C$4,$V2248-4,0)&amp;"")</f>
        <v/>
      </c>
      <c r="S2248" s="221" t="str">
        <f aca="true">IF(B2248="","",IF(ISERROR(MATCH($E2248,CL,0)),"Unknown",INDIRECT("'C'!$A$"&amp;MATCH($E2248,CL,0)+1)))</f>
        <v/>
      </c>
      <c r="T2248" s="221" t="str">
        <f aca="true">IF(B2248="","",IF(ISERROR(MATCH($J2248,SorP!$B$1:$B$6279,0)),"",INDIRECT("'SorP'!$A$"&amp;MATCH($S2248&amp;$J2248,SorP!C:C,0))))</f>
        <v/>
      </c>
      <c r="U2248" s="222"/>
      <c r="V2248" s="223" t="e">
        <f aca="false">IF(C2248="",NA(),IF(OR(C2248="Smelter not listed",C2248="Smelter not yet identified"),MATCH($B2248&amp;$D2248,'Smelter Look-up'!$J:$J,0),MATCH($B2248&amp;$C2248,'Smelter Look-up'!$J:$J,0)))</f>
        <v>#N/A</v>
      </c>
      <c r="X2248" s="179" t="n">
        <f aca="false">IF(AND(C2248="Smelter not listed",OR(LEN(D2248)=0,LEN(E2248)=0)),1,0)</f>
        <v>0</v>
      </c>
      <c r="AB2248" s="224" t="str">
        <f aca="false">B2248&amp;C2248</f>
        <v/>
      </c>
    </row>
    <row r="2249" s="179" customFormat="true" ht="20.25" hidden="false" customHeight="false" outlineLevel="0" collapsed="false">
      <c r="A2249" s="221"/>
      <c r="B2249" s="211" t="str">
        <f aca="false">IF(LEN(A2249)=0,"",INDEX('Smelter Look-up'!$A:$A,MATCH($A2249,'Smelter Look-up'!$E:$E,0)))</f>
        <v/>
      </c>
      <c r="C2249" s="212" t="str">
        <f aca="false">IF(LEN(A2249)=0,"",INDEX('Smelter Look-up'!$C:$C,MATCH($A2249,'Smelter Look-up'!$E:$E,0)))</f>
        <v/>
      </c>
      <c r="D2249" s="213"/>
      <c r="E2249" s="211" t="str">
        <f aca="true">IF(ISERROR($V2249),"",OFFSET('Smelter Look-up'!$D$4,$V2249-4,0)&amp;"")</f>
        <v/>
      </c>
      <c r="F2249" s="214" t="str">
        <f aca="true">IF(ISERROR($V2249),"",OFFSET('Smelter Look-up'!$E$4,$V2249-4,0))</f>
        <v/>
      </c>
      <c r="G2249" s="214" t="str">
        <f aca="true">IF(C2249=$X$4,IF(ISERROR($V2249),"Enter smelter details","RMI"),IF(ISERROR($V2249),"",OFFSET('Smelter Look-up'!$F$4,$V2249-4,0)))</f>
        <v/>
      </c>
      <c r="H2249" s="215" t="str">
        <f aca="true">IF(ISERROR($V2249),"",OFFSET('Smelter Look-up'!$G$4,$V2249-4,0))</f>
        <v/>
      </c>
      <c r="I2249" s="216" t="str">
        <f aca="true">IF(ISERROR($V2249),"",OFFSET('Smelter Look-up'!$H$4,$V2249-4,0))</f>
        <v/>
      </c>
      <c r="J2249" s="216" t="str">
        <f aca="true">IF(ISERROR($V2249),"",OFFSET('Smelter Look-up'!$I$4,$V2249-4,0))</f>
        <v/>
      </c>
      <c r="K2249" s="217"/>
      <c r="L2249" s="217"/>
      <c r="M2249" s="217"/>
      <c r="N2249" s="217"/>
      <c r="O2249" s="217"/>
      <c r="P2249" s="218"/>
      <c r="Q2249" s="219"/>
      <c r="R2249" s="220" t="str">
        <f aca="true">IF(ISERROR($V2249),"",OFFSET('Smelter Look-up'!$C$4,$V2249-4,0)&amp;"")</f>
        <v/>
      </c>
      <c r="S2249" s="221" t="str">
        <f aca="true">IF(B2249="","",IF(ISERROR(MATCH($E2249,CL,0)),"Unknown",INDIRECT("'C'!$A$"&amp;MATCH($E2249,CL,0)+1)))</f>
        <v/>
      </c>
      <c r="T2249" s="221" t="str">
        <f aca="true">IF(B2249="","",IF(ISERROR(MATCH($J2249,SorP!$B$1:$B$6279,0)),"",INDIRECT("'SorP'!$A$"&amp;MATCH($S2249&amp;$J2249,SorP!C:C,0))))</f>
        <v/>
      </c>
      <c r="U2249" s="222"/>
      <c r="V2249" s="223" t="e">
        <f aca="false">IF(C2249="",NA(),IF(OR(C2249="Smelter not listed",C2249="Smelter not yet identified"),MATCH($B2249&amp;$D2249,'Smelter Look-up'!$J:$J,0),MATCH($B2249&amp;$C2249,'Smelter Look-up'!$J:$J,0)))</f>
        <v>#N/A</v>
      </c>
      <c r="X2249" s="179" t="n">
        <f aca="false">IF(AND(C2249="Smelter not listed",OR(LEN(D2249)=0,LEN(E2249)=0)),1,0)</f>
        <v>0</v>
      </c>
      <c r="AB2249" s="224" t="str">
        <f aca="false">B2249&amp;C2249</f>
        <v/>
      </c>
    </row>
    <row r="2250" s="179" customFormat="true" ht="20.25" hidden="false" customHeight="false" outlineLevel="0" collapsed="false">
      <c r="A2250" s="221"/>
      <c r="B2250" s="211" t="str">
        <f aca="false">IF(LEN(A2250)=0,"",INDEX('Smelter Look-up'!$A:$A,MATCH($A2250,'Smelter Look-up'!$E:$E,0)))</f>
        <v/>
      </c>
      <c r="C2250" s="212" t="str">
        <f aca="false">IF(LEN(A2250)=0,"",INDEX('Smelter Look-up'!$C:$C,MATCH($A2250,'Smelter Look-up'!$E:$E,0)))</f>
        <v/>
      </c>
      <c r="D2250" s="213"/>
      <c r="E2250" s="211" t="str">
        <f aca="true">IF(ISERROR($V2250),"",OFFSET('Smelter Look-up'!$D$4,$V2250-4,0)&amp;"")</f>
        <v/>
      </c>
      <c r="F2250" s="214" t="str">
        <f aca="true">IF(ISERROR($V2250),"",OFFSET('Smelter Look-up'!$E$4,$V2250-4,0))</f>
        <v/>
      </c>
      <c r="G2250" s="214" t="str">
        <f aca="true">IF(C2250=$X$4,IF(ISERROR($V2250),"Enter smelter details","RMI"),IF(ISERROR($V2250),"",OFFSET('Smelter Look-up'!$F$4,$V2250-4,0)))</f>
        <v/>
      </c>
      <c r="H2250" s="215" t="str">
        <f aca="true">IF(ISERROR($V2250),"",OFFSET('Smelter Look-up'!$G$4,$V2250-4,0))</f>
        <v/>
      </c>
      <c r="I2250" s="216" t="str">
        <f aca="true">IF(ISERROR($V2250),"",OFFSET('Smelter Look-up'!$H$4,$V2250-4,0))</f>
        <v/>
      </c>
      <c r="J2250" s="216" t="str">
        <f aca="true">IF(ISERROR($V2250),"",OFFSET('Smelter Look-up'!$I$4,$V2250-4,0))</f>
        <v/>
      </c>
      <c r="K2250" s="217"/>
      <c r="L2250" s="217"/>
      <c r="M2250" s="217"/>
      <c r="N2250" s="217"/>
      <c r="O2250" s="217"/>
      <c r="P2250" s="218"/>
      <c r="Q2250" s="219"/>
      <c r="R2250" s="220" t="str">
        <f aca="true">IF(ISERROR($V2250),"",OFFSET('Smelter Look-up'!$C$4,$V2250-4,0)&amp;"")</f>
        <v/>
      </c>
      <c r="S2250" s="221" t="str">
        <f aca="true">IF(B2250="","",IF(ISERROR(MATCH($E2250,CL,0)),"Unknown",INDIRECT("'C'!$A$"&amp;MATCH($E2250,CL,0)+1)))</f>
        <v/>
      </c>
      <c r="T2250" s="221" t="str">
        <f aca="true">IF(B2250="","",IF(ISERROR(MATCH($J2250,SorP!$B$1:$B$6279,0)),"",INDIRECT("'SorP'!$A$"&amp;MATCH($S2250&amp;$J2250,SorP!C:C,0))))</f>
        <v/>
      </c>
      <c r="U2250" s="222"/>
      <c r="V2250" s="223" t="e">
        <f aca="false">IF(C2250="",NA(),IF(OR(C2250="Smelter not listed",C2250="Smelter not yet identified"),MATCH($B2250&amp;$D2250,'Smelter Look-up'!$J:$J,0),MATCH($B2250&amp;$C2250,'Smelter Look-up'!$J:$J,0)))</f>
        <v>#N/A</v>
      </c>
      <c r="X2250" s="179" t="n">
        <f aca="false">IF(AND(C2250="Smelter not listed",OR(LEN(D2250)=0,LEN(E2250)=0)),1,0)</f>
        <v>0</v>
      </c>
      <c r="AB2250" s="224" t="str">
        <f aca="false">B2250&amp;C2250</f>
        <v/>
      </c>
    </row>
    <row r="2251" s="179" customFormat="true" ht="20.25" hidden="false" customHeight="false" outlineLevel="0" collapsed="false">
      <c r="A2251" s="221"/>
      <c r="B2251" s="211" t="str">
        <f aca="false">IF(LEN(A2251)=0,"",INDEX('Smelter Look-up'!$A:$A,MATCH($A2251,'Smelter Look-up'!$E:$E,0)))</f>
        <v/>
      </c>
      <c r="C2251" s="212" t="str">
        <f aca="false">IF(LEN(A2251)=0,"",INDEX('Smelter Look-up'!$C:$C,MATCH($A2251,'Smelter Look-up'!$E:$E,0)))</f>
        <v/>
      </c>
      <c r="D2251" s="213"/>
      <c r="E2251" s="211" t="str">
        <f aca="true">IF(ISERROR($V2251),"",OFFSET('Smelter Look-up'!$D$4,$V2251-4,0)&amp;"")</f>
        <v/>
      </c>
      <c r="F2251" s="214" t="str">
        <f aca="true">IF(ISERROR($V2251),"",OFFSET('Smelter Look-up'!$E$4,$V2251-4,0))</f>
        <v/>
      </c>
      <c r="G2251" s="214" t="str">
        <f aca="true">IF(C2251=$X$4,IF(ISERROR($V2251),"Enter smelter details","RMI"),IF(ISERROR($V2251),"",OFFSET('Smelter Look-up'!$F$4,$V2251-4,0)))</f>
        <v/>
      </c>
      <c r="H2251" s="215" t="str">
        <f aca="true">IF(ISERROR($V2251),"",OFFSET('Smelter Look-up'!$G$4,$V2251-4,0))</f>
        <v/>
      </c>
      <c r="I2251" s="216" t="str">
        <f aca="true">IF(ISERROR($V2251),"",OFFSET('Smelter Look-up'!$H$4,$V2251-4,0))</f>
        <v/>
      </c>
      <c r="J2251" s="216" t="str">
        <f aca="true">IF(ISERROR($V2251),"",OFFSET('Smelter Look-up'!$I$4,$V2251-4,0))</f>
        <v/>
      </c>
      <c r="K2251" s="217"/>
      <c r="L2251" s="217"/>
      <c r="M2251" s="217"/>
      <c r="N2251" s="217"/>
      <c r="O2251" s="217"/>
      <c r="P2251" s="218"/>
      <c r="Q2251" s="219"/>
      <c r="R2251" s="220" t="str">
        <f aca="true">IF(ISERROR($V2251),"",OFFSET('Smelter Look-up'!$C$4,$V2251-4,0)&amp;"")</f>
        <v/>
      </c>
      <c r="S2251" s="221" t="str">
        <f aca="true">IF(B2251="","",IF(ISERROR(MATCH($E2251,CL,0)),"Unknown",INDIRECT("'C'!$A$"&amp;MATCH($E2251,CL,0)+1)))</f>
        <v/>
      </c>
      <c r="T2251" s="221" t="str">
        <f aca="true">IF(B2251="","",IF(ISERROR(MATCH($J2251,SorP!$B$1:$B$6279,0)),"",INDIRECT("'SorP'!$A$"&amp;MATCH($S2251&amp;$J2251,SorP!C:C,0))))</f>
        <v/>
      </c>
      <c r="U2251" s="222"/>
      <c r="V2251" s="223" t="e">
        <f aca="false">IF(C2251="",NA(),IF(OR(C2251="Smelter not listed",C2251="Smelter not yet identified"),MATCH($B2251&amp;$D2251,'Smelter Look-up'!$J:$J,0),MATCH($B2251&amp;$C2251,'Smelter Look-up'!$J:$J,0)))</f>
        <v>#N/A</v>
      </c>
      <c r="X2251" s="179" t="n">
        <f aca="false">IF(AND(C2251="Smelter not listed",OR(LEN(D2251)=0,LEN(E2251)=0)),1,0)</f>
        <v>0</v>
      </c>
      <c r="AB2251" s="224" t="str">
        <f aca="false">B2251&amp;C2251</f>
        <v/>
      </c>
    </row>
    <row r="2252" s="179" customFormat="true" ht="20.25" hidden="false" customHeight="false" outlineLevel="0" collapsed="false">
      <c r="A2252" s="221"/>
      <c r="B2252" s="211" t="str">
        <f aca="false">IF(LEN(A2252)=0,"",INDEX('Smelter Look-up'!$A:$A,MATCH($A2252,'Smelter Look-up'!$E:$E,0)))</f>
        <v/>
      </c>
      <c r="C2252" s="212" t="str">
        <f aca="false">IF(LEN(A2252)=0,"",INDEX('Smelter Look-up'!$C:$C,MATCH($A2252,'Smelter Look-up'!$E:$E,0)))</f>
        <v/>
      </c>
      <c r="D2252" s="213"/>
      <c r="E2252" s="211" t="str">
        <f aca="true">IF(ISERROR($V2252),"",OFFSET('Smelter Look-up'!$D$4,$V2252-4,0)&amp;"")</f>
        <v/>
      </c>
      <c r="F2252" s="214" t="str">
        <f aca="true">IF(ISERROR($V2252),"",OFFSET('Smelter Look-up'!$E$4,$V2252-4,0))</f>
        <v/>
      </c>
      <c r="G2252" s="214" t="str">
        <f aca="true">IF(C2252=$X$4,IF(ISERROR($V2252),"Enter smelter details","RMI"),IF(ISERROR($V2252),"",OFFSET('Smelter Look-up'!$F$4,$V2252-4,0)))</f>
        <v/>
      </c>
      <c r="H2252" s="215" t="str">
        <f aca="true">IF(ISERROR($V2252),"",OFFSET('Smelter Look-up'!$G$4,$V2252-4,0))</f>
        <v/>
      </c>
      <c r="I2252" s="216" t="str">
        <f aca="true">IF(ISERROR($V2252),"",OFFSET('Smelter Look-up'!$H$4,$V2252-4,0))</f>
        <v/>
      </c>
      <c r="J2252" s="216" t="str">
        <f aca="true">IF(ISERROR($V2252),"",OFFSET('Smelter Look-up'!$I$4,$V2252-4,0))</f>
        <v/>
      </c>
      <c r="K2252" s="217"/>
      <c r="L2252" s="217"/>
      <c r="M2252" s="217"/>
      <c r="N2252" s="217"/>
      <c r="O2252" s="217"/>
      <c r="P2252" s="218"/>
      <c r="Q2252" s="219"/>
      <c r="R2252" s="220" t="str">
        <f aca="true">IF(ISERROR($V2252),"",OFFSET('Smelter Look-up'!$C$4,$V2252-4,0)&amp;"")</f>
        <v/>
      </c>
      <c r="S2252" s="221" t="str">
        <f aca="true">IF(B2252="","",IF(ISERROR(MATCH($E2252,CL,0)),"Unknown",INDIRECT("'C'!$A$"&amp;MATCH($E2252,CL,0)+1)))</f>
        <v/>
      </c>
      <c r="T2252" s="221" t="str">
        <f aca="true">IF(B2252="","",IF(ISERROR(MATCH($J2252,SorP!$B$1:$B$6279,0)),"",INDIRECT("'SorP'!$A$"&amp;MATCH($S2252&amp;$J2252,SorP!C:C,0))))</f>
        <v/>
      </c>
      <c r="U2252" s="222"/>
      <c r="V2252" s="223" t="e">
        <f aca="false">IF(C2252="",NA(),IF(OR(C2252="Smelter not listed",C2252="Smelter not yet identified"),MATCH($B2252&amp;$D2252,'Smelter Look-up'!$J:$J,0),MATCH($B2252&amp;$C2252,'Smelter Look-up'!$J:$J,0)))</f>
        <v>#N/A</v>
      </c>
      <c r="X2252" s="179" t="n">
        <f aca="false">IF(AND(C2252="Smelter not listed",OR(LEN(D2252)=0,LEN(E2252)=0)),1,0)</f>
        <v>0</v>
      </c>
      <c r="AB2252" s="224" t="str">
        <f aca="false">B2252&amp;C2252</f>
        <v/>
      </c>
    </row>
    <row r="2253" s="179" customFormat="true" ht="20.25" hidden="false" customHeight="false" outlineLevel="0" collapsed="false">
      <c r="A2253" s="221"/>
      <c r="B2253" s="211" t="str">
        <f aca="false">IF(LEN(A2253)=0,"",INDEX('Smelter Look-up'!$A:$A,MATCH($A2253,'Smelter Look-up'!$E:$E,0)))</f>
        <v/>
      </c>
      <c r="C2253" s="212" t="str">
        <f aca="false">IF(LEN(A2253)=0,"",INDEX('Smelter Look-up'!$C:$C,MATCH($A2253,'Smelter Look-up'!$E:$E,0)))</f>
        <v/>
      </c>
      <c r="D2253" s="213"/>
      <c r="E2253" s="211" t="str">
        <f aca="true">IF(ISERROR($V2253),"",OFFSET('Smelter Look-up'!$D$4,$V2253-4,0)&amp;"")</f>
        <v/>
      </c>
      <c r="F2253" s="214" t="str">
        <f aca="true">IF(ISERROR($V2253),"",OFFSET('Smelter Look-up'!$E$4,$V2253-4,0))</f>
        <v/>
      </c>
      <c r="G2253" s="214" t="str">
        <f aca="true">IF(C2253=$X$4,IF(ISERROR($V2253),"Enter smelter details","RMI"),IF(ISERROR($V2253),"",OFFSET('Smelter Look-up'!$F$4,$V2253-4,0)))</f>
        <v/>
      </c>
      <c r="H2253" s="215" t="str">
        <f aca="true">IF(ISERROR($V2253),"",OFFSET('Smelter Look-up'!$G$4,$V2253-4,0))</f>
        <v/>
      </c>
      <c r="I2253" s="216" t="str">
        <f aca="true">IF(ISERROR($V2253),"",OFFSET('Smelter Look-up'!$H$4,$V2253-4,0))</f>
        <v/>
      </c>
      <c r="J2253" s="216" t="str">
        <f aca="true">IF(ISERROR($V2253),"",OFFSET('Smelter Look-up'!$I$4,$V2253-4,0))</f>
        <v/>
      </c>
      <c r="K2253" s="217"/>
      <c r="L2253" s="217"/>
      <c r="M2253" s="217"/>
      <c r="N2253" s="217"/>
      <c r="O2253" s="217"/>
      <c r="P2253" s="218"/>
      <c r="Q2253" s="219"/>
      <c r="R2253" s="220" t="str">
        <f aca="true">IF(ISERROR($V2253),"",OFFSET('Smelter Look-up'!$C$4,$V2253-4,0)&amp;"")</f>
        <v/>
      </c>
      <c r="S2253" s="221" t="str">
        <f aca="true">IF(B2253="","",IF(ISERROR(MATCH($E2253,CL,0)),"Unknown",INDIRECT("'C'!$A$"&amp;MATCH($E2253,CL,0)+1)))</f>
        <v/>
      </c>
      <c r="T2253" s="221" t="str">
        <f aca="true">IF(B2253="","",IF(ISERROR(MATCH($J2253,SorP!$B$1:$B$6279,0)),"",INDIRECT("'SorP'!$A$"&amp;MATCH($S2253&amp;$J2253,SorP!C:C,0))))</f>
        <v/>
      </c>
      <c r="U2253" s="222"/>
      <c r="V2253" s="223" t="e">
        <f aca="false">IF(C2253="",NA(),IF(OR(C2253="Smelter not listed",C2253="Smelter not yet identified"),MATCH($B2253&amp;$D2253,'Smelter Look-up'!$J:$J,0),MATCH($B2253&amp;$C2253,'Smelter Look-up'!$J:$J,0)))</f>
        <v>#N/A</v>
      </c>
      <c r="X2253" s="179" t="n">
        <f aca="false">IF(AND(C2253="Smelter not listed",OR(LEN(D2253)=0,LEN(E2253)=0)),1,0)</f>
        <v>0</v>
      </c>
      <c r="AB2253" s="224" t="str">
        <f aca="false">B2253&amp;C2253</f>
        <v/>
      </c>
    </row>
    <row r="2254" s="179" customFormat="true" ht="20.25" hidden="false" customHeight="false" outlineLevel="0" collapsed="false">
      <c r="A2254" s="221"/>
      <c r="B2254" s="211" t="str">
        <f aca="false">IF(LEN(A2254)=0,"",INDEX('Smelter Look-up'!$A:$A,MATCH($A2254,'Smelter Look-up'!$E:$E,0)))</f>
        <v/>
      </c>
      <c r="C2254" s="212" t="str">
        <f aca="false">IF(LEN(A2254)=0,"",INDEX('Smelter Look-up'!$C:$C,MATCH($A2254,'Smelter Look-up'!$E:$E,0)))</f>
        <v/>
      </c>
      <c r="D2254" s="213"/>
      <c r="E2254" s="211" t="str">
        <f aca="true">IF(ISERROR($V2254),"",OFFSET('Smelter Look-up'!$D$4,$V2254-4,0)&amp;"")</f>
        <v/>
      </c>
      <c r="F2254" s="214" t="str">
        <f aca="true">IF(ISERROR($V2254),"",OFFSET('Smelter Look-up'!$E$4,$V2254-4,0))</f>
        <v/>
      </c>
      <c r="G2254" s="214" t="str">
        <f aca="true">IF(C2254=$X$4,IF(ISERROR($V2254),"Enter smelter details","RMI"),IF(ISERROR($V2254),"",OFFSET('Smelter Look-up'!$F$4,$V2254-4,0)))</f>
        <v/>
      </c>
      <c r="H2254" s="215" t="str">
        <f aca="true">IF(ISERROR($V2254),"",OFFSET('Smelter Look-up'!$G$4,$V2254-4,0))</f>
        <v/>
      </c>
      <c r="I2254" s="216" t="str">
        <f aca="true">IF(ISERROR($V2254),"",OFFSET('Smelter Look-up'!$H$4,$V2254-4,0))</f>
        <v/>
      </c>
      <c r="J2254" s="216" t="str">
        <f aca="true">IF(ISERROR($V2254),"",OFFSET('Smelter Look-up'!$I$4,$V2254-4,0))</f>
        <v/>
      </c>
      <c r="K2254" s="217"/>
      <c r="L2254" s="217"/>
      <c r="M2254" s="217"/>
      <c r="N2254" s="217"/>
      <c r="O2254" s="217"/>
      <c r="P2254" s="218"/>
      <c r="Q2254" s="219"/>
      <c r="R2254" s="220" t="str">
        <f aca="true">IF(ISERROR($V2254),"",OFFSET('Smelter Look-up'!$C$4,$V2254-4,0)&amp;"")</f>
        <v/>
      </c>
      <c r="S2254" s="221" t="str">
        <f aca="true">IF(B2254="","",IF(ISERROR(MATCH($E2254,CL,0)),"Unknown",INDIRECT("'C'!$A$"&amp;MATCH($E2254,CL,0)+1)))</f>
        <v/>
      </c>
      <c r="T2254" s="221" t="str">
        <f aca="true">IF(B2254="","",IF(ISERROR(MATCH($J2254,SorP!$B$1:$B$6279,0)),"",INDIRECT("'SorP'!$A$"&amp;MATCH($S2254&amp;$J2254,SorP!C:C,0))))</f>
        <v/>
      </c>
      <c r="U2254" s="222"/>
      <c r="V2254" s="223" t="e">
        <f aca="false">IF(C2254="",NA(),IF(OR(C2254="Smelter not listed",C2254="Smelter not yet identified"),MATCH($B2254&amp;$D2254,'Smelter Look-up'!$J:$J,0),MATCH($B2254&amp;$C2254,'Smelter Look-up'!$J:$J,0)))</f>
        <v>#N/A</v>
      </c>
      <c r="X2254" s="179" t="n">
        <f aca="false">IF(AND(C2254="Smelter not listed",OR(LEN(D2254)=0,LEN(E2254)=0)),1,0)</f>
        <v>0</v>
      </c>
      <c r="AB2254" s="224" t="str">
        <f aca="false">B2254&amp;C2254</f>
        <v/>
      </c>
    </row>
    <row r="2255" s="179" customFormat="true" ht="20.25" hidden="false" customHeight="false" outlineLevel="0" collapsed="false">
      <c r="A2255" s="221"/>
      <c r="B2255" s="211" t="str">
        <f aca="false">IF(LEN(A2255)=0,"",INDEX('Smelter Look-up'!$A:$A,MATCH($A2255,'Smelter Look-up'!$E:$E,0)))</f>
        <v/>
      </c>
      <c r="C2255" s="212" t="str">
        <f aca="false">IF(LEN(A2255)=0,"",INDEX('Smelter Look-up'!$C:$C,MATCH($A2255,'Smelter Look-up'!$E:$E,0)))</f>
        <v/>
      </c>
      <c r="D2255" s="213"/>
      <c r="E2255" s="211" t="str">
        <f aca="true">IF(ISERROR($V2255),"",OFFSET('Smelter Look-up'!$D$4,$V2255-4,0)&amp;"")</f>
        <v/>
      </c>
      <c r="F2255" s="214" t="str">
        <f aca="true">IF(ISERROR($V2255),"",OFFSET('Smelter Look-up'!$E$4,$V2255-4,0))</f>
        <v/>
      </c>
      <c r="G2255" s="214" t="str">
        <f aca="true">IF(C2255=$X$4,IF(ISERROR($V2255),"Enter smelter details","RMI"),IF(ISERROR($V2255),"",OFFSET('Smelter Look-up'!$F$4,$V2255-4,0)))</f>
        <v/>
      </c>
      <c r="H2255" s="215" t="str">
        <f aca="true">IF(ISERROR($V2255),"",OFFSET('Smelter Look-up'!$G$4,$V2255-4,0))</f>
        <v/>
      </c>
      <c r="I2255" s="216" t="str">
        <f aca="true">IF(ISERROR($V2255),"",OFFSET('Smelter Look-up'!$H$4,$V2255-4,0))</f>
        <v/>
      </c>
      <c r="J2255" s="216" t="str">
        <f aca="true">IF(ISERROR($V2255),"",OFFSET('Smelter Look-up'!$I$4,$V2255-4,0))</f>
        <v/>
      </c>
      <c r="K2255" s="217"/>
      <c r="L2255" s="217"/>
      <c r="M2255" s="217"/>
      <c r="N2255" s="217"/>
      <c r="O2255" s="217"/>
      <c r="P2255" s="218"/>
      <c r="Q2255" s="219"/>
      <c r="R2255" s="220" t="str">
        <f aca="true">IF(ISERROR($V2255),"",OFFSET('Smelter Look-up'!$C$4,$V2255-4,0)&amp;"")</f>
        <v/>
      </c>
      <c r="S2255" s="221" t="str">
        <f aca="true">IF(B2255="","",IF(ISERROR(MATCH($E2255,CL,0)),"Unknown",INDIRECT("'C'!$A$"&amp;MATCH($E2255,CL,0)+1)))</f>
        <v/>
      </c>
      <c r="T2255" s="221" t="str">
        <f aca="true">IF(B2255="","",IF(ISERROR(MATCH($J2255,SorP!$B$1:$B$6279,0)),"",INDIRECT("'SorP'!$A$"&amp;MATCH($S2255&amp;$J2255,SorP!C:C,0))))</f>
        <v/>
      </c>
      <c r="U2255" s="222"/>
      <c r="V2255" s="223" t="e">
        <f aca="false">IF(C2255="",NA(),IF(OR(C2255="Smelter not listed",C2255="Smelter not yet identified"),MATCH($B2255&amp;$D2255,'Smelter Look-up'!$J:$J,0),MATCH($B2255&amp;$C2255,'Smelter Look-up'!$J:$J,0)))</f>
        <v>#N/A</v>
      </c>
      <c r="X2255" s="179" t="n">
        <f aca="false">IF(AND(C2255="Smelter not listed",OR(LEN(D2255)=0,LEN(E2255)=0)),1,0)</f>
        <v>0</v>
      </c>
      <c r="AB2255" s="224" t="str">
        <f aca="false">B2255&amp;C2255</f>
        <v/>
      </c>
    </row>
    <row r="2256" s="179" customFormat="true" ht="20.25" hidden="false" customHeight="false" outlineLevel="0" collapsed="false">
      <c r="A2256" s="221"/>
      <c r="B2256" s="211" t="str">
        <f aca="false">IF(LEN(A2256)=0,"",INDEX('Smelter Look-up'!$A:$A,MATCH($A2256,'Smelter Look-up'!$E:$E,0)))</f>
        <v/>
      </c>
      <c r="C2256" s="212" t="str">
        <f aca="false">IF(LEN(A2256)=0,"",INDEX('Smelter Look-up'!$C:$C,MATCH($A2256,'Smelter Look-up'!$E:$E,0)))</f>
        <v/>
      </c>
      <c r="D2256" s="213"/>
      <c r="E2256" s="211" t="str">
        <f aca="true">IF(ISERROR($V2256),"",OFFSET('Smelter Look-up'!$D$4,$V2256-4,0)&amp;"")</f>
        <v/>
      </c>
      <c r="F2256" s="214" t="str">
        <f aca="true">IF(ISERROR($V2256),"",OFFSET('Smelter Look-up'!$E$4,$V2256-4,0))</f>
        <v/>
      </c>
      <c r="G2256" s="214" t="str">
        <f aca="true">IF(C2256=$X$4,IF(ISERROR($V2256),"Enter smelter details","RMI"),IF(ISERROR($V2256),"",OFFSET('Smelter Look-up'!$F$4,$V2256-4,0)))</f>
        <v/>
      </c>
      <c r="H2256" s="215" t="str">
        <f aca="true">IF(ISERROR($V2256),"",OFFSET('Smelter Look-up'!$G$4,$V2256-4,0))</f>
        <v/>
      </c>
      <c r="I2256" s="216" t="str">
        <f aca="true">IF(ISERROR($V2256),"",OFFSET('Smelter Look-up'!$H$4,$V2256-4,0))</f>
        <v/>
      </c>
      <c r="J2256" s="216" t="str">
        <f aca="true">IF(ISERROR($V2256),"",OFFSET('Smelter Look-up'!$I$4,$V2256-4,0))</f>
        <v/>
      </c>
      <c r="K2256" s="217"/>
      <c r="L2256" s="217"/>
      <c r="M2256" s="217"/>
      <c r="N2256" s="217"/>
      <c r="O2256" s="217"/>
      <c r="P2256" s="218"/>
      <c r="Q2256" s="219"/>
      <c r="R2256" s="220" t="str">
        <f aca="true">IF(ISERROR($V2256),"",OFFSET('Smelter Look-up'!$C$4,$V2256-4,0)&amp;"")</f>
        <v/>
      </c>
      <c r="S2256" s="221" t="str">
        <f aca="true">IF(B2256="","",IF(ISERROR(MATCH($E2256,CL,0)),"Unknown",INDIRECT("'C'!$A$"&amp;MATCH($E2256,CL,0)+1)))</f>
        <v/>
      </c>
      <c r="T2256" s="221" t="str">
        <f aca="true">IF(B2256="","",IF(ISERROR(MATCH($J2256,SorP!$B$1:$B$6279,0)),"",INDIRECT("'SorP'!$A$"&amp;MATCH($S2256&amp;$J2256,SorP!C:C,0))))</f>
        <v/>
      </c>
      <c r="U2256" s="222"/>
      <c r="V2256" s="223" t="e">
        <f aca="false">IF(C2256="",NA(),IF(OR(C2256="Smelter not listed",C2256="Smelter not yet identified"),MATCH($B2256&amp;$D2256,'Smelter Look-up'!$J:$J,0),MATCH($B2256&amp;$C2256,'Smelter Look-up'!$J:$J,0)))</f>
        <v>#N/A</v>
      </c>
      <c r="X2256" s="179" t="n">
        <f aca="false">IF(AND(C2256="Smelter not listed",OR(LEN(D2256)=0,LEN(E2256)=0)),1,0)</f>
        <v>0</v>
      </c>
      <c r="AB2256" s="224" t="str">
        <f aca="false">B2256&amp;C2256</f>
        <v/>
      </c>
    </row>
    <row r="2257" s="179" customFormat="true" ht="20.25" hidden="false" customHeight="false" outlineLevel="0" collapsed="false">
      <c r="A2257" s="221"/>
      <c r="B2257" s="211" t="str">
        <f aca="false">IF(LEN(A2257)=0,"",INDEX('Smelter Look-up'!$A:$A,MATCH($A2257,'Smelter Look-up'!$E:$E,0)))</f>
        <v/>
      </c>
      <c r="C2257" s="212" t="str">
        <f aca="false">IF(LEN(A2257)=0,"",INDEX('Smelter Look-up'!$C:$C,MATCH($A2257,'Smelter Look-up'!$E:$E,0)))</f>
        <v/>
      </c>
      <c r="D2257" s="213"/>
      <c r="E2257" s="211" t="str">
        <f aca="true">IF(ISERROR($V2257),"",OFFSET('Smelter Look-up'!$D$4,$V2257-4,0)&amp;"")</f>
        <v/>
      </c>
      <c r="F2257" s="214" t="str">
        <f aca="true">IF(ISERROR($V2257),"",OFFSET('Smelter Look-up'!$E$4,$V2257-4,0))</f>
        <v/>
      </c>
      <c r="G2257" s="214" t="str">
        <f aca="true">IF(C2257=$X$4,IF(ISERROR($V2257),"Enter smelter details","RMI"),IF(ISERROR($V2257),"",OFFSET('Smelter Look-up'!$F$4,$V2257-4,0)))</f>
        <v/>
      </c>
      <c r="H2257" s="215" t="str">
        <f aca="true">IF(ISERROR($V2257),"",OFFSET('Smelter Look-up'!$G$4,$V2257-4,0))</f>
        <v/>
      </c>
      <c r="I2257" s="216" t="str">
        <f aca="true">IF(ISERROR($V2257),"",OFFSET('Smelter Look-up'!$H$4,$V2257-4,0))</f>
        <v/>
      </c>
      <c r="J2257" s="216" t="str">
        <f aca="true">IF(ISERROR($V2257),"",OFFSET('Smelter Look-up'!$I$4,$V2257-4,0))</f>
        <v/>
      </c>
      <c r="K2257" s="217"/>
      <c r="L2257" s="217"/>
      <c r="M2257" s="217"/>
      <c r="N2257" s="217"/>
      <c r="O2257" s="217"/>
      <c r="P2257" s="218"/>
      <c r="Q2257" s="219"/>
      <c r="R2257" s="220" t="str">
        <f aca="true">IF(ISERROR($V2257),"",OFFSET('Smelter Look-up'!$C$4,$V2257-4,0)&amp;"")</f>
        <v/>
      </c>
      <c r="S2257" s="221" t="str">
        <f aca="true">IF(B2257="","",IF(ISERROR(MATCH($E2257,CL,0)),"Unknown",INDIRECT("'C'!$A$"&amp;MATCH($E2257,CL,0)+1)))</f>
        <v/>
      </c>
      <c r="T2257" s="221" t="str">
        <f aca="true">IF(B2257="","",IF(ISERROR(MATCH($J2257,SorP!$B$1:$B$6279,0)),"",INDIRECT("'SorP'!$A$"&amp;MATCH($S2257&amp;$J2257,SorP!C:C,0))))</f>
        <v/>
      </c>
      <c r="U2257" s="222"/>
      <c r="V2257" s="223" t="e">
        <f aca="false">IF(C2257="",NA(),IF(OR(C2257="Smelter not listed",C2257="Smelter not yet identified"),MATCH($B2257&amp;$D2257,'Smelter Look-up'!$J:$J,0),MATCH($B2257&amp;$C2257,'Smelter Look-up'!$J:$J,0)))</f>
        <v>#N/A</v>
      </c>
      <c r="X2257" s="179" t="n">
        <f aca="false">IF(AND(C2257="Smelter not listed",OR(LEN(D2257)=0,LEN(E2257)=0)),1,0)</f>
        <v>0</v>
      </c>
      <c r="AB2257" s="224" t="str">
        <f aca="false">B2257&amp;C2257</f>
        <v/>
      </c>
    </row>
    <row r="2258" s="179" customFormat="true" ht="20.25" hidden="false" customHeight="false" outlineLevel="0" collapsed="false">
      <c r="A2258" s="221"/>
      <c r="B2258" s="211" t="str">
        <f aca="false">IF(LEN(A2258)=0,"",INDEX('Smelter Look-up'!$A:$A,MATCH($A2258,'Smelter Look-up'!$E:$E,0)))</f>
        <v/>
      </c>
      <c r="C2258" s="212" t="str">
        <f aca="false">IF(LEN(A2258)=0,"",INDEX('Smelter Look-up'!$C:$C,MATCH($A2258,'Smelter Look-up'!$E:$E,0)))</f>
        <v/>
      </c>
      <c r="D2258" s="213"/>
      <c r="E2258" s="211" t="str">
        <f aca="true">IF(ISERROR($V2258),"",OFFSET('Smelter Look-up'!$D$4,$V2258-4,0)&amp;"")</f>
        <v/>
      </c>
      <c r="F2258" s="214" t="str">
        <f aca="true">IF(ISERROR($V2258),"",OFFSET('Smelter Look-up'!$E$4,$V2258-4,0))</f>
        <v/>
      </c>
      <c r="G2258" s="214" t="str">
        <f aca="true">IF(C2258=$X$4,IF(ISERROR($V2258),"Enter smelter details","RMI"),IF(ISERROR($V2258),"",OFFSET('Smelter Look-up'!$F$4,$V2258-4,0)))</f>
        <v/>
      </c>
      <c r="H2258" s="215" t="str">
        <f aca="true">IF(ISERROR($V2258),"",OFFSET('Smelter Look-up'!$G$4,$V2258-4,0))</f>
        <v/>
      </c>
      <c r="I2258" s="216" t="str">
        <f aca="true">IF(ISERROR($V2258),"",OFFSET('Smelter Look-up'!$H$4,$V2258-4,0))</f>
        <v/>
      </c>
      <c r="J2258" s="216" t="str">
        <f aca="true">IF(ISERROR($V2258),"",OFFSET('Smelter Look-up'!$I$4,$V2258-4,0))</f>
        <v/>
      </c>
      <c r="K2258" s="217"/>
      <c r="L2258" s="217"/>
      <c r="M2258" s="217"/>
      <c r="N2258" s="217"/>
      <c r="O2258" s="217"/>
      <c r="P2258" s="218"/>
      <c r="Q2258" s="219"/>
      <c r="R2258" s="220" t="str">
        <f aca="true">IF(ISERROR($V2258),"",OFFSET('Smelter Look-up'!$C$4,$V2258-4,0)&amp;"")</f>
        <v/>
      </c>
      <c r="S2258" s="221" t="str">
        <f aca="true">IF(B2258="","",IF(ISERROR(MATCH($E2258,CL,0)),"Unknown",INDIRECT("'C'!$A$"&amp;MATCH($E2258,CL,0)+1)))</f>
        <v/>
      </c>
      <c r="T2258" s="221" t="str">
        <f aca="true">IF(B2258="","",IF(ISERROR(MATCH($J2258,SorP!$B$1:$B$6279,0)),"",INDIRECT("'SorP'!$A$"&amp;MATCH($S2258&amp;$J2258,SorP!C:C,0))))</f>
        <v/>
      </c>
      <c r="U2258" s="222"/>
      <c r="V2258" s="223" t="e">
        <f aca="false">IF(C2258="",NA(),IF(OR(C2258="Smelter not listed",C2258="Smelter not yet identified"),MATCH($B2258&amp;$D2258,'Smelter Look-up'!$J:$J,0),MATCH($B2258&amp;$C2258,'Smelter Look-up'!$J:$J,0)))</f>
        <v>#N/A</v>
      </c>
      <c r="X2258" s="179" t="n">
        <f aca="false">IF(AND(C2258="Smelter not listed",OR(LEN(D2258)=0,LEN(E2258)=0)),1,0)</f>
        <v>0</v>
      </c>
      <c r="AB2258" s="224" t="str">
        <f aca="false">B2258&amp;C2258</f>
        <v/>
      </c>
    </row>
    <row r="2259" s="179" customFormat="true" ht="20.25" hidden="false" customHeight="false" outlineLevel="0" collapsed="false">
      <c r="A2259" s="221"/>
      <c r="B2259" s="211" t="str">
        <f aca="false">IF(LEN(A2259)=0,"",INDEX('Smelter Look-up'!$A:$A,MATCH($A2259,'Smelter Look-up'!$E:$E,0)))</f>
        <v/>
      </c>
      <c r="C2259" s="212" t="str">
        <f aca="false">IF(LEN(A2259)=0,"",INDEX('Smelter Look-up'!$C:$C,MATCH($A2259,'Smelter Look-up'!$E:$E,0)))</f>
        <v/>
      </c>
      <c r="D2259" s="213"/>
      <c r="E2259" s="211" t="str">
        <f aca="true">IF(ISERROR($V2259),"",OFFSET('Smelter Look-up'!$D$4,$V2259-4,0)&amp;"")</f>
        <v/>
      </c>
      <c r="F2259" s="214" t="str">
        <f aca="true">IF(ISERROR($V2259),"",OFFSET('Smelter Look-up'!$E$4,$V2259-4,0))</f>
        <v/>
      </c>
      <c r="G2259" s="214" t="str">
        <f aca="true">IF(C2259=$X$4,IF(ISERROR($V2259),"Enter smelter details","RMI"),IF(ISERROR($V2259),"",OFFSET('Smelter Look-up'!$F$4,$V2259-4,0)))</f>
        <v/>
      </c>
      <c r="H2259" s="215" t="str">
        <f aca="true">IF(ISERROR($V2259),"",OFFSET('Smelter Look-up'!$G$4,$V2259-4,0))</f>
        <v/>
      </c>
      <c r="I2259" s="216" t="str">
        <f aca="true">IF(ISERROR($V2259),"",OFFSET('Smelter Look-up'!$H$4,$V2259-4,0))</f>
        <v/>
      </c>
      <c r="J2259" s="216" t="str">
        <f aca="true">IF(ISERROR($V2259),"",OFFSET('Smelter Look-up'!$I$4,$V2259-4,0))</f>
        <v/>
      </c>
      <c r="K2259" s="217"/>
      <c r="L2259" s="217"/>
      <c r="M2259" s="217"/>
      <c r="N2259" s="217"/>
      <c r="O2259" s="217"/>
      <c r="P2259" s="218"/>
      <c r="Q2259" s="219"/>
      <c r="R2259" s="220" t="str">
        <f aca="true">IF(ISERROR($V2259),"",OFFSET('Smelter Look-up'!$C$4,$V2259-4,0)&amp;"")</f>
        <v/>
      </c>
      <c r="S2259" s="221" t="str">
        <f aca="true">IF(B2259="","",IF(ISERROR(MATCH($E2259,CL,0)),"Unknown",INDIRECT("'C'!$A$"&amp;MATCH($E2259,CL,0)+1)))</f>
        <v/>
      </c>
      <c r="T2259" s="221" t="str">
        <f aca="true">IF(B2259="","",IF(ISERROR(MATCH($J2259,SorP!$B$1:$B$6279,0)),"",INDIRECT("'SorP'!$A$"&amp;MATCH($S2259&amp;$J2259,SorP!C:C,0))))</f>
        <v/>
      </c>
      <c r="U2259" s="222"/>
      <c r="V2259" s="223" t="e">
        <f aca="false">IF(C2259="",NA(),IF(OR(C2259="Smelter not listed",C2259="Smelter not yet identified"),MATCH($B2259&amp;$D2259,'Smelter Look-up'!$J:$J,0),MATCH($B2259&amp;$C2259,'Smelter Look-up'!$J:$J,0)))</f>
        <v>#N/A</v>
      </c>
      <c r="X2259" s="179" t="n">
        <f aca="false">IF(AND(C2259="Smelter not listed",OR(LEN(D2259)=0,LEN(E2259)=0)),1,0)</f>
        <v>0</v>
      </c>
      <c r="AB2259" s="224" t="str">
        <f aca="false">B2259&amp;C2259</f>
        <v/>
      </c>
    </row>
    <row r="2260" s="179" customFormat="true" ht="20.25" hidden="false" customHeight="false" outlineLevel="0" collapsed="false">
      <c r="A2260" s="221"/>
      <c r="B2260" s="211" t="str">
        <f aca="false">IF(LEN(A2260)=0,"",INDEX('Smelter Look-up'!$A:$A,MATCH($A2260,'Smelter Look-up'!$E:$E,0)))</f>
        <v/>
      </c>
      <c r="C2260" s="212" t="str">
        <f aca="false">IF(LEN(A2260)=0,"",INDEX('Smelter Look-up'!$C:$C,MATCH($A2260,'Smelter Look-up'!$E:$E,0)))</f>
        <v/>
      </c>
      <c r="D2260" s="213"/>
      <c r="E2260" s="211" t="str">
        <f aca="true">IF(ISERROR($V2260),"",OFFSET('Smelter Look-up'!$D$4,$V2260-4,0)&amp;"")</f>
        <v/>
      </c>
      <c r="F2260" s="214" t="str">
        <f aca="true">IF(ISERROR($V2260),"",OFFSET('Smelter Look-up'!$E$4,$V2260-4,0))</f>
        <v/>
      </c>
      <c r="G2260" s="214" t="str">
        <f aca="true">IF(C2260=$X$4,IF(ISERROR($V2260),"Enter smelter details","RMI"),IF(ISERROR($V2260),"",OFFSET('Smelter Look-up'!$F$4,$V2260-4,0)))</f>
        <v/>
      </c>
      <c r="H2260" s="215" t="str">
        <f aca="true">IF(ISERROR($V2260),"",OFFSET('Smelter Look-up'!$G$4,$V2260-4,0))</f>
        <v/>
      </c>
      <c r="I2260" s="216" t="str">
        <f aca="true">IF(ISERROR($V2260),"",OFFSET('Smelter Look-up'!$H$4,$V2260-4,0))</f>
        <v/>
      </c>
      <c r="J2260" s="216" t="str">
        <f aca="true">IF(ISERROR($V2260),"",OFFSET('Smelter Look-up'!$I$4,$V2260-4,0))</f>
        <v/>
      </c>
      <c r="K2260" s="217"/>
      <c r="L2260" s="217"/>
      <c r="M2260" s="217"/>
      <c r="N2260" s="217"/>
      <c r="O2260" s="217"/>
      <c r="P2260" s="218"/>
      <c r="Q2260" s="219"/>
      <c r="R2260" s="220" t="str">
        <f aca="true">IF(ISERROR($V2260),"",OFFSET('Smelter Look-up'!$C$4,$V2260-4,0)&amp;"")</f>
        <v/>
      </c>
      <c r="S2260" s="221" t="str">
        <f aca="true">IF(B2260="","",IF(ISERROR(MATCH($E2260,CL,0)),"Unknown",INDIRECT("'C'!$A$"&amp;MATCH($E2260,CL,0)+1)))</f>
        <v/>
      </c>
      <c r="T2260" s="221" t="str">
        <f aca="true">IF(B2260="","",IF(ISERROR(MATCH($J2260,SorP!$B$1:$B$6279,0)),"",INDIRECT("'SorP'!$A$"&amp;MATCH($S2260&amp;$J2260,SorP!C:C,0))))</f>
        <v/>
      </c>
      <c r="U2260" s="222"/>
      <c r="V2260" s="223" t="e">
        <f aca="false">IF(C2260="",NA(),IF(OR(C2260="Smelter not listed",C2260="Smelter not yet identified"),MATCH($B2260&amp;$D2260,'Smelter Look-up'!$J:$J,0),MATCH($B2260&amp;$C2260,'Smelter Look-up'!$J:$J,0)))</f>
        <v>#N/A</v>
      </c>
      <c r="X2260" s="179" t="n">
        <f aca="false">IF(AND(C2260="Smelter not listed",OR(LEN(D2260)=0,LEN(E2260)=0)),1,0)</f>
        <v>0</v>
      </c>
      <c r="AB2260" s="224" t="str">
        <f aca="false">B2260&amp;C2260</f>
        <v/>
      </c>
    </row>
    <row r="2261" s="179" customFormat="true" ht="20.25" hidden="false" customHeight="false" outlineLevel="0" collapsed="false">
      <c r="A2261" s="221"/>
      <c r="B2261" s="211" t="str">
        <f aca="false">IF(LEN(A2261)=0,"",INDEX('Smelter Look-up'!$A:$A,MATCH($A2261,'Smelter Look-up'!$E:$E,0)))</f>
        <v/>
      </c>
      <c r="C2261" s="212" t="str">
        <f aca="false">IF(LEN(A2261)=0,"",INDEX('Smelter Look-up'!$C:$C,MATCH($A2261,'Smelter Look-up'!$E:$E,0)))</f>
        <v/>
      </c>
      <c r="D2261" s="213"/>
      <c r="E2261" s="211" t="str">
        <f aca="true">IF(ISERROR($V2261),"",OFFSET('Smelter Look-up'!$D$4,$V2261-4,0)&amp;"")</f>
        <v/>
      </c>
      <c r="F2261" s="214" t="str">
        <f aca="true">IF(ISERROR($V2261),"",OFFSET('Smelter Look-up'!$E$4,$V2261-4,0))</f>
        <v/>
      </c>
      <c r="G2261" s="214" t="str">
        <f aca="true">IF(C2261=$X$4,IF(ISERROR($V2261),"Enter smelter details","RMI"),IF(ISERROR($V2261),"",OFFSET('Smelter Look-up'!$F$4,$V2261-4,0)))</f>
        <v/>
      </c>
      <c r="H2261" s="215" t="str">
        <f aca="true">IF(ISERROR($V2261),"",OFFSET('Smelter Look-up'!$G$4,$V2261-4,0))</f>
        <v/>
      </c>
      <c r="I2261" s="216" t="str">
        <f aca="true">IF(ISERROR($V2261),"",OFFSET('Smelter Look-up'!$H$4,$V2261-4,0))</f>
        <v/>
      </c>
      <c r="J2261" s="216" t="str">
        <f aca="true">IF(ISERROR($V2261),"",OFFSET('Smelter Look-up'!$I$4,$V2261-4,0))</f>
        <v/>
      </c>
      <c r="K2261" s="217"/>
      <c r="L2261" s="217"/>
      <c r="M2261" s="217"/>
      <c r="N2261" s="217"/>
      <c r="O2261" s="217"/>
      <c r="P2261" s="218"/>
      <c r="Q2261" s="219"/>
      <c r="R2261" s="220" t="str">
        <f aca="true">IF(ISERROR($V2261),"",OFFSET('Smelter Look-up'!$C$4,$V2261-4,0)&amp;"")</f>
        <v/>
      </c>
      <c r="S2261" s="221" t="str">
        <f aca="true">IF(B2261="","",IF(ISERROR(MATCH($E2261,CL,0)),"Unknown",INDIRECT("'C'!$A$"&amp;MATCH($E2261,CL,0)+1)))</f>
        <v/>
      </c>
      <c r="T2261" s="221" t="str">
        <f aca="true">IF(B2261="","",IF(ISERROR(MATCH($J2261,SorP!$B$1:$B$6279,0)),"",INDIRECT("'SorP'!$A$"&amp;MATCH($S2261&amp;$J2261,SorP!C:C,0))))</f>
        <v/>
      </c>
      <c r="U2261" s="222"/>
      <c r="V2261" s="223" t="e">
        <f aca="false">IF(C2261="",NA(),IF(OR(C2261="Smelter not listed",C2261="Smelter not yet identified"),MATCH($B2261&amp;$D2261,'Smelter Look-up'!$J:$J,0),MATCH($B2261&amp;$C2261,'Smelter Look-up'!$J:$J,0)))</f>
        <v>#N/A</v>
      </c>
      <c r="X2261" s="179" t="n">
        <f aca="false">IF(AND(C2261="Smelter not listed",OR(LEN(D2261)=0,LEN(E2261)=0)),1,0)</f>
        <v>0</v>
      </c>
      <c r="AB2261" s="224" t="str">
        <f aca="false">B2261&amp;C2261</f>
        <v/>
      </c>
    </row>
    <row r="2262" s="179" customFormat="true" ht="20.25" hidden="false" customHeight="false" outlineLevel="0" collapsed="false">
      <c r="A2262" s="221"/>
      <c r="B2262" s="211" t="str">
        <f aca="false">IF(LEN(A2262)=0,"",INDEX('Smelter Look-up'!$A:$A,MATCH($A2262,'Smelter Look-up'!$E:$E,0)))</f>
        <v/>
      </c>
      <c r="C2262" s="212" t="str">
        <f aca="false">IF(LEN(A2262)=0,"",INDEX('Smelter Look-up'!$C:$C,MATCH($A2262,'Smelter Look-up'!$E:$E,0)))</f>
        <v/>
      </c>
      <c r="D2262" s="213"/>
      <c r="E2262" s="211" t="str">
        <f aca="true">IF(ISERROR($V2262),"",OFFSET('Smelter Look-up'!$D$4,$V2262-4,0)&amp;"")</f>
        <v/>
      </c>
      <c r="F2262" s="214" t="str">
        <f aca="true">IF(ISERROR($V2262),"",OFFSET('Smelter Look-up'!$E$4,$V2262-4,0))</f>
        <v/>
      </c>
      <c r="G2262" s="214" t="str">
        <f aca="true">IF(C2262=$X$4,IF(ISERROR($V2262),"Enter smelter details","RMI"),IF(ISERROR($V2262),"",OFFSET('Smelter Look-up'!$F$4,$V2262-4,0)))</f>
        <v/>
      </c>
      <c r="H2262" s="215" t="str">
        <f aca="true">IF(ISERROR($V2262),"",OFFSET('Smelter Look-up'!$G$4,$V2262-4,0))</f>
        <v/>
      </c>
      <c r="I2262" s="216" t="str">
        <f aca="true">IF(ISERROR($V2262),"",OFFSET('Smelter Look-up'!$H$4,$V2262-4,0))</f>
        <v/>
      </c>
      <c r="J2262" s="216" t="str">
        <f aca="true">IF(ISERROR($V2262),"",OFFSET('Smelter Look-up'!$I$4,$V2262-4,0))</f>
        <v/>
      </c>
      <c r="K2262" s="217"/>
      <c r="L2262" s="217"/>
      <c r="M2262" s="217"/>
      <c r="N2262" s="217"/>
      <c r="O2262" s="217"/>
      <c r="P2262" s="218"/>
      <c r="Q2262" s="219"/>
      <c r="R2262" s="220" t="str">
        <f aca="true">IF(ISERROR($V2262),"",OFFSET('Smelter Look-up'!$C$4,$V2262-4,0)&amp;"")</f>
        <v/>
      </c>
      <c r="S2262" s="221" t="str">
        <f aca="true">IF(B2262="","",IF(ISERROR(MATCH($E2262,CL,0)),"Unknown",INDIRECT("'C'!$A$"&amp;MATCH($E2262,CL,0)+1)))</f>
        <v/>
      </c>
      <c r="T2262" s="221" t="str">
        <f aca="true">IF(B2262="","",IF(ISERROR(MATCH($J2262,SorP!$B$1:$B$6279,0)),"",INDIRECT("'SorP'!$A$"&amp;MATCH($S2262&amp;$J2262,SorP!C:C,0))))</f>
        <v/>
      </c>
      <c r="U2262" s="222"/>
      <c r="V2262" s="223" t="e">
        <f aca="false">IF(C2262="",NA(),IF(OR(C2262="Smelter not listed",C2262="Smelter not yet identified"),MATCH($B2262&amp;$D2262,'Smelter Look-up'!$J:$J,0),MATCH($B2262&amp;$C2262,'Smelter Look-up'!$J:$J,0)))</f>
        <v>#N/A</v>
      </c>
      <c r="X2262" s="179" t="n">
        <f aca="false">IF(AND(C2262="Smelter not listed",OR(LEN(D2262)=0,LEN(E2262)=0)),1,0)</f>
        <v>0</v>
      </c>
      <c r="AB2262" s="224" t="str">
        <f aca="false">B2262&amp;C2262</f>
        <v/>
      </c>
    </row>
    <row r="2263" s="179" customFormat="true" ht="20.25" hidden="false" customHeight="false" outlineLevel="0" collapsed="false">
      <c r="A2263" s="221"/>
      <c r="B2263" s="211" t="str">
        <f aca="false">IF(LEN(A2263)=0,"",INDEX('Smelter Look-up'!$A:$A,MATCH($A2263,'Smelter Look-up'!$E:$E,0)))</f>
        <v/>
      </c>
      <c r="C2263" s="212" t="str">
        <f aca="false">IF(LEN(A2263)=0,"",INDEX('Smelter Look-up'!$C:$C,MATCH($A2263,'Smelter Look-up'!$E:$E,0)))</f>
        <v/>
      </c>
      <c r="D2263" s="213"/>
      <c r="E2263" s="211" t="str">
        <f aca="true">IF(ISERROR($V2263),"",OFFSET('Smelter Look-up'!$D$4,$V2263-4,0)&amp;"")</f>
        <v/>
      </c>
      <c r="F2263" s="214" t="str">
        <f aca="true">IF(ISERROR($V2263),"",OFFSET('Smelter Look-up'!$E$4,$V2263-4,0))</f>
        <v/>
      </c>
      <c r="G2263" s="214" t="str">
        <f aca="true">IF(C2263=$X$4,IF(ISERROR($V2263),"Enter smelter details","RMI"),IF(ISERROR($V2263),"",OFFSET('Smelter Look-up'!$F$4,$V2263-4,0)))</f>
        <v/>
      </c>
      <c r="H2263" s="215" t="str">
        <f aca="true">IF(ISERROR($V2263),"",OFFSET('Smelter Look-up'!$G$4,$V2263-4,0))</f>
        <v/>
      </c>
      <c r="I2263" s="216" t="str">
        <f aca="true">IF(ISERROR($V2263),"",OFFSET('Smelter Look-up'!$H$4,$V2263-4,0))</f>
        <v/>
      </c>
      <c r="J2263" s="216" t="str">
        <f aca="true">IF(ISERROR($V2263),"",OFFSET('Smelter Look-up'!$I$4,$V2263-4,0))</f>
        <v/>
      </c>
      <c r="K2263" s="217"/>
      <c r="L2263" s="217"/>
      <c r="M2263" s="217"/>
      <c r="N2263" s="217"/>
      <c r="O2263" s="217"/>
      <c r="P2263" s="218"/>
      <c r="Q2263" s="219"/>
      <c r="R2263" s="220" t="str">
        <f aca="true">IF(ISERROR($V2263),"",OFFSET('Smelter Look-up'!$C$4,$V2263-4,0)&amp;"")</f>
        <v/>
      </c>
      <c r="S2263" s="221" t="str">
        <f aca="true">IF(B2263="","",IF(ISERROR(MATCH($E2263,CL,0)),"Unknown",INDIRECT("'C'!$A$"&amp;MATCH($E2263,CL,0)+1)))</f>
        <v/>
      </c>
      <c r="T2263" s="221" t="str">
        <f aca="true">IF(B2263="","",IF(ISERROR(MATCH($J2263,SorP!$B$1:$B$6279,0)),"",INDIRECT("'SorP'!$A$"&amp;MATCH($S2263&amp;$J2263,SorP!C:C,0))))</f>
        <v/>
      </c>
      <c r="U2263" s="222"/>
      <c r="V2263" s="223" t="e">
        <f aca="false">IF(C2263="",NA(),IF(OR(C2263="Smelter not listed",C2263="Smelter not yet identified"),MATCH($B2263&amp;$D2263,'Smelter Look-up'!$J:$J,0),MATCH($B2263&amp;$C2263,'Smelter Look-up'!$J:$J,0)))</f>
        <v>#N/A</v>
      </c>
      <c r="X2263" s="179" t="n">
        <f aca="false">IF(AND(C2263="Smelter not listed",OR(LEN(D2263)=0,LEN(E2263)=0)),1,0)</f>
        <v>0</v>
      </c>
      <c r="AB2263" s="224" t="str">
        <f aca="false">B2263&amp;C2263</f>
        <v/>
      </c>
    </row>
    <row r="2264" s="179" customFormat="true" ht="20.25" hidden="false" customHeight="false" outlineLevel="0" collapsed="false">
      <c r="A2264" s="221"/>
      <c r="B2264" s="211" t="str">
        <f aca="false">IF(LEN(A2264)=0,"",INDEX('Smelter Look-up'!$A:$A,MATCH($A2264,'Smelter Look-up'!$E:$E,0)))</f>
        <v/>
      </c>
      <c r="C2264" s="212" t="str">
        <f aca="false">IF(LEN(A2264)=0,"",INDEX('Smelter Look-up'!$C:$C,MATCH($A2264,'Smelter Look-up'!$E:$E,0)))</f>
        <v/>
      </c>
      <c r="D2264" s="213"/>
      <c r="E2264" s="211" t="str">
        <f aca="true">IF(ISERROR($V2264),"",OFFSET('Smelter Look-up'!$D$4,$V2264-4,0)&amp;"")</f>
        <v/>
      </c>
      <c r="F2264" s="214" t="str">
        <f aca="true">IF(ISERROR($V2264),"",OFFSET('Smelter Look-up'!$E$4,$V2264-4,0))</f>
        <v/>
      </c>
      <c r="G2264" s="214" t="str">
        <f aca="true">IF(C2264=$X$4,IF(ISERROR($V2264),"Enter smelter details","RMI"),IF(ISERROR($V2264),"",OFFSET('Smelter Look-up'!$F$4,$V2264-4,0)))</f>
        <v/>
      </c>
      <c r="H2264" s="215" t="str">
        <f aca="true">IF(ISERROR($V2264),"",OFFSET('Smelter Look-up'!$G$4,$V2264-4,0))</f>
        <v/>
      </c>
      <c r="I2264" s="216" t="str">
        <f aca="true">IF(ISERROR($V2264),"",OFFSET('Smelter Look-up'!$H$4,$V2264-4,0))</f>
        <v/>
      </c>
      <c r="J2264" s="216" t="str">
        <f aca="true">IF(ISERROR($V2264),"",OFFSET('Smelter Look-up'!$I$4,$V2264-4,0))</f>
        <v/>
      </c>
      <c r="K2264" s="217"/>
      <c r="L2264" s="217"/>
      <c r="M2264" s="217"/>
      <c r="N2264" s="217"/>
      <c r="O2264" s="217"/>
      <c r="P2264" s="218"/>
      <c r="Q2264" s="219"/>
      <c r="R2264" s="220" t="str">
        <f aca="true">IF(ISERROR($V2264),"",OFFSET('Smelter Look-up'!$C$4,$V2264-4,0)&amp;"")</f>
        <v/>
      </c>
      <c r="S2264" s="221" t="str">
        <f aca="true">IF(B2264="","",IF(ISERROR(MATCH($E2264,CL,0)),"Unknown",INDIRECT("'C'!$A$"&amp;MATCH($E2264,CL,0)+1)))</f>
        <v/>
      </c>
      <c r="T2264" s="221" t="str">
        <f aca="true">IF(B2264="","",IF(ISERROR(MATCH($J2264,SorP!$B$1:$B$6279,0)),"",INDIRECT("'SorP'!$A$"&amp;MATCH($S2264&amp;$J2264,SorP!C:C,0))))</f>
        <v/>
      </c>
      <c r="U2264" s="222"/>
      <c r="V2264" s="223" t="e">
        <f aca="false">IF(C2264="",NA(),IF(OR(C2264="Smelter not listed",C2264="Smelter not yet identified"),MATCH($B2264&amp;$D2264,'Smelter Look-up'!$J:$J,0),MATCH($B2264&amp;$C2264,'Smelter Look-up'!$J:$J,0)))</f>
        <v>#N/A</v>
      </c>
      <c r="X2264" s="179" t="n">
        <f aca="false">IF(AND(C2264="Smelter not listed",OR(LEN(D2264)=0,LEN(E2264)=0)),1,0)</f>
        <v>0</v>
      </c>
      <c r="AB2264" s="224" t="str">
        <f aca="false">B2264&amp;C2264</f>
        <v/>
      </c>
    </row>
    <row r="2265" s="179" customFormat="true" ht="20.25" hidden="false" customHeight="false" outlineLevel="0" collapsed="false">
      <c r="A2265" s="221"/>
      <c r="B2265" s="211" t="str">
        <f aca="false">IF(LEN(A2265)=0,"",INDEX('Smelter Look-up'!$A:$A,MATCH($A2265,'Smelter Look-up'!$E:$E,0)))</f>
        <v/>
      </c>
      <c r="C2265" s="212" t="str">
        <f aca="false">IF(LEN(A2265)=0,"",INDEX('Smelter Look-up'!$C:$C,MATCH($A2265,'Smelter Look-up'!$E:$E,0)))</f>
        <v/>
      </c>
      <c r="D2265" s="213"/>
      <c r="E2265" s="211" t="str">
        <f aca="true">IF(ISERROR($V2265),"",OFFSET('Smelter Look-up'!$D$4,$V2265-4,0)&amp;"")</f>
        <v/>
      </c>
      <c r="F2265" s="214" t="str">
        <f aca="true">IF(ISERROR($V2265),"",OFFSET('Smelter Look-up'!$E$4,$V2265-4,0))</f>
        <v/>
      </c>
      <c r="G2265" s="214" t="str">
        <f aca="true">IF(C2265=$X$4,IF(ISERROR($V2265),"Enter smelter details","RMI"),IF(ISERROR($V2265),"",OFFSET('Smelter Look-up'!$F$4,$V2265-4,0)))</f>
        <v/>
      </c>
      <c r="H2265" s="215" t="str">
        <f aca="true">IF(ISERROR($V2265),"",OFFSET('Smelter Look-up'!$G$4,$V2265-4,0))</f>
        <v/>
      </c>
      <c r="I2265" s="216" t="str">
        <f aca="true">IF(ISERROR($V2265),"",OFFSET('Smelter Look-up'!$H$4,$V2265-4,0))</f>
        <v/>
      </c>
      <c r="J2265" s="216" t="str">
        <f aca="true">IF(ISERROR($V2265),"",OFFSET('Smelter Look-up'!$I$4,$V2265-4,0))</f>
        <v/>
      </c>
      <c r="K2265" s="217"/>
      <c r="L2265" s="217"/>
      <c r="M2265" s="217"/>
      <c r="N2265" s="217"/>
      <c r="O2265" s="217"/>
      <c r="P2265" s="218"/>
      <c r="Q2265" s="219"/>
      <c r="R2265" s="220" t="str">
        <f aca="true">IF(ISERROR($V2265),"",OFFSET('Smelter Look-up'!$C$4,$V2265-4,0)&amp;"")</f>
        <v/>
      </c>
      <c r="S2265" s="221" t="str">
        <f aca="true">IF(B2265="","",IF(ISERROR(MATCH($E2265,CL,0)),"Unknown",INDIRECT("'C'!$A$"&amp;MATCH($E2265,CL,0)+1)))</f>
        <v/>
      </c>
      <c r="T2265" s="221" t="str">
        <f aca="true">IF(B2265="","",IF(ISERROR(MATCH($J2265,SorP!$B$1:$B$6279,0)),"",INDIRECT("'SorP'!$A$"&amp;MATCH($S2265&amp;$J2265,SorP!C:C,0))))</f>
        <v/>
      </c>
      <c r="U2265" s="222"/>
      <c r="V2265" s="223" t="e">
        <f aca="false">IF(C2265="",NA(),IF(OR(C2265="Smelter not listed",C2265="Smelter not yet identified"),MATCH($B2265&amp;$D2265,'Smelter Look-up'!$J:$J,0),MATCH($B2265&amp;$C2265,'Smelter Look-up'!$J:$J,0)))</f>
        <v>#N/A</v>
      </c>
      <c r="X2265" s="179" t="n">
        <f aca="false">IF(AND(C2265="Smelter not listed",OR(LEN(D2265)=0,LEN(E2265)=0)),1,0)</f>
        <v>0</v>
      </c>
      <c r="AB2265" s="224" t="str">
        <f aca="false">B2265&amp;C2265</f>
        <v/>
      </c>
    </row>
    <row r="2266" s="179" customFormat="true" ht="20.25" hidden="false" customHeight="false" outlineLevel="0" collapsed="false">
      <c r="A2266" s="221"/>
      <c r="B2266" s="211" t="str">
        <f aca="false">IF(LEN(A2266)=0,"",INDEX('Smelter Look-up'!$A:$A,MATCH($A2266,'Smelter Look-up'!$E:$E,0)))</f>
        <v/>
      </c>
      <c r="C2266" s="212" t="str">
        <f aca="false">IF(LEN(A2266)=0,"",INDEX('Smelter Look-up'!$C:$C,MATCH($A2266,'Smelter Look-up'!$E:$E,0)))</f>
        <v/>
      </c>
      <c r="D2266" s="213"/>
      <c r="E2266" s="211" t="str">
        <f aca="true">IF(ISERROR($V2266),"",OFFSET('Smelter Look-up'!$D$4,$V2266-4,0)&amp;"")</f>
        <v/>
      </c>
      <c r="F2266" s="214" t="str">
        <f aca="true">IF(ISERROR($V2266),"",OFFSET('Smelter Look-up'!$E$4,$V2266-4,0))</f>
        <v/>
      </c>
      <c r="G2266" s="214" t="str">
        <f aca="true">IF(C2266=$X$4,IF(ISERROR($V2266),"Enter smelter details","RMI"),IF(ISERROR($V2266),"",OFFSET('Smelter Look-up'!$F$4,$V2266-4,0)))</f>
        <v/>
      </c>
      <c r="H2266" s="215" t="str">
        <f aca="true">IF(ISERROR($V2266),"",OFFSET('Smelter Look-up'!$G$4,$V2266-4,0))</f>
        <v/>
      </c>
      <c r="I2266" s="216" t="str">
        <f aca="true">IF(ISERROR($V2266),"",OFFSET('Smelter Look-up'!$H$4,$V2266-4,0))</f>
        <v/>
      </c>
      <c r="J2266" s="216" t="str">
        <f aca="true">IF(ISERROR($V2266),"",OFFSET('Smelter Look-up'!$I$4,$V2266-4,0))</f>
        <v/>
      </c>
      <c r="K2266" s="217"/>
      <c r="L2266" s="217"/>
      <c r="M2266" s="217"/>
      <c r="N2266" s="217"/>
      <c r="O2266" s="217"/>
      <c r="P2266" s="218"/>
      <c r="Q2266" s="219"/>
      <c r="R2266" s="220" t="str">
        <f aca="true">IF(ISERROR($V2266),"",OFFSET('Smelter Look-up'!$C$4,$V2266-4,0)&amp;"")</f>
        <v/>
      </c>
      <c r="S2266" s="221" t="str">
        <f aca="true">IF(B2266="","",IF(ISERROR(MATCH($E2266,CL,0)),"Unknown",INDIRECT("'C'!$A$"&amp;MATCH($E2266,CL,0)+1)))</f>
        <v/>
      </c>
      <c r="T2266" s="221" t="str">
        <f aca="true">IF(B2266="","",IF(ISERROR(MATCH($J2266,SorP!$B$1:$B$6279,0)),"",INDIRECT("'SorP'!$A$"&amp;MATCH($S2266&amp;$J2266,SorP!C:C,0))))</f>
        <v/>
      </c>
      <c r="U2266" s="222"/>
      <c r="V2266" s="223" t="e">
        <f aca="false">IF(C2266="",NA(),IF(OR(C2266="Smelter not listed",C2266="Smelter not yet identified"),MATCH($B2266&amp;$D2266,'Smelter Look-up'!$J:$J,0),MATCH($B2266&amp;$C2266,'Smelter Look-up'!$J:$J,0)))</f>
        <v>#N/A</v>
      </c>
      <c r="X2266" s="179" t="n">
        <f aca="false">IF(AND(C2266="Smelter not listed",OR(LEN(D2266)=0,LEN(E2266)=0)),1,0)</f>
        <v>0</v>
      </c>
      <c r="AB2266" s="224" t="str">
        <f aca="false">B2266&amp;C2266</f>
        <v/>
      </c>
    </row>
    <row r="2267" s="179" customFormat="true" ht="20.25" hidden="false" customHeight="false" outlineLevel="0" collapsed="false">
      <c r="A2267" s="221"/>
      <c r="B2267" s="211" t="str">
        <f aca="false">IF(LEN(A2267)=0,"",INDEX('Smelter Look-up'!$A:$A,MATCH($A2267,'Smelter Look-up'!$E:$E,0)))</f>
        <v/>
      </c>
      <c r="C2267" s="212" t="str">
        <f aca="false">IF(LEN(A2267)=0,"",INDEX('Smelter Look-up'!$C:$C,MATCH($A2267,'Smelter Look-up'!$E:$E,0)))</f>
        <v/>
      </c>
      <c r="D2267" s="213"/>
      <c r="E2267" s="211" t="str">
        <f aca="true">IF(ISERROR($V2267),"",OFFSET('Smelter Look-up'!$D$4,$V2267-4,0)&amp;"")</f>
        <v/>
      </c>
      <c r="F2267" s="214" t="str">
        <f aca="true">IF(ISERROR($V2267),"",OFFSET('Smelter Look-up'!$E$4,$V2267-4,0))</f>
        <v/>
      </c>
      <c r="G2267" s="214" t="str">
        <f aca="true">IF(C2267=$X$4,IF(ISERROR($V2267),"Enter smelter details","RMI"),IF(ISERROR($V2267),"",OFFSET('Smelter Look-up'!$F$4,$V2267-4,0)))</f>
        <v/>
      </c>
      <c r="H2267" s="215" t="str">
        <f aca="true">IF(ISERROR($V2267),"",OFFSET('Smelter Look-up'!$G$4,$V2267-4,0))</f>
        <v/>
      </c>
      <c r="I2267" s="216" t="str">
        <f aca="true">IF(ISERROR($V2267),"",OFFSET('Smelter Look-up'!$H$4,$V2267-4,0))</f>
        <v/>
      </c>
      <c r="J2267" s="216" t="str">
        <f aca="true">IF(ISERROR($V2267),"",OFFSET('Smelter Look-up'!$I$4,$V2267-4,0))</f>
        <v/>
      </c>
      <c r="K2267" s="217"/>
      <c r="L2267" s="217"/>
      <c r="M2267" s="217"/>
      <c r="N2267" s="217"/>
      <c r="O2267" s="217"/>
      <c r="P2267" s="218"/>
      <c r="Q2267" s="219"/>
      <c r="R2267" s="220" t="str">
        <f aca="true">IF(ISERROR($V2267),"",OFFSET('Smelter Look-up'!$C$4,$V2267-4,0)&amp;"")</f>
        <v/>
      </c>
      <c r="S2267" s="221" t="str">
        <f aca="true">IF(B2267="","",IF(ISERROR(MATCH($E2267,CL,0)),"Unknown",INDIRECT("'C'!$A$"&amp;MATCH($E2267,CL,0)+1)))</f>
        <v/>
      </c>
      <c r="T2267" s="221" t="str">
        <f aca="true">IF(B2267="","",IF(ISERROR(MATCH($J2267,SorP!$B$1:$B$6279,0)),"",INDIRECT("'SorP'!$A$"&amp;MATCH($S2267&amp;$J2267,SorP!C:C,0))))</f>
        <v/>
      </c>
      <c r="U2267" s="222"/>
      <c r="V2267" s="223" t="e">
        <f aca="false">IF(C2267="",NA(),IF(OR(C2267="Smelter not listed",C2267="Smelter not yet identified"),MATCH($B2267&amp;$D2267,'Smelter Look-up'!$J:$J,0),MATCH($B2267&amp;$C2267,'Smelter Look-up'!$J:$J,0)))</f>
        <v>#N/A</v>
      </c>
      <c r="X2267" s="179" t="n">
        <f aca="false">IF(AND(C2267="Smelter not listed",OR(LEN(D2267)=0,LEN(E2267)=0)),1,0)</f>
        <v>0</v>
      </c>
      <c r="AB2267" s="224" t="str">
        <f aca="false">B2267&amp;C2267</f>
        <v/>
      </c>
    </row>
    <row r="2268" s="179" customFormat="true" ht="20.25" hidden="false" customHeight="false" outlineLevel="0" collapsed="false">
      <c r="A2268" s="221"/>
      <c r="B2268" s="211" t="str">
        <f aca="false">IF(LEN(A2268)=0,"",INDEX('Smelter Look-up'!$A:$A,MATCH($A2268,'Smelter Look-up'!$E:$E,0)))</f>
        <v/>
      </c>
      <c r="C2268" s="212" t="str">
        <f aca="false">IF(LEN(A2268)=0,"",INDEX('Smelter Look-up'!$C:$C,MATCH($A2268,'Smelter Look-up'!$E:$E,0)))</f>
        <v/>
      </c>
      <c r="D2268" s="213"/>
      <c r="E2268" s="211" t="str">
        <f aca="true">IF(ISERROR($V2268),"",OFFSET('Smelter Look-up'!$D$4,$V2268-4,0)&amp;"")</f>
        <v/>
      </c>
      <c r="F2268" s="214" t="str">
        <f aca="true">IF(ISERROR($V2268),"",OFFSET('Smelter Look-up'!$E$4,$V2268-4,0))</f>
        <v/>
      </c>
      <c r="G2268" s="214" t="str">
        <f aca="true">IF(C2268=$X$4,IF(ISERROR($V2268),"Enter smelter details","RMI"),IF(ISERROR($V2268),"",OFFSET('Smelter Look-up'!$F$4,$V2268-4,0)))</f>
        <v/>
      </c>
      <c r="H2268" s="215" t="str">
        <f aca="true">IF(ISERROR($V2268),"",OFFSET('Smelter Look-up'!$G$4,$V2268-4,0))</f>
        <v/>
      </c>
      <c r="I2268" s="216" t="str">
        <f aca="true">IF(ISERROR($V2268),"",OFFSET('Smelter Look-up'!$H$4,$V2268-4,0))</f>
        <v/>
      </c>
      <c r="J2268" s="216" t="str">
        <f aca="true">IF(ISERROR($V2268),"",OFFSET('Smelter Look-up'!$I$4,$V2268-4,0))</f>
        <v/>
      </c>
      <c r="K2268" s="217"/>
      <c r="L2268" s="217"/>
      <c r="M2268" s="217"/>
      <c r="N2268" s="217"/>
      <c r="O2268" s="217"/>
      <c r="P2268" s="218"/>
      <c r="Q2268" s="219"/>
      <c r="R2268" s="220" t="str">
        <f aca="true">IF(ISERROR($V2268),"",OFFSET('Smelter Look-up'!$C$4,$V2268-4,0)&amp;"")</f>
        <v/>
      </c>
      <c r="S2268" s="221" t="str">
        <f aca="true">IF(B2268="","",IF(ISERROR(MATCH($E2268,CL,0)),"Unknown",INDIRECT("'C'!$A$"&amp;MATCH($E2268,CL,0)+1)))</f>
        <v/>
      </c>
      <c r="T2268" s="221" t="str">
        <f aca="true">IF(B2268="","",IF(ISERROR(MATCH($J2268,SorP!$B$1:$B$6279,0)),"",INDIRECT("'SorP'!$A$"&amp;MATCH($S2268&amp;$J2268,SorP!C:C,0))))</f>
        <v/>
      </c>
      <c r="U2268" s="222"/>
      <c r="V2268" s="223" t="e">
        <f aca="false">IF(C2268="",NA(),IF(OR(C2268="Smelter not listed",C2268="Smelter not yet identified"),MATCH($B2268&amp;$D2268,'Smelter Look-up'!$J:$J,0),MATCH($B2268&amp;$C2268,'Smelter Look-up'!$J:$J,0)))</f>
        <v>#N/A</v>
      </c>
      <c r="X2268" s="179" t="n">
        <f aca="false">IF(AND(C2268="Smelter not listed",OR(LEN(D2268)=0,LEN(E2268)=0)),1,0)</f>
        <v>0</v>
      </c>
      <c r="AB2268" s="224" t="str">
        <f aca="false">B2268&amp;C2268</f>
        <v/>
      </c>
    </row>
    <row r="2269" s="179" customFormat="true" ht="20.25" hidden="false" customHeight="false" outlineLevel="0" collapsed="false">
      <c r="A2269" s="221"/>
      <c r="B2269" s="211" t="str">
        <f aca="false">IF(LEN(A2269)=0,"",INDEX('Smelter Look-up'!$A:$A,MATCH($A2269,'Smelter Look-up'!$E:$E,0)))</f>
        <v/>
      </c>
      <c r="C2269" s="212" t="str">
        <f aca="false">IF(LEN(A2269)=0,"",INDEX('Smelter Look-up'!$C:$C,MATCH($A2269,'Smelter Look-up'!$E:$E,0)))</f>
        <v/>
      </c>
      <c r="D2269" s="213"/>
      <c r="E2269" s="211" t="str">
        <f aca="true">IF(ISERROR($V2269),"",OFFSET('Smelter Look-up'!$D$4,$V2269-4,0)&amp;"")</f>
        <v/>
      </c>
      <c r="F2269" s="214" t="str">
        <f aca="true">IF(ISERROR($V2269),"",OFFSET('Smelter Look-up'!$E$4,$V2269-4,0))</f>
        <v/>
      </c>
      <c r="G2269" s="214" t="str">
        <f aca="true">IF(C2269=$X$4,IF(ISERROR($V2269),"Enter smelter details","RMI"),IF(ISERROR($V2269),"",OFFSET('Smelter Look-up'!$F$4,$V2269-4,0)))</f>
        <v/>
      </c>
      <c r="H2269" s="215" t="str">
        <f aca="true">IF(ISERROR($V2269),"",OFFSET('Smelter Look-up'!$G$4,$V2269-4,0))</f>
        <v/>
      </c>
      <c r="I2269" s="216" t="str">
        <f aca="true">IF(ISERROR($V2269),"",OFFSET('Smelter Look-up'!$H$4,$V2269-4,0))</f>
        <v/>
      </c>
      <c r="J2269" s="216" t="str">
        <f aca="true">IF(ISERROR($V2269),"",OFFSET('Smelter Look-up'!$I$4,$V2269-4,0))</f>
        <v/>
      </c>
      <c r="K2269" s="217"/>
      <c r="L2269" s="217"/>
      <c r="M2269" s="217"/>
      <c r="N2269" s="217"/>
      <c r="O2269" s="217"/>
      <c r="P2269" s="218"/>
      <c r="Q2269" s="219"/>
      <c r="R2269" s="220" t="str">
        <f aca="true">IF(ISERROR($V2269),"",OFFSET('Smelter Look-up'!$C$4,$V2269-4,0)&amp;"")</f>
        <v/>
      </c>
      <c r="S2269" s="221" t="str">
        <f aca="true">IF(B2269="","",IF(ISERROR(MATCH($E2269,CL,0)),"Unknown",INDIRECT("'C'!$A$"&amp;MATCH($E2269,CL,0)+1)))</f>
        <v/>
      </c>
      <c r="T2269" s="221" t="str">
        <f aca="true">IF(B2269="","",IF(ISERROR(MATCH($J2269,SorP!$B$1:$B$6279,0)),"",INDIRECT("'SorP'!$A$"&amp;MATCH($S2269&amp;$J2269,SorP!C:C,0))))</f>
        <v/>
      </c>
      <c r="U2269" s="222"/>
      <c r="V2269" s="223" t="e">
        <f aca="false">IF(C2269="",NA(),IF(OR(C2269="Smelter not listed",C2269="Smelter not yet identified"),MATCH($B2269&amp;$D2269,'Smelter Look-up'!$J:$J,0),MATCH($B2269&amp;$C2269,'Smelter Look-up'!$J:$J,0)))</f>
        <v>#N/A</v>
      </c>
      <c r="X2269" s="179" t="n">
        <f aca="false">IF(AND(C2269="Smelter not listed",OR(LEN(D2269)=0,LEN(E2269)=0)),1,0)</f>
        <v>0</v>
      </c>
      <c r="AB2269" s="224" t="str">
        <f aca="false">B2269&amp;C2269</f>
        <v/>
      </c>
    </row>
    <row r="2270" s="179" customFormat="true" ht="20.25" hidden="false" customHeight="false" outlineLevel="0" collapsed="false">
      <c r="A2270" s="221"/>
      <c r="B2270" s="211" t="str">
        <f aca="false">IF(LEN(A2270)=0,"",INDEX('Smelter Look-up'!$A:$A,MATCH($A2270,'Smelter Look-up'!$E:$E,0)))</f>
        <v/>
      </c>
      <c r="C2270" s="212" t="str">
        <f aca="false">IF(LEN(A2270)=0,"",INDEX('Smelter Look-up'!$C:$C,MATCH($A2270,'Smelter Look-up'!$E:$E,0)))</f>
        <v/>
      </c>
      <c r="D2270" s="213"/>
      <c r="E2270" s="211" t="str">
        <f aca="true">IF(ISERROR($V2270),"",OFFSET('Smelter Look-up'!$D$4,$V2270-4,0)&amp;"")</f>
        <v/>
      </c>
      <c r="F2270" s="214" t="str">
        <f aca="true">IF(ISERROR($V2270),"",OFFSET('Smelter Look-up'!$E$4,$V2270-4,0))</f>
        <v/>
      </c>
      <c r="G2270" s="214" t="str">
        <f aca="true">IF(C2270=$X$4,IF(ISERROR($V2270),"Enter smelter details","RMI"),IF(ISERROR($V2270),"",OFFSET('Smelter Look-up'!$F$4,$V2270-4,0)))</f>
        <v/>
      </c>
      <c r="H2270" s="215" t="str">
        <f aca="true">IF(ISERROR($V2270),"",OFFSET('Smelter Look-up'!$G$4,$V2270-4,0))</f>
        <v/>
      </c>
      <c r="I2270" s="216" t="str">
        <f aca="true">IF(ISERROR($V2270),"",OFFSET('Smelter Look-up'!$H$4,$V2270-4,0))</f>
        <v/>
      </c>
      <c r="J2270" s="216" t="str">
        <f aca="true">IF(ISERROR($V2270),"",OFFSET('Smelter Look-up'!$I$4,$V2270-4,0))</f>
        <v/>
      </c>
      <c r="K2270" s="217"/>
      <c r="L2270" s="217"/>
      <c r="M2270" s="217"/>
      <c r="N2270" s="217"/>
      <c r="O2270" s="217"/>
      <c r="P2270" s="218"/>
      <c r="Q2270" s="219"/>
      <c r="R2270" s="220" t="str">
        <f aca="true">IF(ISERROR($V2270),"",OFFSET('Smelter Look-up'!$C$4,$V2270-4,0)&amp;"")</f>
        <v/>
      </c>
      <c r="S2270" s="221" t="str">
        <f aca="true">IF(B2270="","",IF(ISERROR(MATCH($E2270,CL,0)),"Unknown",INDIRECT("'C'!$A$"&amp;MATCH($E2270,CL,0)+1)))</f>
        <v/>
      </c>
      <c r="T2270" s="221" t="str">
        <f aca="true">IF(B2270="","",IF(ISERROR(MATCH($J2270,SorP!$B$1:$B$6279,0)),"",INDIRECT("'SorP'!$A$"&amp;MATCH($S2270&amp;$J2270,SorP!C:C,0))))</f>
        <v/>
      </c>
      <c r="U2270" s="222"/>
      <c r="V2270" s="223" t="e">
        <f aca="false">IF(C2270="",NA(),IF(OR(C2270="Smelter not listed",C2270="Smelter not yet identified"),MATCH($B2270&amp;$D2270,'Smelter Look-up'!$J:$J,0),MATCH($B2270&amp;$C2270,'Smelter Look-up'!$J:$J,0)))</f>
        <v>#N/A</v>
      </c>
      <c r="X2270" s="179" t="n">
        <f aca="false">IF(AND(C2270="Smelter not listed",OR(LEN(D2270)=0,LEN(E2270)=0)),1,0)</f>
        <v>0</v>
      </c>
      <c r="AB2270" s="224" t="str">
        <f aca="false">B2270&amp;C2270</f>
        <v/>
      </c>
    </row>
    <row r="2271" s="179" customFormat="true" ht="20.25" hidden="false" customHeight="false" outlineLevel="0" collapsed="false">
      <c r="A2271" s="221"/>
      <c r="B2271" s="211" t="str">
        <f aca="false">IF(LEN(A2271)=0,"",INDEX('Smelter Look-up'!$A:$A,MATCH($A2271,'Smelter Look-up'!$E:$E,0)))</f>
        <v/>
      </c>
      <c r="C2271" s="212" t="str">
        <f aca="false">IF(LEN(A2271)=0,"",INDEX('Smelter Look-up'!$C:$C,MATCH($A2271,'Smelter Look-up'!$E:$E,0)))</f>
        <v/>
      </c>
      <c r="D2271" s="213"/>
      <c r="E2271" s="211" t="str">
        <f aca="true">IF(ISERROR($V2271),"",OFFSET('Smelter Look-up'!$D$4,$V2271-4,0)&amp;"")</f>
        <v/>
      </c>
      <c r="F2271" s="214" t="str">
        <f aca="true">IF(ISERROR($V2271),"",OFFSET('Smelter Look-up'!$E$4,$V2271-4,0))</f>
        <v/>
      </c>
      <c r="G2271" s="214" t="str">
        <f aca="true">IF(C2271=$X$4,IF(ISERROR($V2271),"Enter smelter details","RMI"),IF(ISERROR($V2271),"",OFFSET('Smelter Look-up'!$F$4,$V2271-4,0)))</f>
        <v/>
      </c>
      <c r="H2271" s="215" t="str">
        <f aca="true">IF(ISERROR($V2271),"",OFFSET('Smelter Look-up'!$G$4,$V2271-4,0))</f>
        <v/>
      </c>
      <c r="I2271" s="216" t="str">
        <f aca="true">IF(ISERROR($V2271),"",OFFSET('Smelter Look-up'!$H$4,$V2271-4,0))</f>
        <v/>
      </c>
      <c r="J2271" s="216" t="str">
        <f aca="true">IF(ISERROR($V2271),"",OFFSET('Smelter Look-up'!$I$4,$V2271-4,0))</f>
        <v/>
      </c>
      <c r="K2271" s="217"/>
      <c r="L2271" s="217"/>
      <c r="M2271" s="217"/>
      <c r="N2271" s="217"/>
      <c r="O2271" s="217"/>
      <c r="P2271" s="218"/>
      <c r="Q2271" s="219"/>
      <c r="R2271" s="220" t="str">
        <f aca="true">IF(ISERROR($V2271),"",OFFSET('Smelter Look-up'!$C$4,$V2271-4,0)&amp;"")</f>
        <v/>
      </c>
      <c r="S2271" s="221" t="str">
        <f aca="true">IF(B2271="","",IF(ISERROR(MATCH($E2271,CL,0)),"Unknown",INDIRECT("'C'!$A$"&amp;MATCH($E2271,CL,0)+1)))</f>
        <v/>
      </c>
      <c r="T2271" s="221" t="str">
        <f aca="true">IF(B2271="","",IF(ISERROR(MATCH($J2271,SorP!$B$1:$B$6279,0)),"",INDIRECT("'SorP'!$A$"&amp;MATCH($S2271&amp;$J2271,SorP!C:C,0))))</f>
        <v/>
      </c>
      <c r="U2271" s="222"/>
      <c r="V2271" s="223" t="e">
        <f aca="false">IF(C2271="",NA(),IF(OR(C2271="Smelter not listed",C2271="Smelter not yet identified"),MATCH($B2271&amp;$D2271,'Smelter Look-up'!$J:$J,0),MATCH($B2271&amp;$C2271,'Smelter Look-up'!$J:$J,0)))</f>
        <v>#N/A</v>
      </c>
      <c r="X2271" s="179" t="n">
        <f aca="false">IF(AND(C2271="Smelter not listed",OR(LEN(D2271)=0,LEN(E2271)=0)),1,0)</f>
        <v>0</v>
      </c>
      <c r="AB2271" s="224" t="str">
        <f aca="false">B2271&amp;C2271</f>
        <v/>
      </c>
    </row>
    <row r="2272" s="179" customFormat="true" ht="20.25" hidden="false" customHeight="false" outlineLevel="0" collapsed="false">
      <c r="A2272" s="221"/>
      <c r="B2272" s="211" t="str">
        <f aca="false">IF(LEN(A2272)=0,"",INDEX('Smelter Look-up'!$A:$A,MATCH($A2272,'Smelter Look-up'!$E:$E,0)))</f>
        <v/>
      </c>
      <c r="C2272" s="212" t="str">
        <f aca="false">IF(LEN(A2272)=0,"",INDEX('Smelter Look-up'!$C:$C,MATCH($A2272,'Smelter Look-up'!$E:$E,0)))</f>
        <v/>
      </c>
      <c r="D2272" s="213"/>
      <c r="E2272" s="211" t="str">
        <f aca="true">IF(ISERROR($V2272),"",OFFSET('Smelter Look-up'!$D$4,$V2272-4,0)&amp;"")</f>
        <v/>
      </c>
      <c r="F2272" s="214" t="str">
        <f aca="true">IF(ISERROR($V2272),"",OFFSET('Smelter Look-up'!$E$4,$V2272-4,0))</f>
        <v/>
      </c>
      <c r="G2272" s="214" t="str">
        <f aca="true">IF(C2272=$X$4,IF(ISERROR($V2272),"Enter smelter details","RMI"),IF(ISERROR($V2272),"",OFFSET('Smelter Look-up'!$F$4,$V2272-4,0)))</f>
        <v/>
      </c>
      <c r="H2272" s="215" t="str">
        <f aca="true">IF(ISERROR($V2272),"",OFFSET('Smelter Look-up'!$G$4,$V2272-4,0))</f>
        <v/>
      </c>
      <c r="I2272" s="216" t="str">
        <f aca="true">IF(ISERROR($V2272),"",OFFSET('Smelter Look-up'!$H$4,$V2272-4,0))</f>
        <v/>
      </c>
      <c r="J2272" s="216" t="str">
        <f aca="true">IF(ISERROR($V2272),"",OFFSET('Smelter Look-up'!$I$4,$V2272-4,0))</f>
        <v/>
      </c>
      <c r="K2272" s="217"/>
      <c r="L2272" s="217"/>
      <c r="M2272" s="217"/>
      <c r="N2272" s="217"/>
      <c r="O2272" s="217"/>
      <c r="P2272" s="218"/>
      <c r="Q2272" s="219"/>
      <c r="R2272" s="220" t="str">
        <f aca="true">IF(ISERROR($V2272),"",OFFSET('Smelter Look-up'!$C$4,$V2272-4,0)&amp;"")</f>
        <v/>
      </c>
      <c r="S2272" s="221" t="str">
        <f aca="true">IF(B2272="","",IF(ISERROR(MATCH($E2272,CL,0)),"Unknown",INDIRECT("'C'!$A$"&amp;MATCH($E2272,CL,0)+1)))</f>
        <v/>
      </c>
      <c r="T2272" s="221" t="str">
        <f aca="true">IF(B2272="","",IF(ISERROR(MATCH($J2272,SorP!$B$1:$B$6279,0)),"",INDIRECT("'SorP'!$A$"&amp;MATCH($S2272&amp;$J2272,SorP!C:C,0))))</f>
        <v/>
      </c>
      <c r="U2272" s="222"/>
      <c r="V2272" s="223" t="e">
        <f aca="false">IF(C2272="",NA(),IF(OR(C2272="Smelter not listed",C2272="Smelter not yet identified"),MATCH($B2272&amp;$D2272,'Smelter Look-up'!$J:$J,0),MATCH($B2272&amp;$C2272,'Smelter Look-up'!$J:$J,0)))</f>
        <v>#N/A</v>
      </c>
      <c r="X2272" s="179" t="n">
        <f aca="false">IF(AND(C2272="Smelter not listed",OR(LEN(D2272)=0,LEN(E2272)=0)),1,0)</f>
        <v>0</v>
      </c>
      <c r="AB2272" s="224" t="str">
        <f aca="false">B2272&amp;C2272</f>
        <v/>
      </c>
    </row>
    <row r="2273" s="179" customFormat="true" ht="20.25" hidden="false" customHeight="false" outlineLevel="0" collapsed="false">
      <c r="A2273" s="221"/>
      <c r="B2273" s="211" t="str">
        <f aca="false">IF(LEN(A2273)=0,"",INDEX('Smelter Look-up'!$A:$A,MATCH($A2273,'Smelter Look-up'!$E:$E,0)))</f>
        <v/>
      </c>
      <c r="C2273" s="212" t="str">
        <f aca="false">IF(LEN(A2273)=0,"",INDEX('Smelter Look-up'!$C:$C,MATCH($A2273,'Smelter Look-up'!$E:$E,0)))</f>
        <v/>
      </c>
      <c r="D2273" s="213"/>
      <c r="E2273" s="211" t="str">
        <f aca="true">IF(ISERROR($V2273),"",OFFSET('Smelter Look-up'!$D$4,$V2273-4,0)&amp;"")</f>
        <v/>
      </c>
      <c r="F2273" s="214" t="str">
        <f aca="true">IF(ISERROR($V2273),"",OFFSET('Smelter Look-up'!$E$4,$V2273-4,0))</f>
        <v/>
      </c>
      <c r="G2273" s="214" t="str">
        <f aca="true">IF(C2273=$X$4,IF(ISERROR($V2273),"Enter smelter details","RMI"),IF(ISERROR($V2273),"",OFFSET('Smelter Look-up'!$F$4,$V2273-4,0)))</f>
        <v/>
      </c>
      <c r="H2273" s="215" t="str">
        <f aca="true">IF(ISERROR($V2273),"",OFFSET('Smelter Look-up'!$G$4,$V2273-4,0))</f>
        <v/>
      </c>
      <c r="I2273" s="216" t="str">
        <f aca="true">IF(ISERROR($V2273),"",OFFSET('Smelter Look-up'!$H$4,$V2273-4,0))</f>
        <v/>
      </c>
      <c r="J2273" s="216" t="str">
        <f aca="true">IF(ISERROR($V2273),"",OFFSET('Smelter Look-up'!$I$4,$V2273-4,0))</f>
        <v/>
      </c>
      <c r="K2273" s="217"/>
      <c r="L2273" s="217"/>
      <c r="M2273" s="217"/>
      <c r="N2273" s="217"/>
      <c r="O2273" s="217"/>
      <c r="P2273" s="218"/>
      <c r="Q2273" s="219"/>
      <c r="R2273" s="220" t="str">
        <f aca="true">IF(ISERROR($V2273),"",OFFSET('Smelter Look-up'!$C$4,$V2273-4,0)&amp;"")</f>
        <v/>
      </c>
      <c r="S2273" s="221" t="str">
        <f aca="true">IF(B2273="","",IF(ISERROR(MATCH($E2273,CL,0)),"Unknown",INDIRECT("'C'!$A$"&amp;MATCH($E2273,CL,0)+1)))</f>
        <v/>
      </c>
      <c r="T2273" s="221" t="str">
        <f aca="true">IF(B2273="","",IF(ISERROR(MATCH($J2273,SorP!$B$1:$B$6279,0)),"",INDIRECT("'SorP'!$A$"&amp;MATCH($S2273&amp;$J2273,SorP!C:C,0))))</f>
        <v/>
      </c>
      <c r="U2273" s="222"/>
      <c r="V2273" s="223" t="e">
        <f aca="false">IF(C2273="",NA(),IF(OR(C2273="Smelter not listed",C2273="Smelter not yet identified"),MATCH($B2273&amp;$D2273,'Smelter Look-up'!$J:$J,0),MATCH($B2273&amp;$C2273,'Smelter Look-up'!$J:$J,0)))</f>
        <v>#N/A</v>
      </c>
      <c r="X2273" s="179" t="n">
        <f aca="false">IF(AND(C2273="Smelter not listed",OR(LEN(D2273)=0,LEN(E2273)=0)),1,0)</f>
        <v>0</v>
      </c>
      <c r="AB2273" s="224" t="str">
        <f aca="false">B2273&amp;C2273</f>
        <v/>
      </c>
    </row>
    <row r="2274" s="179" customFormat="true" ht="20.25" hidden="false" customHeight="false" outlineLevel="0" collapsed="false">
      <c r="A2274" s="221"/>
      <c r="B2274" s="211" t="str">
        <f aca="false">IF(LEN(A2274)=0,"",INDEX('Smelter Look-up'!$A:$A,MATCH($A2274,'Smelter Look-up'!$E:$E,0)))</f>
        <v/>
      </c>
      <c r="C2274" s="212" t="str">
        <f aca="false">IF(LEN(A2274)=0,"",INDEX('Smelter Look-up'!$C:$C,MATCH($A2274,'Smelter Look-up'!$E:$E,0)))</f>
        <v/>
      </c>
      <c r="D2274" s="213"/>
      <c r="E2274" s="211" t="str">
        <f aca="true">IF(ISERROR($V2274),"",OFFSET('Smelter Look-up'!$D$4,$V2274-4,0)&amp;"")</f>
        <v/>
      </c>
      <c r="F2274" s="214" t="str">
        <f aca="true">IF(ISERROR($V2274),"",OFFSET('Smelter Look-up'!$E$4,$V2274-4,0))</f>
        <v/>
      </c>
      <c r="G2274" s="214" t="str">
        <f aca="true">IF(C2274=$X$4,IF(ISERROR($V2274),"Enter smelter details","RMI"),IF(ISERROR($V2274),"",OFFSET('Smelter Look-up'!$F$4,$V2274-4,0)))</f>
        <v/>
      </c>
      <c r="H2274" s="215" t="str">
        <f aca="true">IF(ISERROR($V2274),"",OFFSET('Smelter Look-up'!$G$4,$V2274-4,0))</f>
        <v/>
      </c>
      <c r="I2274" s="216" t="str">
        <f aca="true">IF(ISERROR($V2274),"",OFFSET('Smelter Look-up'!$H$4,$V2274-4,0))</f>
        <v/>
      </c>
      <c r="J2274" s="216" t="str">
        <f aca="true">IF(ISERROR($V2274),"",OFFSET('Smelter Look-up'!$I$4,$V2274-4,0))</f>
        <v/>
      </c>
      <c r="K2274" s="217"/>
      <c r="L2274" s="217"/>
      <c r="M2274" s="217"/>
      <c r="N2274" s="217"/>
      <c r="O2274" s="217"/>
      <c r="P2274" s="218"/>
      <c r="Q2274" s="219"/>
      <c r="R2274" s="220" t="str">
        <f aca="true">IF(ISERROR($V2274),"",OFFSET('Smelter Look-up'!$C$4,$V2274-4,0)&amp;"")</f>
        <v/>
      </c>
      <c r="S2274" s="221" t="str">
        <f aca="true">IF(B2274="","",IF(ISERROR(MATCH($E2274,CL,0)),"Unknown",INDIRECT("'C'!$A$"&amp;MATCH($E2274,CL,0)+1)))</f>
        <v/>
      </c>
      <c r="T2274" s="221" t="str">
        <f aca="true">IF(B2274="","",IF(ISERROR(MATCH($J2274,SorP!$B$1:$B$6279,0)),"",INDIRECT("'SorP'!$A$"&amp;MATCH($S2274&amp;$J2274,SorP!C:C,0))))</f>
        <v/>
      </c>
      <c r="U2274" s="222"/>
      <c r="V2274" s="223" t="e">
        <f aca="false">IF(C2274="",NA(),IF(OR(C2274="Smelter not listed",C2274="Smelter not yet identified"),MATCH($B2274&amp;$D2274,'Smelter Look-up'!$J:$J,0),MATCH($B2274&amp;$C2274,'Smelter Look-up'!$J:$J,0)))</f>
        <v>#N/A</v>
      </c>
      <c r="X2274" s="179" t="n">
        <f aca="false">IF(AND(C2274="Smelter not listed",OR(LEN(D2274)=0,LEN(E2274)=0)),1,0)</f>
        <v>0</v>
      </c>
      <c r="AB2274" s="224" t="str">
        <f aca="false">B2274&amp;C2274</f>
        <v/>
      </c>
    </row>
    <row r="2275" s="179" customFormat="true" ht="20.25" hidden="false" customHeight="false" outlineLevel="0" collapsed="false">
      <c r="A2275" s="221"/>
      <c r="B2275" s="211" t="str">
        <f aca="false">IF(LEN(A2275)=0,"",INDEX('Smelter Look-up'!$A:$A,MATCH($A2275,'Smelter Look-up'!$E:$E,0)))</f>
        <v/>
      </c>
      <c r="C2275" s="212" t="str">
        <f aca="false">IF(LEN(A2275)=0,"",INDEX('Smelter Look-up'!$C:$C,MATCH($A2275,'Smelter Look-up'!$E:$E,0)))</f>
        <v/>
      </c>
      <c r="D2275" s="213"/>
      <c r="E2275" s="211" t="str">
        <f aca="true">IF(ISERROR($V2275),"",OFFSET('Smelter Look-up'!$D$4,$V2275-4,0)&amp;"")</f>
        <v/>
      </c>
      <c r="F2275" s="214" t="str">
        <f aca="true">IF(ISERROR($V2275),"",OFFSET('Smelter Look-up'!$E$4,$V2275-4,0))</f>
        <v/>
      </c>
      <c r="G2275" s="214" t="str">
        <f aca="true">IF(C2275=$X$4,IF(ISERROR($V2275),"Enter smelter details","RMI"),IF(ISERROR($V2275),"",OFFSET('Smelter Look-up'!$F$4,$V2275-4,0)))</f>
        <v/>
      </c>
      <c r="H2275" s="215" t="str">
        <f aca="true">IF(ISERROR($V2275),"",OFFSET('Smelter Look-up'!$G$4,$V2275-4,0))</f>
        <v/>
      </c>
      <c r="I2275" s="216" t="str">
        <f aca="true">IF(ISERROR($V2275),"",OFFSET('Smelter Look-up'!$H$4,$V2275-4,0))</f>
        <v/>
      </c>
      <c r="J2275" s="216" t="str">
        <f aca="true">IF(ISERROR($V2275),"",OFFSET('Smelter Look-up'!$I$4,$V2275-4,0))</f>
        <v/>
      </c>
      <c r="K2275" s="217"/>
      <c r="L2275" s="217"/>
      <c r="M2275" s="217"/>
      <c r="N2275" s="217"/>
      <c r="O2275" s="217"/>
      <c r="P2275" s="218"/>
      <c r="Q2275" s="219"/>
      <c r="R2275" s="220" t="str">
        <f aca="true">IF(ISERROR($V2275),"",OFFSET('Smelter Look-up'!$C$4,$V2275-4,0)&amp;"")</f>
        <v/>
      </c>
      <c r="S2275" s="221" t="str">
        <f aca="true">IF(B2275="","",IF(ISERROR(MATCH($E2275,CL,0)),"Unknown",INDIRECT("'C'!$A$"&amp;MATCH($E2275,CL,0)+1)))</f>
        <v/>
      </c>
      <c r="T2275" s="221" t="str">
        <f aca="true">IF(B2275="","",IF(ISERROR(MATCH($J2275,SorP!$B$1:$B$6279,0)),"",INDIRECT("'SorP'!$A$"&amp;MATCH($S2275&amp;$J2275,SorP!C:C,0))))</f>
        <v/>
      </c>
      <c r="U2275" s="222"/>
      <c r="V2275" s="223" t="e">
        <f aca="false">IF(C2275="",NA(),IF(OR(C2275="Smelter not listed",C2275="Smelter not yet identified"),MATCH($B2275&amp;$D2275,'Smelter Look-up'!$J:$J,0),MATCH($B2275&amp;$C2275,'Smelter Look-up'!$J:$J,0)))</f>
        <v>#N/A</v>
      </c>
      <c r="X2275" s="179" t="n">
        <f aca="false">IF(AND(C2275="Smelter not listed",OR(LEN(D2275)=0,LEN(E2275)=0)),1,0)</f>
        <v>0</v>
      </c>
      <c r="AB2275" s="224" t="str">
        <f aca="false">B2275&amp;C2275</f>
        <v/>
      </c>
    </row>
    <row r="2276" s="179" customFormat="true" ht="20.25" hidden="false" customHeight="false" outlineLevel="0" collapsed="false">
      <c r="A2276" s="221"/>
      <c r="B2276" s="211" t="str">
        <f aca="false">IF(LEN(A2276)=0,"",INDEX('Smelter Look-up'!$A:$A,MATCH($A2276,'Smelter Look-up'!$E:$E,0)))</f>
        <v/>
      </c>
      <c r="C2276" s="212" t="str">
        <f aca="false">IF(LEN(A2276)=0,"",INDEX('Smelter Look-up'!$C:$C,MATCH($A2276,'Smelter Look-up'!$E:$E,0)))</f>
        <v/>
      </c>
      <c r="D2276" s="213"/>
      <c r="E2276" s="211" t="str">
        <f aca="true">IF(ISERROR($V2276),"",OFFSET('Smelter Look-up'!$D$4,$V2276-4,0)&amp;"")</f>
        <v/>
      </c>
      <c r="F2276" s="214" t="str">
        <f aca="true">IF(ISERROR($V2276),"",OFFSET('Smelter Look-up'!$E$4,$V2276-4,0))</f>
        <v/>
      </c>
      <c r="G2276" s="214" t="str">
        <f aca="true">IF(C2276=$X$4,IF(ISERROR($V2276),"Enter smelter details","RMI"),IF(ISERROR($V2276),"",OFFSET('Smelter Look-up'!$F$4,$V2276-4,0)))</f>
        <v/>
      </c>
      <c r="H2276" s="215" t="str">
        <f aca="true">IF(ISERROR($V2276),"",OFFSET('Smelter Look-up'!$G$4,$V2276-4,0))</f>
        <v/>
      </c>
      <c r="I2276" s="216" t="str">
        <f aca="true">IF(ISERROR($V2276),"",OFFSET('Smelter Look-up'!$H$4,$V2276-4,0))</f>
        <v/>
      </c>
      <c r="J2276" s="216" t="str">
        <f aca="true">IF(ISERROR($V2276),"",OFFSET('Smelter Look-up'!$I$4,$V2276-4,0))</f>
        <v/>
      </c>
      <c r="K2276" s="217"/>
      <c r="L2276" s="217"/>
      <c r="M2276" s="217"/>
      <c r="N2276" s="217"/>
      <c r="O2276" s="217"/>
      <c r="P2276" s="218"/>
      <c r="Q2276" s="219"/>
      <c r="R2276" s="220" t="str">
        <f aca="true">IF(ISERROR($V2276),"",OFFSET('Smelter Look-up'!$C$4,$V2276-4,0)&amp;"")</f>
        <v/>
      </c>
      <c r="S2276" s="221" t="str">
        <f aca="true">IF(B2276="","",IF(ISERROR(MATCH($E2276,CL,0)),"Unknown",INDIRECT("'C'!$A$"&amp;MATCH($E2276,CL,0)+1)))</f>
        <v/>
      </c>
      <c r="T2276" s="221" t="str">
        <f aca="true">IF(B2276="","",IF(ISERROR(MATCH($J2276,SorP!$B$1:$B$6279,0)),"",INDIRECT("'SorP'!$A$"&amp;MATCH($S2276&amp;$J2276,SorP!C:C,0))))</f>
        <v/>
      </c>
      <c r="U2276" s="222"/>
      <c r="V2276" s="223" t="e">
        <f aca="false">IF(C2276="",NA(),IF(OR(C2276="Smelter not listed",C2276="Smelter not yet identified"),MATCH($B2276&amp;$D2276,'Smelter Look-up'!$J:$J,0),MATCH($B2276&amp;$C2276,'Smelter Look-up'!$J:$J,0)))</f>
        <v>#N/A</v>
      </c>
      <c r="X2276" s="179" t="n">
        <f aca="false">IF(AND(C2276="Smelter not listed",OR(LEN(D2276)=0,LEN(E2276)=0)),1,0)</f>
        <v>0</v>
      </c>
      <c r="AB2276" s="224" t="str">
        <f aca="false">B2276&amp;C2276</f>
        <v/>
      </c>
    </row>
    <row r="2277" s="179" customFormat="true" ht="20.25" hidden="false" customHeight="false" outlineLevel="0" collapsed="false">
      <c r="A2277" s="221"/>
      <c r="B2277" s="211" t="str">
        <f aca="false">IF(LEN(A2277)=0,"",INDEX('Smelter Look-up'!$A:$A,MATCH($A2277,'Smelter Look-up'!$E:$E,0)))</f>
        <v/>
      </c>
      <c r="C2277" s="212" t="str">
        <f aca="false">IF(LEN(A2277)=0,"",INDEX('Smelter Look-up'!$C:$C,MATCH($A2277,'Smelter Look-up'!$E:$E,0)))</f>
        <v/>
      </c>
      <c r="D2277" s="213"/>
      <c r="E2277" s="211" t="str">
        <f aca="true">IF(ISERROR($V2277),"",OFFSET('Smelter Look-up'!$D$4,$V2277-4,0)&amp;"")</f>
        <v/>
      </c>
      <c r="F2277" s="214" t="str">
        <f aca="true">IF(ISERROR($V2277),"",OFFSET('Smelter Look-up'!$E$4,$V2277-4,0))</f>
        <v/>
      </c>
      <c r="G2277" s="214" t="str">
        <f aca="true">IF(C2277=$X$4,IF(ISERROR($V2277),"Enter smelter details","RMI"),IF(ISERROR($V2277),"",OFFSET('Smelter Look-up'!$F$4,$V2277-4,0)))</f>
        <v/>
      </c>
      <c r="H2277" s="215" t="str">
        <f aca="true">IF(ISERROR($V2277),"",OFFSET('Smelter Look-up'!$G$4,$V2277-4,0))</f>
        <v/>
      </c>
      <c r="I2277" s="216" t="str">
        <f aca="true">IF(ISERROR($V2277),"",OFFSET('Smelter Look-up'!$H$4,$V2277-4,0))</f>
        <v/>
      </c>
      <c r="J2277" s="216" t="str">
        <f aca="true">IF(ISERROR($V2277),"",OFFSET('Smelter Look-up'!$I$4,$V2277-4,0))</f>
        <v/>
      </c>
      <c r="K2277" s="217"/>
      <c r="L2277" s="217"/>
      <c r="M2277" s="217"/>
      <c r="N2277" s="217"/>
      <c r="O2277" s="217"/>
      <c r="P2277" s="218"/>
      <c r="Q2277" s="219"/>
      <c r="R2277" s="220" t="str">
        <f aca="true">IF(ISERROR($V2277),"",OFFSET('Smelter Look-up'!$C$4,$V2277-4,0)&amp;"")</f>
        <v/>
      </c>
      <c r="S2277" s="221" t="str">
        <f aca="true">IF(B2277="","",IF(ISERROR(MATCH($E2277,CL,0)),"Unknown",INDIRECT("'C'!$A$"&amp;MATCH($E2277,CL,0)+1)))</f>
        <v/>
      </c>
      <c r="T2277" s="221" t="str">
        <f aca="true">IF(B2277="","",IF(ISERROR(MATCH($J2277,SorP!$B$1:$B$6279,0)),"",INDIRECT("'SorP'!$A$"&amp;MATCH($S2277&amp;$J2277,SorP!C:C,0))))</f>
        <v/>
      </c>
      <c r="U2277" s="222"/>
      <c r="V2277" s="223" t="e">
        <f aca="false">IF(C2277="",NA(),IF(OR(C2277="Smelter not listed",C2277="Smelter not yet identified"),MATCH($B2277&amp;$D2277,'Smelter Look-up'!$J:$J,0),MATCH($B2277&amp;$C2277,'Smelter Look-up'!$J:$J,0)))</f>
        <v>#N/A</v>
      </c>
      <c r="X2277" s="179" t="n">
        <f aca="false">IF(AND(C2277="Smelter not listed",OR(LEN(D2277)=0,LEN(E2277)=0)),1,0)</f>
        <v>0</v>
      </c>
      <c r="AB2277" s="224" t="str">
        <f aca="false">B2277&amp;C2277</f>
        <v/>
      </c>
    </row>
    <row r="2278" s="179" customFormat="true" ht="20.25" hidden="false" customHeight="false" outlineLevel="0" collapsed="false">
      <c r="A2278" s="221"/>
      <c r="B2278" s="211" t="str">
        <f aca="false">IF(LEN(A2278)=0,"",INDEX('Smelter Look-up'!$A:$A,MATCH($A2278,'Smelter Look-up'!$E:$E,0)))</f>
        <v/>
      </c>
      <c r="C2278" s="212" t="str">
        <f aca="false">IF(LEN(A2278)=0,"",INDEX('Smelter Look-up'!$C:$C,MATCH($A2278,'Smelter Look-up'!$E:$E,0)))</f>
        <v/>
      </c>
      <c r="D2278" s="213"/>
      <c r="E2278" s="211" t="str">
        <f aca="true">IF(ISERROR($V2278),"",OFFSET('Smelter Look-up'!$D$4,$V2278-4,0)&amp;"")</f>
        <v/>
      </c>
      <c r="F2278" s="214" t="str">
        <f aca="true">IF(ISERROR($V2278),"",OFFSET('Smelter Look-up'!$E$4,$V2278-4,0))</f>
        <v/>
      </c>
      <c r="G2278" s="214" t="str">
        <f aca="true">IF(C2278=$X$4,IF(ISERROR($V2278),"Enter smelter details","RMI"),IF(ISERROR($V2278),"",OFFSET('Smelter Look-up'!$F$4,$V2278-4,0)))</f>
        <v/>
      </c>
      <c r="H2278" s="215" t="str">
        <f aca="true">IF(ISERROR($V2278),"",OFFSET('Smelter Look-up'!$G$4,$V2278-4,0))</f>
        <v/>
      </c>
      <c r="I2278" s="216" t="str">
        <f aca="true">IF(ISERROR($V2278),"",OFFSET('Smelter Look-up'!$H$4,$V2278-4,0))</f>
        <v/>
      </c>
      <c r="J2278" s="216" t="str">
        <f aca="true">IF(ISERROR($V2278),"",OFFSET('Smelter Look-up'!$I$4,$V2278-4,0))</f>
        <v/>
      </c>
      <c r="K2278" s="217"/>
      <c r="L2278" s="217"/>
      <c r="M2278" s="217"/>
      <c r="N2278" s="217"/>
      <c r="O2278" s="217"/>
      <c r="P2278" s="218"/>
      <c r="Q2278" s="219"/>
      <c r="R2278" s="220" t="str">
        <f aca="true">IF(ISERROR($V2278),"",OFFSET('Smelter Look-up'!$C$4,$V2278-4,0)&amp;"")</f>
        <v/>
      </c>
      <c r="S2278" s="221" t="str">
        <f aca="true">IF(B2278="","",IF(ISERROR(MATCH($E2278,CL,0)),"Unknown",INDIRECT("'C'!$A$"&amp;MATCH($E2278,CL,0)+1)))</f>
        <v/>
      </c>
      <c r="T2278" s="221" t="str">
        <f aca="true">IF(B2278="","",IF(ISERROR(MATCH($J2278,SorP!$B$1:$B$6279,0)),"",INDIRECT("'SorP'!$A$"&amp;MATCH($S2278&amp;$J2278,SorP!C:C,0))))</f>
        <v/>
      </c>
      <c r="U2278" s="222"/>
      <c r="V2278" s="223" t="e">
        <f aca="false">IF(C2278="",NA(),IF(OR(C2278="Smelter not listed",C2278="Smelter not yet identified"),MATCH($B2278&amp;$D2278,'Smelter Look-up'!$J:$J,0),MATCH($B2278&amp;$C2278,'Smelter Look-up'!$J:$J,0)))</f>
        <v>#N/A</v>
      </c>
      <c r="X2278" s="179" t="n">
        <f aca="false">IF(AND(C2278="Smelter not listed",OR(LEN(D2278)=0,LEN(E2278)=0)),1,0)</f>
        <v>0</v>
      </c>
      <c r="AB2278" s="224" t="str">
        <f aca="false">B2278&amp;C2278</f>
        <v/>
      </c>
    </row>
    <row r="2279" s="179" customFormat="true" ht="20.25" hidden="false" customHeight="false" outlineLevel="0" collapsed="false">
      <c r="A2279" s="221"/>
      <c r="B2279" s="211" t="str">
        <f aca="false">IF(LEN(A2279)=0,"",INDEX('Smelter Look-up'!$A:$A,MATCH($A2279,'Smelter Look-up'!$E:$E,0)))</f>
        <v/>
      </c>
      <c r="C2279" s="212" t="str">
        <f aca="false">IF(LEN(A2279)=0,"",INDEX('Smelter Look-up'!$C:$C,MATCH($A2279,'Smelter Look-up'!$E:$E,0)))</f>
        <v/>
      </c>
      <c r="D2279" s="213"/>
      <c r="E2279" s="211" t="str">
        <f aca="true">IF(ISERROR($V2279),"",OFFSET('Smelter Look-up'!$D$4,$V2279-4,0)&amp;"")</f>
        <v/>
      </c>
      <c r="F2279" s="214" t="str">
        <f aca="true">IF(ISERROR($V2279),"",OFFSET('Smelter Look-up'!$E$4,$V2279-4,0))</f>
        <v/>
      </c>
      <c r="G2279" s="214" t="str">
        <f aca="true">IF(C2279=$X$4,IF(ISERROR($V2279),"Enter smelter details","RMI"),IF(ISERROR($V2279),"",OFFSET('Smelter Look-up'!$F$4,$V2279-4,0)))</f>
        <v/>
      </c>
      <c r="H2279" s="215" t="str">
        <f aca="true">IF(ISERROR($V2279),"",OFFSET('Smelter Look-up'!$G$4,$V2279-4,0))</f>
        <v/>
      </c>
      <c r="I2279" s="216" t="str">
        <f aca="true">IF(ISERROR($V2279),"",OFFSET('Smelter Look-up'!$H$4,$V2279-4,0))</f>
        <v/>
      </c>
      <c r="J2279" s="216" t="str">
        <f aca="true">IF(ISERROR($V2279),"",OFFSET('Smelter Look-up'!$I$4,$V2279-4,0))</f>
        <v/>
      </c>
      <c r="K2279" s="217"/>
      <c r="L2279" s="217"/>
      <c r="M2279" s="217"/>
      <c r="N2279" s="217"/>
      <c r="O2279" s="217"/>
      <c r="P2279" s="218"/>
      <c r="Q2279" s="219"/>
      <c r="R2279" s="220" t="str">
        <f aca="true">IF(ISERROR($V2279),"",OFFSET('Smelter Look-up'!$C$4,$V2279-4,0)&amp;"")</f>
        <v/>
      </c>
      <c r="S2279" s="221" t="str">
        <f aca="true">IF(B2279="","",IF(ISERROR(MATCH($E2279,CL,0)),"Unknown",INDIRECT("'C'!$A$"&amp;MATCH($E2279,CL,0)+1)))</f>
        <v/>
      </c>
      <c r="T2279" s="221" t="str">
        <f aca="true">IF(B2279="","",IF(ISERROR(MATCH($J2279,SorP!$B$1:$B$6279,0)),"",INDIRECT("'SorP'!$A$"&amp;MATCH($S2279&amp;$J2279,SorP!C:C,0))))</f>
        <v/>
      </c>
      <c r="U2279" s="222"/>
      <c r="V2279" s="223" t="e">
        <f aca="false">IF(C2279="",NA(),IF(OR(C2279="Smelter not listed",C2279="Smelter not yet identified"),MATCH($B2279&amp;$D2279,'Smelter Look-up'!$J:$J,0),MATCH($B2279&amp;$C2279,'Smelter Look-up'!$J:$J,0)))</f>
        <v>#N/A</v>
      </c>
      <c r="X2279" s="179" t="n">
        <f aca="false">IF(AND(C2279="Smelter not listed",OR(LEN(D2279)=0,LEN(E2279)=0)),1,0)</f>
        <v>0</v>
      </c>
      <c r="AB2279" s="224" t="str">
        <f aca="false">B2279&amp;C2279</f>
        <v/>
      </c>
    </row>
    <row r="2280" s="179" customFormat="true" ht="20.25" hidden="false" customHeight="false" outlineLevel="0" collapsed="false">
      <c r="A2280" s="221"/>
      <c r="B2280" s="211" t="str">
        <f aca="false">IF(LEN(A2280)=0,"",INDEX('Smelter Look-up'!$A:$A,MATCH($A2280,'Smelter Look-up'!$E:$E,0)))</f>
        <v/>
      </c>
      <c r="C2280" s="212" t="str">
        <f aca="false">IF(LEN(A2280)=0,"",INDEX('Smelter Look-up'!$C:$C,MATCH($A2280,'Smelter Look-up'!$E:$E,0)))</f>
        <v/>
      </c>
      <c r="D2280" s="213"/>
      <c r="E2280" s="211" t="str">
        <f aca="true">IF(ISERROR($V2280),"",OFFSET('Smelter Look-up'!$D$4,$V2280-4,0)&amp;"")</f>
        <v/>
      </c>
      <c r="F2280" s="214" t="str">
        <f aca="true">IF(ISERROR($V2280),"",OFFSET('Smelter Look-up'!$E$4,$V2280-4,0))</f>
        <v/>
      </c>
      <c r="G2280" s="214" t="str">
        <f aca="true">IF(C2280=$X$4,IF(ISERROR($V2280),"Enter smelter details","RMI"),IF(ISERROR($V2280),"",OFFSET('Smelter Look-up'!$F$4,$V2280-4,0)))</f>
        <v/>
      </c>
      <c r="H2280" s="215" t="str">
        <f aca="true">IF(ISERROR($V2280),"",OFFSET('Smelter Look-up'!$G$4,$V2280-4,0))</f>
        <v/>
      </c>
      <c r="I2280" s="216" t="str">
        <f aca="true">IF(ISERROR($V2280),"",OFFSET('Smelter Look-up'!$H$4,$V2280-4,0))</f>
        <v/>
      </c>
      <c r="J2280" s="216" t="str">
        <f aca="true">IF(ISERROR($V2280),"",OFFSET('Smelter Look-up'!$I$4,$V2280-4,0))</f>
        <v/>
      </c>
      <c r="K2280" s="217"/>
      <c r="L2280" s="217"/>
      <c r="M2280" s="217"/>
      <c r="N2280" s="217"/>
      <c r="O2280" s="217"/>
      <c r="P2280" s="218"/>
      <c r="Q2280" s="219"/>
      <c r="R2280" s="220" t="str">
        <f aca="true">IF(ISERROR($V2280),"",OFFSET('Smelter Look-up'!$C$4,$V2280-4,0)&amp;"")</f>
        <v/>
      </c>
      <c r="S2280" s="221" t="str">
        <f aca="true">IF(B2280="","",IF(ISERROR(MATCH($E2280,CL,0)),"Unknown",INDIRECT("'C'!$A$"&amp;MATCH($E2280,CL,0)+1)))</f>
        <v/>
      </c>
      <c r="T2280" s="221" t="str">
        <f aca="true">IF(B2280="","",IF(ISERROR(MATCH($J2280,SorP!$B$1:$B$6279,0)),"",INDIRECT("'SorP'!$A$"&amp;MATCH($S2280&amp;$J2280,SorP!C:C,0))))</f>
        <v/>
      </c>
      <c r="U2280" s="222"/>
      <c r="V2280" s="223" t="e">
        <f aca="false">IF(C2280="",NA(),IF(OR(C2280="Smelter not listed",C2280="Smelter not yet identified"),MATCH($B2280&amp;$D2280,'Smelter Look-up'!$J:$J,0),MATCH($B2280&amp;$C2280,'Smelter Look-up'!$J:$J,0)))</f>
        <v>#N/A</v>
      </c>
      <c r="X2280" s="179" t="n">
        <f aca="false">IF(AND(C2280="Smelter not listed",OR(LEN(D2280)=0,LEN(E2280)=0)),1,0)</f>
        <v>0</v>
      </c>
      <c r="AB2280" s="224" t="str">
        <f aca="false">B2280&amp;C2280</f>
        <v/>
      </c>
    </row>
    <row r="2281" s="179" customFormat="true" ht="20.25" hidden="false" customHeight="false" outlineLevel="0" collapsed="false">
      <c r="A2281" s="221"/>
      <c r="B2281" s="211" t="str">
        <f aca="false">IF(LEN(A2281)=0,"",INDEX('Smelter Look-up'!$A:$A,MATCH($A2281,'Smelter Look-up'!$E:$E,0)))</f>
        <v/>
      </c>
      <c r="C2281" s="212" t="str">
        <f aca="false">IF(LEN(A2281)=0,"",INDEX('Smelter Look-up'!$C:$C,MATCH($A2281,'Smelter Look-up'!$E:$E,0)))</f>
        <v/>
      </c>
      <c r="D2281" s="213"/>
      <c r="E2281" s="211" t="str">
        <f aca="true">IF(ISERROR($V2281),"",OFFSET('Smelter Look-up'!$D$4,$V2281-4,0)&amp;"")</f>
        <v/>
      </c>
      <c r="F2281" s="214" t="str">
        <f aca="true">IF(ISERROR($V2281),"",OFFSET('Smelter Look-up'!$E$4,$V2281-4,0))</f>
        <v/>
      </c>
      <c r="G2281" s="214" t="str">
        <f aca="true">IF(C2281=$X$4,IF(ISERROR($V2281),"Enter smelter details","RMI"),IF(ISERROR($V2281),"",OFFSET('Smelter Look-up'!$F$4,$V2281-4,0)))</f>
        <v/>
      </c>
      <c r="H2281" s="215" t="str">
        <f aca="true">IF(ISERROR($V2281),"",OFFSET('Smelter Look-up'!$G$4,$V2281-4,0))</f>
        <v/>
      </c>
      <c r="I2281" s="216" t="str">
        <f aca="true">IF(ISERROR($V2281),"",OFFSET('Smelter Look-up'!$H$4,$V2281-4,0))</f>
        <v/>
      </c>
      <c r="J2281" s="216" t="str">
        <f aca="true">IF(ISERROR($V2281),"",OFFSET('Smelter Look-up'!$I$4,$V2281-4,0))</f>
        <v/>
      </c>
      <c r="K2281" s="217"/>
      <c r="L2281" s="217"/>
      <c r="M2281" s="217"/>
      <c r="N2281" s="217"/>
      <c r="O2281" s="217"/>
      <c r="P2281" s="218"/>
      <c r="Q2281" s="219"/>
      <c r="R2281" s="220" t="str">
        <f aca="true">IF(ISERROR($V2281),"",OFFSET('Smelter Look-up'!$C$4,$V2281-4,0)&amp;"")</f>
        <v/>
      </c>
      <c r="S2281" s="221" t="str">
        <f aca="true">IF(B2281="","",IF(ISERROR(MATCH($E2281,CL,0)),"Unknown",INDIRECT("'C'!$A$"&amp;MATCH($E2281,CL,0)+1)))</f>
        <v/>
      </c>
      <c r="T2281" s="221" t="str">
        <f aca="true">IF(B2281="","",IF(ISERROR(MATCH($J2281,SorP!$B$1:$B$6279,0)),"",INDIRECT("'SorP'!$A$"&amp;MATCH($S2281&amp;$J2281,SorP!C:C,0))))</f>
        <v/>
      </c>
      <c r="U2281" s="222"/>
      <c r="V2281" s="223" t="e">
        <f aca="false">IF(C2281="",NA(),IF(OR(C2281="Smelter not listed",C2281="Smelter not yet identified"),MATCH($B2281&amp;$D2281,'Smelter Look-up'!$J:$J,0),MATCH($B2281&amp;$C2281,'Smelter Look-up'!$J:$J,0)))</f>
        <v>#N/A</v>
      </c>
      <c r="X2281" s="179" t="n">
        <f aca="false">IF(AND(C2281="Smelter not listed",OR(LEN(D2281)=0,LEN(E2281)=0)),1,0)</f>
        <v>0</v>
      </c>
      <c r="AB2281" s="224" t="str">
        <f aca="false">B2281&amp;C2281</f>
        <v/>
      </c>
    </row>
    <row r="2282" s="179" customFormat="true" ht="20.25" hidden="false" customHeight="false" outlineLevel="0" collapsed="false">
      <c r="A2282" s="221"/>
      <c r="B2282" s="211" t="str">
        <f aca="false">IF(LEN(A2282)=0,"",INDEX('Smelter Look-up'!$A:$A,MATCH($A2282,'Smelter Look-up'!$E:$E,0)))</f>
        <v/>
      </c>
      <c r="C2282" s="212" t="str">
        <f aca="false">IF(LEN(A2282)=0,"",INDEX('Smelter Look-up'!$C:$C,MATCH($A2282,'Smelter Look-up'!$E:$E,0)))</f>
        <v/>
      </c>
      <c r="D2282" s="213"/>
      <c r="E2282" s="211" t="str">
        <f aca="true">IF(ISERROR($V2282),"",OFFSET('Smelter Look-up'!$D$4,$V2282-4,0)&amp;"")</f>
        <v/>
      </c>
      <c r="F2282" s="214" t="str">
        <f aca="true">IF(ISERROR($V2282),"",OFFSET('Smelter Look-up'!$E$4,$V2282-4,0))</f>
        <v/>
      </c>
      <c r="G2282" s="214" t="str">
        <f aca="true">IF(C2282=$X$4,IF(ISERROR($V2282),"Enter smelter details","RMI"),IF(ISERROR($V2282),"",OFFSET('Smelter Look-up'!$F$4,$V2282-4,0)))</f>
        <v/>
      </c>
      <c r="H2282" s="215" t="str">
        <f aca="true">IF(ISERROR($V2282),"",OFFSET('Smelter Look-up'!$G$4,$V2282-4,0))</f>
        <v/>
      </c>
      <c r="I2282" s="216" t="str">
        <f aca="true">IF(ISERROR($V2282),"",OFFSET('Smelter Look-up'!$H$4,$V2282-4,0))</f>
        <v/>
      </c>
      <c r="J2282" s="216" t="str">
        <f aca="true">IF(ISERROR($V2282),"",OFFSET('Smelter Look-up'!$I$4,$V2282-4,0))</f>
        <v/>
      </c>
      <c r="K2282" s="217"/>
      <c r="L2282" s="217"/>
      <c r="M2282" s="217"/>
      <c r="N2282" s="217"/>
      <c r="O2282" s="217"/>
      <c r="P2282" s="218"/>
      <c r="Q2282" s="219"/>
      <c r="R2282" s="220" t="str">
        <f aca="true">IF(ISERROR($V2282),"",OFFSET('Smelter Look-up'!$C$4,$V2282-4,0)&amp;"")</f>
        <v/>
      </c>
      <c r="S2282" s="221" t="str">
        <f aca="true">IF(B2282="","",IF(ISERROR(MATCH($E2282,CL,0)),"Unknown",INDIRECT("'C'!$A$"&amp;MATCH($E2282,CL,0)+1)))</f>
        <v/>
      </c>
      <c r="T2282" s="221" t="str">
        <f aca="true">IF(B2282="","",IF(ISERROR(MATCH($J2282,SorP!$B$1:$B$6279,0)),"",INDIRECT("'SorP'!$A$"&amp;MATCH($S2282&amp;$J2282,SorP!C:C,0))))</f>
        <v/>
      </c>
      <c r="U2282" s="222"/>
      <c r="V2282" s="223" t="e">
        <f aca="false">IF(C2282="",NA(),IF(OR(C2282="Smelter not listed",C2282="Smelter not yet identified"),MATCH($B2282&amp;$D2282,'Smelter Look-up'!$J:$J,0),MATCH($B2282&amp;$C2282,'Smelter Look-up'!$J:$J,0)))</f>
        <v>#N/A</v>
      </c>
      <c r="X2282" s="179" t="n">
        <f aca="false">IF(AND(C2282="Smelter not listed",OR(LEN(D2282)=0,LEN(E2282)=0)),1,0)</f>
        <v>0</v>
      </c>
      <c r="AB2282" s="224" t="str">
        <f aca="false">B2282&amp;C2282</f>
        <v/>
      </c>
    </row>
    <row r="2283" s="179" customFormat="true" ht="20.25" hidden="false" customHeight="false" outlineLevel="0" collapsed="false">
      <c r="A2283" s="221"/>
      <c r="B2283" s="211" t="str">
        <f aca="false">IF(LEN(A2283)=0,"",INDEX('Smelter Look-up'!$A:$A,MATCH($A2283,'Smelter Look-up'!$E:$E,0)))</f>
        <v/>
      </c>
      <c r="C2283" s="212" t="str">
        <f aca="false">IF(LEN(A2283)=0,"",INDEX('Smelter Look-up'!$C:$C,MATCH($A2283,'Smelter Look-up'!$E:$E,0)))</f>
        <v/>
      </c>
      <c r="D2283" s="213"/>
      <c r="E2283" s="211" t="str">
        <f aca="true">IF(ISERROR($V2283),"",OFFSET('Smelter Look-up'!$D$4,$V2283-4,0)&amp;"")</f>
        <v/>
      </c>
      <c r="F2283" s="214" t="str">
        <f aca="true">IF(ISERROR($V2283),"",OFFSET('Smelter Look-up'!$E$4,$V2283-4,0))</f>
        <v/>
      </c>
      <c r="G2283" s="214" t="str">
        <f aca="true">IF(C2283=$X$4,IF(ISERROR($V2283),"Enter smelter details","RMI"),IF(ISERROR($V2283),"",OFFSET('Smelter Look-up'!$F$4,$V2283-4,0)))</f>
        <v/>
      </c>
      <c r="H2283" s="215" t="str">
        <f aca="true">IF(ISERROR($V2283),"",OFFSET('Smelter Look-up'!$G$4,$V2283-4,0))</f>
        <v/>
      </c>
      <c r="I2283" s="216" t="str">
        <f aca="true">IF(ISERROR($V2283),"",OFFSET('Smelter Look-up'!$H$4,$V2283-4,0))</f>
        <v/>
      </c>
      <c r="J2283" s="216" t="str">
        <f aca="true">IF(ISERROR($V2283),"",OFFSET('Smelter Look-up'!$I$4,$V2283-4,0))</f>
        <v/>
      </c>
      <c r="K2283" s="217"/>
      <c r="L2283" s="217"/>
      <c r="M2283" s="217"/>
      <c r="N2283" s="217"/>
      <c r="O2283" s="217"/>
      <c r="P2283" s="218"/>
      <c r="Q2283" s="219"/>
      <c r="R2283" s="220" t="str">
        <f aca="true">IF(ISERROR($V2283),"",OFFSET('Smelter Look-up'!$C$4,$V2283-4,0)&amp;"")</f>
        <v/>
      </c>
      <c r="S2283" s="221" t="str">
        <f aca="true">IF(B2283="","",IF(ISERROR(MATCH($E2283,CL,0)),"Unknown",INDIRECT("'C'!$A$"&amp;MATCH($E2283,CL,0)+1)))</f>
        <v/>
      </c>
      <c r="T2283" s="221" t="str">
        <f aca="true">IF(B2283="","",IF(ISERROR(MATCH($J2283,SorP!$B$1:$B$6279,0)),"",INDIRECT("'SorP'!$A$"&amp;MATCH($S2283&amp;$J2283,SorP!C:C,0))))</f>
        <v/>
      </c>
      <c r="U2283" s="222"/>
      <c r="V2283" s="223" t="e">
        <f aca="false">IF(C2283="",NA(),IF(OR(C2283="Smelter not listed",C2283="Smelter not yet identified"),MATCH($B2283&amp;$D2283,'Smelter Look-up'!$J:$J,0),MATCH($B2283&amp;$C2283,'Smelter Look-up'!$J:$J,0)))</f>
        <v>#N/A</v>
      </c>
      <c r="X2283" s="179" t="n">
        <f aca="false">IF(AND(C2283="Smelter not listed",OR(LEN(D2283)=0,LEN(E2283)=0)),1,0)</f>
        <v>0</v>
      </c>
      <c r="AB2283" s="224" t="str">
        <f aca="false">B2283&amp;C2283</f>
        <v/>
      </c>
    </row>
    <row r="2284" s="179" customFormat="true" ht="20.25" hidden="false" customHeight="false" outlineLevel="0" collapsed="false">
      <c r="A2284" s="221"/>
      <c r="B2284" s="211" t="str">
        <f aca="false">IF(LEN(A2284)=0,"",INDEX('Smelter Look-up'!$A:$A,MATCH($A2284,'Smelter Look-up'!$E:$E,0)))</f>
        <v/>
      </c>
      <c r="C2284" s="212" t="str">
        <f aca="false">IF(LEN(A2284)=0,"",INDEX('Smelter Look-up'!$C:$C,MATCH($A2284,'Smelter Look-up'!$E:$E,0)))</f>
        <v/>
      </c>
      <c r="D2284" s="213"/>
      <c r="E2284" s="211" t="str">
        <f aca="true">IF(ISERROR($V2284),"",OFFSET('Smelter Look-up'!$D$4,$V2284-4,0)&amp;"")</f>
        <v/>
      </c>
      <c r="F2284" s="214" t="str">
        <f aca="true">IF(ISERROR($V2284),"",OFFSET('Smelter Look-up'!$E$4,$V2284-4,0))</f>
        <v/>
      </c>
      <c r="G2284" s="214" t="str">
        <f aca="true">IF(C2284=$X$4,IF(ISERROR($V2284),"Enter smelter details","RMI"),IF(ISERROR($V2284),"",OFFSET('Smelter Look-up'!$F$4,$V2284-4,0)))</f>
        <v/>
      </c>
      <c r="H2284" s="215" t="str">
        <f aca="true">IF(ISERROR($V2284),"",OFFSET('Smelter Look-up'!$G$4,$V2284-4,0))</f>
        <v/>
      </c>
      <c r="I2284" s="216" t="str">
        <f aca="true">IF(ISERROR($V2284),"",OFFSET('Smelter Look-up'!$H$4,$V2284-4,0))</f>
        <v/>
      </c>
      <c r="J2284" s="216" t="str">
        <f aca="true">IF(ISERROR($V2284),"",OFFSET('Smelter Look-up'!$I$4,$V2284-4,0))</f>
        <v/>
      </c>
      <c r="K2284" s="217"/>
      <c r="L2284" s="217"/>
      <c r="M2284" s="217"/>
      <c r="N2284" s="217"/>
      <c r="O2284" s="217"/>
      <c r="P2284" s="218"/>
      <c r="Q2284" s="219"/>
      <c r="R2284" s="220" t="str">
        <f aca="true">IF(ISERROR($V2284),"",OFFSET('Smelter Look-up'!$C$4,$V2284-4,0)&amp;"")</f>
        <v/>
      </c>
      <c r="S2284" s="221" t="str">
        <f aca="true">IF(B2284="","",IF(ISERROR(MATCH($E2284,CL,0)),"Unknown",INDIRECT("'C'!$A$"&amp;MATCH($E2284,CL,0)+1)))</f>
        <v/>
      </c>
      <c r="T2284" s="221" t="str">
        <f aca="true">IF(B2284="","",IF(ISERROR(MATCH($J2284,SorP!$B$1:$B$6279,0)),"",INDIRECT("'SorP'!$A$"&amp;MATCH($S2284&amp;$J2284,SorP!C:C,0))))</f>
        <v/>
      </c>
      <c r="U2284" s="222"/>
      <c r="V2284" s="223" t="e">
        <f aca="false">IF(C2284="",NA(),IF(OR(C2284="Smelter not listed",C2284="Smelter not yet identified"),MATCH($B2284&amp;$D2284,'Smelter Look-up'!$J:$J,0),MATCH($B2284&amp;$C2284,'Smelter Look-up'!$J:$J,0)))</f>
        <v>#N/A</v>
      </c>
      <c r="X2284" s="179" t="n">
        <f aca="false">IF(AND(C2284="Smelter not listed",OR(LEN(D2284)=0,LEN(E2284)=0)),1,0)</f>
        <v>0</v>
      </c>
      <c r="AB2284" s="224" t="str">
        <f aca="false">B2284&amp;C2284</f>
        <v/>
      </c>
    </row>
    <row r="2285" s="179" customFormat="true" ht="20.25" hidden="false" customHeight="false" outlineLevel="0" collapsed="false">
      <c r="A2285" s="221"/>
      <c r="B2285" s="211" t="str">
        <f aca="false">IF(LEN(A2285)=0,"",INDEX('Smelter Look-up'!$A:$A,MATCH($A2285,'Smelter Look-up'!$E:$E,0)))</f>
        <v/>
      </c>
      <c r="C2285" s="212" t="str">
        <f aca="false">IF(LEN(A2285)=0,"",INDEX('Smelter Look-up'!$C:$C,MATCH($A2285,'Smelter Look-up'!$E:$E,0)))</f>
        <v/>
      </c>
      <c r="D2285" s="213"/>
      <c r="E2285" s="211" t="str">
        <f aca="true">IF(ISERROR($V2285),"",OFFSET('Smelter Look-up'!$D$4,$V2285-4,0)&amp;"")</f>
        <v/>
      </c>
      <c r="F2285" s="214" t="str">
        <f aca="true">IF(ISERROR($V2285),"",OFFSET('Smelter Look-up'!$E$4,$V2285-4,0))</f>
        <v/>
      </c>
      <c r="G2285" s="214" t="str">
        <f aca="true">IF(C2285=$X$4,IF(ISERROR($V2285),"Enter smelter details","RMI"),IF(ISERROR($V2285),"",OFFSET('Smelter Look-up'!$F$4,$V2285-4,0)))</f>
        <v/>
      </c>
      <c r="H2285" s="215" t="str">
        <f aca="true">IF(ISERROR($V2285),"",OFFSET('Smelter Look-up'!$G$4,$V2285-4,0))</f>
        <v/>
      </c>
      <c r="I2285" s="216" t="str">
        <f aca="true">IF(ISERROR($V2285),"",OFFSET('Smelter Look-up'!$H$4,$V2285-4,0))</f>
        <v/>
      </c>
      <c r="J2285" s="216" t="str">
        <f aca="true">IF(ISERROR($V2285),"",OFFSET('Smelter Look-up'!$I$4,$V2285-4,0))</f>
        <v/>
      </c>
      <c r="K2285" s="217"/>
      <c r="L2285" s="217"/>
      <c r="M2285" s="217"/>
      <c r="N2285" s="217"/>
      <c r="O2285" s="217"/>
      <c r="P2285" s="218"/>
      <c r="Q2285" s="219"/>
      <c r="R2285" s="220" t="str">
        <f aca="true">IF(ISERROR($V2285),"",OFFSET('Smelter Look-up'!$C$4,$V2285-4,0)&amp;"")</f>
        <v/>
      </c>
      <c r="S2285" s="221" t="str">
        <f aca="true">IF(B2285="","",IF(ISERROR(MATCH($E2285,CL,0)),"Unknown",INDIRECT("'C'!$A$"&amp;MATCH($E2285,CL,0)+1)))</f>
        <v/>
      </c>
      <c r="T2285" s="221" t="str">
        <f aca="true">IF(B2285="","",IF(ISERROR(MATCH($J2285,SorP!$B$1:$B$6279,0)),"",INDIRECT("'SorP'!$A$"&amp;MATCH($S2285&amp;$J2285,SorP!C:C,0))))</f>
        <v/>
      </c>
      <c r="U2285" s="222"/>
      <c r="V2285" s="223" t="e">
        <f aca="false">IF(C2285="",NA(),IF(OR(C2285="Smelter not listed",C2285="Smelter not yet identified"),MATCH($B2285&amp;$D2285,'Smelter Look-up'!$J:$J,0),MATCH($B2285&amp;$C2285,'Smelter Look-up'!$J:$J,0)))</f>
        <v>#N/A</v>
      </c>
      <c r="X2285" s="179" t="n">
        <f aca="false">IF(AND(C2285="Smelter not listed",OR(LEN(D2285)=0,LEN(E2285)=0)),1,0)</f>
        <v>0</v>
      </c>
      <c r="AB2285" s="224" t="str">
        <f aca="false">B2285&amp;C2285</f>
        <v/>
      </c>
    </row>
    <row r="2286" s="179" customFormat="true" ht="20.25" hidden="false" customHeight="false" outlineLevel="0" collapsed="false">
      <c r="A2286" s="221"/>
      <c r="B2286" s="211" t="str">
        <f aca="false">IF(LEN(A2286)=0,"",INDEX('Smelter Look-up'!$A:$A,MATCH($A2286,'Smelter Look-up'!$E:$E,0)))</f>
        <v/>
      </c>
      <c r="C2286" s="212" t="str">
        <f aca="false">IF(LEN(A2286)=0,"",INDEX('Smelter Look-up'!$C:$C,MATCH($A2286,'Smelter Look-up'!$E:$E,0)))</f>
        <v/>
      </c>
      <c r="D2286" s="213"/>
      <c r="E2286" s="211" t="str">
        <f aca="true">IF(ISERROR($V2286),"",OFFSET('Smelter Look-up'!$D$4,$V2286-4,0)&amp;"")</f>
        <v/>
      </c>
      <c r="F2286" s="214" t="str">
        <f aca="true">IF(ISERROR($V2286),"",OFFSET('Smelter Look-up'!$E$4,$V2286-4,0))</f>
        <v/>
      </c>
      <c r="G2286" s="214" t="str">
        <f aca="true">IF(C2286=$X$4,IF(ISERROR($V2286),"Enter smelter details","RMI"),IF(ISERROR($V2286),"",OFFSET('Smelter Look-up'!$F$4,$V2286-4,0)))</f>
        <v/>
      </c>
      <c r="H2286" s="215" t="str">
        <f aca="true">IF(ISERROR($V2286),"",OFFSET('Smelter Look-up'!$G$4,$V2286-4,0))</f>
        <v/>
      </c>
      <c r="I2286" s="216" t="str">
        <f aca="true">IF(ISERROR($V2286),"",OFFSET('Smelter Look-up'!$H$4,$V2286-4,0))</f>
        <v/>
      </c>
      <c r="J2286" s="216" t="str">
        <f aca="true">IF(ISERROR($V2286),"",OFFSET('Smelter Look-up'!$I$4,$V2286-4,0))</f>
        <v/>
      </c>
      <c r="K2286" s="217"/>
      <c r="L2286" s="217"/>
      <c r="M2286" s="217"/>
      <c r="N2286" s="217"/>
      <c r="O2286" s="217"/>
      <c r="P2286" s="218"/>
      <c r="Q2286" s="219"/>
      <c r="R2286" s="220" t="str">
        <f aca="true">IF(ISERROR($V2286),"",OFFSET('Smelter Look-up'!$C$4,$V2286-4,0)&amp;"")</f>
        <v/>
      </c>
      <c r="S2286" s="221" t="str">
        <f aca="true">IF(B2286="","",IF(ISERROR(MATCH($E2286,CL,0)),"Unknown",INDIRECT("'C'!$A$"&amp;MATCH($E2286,CL,0)+1)))</f>
        <v/>
      </c>
      <c r="T2286" s="221" t="str">
        <f aca="true">IF(B2286="","",IF(ISERROR(MATCH($J2286,SorP!$B$1:$B$6279,0)),"",INDIRECT("'SorP'!$A$"&amp;MATCH($S2286&amp;$J2286,SorP!C:C,0))))</f>
        <v/>
      </c>
      <c r="U2286" s="222"/>
      <c r="V2286" s="223" t="e">
        <f aca="false">IF(C2286="",NA(),IF(OR(C2286="Smelter not listed",C2286="Smelter not yet identified"),MATCH($B2286&amp;$D2286,'Smelter Look-up'!$J:$J,0),MATCH($B2286&amp;$C2286,'Smelter Look-up'!$J:$J,0)))</f>
        <v>#N/A</v>
      </c>
      <c r="X2286" s="179" t="n">
        <f aca="false">IF(AND(C2286="Smelter not listed",OR(LEN(D2286)=0,LEN(E2286)=0)),1,0)</f>
        <v>0</v>
      </c>
      <c r="AB2286" s="224" t="str">
        <f aca="false">B2286&amp;C2286</f>
        <v/>
      </c>
    </row>
    <row r="2287" s="179" customFormat="true" ht="20.25" hidden="false" customHeight="false" outlineLevel="0" collapsed="false">
      <c r="A2287" s="221"/>
      <c r="B2287" s="211" t="str">
        <f aca="false">IF(LEN(A2287)=0,"",INDEX('Smelter Look-up'!$A:$A,MATCH($A2287,'Smelter Look-up'!$E:$E,0)))</f>
        <v/>
      </c>
      <c r="C2287" s="212" t="str">
        <f aca="false">IF(LEN(A2287)=0,"",INDEX('Smelter Look-up'!$C:$C,MATCH($A2287,'Smelter Look-up'!$E:$E,0)))</f>
        <v/>
      </c>
      <c r="D2287" s="213"/>
      <c r="E2287" s="211" t="str">
        <f aca="true">IF(ISERROR($V2287),"",OFFSET('Smelter Look-up'!$D$4,$V2287-4,0)&amp;"")</f>
        <v/>
      </c>
      <c r="F2287" s="214" t="str">
        <f aca="true">IF(ISERROR($V2287),"",OFFSET('Smelter Look-up'!$E$4,$V2287-4,0))</f>
        <v/>
      </c>
      <c r="G2287" s="214" t="str">
        <f aca="true">IF(C2287=$X$4,IF(ISERROR($V2287),"Enter smelter details","RMI"),IF(ISERROR($V2287),"",OFFSET('Smelter Look-up'!$F$4,$V2287-4,0)))</f>
        <v/>
      </c>
      <c r="H2287" s="215" t="str">
        <f aca="true">IF(ISERROR($V2287),"",OFFSET('Smelter Look-up'!$G$4,$V2287-4,0))</f>
        <v/>
      </c>
      <c r="I2287" s="216" t="str">
        <f aca="true">IF(ISERROR($V2287),"",OFFSET('Smelter Look-up'!$H$4,$V2287-4,0))</f>
        <v/>
      </c>
      <c r="J2287" s="216" t="str">
        <f aca="true">IF(ISERROR($V2287),"",OFFSET('Smelter Look-up'!$I$4,$V2287-4,0))</f>
        <v/>
      </c>
      <c r="K2287" s="217"/>
      <c r="L2287" s="217"/>
      <c r="M2287" s="217"/>
      <c r="N2287" s="217"/>
      <c r="O2287" s="217"/>
      <c r="P2287" s="218"/>
      <c r="Q2287" s="219"/>
      <c r="R2287" s="220" t="str">
        <f aca="true">IF(ISERROR($V2287),"",OFFSET('Smelter Look-up'!$C$4,$V2287-4,0)&amp;"")</f>
        <v/>
      </c>
      <c r="S2287" s="221" t="str">
        <f aca="true">IF(B2287="","",IF(ISERROR(MATCH($E2287,CL,0)),"Unknown",INDIRECT("'C'!$A$"&amp;MATCH($E2287,CL,0)+1)))</f>
        <v/>
      </c>
      <c r="T2287" s="221" t="str">
        <f aca="true">IF(B2287="","",IF(ISERROR(MATCH($J2287,SorP!$B$1:$B$6279,0)),"",INDIRECT("'SorP'!$A$"&amp;MATCH($S2287&amp;$J2287,SorP!C:C,0))))</f>
        <v/>
      </c>
      <c r="U2287" s="222"/>
      <c r="V2287" s="223" t="e">
        <f aca="false">IF(C2287="",NA(),IF(OR(C2287="Smelter not listed",C2287="Smelter not yet identified"),MATCH($B2287&amp;$D2287,'Smelter Look-up'!$J:$J,0),MATCH($B2287&amp;$C2287,'Smelter Look-up'!$J:$J,0)))</f>
        <v>#N/A</v>
      </c>
      <c r="X2287" s="179" t="n">
        <f aca="false">IF(AND(C2287="Smelter not listed",OR(LEN(D2287)=0,LEN(E2287)=0)),1,0)</f>
        <v>0</v>
      </c>
      <c r="AB2287" s="224" t="str">
        <f aca="false">B2287&amp;C2287</f>
        <v/>
      </c>
    </row>
    <row r="2288" s="179" customFormat="true" ht="20.25" hidden="false" customHeight="false" outlineLevel="0" collapsed="false">
      <c r="A2288" s="221"/>
      <c r="B2288" s="211" t="str">
        <f aca="false">IF(LEN(A2288)=0,"",INDEX('Smelter Look-up'!$A:$A,MATCH($A2288,'Smelter Look-up'!$E:$E,0)))</f>
        <v/>
      </c>
      <c r="C2288" s="212" t="str">
        <f aca="false">IF(LEN(A2288)=0,"",INDEX('Smelter Look-up'!$C:$C,MATCH($A2288,'Smelter Look-up'!$E:$E,0)))</f>
        <v/>
      </c>
      <c r="D2288" s="213"/>
      <c r="E2288" s="211" t="str">
        <f aca="true">IF(ISERROR($V2288),"",OFFSET('Smelter Look-up'!$D$4,$V2288-4,0)&amp;"")</f>
        <v/>
      </c>
      <c r="F2288" s="214" t="str">
        <f aca="true">IF(ISERROR($V2288),"",OFFSET('Smelter Look-up'!$E$4,$V2288-4,0))</f>
        <v/>
      </c>
      <c r="G2288" s="214" t="str">
        <f aca="true">IF(C2288=$X$4,IF(ISERROR($V2288),"Enter smelter details","RMI"),IF(ISERROR($V2288),"",OFFSET('Smelter Look-up'!$F$4,$V2288-4,0)))</f>
        <v/>
      </c>
      <c r="H2288" s="215" t="str">
        <f aca="true">IF(ISERROR($V2288),"",OFFSET('Smelter Look-up'!$G$4,$V2288-4,0))</f>
        <v/>
      </c>
      <c r="I2288" s="216" t="str">
        <f aca="true">IF(ISERROR($V2288),"",OFFSET('Smelter Look-up'!$H$4,$V2288-4,0))</f>
        <v/>
      </c>
      <c r="J2288" s="216" t="str">
        <f aca="true">IF(ISERROR($V2288),"",OFFSET('Smelter Look-up'!$I$4,$V2288-4,0))</f>
        <v/>
      </c>
      <c r="K2288" s="217"/>
      <c r="L2288" s="217"/>
      <c r="M2288" s="217"/>
      <c r="N2288" s="217"/>
      <c r="O2288" s="217"/>
      <c r="P2288" s="218"/>
      <c r="Q2288" s="219"/>
      <c r="R2288" s="220" t="str">
        <f aca="true">IF(ISERROR($V2288),"",OFFSET('Smelter Look-up'!$C$4,$V2288-4,0)&amp;"")</f>
        <v/>
      </c>
      <c r="S2288" s="221" t="str">
        <f aca="true">IF(B2288="","",IF(ISERROR(MATCH($E2288,CL,0)),"Unknown",INDIRECT("'C'!$A$"&amp;MATCH($E2288,CL,0)+1)))</f>
        <v/>
      </c>
      <c r="T2288" s="221" t="str">
        <f aca="true">IF(B2288="","",IF(ISERROR(MATCH($J2288,SorP!$B$1:$B$6279,0)),"",INDIRECT("'SorP'!$A$"&amp;MATCH($S2288&amp;$J2288,SorP!C:C,0))))</f>
        <v/>
      </c>
      <c r="U2288" s="222"/>
      <c r="V2288" s="223" t="e">
        <f aca="false">IF(C2288="",NA(),IF(OR(C2288="Smelter not listed",C2288="Smelter not yet identified"),MATCH($B2288&amp;$D2288,'Smelter Look-up'!$J:$J,0),MATCH($B2288&amp;$C2288,'Smelter Look-up'!$J:$J,0)))</f>
        <v>#N/A</v>
      </c>
      <c r="X2288" s="179" t="n">
        <f aca="false">IF(AND(C2288="Smelter not listed",OR(LEN(D2288)=0,LEN(E2288)=0)),1,0)</f>
        <v>0</v>
      </c>
      <c r="AB2288" s="224" t="str">
        <f aca="false">B2288&amp;C2288</f>
        <v/>
      </c>
    </row>
    <row r="2289" s="179" customFormat="true" ht="20.25" hidden="false" customHeight="false" outlineLevel="0" collapsed="false">
      <c r="A2289" s="221"/>
      <c r="B2289" s="211" t="str">
        <f aca="false">IF(LEN(A2289)=0,"",INDEX('Smelter Look-up'!$A:$A,MATCH($A2289,'Smelter Look-up'!$E:$E,0)))</f>
        <v/>
      </c>
      <c r="C2289" s="212" t="str">
        <f aca="false">IF(LEN(A2289)=0,"",INDEX('Smelter Look-up'!$C:$C,MATCH($A2289,'Smelter Look-up'!$E:$E,0)))</f>
        <v/>
      </c>
      <c r="D2289" s="213"/>
      <c r="E2289" s="211" t="str">
        <f aca="true">IF(ISERROR($V2289),"",OFFSET('Smelter Look-up'!$D$4,$V2289-4,0)&amp;"")</f>
        <v/>
      </c>
      <c r="F2289" s="214" t="str">
        <f aca="true">IF(ISERROR($V2289),"",OFFSET('Smelter Look-up'!$E$4,$V2289-4,0))</f>
        <v/>
      </c>
      <c r="G2289" s="214" t="str">
        <f aca="true">IF(C2289=$X$4,IF(ISERROR($V2289),"Enter smelter details","RMI"),IF(ISERROR($V2289),"",OFFSET('Smelter Look-up'!$F$4,$V2289-4,0)))</f>
        <v/>
      </c>
      <c r="H2289" s="215" t="str">
        <f aca="true">IF(ISERROR($V2289),"",OFFSET('Smelter Look-up'!$G$4,$V2289-4,0))</f>
        <v/>
      </c>
      <c r="I2289" s="216" t="str">
        <f aca="true">IF(ISERROR($V2289),"",OFFSET('Smelter Look-up'!$H$4,$V2289-4,0))</f>
        <v/>
      </c>
      <c r="J2289" s="216" t="str">
        <f aca="true">IF(ISERROR($V2289),"",OFFSET('Smelter Look-up'!$I$4,$V2289-4,0))</f>
        <v/>
      </c>
      <c r="K2289" s="217"/>
      <c r="L2289" s="217"/>
      <c r="M2289" s="217"/>
      <c r="N2289" s="217"/>
      <c r="O2289" s="217"/>
      <c r="P2289" s="218"/>
      <c r="Q2289" s="219"/>
      <c r="R2289" s="220" t="str">
        <f aca="true">IF(ISERROR($V2289),"",OFFSET('Smelter Look-up'!$C$4,$V2289-4,0)&amp;"")</f>
        <v/>
      </c>
      <c r="S2289" s="221" t="str">
        <f aca="true">IF(B2289="","",IF(ISERROR(MATCH($E2289,CL,0)),"Unknown",INDIRECT("'C'!$A$"&amp;MATCH($E2289,CL,0)+1)))</f>
        <v/>
      </c>
      <c r="T2289" s="221" t="str">
        <f aca="true">IF(B2289="","",IF(ISERROR(MATCH($J2289,SorP!$B$1:$B$6279,0)),"",INDIRECT("'SorP'!$A$"&amp;MATCH($S2289&amp;$J2289,SorP!C:C,0))))</f>
        <v/>
      </c>
      <c r="U2289" s="222"/>
      <c r="V2289" s="223" t="e">
        <f aca="false">IF(C2289="",NA(),IF(OR(C2289="Smelter not listed",C2289="Smelter not yet identified"),MATCH($B2289&amp;$D2289,'Smelter Look-up'!$J:$J,0),MATCH($B2289&amp;$C2289,'Smelter Look-up'!$J:$J,0)))</f>
        <v>#N/A</v>
      </c>
      <c r="X2289" s="179" t="n">
        <f aca="false">IF(AND(C2289="Smelter not listed",OR(LEN(D2289)=0,LEN(E2289)=0)),1,0)</f>
        <v>0</v>
      </c>
      <c r="AB2289" s="224" t="str">
        <f aca="false">B2289&amp;C2289</f>
        <v/>
      </c>
    </row>
    <row r="2290" s="179" customFormat="true" ht="20.25" hidden="false" customHeight="false" outlineLevel="0" collapsed="false">
      <c r="A2290" s="221"/>
      <c r="B2290" s="211" t="str">
        <f aca="false">IF(LEN(A2290)=0,"",INDEX('Smelter Look-up'!$A:$A,MATCH($A2290,'Smelter Look-up'!$E:$E,0)))</f>
        <v/>
      </c>
      <c r="C2290" s="212" t="str">
        <f aca="false">IF(LEN(A2290)=0,"",INDEX('Smelter Look-up'!$C:$C,MATCH($A2290,'Smelter Look-up'!$E:$E,0)))</f>
        <v/>
      </c>
      <c r="D2290" s="213"/>
      <c r="E2290" s="211" t="str">
        <f aca="true">IF(ISERROR($V2290),"",OFFSET('Smelter Look-up'!$D$4,$V2290-4,0)&amp;"")</f>
        <v/>
      </c>
      <c r="F2290" s="214" t="str">
        <f aca="true">IF(ISERROR($V2290),"",OFFSET('Smelter Look-up'!$E$4,$V2290-4,0))</f>
        <v/>
      </c>
      <c r="G2290" s="214" t="str">
        <f aca="true">IF(C2290=$X$4,IF(ISERROR($V2290),"Enter smelter details","RMI"),IF(ISERROR($V2290),"",OFFSET('Smelter Look-up'!$F$4,$V2290-4,0)))</f>
        <v/>
      </c>
      <c r="H2290" s="215" t="str">
        <f aca="true">IF(ISERROR($V2290),"",OFFSET('Smelter Look-up'!$G$4,$V2290-4,0))</f>
        <v/>
      </c>
      <c r="I2290" s="216" t="str">
        <f aca="true">IF(ISERROR($V2290),"",OFFSET('Smelter Look-up'!$H$4,$V2290-4,0))</f>
        <v/>
      </c>
      <c r="J2290" s="216" t="str">
        <f aca="true">IF(ISERROR($V2290),"",OFFSET('Smelter Look-up'!$I$4,$V2290-4,0))</f>
        <v/>
      </c>
      <c r="K2290" s="217"/>
      <c r="L2290" s="217"/>
      <c r="M2290" s="217"/>
      <c r="N2290" s="217"/>
      <c r="O2290" s="217"/>
      <c r="P2290" s="218"/>
      <c r="Q2290" s="219"/>
      <c r="R2290" s="220" t="str">
        <f aca="true">IF(ISERROR($V2290),"",OFFSET('Smelter Look-up'!$C$4,$V2290-4,0)&amp;"")</f>
        <v/>
      </c>
      <c r="S2290" s="221" t="str">
        <f aca="true">IF(B2290="","",IF(ISERROR(MATCH($E2290,CL,0)),"Unknown",INDIRECT("'C'!$A$"&amp;MATCH($E2290,CL,0)+1)))</f>
        <v/>
      </c>
      <c r="T2290" s="221" t="str">
        <f aca="true">IF(B2290="","",IF(ISERROR(MATCH($J2290,SorP!$B$1:$B$6279,0)),"",INDIRECT("'SorP'!$A$"&amp;MATCH($S2290&amp;$J2290,SorP!C:C,0))))</f>
        <v/>
      </c>
      <c r="U2290" s="222"/>
      <c r="V2290" s="223" t="e">
        <f aca="false">IF(C2290="",NA(),IF(OR(C2290="Smelter not listed",C2290="Smelter not yet identified"),MATCH($B2290&amp;$D2290,'Smelter Look-up'!$J:$J,0),MATCH($B2290&amp;$C2290,'Smelter Look-up'!$J:$J,0)))</f>
        <v>#N/A</v>
      </c>
      <c r="X2290" s="179" t="n">
        <f aca="false">IF(AND(C2290="Smelter not listed",OR(LEN(D2290)=0,LEN(E2290)=0)),1,0)</f>
        <v>0</v>
      </c>
      <c r="AB2290" s="224" t="str">
        <f aca="false">B2290&amp;C2290</f>
        <v/>
      </c>
    </row>
    <row r="2291" s="179" customFormat="true" ht="20.25" hidden="false" customHeight="false" outlineLevel="0" collapsed="false">
      <c r="A2291" s="221"/>
      <c r="B2291" s="211" t="str">
        <f aca="false">IF(LEN(A2291)=0,"",INDEX('Smelter Look-up'!$A:$A,MATCH($A2291,'Smelter Look-up'!$E:$E,0)))</f>
        <v/>
      </c>
      <c r="C2291" s="212" t="str">
        <f aca="false">IF(LEN(A2291)=0,"",INDEX('Smelter Look-up'!$C:$C,MATCH($A2291,'Smelter Look-up'!$E:$E,0)))</f>
        <v/>
      </c>
      <c r="D2291" s="213"/>
      <c r="E2291" s="211" t="str">
        <f aca="true">IF(ISERROR($V2291),"",OFFSET('Smelter Look-up'!$D$4,$V2291-4,0)&amp;"")</f>
        <v/>
      </c>
      <c r="F2291" s="214" t="str">
        <f aca="true">IF(ISERROR($V2291),"",OFFSET('Smelter Look-up'!$E$4,$V2291-4,0))</f>
        <v/>
      </c>
      <c r="G2291" s="214" t="str">
        <f aca="true">IF(C2291=$X$4,IF(ISERROR($V2291),"Enter smelter details","RMI"),IF(ISERROR($V2291),"",OFFSET('Smelter Look-up'!$F$4,$V2291-4,0)))</f>
        <v/>
      </c>
      <c r="H2291" s="215" t="str">
        <f aca="true">IF(ISERROR($V2291),"",OFFSET('Smelter Look-up'!$G$4,$V2291-4,0))</f>
        <v/>
      </c>
      <c r="I2291" s="216" t="str">
        <f aca="true">IF(ISERROR($V2291),"",OFFSET('Smelter Look-up'!$H$4,$V2291-4,0))</f>
        <v/>
      </c>
      <c r="J2291" s="216" t="str">
        <f aca="true">IF(ISERROR($V2291),"",OFFSET('Smelter Look-up'!$I$4,$V2291-4,0))</f>
        <v/>
      </c>
      <c r="K2291" s="217"/>
      <c r="L2291" s="217"/>
      <c r="M2291" s="217"/>
      <c r="N2291" s="217"/>
      <c r="O2291" s="217"/>
      <c r="P2291" s="218"/>
      <c r="Q2291" s="219"/>
      <c r="R2291" s="220" t="str">
        <f aca="true">IF(ISERROR($V2291),"",OFFSET('Smelter Look-up'!$C$4,$V2291-4,0)&amp;"")</f>
        <v/>
      </c>
      <c r="S2291" s="221" t="str">
        <f aca="true">IF(B2291="","",IF(ISERROR(MATCH($E2291,CL,0)),"Unknown",INDIRECT("'C'!$A$"&amp;MATCH($E2291,CL,0)+1)))</f>
        <v/>
      </c>
      <c r="T2291" s="221" t="str">
        <f aca="true">IF(B2291="","",IF(ISERROR(MATCH($J2291,SorP!$B$1:$B$6279,0)),"",INDIRECT("'SorP'!$A$"&amp;MATCH($S2291&amp;$J2291,SorP!C:C,0))))</f>
        <v/>
      </c>
      <c r="U2291" s="222"/>
      <c r="V2291" s="223" t="e">
        <f aca="false">IF(C2291="",NA(),IF(OR(C2291="Smelter not listed",C2291="Smelter not yet identified"),MATCH($B2291&amp;$D2291,'Smelter Look-up'!$J:$J,0),MATCH($B2291&amp;$C2291,'Smelter Look-up'!$J:$J,0)))</f>
        <v>#N/A</v>
      </c>
      <c r="X2291" s="179" t="n">
        <f aca="false">IF(AND(C2291="Smelter not listed",OR(LEN(D2291)=0,LEN(E2291)=0)),1,0)</f>
        <v>0</v>
      </c>
      <c r="AB2291" s="224" t="str">
        <f aca="false">B2291&amp;C2291</f>
        <v/>
      </c>
    </row>
    <row r="2292" s="179" customFormat="true" ht="20.25" hidden="false" customHeight="false" outlineLevel="0" collapsed="false">
      <c r="A2292" s="221"/>
      <c r="B2292" s="211" t="str">
        <f aca="false">IF(LEN(A2292)=0,"",INDEX('Smelter Look-up'!$A:$A,MATCH($A2292,'Smelter Look-up'!$E:$E,0)))</f>
        <v/>
      </c>
      <c r="C2292" s="212" t="str">
        <f aca="false">IF(LEN(A2292)=0,"",INDEX('Smelter Look-up'!$C:$C,MATCH($A2292,'Smelter Look-up'!$E:$E,0)))</f>
        <v/>
      </c>
      <c r="D2292" s="213"/>
      <c r="E2292" s="211" t="str">
        <f aca="true">IF(ISERROR($V2292),"",OFFSET('Smelter Look-up'!$D$4,$V2292-4,0)&amp;"")</f>
        <v/>
      </c>
      <c r="F2292" s="214" t="str">
        <f aca="true">IF(ISERROR($V2292),"",OFFSET('Smelter Look-up'!$E$4,$V2292-4,0))</f>
        <v/>
      </c>
      <c r="G2292" s="214" t="str">
        <f aca="true">IF(C2292=$X$4,IF(ISERROR($V2292),"Enter smelter details","RMI"),IF(ISERROR($V2292),"",OFFSET('Smelter Look-up'!$F$4,$V2292-4,0)))</f>
        <v/>
      </c>
      <c r="H2292" s="215" t="str">
        <f aca="true">IF(ISERROR($V2292),"",OFFSET('Smelter Look-up'!$G$4,$V2292-4,0))</f>
        <v/>
      </c>
      <c r="I2292" s="216" t="str">
        <f aca="true">IF(ISERROR($V2292),"",OFFSET('Smelter Look-up'!$H$4,$V2292-4,0))</f>
        <v/>
      </c>
      <c r="J2292" s="216" t="str">
        <f aca="true">IF(ISERROR($V2292),"",OFFSET('Smelter Look-up'!$I$4,$V2292-4,0))</f>
        <v/>
      </c>
      <c r="K2292" s="217"/>
      <c r="L2292" s="217"/>
      <c r="M2292" s="217"/>
      <c r="N2292" s="217"/>
      <c r="O2292" s="217"/>
      <c r="P2292" s="218"/>
      <c r="Q2292" s="219"/>
      <c r="R2292" s="220" t="str">
        <f aca="true">IF(ISERROR($V2292),"",OFFSET('Smelter Look-up'!$C$4,$V2292-4,0)&amp;"")</f>
        <v/>
      </c>
      <c r="S2292" s="221" t="str">
        <f aca="true">IF(B2292="","",IF(ISERROR(MATCH($E2292,CL,0)),"Unknown",INDIRECT("'C'!$A$"&amp;MATCH($E2292,CL,0)+1)))</f>
        <v/>
      </c>
      <c r="T2292" s="221" t="str">
        <f aca="true">IF(B2292="","",IF(ISERROR(MATCH($J2292,SorP!$B$1:$B$6279,0)),"",INDIRECT("'SorP'!$A$"&amp;MATCH($S2292&amp;$J2292,SorP!C:C,0))))</f>
        <v/>
      </c>
      <c r="U2292" s="222"/>
      <c r="V2292" s="223" t="e">
        <f aca="false">IF(C2292="",NA(),IF(OR(C2292="Smelter not listed",C2292="Smelter not yet identified"),MATCH($B2292&amp;$D2292,'Smelter Look-up'!$J:$J,0),MATCH($B2292&amp;$C2292,'Smelter Look-up'!$J:$J,0)))</f>
        <v>#N/A</v>
      </c>
      <c r="X2292" s="179" t="n">
        <f aca="false">IF(AND(C2292="Smelter not listed",OR(LEN(D2292)=0,LEN(E2292)=0)),1,0)</f>
        <v>0</v>
      </c>
      <c r="AB2292" s="224" t="str">
        <f aca="false">B2292&amp;C2292</f>
        <v/>
      </c>
    </row>
    <row r="2293" s="179" customFormat="true" ht="20.25" hidden="false" customHeight="false" outlineLevel="0" collapsed="false">
      <c r="A2293" s="221"/>
      <c r="B2293" s="211" t="str">
        <f aca="false">IF(LEN(A2293)=0,"",INDEX('Smelter Look-up'!$A:$A,MATCH($A2293,'Smelter Look-up'!$E:$E,0)))</f>
        <v/>
      </c>
      <c r="C2293" s="212" t="str">
        <f aca="false">IF(LEN(A2293)=0,"",INDEX('Smelter Look-up'!$C:$C,MATCH($A2293,'Smelter Look-up'!$E:$E,0)))</f>
        <v/>
      </c>
      <c r="D2293" s="213"/>
      <c r="E2293" s="211" t="str">
        <f aca="true">IF(ISERROR($V2293),"",OFFSET('Smelter Look-up'!$D$4,$V2293-4,0)&amp;"")</f>
        <v/>
      </c>
      <c r="F2293" s="214" t="str">
        <f aca="true">IF(ISERROR($V2293),"",OFFSET('Smelter Look-up'!$E$4,$V2293-4,0))</f>
        <v/>
      </c>
      <c r="G2293" s="214" t="str">
        <f aca="true">IF(C2293=$X$4,IF(ISERROR($V2293),"Enter smelter details","RMI"),IF(ISERROR($V2293),"",OFFSET('Smelter Look-up'!$F$4,$V2293-4,0)))</f>
        <v/>
      </c>
      <c r="H2293" s="215" t="str">
        <f aca="true">IF(ISERROR($V2293),"",OFFSET('Smelter Look-up'!$G$4,$V2293-4,0))</f>
        <v/>
      </c>
      <c r="I2293" s="216" t="str">
        <f aca="true">IF(ISERROR($V2293),"",OFFSET('Smelter Look-up'!$H$4,$V2293-4,0))</f>
        <v/>
      </c>
      <c r="J2293" s="216" t="str">
        <f aca="true">IF(ISERROR($V2293),"",OFFSET('Smelter Look-up'!$I$4,$V2293-4,0))</f>
        <v/>
      </c>
      <c r="K2293" s="217"/>
      <c r="L2293" s="217"/>
      <c r="M2293" s="217"/>
      <c r="N2293" s="217"/>
      <c r="O2293" s="217"/>
      <c r="P2293" s="218"/>
      <c r="Q2293" s="219"/>
      <c r="R2293" s="220" t="str">
        <f aca="true">IF(ISERROR($V2293),"",OFFSET('Smelter Look-up'!$C$4,$V2293-4,0)&amp;"")</f>
        <v/>
      </c>
      <c r="S2293" s="221" t="str">
        <f aca="true">IF(B2293="","",IF(ISERROR(MATCH($E2293,CL,0)),"Unknown",INDIRECT("'C'!$A$"&amp;MATCH($E2293,CL,0)+1)))</f>
        <v/>
      </c>
      <c r="T2293" s="221" t="str">
        <f aca="true">IF(B2293="","",IF(ISERROR(MATCH($J2293,SorP!$B$1:$B$6279,0)),"",INDIRECT("'SorP'!$A$"&amp;MATCH($S2293&amp;$J2293,SorP!C:C,0))))</f>
        <v/>
      </c>
      <c r="U2293" s="222"/>
      <c r="V2293" s="223" t="e">
        <f aca="false">IF(C2293="",NA(),IF(OR(C2293="Smelter not listed",C2293="Smelter not yet identified"),MATCH($B2293&amp;$D2293,'Smelter Look-up'!$J:$J,0),MATCH($B2293&amp;$C2293,'Smelter Look-up'!$J:$J,0)))</f>
        <v>#N/A</v>
      </c>
      <c r="X2293" s="179" t="n">
        <f aca="false">IF(AND(C2293="Smelter not listed",OR(LEN(D2293)=0,LEN(E2293)=0)),1,0)</f>
        <v>0</v>
      </c>
      <c r="AB2293" s="224" t="str">
        <f aca="false">B2293&amp;C2293</f>
        <v/>
      </c>
    </row>
    <row r="2294" s="179" customFormat="true" ht="20.25" hidden="false" customHeight="false" outlineLevel="0" collapsed="false">
      <c r="A2294" s="221"/>
      <c r="B2294" s="211" t="str">
        <f aca="false">IF(LEN(A2294)=0,"",INDEX('Smelter Look-up'!$A:$A,MATCH($A2294,'Smelter Look-up'!$E:$E,0)))</f>
        <v/>
      </c>
      <c r="C2294" s="212" t="str">
        <f aca="false">IF(LEN(A2294)=0,"",INDEX('Smelter Look-up'!$C:$C,MATCH($A2294,'Smelter Look-up'!$E:$E,0)))</f>
        <v/>
      </c>
      <c r="D2294" s="213"/>
      <c r="E2294" s="211" t="str">
        <f aca="true">IF(ISERROR($V2294),"",OFFSET('Smelter Look-up'!$D$4,$V2294-4,0)&amp;"")</f>
        <v/>
      </c>
      <c r="F2294" s="214" t="str">
        <f aca="true">IF(ISERROR($V2294),"",OFFSET('Smelter Look-up'!$E$4,$V2294-4,0))</f>
        <v/>
      </c>
      <c r="G2294" s="214" t="str">
        <f aca="true">IF(C2294=$X$4,IF(ISERROR($V2294),"Enter smelter details","RMI"),IF(ISERROR($V2294),"",OFFSET('Smelter Look-up'!$F$4,$V2294-4,0)))</f>
        <v/>
      </c>
      <c r="H2294" s="215" t="str">
        <f aca="true">IF(ISERROR($V2294),"",OFFSET('Smelter Look-up'!$G$4,$V2294-4,0))</f>
        <v/>
      </c>
      <c r="I2294" s="216" t="str">
        <f aca="true">IF(ISERROR($V2294),"",OFFSET('Smelter Look-up'!$H$4,$V2294-4,0))</f>
        <v/>
      </c>
      <c r="J2294" s="216" t="str">
        <f aca="true">IF(ISERROR($V2294),"",OFFSET('Smelter Look-up'!$I$4,$V2294-4,0))</f>
        <v/>
      </c>
      <c r="K2294" s="217"/>
      <c r="L2294" s="217"/>
      <c r="M2294" s="217"/>
      <c r="N2294" s="217"/>
      <c r="O2294" s="217"/>
      <c r="P2294" s="218"/>
      <c r="Q2294" s="219"/>
      <c r="R2294" s="220" t="str">
        <f aca="true">IF(ISERROR($V2294),"",OFFSET('Smelter Look-up'!$C$4,$V2294-4,0)&amp;"")</f>
        <v/>
      </c>
      <c r="S2294" s="221" t="str">
        <f aca="true">IF(B2294="","",IF(ISERROR(MATCH($E2294,CL,0)),"Unknown",INDIRECT("'C'!$A$"&amp;MATCH($E2294,CL,0)+1)))</f>
        <v/>
      </c>
      <c r="T2294" s="221" t="str">
        <f aca="true">IF(B2294="","",IF(ISERROR(MATCH($J2294,SorP!$B$1:$B$6279,0)),"",INDIRECT("'SorP'!$A$"&amp;MATCH($S2294&amp;$J2294,SorP!C:C,0))))</f>
        <v/>
      </c>
      <c r="U2294" s="222"/>
      <c r="V2294" s="223" t="e">
        <f aca="false">IF(C2294="",NA(),IF(OR(C2294="Smelter not listed",C2294="Smelter not yet identified"),MATCH($B2294&amp;$D2294,'Smelter Look-up'!$J:$J,0),MATCH($B2294&amp;$C2294,'Smelter Look-up'!$J:$J,0)))</f>
        <v>#N/A</v>
      </c>
      <c r="X2294" s="179" t="n">
        <f aca="false">IF(AND(C2294="Smelter not listed",OR(LEN(D2294)=0,LEN(E2294)=0)),1,0)</f>
        <v>0</v>
      </c>
      <c r="AB2294" s="224" t="str">
        <f aca="false">B2294&amp;C2294</f>
        <v/>
      </c>
    </row>
    <row r="2295" s="179" customFormat="true" ht="20.25" hidden="false" customHeight="false" outlineLevel="0" collapsed="false">
      <c r="A2295" s="221"/>
      <c r="B2295" s="211" t="str">
        <f aca="false">IF(LEN(A2295)=0,"",INDEX('Smelter Look-up'!$A:$A,MATCH($A2295,'Smelter Look-up'!$E:$E,0)))</f>
        <v/>
      </c>
      <c r="C2295" s="212" t="str">
        <f aca="false">IF(LEN(A2295)=0,"",INDEX('Smelter Look-up'!$C:$C,MATCH($A2295,'Smelter Look-up'!$E:$E,0)))</f>
        <v/>
      </c>
      <c r="D2295" s="213"/>
      <c r="E2295" s="211" t="str">
        <f aca="true">IF(ISERROR($V2295),"",OFFSET('Smelter Look-up'!$D$4,$V2295-4,0)&amp;"")</f>
        <v/>
      </c>
      <c r="F2295" s="214" t="str">
        <f aca="true">IF(ISERROR($V2295),"",OFFSET('Smelter Look-up'!$E$4,$V2295-4,0))</f>
        <v/>
      </c>
      <c r="G2295" s="214" t="str">
        <f aca="true">IF(C2295=$X$4,IF(ISERROR($V2295),"Enter smelter details","RMI"),IF(ISERROR($V2295),"",OFFSET('Smelter Look-up'!$F$4,$V2295-4,0)))</f>
        <v/>
      </c>
      <c r="H2295" s="215" t="str">
        <f aca="true">IF(ISERROR($V2295),"",OFFSET('Smelter Look-up'!$G$4,$V2295-4,0))</f>
        <v/>
      </c>
      <c r="I2295" s="216" t="str">
        <f aca="true">IF(ISERROR($V2295),"",OFFSET('Smelter Look-up'!$H$4,$V2295-4,0))</f>
        <v/>
      </c>
      <c r="J2295" s="216" t="str">
        <f aca="true">IF(ISERROR($V2295),"",OFFSET('Smelter Look-up'!$I$4,$V2295-4,0))</f>
        <v/>
      </c>
      <c r="K2295" s="217"/>
      <c r="L2295" s="217"/>
      <c r="M2295" s="217"/>
      <c r="N2295" s="217"/>
      <c r="O2295" s="217"/>
      <c r="P2295" s="218"/>
      <c r="Q2295" s="219"/>
      <c r="R2295" s="220" t="str">
        <f aca="true">IF(ISERROR($V2295),"",OFFSET('Smelter Look-up'!$C$4,$V2295-4,0)&amp;"")</f>
        <v/>
      </c>
      <c r="S2295" s="221" t="str">
        <f aca="true">IF(B2295="","",IF(ISERROR(MATCH($E2295,CL,0)),"Unknown",INDIRECT("'C'!$A$"&amp;MATCH($E2295,CL,0)+1)))</f>
        <v/>
      </c>
      <c r="T2295" s="221" t="str">
        <f aca="true">IF(B2295="","",IF(ISERROR(MATCH($J2295,SorP!$B$1:$B$6279,0)),"",INDIRECT("'SorP'!$A$"&amp;MATCH($S2295&amp;$J2295,SorP!C:C,0))))</f>
        <v/>
      </c>
      <c r="U2295" s="222"/>
      <c r="V2295" s="223" t="e">
        <f aca="false">IF(C2295="",NA(),IF(OR(C2295="Smelter not listed",C2295="Smelter not yet identified"),MATCH($B2295&amp;$D2295,'Smelter Look-up'!$J:$J,0),MATCH($B2295&amp;$C2295,'Smelter Look-up'!$J:$J,0)))</f>
        <v>#N/A</v>
      </c>
      <c r="X2295" s="179" t="n">
        <f aca="false">IF(AND(C2295="Smelter not listed",OR(LEN(D2295)=0,LEN(E2295)=0)),1,0)</f>
        <v>0</v>
      </c>
      <c r="AB2295" s="224" t="str">
        <f aca="false">B2295&amp;C2295</f>
        <v/>
      </c>
    </row>
    <row r="2296" s="179" customFormat="true" ht="20.25" hidden="false" customHeight="false" outlineLevel="0" collapsed="false">
      <c r="A2296" s="221"/>
      <c r="B2296" s="211" t="str">
        <f aca="false">IF(LEN(A2296)=0,"",INDEX('Smelter Look-up'!$A:$A,MATCH($A2296,'Smelter Look-up'!$E:$E,0)))</f>
        <v/>
      </c>
      <c r="C2296" s="212" t="str">
        <f aca="false">IF(LEN(A2296)=0,"",INDEX('Smelter Look-up'!$C:$C,MATCH($A2296,'Smelter Look-up'!$E:$E,0)))</f>
        <v/>
      </c>
      <c r="D2296" s="213"/>
      <c r="E2296" s="211" t="str">
        <f aca="true">IF(ISERROR($V2296),"",OFFSET('Smelter Look-up'!$D$4,$V2296-4,0)&amp;"")</f>
        <v/>
      </c>
      <c r="F2296" s="214" t="str">
        <f aca="true">IF(ISERROR($V2296),"",OFFSET('Smelter Look-up'!$E$4,$V2296-4,0))</f>
        <v/>
      </c>
      <c r="G2296" s="214" t="str">
        <f aca="true">IF(C2296=$X$4,IF(ISERROR($V2296),"Enter smelter details","RMI"),IF(ISERROR($V2296),"",OFFSET('Smelter Look-up'!$F$4,$V2296-4,0)))</f>
        <v/>
      </c>
      <c r="H2296" s="215" t="str">
        <f aca="true">IF(ISERROR($V2296),"",OFFSET('Smelter Look-up'!$G$4,$V2296-4,0))</f>
        <v/>
      </c>
      <c r="I2296" s="216" t="str">
        <f aca="true">IF(ISERROR($V2296),"",OFFSET('Smelter Look-up'!$H$4,$V2296-4,0))</f>
        <v/>
      </c>
      <c r="J2296" s="216" t="str">
        <f aca="true">IF(ISERROR($V2296),"",OFFSET('Smelter Look-up'!$I$4,$V2296-4,0))</f>
        <v/>
      </c>
      <c r="K2296" s="217"/>
      <c r="L2296" s="217"/>
      <c r="M2296" s="217"/>
      <c r="N2296" s="217"/>
      <c r="O2296" s="217"/>
      <c r="P2296" s="218"/>
      <c r="Q2296" s="219"/>
      <c r="R2296" s="220" t="str">
        <f aca="true">IF(ISERROR($V2296),"",OFFSET('Smelter Look-up'!$C$4,$V2296-4,0)&amp;"")</f>
        <v/>
      </c>
      <c r="S2296" s="221" t="str">
        <f aca="true">IF(B2296="","",IF(ISERROR(MATCH($E2296,CL,0)),"Unknown",INDIRECT("'C'!$A$"&amp;MATCH($E2296,CL,0)+1)))</f>
        <v/>
      </c>
      <c r="T2296" s="221" t="str">
        <f aca="true">IF(B2296="","",IF(ISERROR(MATCH($J2296,SorP!$B$1:$B$6279,0)),"",INDIRECT("'SorP'!$A$"&amp;MATCH($S2296&amp;$J2296,SorP!C:C,0))))</f>
        <v/>
      </c>
      <c r="U2296" s="222"/>
      <c r="V2296" s="223" t="e">
        <f aca="false">IF(C2296="",NA(),IF(OR(C2296="Smelter not listed",C2296="Smelter not yet identified"),MATCH($B2296&amp;$D2296,'Smelter Look-up'!$J:$J,0),MATCH($B2296&amp;$C2296,'Smelter Look-up'!$J:$J,0)))</f>
        <v>#N/A</v>
      </c>
      <c r="X2296" s="179" t="n">
        <f aca="false">IF(AND(C2296="Smelter not listed",OR(LEN(D2296)=0,LEN(E2296)=0)),1,0)</f>
        <v>0</v>
      </c>
      <c r="AB2296" s="224" t="str">
        <f aca="false">B2296&amp;C2296</f>
        <v/>
      </c>
    </row>
    <row r="2297" s="179" customFormat="true" ht="20.25" hidden="false" customHeight="false" outlineLevel="0" collapsed="false">
      <c r="A2297" s="221"/>
      <c r="B2297" s="211" t="str">
        <f aca="false">IF(LEN(A2297)=0,"",INDEX('Smelter Look-up'!$A:$A,MATCH($A2297,'Smelter Look-up'!$E:$E,0)))</f>
        <v/>
      </c>
      <c r="C2297" s="212" t="str">
        <f aca="false">IF(LEN(A2297)=0,"",INDEX('Smelter Look-up'!$C:$C,MATCH($A2297,'Smelter Look-up'!$E:$E,0)))</f>
        <v/>
      </c>
      <c r="D2297" s="213"/>
      <c r="E2297" s="211" t="str">
        <f aca="true">IF(ISERROR($V2297),"",OFFSET('Smelter Look-up'!$D$4,$V2297-4,0)&amp;"")</f>
        <v/>
      </c>
      <c r="F2297" s="214" t="str">
        <f aca="true">IF(ISERROR($V2297),"",OFFSET('Smelter Look-up'!$E$4,$V2297-4,0))</f>
        <v/>
      </c>
      <c r="G2297" s="214" t="str">
        <f aca="true">IF(C2297=$X$4,IF(ISERROR($V2297),"Enter smelter details","RMI"),IF(ISERROR($V2297),"",OFFSET('Smelter Look-up'!$F$4,$V2297-4,0)))</f>
        <v/>
      </c>
      <c r="H2297" s="215" t="str">
        <f aca="true">IF(ISERROR($V2297),"",OFFSET('Smelter Look-up'!$G$4,$V2297-4,0))</f>
        <v/>
      </c>
      <c r="I2297" s="216" t="str">
        <f aca="true">IF(ISERROR($V2297),"",OFFSET('Smelter Look-up'!$H$4,$V2297-4,0))</f>
        <v/>
      </c>
      <c r="J2297" s="216" t="str">
        <f aca="true">IF(ISERROR($V2297),"",OFFSET('Smelter Look-up'!$I$4,$V2297-4,0))</f>
        <v/>
      </c>
      <c r="K2297" s="217"/>
      <c r="L2297" s="217"/>
      <c r="M2297" s="217"/>
      <c r="N2297" s="217"/>
      <c r="O2297" s="217"/>
      <c r="P2297" s="218"/>
      <c r="Q2297" s="219"/>
      <c r="R2297" s="220" t="str">
        <f aca="true">IF(ISERROR($V2297),"",OFFSET('Smelter Look-up'!$C$4,$V2297-4,0)&amp;"")</f>
        <v/>
      </c>
      <c r="S2297" s="221" t="str">
        <f aca="true">IF(B2297="","",IF(ISERROR(MATCH($E2297,CL,0)),"Unknown",INDIRECT("'C'!$A$"&amp;MATCH($E2297,CL,0)+1)))</f>
        <v/>
      </c>
      <c r="T2297" s="221" t="str">
        <f aca="true">IF(B2297="","",IF(ISERROR(MATCH($J2297,SorP!$B$1:$B$6279,0)),"",INDIRECT("'SorP'!$A$"&amp;MATCH($S2297&amp;$J2297,SorP!C:C,0))))</f>
        <v/>
      </c>
      <c r="U2297" s="222"/>
      <c r="V2297" s="223" t="e">
        <f aca="false">IF(C2297="",NA(),IF(OR(C2297="Smelter not listed",C2297="Smelter not yet identified"),MATCH($B2297&amp;$D2297,'Smelter Look-up'!$J:$J,0),MATCH($B2297&amp;$C2297,'Smelter Look-up'!$J:$J,0)))</f>
        <v>#N/A</v>
      </c>
      <c r="X2297" s="179" t="n">
        <f aca="false">IF(AND(C2297="Smelter not listed",OR(LEN(D2297)=0,LEN(E2297)=0)),1,0)</f>
        <v>0</v>
      </c>
      <c r="AB2297" s="224" t="str">
        <f aca="false">B2297&amp;C2297</f>
        <v/>
      </c>
    </row>
    <row r="2298" s="179" customFormat="true" ht="20.25" hidden="false" customHeight="false" outlineLevel="0" collapsed="false">
      <c r="A2298" s="221"/>
      <c r="B2298" s="211" t="str">
        <f aca="false">IF(LEN(A2298)=0,"",INDEX('Smelter Look-up'!$A:$A,MATCH($A2298,'Smelter Look-up'!$E:$E,0)))</f>
        <v/>
      </c>
      <c r="C2298" s="212" t="str">
        <f aca="false">IF(LEN(A2298)=0,"",INDEX('Smelter Look-up'!$C:$C,MATCH($A2298,'Smelter Look-up'!$E:$E,0)))</f>
        <v/>
      </c>
      <c r="D2298" s="213"/>
      <c r="E2298" s="211" t="str">
        <f aca="true">IF(ISERROR($V2298),"",OFFSET('Smelter Look-up'!$D$4,$V2298-4,0)&amp;"")</f>
        <v/>
      </c>
      <c r="F2298" s="214" t="str">
        <f aca="true">IF(ISERROR($V2298),"",OFFSET('Smelter Look-up'!$E$4,$V2298-4,0))</f>
        <v/>
      </c>
      <c r="G2298" s="214" t="str">
        <f aca="true">IF(C2298=$X$4,IF(ISERROR($V2298),"Enter smelter details","RMI"),IF(ISERROR($V2298),"",OFFSET('Smelter Look-up'!$F$4,$V2298-4,0)))</f>
        <v/>
      </c>
      <c r="H2298" s="215" t="str">
        <f aca="true">IF(ISERROR($V2298),"",OFFSET('Smelter Look-up'!$G$4,$V2298-4,0))</f>
        <v/>
      </c>
      <c r="I2298" s="216" t="str">
        <f aca="true">IF(ISERROR($V2298),"",OFFSET('Smelter Look-up'!$H$4,$V2298-4,0))</f>
        <v/>
      </c>
      <c r="J2298" s="216" t="str">
        <f aca="true">IF(ISERROR($V2298),"",OFFSET('Smelter Look-up'!$I$4,$V2298-4,0))</f>
        <v/>
      </c>
      <c r="K2298" s="217"/>
      <c r="L2298" s="217"/>
      <c r="M2298" s="217"/>
      <c r="N2298" s="217"/>
      <c r="O2298" s="217"/>
      <c r="P2298" s="218"/>
      <c r="Q2298" s="219"/>
      <c r="R2298" s="220" t="str">
        <f aca="true">IF(ISERROR($V2298),"",OFFSET('Smelter Look-up'!$C$4,$V2298-4,0)&amp;"")</f>
        <v/>
      </c>
      <c r="S2298" s="221" t="str">
        <f aca="true">IF(B2298="","",IF(ISERROR(MATCH($E2298,CL,0)),"Unknown",INDIRECT("'C'!$A$"&amp;MATCH($E2298,CL,0)+1)))</f>
        <v/>
      </c>
      <c r="T2298" s="221" t="str">
        <f aca="true">IF(B2298="","",IF(ISERROR(MATCH($J2298,SorP!$B$1:$B$6279,0)),"",INDIRECT("'SorP'!$A$"&amp;MATCH($S2298&amp;$J2298,SorP!C:C,0))))</f>
        <v/>
      </c>
      <c r="U2298" s="222"/>
      <c r="V2298" s="223" t="e">
        <f aca="false">IF(C2298="",NA(),IF(OR(C2298="Smelter not listed",C2298="Smelter not yet identified"),MATCH($B2298&amp;$D2298,'Smelter Look-up'!$J:$J,0),MATCH($B2298&amp;$C2298,'Smelter Look-up'!$J:$J,0)))</f>
        <v>#N/A</v>
      </c>
      <c r="X2298" s="179" t="n">
        <f aca="false">IF(AND(C2298="Smelter not listed",OR(LEN(D2298)=0,LEN(E2298)=0)),1,0)</f>
        <v>0</v>
      </c>
      <c r="AB2298" s="224" t="str">
        <f aca="false">B2298&amp;C2298</f>
        <v/>
      </c>
    </row>
    <row r="2299" s="179" customFormat="true" ht="20.25" hidden="false" customHeight="false" outlineLevel="0" collapsed="false">
      <c r="A2299" s="221"/>
      <c r="B2299" s="211" t="str">
        <f aca="false">IF(LEN(A2299)=0,"",INDEX('Smelter Look-up'!$A:$A,MATCH($A2299,'Smelter Look-up'!$E:$E,0)))</f>
        <v/>
      </c>
      <c r="C2299" s="212" t="str">
        <f aca="false">IF(LEN(A2299)=0,"",INDEX('Smelter Look-up'!$C:$C,MATCH($A2299,'Smelter Look-up'!$E:$E,0)))</f>
        <v/>
      </c>
      <c r="D2299" s="213"/>
      <c r="E2299" s="211" t="str">
        <f aca="true">IF(ISERROR($V2299),"",OFFSET('Smelter Look-up'!$D$4,$V2299-4,0)&amp;"")</f>
        <v/>
      </c>
      <c r="F2299" s="214" t="str">
        <f aca="true">IF(ISERROR($V2299),"",OFFSET('Smelter Look-up'!$E$4,$V2299-4,0))</f>
        <v/>
      </c>
      <c r="G2299" s="214" t="str">
        <f aca="true">IF(C2299=$X$4,IF(ISERROR($V2299),"Enter smelter details","RMI"),IF(ISERROR($V2299),"",OFFSET('Smelter Look-up'!$F$4,$V2299-4,0)))</f>
        <v/>
      </c>
      <c r="H2299" s="215" t="str">
        <f aca="true">IF(ISERROR($V2299),"",OFFSET('Smelter Look-up'!$G$4,$V2299-4,0))</f>
        <v/>
      </c>
      <c r="I2299" s="216" t="str">
        <f aca="true">IF(ISERROR($V2299),"",OFFSET('Smelter Look-up'!$H$4,$V2299-4,0))</f>
        <v/>
      </c>
      <c r="J2299" s="216" t="str">
        <f aca="true">IF(ISERROR($V2299),"",OFFSET('Smelter Look-up'!$I$4,$V2299-4,0))</f>
        <v/>
      </c>
      <c r="K2299" s="217"/>
      <c r="L2299" s="217"/>
      <c r="M2299" s="217"/>
      <c r="N2299" s="217"/>
      <c r="O2299" s="217"/>
      <c r="P2299" s="218"/>
      <c r="Q2299" s="219"/>
      <c r="R2299" s="220" t="str">
        <f aca="true">IF(ISERROR($V2299),"",OFFSET('Smelter Look-up'!$C$4,$V2299-4,0)&amp;"")</f>
        <v/>
      </c>
      <c r="S2299" s="221" t="str">
        <f aca="true">IF(B2299="","",IF(ISERROR(MATCH($E2299,CL,0)),"Unknown",INDIRECT("'C'!$A$"&amp;MATCH($E2299,CL,0)+1)))</f>
        <v/>
      </c>
      <c r="T2299" s="221" t="str">
        <f aca="true">IF(B2299="","",IF(ISERROR(MATCH($J2299,SorP!$B$1:$B$6279,0)),"",INDIRECT("'SorP'!$A$"&amp;MATCH($S2299&amp;$J2299,SorP!C:C,0))))</f>
        <v/>
      </c>
      <c r="U2299" s="222"/>
      <c r="V2299" s="223" t="e">
        <f aca="false">IF(C2299="",NA(),IF(OR(C2299="Smelter not listed",C2299="Smelter not yet identified"),MATCH($B2299&amp;$D2299,'Smelter Look-up'!$J:$J,0),MATCH($B2299&amp;$C2299,'Smelter Look-up'!$J:$J,0)))</f>
        <v>#N/A</v>
      </c>
      <c r="X2299" s="179" t="n">
        <f aca="false">IF(AND(C2299="Smelter not listed",OR(LEN(D2299)=0,LEN(E2299)=0)),1,0)</f>
        <v>0</v>
      </c>
      <c r="AB2299" s="224" t="str">
        <f aca="false">B2299&amp;C2299</f>
        <v/>
      </c>
    </row>
    <row r="2300" s="179" customFormat="true" ht="20.25" hidden="false" customHeight="false" outlineLevel="0" collapsed="false">
      <c r="A2300" s="221"/>
      <c r="B2300" s="211" t="str">
        <f aca="false">IF(LEN(A2300)=0,"",INDEX('Smelter Look-up'!$A:$A,MATCH($A2300,'Smelter Look-up'!$E:$E,0)))</f>
        <v/>
      </c>
      <c r="C2300" s="212" t="str">
        <f aca="false">IF(LEN(A2300)=0,"",INDEX('Smelter Look-up'!$C:$C,MATCH($A2300,'Smelter Look-up'!$E:$E,0)))</f>
        <v/>
      </c>
      <c r="D2300" s="213"/>
      <c r="E2300" s="211" t="str">
        <f aca="true">IF(ISERROR($V2300),"",OFFSET('Smelter Look-up'!$D$4,$V2300-4,0)&amp;"")</f>
        <v/>
      </c>
      <c r="F2300" s="214" t="str">
        <f aca="true">IF(ISERROR($V2300),"",OFFSET('Smelter Look-up'!$E$4,$V2300-4,0))</f>
        <v/>
      </c>
      <c r="G2300" s="214" t="str">
        <f aca="true">IF(C2300=$X$4,IF(ISERROR($V2300),"Enter smelter details","RMI"),IF(ISERROR($V2300),"",OFFSET('Smelter Look-up'!$F$4,$V2300-4,0)))</f>
        <v/>
      </c>
      <c r="H2300" s="215" t="str">
        <f aca="true">IF(ISERROR($V2300),"",OFFSET('Smelter Look-up'!$G$4,$V2300-4,0))</f>
        <v/>
      </c>
      <c r="I2300" s="216" t="str">
        <f aca="true">IF(ISERROR($V2300),"",OFFSET('Smelter Look-up'!$H$4,$V2300-4,0))</f>
        <v/>
      </c>
      <c r="J2300" s="216" t="str">
        <f aca="true">IF(ISERROR($V2300),"",OFFSET('Smelter Look-up'!$I$4,$V2300-4,0))</f>
        <v/>
      </c>
      <c r="K2300" s="217"/>
      <c r="L2300" s="217"/>
      <c r="M2300" s="217"/>
      <c r="N2300" s="217"/>
      <c r="O2300" s="217"/>
      <c r="P2300" s="218"/>
      <c r="Q2300" s="219"/>
      <c r="R2300" s="220" t="str">
        <f aca="true">IF(ISERROR($V2300),"",OFFSET('Smelter Look-up'!$C$4,$V2300-4,0)&amp;"")</f>
        <v/>
      </c>
      <c r="S2300" s="221" t="str">
        <f aca="true">IF(B2300="","",IF(ISERROR(MATCH($E2300,CL,0)),"Unknown",INDIRECT("'C'!$A$"&amp;MATCH($E2300,CL,0)+1)))</f>
        <v/>
      </c>
      <c r="T2300" s="221" t="str">
        <f aca="true">IF(B2300="","",IF(ISERROR(MATCH($J2300,SorP!$B$1:$B$6279,0)),"",INDIRECT("'SorP'!$A$"&amp;MATCH($S2300&amp;$J2300,SorP!C:C,0))))</f>
        <v/>
      </c>
      <c r="U2300" s="222"/>
      <c r="V2300" s="223" t="e">
        <f aca="false">IF(C2300="",NA(),IF(OR(C2300="Smelter not listed",C2300="Smelter not yet identified"),MATCH($B2300&amp;$D2300,'Smelter Look-up'!$J:$J,0),MATCH($B2300&amp;$C2300,'Smelter Look-up'!$J:$J,0)))</f>
        <v>#N/A</v>
      </c>
      <c r="X2300" s="179" t="n">
        <f aca="false">IF(AND(C2300="Smelter not listed",OR(LEN(D2300)=0,LEN(E2300)=0)),1,0)</f>
        <v>0</v>
      </c>
      <c r="AB2300" s="224" t="str">
        <f aca="false">B2300&amp;C2300</f>
        <v/>
      </c>
    </row>
    <row r="2301" s="179" customFormat="true" ht="20.25" hidden="false" customHeight="false" outlineLevel="0" collapsed="false">
      <c r="A2301" s="221"/>
      <c r="B2301" s="211" t="str">
        <f aca="false">IF(LEN(A2301)=0,"",INDEX('Smelter Look-up'!$A:$A,MATCH($A2301,'Smelter Look-up'!$E:$E,0)))</f>
        <v/>
      </c>
      <c r="C2301" s="212" t="str">
        <f aca="false">IF(LEN(A2301)=0,"",INDEX('Smelter Look-up'!$C:$C,MATCH($A2301,'Smelter Look-up'!$E:$E,0)))</f>
        <v/>
      </c>
      <c r="D2301" s="213"/>
      <c r="E2301" s="211" t="str">
        <f aca="true">IF(ISERROR($V2301),"",OFFSET('Smelter Look-up'!$D$4,$V2301-4,0)&amp;"")</f>
        <v/>
      </c>
      <c r="F2301" s="214" t="str">
        <f aca="true">IF(ISERROR($V2301),"",OFFSET('Smelter Look-up'!$E$4,$V2301-4,0))</f>
        <v/>
      </c>
      <c r="G2301" s="214" t="str">
        <f aca="true">IF(C2301=$X$4,IF(ISERROR($V2301),"Enter smelter details","RMI"),IF(ISERROR($V2301),"",OFFSET('Smelter Look-up'!$F$4,$V2301-4,0)))</f>
        <v/>
      </c>
      <c r="H2301" s="215" t="str">
        <f aca="true">IF(ISERROR($V2301),"",OFFSET('Smelter Look-up'!$G$4,$V2301-4,0))</f>
        <v/>
      </c>
      <c r="I2301" s="216" t="str">
        <f aca="true">IF(ISERROR($V2301),"",OFFSET('Smelter Look-up'!$H$4,$V2301-4,0))</f>
        <v/>
      </c>
      <c r="J2301" s="216" t="str">
        <f aca="true">IF(ISERROR($V2301),"",OFFSET('Smelter Look-up'!$I$4,$V2301-4,0))</f>
        <v/>
      </c>
      <c r="K2301" s="217"/>
      <c r="L2301" s="217"/>
      <c r="M2301" s="217"/>
      <c r="N2301" s="217"/>
      <c r="O2301" s="217"/>
      <c r="P2301" s="218"/>
      <c r="Q2301" s="219"/>
      <c r="R2301" s="220" t="str">
        <f aca="true">IF(ISERROR($V2301),"",OFFSET('Smelter Look-up'!$C$4,$V2301-4,0)&amp;"")</f>
        <v/>
      </c>
      <c r="S2301" s="221" t="str">
        <f aca="true">IF(B2301="","",IF(ISERROR(MATCH($E2301,CL,0)),"Unknown",INDIRECT("'C'!$A$"&amp;MATCH($E2301,CL,0)+1)))</f>
        <v/>
      </c>
      <c r="T2301" s="221" t="str">
        <f aca="true">IF(B2301="","",IF(ISERROR(MATCH($J2301,SorP!$B$1:$B$6279,0)),"",INDIRECT("'SorP'!$A$"&amp;MATCH($S2301&amp;$J2301,SorP!C:C,0))))</f>
        <v/>
      </c>
      <c r="U2301" s="222"/>
      <c r="V2301" s="223" t="e">
        <f aca="false">IF(C2301="",NA(),IF(OR(C2301="Smelter not listed",C2301="Smelter not yet identified"),MATCH($B2301&amp;$D2301,'Smelter Look-up'!$J:$J,0),MATCH($B2301&amp;$C2301,'Smelter Look-up'!$J:$J,0)))</f>
        <v>#N/A</v>
      </c>
      <c r="X2301" s="179" t="n">
        <f aca="false">IF(AND(C2301="Smelter not listed",OR(LEN(D2301)=0,LEN(E2301)=0)),1,0)</f>
        <v>0</v>
      </c>
      <c r="AB2301" s="224" t="str">
        <f aca="false">B2301&amp;C2301</f>
        <v/>
      </c>
    </row>
    <row r="2302" s="179" customFormat="true" ht="20.25" hidden="false" customHeight="false" outlineLevel="0" collapsed="false">
      <c r="A2302" s="221"/>
      <c r="B2302" s="211" t="str">
        <f aca="false">IF(LEN(A2302)=0,"",INDEX('Smelter Look-up'!$A:$A,MATCH($A2302,'Smelter Look-up'!$E:$E,0)))</f>
        <v/>
      </c>
      <c r="C2302" s="212" t="str">
        <f aca="false">IF(LEN(A2302)=0,"",INDEX('Smelter Look-up'!$C:$C,MATCH($A2302,'Smelter Look-up'!$E:$E,0)))</f>
        <v/>
      </c>
      <c r="D2302" s="213"/>
      <c r="E2302" s="211" t="str">
        <f aca="true">IF(ISERROR($V2302),"",OFFSET('Smelter Look-up'!$D$4,$V2302-4,0)&amp;"")</f>
        <v/>
      </c>
      <c r="F2302" s="214" t="str">
        <f aca="true">IF(ISERROR($V2302),"",OFFSET('Smelter Look-up'!$E$4,$V2302-4,0))</f>
        <v/>
      </c>
      <c r="G2302" s="214" t="str">
        <f aca="true">IF(C2302=$X$4,IF(ISERROR($V2302),"Enter smelter details","RMI"),IF(ISERROR($V2302),"",OFFSET('Smelter Look-up'!$F$4,$V2302-4,0)))</f>
        <v/>
      </c>
      <c r="H2302" s="215" t="str">
        <f aca="true">IF(ISERROR($V2302),"",OFFSET('Smelter Look-up'!$G$4,$V2302-4,0))</f>
        <v/>
      </c>
      <c r="I2302" s="216" t="str">
        <f aca="true">IF(ISERROR($V2302),"",OFFSET('Smelter Look-up'!$H$4,$V2302-4,0))</f>
        <v/>
      </c>
      <c r="J2302" s="216" t="str">
        <f aca="true">IF(ISERROR($V2302),"",OFFSET('Smelter Look-up'!$I$4,$V2302-4,0))</f>
        <v/>
      </c>
      <c r="K2302" s="217"/>
      <c r="L2302" s="217"/>
      <c r="M2302" s="217"/>
      <c r="N2302" s="217"/>
      <c r="O2302" s="217"/>
      <c r="P2302" s="218"/>
      <c r="Q2302" s="219"/>
      <c r="R2302" s="220" t="str">
        <f aca="true">IF(ISERROR($V2302),"",OFFSET('Smelter Look-up'!$C$4,$V2302-4,0)&amp;"")</f>
        <v/>
      </c>
      <c r="S2302" s="221" t="str">
        <f aca="true">IF(B2302="","",IF(ISERROR(MATCH($E2302,CL,0)),"Unknown",INDIRECT("'C'!$A$"&amp;MATCH($E2302,CL,0)+1)))</f>
        <v/>
      </c>
      <c r="T2302" s="221" t="str">
        <f aca="true">IF(B2302="","",IF(ISERROR(MATCH($J2302,SorP!$B$1:$B$6279,0)),"",INDIRECT("'SorP'!$A$"&amp;MATCH($S2302&amp;$J2302,SorP!C:C,0))))</f>
        <v/>
      </c>
      <c r="U2302" s="222"/>
      <c r="V2302" s="223" t="e">
        <f aca="false">IF(C2302="",NA(),IF(OR(C2302="Smelter not listed",C2302="Smelter not yet identified"),MATCH($B2302&amp;$D2302,'Smelter Look-up'!$J:$J,0),MATCH($B2302&amp;$C2302,'Smelter Look-up'!$J:$J,0)))</f>
        <v>#N/A</v>
      </c>
      <c r="X2302" s="179" t="n">
        <f aca="false">IF(AND(C2302="Smelter not listed",OR(LEN(D2302)=0,LEN(E2302)=0)),1,0)</f>
        <v>0</v>
      </c>
      <c r="AB2302" s="224" t="str">
        <f aca="false">B2302&amp;C2302</f>
        <v/>
      </c>
    </row>
    <row r="2303" s="179" customFormat="true" ht="20.25" hidden="false" customHeight="false" outlineLevel="0" collapsed="false">
      <c r="A2303" s="221"/>
      <c r="B2303" s="211" t="str">
        <f aca="false">IF(LEN(A2303)=0,"",INDEX('Smelter Look-up'!$A:$A,MATCH($A2303,'Smelter Look-up'!$E:$E,0)))</f>
        <v/>
      </c>
      <c r="C2303" s="212" t="str">
        <f aca="false">IF(LEN(A2303)=0,"",INDEX('Smelter Look-up'!$C:$C,MATCH($A2303,'Smelter Look-up'!$E:$E,0)))</f>
        <v/>
      </c>
      <c r="D2303" s="213"/>
      <c r="E2303" s="211" t="str">
        <f aca="true">IF(ISERROR($V2303),"",OFFSET('Smelter Look-up'!$D$4,$V2303-4,0)&amp;"")</f>
        <v/>
      </c>
      <c r="F2303" s="214" t="str">
        <f aca="true">IF(ISERROR($V2303),"",OFFSET('Smelter Look-up'!$E$4,$V2303-4,0))</f>
        <v/>
      </c>
      <c r="G2303" s="214" t="str">
        <f aca="true">IF(C2303=$X$4,IF(ISERROR($V2303),"Enter smelter details","RMI"),IF(ISERROR($V2303),"",OFFSET('Smelter Look-up'!$F$4,$V2303-4,0)))</f>
        <v/>
      </c>
      <c r="H2303" s="215" t="str">
        <f aca="true">IF(ISERROR($V2303),"",OFFSET('Smelter Look-up'!$G$4,$V2303-4,0))</f>
        <v/>
      </c>
      <c r="I2303" s="216" t="str">
        <f aca="true">IF(ISERROR($V2303),"",OFFSET('Smelter Look-up'!$H$4,$V2303-4,0))</f>
        <v/>
      </c>
      <c r="J2303" s="216" t="str">
        <f aca="true">IF(ISERROR($V2303),"",OFFSET('Smelter Look-up'!$I$4,$V2303-4,0))</f>
        <v/>
      </c>
      <c r="K2303" s="217"/>
      <c r="L2303" s="217"/>
      <c r="M2303" s="217"/>
      <c r="N2303" s="217"/>
      <c r="O2303" s="217"/>
      <c r="P2303" s="218"/>
      <c r="Q2303" s="219"/>
      <c r="R2303" s="220" t="str">
        <f aca="true">IF(ISERROR($V2303),"",OFFSET('Smelter Look-up'!$C$4,$V2303-4,0)&amp;"")</f>
        <v/>
      </c>
      <c r="S2303" s="221" t="str">
        <f aca="true">IF(B2303="","",IF(ISERROR(MATCH($E2303,CL,0)),"Unknown",INDIRECT("'C'!$A$"&amp;MATCH($E2303,CL,0)+1)))</f>
        <v/>
      </c>
      <c r="T2303" s="221" t="str">
        <f aca="true">IF(B2303="","",IF(ISERROR(MATCH($J2303,SorP!$B$1:$B$6279,0)),"",INDIRECT("'SorP'!$A$"&amp;MATCH($S2303&amp;$J2303,SorP!C:C,0))))</f>
        <v/>
      </c>
      <c r="U2303" s="222"/>
      <c r="V2303" s="223" t="e">
        <f aca="false">IF(C2303="",NA(),IF(OR(C2303="Smelter not listed",C2303="Smelter not yet identified"),MATCH($B2303&amp;$D2303,'Smelter Look-up'!$J:$J,0),MATCH($B2303&amp;$C2303,'Smelter Look-up'!$J:$J,0)))</f>
        <v>#N/A</v>
      </c>
      <c r="X2303" s="179" t="n">
        <f aca="false">IF(AND(C2303="Smelter not listed",OR(LEN(D2303)=0,LEN(E2303)=0)),1,0)</f>
        <v>0</v>
      </c>
      <c r="AB2303" s="224" t="str">
        <f aca="false">B2303&amp;C2303</f>
        <v/>
      </c>
    </row>
    <row r="2304" s="179" customFormat="true" ht="20.25" hidden="false" customHeight="false" outlineLevel="0" collapsed="false">
      <c r="A2304" s="221"/>
      <c r="B2304" s="211" t="str">
        <f aca="false">IF(LEN(A2304)=0,"",INDEX('Smelter Look-up'!$A:$A,MATCH($A2304,'Smelter Look-up'!$E:$E,0)))</f>
        <v/>
      </c>
      <c r="C2304" s="212" t="str">
        <f aca="false">IF(LEN(A2304)=0,"",INDEX('Smelter Look-up'!$C:$C,MATCH($A2304,'Smelter Look-up'!$E:$E,0)))</f>
        <v/>
      </c>
      <c r="D2304" s="213"/>
      <c r="E2304" s="211" t="str">
        <f aca="true">IF(ISERROR($V2304),"",OFFSET('Smelter Look-up'!$D$4,$V2304-4,0)&amp;"")</f>
        <v/>
      </c>
      <c r="F2304" s="214" t="str">
        <f aca="true">IF(ISERROR($V2304),"",OFFSET('Smelter Look-up'!$E$4,$V2304-4,0))</f>
        <v/>
      </c>
      <c r="G2304" s="214" t="str">
        <f aca="true">IF(C2304=$X$4,IF(ISERROR($V2304),"Enter smelter details","RMI"),IF(ISERROR($V2304),"",OFFSET('Smelter Look-up'!$F$4,$V2304-4,0)))</f>
        <v/>
      </c>
      <c r="H2304" s="215" t="str">
        <f aca="true">IF(ISERROR($V2304),"",OFFSET('Smelter Look-up'!$G$4,$V2304-4,0))</f>
        <v/>
      </c>
      <c r="I2304" s="216" t="str">
        <f aca="true">IF(ISERROR($V2304),"",OFFSET('Smelter Look-up'!$H$4,$V2304-4,0))</f>
        <v/>
      </c>
      <c r="J2304" s="216" t="str">
        <f aca="true">IF(ISERROR($V2304),"",OFFSET('Smelter Look-up'!$I$4,$V2304-4,0))</f>
        <v/>
      </c>
      <c r="K2304" s="217"/>
      <c r="L2304" s="217"/>
      <c r="M2304" s="217"/>
      <c r="N2304" s="217"/>
      <c r="O2304" s="217"/>
      <c r="P2304" s="218"/>
      <c r="Q2304" s="219"/>
      <c r="R2304" s="220" t="str">
        <f aca="true">IF(ISERROR($V2304),"",OFFSET('Smelter Look-up'!$C$4,$V2304-4,0)&amp;"")</f>
        <v/>
      </c>
      <c r="S2304" s="221" t="str">
        <f aca="true">IF(B2304="","",IF(ISERROR(MATCH($E2304,CL,0)),"Unknown",INDIRECT("'C'!$A$"&amp;MATCH($E2304,CL,0)+1)))</f>
        <v/>
      </c>
      <c r="T2304" s="221" t="str">
        <f aca="true">IF(B2304="","",IF(ISERROR(MATCH($J2304,SorP!$B$1:$B$6279,0)),"",INDIRECT("'SorP'!$A$"&amp;MATCH($S2304&amp;$J2304,SorP!C:C,0))))</f>
        <v/>
      </c>
      <c r="U2304" s="222"/>
      <c r="V2304" s="223" t="e">
        <f aca="false">IF(C2304="",NA(),IF(OR(C2304="Smelter not listed",C2304="Smelter not yet identified"),MATCH($B2304&amp;$D2304,'Smelter Look-up'!$J:$J,0),MATCH($B2304&amp;$C2304,'Smelter Look-up'!$J:$J,0)))</f>
        <v>#N/A</v>
      </c>
      <c r="X2304" s="179" t="n">
        <f aca="false">IF(AND(C2304="Smelter not listed",OR(LEN(D2304)=0,LEN(E2304)=0)),1,0)</f>
        <v>0</v>
      </c>
      <c r="AB2304" s="224" t="str">
        <f aca="false">B2304&amp;C2304</f>
        <v/>
      </c>
    </row>
    <row r="2305" s="179" customFormat="true" ht="20.25" hidden="false" customHeight="false" outlineLevel="0" collapsed="false">
      <c r="A2305" s="221"/>
      <c r="B2305" s="211" t="str">
        <f aca="false">IF(LEN(A2305)=0,"",INDEX('Smelter Look-up'!$A:$A,MATCH($A2305,'Smelter Look-up'!$E:$E,0)))</f>
        <v/>
      </c>
      <c r="C2305" s="212" t="str">
        <f aca="false">IF(LEN(A2305)=0,"",INDEX('Smelter Look-up'!$C:$C,MATCH($A2305,'Smelter Look-up'!$E:$E,0)))</f>
        <v/>
      </c>
      <c r="D2305" s="213"/>
      <c r="E2305" s="211" t="str">
        <f aca="true">IF(ISERROR($V2305),"",OFFSET('Smelter Look-up'!$D$4,$V2305-4,0)&amp;"")</f>
        <v/>
      </c>
      <c r="F2305" s="214" t="str">
        <f aca="true">IF(ISERROR($V2305),"",OFFSET('Smelter Look-up'!$E$4,$V2305-4,0))</f>
        <v/>
      </c>
      <c r="G2305" s="214" t="str">
        <f aca="true">IF(C2305=$X$4,IF(ISERROR($V2305),"Enter smelter details","RMI"),IF(ISERROR($V2305),"",OFFSET('Smelter Look-up'!$F$4,$V2305-4,0)))</f>
        <v/>
      </c>
      <c r="H2305" s="215" t="str">
        <f aca="true">IF(ISERROR($V2305),"",OFFSET('Smelter Look-up'!$G$4,$V2305-4,0))</f>
        <v/>
      </c>
      <c r="I2305" s="216" t="str">
        <f aca="true">IF(ISERROR($V2305),"",OFFSET('Smelter Look-up'!$H$4,$V2305-4,0))</f>
        <v/>
      </c>
      <c r="J2305" s="216" t="str">
        <f aca="true">IF(ISERROR($V2305),"",OFFSET('Smelter Look-up'!$I$4,$V2305-4,0))</f>
        <v/>
      </c>
      <c r="K2305" s="217"/>
      <c r="L2305" s="217"/>
      <c r="M2305" s="217"/>
      <c r="N2305" s="217"/>
      <c r="O2305" s="217"/>
      <c r="P2305" s="218"/>
      <c r="Q2305" s="219"/>
      <c r="R2305" s="220" t="str">
        <f aca="true">IF(ISERROR($V2305),"",OFFSET('Smelter Look-up'!$C$4,$V2305-4,0)&amp;"")</f>
        <v/>
      </c>
      <c r="S2305" s="221" t="str">
        <f aca="true">IF(B2305="","",IF(ISERROR(MATCH($E2305,CL,0)),"Unknown",INDIRECT("'C'!$A$"&amp;MATCH($E2305,CL,0)+1)))</f>
        <v/>
      </c>
      <c r="T2305" s="221" t="str">
        <f aca="true">IF(B2305="","",IF(ISERROR(MATCH($J2305,SorP!$B$1:$B$6279,0)),"",INDIRECT("'SorP'!$A$"&amp;MATCH($S2305&amp;$J2305,SorP!C:C,0))))</f>
        <v/>
      </c>
      <c r="U2305" s="222"/>
      <c r="V2305" s="223" t="e">
        <f aca="false">IF(C2305="",NA(),IF(OR(C2305="Smelter not listed",C2305="Smelter not yet identified"),MATCH($B2305&amp;$D2305,'Smelter Look-up'!$J:$J,0),MATCH($B2305&amp;$C2305,'Smelter Look-up'!$J:$J,0)))</f>
        <v>#N/A</v>
      </c>
      <c r="X2305" s="179" t="n">
        <f aca="false">IF(AND(C2305="Smelter not listed",OR(LEN(D2305)=0,LEN(E2305)=0)),1,0)</f>
        <v>0</v>
      </c>
      <c r="AB2305" s="224" t="str">
        <f aca="false">B2305&amp;C2305</f>
        <v/>
      </c>
    </row>
    <row r="2306" s="179" customFormat="true" ht="20.25" hidden="false" customHeight="false" outlineLevel="0" collapsed="false">
      <c r="A2306" s="221"/>
      <c r="B2306" s="211" t="str">
        <f aca="false">IF(LEN(A2306)=0,"",INDEX('Smelter Look-up'!$A:$A,MATCH($A2306,'Smelter Look-up'!$E:$E,0)))</f>
        <v/>
      </c>
      <c r="C2306" s="212" t="str">
        <f aca="false">IF(LEN(A2306)=0,"",INDEX('Smelter Look-up'!$C:$C,MATCH($A2306,'Smelter Look-up'!$E:$E,0)))</f>
        <v/>
      </c>
      <c r="D2306" s="213"/>
      <c r="E2306" s="211" t="str">
        <f aca="true">IF(ISERROR($V2306),"",OFFSET('Smelter Look-up'!$D$4,$V2306-4,0)&amp;"")</f>
        <v/>
      </c>
      <c r="F2306" s="214" t="str">
        <f aca="true">IF(ISERROR($V2306),"",OFFSET('Smelter Look-up'!$E$4,$V2306-4,0))</f>
        <v/>
      </c>
      <c r="G2306" s="214" t="str">
        <f aca="true">IF(C2306=$X$4,IF(ISERROR($V2306),"Enter smelter details","RMI"),IF(ISERROR($V2306),"",OFFSET('Smelter Look-up'!$F$4,$V2306-4,0)))</f>
        <v/>
      </c>
      <c r="H2306" s="215" t="str">
        <f aca="true">IF(ISERROR($V2306),"",OFFSET('Smelter Look-up'!$G$4,$V2306-4,0))</f>
        <v/>
      </c>
      <c r="I2306" s="216" t="str">
        <f aca="true">IF(ISERROR($V2306),"",OFFSET('Smelter Look-up'!$H$4,$V2306-4,0))</f>
        <v/>
      </c>
      <c r="J2306" s="216" t="str">
        <f aca="true">IF(ISERROR($V2306),"",OFFSET('Smelter Look-up'!$I$4,$V2306-4,0))</f>
        <v/>
      </c>
      <c r="K2306" s="217"/>
      <c r="L2306" s="217"/>
      <c r="M2306" s="217"/>
      <c r="N2306" s="217"/>
      <c r="O2306" s="217"/>
      <c r="P2306" s="218"/>
      <c r="Q2306" s="219"/>
      <c r="R2306" s="220" t="str">
        <f aca="true">IF(ISERROR($V2306),"",OFFSET('Smelter Look-up'!$C$4,$V2306-4,0)&amp;"")</f>
        <v/>
      </c>
      <c r="S2306" s="221" t="str">
        <f aca="true">IF(B2306="","",IF(ISERROR(MATCH($E2306,CL,0)),"Unknown",INDIRECT("'C'!$A$"&amp;MATCH($E2306,CL,0)+1)))</f>
        <v/>
      </c>
      <c r="T2306" s="221" t="str">
        <f aca="true">IF(B2306="","",IF(ISERROR(MATCH($J2306,SorP!$B$1:$B$6279,0)),"",INDIRECT("'SorP'!$A$"&amp;MATCH($S2306&amp;$J2306,SorP!C:C,0))))</f>
        <v/>
      </c>
      <c r="U2306" s="222"/>
      <c r="V2306" s="223" t="e">
        <f aca="false">IF(C2306="",NA(),IF(OR(C2306="Smelter not listed",C2306="Smelter not yet identified"),MATCH($B2306&amp;$D2306,'Smelter Look-up'!$J:$J,0),MATCH($B2306&amp;$C2306,'Smelter Look-up'!$J:$J,0)))</f>
        <v>#N/A</v>
      </c>
      <c r="X2306" s="179" t="n">
        <f aca="false">IF(AND(C2306="Smelter not listed",OR(LEN(D2306)=0,LEN(E2306)=0)),1,0)</f>
        <v>0</v>
      </c>
      <c r="AB2306" s="224" t="str">
        <f aca="false">B2306&amp;C2306</f>
        <v/>
      </c>
    </row>
    <row r="2307" s="179" customFormat="true" ht="20.25" hidden="false" customHeight="false" outlineLevel="0" collapsed="false">
      <c r="A2307" s="221"/>
      <c r="B2307" s="211" t="str">
        <f aca="false">IF(LEN(A2307)=0,"",INDEX('Smelter Look-up'!$A:$A,MATCH($A2307,'Smelter Look-up'!$E:$E,0)))</f>
        <v/>
      </c>
      <c r="C2307" s="212" t="str">
        <f aca="false">IF(LEN(A2307)=0,"",INDEX('Smelter Look-up'!$C:$C,MATCH($A2307,'Smelter Look-up'!$E:$E,0)))</f>
        <v/>
      </c>
      <c r="D2307" s="213"/>
      <c r="E2307" s="211" t="str">
        <f aca="true">IF(ISERROR($V2307),"",OFFSET('Smelter Look-up'!$D$4,$V2307-4,0)&amp;"")</f>
        <v/>
      </c>
      <c r="F2307" s="214" t="str">
        <f aca="true">IF(ISERROR($V2307),"",OFFSET('Smelter Look-up'!$E$4,$V2307-4,0))</f>
        <v/>
      </c>
      <c r="G2307" s="214" t="str">
        <f aca="true">IF(C2307=$X$4,IF(ISERROR($V2307),"Enter smelter details","RMI"),IF(ISERROR($V2307),"",OFFSET('Smelter Look-up'!$F$4,$V2307-4,0)))</f>
        <v/>
      </c>
      <c r="H2307" s="215" t="str">
        <f aca="true">IF(ISERROR($V2307),"",OFFSET('Smelter Look-up'!$G$4,$V2307-4,0))</f>
        <v/>
      </c>
      <c r="I2307" s="216" t="str">
        <f aca="true">IF(ISERROR($V2307),"",OFFSET('Smelter Look-up'!$H$4,$V2307-4,0))</f>
        <v/>
      </c>
      <c r="J2307" s="216" t="str">
        <f aca="true">IF(ISERROR($V2307),"",OFFSET('Smelter Look-up'!$I$4,$V2307-4,0))</f>
        <v/>
      </c>
      <c r="K2307" s="217"/>
      <c r="L2307" s="217"/>
      <c r="M2307" s="217"/>
      <c r="N2307" s="217"/>
      <c r="O2307" s="217"/>
      <c r="P2307" s="218"/>
      <c r="Q2307" s="219"/>
      <c r="R2307" s="220" t="str">
        <f aca="true">IF(ISERROR($V2307),"",OFFSET('Smelter Look-up'!$C$4,$V2307-4,0)&amp;"")</f>
        <v/>
      </c>
      <c r="S2307" s="221" t="str">
        <f aca="true">IF(B2307="","",IF(ISERROR(MATCH($E2307,CL,0)),"Unknown",INDIRECT("'C'!$A$"&amp;MATCH($E2307,CL,0)+1)))</f>
        <v/>
      </c>
      <c r="T2307" s="221" t="str">
        <f aca="true">IF(B2307="","",IF(ISERROR(MATCH($J2307,SorP!$B$1:$B$6279,0)),"",INDIRECT("'SorP'!$A$"&amp;MATCH($S2307&amp;$J2307,SorP!C:C,0))))</f>
        <v/>
      </c>
      <c r="U2307" s="222"/>
      <c r="V2307" s="223" t="e">
        <f aca="false">IF(C2307="",NA(),IF(OR(C2307="Smelter not listed",C2307="Smelter not yet identified"),MATCH($B2307&amp;$D2307,'Smelter Look-up'!$J:$J,0),MATCH($B2307&amp;$C2307,'Smelter Look-up'!$J:$J,0)))</f>
        <v>#N/A</v>
      </c>
      <c r="X2307" s="179" t="n">
        <f aca="false">IF(AND(C2307="Smelter not listed",OR(LEN(D2307)=0,LEN(E2307)=0)),1,0)</f>
        <v>0</v>
      </c>
      <c r="AB2307" s="224" t="str">
        <f aca="false">B2307&amp;C2307</f>
        <v/>
      </c>
    </row>
    <row r="2308" s="179" customFormat="true" ht="20.25" hidden="false" customHeight="false" outlineLevel="0" collapsed="false">
      <c r="A2308" s="221"/>
      <c r="B2308" s="211" t="str">
        <f aca="false">IF(LEN(A2308)=0,"",INDEX('Smelter Look-up'!$A:$A,MATCH($A2308,'Smelter Look-up'!$E:$E,0)))</f>
        <v/>
      </c>
      <c r="C2308" s="212" t="str">
        <f aca="false">IF(LEN(A2308)=0,"",INDEX('Smelter Look-up'!$C:$C,MATCH($A2308,'Smelter Look-up'!$E:$E,0)))</f>
        <v/>
      </c>
      <c r="D2308" s="213"/>
      <c r="E2308" s="211" t="str">
        <f aca="true">IF(ISERROR($V2308),"",OFFSET('Smelter Look-up'!$D$4,$V2308-4,0)&amp;"")</f>
        <v/>
      </c>
      <c r="F2308" s="214" t="str">
        <f aca="true">IF(ISERROR($V2308),"",OFFSET('Smelter Look-up'!$E$4,$V2308-4,0))</f>
        <v/>
      </c>
      <c r="G2308" s="214" t="str">
        <f aca="true">IF(C2308=$X$4,IF(ISERROR($V2308),"Enter smelter details","RMI"),IF(ISERROR($V2308),"",OFFSET('Smelter Look-up'!$F$4,$V2308-4,0)))</f>
        <v/>
      </c>
      <c r="H2308" s="215" t="str">
        <f aca="true">IF(ISERROR($V2308),"",OFFSET('Smelter Look-up'!$G$4,$V2308-4,0))</f>
        <v/>
      </c>
      <c r="I2308" s="216" t="str">
        <f aca="true">IF(ISERROR($V2308),"",OFFSET('Smelter Look-up'!$H$4,$V2308-4,0))</f>
        <v/>
      </c>
      <c r="J2308" s="216" t="str">
        <f aca="true">IF(ISERROR($V2308),"",OFFSET('Smelter Look-up'!$I$4,$V2308-4,0))</f>
        <v/>
      </c>
      <c r="K2308" s="217"/>
      <c r="L2308" s="217"/>
      <c r="M2308" s="217"/>
      <c r="N2308" s="217"/>
      <c r="O2308" s="217"/>
      <c r="P2308" s="218"/>
      <c r="Q2308" s="219"/>
      <c r="R2308" s="220" t="str">
        <f aca="true">IF(ISERROR($V2308),"",OFFSET('Smelter Look-up'!$C$4,$V2308-4,0)&amp;"")</f>
        <v/>
      </c>
      <c r="S2308" s="221" t="str">
        <f aca="true">IF(B2308="","",IF(ISERROR(MATCH($E2308,CL,0)),"Unknown",INDIRECT("'C'!$A$"&amp;MATCH($E2308,CL,0)+1)))</f>
        <v/>
      </c>
      <c r="T2308" s="221" t="str">
        <f aca="true">IF(B2308="","",IF(ISERROR(MATCH($J2308,SorP!$B$1:$B$6279,0)),"",INDIRECT("'SorP'!$A$"&amp;MATCH($S2308&amp;$J2308,SorP!C:C,0))))</f>
        <v/>
      </c>
      <c r="U2308" s="222"/>
      <c r="V2308" s="223" t="e">
        <f aca="false">IF(C2308="",NA(),IF(OR(C2308="Smelter not listed",C2308="Smelter not yet identified"),MATCH($B2308&amp;$D2308,'Smelter Look-up'!$J:$J,0),MATCH($B2308&amp;$C2308,'Smelter Look-up'!$J:$J,0)))</f>
        <v>#N/A</v>
      </c>
      <c r="X2308" s="179" t="n">
        <f aca="false">IF(AND(C2308="Smelter not listed",OR(LEN(D2308)=0,LEN(E2308)=0)),1,0)</f>
        <v>0</v>
      </c>
      <c r="AB2308" s="224" t="str">
        <f aca="false">B2308&amp;C2308</f>
        <v/>
      </c>
    </row>
    <row r="2309" s="179" customFormat="true" ht="20.25" hidden="false" customHeight="false" outlineLevel="0" collapsed="false">
      <c r="A2309" s="221"/>
      <c r="B2309" s="211" t="str">
        <f aca="false">IF(LEN(A2309)=0,"",INDEX('Smelter Look-up'!$A:$A,MATCH($A2309,'Smelter Look-up'!$E:$E,0)))</f>
        <v/>
      </c>
      <c r="C2309" s="212" t="str">
        <f aca="false">IF(LEN(A2309)=0,"",INDEX('Smelter Look-up'!$C:$C,MATCH($A2309,'Smelter Look-up'!$E:$E,0)))</f>
        <v/>
      </c>
      <c r="D2309" s="213"/>
      <c r="E2309" s="211" t="str">
        <f aca="true">IF(ISERROR($V2309),"",OFFSET('Smelter Look-up'!$D$4,$V2309-4,0)&amp;"")</f>
        <v/>
      </c>
      <c r="F2309" s="214" t="str">
        <f aca="true">IF(ISERROR($V2309),"",OFFSET('Smelter Look-up'!$E$4,$V2309-4,0))</f>
        <v/>
      </c>
      <c r="G2309" s="214" t="str">
        <f aca="true">IF(C2309=$X$4,IF(ISERROR($V2309),"Enter smelter details","RMI"),IF(ISERROR($V2309),"",OFFSET('Smelter Look-up'!$F$4,$V2309-4,0)))</f>
        <v/>
      </c>
      <c r="H2309" s="215" t="str">
        <f aca="true">IF(ISERROR($V2309),"",OFFSET('Smelter Look-up'!$G$4,$V2309-4,0))</f>
        <v/>
      </c>
      <c r="I2309" s="216" t="str">
        <f aca="true">IF(ISERROR($V2309),"",OFFSET('Smelter Look-up'!$H$4,$V2309-4,0))</f>
        <v/>
      </c>
      <c r="J2309" s="216" t="str">
        <f aca="true">IF(ISERROR($V2309),"",OFFSET('Smelter Look-up'!$I$4,$V2309-4,0))</f>
        <v/>
      </c>
      <c r="K2309" s="217"/>
      <c r="L2309" s="217"/>
      <c r="M2309" s="217"/>
      <c r="N2309" s="217"/>
      <c r="O2309" s="217"/>
      <c r="P2309" s="218"/>
      <c r="Q2309" s="219"/>
      <c r="R2309" s="220" t="str">
        <f aca="true">IF(ISERROR($V2309),"",OFFSET('Smelter Look-up'!$C$4,$V2309-4,0)&amp;"")</f>
        <v/>
      </c>
      <c r="S2309" s="221" t="str">
        <f aca="true">IF(B2309="","",IF(ISERROR(MATCH($E2309,CL,0)),"Unknown",INDIRECT("'C'!$A$"&amp;MATCH($E2309,CL,0)+1)))</f>
        <v/>
      </c>
      <c r="T2309" s="221" t="str">
        <f aca="true">IF(B2309="","",IF(ISERROR(MATCH($J2309,SorP!$B$1:$B$6279,0)),"",INDIRECT("'SorP'!$A$"&amp;MATCH($S2309&amp;$J2309,SorP!C:C,0))))</f>
        <v/>
      </c>
      <c r="U2309" s="222"/>
      <c r="V2309" s="223" t="e">
        <f aca="false">IF(C2309="",NA(),IF(OR(C2309="Smelter not listed",C2309="Smelter not yet identified"),MATCH($B2309&amp;$D2309,'Smelter Look-up'!$J:$J,0),MATCH($B2309&amp;$C2309,'Smelter Look-up'!$J:$J,0)))</f>
        <v>#N/A</v>
      </c>
      <c r="X2309" s="179" t="n">
        <f aca="false">IF(AND(C2309="Smelter not listed",OR(LEN(D2309)=0,LEN(E2309)=0)),1,0)</f>
        <v>0</v>
      </c>
      <c r="AB2309" s="224" t="str">
        <f aca="false">B2309&amp;C2309</f>
        <v/>
      </c>
    </row>
    <row r="2310" s="179" customFormat="true" ht="20.25" hidden="false" customHeight="false" outlineLevel="0" collapsed="false">
      <c r="A2310" s="221"/>
      <c r="B2310" s="211" t="str">
        <f aca="false">IF(LEN(A2310)=0,"",INDEX('Smelter Look-up'!$A:$A,MATCH($A2310,'Smelter Look-up'!$E:$E,0)))</f>
        <v/>
      </c>
      <c r="C2310" s="212" t="str">
        <f aca="false">IF(LEN(A2310)=0,"",INDEX('Smelter Look-up'!$C:$C,MATCH($A2310,'Smelter Look-up'!$E:$E,0)))</f>
        <v/>
      </c>
      <c r="D2310" s="213"/>
      <c r="E2310" s="211" t="str">
        <f aca="true">IF(ISERROR($V2310),"",OFFSET('Smelter Look-up'!$D$4,$V2310-4,0)&amp;"")</f>
        <v/>
      </c>
      <c r="F2310" s="214" t="str">
        <f aca="true">IF(ISERROR($V2310),"",OFFSET('Smelter Look-up'!$E$4,$V2310-4,0))</f>
        <v/>
      </c>
      <c r="G2310" s="214" t="str">
        <f aca="true">IF(C2310=$X$4,IF(ISERROR($V2310),"Enter smelter details","RMI"),IF(ISERROR($V2310),"",OFFSET('Smelter Look-up'!$F$4,$V2310-4,0)))</f>
        <v/>
      </c>
      <c r="H2310" s="215" t="str">
        <f aca="true">IF(ISERROR($V2310),"",OFFSET('Smelter Look-up'!$G$4,$V2310-4,0))</f>
        <v/>
      </c>
      <c r="I2310" s="216" t="str">
        <f aca="true">IF(ISERROR($V2310),"",OFFSET('Smelter Look-up'!$H$4,$V2310-4,0))</f>
        <v/>
      </c>
      <c r="J2310" s="216" t="str">
        <f aca="true">IF(ISERROR($V2310),"",OFFSET('Smelter Look-up'!$I$4,$V2310-4,0))</f>
        <v/>
      </c>
      <c r="K2310" s="217"/>
      <c r="L2310" s="217"/>
      <c r="M2310" s="217"/>
      <c r="N2310" s="217"/>
      <c r="O2310" s="217"/>
      <c r="P2310" s="218"/>
      <c r="Q2310" s="219"/>
      <c r="R2310" s="220" t="str">
        <f aca="true">IF(ISERROR($V2310),"",OFFSET('Smelter Look-up'!$C$4,$V2310-4,0)&amp;"")</f>
        <v/>
      </c>
      <c r="S2310" s="221" t="str">
        <f aca="true">IF(B2310="","",IF(ISERROR(MATCH($E2310,CL,0)),"Unknown",INDIRECT("'C'!$A$"&amp;MATCH($E2310,CL,0)+1)))</f>
        <v/>
      </c>
      <c r="T2310" s="221" t="str">
        <f aca="true">IF(B2310="","",IF(ISERROR(MATCH($J2310,SorP!$B$1:$B$6279,0)),"",INDIRECT("'SorP'!$A$"&amp;MATCH($S2310&amp;$J2310,SorP!C:C,0))))</f>
        <v/>
      </c>
      <c r="U2310" s="222"/>
      <c r="V2310" s="223" t="e">
        <f aca="false">IF(C2310="",NA(),IF(OR(C2310="Smelter not listed",C2310="Smelter not yet identified"),MATCH($B2310&amp;$D2310,'Smelter Look-up'!$J:$J,0),MATCH($B2310&amp;$C2310,'Smelter Look-up'!$J:$J,0)))</f>
        <v>#N/A</v>
      </c>
      <c r="X2310" s="179" t="n">
        <f aca="false">IF(AND(C2310="Smelter not listed",OR(LEN(D2310)=0,LEN(E2310)=0)),1,0)</f>
        <v>0</v>
      </c>
      <c r="AB2310" s="224" t="str">
        <f aca="false">B2310&amp;C2310</f>
        <v/>
      </c>
    </row>
    <row r="2311" s="179" customFormat="true" ht="20.25" hidden="false" customHeight="false" outlineLevel="0" collapsed="false">
      <c r="A2311" s="221"/>
      <c r="B2311" s="211" t="str">
        <f aca="false">IF(LEN(A2311)=0,"",INDEX('Smelter Look-up'!$A:$A,MATCH($A2311,'Smelter Look-up'!$E:$E,0)))</f>
        <v/>
      </c>
      <c r="C2311" s="212" t="str">
        <f aca="false">IF(LEN(A2311)=0,"",INDEX('Smelter Look-up'!$C:$C,MATCH($A2311,'Smelter Look-up'!$E:$E,0)))</f>
        <v/>
      </c>
      <c r="D2311" s="213"/>
      <c r="E2311" s="211" t="str">
        <f aca="true">IF(ISERROR($V2311),"",OFFSET('Smelter Look-up'!$D$4,$V2311-4,0)&amp;"")</f>
        <v/>
      </c>
      <c r="F2311" s="214" t="str">
        <f aca="true">IF(ISERROR($V2311),"",OFFSET('Smelter Look-up'!$E$4,$V2311-4,0))</f>
        <v/>
      </c>
      <c r="G2311" s="214" t="str">
        <f aca="true">IF(C2311=$X$4,IF(ISERROR($V2311),"Enter smelter details","RMI"),IF(ISERROR($V2311),"",OFFSET('Smelter Look-up'!$F$4,$V2311-4,0)))</f>
        <v/>
      </c>
      <c r="H2311" s="215" t="str">
        <f aca="true">IF(ISERROR($V2311),"",OFFSET('Smelter Look-up'!$G$4,$V2311-4,0))</f>
        <v/>
      </c>
      <c r="I2311" s="216" t="str">
        <f aca="true">IF(ISERROR($V2311),"",OFFSET('Smelter Look-up'!$H$4,$V2311-4,0))</f>
        <v/>
      </c>
      <c r="J2311" s="216" t="str">
        <f aca="true">IF(ISERROR($V2311),"",OFFSET('Smelter Look-up'!$I$4,$V2311-4,0))</f>
        <v/>
      </c>
      <c r="K2311" s="217"/>
      <c r="L2311" s="217"/>
      <c r="M2311" s="217"/>
      <c r="N2311" s="217"/>
      <c r="O2311" s="217"/>
      <c r="P2311" s="218"/>
      <c r="Q2311" s="219"/>
      <c r="R2311" s="220" t="str">
        <f aca="true">IF(ISERROR($V2311),"",OFFSET('Smelter Look-up'!$C$4,$V2311-4,0)&amp;"")</f>
        <v/>
      </c>
      <c r="S2311" s="221" t="str">
        <f aca="true">IF(B2311="","",IF(ISERROR(MATCH($E2311,CL,0)),"Unknown",INDIRECT("'C'!$A$"&amp;MATCH($E2311,CL,0)+1)))</f>
        <v/>
      </c>
      <c r="T2311" s="221" t="str">
        <f aca="true">IF(B2311="","",IF(ISERROR(MATCH($J2311,SorP!$B$1:$B$6279,0)),"",INDIRECT("'SorP'!$A$"&amp;MATCH($S2311&amp;$J2311,SorP!C:C,0))))</f>
        <v/>
      </c>
      <c r="U2311" s="222"/>
      <c r="V2311" s="223" t="e">
        <f aca="false">IF(C2311="",NA(),IF(OR(C2311="Smelter not listed",C2311="Smelter not yet identified"),MATCH($B2311&amp;$D2311,'Smelter Look-up'!$J:$J,0),MATCH($B2311&amp;$C2311,'Smelter Look-up'!$J:$J,0)))</f>
        <v>#N/A</v>
      </c>
      <c r="X2311" s="179" t="n">
        <f aca="false">IF(AND(C2311="Smelter not listed",OR(LEN(D2311)=0,LEN(E2311)=0)),1,0)</f>
        <v>0</v>
      </c>
      <c r="AB2311" s="224" t="str">
        <f aca="false">B2311&amp;C2311</f>
        <v/>
      </c>
    </row>
    <row r="2312" s="179" customFormat="true" ht="20.25" hidden="false" customHeight="false" outlineLevel="0" collapsed="false">
      <c r="A2312" s="221"/>
      <c r="B2312" s="211" t="str">
        <f aca="false">IF(LEN(A2312)=0,"",INDEX('Smelter Look-up'!$A:$A,MATCH($A2312,'Smelter Look-up'!$E:$E,0)))</f>
        <v/>
      </c>
      <c r="C2312" s="212" t="str">
        <f aca="false">IF(LEN(A2312)=0,"",INDEX('Smelter Look-up'!$C:$C,MATCH($A2312,'Smelter Look-up'!$E:$E,0)))</f>
        <v/>
      </c>
      <c r="D2312" s="213"/>
      <c r="E2312" s="211" t="str">
        <f aca="true">IF(ISERROR($V2312),"",OFFSET('Smelter Look-up'!$D$4,$V2312-4,0)&amp;"")</f>
        <v/>
      </c>
      <c r="F2312" s="214" t="str">
        <f aca="true">IF(ISERROR($V2312),"",OFFSET('Smelter Look-up'!$E$4,$V2312-4,0))</f>
        <v/>
      </c>
      <c r="G2312" s="214" t="str">
        <f aca="true">IF(C2312=$X$4,IF(ISERROR($V2312),"Enter smelter details","RMI"),IF(ISERROR($V2312),"",OFFSET('Smelter Look-up'!$F$4,$V2312-4,0)))</f>
        <v/>
      </c>
      <c r="H2312" s="215" t="str">
        <f aca="true">IF(ISERROR($V2312),"",OFFSET('Smelter Look-up'!$G$4,$V2312-4,0))</f>
        <v/>
      </c>
      <c r="I2312" s="216" t="str">
        <f aca="true">IF(ISERROR($V2312),"",OFFSET('Smelter Look-up'!$H$4,$V2312-4,0))</f>
        <v/>
      </c>
      <c r="J2312" s="216" t="str">
        <f aca="true">IF(ISERROR($V2312),"",OFFSET('Smelter Look-up'!$I$4,$V2312-4,0))</f>
        <v/>
      </c>
      <c r="K2312" s="217"/>
      <c r="L2312" s="217"/>
      <c r="M2312" s="217"/>
      <c r="N2312" s="217"/>
      <c r="O2312" s="217"/>
      <c r="P2312" s="218"/>
      <c r="Q2312" s="219"/>
      <c r="R2312" s="220" t="str">
        <f aca="true">IF(ISERROR($V2312),"",OFFSET('Smelter Look-up'!$C$4,$V2312-4,0)&amp;"")</f>
        <v/>
      </c>
      <c r="S2312" s="221" t="str">
        <f aca="true">IF(B2312="","",IF(ISERROR(MATCH($E2312,CL,0)),"Unknown",INDIRECT("'C'!$A$"&amp;MATCH($E2312,CL,0)+1)))</f>
        <v/>
      </c>
      <c r="T2312" s="221" t="str">
        <f aca="true">IF(B2312="","",IF(ISERROR(MATCH($J2312,SorP!$B$1:$B$6279,0)),"",INDIRECT("'SorP'!$A$"&amp;MATCH($S2312&amp;$J2312,SorP!C:C,0))))</f>
        <v/>
      </c>
      <c r="U2312" s="222"/>
      <c r="V2312" s="223" t="e">
        <f aca="false">IF(C2312="",NA(),IF(OR(C2312="Smelter not listed",C2312="Smelter not yet identified"),MATCH($B2312&amp;$D2312,'Smelter Look-up'!$J:$J,0),MATCH($B2312&amp;$C2312,'Smelter Look-up'!$J:$J,0)))</f>
        <v>#N/A</v>
      </c>
      <c r="X2312" s="179" t="n">
        <f aca="false">IF(AND(C2312="Smelter not listed",OR(LEN(D2312)=0,LEN(E2312)=0)),1,0)</f>
        <v>0</v>
      </c>
      <c r="AB2312" s="224" t="str">
        <f aca="false">B2312&amp;C2312</f>
        <v/>
      </c>
    </row>
    <row r="2313" s="179" customFormat="true" ht="20.25" hidden="false" customHeight="false" outlineLevel="0" collapsed="false">
      <c r="A2313" s="221"/>
      <c r="B2313" s="211" t="str">
        <f aca="false">IF(LEN(A2313)=0,"",INDEX('Smelter Look-up'!$A:$A,MATCH($A2313,'Smelter Look-up'!$E:$E,0)))</f>
        <v/>
      </c>
      <c r="C2313" s="212" t="str">
        <f aca="false">IF(LEN(A2313)=0,"",INDEX('Smelter Look-up'!$C:$C,MATCH($A2313,'Smelter Look-up'!$E:$E,0)))</f>
        <v/>
      </c>
      <c r="D2313" s="213"/>
      <c r="E2313" s="211" t="str">
        <f aca="true">IF(ISERROR($V2313),"",OFFSET('Smelter Look-up'!$D$4,$V2313-4,0)&amp;"")</f>
        <v/>
      </c>
      <c r="F2313" s="214" t="str">
        <f aca="true">IF(ISERROR($V2313),"",OFFSET('Smelter Look-up'!$E$4,$V2313-4,0))</f>
        <v/>
      </c>
      <c r="G2313" s="214" t="str">
        <f aca="true">IF(C2313=$X$4,IF(ISERROR($V2313),"Enter smelter details","RMI"),IF(ISERROR($V2313),"",OFFSET('Smelter Look-up'!$F$4,$V2313-4,0)))</f>
        <v/>
      </c>
      <c r="H2313" s="215" t="str">
        <f aca="true">IF(ISERROR($V2313),"",OFFSET('Smelter Look-up'!$G$4,$V2313-4,0))</f>
        <v/>
      </c>
      <c r="I2313" s="216" t="str">
        <f aca="true">IF(ISERROR($V2313),"",OFFSET('Smelter Look-up'!$H$4,$V2313-4,0))</f>
        <v/>
      </c>
      <c r="J2313" s="216" t="str">
        <f aca="true">IF(ISERROR($V2313),"",OFFSET('Smelter Look-up'!$I$4,$V2313-4,0))</f>
        <v/>
      </c>
      <c r="K2313" s="217"/>
      <c r="L2313" s="217"/>
      <c r="M2313" s="217"/>
      <c r="N2313" s="217"/>
      <c r="O2313" s="217"/>
      <c r="P2313" s="218"/>
      <c r="Q2313" s="219"/>
      <c r="R2313" s="220" t="str">
        <f aca="true">IF(ISERROR($V2313),"",OFFSET('Smelter Look-up'!$C$4,$V2313-4,0)&amp;"")</f>
        <v/>
      </c>
      <c r="S2313" s="221" t="str">
        <f aca="true">IF(B2313="","",IF(ISERROR(MATCH($E2313,CL,0)),"Unknown",INDIRECT("'C'!$A$"&amp;MATCH($E2313,CL,0)+1)))</f>
        <v/>
      </c>
      <c r="T2313" s="221" t="str">
        <f aca="true">IF(B2313="","",IF(ISERROR(MATCH($J2313,SorP!$B$1:$B$6279,0)),"",INDIRECT("'SorP'!$A$"&amp;MATCH($S2313&amp;$J2313,SorP!C:C,0))))</f>
        <v/>
      </c>
      <c r="U2313" s="222"/>
      <c r="V2313" s="223" t="e">
        <f aca="false">IF(C2313="",NA(),IF(OR(C2313="Smelter not listed",C2313="Smelter not yet identified"),MATCH($B2313&amp;$D2313,'Smelter Look-up'!$J:$J,0),MATCH($B2313&amp;$C2313,'Smelter Look-up'!$J:$J,0)))</f>
        <v>#N/A</v>
      </c>
      <c r="X2313" s="179" t="n">
        <f aca="false">IF(AND(C2313="Smelter not listed",OR(LEN(D2313)=0,LEN(E2313)=0)),1,0)</f>
        <v>0</v>
      </c>
      <c r="AB2313" s="224" t="str">
        <f aca="false">B2313&amp;C2313</f>
        <v/>
      </c>
    </row>
    <row r="2314" s="179" customFormat="true" ht="20.25" hidden="false" customHeight="false" outlineLevel="0" collapsed="false">
      <c r="A2314" s="221"/>
      <c r="B2314" s="211" t="str">
        <f aca="false">IF(LEN(A2314)=0,"",INDEX('Smelter Look-up'!$A:$A,MATCH($A2314,'Smelter Look-up'!$E:$E,0)))</f>
        <v/>
      </c>
      <c r="C2314" s="212" t="str">
        <f aca="false">IF(LEN(A2314)=0,"",INDEX('Smelter Look-up'!$C:$C,MATCH($A2314,'Smelter Look-up'!$E:$E,0)))</f>
        <v/>
      </c>
      <c r="D2314" s="213"/>
      <c r="E2314" s="211" t="str">
        <f aca="true">IF(ISERROR($V2314),"",OFFSET('Smelter Look-up'!$D$4,$V2314-4,0)&amp;"")</f>
        <v/>
      </c>
      <c r="F2314" s="214" t="str">
        <f aca="true">IF(ISERROR($V2314),"",OFFSET('Smelter Look-up'!$E$4,$V2314-4,0))</f>
        <v/>
      </c>
      <c r="G2314" s="214" t="str">
        <f aca="true">IF(C2314=$X$4,IF(ISERROR($V2314),"Enter smelter details","RMI"),IF(ISERROR($V2314),"",OFFSET('Smelter Look-up'!$F$4,$V2314-4,0)))</f>
        <v/>
      </c>
      <c r="H2314" s="215" t="str">
        <f aca="true">IF(ISERROR($V2314),"",OFFSET('Smelter Look-up'!$G$4,$V2314-4,0))</f>
        <v/>
      </c>
      <c r="I2314" s="216" t="str">
        <f aca="true">IF(ISERROR($V2314),"",OFFSET('Smelter Look-up'!$H$4,$V2314-4,0))</f>
        <v/>
      </c>
      <c r="J2314" s="216" t="str">
        <f aca="true">IF(ISERROR($V2314),"",OFFSET('Smelter Look-up'!$I$4,$V2314-4,0))</f>
        <v/>
      </c>
      <c r="K2314" s="217"/>
      <c r="L2314" s="217"/>
      <c r="M2314" s="217"/>
      <c r="N2314" s="217"/>
      <c r="O2314" s="217"/>
      <c r="P2314" s="218"/>
      <c r="Q2314" s="219"/>
      <c r="R2314" s="220" t="str">
        <f aca="true">IF(ISERROR($V2314),"",OFFSET('Smelter Look-up'!$C$4,$V2314-4,0)&amp;"")</f>
        <v/>
      </c>
      <c r="S2314" s="221" t="str">
        <f aca="true">IF(B2314="","",IF(ISERROR(MATCH($E2314,CL,0)),"Unknown",INDIRECT("'C'!$A$"&amp;MATCH($E2314,CL,0)+1)))</f>
        <v/>
      </c>
      <c r="T2314" s="221" t="str">
        <f aca="true">IF(B2314="","",IF(ISERROR(MATCH($J2314,SorP!$B$1:$B$6279,0)),"",INDIRECT("'SorP'!$A$"&amp;MATCH($S2314&amp;$J2314,SorP!C:C,0))))</f>
        <v/>
      </c>
      <c r="U2314" s="222"/>
      <c r="V2314" s="223" t="e">
        <f aca="false">IF(C2314="",NA(),IF(OR(C2314="Smelter not listed",C2314="Smelter not yet identified"),MATCH($B2314&amp;$D2314,'Smelter Look-up'!$J:$J,0),MATCH($B2314&amp;$C2314,'Smelter Look-up'!$J:$J,0)))</f>
        <v>#N/A</v>
      </c>
      <c r="X2314" s="179" t="n">
        <f aca="false">IF(AND(C2314="Smelter not listed",OR(LEN(D2314)=0,LEN(E2314)=0)),1,0)</f>
        <v>0</v>
      </c>
      <c r="AB2314" s="224" t="str">
        <f aca="false">B2314&amp;C2314</f>
        <v/>
      </c>
    </row>
    <row r="2315" s="179" customFormat="true" ht="20.25" hidden="false" customHeight="false" outlineLevel="0" collapsed="false">
      <c r="A2315" s="221"/>
      <c r="B2315" s="211" t="str">
        <f aca="false">IF(LEN(A2315)=0,"",INDEX('Smelter Look-up'!$A:$A,MATCH($A2315,'Smelter Look-up'!$E:$E,0)))</f>
        <v/>
      </c>
      <c r="C2315" s="212" t="str">
        <f aca="false">IF(LEN(A2315)=0,"",INDEX('Smelter Look-up'!$C:$C,MATCH($A2315,'Smelter Look-up'!$E:$E,0)))</f>
        <v/>
      </c>
      <c r="D2315" s="213"/>
      <c r="E2315" s="211" t="str">
        <f aca="true">IF(ISERROR($V2315),"",OFFSET('Smelter Look-up'!$D$4,$V2315-4,0)&amp;"")</f>
        <v/>
      </c>
      <c r="F2315" s="214" t="str">
        <f aca="true">IF(ISERROR($V2315),"",OFFSET('Smelter Look-up'!$E$4,$V2315-4,0))</f>
        <v/>
      </c>
      <c r="G2315" s="214" t="str">
        <f aca="true">IF(C2315=$X$4,IF(ISERROR($V2315),"Enter smelter details","RMI"),IF(ISERROR($V2315),"",OFFSET('Smelter Look-up'!$F$4,$V2315-4,0)))</f>
        <v/>
      </c>
      <c r="H2315" s="215" t="str">
        <f aca="true">IF(ISERROR($V2315),"",OFFSET('Smelter Look-up'!$G$4,$V2315-4,0))</f>
        <v/>
      </c>
      <c r="I2315" s="216" t="str">
        <f aca="true">IF(ISERROR($V2315),"",OFFSET('Smelter Look-up'!$H$4,$V2315-4,0))</f>
        <v/>
      </c>
      <c r="J2315" s="216" t="str">
        <f aca="true">IF(ISERROR($V2315),"",OFFSET('Smelter Look-up'!$I$4,$V2315-4,0))</f>
        <v/>
      </c>
      <c r="K2315" s="217"/>
      <c r="L2315" s="217"/>
      <c r="M2315" s="217"/>
      <c r="N2315" s="217"/>
      <c r="O2315" s="217"/>
      <c r="P2315" s="218"/>
      <c r="Q2315" s="219"/>
      <c r="R2315" s="220" t="str">
        <f aca="true">IF(ISERROR($V2315),"",OFFSET('Smelter Look-up'!$C$4,$V2315-4,0)&amp;"")</f>
        <v/>
      </c>
      <c r="S2315" s="221" t="str">
        <f aca="true">IF(B2315="","",IF(ISERROR(MATCH($E2315,CL,0)),"Unknown",INDIRECT("'C'!$A$"&amp;MATCH($E2315,CL,0)+1)))</f>
        <v/>
      </c>
      <c r="T2315" s="221" t="str">
        <f aca="true">IF(B2315="","",IF(ISERROR(MATCH($J2315,SorP!$B$1:$B$6279,0)),"",INDIRECT("'SorP'!$A$"&amp;MATCH($S2315&amp;$J2315,SorP!C:C,0))))</f>
        <v/>
      </c>
      <c r="U2315" s="222"/>
      <c r="V2315" s="223" t="e">
        <f aca="false">IF(C2315="",NA(),IF(OR(C2315="Smelter not listed",C2315="Smelter not yet identified"),MATCH($B2315&amp;$D2315,'Smelter Look-up'!$J:$J,0),MATCH($B2315&amp;$C2315,'Smelter Look-up'!$J:$J,0)))</f>
        <v>#N/A</v>
      </c>
      <c r="X2315" s="179" t="n">
        <f aca="false">IF(AND(C2315="Smelter not listed",OR(LEN(D2315)=0,LEN(E2315)=0)),1,0)</f>
        <v>0</v>
      </c>
      <c r="AB2315" s="224" t="str">
        <f aca="false">B2315&amp;C2315</f>
        <v/>
      </c>
    </row>
    <row r="2316" s="179" customFormat="true" ht="20.25" hidden="false" customHeight="false" outlineLevel="0" collapsed="false">
      <c r="A2316" s="221"/>
      <c r="B2316" s="211" t="str">
        <f aca="false">IF(LEN(A2316)=0,"",INDEX('Smelter Look-up'!$A:$A,MATCH($A2316,'Smelter Look-up'!$E:$E,0)))</f>
        <v/>
      </c>
      <c r="C2316" s="212" t="str">
        <f aca="false">IF(LEN(A2316)=0,"",INDEX('Smelter Look-up'!$C:$C,MATCH($A2316,'Smelter Look-up'!$E:$E,0)))</f>
        <v/>
      </c>
      <c r="D2316" s="213"/>
      <c r="E2316" s="211" t="str">
        <f aca="true">IF(ISERROR($V2316),"",OFFSET('Smelter Look-up'!$D$4,$V2316-4,0)&amp;"")</f>
        <v/>
      </c>
      <c r="F2316" s="214" t="str">
        <f aca="true">IF(ISERROR($V2316),"",OFFSET('Smelter Look-up'!$E$4,$V2316-4,0))</f>
        <v/>
      </c>
      <c r="G2316" s="214" t="str">
        <f aca="true">IF(C2316=$X$4,IF(ISERROR($V2316),"Enter smelter details","RMI"),IF(ISERROR($V2316),"",OFFSET('Smelter Look-up'!$F$4,$V2316-4,0)))</f>
        <v/>
      </c>
      <c r="H2316" s="215" t="str">
        <f aca="true">IF(ISERROR($V2316),"",OFFSET('Smelter Look-up'!$G$4,$V2316-4,0))</f>
        <v/>
      </c>
      <c r="I2316" s="216" t="str">
        <f aca="true">IF(ISERROR($V2316),"",OFFSET('Smelter Look-up'!$H$4,$V2316-4,0))</f>
        <v/>
      </c>
      <c r="J2316" s="216" t="str">
        <f aca="true">IF(ISERROR($V2316),"",OFFSET('Smelter Look-up'!$I$4,$V2316-4,0))</f>
        <v/>
      </c>
      <c r="K2316" s="217"/>
      <c r="L2316" s="217"/>
      <c r="M2316" s="217"/>
      <c r="N2316" s="217"/>
      <c r="O2316" s="217"/>
      <c r="P2316" s="218"/>
      <c r="Q2316" s="219"/>
      <c r="R2316" s="220" t="str">
        <f aca="true">IF(ISERROR($V2316),"",OFFSET('Smelter Look-up'!$C$4,$V2316-4,0)&amp;"")</f>
        <v/>
      </c>
      <c r="S2316" s="221" t="str">
        <f aca="true">IF(B2316="","",IF(ISERROR(MATCH($E2316,CL,0)),"Unknown",INDIRECT("'C'!$A$"&amp;MATCH($E2316,CL,0)+1)))</f>
        <v/>
      </c>
      <c r="T2316" s="221" t="str">
        <f aca="true">IF(B2316="","",IF(ISERROR(MATCH($J2316,SorP!$B$1:$B$6279,0)),"",INDIRECT("'SorP'!$A$"&amp;MATCH($S2316&amp;$J2316,SorP!C:C,0))))</f>
        <v/>
      </c>
      <c r="U2316" s="222"/>
      <c r="V2316" s="223" t="e">
        <f aca="false">IF(C2316="",NA(),IF(OR(C2316="Smelter not listed",C2316="Smelter not yet identified"),MATCH($B2316&amp;$D2316,'Smelter Look-up'!$J:$J,0),MATCH($B2316&amp;$C2316,'Smelter Look-up'!$J:$J,0)))</f>
        <v>#N/A</v>
      </c>
      <c r="X2316" s="179" t="n">
        <f aca="false">IF(AND(C2316="Smelter not listed",OR(LEN(D2316)=0,LEN(E2316)=0)),1,0)</f>
        <v>0</v>
      </c>
      <c r="AB2316" s="224" t="str">
        <f aca="false">B2316&amp;C2316</f>
        <v/>
      </c>
    </row>
    <row r="2317" s="179" customFormat="true" ht="20.25" hidden="false" customHeight="false" outlineLevel="0" collapsed="false">
      <c r="A2317" s="221"/>
      <c r="B2317" s="211" t="str">
        <f aca="false">IF(LEN(A2317)=0,"",INDEX('Smelter Look-up'!$A:$A,MATCH($A2317,'Smelter Look-up'!$E:$E,0)))</f>
        <v/>
      </c>
      <c r="C2317" s="212" t="str">
        <f aca="false">IF(LEN(A2317)=0,"",INDEX('Smelter Look-up'!$C:$C,MATCH($A2317,'Smelter Look-up'!$E:$E,0)))</f>
        <v/>
      </c>
      <c r="D2317" s="213"/>
      <c r="E2317" s="211" t="str">
        <f aca="true">IF(ISERROR($V2317),"",OFFSET('Smelter Look-up'!$D$4,$V2317-4,0)&amp;"")</f>
        <v/>
      </c>
      <c r="F2317" s="214" t="str">
        <f aca="true">IF(ISERROR($V2317),"",OFFSET('Smelter Look-up'!$E$4,$V2317-4,0))</f>
        <v/>
      </c>
      <c r="G2317" s="214" t="str">
        <f aca="true">IF(C2317=$X$4,IF(ISERROR($V2317),"Enter smelter details","RMI"),IF(ISERROR($V2317),"",OFFSET('Smelter Look-up'!$F$4,$V2317-4,0)))</f>
        <v/>
      </c>
      <c r="H2317" s="215" t="str">
        <f aca="true">IF(ISERROR($V2317),"",OFFSET('Smelter Look-up'!$G$4,$V2317-4,0))</f>
        <v/>
      </c>
      <c r="I2317" s="216" t="str">
        <f aca="true">IF(ISERROR($V2317),"",OFFSET('Smelter Look-up'!$H$4,$V2317-4,0))</f>
        <v/>
      </c>
      <c r="J2317" s="216" t="str">
        <f aca="true">IF(ISERROR($V2317),"",OFFSET('Smelter Look-up'!$I$4,$V2317-4,0))</f>
        <v/>
      </c>
      <c r="K2317" s="217"/>
      <c r="L2317" s="217"/>
      <c r="M2317" s="217"/>
      <c r="N2317" s="217"/>
      <c r="O2317" s="217"/>
      <c r="P2317" s="218"/>
      <c r="Q2317" s="219"/>
      <c r="R2317" s="220" t="str">
        <f aca="true">IF(ISERROR($V2317),"",OFFSET('Smelter Look-up'!$C$4,$V2317-4,0)&amp;"")</f>
        <v/>
      </c>
      <c r="S2317" s="221" t="str">
        <f aca="true">IF(B2317="","",IF(ISERROR(MATCH($E2317,CL,0)),"Unknown",INDIRECT("'C'!$A$"&amp;MATCH($E2317,CL,0)+1)))</f>
        <v/>
      </c>
      <c r="T2317" s="221" t="str">
        <f aca="true">IF(B2317="","",IF(ISERROR(MATCH($J2317,SorP!$B$1:$B$6279,0)),"",INDIRECT("'SorP'!$A$"&amp;MATCH($S2317&amp;$J2317,SorP!C:C,0))))</f>
        <v/>
      </c>
      <c r="U2317" s="222"/>
      <c r="V2317" s="223" t="e">
        <f aca="false">IF(C2317="",NA(),IF(OR(C2317="Smelter not listed",C2317="Smelter not yet identified"),MATCH($B2317&amp;$D2317,'Smelter Look-up'!$J:$J,0),MATCH($B2317&amp;$C2317,'Smelter Look-up'!$J:$J,0)))</f>
        <v>#N/A</v>
      </c>
      <c r="X2317" s="179" t="n">
        <f aca="false">IF(AND(C2317="Smelter not listed",OR(LEN(D2317)=0,LEN(E2317)=0)),1,0)</f>
        <v>0</v>
      </c>
      <c r="AB2317" s="224" t="str">
        <f aca="false">B2317&amp;C2317</f>
        <v/>
      </c>
    </row>
    <row r="2318" s="179" customFormat="true" ht="20.25" hidden="false" customHeight="false" outlineLevel="0" collapsed="false">
      <c r="A2318" s="221"/>
      <c r="B2318" s="211" t="str">
        <f aca="false">IF(LEN(A2318)=0,"",INDEX('Smelter Look-up'!$A:$A,MATCH($A2318,'Smelter Look-up'!$E:$E,0)))</f>
        <v/>
      </c>
      <c r="C2318" s="212" t="str">
        <f aca="false">IF(LEN(A2318)=0,"",INDEX('Smelter Look-up'!$C:$C,MATCH($A2318,'Smelter Look-up'!$E:$E,0)))</f>
        <v/>
      </c>
      <c r="D2318" s="213"/>
      <c r="E2318" s="211" t="str">
        <f aca="true">IF(ISERROR($V2318),"",OFFSET('Smelter Look-up'!$D$4,$V2318-4,0)&amp;"")</f>
        <v/>
      </c>
      <c r="F2318" s="214" t="str">
        <f aca="true">IF(ISERROR($V2318),"",OFFSET('Smelter Look-up'!$E$4,$V2318-4,0))</f>
        <v/>
      </c>
      <c r="G2318" s="214" t="str">
        <f aca="true">IF(C2318=$X$4,IF(ISERROR($V2318),"Enter smelter details","RMI"),IF(ISERROR($V2318),"",OFFSET('Smelter Look-up'!$F$4,$V2318-4,0)))</f>
        <v/>
      </c>
      <c r="H2318" s="215" t="str">
        <f aca="true">IF(ISERROR($V2318),"",OFFSET('Smelter Look-up'!$G$4,$V2318-4,0))</f>
        <v/>
      </c>
      <c r="I2318" s="216" t="str">
        <f aca="true">IF(ISERROR($V2318),"",OFFSET('Smelter Look-up'!$H$4,$V2318-4,0))</f>
        <v/>
      </c>
      <c r="J2318" s="216" t="str">
        <f aca="true">IF(ISERROR($V2318),"",OFFSET('Smelter Look-up'!$I$4,$V2318-4,0))</f>
        <v/>
      </c>
      <c r="K2318" s="217"/>
      <c r="L2318" s="217"/>
      <c r="M2318" s="217"/>
      <c r="N2318" s="217"/>
      <c r="O2318" s="217"/>
      <c r="P2318" s="218"/>
      <c r="Q2318" s="219"/>
      <c r="R2318" s="220" t="str">
        <f aca="true">IF(ISERROR($V2318),"",OFFSET('Smelter Look-up'!$C$4,$V2318-4,0)&amp;"")</f>
        <v/>
      </c>
      <c r="S2318" s="221" t="str">
        <f aca="true">IF(B2318="","",IF(ISERROR(MATCH($E2318,CL,0)),"Unknown",INDIRECT("'C'!$A$"&amp;MATCH($E2318,CL,0)+1)))</f>
        <v/>
      </c>
      <c r="T2318" s="221" t="str">
        <f aca="true">IF(B2318="","",IF(ISERROR(MATCH($J2318,SorP!$B$1:$B$6279,0)),"",INDIRECT("'SorP'!$A$"&amp;MATCH($S2318&amp;$J2318,SorP!C:C,0))))</f>
        <v/>
      </c>
      <c r="U2318" s="222"/>
      <c r="V2318" s="223" t="e">
        <f aca="false">IF(C2318="",NA(),IF(OR(C2318="Smelter not listed",C2318="Smelter not yet identified"),MATCH($B2318&amp;$D2318,'Smelter Look-up'!$J:$J,0),MATCH($B2318&amp;$C2318,'Smelter Look-up'!$J:$J,0)))</f>
        <v>#N/A</v>
      </c>
      <c r="X2318" s="179" t="n">
        <f aca="false">IF(AND(C2318="Smelter not listed",OR(LEN(D2318)=0,LEN(E2318)=0)),1,0)</f>
        <v>0</v>
      </c>
      <c r="AB2318" s="224" t="str">
        <f aca="false">B2318&amp;C2318</f>
        <v/>
      </c>
    </row>
    <row r="2319" s="179" customFormat="true" ht="20.25" hidden="false" customHeight="false" outlineLevel="0" collapsed="false">
      <c r="A2319" s="221"/>
      <c r="B2319" s="211" t="str">
        <f aca="false">IF(LEN(A2319)=0,"",INDEX('Smelter Look-up'!$A:$A,MATCH($A2319,'Smelter Look-up'!$E:$E,0)))</f>
        <v/>
      </c>
      <c r="C2319" s="212" t="str">
        <f aca="false">IF(LEN(A2319)=0,"",INDEX('Smelter Look-up'!$C:$C,MATCH($A2319,'Smelter Look-up'!$E:$E,0)))</f>
        <v/>
      </c>
      <c r="D2319" s="213"/>
      <c r="E2319" s="211" t="str">
        <f aca="true">IF(ISERROR($V2319),"",OFFSET('Smelter Look-up'!$D$4,$V2319-4,0)&amp;"")</f>
        <v/>
      </c>
      <c r="F2319" s="214" t="str">
        <f aca="true">IF(ISERROR($V2319),"",OFFSET('Smelter Look-up'!$E$4,$V2319-4,0))</f>
        <v/>
      </c>
      <c r="G2319" s="214" t="str">
        <f aca="true">IF(C2319=$X$4,IF(ISERROR($V2319),"Enter smelter details","RMI"),IF(ISERROR($V2319),"",OFFSET('Smelter Look-up'!$F$4,$V2319-4,0)))</f>
        <v/>
      </c>
      <c r="H2319" s="215" t="str">
        <f aca="true">IF(ISERROR($V2319),"",OFFSET('Smelter Look-up'!$G$4,$V2319-4,0))</f>
        <v/>
      </c>
      <c r="I2319" s="216" t="str">
        <f aca="true">IF(ISERROR($V2319),"",OFFSET('Smelter Look-up'!$H$4,$V2319-4,0))</f>
        <v/>
      </c>
      <c r="J2319" s="216" t="str">
        <f aca="true">IF(ISERROR($V2319),"",OFFSET('Smelter Look-up'!$I$4,$V2319-4,0))</f>
        <v/>
      </c>
      <c r="K2319" s="217"/>
      <c r="L2319" s="217"/>
      <c r="M2319" s="217"/>
      <c r="N2319" s="217"/>
      <c r="O2319" s="217"/>
      <c r="P2319" s="218"/>
      <c r="Q2319" s="219"/>
      <c r="R2319" s="220" t="str">
        <f aca="true">IF(ISERROR($V2319),"",OFFSET('Smelter Look-up'!$C$4,$V2319-4,0)&amp;"")</f>
        <v/>
      </c>
      <c r="S2319" s="221" t="str">
        <f aca="true">IF(B2319="","",IF(ISERROR(MATCH($E2319,CL,0)),"Unknown",INDIRECT("'C'!$A$"&amp;MATCH($E2319,CL,0)+1)))</f>
        <v/>
      </c>
      <c r="T2319" s="221" t="str">
        <f aca="true">IF(B2319="","",IF(ISERROR(MATCH($J2319,SorP!$B$1:$B$6279,0)),"",INDIRECT("'SorP'!$A$"&amp;MATCH($S2319&amp;$J2319,SorP!C:C,0))))</f>
        <v/>
      </c>
      <c r="U2319" s="222"/>
      <c r="V2319" s="223" t="e">
        <f aca="false">IF(C2319="",NA(),IF(OR(C2319="Smelter not listed",C2319="Smelter not yet identified"),MATCH($B2319&amp;$D2319,'Smelter Look-up'!$J:$J,0),MATCH($B2319&amp;$C2319,'Smelter Look-up'!$J:$J,0)))</f>
        <v>#N/A</v>
      </c>
      <c r="X2319" s="179" t="n">
        <f aca="false">IF(AND(C2319="Smelter not listed",OR(LEN(D2319)=0,LEN(E2319)=0)),1,0)</f>
        <v>0</v>
      </c>
      <c r="AB2319" s="224" t="str">
        <f aca="false">B2319&amp;C2319</f>
        <v/>
      </c>
    </row>
    <row r="2320" s="179" customFormat="true" ht="20.25" hidden="false" customHeight="false" outlineLevel="0" collapsed="false">
      <c r="A2320" s="221"/>
      <c r="B2320" s="211" t="str">
        <f aca="false">IF(LEN(A2320)=0,"",INDEX('Smelter Look-up'!$A:$A,MATCH($A2320,'Smelter Look-up'!$E:$E,0)))</f>
        <v/>
      </c>
      <c r="C2320" s="212" t="str">
        <f aca="false">IF(LEN(A2320)=0,"",INDEX('Smelter Look-up'!$C:$C,MATCH($A2320,'Smelter Look-up'!$E:$E,0)))</f>
        <v/>
      </c>
      <c r="D2320" s="213"/>
      <c r="E2320" s="211" t="str">
        <f aca="true">IF(ISERROR($V2320),"",OFFSET('Smelter Look-up'!$D$4,$V2320-4,0)&amp;"")</f>
        <v/>
      </c>
      <c r="F2320" s="214" t="str">
        <f aca="true">IF(ISERROR($V2320),"",OFFSET('Smelter Look-up'!$E$4,$V2320-4,0))</f>
        <v/>
      </c>
      <c r="G2320" s="214" t="str">
        <f aca="true">IF(C2320=$X$4,IF(ISERROR($V2320),"Enter smelter details","RMI"),IF(ISERROR($V2320),"",OFFSET('Smelter Look-up'!$F$4,$V2320-4,0)))</f>
        <v/>
      </c>
      <c r="H2320" s="215" t="str">
        <f aca="true">IF(ISERROR($V2320),"",OFFSET('Smelter Look-up'!$G$4,$V2320-4,0))</f>
        <v/>
      </c>
      <c r="I2320" s="216" t="str">
        <f aca="true">IF(ISERROR($V2320),"",OFFSET('Smelter Look-up'!$H$4,$V2320-4,0))</f>
        <v/>
      </c>
      <c r="J2320" s="216" t="str">
        <f aca="true">IF(ISERROR($V2320),"",OFFSET('Smelter Look-up'!$I$4,$V2320-4,0))</f>
        <v/>
      </c>
      <c r="K2320" s="217"/>
      <c r="L2320" s="217"/>
      <c r="M2320" s="217"/>
      <c r="N2320" s="217"/>
      <c r="O2320" s="217"/>
      <c r="P2320" s="218"/>
      <c r="Q2320" s="219"/>
      <c r="R2320" s="220" t="str">
        <f aca="true">IF(ISERROR($V2320),"",OFFSET('Smelter Look-up'!$C$4,$V2320-4,0)&amp;"")</f>
        <v/>
      </c>
      <c r="S2320" s="221" t="str">
        <f aca="true">IF(B2320="","",IF(ISERROR(MATCH($E2320,CL,0)),"Unknown",INDIRECT("'C'!$A$"&amp;MATCH($E2320,CL,0)+1)))</f>
        <v/>
      </c>
      <c r="T2320" s="221" t="str">
        <f aca="true">IF(B2320="","",IF(ISERROR(MATCH($J2320,SorP!$B$1:$B$6279,0)),"",INDIRECT("'SorP'!$A$"&amp;MATCH($S2320&amp;$J2320,SorP!C:C,0))))</f>
        <v/>
      </c>
      <c r="U2320" s="222"/>
      <c r="V2320" s="223" t="e">
        <f aca="false">IF(C2320="",NA(),IF(OR(C2320="Smelter not listed",C2320="Smelter not yet identified"),MATCH($B2320&amp;$D2320,'Smelter Look-up'!$J:$J,0),MATCH($B2320&amp;$C2320,'Smelter Look-up'!$J:$J,0)))</f>
        <v>#N/A</v>
      </c>
      <c r="X2320" s="179" t="n">
        <f aca="false">IF(AND(C2320="Smelter not listed",OR(LEN(D2320)=0,LEN(E2320)=0)),1,0)</f>
        <v>0</v>
      </c>
      <c r="AB2320" s="224" t="str">
        <f aca="false">B2320&amp;C2320</f>
        <v/>
      </c>
    </row>
    <row r="2321" s="179" customFormat="true" ht="20.25" hidden="false" customHeight="false" outlineLevel="0" collapsed="false">
      <c r="A2321" s="221"/>
      <c r="B2321" s="211" t="str">
        <f aca="false">IF(LEN(A2321)=0,"",INDEX('Smelter Look-up'!$A:$A,MATCH($A2321,'Smelter Look-up'!$E:$E,0)))</f>
        <v/>
      </c>
      <c r="C2321" s="212" t="str">
        <f aca="false">IF(LEN(A2321)=0,"",INDEX('Smelter Look-up'!$C:$C,MATCH($A2321,'Smelter Look-up'!$E:$E,0)))</f>
        <v/>
      </c>
      <c r="D2321" s="213"/>
      <c r="E2321" s="211" t="str">
        <f aca="true">IF(ISERROR($V2321),"",OFFSET('Smelter Look-up'!$D$4,$V2321-4,0)&amp;"")</f>
        <v/>
      </c>
      <c r="F2321" s="214" t="str">
        <f aca="true">IF(ISERROR($V2321),"",OFFSET('Smelter Look-up'!$E$4,$V2321-4,0))</f>
        <v/>
      </c>
      <c r="G2321" s="214" t="str">
        <f aca="true">IF(C2321=$X$4,IF(ISERROR($V2321),"Enter smelter details","RMI"),IF(ISERROR($V2321),"",OFFSET('Smelter Look-up'!$F$4,$V2321-4,0)))</f>
        <v/>
      </c>
      <c r="H2321" s="215" t="str">
        <f aca="true">IF(ISERROR($V2321),"",OFFSET('Smelter Look-up'!$G$4,$V2321-4,0))</f>
        <v/>
      </c>
      <c r="I2321" s="216" t="str">
        <f aca="true">IF(ISERROR($V2321),"",OFFSET('Smelter Look-up'!$H$4,$V2321-4,0))</f>
        <v/>
      </c>
      <c r="J2321" s="216" t="str">
        <f aca="true">IF(ISERROR($V2321),"",OFFSET('Smelter Look-up'!$I$4,$V2321-4,0))</f>
        <v/>
      </c>
      <c r="K2321" s="217"/>
      <c r="L2321" s="217"/>
      <c r="M2321" s="217"/>
      <c r="N2321" s="217"/>
      <c r="O2321" s="217"/>
      <c r="P2321" s="218"/>
      <c r="Q2321" s="219"/>
      <c r="R2321" s="220" t="str">
        <f aca="true">IF(ISERROR($V2321),"",OFFSET('Smelter Look-up'!$C$4,$V2321-4,0)&amp;"")</f>
        <v/>
      </c>
      <c r="S2321" s="221" t="str">
        <f aca="true">IF(B2321="","",IF(ISERROR(MATCH($E2321,CL,0)),"Unknown",INDIRECT("'C'!$A$"&amp;MATCH($E2321,CL,0)+1)))</f>
        <v/>
      </c>
      <c r="T2321" s="221" t="str">
        <f aca="true">IF(B2321="","",IF(ISERROR(MATCH($J2321,SorP!$B$1:$B$6279,0)),"",INDIRECT("'SorP'!$A$"&amp;MATCH($S2321&amp;$J2321,SorP!C:C,0))))</f>
        <v/>
      </c>
      <c r="U2321" s="222"/>
      <c r="V2321" s="223" t="e">
        <f aca="false">IF(C2321="",NA(),IF(OR(C2321="Smelter not listed",C2321="Smelter not yet identified"),MATCH($B2321&amp;$D2321,'Smelter Look-up'!$J:$J,0),MATCH($B2321&amp;$C2321,'Smelter Look-up'!$J:$J,0)))</f>
        <v>#N/A</v>
      </c>
      <c r="X2321" s="179" t="n">
        <f aca="false">IF(AND(C2321="Smelter not listed",OR(LEN(D2321)=0,LEN(E2321)=0)),1,0)</f>
        <v>0</v>
      </c>
      <c r="AB2321" s="224" t="str">
        <f aca="false">B2321&amp;C2321</f>
        <v/>
      </c>
    </row>
    <row r="2322" s="179" customFormat="true" ht="20.25" hidden="false" customHeight="false" outlineLevel="0" collapsed="false">
      <c r="A2322" s="221"/>
      <c r="B2322" s="211" t="str">
        <f aca="false">IF(LEN(A2322)=0,"",INDEX('Smelter Look-up'!$A:$A,MATCH($A2322,'Smelter Look-up'!$E:$E,0)))</f>
        <v/>
      </c>
      <c r="C2322" s="212" t="str">
        <f aca="false">IF(LEN(A2322)=0,"",INDEX('Smelter Look-up'!$C:$C,MATCH($A2322,'Smelter Look-up'!$E:$E,0)))</f>
        <v/>
      </c>
      <c r="D2322" s="213"/>
      <c r="E2322" s="211" t="str">
        <f aca="true">IF(ISERROR($V2322),"",OFFSET('Smelter Look-up'!$D$4,$V2322-4,0)&amp;"")</f>
        <v/>
      </c>
      <c r="F2322" s="214" t="str">
        <f aca="true">IF(ISERROR($V2322),"",OFFSET('Smelter Look-up'!$E$4,$V2322-4,0))</f>
        <v/>
      </c>
      <c r="G2322" s="214" t="str">
        <f aca="true">IF(C2322=$X$4,IF(ISERROR($V2322),"Enter smelter details","RMI"),IF(ISERROR($V2322),"",OFFSET('Smelter Look-up'!$F$4,$V2322-4,0)))</f>
        <v/>
      </c>
      <c r="H2322" s="215" t="str">
        <f aca="true">IF(ISERROR($V2322),"",OFFSET('Smelter Look-up'!$G$4,$V2322-4,0))</f>
        <v/>
      </c>
      <c r="I2322" s="216" t="str">
        <f aca="true">IF(ISERROR($V2322),"",OFFSET('Smelter Look-up'!$H$4,$V2322-4,0))</f>
        <v/>
      </c>
      <c r="J2322" s="216" t="str">
        <f aca="true">IF(ISERROR($V2322),"",OFFSET('Smelter Look-up'!$I$4,$V2322-4,0))</f>
        <v/>
      </c>
      <c r="K2322" s="217"/>
      <c r="L2322" s="217"/>
      <c r="M2322" s="217"/>
      <c r="N2322" s="217"/>
      <c r="O2322" s="217"/>
      <c r="P2322" s="218"/>
      <c r="Q2322" s="219"/>
      <c r="R2322" s="220" t="str">
        <f aca="true">IF(ISERROR($V2322),"",OFFSET('Smelter Look-up'!$C$4,$V2322-4,0)&amp;"")</f>
        <v/>
      </c>
      <c r="S2322" s="221" t="str">
        <f aca="true">IF(B2322="","",IF(ISERROR(MATCH($E2322,CL,0)),"Unknown",INDIRECT("'C'!$A$"&amp;MATCH($E2322,CL,0)+1)))</f>
        <v/>
      </c>
      <c r="T2322" s="221" t="str">
        <f aca="true">IF(B2322="","",IF(ISERROR(MATCH($J2322,SorP!$B$1:$B$6279,0)),"",INDIRECT("'SorP'!$A$"&amp;MATCH($S2322&amp;$J2322,SorP!C:C,0))))</f>
        <v/>
      </c>
      <c r="U2322" s="222"/>
      <c r="V2322" s="223" t="e">
        <f aca="false">IF(C2322="",NA(),IF(OR(C2322="Smelter not listed",C2322="Smelter not yet identified"),MATCH($B2322&amp;$D2322,'Smelter Look-up'!$J:$J,0),MATCH($B2322&amp;$C2322,'Smelter Look-up'!$J:$J,0)))</f>
        <v>#N/A</v>
      </c>
      <c r="X2322" s="179" t="n">
        <f aca="false">IF(AND(C2322="Smelter not listed",OR(LEN(D2322)=0,LEN(E2322)=0)),1,0)</f>
        <v>0</v>
      </c>
      <c r="AB2322" s="224" t="str">
        <f aca="false">B2322&amp;C2322</f>
        <v/>
      </c>
    </row>
    <row r="2323" s="179" customFormat="true" ht="20.25" hidden="false" customHeight="false" outlineLevel="0" collapsed="false">
      <c r="A2323" s="221"/>
      <c r="B2323" s="211" t="str">
        <f aca="false">IF(LEN(A2323)=0,"",INDEX('Smelter Look-up'!$A:$A,MATCH($A2323,'Smelter Look-up'!$E:$E,0)))</f>
        <v/>
      </c>
      <c r="C2323" s="212" t="str">
        <f aca="false">IF(LEN(A2323)=0,"",INDEX('Smelter Look-up'!$C:$C,MATCH($A2323,'Smelter Look-up'!$E:$E,0)))</f>
        <v/>
      </c>
      <c r="D2323" s="213"/>
      <c r="E2323" s="211" t="str">
        <f aca="true">IF(ISERROR($V2323),"",OFFSET('Smelter Look-up'!$D$4,$V2323-4,0)&amp;"")</f>
        <v/>
      </c>
      <c r="F2323" s="214" t="str">
        <f aca="true">IF(ISERROR($V2323),"",OFFSET('Smelter Look-up'!$E$4,$V2323-4,0))</f>
        <v/>
      </c>
      <c r="G2323" s="214" t="str">
        <f aca="true">IF(C2323=$X$4,IF(ISERROR($V2323),"Enter smelter details","RMI"),IF(ISERROR($V2323),"",OFFSET('Smelter Look-up'!$F$4,$V2323-4,0)))</f>
        <v/>
      </c>
      <c r="H2323" s="215" t="str">
        <f aca="true">IF(ISERROR($V2323),"",OFFSET('Smelter Look-up'!$G$4,$V2323-4,0))</f>
        <v/>
      </c>
      <c r="I2323" s="216" t="str">
        <f aca="true">IF(ISERROR($V2323),"",OFFSET('Smelter Look-up'!$H$4,$V2323-4,0))</f>
        <v/>
      </c>
      <c r="J2323" s="216" t="str">
        <f aca="true">IF(ISERROR($V2323),"",OFFSET('Smelter Look-up'!$I$4,$V2323-4,0))</f>
        <v/>
      </c>
      <c r="K2323" s="217"/>
      <c r="L2323" s="217"/>
      <c r="M2323" s="217"/>
      <c r="N2323" s="217"/>
      <c r="O2323" s="217"/>
      <c r="P2323" s="218"/>
      <c r="Q2323" s="219"/>
      <c r="R2323" s="220" t="str">
        <f aca="true">IF(ISERROR($V2323),"",OFFSET('Smelter Look-up'!$C$4,$V2323-4,0)&amp;"")</f>
        <v/>
      </c>
      <c r="S2323" s="221" t="str">
        <f aca="true">IF(B2323="","",IF(ISERROR(MATCH($E2323,CL,0)),"Unknown",INDIRECT("'C'!$A$"&amp;MATCH($E2323,CL,0)+1)))</f>
        <v/>
      </c>
      <c r="T2323" s="221" t="str">
        <f aca="true">IF(B2323="","",IF(ISERROR(MATCH($J2323,SorP!$B$1:$B$6279,0)),"",INDIRECT("'SorP'!$A$"&amp;MATCH($S2323&amp;$J2323,SorP!C:C,0))))</f>
        <v/>
      </c>
      <c r="U2323" s="222"/>
      <c r="V2323" s="223" t="e">
        <f aca="false">IF(C2323="",NA(),IF(OR(C2323="Smelter not listed",C2323="Smelter not yet identified"),MATCH($B2323&amp;$D2323,'Smelter Look-up'!$J:$J,0),MATCH($B2323&amp;$C2323,'Smelter Look-up'!$J:$J,0)))</f>
        <v>#N/A</v>
      </c>
      <c r="X2323" s="179" t="n">
        <f aca="false">IF(AND(C2323="Smelter not listed",OR(LEN(D2323)=0,LEN(E2323)=0)),1,0)</f>
        <v>0</v>
      </c>
      <c r="AB2323" s="224" t="str">
        <f aca="false">B2323&amp;C2323</f>
        <v/>
      </c>
    </row>
    <row r="2324" s="179" customFormat="true" ht="20.25" hidden="false" customHeight="false" outlineLevel="0" collapsed="false">
      <c r="A2324" s="221"/>
      <c r="B2324" s="211" t="str">
        <f aca="false">IF(LEN(A2324)=0,"",INDEX('Smelter Look-up'!$A:$A,MATCH($A2324,'Smelter Look-up'!$E:$E,0)))</f>
        <v/>
      </c>
      <c r="C2324" s="212" t="str">
        <f aca="false">IF(LEN(A2324)=0,"",INDEX('Smelter Look-up'!$C:$C,MATCH($A2324,'Smelter Look-up'!$E:$E,0)))</f>
        <v/>
      </c>
      <c r="D2324" s="213"/>
      <c r="E2324" s="211" t="str">
        <f aca="true">IF(ISERROR($V2324),"",OFFSET('Smelter Look-up'!$D$4,$V2324-4,0)&amp;"")</f>
        <v/>
      </c>
      <c r="F2324" s="214" t="str">
        <f aca="true">IF(ISERROR($V2324),"",OFFSET('Smelter Look-up'!$E$4,$V2324-4,0))</f>
        <v/>
      </c>
      <c r="G2324" s="214" t="str">
        <f aca="true">IF(C2324=$X$4,IF(ISERROR($V2324),"Enter smelter details","RMI"),IF(ISERROR($V2324),"",OFFSET('Smelter Look-up'!$F$4,$V2324-4,0)))</f>
        <v/>
      </c>
      <c r="H2324" s="215" t="str">
        <f aca="true">IF(ISERROR($V2324),"",OFFSET('Smelter Look-up'!$G$4,$V2324-4,0))</f>
        <v/>
      </c>
      <c r="I2324" s="216" t="str">
        <f aca="true">IF(ISERROR($V2324),"",OFFSET('Smelter Look-up'!$H$4,$V2324-4,0))</f>
        <v/>
      </c>
      <c r="J2324" s="216" t="str">
        <f aca="true">IF(ISERROR($V2324),"",OFFSET('Smelter Look-up'!$I$4,$V2324-4,0))</f>
        <v/>
      </c>
      <c r="K2324" s="217"/>
      <c r="L2324" s="217"/>
      <c r="M2324" s="217"/>
      <c r="N2324" s="217"/>
      <c r="O2324" s="217"/>
      <c r="P2324" s="218"/>
      <c r="Q2324" s="219"/>
      <c r="R2324" s="220" t="str">
        <f aca="true">IF(ISERROR($V2324),"",OFFSET('Smelter Look-up'!$C$4,$V2324-4,0)&amp;"")</f>
        <v/>
      </c>
      <c r="S2324" s="221" t="str">
        <f aca="true">IF(B2324="","",IF(ISERROR(MATCH($E2324,CL,0)),"Unknown",INDIRECT("'C'!$A$"&amp;MATCH($E2324,CL,0)+1)))</f>
        <v/>
      </c>
      <c r="T2324" s="221" t="str">
        <f aca="true">IF(B2324="","",IF(ISERROR(MATCH($J2324,SorP!$B$1:$B$6279,0)),"",INDIRECT("'SorP'!$A$"&amp;MATCH($S2324&amp;$J2324,SorP!C:C,0))))</f>
        <v/>
      </c>
      <c r="U2324" s="222"/>
      <c r="V2324" s="223" t="e">
        <f aca="false">IF(C2324="",NA(),IF(OR(C2324="Smelter not listed",C2324="Smelter not yet identified"),MATCH($B2324&amp;$D2324,'Smelter Look-up'!$J:$J,0),MATCH($B2324&amp;$C2324,'Smelter Look-up'!$J:$J,0)))</f>
        <v>#N/A</v>
      </c>
      <c r="X2324" s="179" t="n">
        <f aca="false">IF(AND(C2324="Smelter not listed",OR(LEN(D2324)=0,LEN(E2324)=0)),1,0)</f>
        <v>0</v>
      </c>
      <c r="AB2324" s="224" t="str">
        <f aca="false">B2324&amp;C2324</f>
        <v/>
      </c>
    </row>
    <row r="2325" s="179" customFormat="true" ht="20.25" hidden="false" customHeight="false" outlineLevel="0" collapsed="false">
      <c r="A2325" s="221"/>
      <c r="B2325" s="211" t="str">
        <f aca="false">IF(LEN(A2325)=0,"",INDEX('Smelter Look-up'!$A:$A,MATCH($A2325,'Smelter Look-up'!$E:$E,0)))</f>
        <v/>
      </c>
      <c r="C2325" s="212" t="str">
        <f aca="false">IF(LEN(A2325)=0,"",INDEX('Smelter Look-up'!$C:$C,MATCH($A2325,'Smelter Look-up'!$E:$E,0)))</f>
        <v/>
      </c>
      <c r="D2325" s="213"/>
      <c r="E2325" s="211" t="str">
        <f aca="true">IF(ISERROR($V2325),"",OFFSET('Smelter Look-up'!$D$4,$V2325-4,0)&amp;"")</f>
        <v/>
      </c>
      <c r="F2325" s="214" t="str">
        <f aca="true">IF(ISERROR($V2325),"",OFFSET('Smelter Look-up'!$E$4,$V2325-4,0))</f>
        <v/>
      </c>
      <c r="G2325" s="214" t="str">
        <f aca="true">IF(C2325=$X$4,IF(ISERROR($V2325),"Enter smelter details","RMI"),IF(ISERROR($V2325),"",OFFSET('Smelter Look-up'!$F$4,$V2325-4,0)))</f>
        <v/>
      </c>
      <c r="H2325" s="215" t="str">
        <f aca="true">IF(ISERROR($V2325),"",OFFSET('Smelter Look-up'!$G$4,$V2325-4,0))</f>
        <v/>
      </c>
      <c r="I2325" s="216" t="str">
        <f aca="true">IF(ISERROR($V2325),"",OFFSET('Smelter Look-up'!$H$4,$V2325-4,0))</f>
        <v/>
      </c>
      <c r="J2325" s="216" t="str">
        <f aca="true">IF(ISERROR($V2325),"",OFFSET('Smelter Look-up'!$I$4,$V2325-4,0))</f>
        <v/>
      </c>
      <c r="K2325" s="217"/>
      <c r="L2325" s="217"/>
      <c r="M2325" s="217"/>
      <c r="N2325" s="217"/>
      <c r="O2325" s="217"/>
      <c r="P2325" s="218"/>
      <c r="Q2325" s="219"/>
      <c r="R2325" s="220" t="str">
        <f aca="true">IF(ISERROR($V2325),"",OFFSET('Smelter Look-up'!$C$4,$V2325-4,0)&amp;"")</f>
        <v/>
      </c>
      <c r="S2325" s="221" t="str">
        <f aca="true">IF(B2325="","",IF(ISERROR(MATCH($E2325,CL,0)),"Unknown",INDIRECT("'C'!$A$"&amp;MATCH($E2325,CL,0)+1)))</f>
        <v/>
      </c>
      <c r="T2325" s="221" t="str">
        <f aca="true">IF(B2325="","",IF(ISERROR(MATCH($J2325,SorP!$B$1:$B$6279,0)),"",INDIRECT("'SorP'!$A$"&amp;MATCH($S2325&amp;$J2325,SorP!C:C,0))))</f>
        <v/>
      </c>
      <c r="U2325" s="222"/>
      <c r="V2325" s="223" t="e">
        <f aca="false">IF(C2325="",NA(),IF(OR(C2325="Smelter not listed",C2325="Smelter not yet identified"),MATCH($B2325&amp;$D2325,'Smelter Look-up'!$J:$J,0),MATCH($B2325&amp;$C2325,'Smelter Look-up'!$J:$J,0)))</f>
        <v>#N/A</v>
      </c>
      <c r="X2325" s="179" t="n">
        <f aca="false">IF(AND(C2325="Smelter not listed",OR(LEN(D2325)=0,LEN(E2325)=0)),1,0)</f>
        <v>0</v>
      </c>
      <c r="AB2325" s="224" t="str">
        <f aca="false">B2325&amp;C2325</f>
        <v/>
      </c>
    </row>
    <row r="2326" s="179" customFormat="true" ht="20.25" hidden="false" customHeight="false" outlineLevel="0" collapsed="false">
      <c r="A2326" s="221"/>
      <c r="B2326" s="211" t="str">
        <f aca="false">IF(LEN(A2326)=0,"",INDEX('Smelter Look-up'!$A:$A,MATCH($A2326,'Smelter Look-up'!$E:$E,0)))</f>
        <v/>
      </c>
      <c r="C2326" s="212" t="str">
        <f aca="false">IF(LEN(A2326)=0,"",INDEX('Smelter Look-up'!$C:$C,MATCH($A2326,'Smelter Look-up'!$E:$E,0)))</f>
        <v/>
      </c>
      <c r="D2326" s="213"/>
      <c r="E2326" s="211" t="str">
        <f aca="true">IF(ISERROR($V2326),"",OFFSET('Smelter Look-up'!$D$4,$V2326-4,0)&amp;"")</f>
        <v/>
      </c>
      <c r="F2326" s="214" t="str">
        <f aca="true">IF(ISERROR($V2326),"",OFFSET('Smelter Look-up'!$E$4,$V2326-4,0))</f>
        <v/>
      </c>
      <c r="G2326" s="214" t="str">
        <f aca="true">IF(C2326=$X$4,IF(ISERROR($V2326),"Enter smelter details","RMI"),IF(ISERROR($V2326),"",OFFSET('Smelter Look-up'!$F$4,$V2326-4,0)))</f>
        <v/>
      </c>
      <c r="H2326" s="215" t="str">
        <f aca="true">IF(ISERROR($V2326),"",OFFSET('Smelter Look-up'!$G$4,$V2326-4,0))</f>
        <v/>
      </c>
      <c r="I2326" s="216" t="str">
        <f aca="true">IF(ISERROR($V2326),"",OFFSET('Smelter Look-up'!$H$4,$V2326-4,0))</f>
        <v/>
      </c>
      <c r="J2326" s="216" t="str">
        <f aca="true">IF(ISERROR($V2326),"",OFFSET('Smelter Look-up'!$I$4,$V2326-4,0))</f>
        <v/>
      </c>
      <c r="K2326" s="217"/>
      <c r="L2326" s="217"/>
      <c r="M2326" s="217"/>
      <c r="N2326" s="217"/>
      <c r="O2326" s="217"/>
      <c r="P2326" s="218"/>
      <c r="Q2326" s="219"/>
      <c r="R2326" s="220" t="str">
        <f aca="true">IF(ISERROR($V2326),"",OFFSET('Smelter Look-up'!$C$4,$V2326-4,0)&amp;"")</f>
        <v/>
      </c>
      <c r="S2326" s="221" t="str">
        <f aca="true">IF(B2326="","",IF(ISERROR(MATCH($E2326,CL,0)),"Unknown",INDIRECT("'C'!$A$"&amp;MATCH($E2326,CL,0)+1)))</f>
        <v/>
      </c>
      <c r="T2326" s="221" t="str">
        <f aca="true">IF(B2326="","",IF(ISERROR(MATCH($J2326,SorP!$B$1:$B$6279,0)),"",INDIRECT("'SorP'!$A$"&amp;MATCH($S2326&amp;$J2326,SorP!C:C,0))))</f>
        <v/>
      </c>
      <c r="U2326" s="222"/>
      <c r="V2326" s="223" t="e">
        <f aca="false">IF(C2326="",NA(),IF(OR(C2326="Smelter not listed",C2326="Smelter not yet identified"),MATCH($B2326&amp;$D2326,'Smelter Look-up'!$J:$J,0),MATCH($B2326&amp;$C2326,'Smelter Look-up'!$J:$J,0)))</f>
        <v>#N/A</v>
      </c>
      <c r="X2326" s="179" t="n">
        <f aca="false">IF(AND(C2326="Smelter not listed",OR(LEN(D2326)=0,LEN(E2326)=0)),1,0)</f>
        <v>0</v>
      </c>
      <c r="AB2326" s="224" t="str">
        <f aca="false">B2326&amp;C2326</f>
        <v/>
      </c>
    </row>
    <row r="2327" s="179" customFormat="true" ht="20.25" hidden="false" customHeight="false" outlineLevel="0" collapsed="false">
      <c r="A2327" s="221"/>
      <c r="B2327" s="211" t="str">
        <f aca="false">IF(LEN(A2327)=0,"",INDEX('Smelter Look-up'!$A:$A,MATCH($A2327,'Smelter Look-up'!$E:$E,0)))</f>
        <v/>
      </c>
      <c r="C2327" s="212" t="str">
        <f aca="false">IF(LEN(A2327)=0,"",INDEX('Smelter Look-up'!$C:$C,MATCH($A2327,'Smelter Look-up'!$E:$E,0)))</f>
        <v/>
      </c>
      <c r="D2327" s="213"/>
      <c r="E2327" s="211" t="str">
        <f aca="true">IF(ISERROR($V2327),"",OFFSET('Smelter Look-up'!$D$4,$V2327-4,0)&amp;"")</f>
        <v/>
      </c>
      <c r="F2327" s="214" t="str">
        <f aca="true">IF(ISERROR($V2327),"",OFFSET('Smelter Look-up'!$E$4,$V2327-4,0))</f>
        <v/>
      </c>
      <c r="G2327" s="214" t="str">
        <f aca="true">IF(C2327=$X$4,IF(ISERROR($V2327),"Enter smelter details","RMI"),IF(ISERROR($V2327),"",OFFSET('Smelter Look-up'!$F$4,$V2327-4,0)))</f>
        <v/>
      </c>
      <c r="H2327" s="215" t="str">
        <f aca="true">IF(ISERROR($V2327),"",OFFSET('Smelter Look-up'!$G$4,$V2327-4,0))</f>
        <v/>
      </c>
      <c r="I2327" s="216" t="str">
        <f aca="true">IF(ISERROR($V2327),"",OFFSET('Smelter Look-up'!$H$4,$V2327-4,0))</f>
        <v/>
      </c>
      <c r="J2327" s="216" t="str">
        <f aca="true">IF(ISERROR($V2327),"",OFFSET('Smelter Look-up'!$I$4,$V2327-4,0))</f>
        <v/>
      </c>
      <c r="K2327" s="217"/>
      <c r="L2327" s="217"/>
      <c r="M2327" s="217"/>
      <c r="N2327" s="217"/>
      <c r="O2327" s="217"/>
      <c r="P2327" s="218"/>
      <c r="Q2327" s="219"/>
      <c r="R2327" s="220" t="str">
        <f aca="true">IF(ISERROR($V2327),"",OFFSET('Smelter Look-up'!$C$4,$V2327-4,0)&amp;"")</f>
        <v/>
      </c>
      <c r="S2327" s="221" t="str">
        <f aca="true">IF(B2327="","",IF(ISERROR(MATCH($E2327,CL,0)),"Unknown",INDIRECT("'C'!$A$"&amp;MATCH($E2327,CL,0)+1)))</f>
        <v/>
      </c>
      <c r="T2327" s="221" t="str">
        <f aca="true">IF(B2327="","",IF(ISERROR(MATCH($J2327,SorP!$B$1:$B$6279,0)),"",INDIRECT("'SorP'!$A$"&amp;MATCH($S2327&amp;$J2327,SorP!C:C,0))))</f>
        <v/>
      </c>
      <c r="U2327" s="222"/>
      <c r="V2327" s="223" t="e">
        <f aca="false">IF(C2327="",NA(),IF(OR(C2327="Smelter not listed",C2327="Smelter not yet identified"),MATCH($B2327&amp;$D2327,'Smelter Look-up'!$J:$J,0),MATCH($B2327&amp;$C2327,'Smelter Look-up'!$J:$J,0)))</f>
        <v>#N/A</v>
      </c>
      <c r="X2327" s="179" t="n">
        <f aca="false">IF(AND(C2327="Smelter not listed",OR(LEN(D2327)=0,LEN(E2327)=0)),1,0)</f>
        <v>0</v>
      </c>
      <c r="AB2327" s="224" t="str">
        <f aca="false">B2327&amp;C2327</f>
        <v/>
      </c>
    </row>
    <row r="2328" s="179" customFormat="true" ht="20.25" hidden="false" customHeight="false" outlineLevel="0" collapsed="false">
      <c r="A2328" s="221"/>
      <c r="B2328" s="211" t="str">
        <f aca="false">IF(LEN(A2328)=0,"",INDEX('Smelter Look-up'!$A:$A,MATCH($A2328,'Smelter Look-up'!$E:$E,0)))</f>
        <v/>
      </c>
      <c r="C2328" s="212" t="str">
        <f aca="false">IF(LEN(A2328)=0,"",INDEX('Smelter Look-up'!$C:$C,MATCH($A2328,'Smelter Look-up'!$E:$E,0)))</f>
        <v/>
      </c>
      <c r="D2328" s="213"/>
      <c r="E2328" s="211" t="str">
        <f aca="true">IF(ISERROR($V2328),"",OFFSET('Smelter Look-up'!$D$4,$V2328-4,0)&amp;"")</f>
        <v/>
      </c>
      <c r="F2328" s="214" t="str">
        <f aca="true">IF(ISERROR($V2328),"",OFFSET('Smelter Look-up'!$E$4,$V2328-4,0))</f>
        <v/>
      </c>
      <c r="G2328" s="214" t="str">
        <f aca="true">IF(C2328=$X$4,IF(ISERROR($V2328),"Enter smelter details","RMI"),IF(ISERROR($V2328),"",OFFSET('Smelter Look-up'!$F$4,$V2328-4,0)))</f>
        <v/>
      </c>
      <c r="H2328" s="215" t="str">
        <f aca="true">IF(ISERROR($V2328),"",OFFSET('Smelter Look-up'!$G$4,$V2328-4,0))</f>
        <v/>
      </c>
      <c r="I2328" s="216" t="str">
        <f aca="true">IF(ISERROR($V2328),"",OFFSET('Smelter Look-up'!$H$4,$V2328-4,0))</f>
        <v/>
      </c>
      <c r="J2328" s="216" t="str">
        <f aca="true">IF(ISERROR($V2328),"",OFFSET('Smelter Look-up'!$I$4,$V2328-4,0))</f>
        <v/>
      </c>
      <c r="K2328" s="217"/>
      <c r="L2328" s="217"/>
      <c r="M2328" s="217"/>
      <c r="N2328" s="217"/>
      <c r="O2328" s="217"/>
      <c r="P2328" s="218"/>
      <c r="Q2328" s="219"/>
      <c r="R2328" s="220" t="str">
        <f aca="true">IF(ISERROR($V2328),"",OFFSET('Smelter Look-up'!$C$4,$V2328-4,0)&amp;"")</f>
        <v/>
      </c>
      <c r="S2328" s="221" t="str">
        <f aca="true">IF(B2328="","",IF(ISERROR(MATCH($E2328,CL,0)),"Unknown",INDIRECT("'C'!$A$"&amp;MATCH($E2328,CL,0)+1)))</f>
        <v/>
      </c>
      <c r="T2328" s="221" t="str">
        <f aca="true">IF(B2328="","",IF(ISERROR(MATCH($J2328,SorP!$B$1:$B$6279,0)),"",INDIRECT("'SorP'!$A$"&amp;MATCH($S2328&amp;$J2328,SorP!C:C,0))))</f>
        <v/>
      </c>
      <c r="U2328" s="222"/>
      <c r="V2328" s="223" t="e">
        <f aca="false">IF(C2328="",NA(),IF(OR(C2328="Smelter not listed",C2328="Smelter not yet identified"),MATCH($B2328&amp;$D2328,'Smelter Look-up'!$J:$J,0),MATCH($B2328&amp;$C2328,'Smelter Look-up'!$J:$J,0)))</f>
        <v>#N/A</v>
      </c>
      <c r="X2328" s="179" t="n">
        <f aca="false">IF(AND(C2328="Smelter not listed",OR(LEN(D2328)=0,LEN(E2328)=0)),1,0)</f>
        <v>0</v>
      </c>
      <c r="AB2328" s="224" t="str">
        <f aca="false">B2328&amp;C2328</f>
        <v/>
      </c>
    </row>
    <row r="2329" s="179" customFormat="true" ht="20.25" hidden="false" customHeight="false" outlineLevel="0" collapsed="false">
      <c r="A2329" s="221"/>
      <c r="B2329" s="211" t="str">
        <f aca="false">IF(LEN(A2329)=0,"",INDEX('Smelter Look-up'!$A:$A,MATCH($A2329,'Smelter Look-up'!$E:$E,0)))</f>
        <v/>
      </c>
      <c r="C2329" s="212" t="str">
        <f aca="false">IF(LEN(A2329)=0,"",INDEX('Smelter Look-up'!$C:$C,MATCH($A2329,'Smelter Look-up'!$E:$E,0)))</f>
        <v/>
      </c>
      <c r="D2329" s="213"/>
      <c r="E2329" s="211" t="str">
        <f aca="true">IF(ISERROR($V2329),"",OFFSET('Smelter Look-up'!$D$4,$V2329-4,0)&amp;"")</f>
        <v/>
      </c>
      <c r="F2329" s="214" t="str">
        <f aca="true">IF(ISERROR($V2329),"",OFFSET('Smelter Look-up'!$E$4,$V2329-4,0))</f>
        <v/>
      </c>
      <c r="G2329" s="214" t="str">
        <f aca="true">IF(C2329=$X$4,IF(ISERROR($V2329),"Enter smelter details","RMI"),IF(ISERROR($V2329),"",OFFSET('Smelter Look-up'!$F$4,$V2329-4,0)))</f>
        <v/>
      </c>
      <c r="H2329" s="215" t="str">
        <f aca="true">IF(ISERROR($V2329),"",OFFSET('Smelter Look-up'!$G$4,$V2329-4,0))</f>
        <v/>
      </c>
      <c r="I2329" s="216" t="str">
        <f aca="true">IF(ISERROR($V2329),"",OFFSET('Smelter Look-up'!$H$4,$V2329-4,0))</f>
        <v/>
      </c>
      <c r="J2329" s="216" t="str">
        <f aca="true">IF(ISERROR($V2329),"",OFFSET('Smelter Look-up'!$I$4,$V2329-4,0))</f>
        <v/>
      </c>
      <c r="K2329" s="217"/>
      <c r="L2329" s="217"/>
      <c r="M2329" s="217"/>
      <c r="N2329" s="217"/>
      <c r="O2329" s="217"/>
      <c r="P2329" s="218"/>
      <c r="Q2329" s="219"/>
      <c r="R2329" s="220" t="str">
        <f aca="true">IF(ISERROR($V2329),"",OFFSET('Smelter Look-up'!$C$4,$V2329-4,0)&amp;"")</f>
        <v/>
      </c>
      <c r="S2329" s="221" t="str">
        <f aca="true">IF(B2329="","",IF(ISERROR(MATCH($E2329,CL,0)),"Unknown",INDIRECT("'C'!$A$"&amp;MATCH($E2329,CL,0)+1)))</f>
        <v/>
      </c>
      <c r="T2329" s="221" t="str">
        <f aca="true">IF(B2329="","",IF(ISERROR(MATCH($J2329,SorP!$B$1:$B$6279,0)),"",INDIRECT("'SorP'!$A$"&amp;MATCH($S2329&amp;$J2329,SorP!C:C,0))))</f>
        <v/>
      </c>
      <c r="U2329" s="222"/>
      <c r="V2329" s="223" t="e">
        <f aca="false">IF(C2329="",NA(),IF(OR(C2329="Smelter not listed",C2329="Smelter not yet identified"),MATCH($B2329&amp;$D2329,'Smelter Look-up'!$J:$J,0),MATCH($B2329&amp;$C2329,'Smelter Look-up'!$J:$J,0)))</f>
        <v>#N/A</v>
      </c>
      <c r="X2329" s="179" t="n">
        <f aca="false">IF(AND(C2329="Smelter not listed",OR(LEN(D2329)=0,LEN(E2329)=0)),1,0)</f>
        <v>0</v>
      </c>
      <c r="AB2329" s="224" t="str">
        <f aca="false">B2329&amp;C2329</f>
        <v/>
      </c>
    </row>
    <row r="2330" s="179" customFormat="true" ht="20.25" hidden="false" customHeight="false" outlineLevel="0" collapsed="false">
      <c r="A2330" s="221"/>
      <c r="B2330" s="211" t="str">
        <f aca="false">IF(LEN(A2330)=0,"",INDEX('Smelter Look-up'!$A:$A,MATCH($A2330,'Smelter Look-up'!$E:$E,0)))</f>
        <v/>
      </c>
      <c r="C2330" s="212" t="str">
        <f aca="false">IF(LEN(A2330)=0,"",INDEX('Smelter Look-up'!$C:$C,MATCH($A2330,'Smelter Look-up'!$E:$E,0)))</f>
        <v/>
      </c>
      <c r="D2330" s="213"/>
      <c r="E2330" s="211" t="str">
        <f aca="true">IF(ISERROR($V2330),"",OFFSET('Smelter Look-up'!$D$4,$V2330-4,0)&amp;"")</f>
        <v/>
      </c>
      <c r="F2330" s="214" t="str">
        <f aca="true">IF(ISERROR($V2330),"",OFFSET('Smelter Look-up'!$E$4,$V2330-4,0))</f>
        <v/>
      </c>
      <c r="G2330" s="214" t="str">
        <f aca="true">IF(C2330=$X$4,IF(ISERROR($V2330),"Enter smelter details","RMI"),IF(ISERROR($V2330),"",OFFSET('Smelter Look-up'!$F$4,$V2330-4,0)))</f>
        <v/>
      </c>
      <c r="H2330" s="215" t="str">
        <f aca="true">IF(ISERROR($V2330),"",OFFSET('Smelter Look-up'!$G$4,$V2330-4,0))</f>
        <v/>
      </c>
      <c r="I2330" s="216" t="str">
        <f aca="true">IF(ISERROR($V2330),"",OFFSET('Smelter Look-up'!$H$4,$V2330-4,0))</f>
        <v/>
      </c>
      <c r="J2330" s="216" t="str">
        <f aca="true">IF(ISERROR($V2330),"",OFFSET('Smelter Look-up'!$I$4,$V2330-4,0))</f>
        <v/>
      </c>
      <c r="K2330" s="217"/>
      <c r="L2330" s="217"/>
      <c r="M2330" s="217"/>
      <c r="N2330" s="217"/>
      <c r="O2330" s="217"/>
      <c r="P2330" s="218"/>
      <c r="Q2330" s="219"/>
      <c r="R2330" s="220" t="str">
        <f aca="true">IF(ISERROR($V2330),"",OFFSET('Smelter Look-up'!$C$4,$V2330-4,0)&amp;"")</f>
        <v/>
      </c>
      <c r="S2330" s="221" t="str">
        <f aca="true">IF(B2330="","",IF(ISERROR(MATCH($E2330,CL,0)),"Unknown",INDIRECT("'C'!$A$"&amp;MATCH($E2330,CL,0)+1)))</f>
        <v/>
      </c>
      <c r="T2330" s="221" t="str">
        <f aca="true">IF(B2330="","",IF(ISERROR(MATCH($J2330,SorP!$B$1:$B$6279,0)),"",INDIRECT("'SorP'!$A$"&amp;MATCH($S2330&amp;$J2330,SorP!C:C,0))))</f>
        <v/>
      </c>
      <c r="U2330" s="222"/>
      <c r="V2330" s="223" t="e">
        <f aca="false">IF(C2330="",NA(),IF(OR(C2330="Smelter not listed",C2330="Smelter not yet identified"),MATCH($B2330&amp;$D2330,'Smelter Look-up'!$J:$J,0),MATCH($B2330&amp;$C2330,'Smelter Look-up'!$J:$J,0)))</f>
        <v>#N/A</v>
      </c>
      <c r="X2330" s="179" t="n">
        <f aca="false">IF(AND(C2330="Smelter not listed",OR(LEN(D2330)=0,LEN(E2330)=0)),1,0)</f>
        <v>0</v>
      </c>
      <c r="AB2330" s="224" t="str">
        <f aca="false">B2330&amp;C2330</f>
        <v/>
      </c>
    </row>
    <row r="2331" s="179" customFormat="true" ht="20.25" hidden="false" customHeight="false" outlineLevel="0" collapsed="false">
      <c r="A2331" s="221"/>
      <c r="B2331" s="211" t="str">
        <f aca="false">IF(LEN(A2331)=0,"",INDEX('Smelter Look-up'!$A:$A,MATCH($A2331,'Smelter Look-up'!$E:$E,0)))</f>
        <v/>
      </c>
      <c r="C2331" s="212" t="str">
        <f aca="false">IF(LEN(A2331)=0,"",INDEX('Smelter Look-up'!$C:$C,MATCH($A2331,'Smelter Look-up'!$E:$E,0)))</f>
        <v/>
      </c>
      <c r="D2331" s="213"/>
      <c r="E2331" s="211" t="str">
        <f aca="true">IF(ISERROR($V2331),"",OFFSET('Smelter Look-up'!$D$4,$V2331-4,0)&amp;"")</f>
        <v/>
      </c>
      <c r="F2331" s="214" t="str">
        <f aca="true">IF(ISERROR($V2331),"",OFFSET('Smelter Look-up'!$E$4,$V2331-4,0))</f>
        <v/>
      </c>
      <c r="G2331" s="214" t="str">
        <f aca="true">IF(C2331=$X$4,IF(ISERROR($V2331),"Enter smelter details","RMI"),IF(ISERROR($V2331),"",OFFSET('Smelter Look-up'!$F$4,$V2331-4,0)))</f>
        <v/>
      </c>
      <c r="H2331" s="215" t="str">
        <f aca="true">IF(ISERROR($V2331),"",OFFSET('Smelter Look-up'!$G$4,$V2331-4,0))</f>
        <v/>
      </c>
      <c r="I2331" s="216" t="str">
        <f aca="true">IF(ISERROR($V2331),"",OFFSET('Smelter Look-up'!$H$4,$V2331-4,0))</f>
        <v/>
      </c>
      <c r="J2331" s="216" t="str">
        <f aca="true">IF(ISERROR($V2331),"",OFFSET('Smelter Look-up'!$I$4,$V2331-4,0))</f>
        <v/>
      </c>
      <c r="K2331" s="217"/>
      <c r="L2331" s="217"/>
      <c r="M2331" s="217"/>
      <c r="N2331" s="217"/>
      <c r="O2331" s="217"/>
      <c r="P2331" s="218"/>
      <c r="Q2331" s="219"/>
      <c r="R2331" s="220" t="str">
        <f aca="true">IF(ISERROR($V2331),"",OFFSET('Smelter Look-up'!$C$4,$V2331-4,0)&amp;"")</f>
        <v/>
      </c>
      <c r="S2331" s="221" t="str">
        <f aca="true">IF(B2331="","",IF(ISERROR(MATCH($E2331,CL,0)),"Unknown",INDIRECT("'C'!$A$"&amp;MATCH($E2331,CL,0)+1)))</f>
        <v/>
      </c>
      <c r="T2331" s="221" t="str">
        <f aca="true">IF(B2331="","",IF(ISERROR(MATCH($J2331,SorP!$B$1:$B$6279,0)),"",INDIRECT("'SorP'!$A$"&amp;MATCH($S2331&amp;$J2331,SorP!C:C,0))))</f>
        <v/>
      </c>
      <c r="U2331" s="222"/>
      <c r="V2331" s="223" t="e">
        <f aca="false">IF(C2331="",NA(),IF(OR(C2331="Smelter not listed",C2331="Smelter not yet identified"),MATCH($B2331&amp;$D2331,'Smelter Look-up'!$J:$J,0),MATCH($B2331&amp;$C2331,'Smelter Look-up'!$J:$J,0)))</f>
        <v>#N/A</v>
      </c>
      <c r="X2331" s="179" t="n">
        <f aca="false">IF(AND(C2331="Smelter not listed",OR(LEN(D2331)=0,LEN(E2331)=0)),1,0)</f>
        <v>0</v>
      </c>
      <c r="AB2331" s="224" t="str">
        <f aca="false">B2331&amp;C2331</f>
        <v/>
      </c>
    </row>
    <row r="2332" s="179" customFormat="true" ht="20.25" hidden="false" customHeight="false" outlineLevel="0" collapsed="false">
      <c r="A2332" s="221"/>
      <c r="B2332" s="211" t="str">
        <f aca="false">IF(LEN(A2332)=0,"",INDEX('Smelter Look-up'!$A:$A,MATCH($A2332,'Smelter Look-up'!$E:$E,0)))</f>
        <v/>
      </c>
      <c r="C2332" s="212" t="str">
        <f aca="false">IF(LEN(A2332)=0,"",INDEX('Smelter Look-up'!$C:$C,MATCH($A2332,'Smelter Look-up'!$E:$E,0)))</f>
        <v/>
      </c>
      <c r="D2332" s="213"/>
      <c r="E2332" s="211" t="str">
        <f aca="true">IF(ISERROR($V2332),"",OFFSET('Smelter Look-up'!$D$4,$V2332-4,0)&amp;"")</f>
        <v/>
      </c>
      <c r="F2332" s="214" t="str">
        <f aca="true">IF(ISERROR($V2332),"",OFFSET('Smelter Look-up'!$E$4,$V2332-4,0))</f>
        <v/>
      </c>
      <c r="G2332" s="214" t="str">
        <f aca="true">IF(C2332=$X$4,IF(ISERROR($V2332),"Enter smelter details","RMI"),IF(ISERROR($V2332),"",OFFSET('Smelter Look-up'!$F$4,$V2332-4,0)))</f>
        <v/>
      </c>
      <c r="H2332" s="215" t="str">
        <f aca="true">IF(ISERROR($V2332),"",OFFSET('Smelter Look-up'!$G$4,$V2332-4,0))</f>
        <v/>
      </c>
      <c r="I2332" s="216" t="str">
        <f aca="true">IF(ISERROR($V2332),"",OFFSET('Smelter Look-up'!$H$4,$V2332-4,0))</f>
        <v/>
      </c>
      <c r="J2332" s="216" t="str">
        <f aca="true">IF(ISERROR($V2332),"",OFFSET('Smelter Look-up'!$I$4,$V2332-4,0))</f>
        <v/>
      </c>
      <c r="K2332" s="217"/>
      <c r="L2332" s="217"/>
      <c r="M2332" s="217"/>
      <c r="N2332" s="217"/>
      <c r="O2332" s="217"/>
      <c r="P2332" s="218"/>
      <c r="Q2332" s="219"/>
      <c r="R2332" s="220" t="str">
        <f aca="true">IF(ISERROR($V2332),"",OFFSET('Smelter Look-up'!$C$4,$V2332-4,0)&amp;"")</f>
        <v/>
      </c>
      <c r="S2332" s="221" t="str">
        <f aca="true">IF(B2332="","",IF(ISERROR(MATCH($E2332,CL,0)),"Unknown",INDIRECT("'C'!$A$"&amp;MATCH($E2332,CL,0)+1)))</f>
        <v/>
      </c>
      <c r="T2332" s="221" t="str">
        <f aca="true">IF(B2332="","",IF(ISERROR(MATCH($J2332,SorP!$B$1:$B$6279,0)),"",INDIRECT("'SorP'!$A$"&amp;MATCH($S2332&amp;$J2332,SorP!C:C,0))))</f>
        <v/>
      </c>
      <c r="U2332" s="222"/>
      <c r="V2332" s="223" t="e">
        <f aca="false">IF(C2332="",NA(),IF(OR(C2332="Smelter not listed",C2332="Smelter not yet identified"),MATCH($B2332&amp;$D2332,'Smelter Look-up'!$J:$J,0),MATCH($B2332&amp;$C2332,'Smelter Look-up'!$J:$J,0)))</f>
        <v>#N/A</v>
      </c>
      <c r="X2332" s="179" t="n">
        <f aca="false">IF(AND(C2332="Smelter not listed",OR(LEN(D2332)=0,LEN(E2332)=0)),1,0)</f>
        <v>0</v>
      </c>
      <c r="AB2332" s="224" t="str">
        <f aca="false">B2332&amp;C2332</f>
        <v/>
      </c>
    </row>
    <row r="2333" s="179" customFormat="true" ht="20.25" hidden="false" customHeight="false" outlineLevel="0" collapsed="false">
      <c r="A2333" s="221"/>
      <c r="B2333" s="211" t="str">
        <f aca="false">IF(LEN(A2333)=0,"",INDEX('Smelter Look-up'!$A:$A,MATCH($A2333,'Smelter Look-up'!$E:$E,0)))</f>
        <v/>
      </c>
      <c r="C2333" s="212" t="str">
        <f aca="false">IF(LEN(A2333)=0,"",INDEX('Smelter Look-up'!$C:$C,MATCH($A2333,'Smelter Look-up'!$E:$E,0)))</f>
        <v/>
      </c>
      <c r="D2333" s="213"/>
      <c r="E2333" s="211" t="str">
        <f aca="true">IF(ISERROR($V2333),"",OFFSET('Smelter Look-up'!$D$4,$V2333-4,0)&amp;"")</f>
        <v/>
      </c>
      <c r="F2333" s="214" t="str">
        <f aca="true">IF(ISERROR($V2333),"",OFFSET('Smelter Look-up'!$E$4,$V2333-4,0))</f>
        <v/>
      </c>
      <c r="G2333" s="214" t="str">
        <f aca="true">IF(C2333=$X$4,IF(ISERROR($V2333),"Enter smelter details","RMI"),IF(ISERROR($V2333),"",OFFSET('Smelter Look-up'!$F$4,$V2333-4,0)))</f>
        <v/>
      </c>
      <c r="H2333" s="215" t="str">
        <f aca="true">IF(ISERROR($V2333),"",OFFSET('Smelter Look-up'!$G$4,$V2333-4,0))</f>
        <v/>
      </c>
      <c r="I2333" s="216" t="str">
        <f aca="true">IF(ISERROR($V2333),"",OFFSET('Smelter Look-up'!$H$4,$V2333-4,0))</f>
        <v/>
      </c>
      <c r="J2333" s="216" t="str">
        <f aca="true">IF(ISERROR($V2333),"",OFFSET('Smelter Look-up'!$I$4,$V2333-4,0))</f>
        <v/>
      </c>
      <c r="K2333" s="217"/>
      <c r="L2333" s="217"/>
      <c r="M2333" s="217"/>
      <c r="N2333" s="217"/>
      <c r="O2333" s="217"/>
      <c r="P2333" s="218"/>
      <c r="Q2333" s="219"/>
      <c r="R2333" s="220" t="str">
        <f aca="true">IF(ISERROR($V2333),"",OFFSET('Smelter Look-up'!$C$4,$V2333-4,0)&amp;"")</f>
        <v/>
      </c>
      <c r="S2333" s="221" t="str">
        <f aca="true">IF(B2333="","",IF(ISERROR(MATCH($E2333,CL,0)),"Unknown",INDIRECT("'C'!$A$"&amp;MATCH($E2333,CL,0)+1)))</f>
        <v/>
      </c>
      <c r="T2333" s="221" t="str">
        <f aca="true">IF(B2333="","",IF(ISERROR(MATCH($J2333,SorP!$B$1:$B$6279,0)),"",INDIRECT("'SorP'!$A$"&amp;MATCH($S2333&amp;$J2333,SorP!C:C,0))))</f>
        <v/>
      </c>
      <c r="U2333" s="222"/>
      <c r="V2333" s="223" t="e">
        <f aca="false">IF(C2333="",NA(),IF(OR(C2333="Smelter not listed",C2333="Smelter not yet identified"),MATCH($B2333&amp;$D2333,'Smelter Look-up'!$J:$J,0),MATCH($B2333&amp;$C2333,'Smelter Look-up'!$J:$J,0)))</f>
        <v>#N/A</v>
      </c>
      <c r="X2333" s="179" t="n">
        <f aca="false">IF(AND(C2333="Smelter not listed",OR(LEN(D2333)=0,LEN(E2333)=0)),1,0)</f>
        <v>0</v>
      </c>
      <c r="AB2333" s="224" t="str">
        <f aca="false">B2333&amp;C2333</f>
        <v/>
      </c>
    </row>
    <row r="2334" s="179" customFormat="true" ht="20.25" hidden="false" customHeight="false" outlineLevel="0" collapsed="false">
      <c r="A2334" s="221"/>
      <c r="B2334" s="211" t="str">
        <f aca="false">IF(LEN(A2334)=0,"",INDEX('Smelter Look-up'!$A:$A,MATCH($A2334,'Smelter Look-up'!$E:$E,0)))</f>
        <v/>
      </c>
      <c r="C2334" s="212" t="str">
        <f aca="false">IF(LEN(A2334)=0,"",INDEX('Smelter Look-up'!$C:$C,MATCH($A2334,'Smelter Look-up'!$E:$E,0)))</f>
        <v/>
      </c>
      <c r="D2334" s="213"/>
      <c r="E2334" s="211" t="str">
        <f aca="true">IF(ISERROR($V2334),"",OFFSET('Smelter Look-up'!$D$4,$V2334-4,0)&amp;"")</f>
        <v/>
      </c>
      <c r="F2334" s="214" t="str">
        <f aca="true">IF(ISERROR($V2334),"",OFFSET('Smelter Look-up'!$E$4,$V2334-4,0))</f>
        <v/>
      </c>
      <c r="G2334" s="214" t="str">
        <f aca="true">IF(C2334=$X$4,IF(ISERROR($V2334),"Enter smelter details","RMI"),IF(ISERROR($V2334),"",OFFSET('Smelter Look-up'!$F$4,$V2334-4,0)))</f>
        <v/>
      </c>
      <c r="H2334" s="215" t="str">
        <f aca="true">IF(ISERROR($V2334),"",OFFSET('Smelter Look-up'!$G$4,$V2334-4,0))</f>
        <v/>
      </c>
      <c r="I2334" s="216" t="str">
        <f aca="true">IF(ISERROR($V2334),"",OFFSET('Smelter Look-up'!$H$4,$V2334-4,0))</f>
        <v/>
      </c>
      <c r="J2334" s="216" t="str">
        <f aca="true">IF(ISERROR($V2334),"",OFFSET('Smelter Look-up'!$I$4,$V2334-4,0))</f>
        <v/>
      </c>
      <c r="K2334" s="217"/>
      <c r="L2334" s="217"/>
      <c r="M2334" s="217"/>
      <c r="N2334" s="217"/>
      <c r="O2334" s="217"/>
      <c r="P2334" s="218"/>
      <c r="Q2334" s="219"/>
      <c r="R2334" s="220" t="str">
        <f aca="true">IF(ISERROR($V2334),"",OFFSET('Smelter Look-up'!$C$4,$V2334-4,0)&amp;"")</f>
        <v/>
      </c>
      <c r="S2334" s="221" t="str">
        <f aca="true">IF(B2334="","",IF(ISERROR(MATCH($E2334,CL,0)),"Unknown",INDIRECT("'C'!$A$"&amp;MATCH($E2334,CL,0)+1)))</f>
        <v/>
      </c>
      <c r="T2334" s="221" t="str">
        <f aca="true">IF(B2334="","",IF(ISERROR(MATCH($J2334,SorP!$B$1:$B$6279,0)),"",INDIRECT("'SorP'!$A$"&amp;MATCH($S2334&amp;$J2334,SorP!C:C,0))))</f>
        <v/>
      </c>
      <c r="U2334" s="222"/>
      <c r="V2334" s="223" t="e">
        <f aca="false">IF(C2334="",NA(),IF(OR(C2334="Smelter not listed",C2334="Smelter not yet identified"),MATCH($B2334&amp;$D2334,'Smelter Look-up'!$J:$J,0),MATCH($B2334&amp;$C2334,'Smelter Look-up'!$J:$J,0)))</f>
        <v>#N/A</v>
      </c>
      <c r="X2334" s="179" t="n">
        <f aca="false">IF(AND(C2334="Smelter not listed",OR(LEN(D2334)=0,LEN(E2334)=0)),1,0)</f>
        <v>0</v>
      </c>
      <c r="AB2334" s="224" t="str">
        <f aca="false">B2334&amp;C2334</f>
        <v/>
      </c>
    </row>
    <row r="2335" s="179" customFormat="true" ht="20.25" hidden="false" customHeight="false" outlineLevel="0" collapsed="false">
      <c r="A2335" s="221"/>
      <c r="B2335" s="211" t="str">
        <f aca="false">IF(LEN(A2335)=0,"",INDEX('Smelter Look-up'!$A:$A,MATCH($A2335,'Smelter Look-up'!$E:$E,0)))</f>
        <v/>
      </c>
      <c r="C2335" s="212" t="str">
        <f aca="false">IF(LEN(A2335)=0,"",INDEX('Smelter Look-up'!$C:$C,MATCH($A2335,'Smelter Look-up'!$E:$E,0)))</f>
        <v/>
      </c>
      <c r="D2335" s="213"/>
      <c r="E2335" s="211" t="str">
        <f aca="true">IF(ISERROR($V2335),"",OFFSET('Smelter Look-up'!$D$4,$V2335-4,0)&amp;"")</f>
        <v/>
      </c>
      <c r="F2335" s="214" t="str">
        <f aca="true">IF(ISERROR($V2335),"",OFFSET('Smelter Look-up'!$E$4,$V2335-4,0))</f>
        <v/>
      </c>
      <c r="G2335" s="214" t="str">
        <f aca="true">IF(C2335=$X$4,IF(ISERROR($V2335),"Enter smelter details","RMI"),IF(ISERROR($V2335),"",OFFSET('Smelter Look-up'!$F$4,$V2335-4,0)))</f>
        <v/>
      </c>
      <c r="H2335" s="215" t="str">
        <f aca="true">IF(ISERROR($V2335),"",OFFSET('Smelter Look-up'!$G$4,$V2335-4,0))</f>
        <v/>
      </c>
      <c r="I2335" s="216" t="str">
        <f aca="true">IF(ISERROR($V2335),"",OFFSET('Smelter Look-up'!$H$4,$V2335-4,0))</f>
        <v/>
      </c>
      <c r="J2335" s="216" t="str">
        <f aca="true">IF(ISERROR($V2335),"",OFFSET('Smelter Look-up'!$I$4,$V2335-4,0))</f>
        <v/>
      </c>
      <c r="K2335" s="217"/>
      <c r="L2335" s="217"/>
      <c r="M2335" s="217"/>
      <c r="N2335" s="217"/>
      <c r="O2335" s="217"/>
      <c r="P2335" s="218"/>
      <c r="Q2335" s="219"/>
      <c r="R2335" s="220" t="str">
        <f aca="true">IF(ISERROR($V2335),"",OFFSET('Smelter Look-up'!$C$4,$V2335-4,0)&amp;"")</f>
        <v/>
      </c>
      <c r="S2335" s="221" t="str">
        <f aca="true">IF(B2335="","",IF(ISERROR(MATCH($E2335,CL,0)),"Unknown",INDIRECT("'C'!$A$"&amp;MATCH($E2335,CL,0)+1)))</f>
        <v/>
      </c>
      <c r="T2335" s="221" t="str">
        <f aca="true">IF(B2335="","",IF(ISERROR(MATCH($J2335,SorP!$B$1:$B$6279,0)),"",INDIRECT("'SorP'!$A$"&amp;MATCH($S2335&amp;$J2335,SorP!C:C,0))))</f>
        <v/>
      </c>
      <c r="U2335" s="222"/>
      <c r="V2335" s="223" t="e">
        <f aca="false">IF(C2335="",NA(),IF(OR(C2335="Smelter not listed",C2335="Smelter not yet identified"),MATCH($B2335&amp;$D2335,'Smelter Look-up'!$J:$J,0),MATCH($B2335&amp;$C2335,'Smelter Look-up'!$J:$J,0)))</f>
        <v>#N/A</v>
      </c>
      <c r="X2335" s="179" t="n">
        <f aca="false">IF(AND(C2335="Smelter not listed",OR(LEN(D2335)=0,LEN(E2335)=0)),1,0)</f>
        <v>0</v>
      </c>
      <c r="AB2335" s="224" t="str">
        <f aca="false">B2335&amp;C2335</f>
        <v/>
      </c>
    </row>
    <row r="2336" s="179" customFormat="true" ht="20.25" hidden="false" customHeight="false" outlineLevel="0" collapsed="false">
      <c r="A2336" s="221"/>
      <c r="B2336" s="211" t="str">
        <f aca="false">IF(LEN(A2336)=0,"",INDEX('Smelter Look-up'!$A:$A,MATCH($A2336,'Smelter Look-up'!$E:$E,0)))</f>
        <v/>
      </c>
      <c r="C2336" s="212" t="str">
        <f aca="false">IF(LEN(A2336)=0,"",INDEX('Smelter Look-up'!$C:$C,MATCH($A2336,'Smelter Look-up'!$E:$E,0)))</f>
        <v/>
      </c>
      <c r="D2336" s="213"/>
      <c r="E2336" s="211" t="str">
        <f aca="true">IF(ISERROR($V2336),"",OFFSET('Smelter Look-up'!$D$4,$V2336-4,0)&amp;"")</f>
        <v/>
      </c>
      <c r="F2336" s="214" t="str">
        <f aca="true">IF(ISERROR($V2336),"",OFFSET('Smelter Look-up'!$E$4,$V2336-4,0))</f>
        <v/>
      </c>
      <c r="G2336" s="214" t="str">
        <f aca="true">IF(C2336=$X$4,IF(ISERROR($V2336),"Enter smelter details","RMI"),IF(ISERROR($V2336),"",OFFSET('Smelter Look-up'!$F$4,$V2336-4,0)))</f>
        <v/>
      </c>
      <c r="H2336" s="215" t="str">
        <f aca="true">IF(ISERROR($V2336),"",OFFSET('Smelter Look-up'!$G$4,$V2336-4,0))</f>
        <v/>
      </c>
      <c r="I2336" s="216" t="str">
        <f aca="true">IF(ISERROR($V2336),"",OFFSET('Smelter Look-up'!$H$4,$V2336-4,0))</f>
        <v/>
      </c>
      <c r="J2336" s="216" t="str">
        <f aca="true">IF(ISERROR($V2336),"",OFFSET('Smelter Look-up'!$I$4,$V2336-4,0))</f>
        <v/>
      </c>
      <c r="K2336" s="217"/>
      <c r="L2336" s="217"/>
      <c r="M2336" s="217"/>
      <c r="N2336" s="217"/>
      <c r="O2336" s="217"/>
      <c r="P2336" s="218"/>
      <c r="Q2336" s="219"/>
      <c r="R2336" s="220" t="str">
        <f aca="true">IF(ISERROR($V2336),"",OFFSET('Smelter Look-up'!$C$4,$V2336-4,0)&amp;"")</f>
        <v/>
      </c>
      <c r="S2336" s="221" t="str">
        <f aca="true">IF(B2336="","",IF(ISERROR(MATCH($E2336,CL,0)),"Unknown",INDIRECT("'C'!$A$"&amp;MATCH($E2336,CL,0)+1)))</f>
        <v/>
      </c>
      <c r="T2336" s="221" t="str">
        <f aca="true">IF(B2336="","",IF(ISERROR(MATCH($J2336,SorP!$B$1:$B$6279,0)),"",INDIRECT("'SorP'!$A$"&amp;MATCH($S2336&amp;$J2336,SorP!C:C,0))))</f>
        <v/>
      </c>
      <c r="U2336" s="222"/>
      <c r="V2336" s="223" t="e">
        <f aca="false">IF(C2336="",NA(),IF(OR(C2336="Smelter not listed",C2336="Smelter not yet identified"),MATCH($B2336&amp;$D2336,'Smelter Look-up'!$J:$J,0),MATCH($B2336&amp;$C2336,'Smelter Look-up'!$J:$J,0)))</f>
        <v>#N/A</v>
      </c>
      <c r="X2336" s="179" t="n">
        <f aca="false">IF(AND(C2336="Smelter not listed",OR(LEN(D2336)=0,LEN(E2336)=0)),1,0)</f>
        <v>0</v>
      </c>
      <c r="AB2336" s="224" t="str">
        <f aca="false">B2336&amp;C2336</f>
        <v/>
      </c>
    </row>
    <row r="2337" s="179" customFormat="true" ht="20.25" hidden="false" customHeight="false" outlineLevel="0" collapsed="false">
      <c r="A2337" s="221"/>
      <c r="B2337" s="211" t="str">
        <f aca="false">IF(LEN(A2337)=0,"",INDEX('Smelter Look-up'!$A:$A,MATCH($A2337,'Smelter Look-up'!$E:$E,0)))</f>
        <v/>
      </c>
      <c r="C2337" s="212" t="str">
        <f aca="false">IF(LEN(A2337)=0,"",INDEX('Smelter Look-up'!$C:$C,MATCH($A2337,'Smelter Look-up'!$E:$E,0)))</f>
        <v/>
      </c>
      <c r="D2337" s="213"/>
      <c r="E2337" s="211" t="str">
        <f aca="true">IF(ISERROR($V2337),"",OFFSET('Smelter Look-up'!$D$4,$V2337-4,0)&amp;"")</f>
        <v/>
      </c>
      <c r="F2337" s="214" t="str">
        <f aca="true">IF(ISERROR($V2337),"",OFFSET('Smelter Look-up'!$E$4,$V2337-4,0))</f>
        <v/>
      </c>
      <c r="G2337" s="214" t="str">
        <f aca="true">IF(C2337=$X$4,IF(ISERROR($V2337),"Enter smelter details","RMI"),IF(ISERROR($V2337),"",OFFSET('Smelter Look-up'!$F$4,$V2337-4,0)))</f>
        <v/>
      </c>
      <c r="H2337" s="215" t="str">
        <f aca="true">IF(ISERROR($V2337),"",OFFSET('Smelter Look-up'!$G$4,$V2337-4,0))</f>
        <v/>
      </c>
      <c r="I2337" s="216" t="str">
        <f aca="true">IF(ISERROR($V2337),"",OFFSET('Smelter Look-up'!$H$4,$V2337-4,0))</f>
        <v/>
      </c>
      <c r="J2337" s="216" t="str">
        <f aca="true">IF(ISERROR($V2337),"",OFFSET('Smelter Look-up'!$I$4,$V2337-4,0))</f>
        <v/>
      </c>
      <c r="K2337" s="217"/>
      <c r="L2337" s="217"/>
      <c r="M2337" s="217"/>
      <c r="N2337" s="217"/>
      <c r="O2337" s="217"/>
      <c r="P2337" s="218"/>
      <c r="Q2337" s="219"/>
      <c r="R2337" s="220" t="str">
        <f aca="true">IF(ISERROR($V2337),"",OFFSET('Smelter Look-up'!$C$4,$V2337-4,0)&amp;"")</f>
        <v/>
      </c>
      <c r="S2337" s="221" t="str">
        <f aca="true">IF(B2337="","",IF(ISERROR(MATCH($E2337,CL,0)),"Unknown",INDIRECT("'C'!$A$"&amp;MATCH($E2337,CL,0)+1)))</f>
        <v/>
      </c>
      <c r="T2337" s="221" t="str">
        <f aca="true">IF(B2337="","",IF(ISERROR(MATCH($J2337,SorP!$B$1:$B$6279,0)),"",INDIRECT("'SorP'!$A$"&amp;MATCH($S2337&amp;$J2337,SorP!C:C,0))))</f>
        <v/>
      </c>
      <c r="U2337" s="222"/>
      <c r="V2337" s="223" t="e">
        <f aca="false">IF(C2337="",NA(),IF(OR(C2337="Smelter not listed",C2337="Smelter not yet identified"),MATCH($B2337&amp;$D2337,'Smelter Look-up'!$J:$J,0),MATCH($B2337&amp;$C2337,'Smelter Look-up'!$J:$J,0)))</f>
        <v>#N/A</v>
      </c>
      <c r="X2337" s="179" t="n">
        <f aca="false">IF(AND(C2337="Smelter not listed",OR(LEN(D2337)=0,LEN(E2337)=0)),1,0)</f>
        <v>0</v>
      </c>
      <c r="AB2337" s="224" t="str">
        <f aca="false">B2337&amp;C2337</f>
        <v/>
      </c>
    </row>
    <row r="2338" s="179" customFormat="true" ht="20.25" hidden="false" customHeight="false" outlineLevel="0" collapsed="false">
      <c r="A2338" s="221"/>
      <c r="B2338" s="211" t="str">
        <f aca="false">IF(LEN(A2338)=0,"",INDEX('Smelter Look-up'!$A:$A,MATCH($A2338,'Smelter Look-up'!$E:$E,0)))</f>
        <v/>
      </c>
      <c r="C2338" s="212" t="str">
        <f aca="false">IF(LEN(A2338)=0,"",INDEX('Smelter Look-up'!$C:$C,MATCH($A2338,'Smelter Look-up'!$E:$E,0)))</f>
        <v/>
      </c>
      <c r="D2338" s="213"/>
      <c r="E2338" s="211" t="str">
        <f aca="true">IF(ISERROR($V2338),"",OFFSET('Smelter Look-up'!$D$4,$V2338-4,0)&amp;"")</f>
        <v/>
      </c>
      <c r="F2338" s="214" t="str">
        <f aca="true">IF(ISERROR($V2338),"",OFFSET('Smelter Look-up'!$E$4,$V2338-4,0))</f>
        <v/>
      </c>
      <c r="G2338" s="214" t="str">
        <f aca="true">IF(C2338=$X$4,IF(ISERROR($V2338),"Enter smelter details","RMI"),IF(ISERROR($V2338),"",OFFSET('Smelter Look-up'!$F$4,$V2338-4,0)))</f>
        <v/>
      </c>
      <c r="H2338" s="215" t="str">
        <f aca="true">IF(ISERROR($V2338),"",OFFSET('Smelter Look-up'!$G$4,$V2338-4,0))</f>
        <v/>
      </c>
      <c r="I2338" s="216" t="str">
        <f aca="true">IF(ISERROR($V2338),"",OFFSET('Smelter Look-up'!$H$4,$V2338-4,0))</f>
        <v/>
      </c>
      <c r="J2338" s="216" t="str">
        <f aca="true">IF(ISERROR($V2338),"",OFFSET('Smelter Look-up'!$I$4,$V2338-4,0))</f>
        <v/>
      </c>
      <c r="K2338" s="217"/>
      <c r="L2338" s="217"/>
      <c r="M2338" s="217"/>
      <c r="N2338" s="217"/>
      <c r="O2338" s="217"/>
      <c r="P2338" s="218"/>
      <c r="Q2338" s="219"/>
      <c r="R2338" s="220" t="str">
        <f aca="true">IF(ISERROR($V2338),"",OFFSET('Smelter Look-up'!$C$4,$V2338-4,0)&amp;"")</f>
        <v/>
      </c>
      <c r="S2338" s="221" t="str">
        <f aca="true">IF(B2338="","",IF(ISERROR(MATCH($E2338,CL,0)),"Unknown",INDIRECT("'C'!$A$"&amp;MATCH($E2338,CL,0)+1)))</f>
        <v/>
      </c>
      <c r="T2338" s="221" t="str">
        <f aca="true">IF(B2338="","",IF(ISERROR(MATCH($J2338,SorP!$B$1:$B$6279,0)),"",INDIRECT("'SorP'!$A$"&amp;MATCH($S2338&amp;$J2338,SorP!C:C,0))))</f>
        <v/>
      </c>
      <c r="U2338" s="222"/>
      <c r="V2338" s="223" t="e">
        <f aca="false">IF(C2338="",NA(),IF(OR(C2338="Smelter not listed",C2338="Smelter not yet identified"),MATCH($B2338&amp;$D2338,'Smelter Look-up'!$J:$J,0),MATCH($B2338&amp;$C2338,'Smelter Look-up'!$J:$J,0)))</f>
        <v>#N/A</v>
      </c>
      <c r="X2338" s="179" t="n">
        <f aca="false">IF(AND(C2338="Smelter not listed",OR(LEN(D2338)=0,LEN(E2338)=0)),1,0)</f>
        <v>0</v>
      </c>
      <c r="AB2338" s="224" t="str">
        <f aca="false">B2338&amp;C2338</f>
        <v/>
      </c>
    </row>
    <row r="2339" s="179" customFormat="true" ht="20.25" hidden="false" customHeight="false" outlineLevel="0" collapsed="false">
      <c r="A2339" s="221"/>
      <c r="B2339" s="211" t="str">
        <f aca="false">IF(LEN(A2339)=0,"",INDEX('Smelter Look-up'!$A:$A,MATCH($A2339,'Smelter Look-up'!$E:$E,0)))</f>
        <v/>
      </c>
      <c r="C2339" s="212" t="str">
        <f aca="false">IF(LEN(A2339)=0,"",INDEX('Smelter Look-up'!$C:$C,MATCH($A2339,'Smelter Look-up'!$E:$E,0)))</f>
        <v/>
      </c>
      <c r="D2339" s="213"/>
      <c r="E2339" s="211" t="str">
        <f aca="true">IF(ISERROR($V2339),"",OFFSET('Smelter Look-up'!$D$4,$V2339-4,0)&amp;"")</f>
        <v/>
      </c>
      <c r="F2339" s="214" t="str">
        <f aca="true">IF(ISERROR($V2339),"",OFFSET('Smelter Look-up'!$E$4,$V2339-4,0))</f>
        <v/>
      </c>
      <c r="G2339" s="214" t="str">
        <f aca="true">IF(C2339=$X$4,IF(ISERROR($V2339),"Enter smelter details","RMI"),IF(ISERROR($V2339),"",OFFSET('Smelter Look-up'!$F$4,$V2339-4,0)))</f>
        <v/>
      </c>
      <c r="H2339" s="215" t="str">
        <f aca="true">IF(ISERROR($V2339),"",OFFSET('Smelter Look-up'!$G$4,$V2339-4,0))</f>
        <v/>
      </c>
      <c r="I2339" s="216" t="str">
        <f aca="true">IF(ISERROR($V2339),"",OFFSET('Smelter Look-up'!$H$4,$V2339-4,0))</f>
        <v/>
      </c>
      <c r="J2339" s="216" t="str">
        <f aca="true">IF(ISERROR($V2339),"",OFFSET('Smelter Look-up'!$I$4,$V2339-4,0))</f>
        <v/>
      </c>
      <c r="K2339" s="217"/>
      <c r="L2339" s="217"/>
      <c r="M2339" s="217"/>
      <c r="N2339" s="217"/>
      <c r="O2339" s="217"/>
      <c r="P2339" s="218"/>
      <c r="Q2339" s="219"/>
      <c r="R2339" s="220" t="str">
        <f aca="true">IF(ISERROR($V2339),"",OFFSET('Smelter Look-up'!$C$4,$V2339-4,0)&amp;"")</f>
        <v/>
      </c>
      <c r="S2339" s="221" t="str">
        <f aca="true">IF(B2339="","",IF(ISERROR(MATCH($E2339,CL,0)),"Unknown",INDIRECT("'C'!$A$"&amp;MATCH($E2339,CL,0)+1)))</f>
        <v/>
      </c>
      <c r="T2339" s="221" t="str">
        <f aca="true">IF(B2339="","",IF(ISERROR(MATCH($J2339,SorP!$B$1:$B$6279,0)),"",INDIRECT("'SorP'!$A$"&amp;MATCH($S2339&amp;$J2339,SorP!C:C,0))))</f>
        <v/>
      </c>
      <c r="U2339" s="222"/>
      <c r="V2339" s="223" t="e">
        <f aca="false">IF(C2339="",NA(),IF(OR(C2339="Smelter not listed",C2339="Smelter not yet identified"),MATCH($B2339&amp;$D2339,'Smelter Look-up'!$J:$J,0),MATCH($B2339&amp;$C2339,'Smelter Look-up'!$J:$J,0)))</f>
        <v>#N/A</v>
      </c>
      <c r="X2339" s="179" t="n">
        <f aca="false">IF(AND(C2339="Smelter not listed",OR(LEN(D2339)=0,LEN(E2339)=0)),1,0)</f>
        <v>0</v>
      </c>
      <c r="AB2339" s="224" t="str">
        <f aca="false">B2339&amp;C2339</f>
        <v/>
      </c>
    </row>
    <row r="2340" s="179" customFormat="true" ht="20.25" hidden="false" customHeight="false" outlineLevel="0" collapsed="false">
      <c r="A2340" s="221"/>
      <c r="B2340" s="211" t="str">
        <f aca="false">IF(LEN(A2340)=0,"",INDEX('Smelter Look-up'!$A:$A,MATCH($A2340,'Smelter Look-up'!$E:$E,0)))</f>
        <v/>
      </c>
      <c r="C2340" s="212" t="str">
        <f aca="false">IF(LEN(A2340)=0,"",INDEX('Smelter Look-up'!$C:$C,MATCH($A2340,'Smelter Look-up'!$E:$E,0)))</f>
        <v/>
      </c>
      <c r="D2340" s="213"/>
      <c r="E2340" s="211" t="str">
        <f aca="true">IF(ISERROR($V2340),"",OFFSET('Smelter Look-up'!$D$4,$V2340-4,0)&amp;"")</f>
        <v/>
      </c>
      <c r="F2340" s="214" t="str">
        <f aca="true">IF(ISERROR($V2340),"",OFFSET('Smelter Look-up'!$E$4,$V2340-4,0))</f>
        <v/>
      </c>
      <c r="G2340" s="214" t="str">
        <f aca="true">IF(C2340=$X$4,IF(ISERROR($V2340),"Enter smelter details","RMI"),IF(ISERROR($V2340),"",OFFSET('Smelter Look-up'!$F$4,$V2340-4,0)))</f>
        <v/>
      </c>
      <c r="H2340" s="215" t="str">
        <f aca="true">IF(ISERROR($V2340),"",OFFSET('Smelter Look-up'!$G$4,$V2340-4,0))</f>
        <v/>
      </c>
      <c r="I2340" s="216" t="str">
        <f aca="true">IF(ISERROR($V2340),"",OFFSET('Smelter Look-up'!$H$4,$V2340-4,0))</f>
        <v/>
      </c>
      <c r="J2340" s="216" t="str">
        <f aca="true">IF(ISERROR($V2340),"",OFFSET('Smelter Look-up'!$I$4,$V2340-4,0))</f>
        <v/>
      </c>
      <c r="K2340" s="217"/>
      <c r="L2340" s="217"/>
      <c r="M2340" s="217"/>
      <c r="N2340" s="217"/>
      <c r="O2340" s="217"/>
      <c r="P2340" s="218"/>
      <c r="Q2340" s="219"/>
      <c r="R2340" s="220" t="str">
        <f aca="true">IF(ISERROR($V2340),"",OFFSET('Smelter Look-up'!$C$4,$V2340-4,0)&amp;"")</f>
        <v/>
      </c>
      <c r="S2340" s="221" t="str">
        <f aca="true">IF(B2340="","",IF(ISERROR(MATCH($E2340,CL,0)),"Unknown",INDIRECT("'C'!$A$"&amp;MATCH($E2340,CL,0)+1)))</f>
        <v/>
      </c>
      <c r="T2340" s="221" t="str">
        <f aca="true">IF(B2340="","",IF(ISERROR(MATCH($J2340,SorP!$B$1:$B$6279,0)),"",INDIRECT("'SorP'!$A$"&amp;MATCH($S2340&amp;$J2340,SorP!C:C,0))))</f>
        <v/>
      </c>
      <c r="U2340" s="222"/>
      <c r="V2340" s="223" t="e">
        <f aca="false">IF(C2340="",NA(),IF(OR(C2340="Smelter not listed",C2340="Smelter not yet identified"),MATCH($B2340&amp;$D2340,'Smelter Look-up'!$J:$J,0),MATCH($B2340&amp;$C2340,'Smelter Look-up'!$J:$J,0)))</f>
        <v>#N/A</v>
      </c>
      <c r="X2340" s="179" t="n">
        <f aca="false">IF(AND(C2340="Smelter not listed",OR(LEN(D2340)=0,LEN(E2340)=0)),1,0)</f>
        <v>0</v>
      </c>
      <c r="AB2340" s="224" t="str">
        <f aca="false">B2340&amp;C2340</f>
        <v/>
      </c>
    </row>
    <row r="2341" s="179" customFormat="true" ht="20.25" hidden="false" customHeight="false" outlineLevel="0" collapsed="false">
      <c r="A2341" s="221"/>
      <c r="B2341" s="211" t="str">
        <f aca="false">IF(LEN(A2341)=0,"",INDEX('Smelter Look-up'!$A:$A,MATCH($A2341,'Smelter Look-up'!$E:$E,0)))</f>
        <v/>
      </c>
      <c r="C2341" s="212" t="str">
        <f aca="false">IF(LEN(A2341)=0,"",INDEX('Smelter Look-up'!$C:$C,MATCH($A2341,'Smelter Look-up'!$E:$E,0)))</f>
        <v/>
      </c>
      <c r="D2341" s="213"/>
      <c r="E2341" s="211" t="str">
        <f aca="true">IF(ISERROR($V2341),"",OFFSET('Smelter Look-up'!$D$4,$V2341-4,0)&amp;"")</f>
        <v/>
      </c>
      <c r="F2341" s="214" t="str">
        <f aca="true">IF(ISERROR($V2341),"",OFFSET('Smelter Look-up'!$E$4,$V2341-4,0))</f>
        <v/>
      </c>
      <c r="G2341" s="214" t="str">
        <f aca="true">IF(C2341=$X$4,IF(ISERROR($V2341),"Enter smelter details","RMI"),IF(ISERROR($V2341),"",OFFSET('Smelter Look-up'!$F$4,$V2341-4,0)))</f>
        <v/>
      </c>
      <c r="H2341" s="215" t="str">
        <f aca="true">IF(ISERROR($V2341),"",OFFSET('Smelter Look-up'!$G$4,$V2341-4,0))</f>
        <v/>
      </c>
      <c r="I2341" s="216" t="str">
        <f aca="true">IF(ISERROR($V2341),"",OFFSET('Smelter Look-up'!$H$4,$V2341-4,0))</f>
        <v/>
      </c>
      <c r="J2341" s="216" t="str">
        <f aca="true">IF(ISERROR($V2341),"",OFFSET('Smelter Look-up'!$I$4,$V2341-4,0))</f>
        <v/>
      </c>
      <c r="K2341" s="217"/>
      <c r="L2341" s="217"/>
      <c r="M2341" s="217"/>
      <c r="N2341" s="217"/>
      <c r="O2341" s="217"/>
      <c r="P2341" s="218"/>
      <c r="Q2341" s="219"/>
      <c r="R2341" s="220" t="str">
        <f aca="true">IF(ISERROR($V2341),"",OFFSET('Smelter Look-up'!$C$4,$V2341-4,0)&amp;"")</f>
        <v/>
      </c>
      <c r="S2341" s="221" t="str">
        <f aca="true">IF(B2341="","",IF(ISERROR(MATCH($E2341,CL,0)),"Unknown",INDIRECT("'C'!$A$"&amp;MATCH($E2341,CL,0)+1)))</f>
        <v/>
      </c>
      <c r="T2341" s="221" t="str">
        <f aca="true">IF(B2341="","",IF(ISERROR(MATCH($J2341,SorP!$B$1:$B$6279,0)),"",INDIRECT("'SorP'!$A$"&amp;MATCH($S2341&amp;$J2341,SorP!C:C,0))))</f>
        <v/>
      </c>
      <c r="U2341" s="222"/>
      <c r="V2341" s="223" t="e">
        <f aca="false">IF(C2341="",NA(),IF(OR(C2341="Smelter not listed",C2341="Smelter not yet identified"),MATCH($B2341&amp;$D2341,'Smelter Look-up'!$J:$J,0),MATCH($B2341&amp;$C2341,'Smelter Look-up'!$J:$J,0)))</f>
        <v>#N/A</v>
      </c>
      <c r="X2341" s="179" t="n">
        <f aca="false">IF(AND(C2341="Smelter not listed",OR(LEN(D2341)=0,LEN(E2341)=0)),1,0)</f>
        <v>0</v>
      </c>
      <c r="AB2341" s="224" t="str">
        <f aca="false">B2341&amp;C2341</f>
        <v/>
      </c>
    </row>
    <row r="2342" s="179" customFormat="true" ht="20.25" hidden="false" customHeight="false" outlineLevel="0" collapsed="false">
      <c r="A2342" s="221"/>
      <c r="B2342" s="211" t="str">
        <f aca="false">IF(LEN(A2342)=0,"",INDEX('Smelter Look-up'!$A:$A,MATCH($A2342,'Smelter Look-up'!$E:$E,0)))</f>
        <v/>
      </c>
      <c r="C2342" s="212" t="str">
        <f aca="false">IF(LEN(A2342)=0,"",INDEX('Smelter Look-up'!$C:$C,MATCH($A2342,'Smelter Look-up'!$E:$E,0)))</f>
        <v/>
      </c>
      <c r="D2342" s="213"/>
      <c r="E2342" s="211" t="str">
        <f aca="true">IF(ISERROR($V2342),"",OFFSET('Smelter Look-up'!$D$4,$V2342-4,0)&amp;"")</f>
        <v/>
      </c>
      <c r="F2342" s="214" t="str">
        <f aca="true">IF(ISERROR($V2342),"",OFFSET('Smelter Look-up'!$E$4,$V2342-4,0))</f>
        <v/>
      </c>
      <c r="G2342" s="214" t="str">
        <f aca="true">IF(C2342=$X$4,IF(ISERROR($V2342),"Enter smelter details","RMI"),IF(ISERROR($V2342),"",OFFSET('Smelter Look-up'!$F$4,$V2342-4,0)))</f>
        <v/>
      </c>
      <c r="H2342" s="215" t="str">
        <f aca="true">IF(ISERROR($V2342),"",OFFSET('Smelter Look-up'!$G$4,$V2342-4,0))</f>
        <v/>
      </c>
      <c r="I2342" s="216" t="str">
        <f aca="true">IF(ISERROR($V2342),"",OFFSET('Smelter Look-up'!$H$4,$V2342-4,0))</f>
        <v/>
      </c>
      <c r="J2342" s="216" t="str">
        <f aca="true">IF(ISERROR($V2342),"",OFFSET('Smelter Look-up'!$I$4,$V2342-4,0))</f>
        <v/>
      </c>
      <c r="K2342" s="217"/>
      <c r="L2342" s="217"/>
      <c r="M2342" s="217"/>
      <c r="N2342" s="217"/>
      <c r="O2342" s="217"/>
      <c r="P2342" s="218"/>
      <c r="Q2342" s="219"/>
      <c r="R2342" s="220" t="str">
        <f aca="true">IF(ISERROR($V2342),"",OFFSET('Smelter Look-up'!$C$4,$V2342-4,0)&amp;"")</f>
        <v/>
      </c>
      <c r="S2342" s="221" t="str">
        <f aca="true">IF(B2342="","",IF(ISERROR(MATCH($E2342,CL,0)),"Unknown",INDIRECT("'C'!$A$"&amp;MATCH($E2342,CL,0)+1)))</f>
        <v/>
      </c>
      <c r="T2342" s="221" t="str">
        <f aca="true">IF(B2342="","",IF(ISERROR(MATCH($J2342,SorP!$B$1:$B$6279,0)),"",INDIRECT("'SorP'!$A$"&amp;MATCH($S2342&amp;$J2342,SorP!C:C,0))))</f>
        <v/>
      </c>
      <c r="U2342" s="222"/>
      <c r="V2342" s="223" t="e">
        <f aca="false">IF(C2342="",NA(),IF(OR(C2342="Smelter not listed",C2342="Smelter not yet identified"),MATCH($B2342&amp;$D2342,'Smelter Look-up'!$J:$J,0),MATCH($B2342&amp;$C2342,'Smelter Look-up'!$J:$J,0)))</f>
        <v>#N/A</v>
      </c>
      <c r="X2342" s="179" t="n">
        <f aca="false">IF(AND(C2342="Smelter not listed",OR(LEN(D2342)=0,LEN(E2342)=0)),1,0)</f>
        <v>0</v>
      </c>
      <c r="AB2342" s="224" t="str">
        <f aca="false">B2342&amp;C2342</f>
        <v/>
      </c>
    </row>
    <row r="2343" s="179" customFormat="true" ht="20.25" hidden="false" customHeight="false" outlineLevel="0" collapsed="false">
      <c r="A2343" s="221"/>
      <c r="B2343" s="211" t="str">
        <f aca="false">IF(LEN(A2343)=0,"",INDEX('Smelter Look-up'!$A:$A,MATCH($A2343,'Smelter Look-up'!$E:$E,0)))</f>
        <v/>
      </c>
      <c r="C2343" s="212" t="str">
        <f aca="false">IF(LEN(A2343)=0,"",INDEX('Smelter Look-up'!$C:$C,MATCH($A2343,'Smelter Look-up'!$E:$E,0)))</f>
        <v/>
      </c>
      <c r="D2343" s="213"/>
      <c r="E2343" s="211" t="str">
        <f aca="true">IF(ISERROR($V2343),"",OFFSET('Smelter Look-up'!$D$4,$V2343-4,0)&amp;"")</f>
        <v/>
      </c>
      <c r="F2343" s="214" t="str">
        <f aca="true">IF(ISERROR($V2343),"",OFFSET('Smelter Look-up'!$E$4,$V2343-4,0))</f>
        <v/>
      </c>
      <c r="G2343" s="214" t="str">
        <f aca="true">IF(C2343=$X$4,IF(ISERROR($V2343),"Enter smelter details","RMI"),IF(ISERROR($V2343),"",OFFSET('Smelter Look-up'!$F$4,$V2343-4,0)))</f>
        <v/>
      </c>
      <c r="H2343" s="215" t="str">
        <f aca="true">IF(ISERROR($V2343),"",OFFSET('Smelter Look-up'!$G$4,$V2343-4,0))</f>
        <v/>
      </c>
      <c r="I2343" s="216" t="str">
        <f aca="true">IF(ISERROR($V2343),"",OFFSET('Smelter Look-up'!$H$4,$V2343-4,0))</f>
        <v/>
      </c>
      <c r="J2343" s="216" t="str">
        <f aca="true">IF(ISERROR($V2343),"",OFFSET('Smelter Look-up'!$I$4,$V2343-4,0))</f>
        <v/>
      </c>
      <c r="K2343" s="217"/>
      <c r="L2343" s="217"/>
      <c r="M2343" s="217"/>
      <c r="N2343" s="217"/>
      <c r="O2343" s="217"/>
      <c r="P2343" s="218"/>
      <c r="Q2343" s="219"/>
      <c r="R2343" s="220" t="str">
        <f aca="true">IF(ISERROR($V2343),"",OFFSET('Smelter Look-up'!$C$4,$V2343-4,0)&amp;"")</f>
        <v/>
      </c>
      <c r="S2343" s="221" t="str">
        <f aca="true">IF(B2343="","",IF(ISERROR(MATCH($E2343,CL,0)),"Unknown",INDIRECT("'C'!$A$"&amp;MATCH($E2343,CL,0)+1)))</f>
        <v/>
      </c>
      <c r="T2343" s="221" t="str">
        <f aca="true">IF(B2343="","",IF(ISERROR(MATCH($J2343,SorP!$B$1:$B$6279,0)),"",INDIRECT("'SorP'!$A$"&amp;MATCH($S2343&amp;$J2343,SorP!C:C,0))))</f>
        <v/>
      </c>
      <c r="U2343" s="222"/>
      <c r="V2343" s="223" t="e">
        <f aca="false">IF(C2343="",NA(),IF(OR(C2343="Smelter not listed",C2343="Smelter not yet identified"),MATCH($B2343&amp;$D2343,'Smelter Look-up'!$J:$J,0),MATCH($B2343&amp;$C2343,'Smelter Look-up'!$J:$J,0)))</f>
        <v>#N/A</v>
      </c>
      <c r="X2343" s="179" t="n">
        <f aca="false">IF(AND(C2343="Smelter not listed",OR(LEN(D2343)=0,LEN(E2343)=0)),1,0)</f>
        <v>0</v>
      </c>
      <c r="AB2343" s="224" t="str">
        <f aca="false">B2343&amp;C2343</f>
        <v/>
      </c>
    </row>
    <row r="2344" s="179" customFormat="true" ht="20.25" hidden="false" customHeight="false" outlineLevel="0" collapsed="false">
      <c r="A2344" s="221"/>
      <c r="B2344" s="211" t="str">
        <f aca="false">IF(LEN(A2344)=0,"",INDEX('Smelter Look-up'!$A:$A,MATCH($A2344,'Smelter Look-up'!$E:$E,0)))</f>
        <v/>
      </c>
      <c r="C2344" s="212" t="str">
        <f aca="false">IF(LEN(A2344)=0,"",INDEX('Smelter Look-up'!$C:$C,MATCH($A2344,'Smelter Look-up'!$E:$E,0)))</f>
        <v/>
      </c>
      <c r="D2344" s="213"/>
      <c r="E2344" s="211" t="str">
        <f aca="true">IF(ISERROR($V2344),"",OFFSET('Smelter Look-up'!$D$4,$V2344-4,0)&amp;"")</f>
        <v/>
      </c>
      <c r="F2344" s="214" t="str">
        <f aca="true">IF(ISERROR($V2344),"",OFFSET('Smelter Look-up'!$E$4,$V2344-4,0))</f>
        <v/>
      </c>
      <c r="G2344" s="214" t="str">
        <f aca="true">IF(C2344=$X$4,IF(ISERROR($V2344),"Enter smelter details","RMI"),IF(ISERROR($V2344),"",OFFSET('Smelter Look-up'!$F$4,$V2344-4,0)))</f>
        <v/>
      </c>
      <c r="H2344" s="215" t="str">
        <f aca="true">IF(ISERROR($V2344),"",OFFSET('Smelter Look-up'!$G$4,$V2344-4,0))</f>
        <v/>
      </c>
      <c r="I2344" s="216" t="str">
        <f aca="true">IF(ISERROR($V2344),"",OFFSET('Smelter Look-up'!$H$4,$V2344-4,0))</f>
        <v/>
      </c>
      <c r="J2344" s="216" t="str">
        <f aca="true">IF(ISERROR($V2344),"",OFFSET('Smelter Look-up'!$I$4,$V2344-4,0))</f>
        <v/>
      </c>
      <c r="K2344" s="217"/>
      <c r="L2344" s="217"/>
      <c r="M2344" s="217"/>
      <c r="N2344" s="217"/>
      <c r="O2344" s="217"/>
      <c r="P2344" s="218"/>
      <c r="Q2344" s="219"/>
      <c r="R2344" s="220" t="str">
        <f aca="true">IF(ISERROR($V2344),"",OFFSET('Smelter Look-up'!$C$4,$V2344-4,0)&amp;"")</f>
        <v/>
      </c>
      <c r="S2344" s="221" t="str">
        <f aca="true">IF(B2344="","",IF(ISERROR(MATCH($E2344,CL,0)),"Unknown",INDIRECT("'C'!$A$"&amp;MATCH($E2344,CL,0)+1)))</f>
        <v/>
      </c>
      <c r="T2344" s="221" t="str">
        <f aca="true">IF(B2344="","",IF(ISERROR(MATCH($J2344,SorP!$B$1:$B$6279,0)),"",INDIRECT("'SorP'!$A$"&amp;MATCH($S2344&amp;$J2344,SorP!C:C,0))))</f>
        <v/>
      </c>
      <c r="U2344" s="222"/>
      <c r="V2344" s="223" t="e">
        <f aca="false">IF(C2344="",NA(),IF(OR(C2344="Smelter not listed",C2344="Smelter not yet identified"),MATCH($B2344&amp;$D2344,'Smelter Look-up'!$J:$J,0),MATCH($B2344&amp;$C2344,'Smelter Look-up'!$J:$J,0)))</f>
        <v>#N/A</v>
      </c>
      <c r="X2344" s="179" t="n">
        <f aca="false">IF(AND(C2344="Smelter not listed",OR(LEN(D2344)=0,LEN(E2344)=0)),1,0)</f>
        <v>0</v>
      </c>
      <c r="AB2344" s="224" t="str">
        <f aca="false">B2344&amp;C2344</f>
        <v/>
      </c>
    </row>
    <row r="2345" s="179" customFormat="true" ht="20.25" hidden="false" customHeight="false" outlineLevel="0" collapsed="false">
      <c r="A2345" s="221"/>
      <c r="B2345" s="211" t="str">
        <f aca="false">IF(LEN(A2345)=0,"",INDEX('Smelter Look-up'!$A:$A,MATCH($A2345,'Smelter Look-up'!$E:$E,0)))</f>
        <v/>
      </c>
      <c r="C2345" s="212" t="str">
        <f aca="false">IF(LEN(A2345)=0,"",INDEX('Smelter Look-up'!$C:$C,MATCH($A2345,'Smelter Look-up'!$E:$E,0)))</f>
        <v/>
      </c>
      <c r="D2345" s="213"/>
      <c r="E2345" s="211" t="str">
        <f aca="true">IF(ISERROR($V2345),"",OFFSET('Smelter Look-up'!$D$4,$V2345-4,0)&amp;"")</f>
        <v/>
      </c>
      <c r="F2345" s="214" t="str">
        <f aca="true">IF(ISERROR($V2345),"",OFFSET('Smelter Look-up'!$E$4,$V2345-4,0))</f>
        <v/>
      </c>
      <c r="G2345" s="214" t="str">
        <f aca="true">IF(C2345=$X$4,IF(ISERROR($V2345),"Enter smelter details","RMI"),IF(ISERROR($V2345),"",OFFSET('Smelter Look-up'!$F$4,$V2345-4,0)))</f>
        <v/>
      </c>
      <c r="H2345" s="215" t="str">
        <f aca="true">IF(ISERROR($V2345),"",OFFSET('Smelter Look-up'!$G$4,$V2345-4,0))</f>
        <v/>
      </c>
      <c r="I2345" s="216" t="str">
        <f aca="true">IF(ISERROR($V2345),"",OFFSET('Smelter Look-up'!$H$4,$V2345-4,0))</f>
        <v/>
      </c>
      <c r="J2345" s="216" t="str">
        <f aca="true">IF(ISERROR($V2345),"",OFFSET('Smelter Look-up'!$I$4,$V2345-4,0))</f>
        <v/>
      </c>
      <c r="K2345" s="217"/>
      <c r="L2345" s="217"/>
      <c r="M2345" s="217"/>
      <c r="N2345" s="217"/>
      <c r="O2345" s="217"/>
      <c r="P2345" s="218"/>
      <c r="Q2345" s="219"/>
      <c r="R2345" s="220" t="str">
        <f aca="true">IF(ISERROR($V2345),"",OFFSET('Smelter Look-up'!$C$4,$V2345-4,0)&amp;"")</f>
        <v/>
      </c>
      <c r="S2345" s="221" t="str">
        <f aca="true">IF(B2345="","",IF(ISERROR(MATCH($E2345,CL,0)),"Unknown",INDIRECT("'C'!$A$"&amp;MATCH($E2345,CL,0)+1)))</f>
        <v/>
      </c>
      <c r="T2345" s="221" t="str">
        <f aca="true">IF(B2345="","",IF(ISERROR(MATCH($J2345,SorP!$B$1:$B$6279,0)),"",INDIRECT("'SorP'!$A$"&amp;MATCH($S2345&amp;$J2345,SorP!C:C,0))))</f>
        <v/>
      </c>
      <c r="U2345" s="222"/>
      <c r="V2345" s="223" t="e">
        <f aca="false">IF(C2345="",NA(),IF(OR(C2345="Smelter not listed",C2345="Smelter not yet identified"),MATCH($B2345&amp;$D2345,'Smelter Look-up'!$J:$J,0),MATCH($B2345&amp;$C2345,'Smelter Look-up'!$J:$J,0)))</f>
        <v>#N/A</v>
      </c>
      <c r="X2345" s="179" t="n">
        <f aca="false">IF(AND(C2345="Smelter not listed",OR(LEN(D2345)=0,LEN(E2345)=0)),1,0)</f>
        <v>0</v>
      </c>
      <c r="AB2345" s="224" t="str">
        <f aca="false">B2345&amp;C2345</f>
        <v/>
      </c>
    </row>
    <row r="2346" s="179" customFormat="true" ht="20.25" hidden="false" customHeight="false" outlineLevel="0" collapsed="false">
      <c r="A2346" s="221"/>
      <c r="B2346" s="211" t="str">
        <f aca="false">IF(LEN(A2346)=0,"",INDEX('Smelter Look-up'!$A:$A,MATCH($A2346,'Smelter Look-up'!$E:$E,0)))</f>
        <v/>
      </c>
      <c r="C2346" s="212" t="str">
        <f aca="false">IF(LEN(A2346)=0,"",INDEX('Smelter Look-up'!$C:$C,MATCH($A2346,'Smelter Look-up'!$E:$E,0)))</f>
        <v/>
      </c>
      <c r="D2346" s="213"/>
      <c r="E2346" s="211" t="str">
        <f aca="true">IF(ISERROR($V2346),"",OFFSET('Smelter Look-up'!$D$4,$V2346-4,0)&amp;"")</f>
        <v/>
      </c>
      <c r="F2346" s="214" t="str">
        <f aca="true">IF(ISERROR($V2346),"",OFFSET('Smelter Look-up'!$E$4,$V2346-4,0))</f>
        <v/>
      </c>
      <c r="G2346" s="214" t="str">
        <f aca="true">IF(C2346=$X$4,IF(ISERROR($V2346),"Enter smelter details","RMI"),IF(ISERROR($V2346),"",OFFSET('Smelter Look-up'!$F$4,$V2346-4,0)))</f>
        <v/>
      </c>
      <c r="H2346" s="215" t="str">
        <f aca="true">IF(ISERROR($V2346),"",OFFSET('Smelter Look-up'!$G$4,$V2346-4,0))</f>
        <v/>
      </c>
      <c r="I2346" s="216" t="str">
        <f aca="true">IF(ISERROR($V2346),"",OFFSET('Smelter Look-up'!$H$4,$V2346-4,0))</f>
        <v/>
      </c>
      <c r="J2346" s="216" t="str">
        <f aca="true">IF(ISERROR($V2346),"",OFFSET('Smelter Look-up'!$I$4,$V2346-4,0))</f>
        <v/>
      </c>
      <c r="K2346" s="217"/>
      <c r="L2346" s="217"/>
      <c r="M2346" s="217"/>
      <c r="N2346" s="217"/>
      <c r="O2346" s="217"/>
      <c r="P2346" s="218"/>
      <c r="Q2346" s="219"/>
      <c r="R2346" s="220" t="str">
        <f aca="true">IF(ISERROR($V2346),"",OFFSET('Smelter Look-up'!$C$4,$V2346-4,0)&amp;"")</f>
        <v/>
      </c>
      <c r="S2346" s="221" t="str">
        <f aca="true">IF(B2346="","",IF(ISERROR(MATCH($E2346,CL,0)),"Unknown",INDIRECT("'C'!$A$"&amp;MATCH($E2346,CL,0)+1)))</f>
        <v/>
      </c>
      <c r="T2346" s="221" t="str">
        <f aca="true">IF(B2346="","",IF(ISERROR(MATCH($J2346,SorP!$B$1:$B$6279,0)),"",INDIRECT("'SorP'!$A$"&amp;MATCH($S2346&amp;$J2346,SorP!C:C,0))))</f>
        <v/>
      </c>
      <c r="U2346" s="222"/>
      <c r="V2346" s="223" t="e">
        <f aca="false">IF(C2346="",NA(),IF(OR(C2346="Smelter not listed",C2346="Smelter not yet identified"),MATCH($B2346&amp;$D2346,'Smelter Look-up'!$J:$J,0),MATCH($B2346&amp;$C2346,'Smelter Look-up'!$J:$J,0)))</f>
        <v>#N/A</v>
      </c>
      <c r="X2346" s="179" t="n">
        <f aca="false">IF(AND(C2346="Smelter not listed",OR(LEN(D2346)=0,LEN(E2346)=0)),1,0)</f>
        <v>0</v>
      </c>
      <c r="AB2346" s="224" t="str">
        <f aca="false">B2346&amp;C2346</f>
        <v/>
      </c>
    </row>
    <row r="2347" s="179" customFormat="true" ht="20.25" hidden="false" customHeight="false" outlineLevel="0" collapsed="false">
      <c r="A2347" s="221"/>
      <c r="B2347" s="211" t="str">
        <f aca="false">IF(LEN(A2347)=0,"",INDEX('Smelter Look-up'!$A:$A,MATCH($A2347,'Smelter Look-up'!$E:$E,0)))</f>
        <v/>
      </c>
      <c r="C2347" s="212" t="str">
        <f aca="false">IF(LEN(A2347)=0,"",INDEX('Smelter Look-up'!$C:$C,MATCH($A2347,'Smelter Look-up'!$E:$E,0)))</f>
        <v/>
      </c>
      <c r="D2347" s="213"/>
      <c r="E2347" s="211" t="str">
        <f aca="true">IF(ISERROR($V2347),"",OFFSET('Smelter Look-up'!$D$4,$V2347-4,0)&amp;"")</f>
        <v/>
      </c>
      <c r="F2347" s="214" t="str">
        <f aca="true">IF(ISERROR($V2347),"",OFFSET('Smelter Look-up'!$E$4,$V2347-4,0))</f>
        <v/>
      </c>
      <c r="G2347" s="214" t="str">
        <f aca="true">IF(C2347=$X$4,IF(ISERROR($V2347),"Enter smelter details","RMI"),IF(ISERROR($V2347),"",OFFSET('Smelter Look-up'!$F$4,$V2347-4,0)))</f>
        <v/>
      </c>
      <c r="H2347" s="215" t="str">
        <f aca="true">IF(ISERROR($V2347),"",OFFSET('Smelter Look-up'!$G$4,$V2347-4,0))</f>
        <v/>
      </c>
      <c r="I2347" s="216" t="str">
        <f aca="true">IF(ISERROR($V2347),"",OFFSET('Smelter Look-up'!$H$4,$V2347-4,0))</f>
        <v/>
      </c>
      <c r="J2347" s="216" t="str">
        <f aca="true">IF(ISERROR($V2347),"",OFFSET('Smelter Look-up'!$I$4,$V2347-4,0))</f>
        <v/>
      </c>
      <c r="K2347" s="217"/>
      <c r="L2347" s="217"/>
      <c r="M2347" s="217"/>
      <c r="N2347" s="217"/>
      <c r="O2347" s="217"/>
      <c r="P2347" s="218"/>
      <c r="Q2347" s="219"/>
      <c r="R2347" s="220" t="str">
        <f aca="true">IF(ISERROR($V2347),"",OFFSET('Smelter Look-up'!$C$4,$V2347-4,0)&amp;"")</f>
        <v/>
      </c>
      <c r="S2347" s="221" t="str">
        <f aca="true">IF(B2347="","",IF(ISERROR(MATCH($E2347,CL,0)),"Unknown",INDIRECT("'C'!$A$"&amp;MATCH($E2347,CL,0)+1)))</f>
        <v/>
      </c>
      <c r="T2347" s="221" t="str">
        <f aca="true">IF(B2347="","",IF(ISERROR(MATCH($J2347,SorP!$B$1:$B$6279,0)),"",INDIRECT("'SorP'!$A$"&amp;MATCH($S2347&amp;$J2347,SorP!C:C,0))))</f>
        <v/>
      </c>
      <c r="U2347" s="222"/>
      <c r="V2347" s="223" t="e">
        <f aca="false">IF(C2347="",NA(),IF(OR(C2347="Smelter not listed",C2347="Smelter not yet identified"),MATCH($B2347&amp;$D2347,'Smelter Look-up'!$J:$J,0),MATCH($B2347&amp;$C2347,'Smelter Look-up'!$J:$J,0)))</f>
        <v>#N/A</v>
      </c>
      <c r="X2347" s="179" t="n">
        <f aca="false">IF(AND(C2347="Smelter not listed",OR(LEN(D2347)=0,LEN(E2347)=0)),1,0)</f>
        <v>0</v>
      </c>
      <c r="AB2347" s="224" t="str">
        <f aca="false">B2347&amp;C2347</f>
        <v/>
      </c>
    </row>
    <row r="2348" s="179" customFormat="true" ht="20.25" hidden="false" customHeight="false" outlineLevel="0" collapsed="false">
      <c r="A2348" s="221"/>
      <c r="B2348" s="211" t="str">
        <f aca="false">IF(LEN(A2348)=0,"",INDEX('Smelter Look-up'!$A:$A,MATCH($A2348,'Smelter Look-up'!$E:$E,0)))</f>
        <v/>
      </c>
      <c r="C2348" s="212" t="str">
        <f aca="false">IF(LEN(A2348)=0,"",INDEX('Smelter Look-up'!$C:$C,MATCH($A2348,'Smelter Look-up'!$E:$E,0)))</f>
        <v/>
      </c>
      <c r="D2348" s="213"/>
      <c r="E2348" s="211" t="str">
        <f aca="true">IF(ISERROR($V2348),"",OFFSET('Smelter Look-up'!$D$4,$V2348-4,0)&amp;"")</f>
        <v/>
      </c>
      <c r="F2348" s="214" t="str">
        <f aca="true">IF(ISERROR($V2348),"",OFFSET('Smelter Look-up'!$E$4,$V2348-4,0))</f>
        <v/>
      </c>
      <c r="G2348" s="214" t="str">
        <f aca="true">IF(C2348=$X$4,IF(ISERROR($V2348),"Enter smelter details","RMI"),IF(ISERROR($V2348),"",OFFSET('Smelter Look-up'!$F$4,$V2348-4,0)))</f>
        <v/>
      </c>
      <c r="H2348" s="215" t="str">
        <f aca="true">IF(ISERROR($V2348),"",OFFSET('Smelter Look-up'!$G$4,$V2348-4,0))</f>
        <v/>
      </c>
      <c r="I2348" s="216" t="str">
        <f aca="true">IF(ISERROR($V2348),"",OFFSET('Smelter Look-up'!$H$4,$V2348-4,0))</f>
        <v/>
      </c>
      <c r="J2348" s="216" t="str">
        <f aca="true">IF(ISERROR($V2348),"",OFFSET('Smelter Look-up'!$I$4,$V2348-4,0))</f>
        <v/>
      </c>
      <c r="K2348" s="217"/>
      <c r="L2348" s="217"/>
      <c r="M2348" s="217"/>
      <c r="N2348" s="217"/>
      <c r="O2348" s="217"/>
      <c r="P2348" s="218"/>
      <c r="Q2348" s="219"/>
      <c r="R2348" s="220" t="str">
        <f aca="true">IF(ISERROR($V2348),"",OFFSET('Smelter Look-up'!$C$4,$V2348-4,0)&amp;"")</f>
        <v/>
      </c>
      <c r="S2348" s="221" t="str">
        <f aca="true">IF(B2348="","",IF(ISERROR(MATCH($E2348,CL,0)),"Unknown",INDIRECT("'C'!$A$"&amp;MATCH($E2348,CL,0)+1)))</f>
        <v/>
      </c>
      <c r="T2348" s="221" t="str">
        <f aca="true">IF(B2348="","",IF(ISERROR(MATCH($J2348,SorP!$B$1:$B$6279,0)),"",INDIRECT("'SorP'!$A$"&amp;MATCH($S2348&amp;$J2348,SorP!C:C,0))))</f>
        <v/>
      </c>
      <c r="U2348" s="222"/>
      <c r="V2348" s="223" t="e">
        <f aca="false">IF(C2348="",NA(),IF(OR(C2348="Smelter not listed",C2348="Smelter not yet identified"),MATCH($B2348&amp;$D2348,'Smelter Look-up'!$J:$J,0),MATCH($B2348&amp;$C2348,'Smelter Look-up'!$J:$J,0)))</f>
        <v>#N/A</v>
      </c>
      <c r="X2348" s="179" t="n">
        <f aca="false">IF(AND(C2348="Smelter not listed",OR(LEN(D2348)=0,LEN(E2348)=0)),1,0)</f>
        <v>0</v>
      </c>
      <c r="AB2348" s="224" t="str">
        <f aca="false">B2348&amp;C2348</f>
        <v/>
      </c>
    </row>
    <row r="2349" s="179" customFormat="true" ht="20.25" hidden="false" customHeight="false" outlineLevel="0" collapsed="false">
      <c r="A2349" s="221"/>
      <c r="B2349" s="211" t="str">
        <f aca="false">IF(LEN(A2349)=0,"",INDEX('Smelter Look-up'!$A:$A,MATCH($A2349,'Smelter Look-up'!$E:$E,0)))</f>
        <v/>
      </c>
      <c r="C2349" s="212" t="str">
        <f aca="false">IF(LEN(A2349)=0,"",INDEX('Smelter Look-up'!$C:$C,MATCH($A2349,'Smelter Look-up'!$E:$E,0)))</f>
        <v/>
      </c>
      <c r="D2349" s="213"/>
      <c r="E2349" s="211" t="str">
        <f aca="true">IF(ISERROR($V2349),"",OFFSET('Smelter Look-up'!$D$4,$V2349-4,0)&amp;"")</f>
        <v/>
      </c>
      <c r="F2349" s="214" t="str">
        <f aca="true">IF(ISERROR($V2349),"",OFFSET('Smelter Look-up'!$E$4,$V2349-4,0))</f>
        <v/>
      </c>
      <c r="G2349" s="214" t="str">
        <f aca="true">IF(C2349=$X$4,IF(ISERROR($V2349),"Enter smelter details","RMI"),IF(ISERROR($V2349),"",OFFSET('Smelter Look-up'!$F$4,$V2349-4,0)))</f>
        <v/>
      </c>
      <c r="H2349" s="215" t="str">
        <f aca="true">IF(ISERROR($V2349),"",OFFSET('Smelter Look-up'!$G$4,$V2349-4,0))</f>
        <v/>
      </c>
      <c r="I2349" s="216" t="str">
        <f aca="true">IF(ISERROR($V2349),"",OFFSET('Smelter Look-up'!$H$4,$V2349-4,0))</f>
        <v/>
      </c>
      <c r="J2349" s="216" t="str">
        <f aca="true">IF(ISERROR($V2349),"",OFFSET('Smelter Look-up'!$I$4,$V2349-4,0))</f>
        <v/>
      </c>
      <c r="K2349" s="217"/>
      <c r="L2349" s="217"/>
      <c r="M2349" s="217"/>
      <c r="N2349" s="217"/>
      <c r="O2349" s="217"/>
      <c r="P2349" s="218"/>
      <c r="Q2349" s="219"/>
      <c r="R2349" s="220" t="str">
        <f aca="true">IF(ISERROR($V2349),"",OFFSET('Smelter Look-up'!$C$4,$V2349-4,0)&amp;"")</f>
        <v/>
      </c>
      <c r="S2349" s="221" t="str">
        <f aca="true">IF(B2349="","",IF(ISERROR(MATCH($E2349,CL,0)),"Unknown",INDIRECT("'C'!$A$"&amp;MATCH($E2349,CL,0)+1)))</f>
        <v/>
      </c>
      <c r="T2349" s="221" t="str">
        <f aca="true">IF(B2349="","",IF(ISERROR(MATCH($J2349,SorP!$B$1:$B$6279,0)),"",INDIRECT("'SorP'!$A$"&amp;MATCH($S2349&amp;$J2349,SorP!C:C,0))))</f>
        <v/>
      </c>
      <c r="U2349" s="222"/>
      <c r="V2349" s="223" t="e">
        <f aca="false">IF(C2349="",NA(),IF(OR(C2349="Smelter not listed",C2349="Smelter not yet identified"),MATCH($B2349&amp;$D2349,'Smelter Look-up'!$J:$J,0),MATCH($B2349&amp;$C2349,'Smelter Look-up'!$J:$J,0)))</f>
        <v>#N/A</v>
      </c>
      <c r="X2349" s="179" t="n">
        <f aca="false">IF(AND(C2349="Smelter not listed",OR(LEN(D2349)=0,LEN(E2349)=0)),1,0)</f>
        <v>0</v>
      </c>
      <c r="AB2349" s="224" t="str">
        <f aca="false">B2349&amp;C2349</f>
        <v/>
      </c>
    </row>
    <row r="2350" s="179" customFormat="true" ht="20.25" hidden="false" customHeight="false" outlineLevel="0" collapsed="false">
      <c r="A2350" s="221"/>
      <c r="B2350" s="211" t="str">
        <f aca="false">IF(LEN(A2350)=0,"",INDEX('Smelter Look-up'!$A:$A,MATCH($A2350,'Smelter Look-up'!$E:$E,0)))</f>
        <v/>
      </c>
      <c r="C2350" s="212" t="str">
        <f aca="false">IF(LEN(A2350)=0,"",INDEX('Smelter Look-up'!$C:$C,MATCH($A2350,'Smelter Look-up'!$E:$E,0)))</f>
        <v/>
      </c>
      <c r="D2350" s="213"/>
      <c r="E2350" s="211" t="str">
        <f aca="true">IF(ISERROR($V2350),"",OFFSET('Smelter Look-up'!$D$4,$V2350-4,0)&amp;"")</f>
        <v/>
      </c>
      <c r="F2350" s="214" t="str">
        <f aca="true">IF(ISERROR($V2350),"",OFFSET('Smelter Look-up'!$E$4,$V2350-4,0))</f>
        <v/>
      </c>
      <c r="G2350" s="214" t="str">
        <f aca="true">IF(C2350=$X$4,IF(ISERROR($V2350),"Enter smelter details","RMI"),IF(ISERROR($V2350),"",OFFSET('Smelter Look-up'!$F$4,$V2350-4,0)))</f>
        <v/>
      </c>
      <c r="H2350" s="215" t="str">
        <f aca="true">IF(ISERROR($V2350),"",OFFSET('Smelter Look-up'!$G$4,$V2350-4,0))</f>
        <v/>
      </c>
      <c r="I2350" s="216" t="str">
        <f aca="true">IF(ISERROR($V2350),"",OFFSET('Smelter Look-up'!$H$4,$V2350-4,0))</f>
        <v/>
      </c>
      <c r="J2350" s="216" t="str">
        <f aca="true">IF(ISERROR($V2350),"",OFFSET('Smelter Look-up'!$I$4,$V2350-4,0))</f>
        <v/>
      </c>
      <c r="K2350" s="217"/>
      <c r="L2350" s="217"/>
      <c r="M2350" s="217"/>
      <c r="N2350" s="217"/>
      <c r="O2350" s="217"/>
      <c r="P2350" s="218"/>
      <c r="Q2350" s="219"/>
      <c r="R2350" s="220" t="str">
        <f aca="true">IF(ISERROR($V2350),"",OFFSET('Smelter Look-up'!$C$4,$V2350-4,0)&amp;"")</f>
        <v/>
      </c>
      <c r="S2350" s="221" t="str">
        <f aca="true">IF(B2350="","",IF(ISERROR(MATCH($E2350,CL,0)),"Unknown",INDIRECT("'C'!$A$"&amp;MATCH($E2350,CL,0)+1)))</f>
        <v/>
      </c>
      <c r="T2350" s="221" t="str">
        <f aca="true">IF(B2350="","",IF(ISERROR(MATCH($J2350,SorP!$B$1:$B$6279,0)),"",INDIRECT("'SorP'!$A$"&amp;MATCH($S2350&amp;$J2350,SorP!C:C,0))))</f>
        <v/>
      </c>
      <c r="U2350" s="222"/>
      <c r="V2350" s="223" t="e">
        <f aca="false">IF(C2350="",NA(),IF(OR(C2350="Smelter not listed",C2350="Smelter not yet identified"),MATCH($B2350&amp;$D2350,'Smelter Look-up'!$J:$J,0),MATCH($B2350&amp;$C2350,'Smelter Look-up'!$J:$J,0)))</f>
        <v>#N/A</v>
      </c>
      <c r="X2350" s="179" t="n">
        <f aca="false">IF(AND(C2350="Smelter not listed",OR(LEN(D2350)=0,LEN(E2350)=0)),1,0)</f>
        <v>0</v>
      </c>
      <c r="AB2350" s="224" t="str">
        <f aca="false">B2350&amp;C2350</f>
        <v/>
      </c>
    </row>
    <row r="2351" s="179" customFormat="true" ht="20.25" hidden="false" customHeight="false" outlineLevel="0" collapsed="false">
      <c r="A2351" s="221"/>
      <c r="B2351" s="211" t="str">
        <f aca="false">IF(LEN(A2351)=0,"",INDEX('Smelter Look-up'!$A:$A,MATCH($A2351,'Smelter Look-up'!$E:$E,0)))</f>
        <v/>
      </c>
      <c r="C2351" s="212" t="str">
        <f aca="false">IF(LEN(A2351)=0,"",INDEX('Smelter Look-up'!$C:$C,MATCH($A2351,'Smelter Look-up'!$E:$E,0)))</f>
        <v/>
      </c>
      <c r="D2351" s="213"/>
      <c r="E2351" s="211" t="str">
        <f aca="true">IF(ISERROR($V2351),"",OFFSET('Smelter Look-up'!$D$4,$V2351-4,0)&amp;"")</f>
        <v/>
      </c>
      <c r="F2351" s="214" t="str">
        <f aca="true">IF(ISERROR($V2351),"",OFFSET('Smelter Look-up'!$E$4,$V2351-4,0))</f>
        <v/>
      </c>
      <c r="G2351" s="214" t="str">
        <f aca="true">IF(C2351=$X$4,IF(ISERROR($V2351),"Enter smelter details","RMI"),IF(ISERROR($V2351),"",OFFSET('Smelter Look-up'!$F$4,$V2351-4,0)))</f>
        <v/>
      </c>
      <c r="H2351" s="215" t="str">
        <f aca="true">IF(ISERROR($V2351),"",OFFSET('Smelter Look-up'!$G$4,$V2351-4,0))</f>
        <v/>
      </c>
      <c r="I2351" s="216" t="str">
        <f aca="true">IF(ISERROR($V2351),"",OFFSET('Smelter Look-up'!$H$4,$V2351-4,0))</f>
        <v/>
      </c>
      <c r="J2351" s="216" t="str">
        <f aca="true">IF(ISERROR($V2351),"",OFFSET('Smelter Look-up'!$I$4,$V2351-4,0))</f>
        <v/>
      </c>
      <c r="K2351" s="217"/>
      <c r="L2351" s="217"/>
      <c r="M2351" s="217"/>
      <c r="N2351" s="217"/>
      <c r="O2351" s="217"/>
      <c r="P2351" s="218"/>
      <c r="Q2351" s="219"/>
      <c r="R2351" s="220" t="str">
        <f aca="true">IF(ISERROR($V2351),"",OFFSET('Smelter Look-up'!$C$4,$V2351-4,0)&amp;"")</f>
        <v/>
      </c>
      <c r="S2351" s="221" t="str">
        <f aca="true">IF(B2351="","",IF(ISERROR(MATCH($E2351,CL,0)),"Unknown",INDIRECT("'C'!$A$"&amp;MATCH($E2351,CL,0)+1)))</f>
        <v/>
      </c>
      <c r="T2351" s="221" t="str">
        <f aca="true">IF(B2351="","",IF(ISERROR(MATCH($J2351,SorP!$B$1:$B$6279,0)),"",INDIRECT("'SorP'!$A$"&amp;MATCH($S2351&amp;$J2351,SorP!C:C,0))))</f>
        <v/>
      </c>
      <c r="U2351" s="222"/>
      <c r="V2351" s="223" t="e">
        <f aca="false">IF(C2351="",NA(),IF(OR(C2351="Smelter not listed",C2351="Smelter not yet identified"),MATCH($B2351&amp;$D2351,'Smelter Look-up'!$J:$J,0),MATCH($B2351&amp;$C2351,'Smelter Look-up'!$J:$J,0)))</f>
        <v>#N/A</v>
      </c>
      <c r="X2351" s="179" t="n">
        <f aca="false">IF(AND(C2351="Smelter not listed",OR(LEN(D2351)=0,LEN(E2351)=0)),1,0)</f>
        <v>0</v>
      </c>
      <c r="AB2351" s="224" t="str">
        <f aca="false">B2351&amp;C2351</f>
        <v/>
      </c>
    </row>
    <row r="2352" s="179" customFormat="true" ht="20.25" hidden="false" customHeight="false" outlineLevel="0" collapsed="false">
      <c r="A2352" s="221"/>
      <c r="B2352" s="211" t="str">
        <f aca="false">IF(LEN(A2352)=0,"",INDEX('Smelter Look-up'!$A:$A,MATCH($A2352,'Smelter Look-up'!$E:$E,0)))</f>
        <v/>
      </c>
      <c r="C2352" s="212" t="str">
        <f aca="false">IF(LEN(A2352)=0,"",INDEX('Smelter Look-up'!$C:$C,MATCH($A2352,'Smelter Look-up'!$E:$E,0)))</f>
        <v/>
      </c>
      <c r="D2352" s="213"/>
      <c r="E2352" s="211" t="str">
        <f aca="true">IF(ISERROR($V2352),"",OFFSET('Smelter Look-up'!$D$4,$V2352-4,0)&amp;"")</f>
        <v/>
      </c>
      <c r="F2352" s="214" t="str">
        <f aca="true">IF(ISERROR($V2352),"",OFFSET('Smelter Look-up'!$E$4,$V2352-4,0))</f>
        <v/>
      </c>
      <c r="G2352" s="214" t="str">
        <f aca="true">IF(C2352=$X$4,IF(ISERROR($V2352),"Enter smelter details","RMI"),IF(ISERROR($V2352),"",OFFSET('Smelter Look-up'!$F$4,$V2352-4,0)))</f>
        <v/>
      </c>
      <c r="H2352" s="215" t="str">
        <f aca="true">IF(ISERROR($V2352),"",OFFSET('Smelter Look-up'!$G$4,$V2352-4,0))</f>
        <v/>
      </c>
      <c r="I2352" s="216" t="str">
        <f aca="true">IF(ISERROR($V2352),"",OFFSET('Smelter Look-up'!$H$4,$V2352-4,0))</f>
        <v/>
      </c>
      <c r="J2352" s="216" t="str">
        <f aca="true">IF(ISERROR($V2352),"",OFFSET('Smelter Look-up'!$I$4,$V2352-4,0))</f>
        <v/>
      </c>
      <c r="K2352" s="217"/>
      <c r="L2352" s="217"/>
      <c r="M2352" s="217"/>
      <c r="N2352" s="217"/>
      <c r="O2352" s="217"/>
      <c r="P2352" s="218"/>
      <c r="Q2352" s="219"/>
      <c r="R2352" s="220" t="str">
        <f aca="true">IF(ISERROR($V2352),"",OFFSET('Smelter Look-up'!$C$4,$V2352-4,0)&amp;"")</f>
        <v/>
      </c>
      <c r="S2352" s="221" t="str">
        <f aca="true">IF(B2352="","",IF(ISERROR(MATCH($E2352,CL,0)),"Unknown",INDIRECT("'C'!$A$"&amp;MATCH($E2352,CL,0)+1)))</f>
        <v/>
      </c>
      <c r="T2352" s="221" t="str">
        <f aca="true">IF(B2352="","",IF(ISERROR(MATCH($J2352,SorP!$B$1:$B$6279,0)),"",INDIRECT("'SorP'!$A$"&amp;MATCH($S2352&amp;$J2352,SorP!C:C,0))))</f>
        <v/>
      </c>
      <c r="U2352" s="222"/>
      <c r="V2352" s="223" t="e">
        <f aca="false">IF(C2352="",NA(),IF(OR(C2352="Smelter not listed",C2352="Smelter not yet identified"),MATCH($B2352&amp;$D2352,'Smelter Look-up'!$J:$J,0),MATCH($B2352&amp;$C2352,'Smelter Look-up'!$J:$J,0)))</f>
        <v>#N/A</v>
      </c>
      <c r="X2352" s="179" t="n">
        <f aca="false">IF(AND(C2352="Smelter not listed",OR(LEN(D2352)=0,LEN(E2352)=0)),1,0)</f>
        <v>0</v>
      </c>
      <c r="AB2352" s="224" t="str">
        <f aca="false">B2352&amp;C2352</f>
        <v/>
      </c>
    </row>
    <row r="2353" s="179" customFormat="true" ht="20.25" hidden="false" customHeight="false" outlineLevel="0" collapsed="false">
      <c r="A2353" s="221"/>
      <c r="B2353" s="211" t="str">
        <f aca="false">IF(LEN(A2353)=0,"",INDEX('Smelter Look-up'!$A:$A,MATCH($A2353,'Smelter Look-up'!$E:$E,0)))</f>
        <v/>
      </c>
      <c r="C2353" s="212" t="str">
        <f aca="false">IF(LEN(A2353)=0,"",INDEX('Smelter Look-up'!$C:$C,MATCH($A2353,'Smelter Look-up'!$E:$E,0)))</f>
        <v/>
      </c>
      <c r="D2353" s="213"/>
      <c r="E2353" s="211" t="str">
        <f aca="true">IF(ISERROR($V2353),"",OFFSET('Smelter Look-up'!$D$4,$V2353-4,0)&amp;"")</f>
        <v/>
      </c>
      <c r="F2353" s="214" t="str">
        <f aca="true">IF(ISERROR($V2353),"",OFFSET('Smelter Look-up'!$E$4,$V2353-4,0))</f>
        <v/>
      </c>
      <c r="G2353" s="214" t="str">
        <f aca="true">IF(C2353=$X$4,IF(ISERROR($V2353),"Enter smelter details","RMI"),IF(ISERROR($V2353),"",OFFSET('Smelter Look-up'!$F$4,$V2353-4,0)))</f>
        <v/>
      </c>
      <c r="H2353" s="215" t="str">
        <f aca="true">IF(ISERROR($V2353),"",OFFSET('Smelter Look-up'!$G$4,$V2353-4,0))</f>
        <v/>
      </c>
      <c r="I2353" s="216" t="str">
        <f aca="true">IF(ISERROR($V2353),"",OFFSET('Smelter Look-up'!$H$4,$V2353-4,0))</f>
        <v/>
      </c>
      <c r="J2353" s="216" t="str">
        <f aca="true">IF(ISERROR($V2353),"",OFFSET('Smelter Look-up'!$I$4,$V2353-4,0))</f>
        <v/>
      </c>
      <c r="K2353" s="217"/>
      <c r="L2353" s="217"/>
      <c r="M2353" s="217"/>
      <c r="N2353" s="217"/>
      <c r="O2353" s="217"/>
      <c r="P2353" s="218"/>
      <c r="Q2353" s="219"/>
      <c r="R2353" s="220" t="str">
        <f aca="true">IF(ISERROR($V2353),"",OFFSET('Smelter Look-up'!$C$4,$V2353-4,0)&amp;"")</f>
        <v/>
      </c>
      <c r="S2353" s="221" t="str">
        <f aca="true">IF(B2353="","",IF(ISERROR(MATCH($E2353,CL,0)),"Unknown",INDIRECT("'C'!$A$"&amp;MATCH($E2353,CL,0)+1)))</f>
        <v/>
      </c>
      <c r="T2353" s="221" t="str">
        <f aca="true">IF(B2353="","",IF(ISERROR(MATCH($J2353,SorP!$B$1:$B$6279,0)),"",INDIRECT("'SorP'!$A$"&amp;MATCH($S2353&amp;$J2353,SorP!C:C,0))))</f>
        <v/>
      </c>
      <c r="U2353" s="222"/>
      <c r="V2353" s="223" t="e">
        <f aca="false">IF(C2353="",NA(),IF(OR(C2353="Smelter not listed",C2353="Smelter not yet identified"),MATCH($B2353&amp;$D2353,'Smelter Look-up'!$J:$J,0),MATCH($B2353&amp;$C2353,'Smelter Look-up'!$J:$J,0)))</f>
        <v>#N/A</v>
      </c>
      <c r="X2353" s="179" t="n">
        <f aca="false">IF(AND(C2353="Smelter not listed",OR(LEN(D2353)=0,LEN(E2353)=0)),1,0)</f>
        <v>0</v>
      </c>
      <c r="AB2353" s="224" t="str">
        <f aca="false">B2353&amp;C2353</f>
        <v/>
      </c>
    </row>
    <row r="2354" s="179" customFormat="true" ht="20.25" hidden="false" customHeight="false" outlineLevel="0" collapsed="false">
      <c r="A2354" s="221"/>
      <c r="B2354" s="211" t="str">
        <f aca="false">IF(LEN(A2354)=0,"",INDEX('Smelter Look-up'!$A:$A,MATCH($A2354,'Smelter Look-up'!$E:$E,0)))</f>
        <v/>
      </c>
      <c r="C2354" s="212" t="str">
        <f aca="false">IF(LEN(A2354)=0,"",INDEX('Smelter Look-up'!$C:$C,MATCH($A2354,'Smelter Look-up'!$E:$E,0)))</f>
        <v/>
      </c>
      <c r="D2354" s="213"/>
      <c r="E2354" s="211" t="str">
        <f aca="true">IF(ISERROR($V2354),"",OFFSET('Smelter Look-up'!$D$4,$V2354-4,0)&amp;"")</f>
        <v/>
      </c>
      <c r="F2354" s="214" t="str">
        <f aca="true">IF(ISERROR($V2354),"",OFFSET('Smelter Look-up'!$E$4,$V2354-4,0))</f>
        <v/>
      </c>
      <c r="G2354" s="214" t="str">
        <f aca="true">IF(C2354=$X$4,IF(ISERROR($V2354),"Enter smelter details","RMI"),IF(ISERROR($V2354),"",OFFSET('Smelter Look-up'!$F$4,$V2354-4,0)))</f>
        <v/>
      </c>
      <c r="H2354" s="215" t="str">
        <f aca="true">IF(ISERROR($V2354),"",OFFSET('Smelter Look-up'!$G$4,$V2354-4,0))</f>
        <v/>
      </c>
      <c r="I2354" s="216" t="str">
        <f aca="true">IF(ISERROR($V2354),"",OFFSET('Smelter Look-up'!$H$4,$V2354-4,0))</f>
        <v/>
      </c>
      <c r="J2354" s="216" t="str">
        <f aca="true">IF(ISERROR($V2354),"",OFFSET('Smelter Look-up'!$I$4,$V2354-4,0))</f>
        <v/>
      </c>
      <c r="K2354" s="217"/>
      <c r="L2354" s="217"/>
      <c r="M2354" s="217"/>
      <c r="N2354" s="217"/>
      <c r="O2354" s="217"/>
      <c r="P2354" s="218"/>
      <c r="Q2354" s="219"/>
      <c r="R2354" s="220" t="str">
        <f aca="true">IF(ISERROR($V2354),"",OFFSET('Smelter Look-up'!$C$4,$V2354-4,0)&amp;"")</f>
        <v/>
      </c>
      <c r="S2354" s="221" t="str">
        <f aca="true">IF(B2354="","",IF(ISERROR(MATCH($E2354,CL,0)),"Unknown",INDIRECT("'C'!$A$"&amp;MATCH($E2354,CL,0)+1)))</f>
        <v/>
      </c>
      <c r="T2354" s="221" t="str">
        <f aca="true">IF(B2354="","",IF(ISERROR(MATCH($J2354,SorP!$B$1:$B$6279,0)),"",INDIRECT("'SorP'!$A$"&amp;MATCH($S2354&amp;$J2354,SorP!C:C,0))))</f>
        <v/>
      </c>
      <c r="U2354" s="222"/>
      <c r="V2354" s="223" t="e">
        <f aca="false">IF(C2354="",NA(),IF(OR(C2354="Smelter not listed",C2354="Smelter not yet identified"),MATCH($B2354&amp;$D2354,'Smelter Look-up'!$J:$J,0),MATCH($B2354&amp;$C2354,'Smelter Look-up'!$J:$J,0)))</f>
        <v>#N/A</v>
      </c>
      <c r="X2354" s="179" t="n">
        <f aca="false">IF(AND(C2354="Smelter not listed",OR(LEN(D2354)=0,LEN(E2354)=0)),1,0)</f>
        <v>0</v>
      </c>
      <c r="AB2354" s="224" t="str">
        <f aca="false">B2354&amp;C2354</f>
        <v/>
      </c>
    </row>
    <row r="2355" s="179" customFormat="true" ht="20.25" hidden="false" customHeight="false" outlineLevel="0" collapsed="false">
      <c r="A2355" s="221"/>
      <c r="B2355" s="211" t="str">
        <f aca="false">IF(LEN(A2355)=0,"",INDEX('Smelter Look-up'!$A:$A,MATCH($A2355,'Smelter Look-up'!$E:$E,0)))</f>
        <v/>
      </c>
      <c r="C2355" s="212" t="str">
        <f aca="false">IF(LEN(A2355)=0,"",INDEX('Smelter Look-up'!$C:$C,MATCH($A2355,'Smelter Look-up'!$E:$E,0)))</f>
        <v/>
      </c>
      <c r="D2355" s="213"/>
      <c r="E2355" s="211" t="str">
        <f aca="true">IF(ISERROR($V2355),"",OFFSET('Smelter Look-up'!$D$4,$V2355-4,0)&amp;"")</f>
        <v/>
      </c>
      <c r="F2355" s="214" t="str">
        <f aca="true">IF(ISERROR($V2355),"",OFFSET('Smelter Look-up'!$E$4,$V2355-4,0))</f>
        <v/>
      </c>
      <c r="G2355" s="214" t="str">
        <f aca="true">IF(C2355=$X$4,IF(ISERROR($V2355),"Enter smelter details","RMI"),IF(ISERROR($V2355),"",OFFSET('Smelter Look-up'!$F$4,$V2355-4,0)))</f>
        <v/>
      </c>
      <c r="H2355" s="215" t="str">
        <f aca="true">IF(ISERROR($V2355),"",OFFSET('Smelter Look-up'!$G$4,$V2355-4,0))</f>
        <v/>
      </c>
      <c r="I2355" s="216" t="str">
        <f aca="true">IF(ISERROR($V2355),"",OFFSET('Smelter Look-up'!$H$4,$V2355-4,0))</f>
        <v/>
      </c>
      <c r="J2355" s="216" t="str">
        <f aca="true">IF(ISERROR($V2355),"",OFFSET('Smelter Look-up'!$I$4,$V2355-4,0))</f>
        <v/>
      </c>
      <c r="K2355" s="217"/>
      <c r="L2355" s="217"/>
      <c r="M2355" s="217"/>
      <c r="N2355" s="217"/>
      <c r="O2355" s="217"/>
      <c r="P2355" s="218"/>
      <c r="Q2355" s="219"/>
      <c r="R2355" s="220" t="str">
        <f aca="true">IF(ISERROR($V2355),"",OFFSET('Smelter Look-up'!$C$4,$V2355-4,0)&amp;"")</f>
        <v/>
      </c>
      <c r="S2355" s="221" t="str">
        <f aca="true">IF(B2355="","",IF(ISERROR(MATCH($E2355,CL,0)),"Unknown",INDIRECT("'C'!$A$"&amp;MATCH($E2355,CL,0)+1)))</f>
        <v/>
      </c>
      <c r="T2355" s="221" t="str">
        <f aca="true">IF(B2355="","",IF(ISERROR(MATCH($J2355,SorP!$B$1:$B$6279,0)),"",INDIRECT("'SorP'!$A$"&amp;MATCH($S2355&amp;$J2355,SorP!C:C,0))))</f>
        <v/>
      </c>
      <c r="U2355" s="222"/>
      <c r="V2355" s="223" t="e">
        <f aca="false">IF(C2355="",NA(),IF(OR(C2355="Smelter not listed",C2355="Smelter not yet identified"),MATCH($B2355&amp;$D2355,'Smelter Look-up'!$J:$J,0),MATCH($B2355&amp;$C2355,'Smelter Look-up'!$J:$J,0)))</f>
        <v>#N/A</v>
      </c>
      <c r="X2355" s="179" t="n">
        <f aca="false">IF(AND(C2355="Smelter not listed",OR(LEN(D2355)=0,LEN(E2355)=0)),1,0)</f>
        <v>0</v>
      </c>
      <c r="AB2355" s="224" t="str">
        <f aca="false">B2355&amp;C2355</f>
        <v/>
      </c>
    </row>
    <row r="2356" s="179" customFormat="true" ht="20.25" hidden="false" customHeight="false" outlineLevel="0" collapsed="false">
      <c r="A2356" s="221"/>
      <c r="B2356" s="211" t="str">
        <f aca="false">IF(LEN(A2356)=0,"",INDEX('Smelter Look-up'!$A:$A,MATCH($A2356,'Smelter Look-up'!$E:$E,0)))</f>
        <v/>
      </c>
      <c r="C2356" s="212" t="str">
        <f aca="false">IF(LEN(A2356)=0,"",INDEX('Smelter Look-up'!$C:$C,MATCH($A2356,'Smelter Look-up'!$E:$E,0)))</f>
        <v/>
      </c>
      <c r="D2356" s="213"/>
      <c r="E2356" s="211" t="str">
        <f aca="true">IF(ISERROR($V2356),"",OFFSET('Smelter Look-up'!$D$4,$V2356-4,0)&amp;"")</f>
        <v/>
      </c>
      <c r="F2356" s="214" t="str">
        <f aca="true">IF(ISERROR($V2356),"",OFFSET('Smelter Look-up'!$E$4,$V2356-4,0))</f>
        <v/>
      </c>
      <c r="G2356" s="214" t="str">
        <f aca="true">IF(C2356=$X$4,IF(ISERROR($V2356),"Enter smelter details","RMI"),IF(ISERROR($V2356),"",OFFSET('Smelter Look-up'!$F$4,$V2356-4,0)))</f>
        <v/>
      </c>
      <c r="H2356" s="215" t="str">
        <f aca="true">IF(ISERROR($V2356),"",OFFSET('Smelter Look-up'!$G$4,$V2356-4,0))</f>
        <v/>
      </c>
      <c r="I2356" s="216" t="str">
        <f aca="true">IF(ISERROR($V2356),"",OFFSET('Smelter Look-up'!$H$4,$V2356-4,0))</f>
        <v/>
      </c>
      <c r="J2356" s="216" t="str">
        <f aca="true">IF(ISERROR($V2356),"",OFFSET('Smelter Look-up'!$I$4,$V2356-4,0))</f>
        <v/>
      </c>
      <c r="K2356" s="217"/>
      <c r="L2356" s="217"/>
      <c r="M2356" s="217"/>
      <c r="N2356" s="217"/>
      <c r="O2356" s="217"/>
      <c r="P2356" s="218"/>
      <c r="Q2356" s="219"/>
      <c r="R2356" s="220" t="str">
        <f aca="true">IF(ISERROR($V2356),"",OFFSET('Smelter Look-up'!$C$4,$V2356-4,0)&amp;"")</f>
        <v/>
      </c>
      <c r="S2356" s="221" t="str">
        <f aca="true">IF(B2356="","",IF(ISERROR(MATCH($E2356,CL,0)),"Unknown",INDIRECT("'C'!$A$"&amp;MATCH($E2356,CL,0)+1)))</f>
        <v/>
      </c>
      <c r="T2356" s="221" t="str">
        <f aca="true">IF(B2356="","",IF(ISERROR(MATCH($J2356,SorP!$B$1:$B$6279,0)),"",INDIRECT("'SorP'!$A$"&amp;MATCH($S2356&amp;$J2356,SorP!C:C,0))))</f>
        <v/>
      </c>
      <c r="U2356" s="222"/>
      <c r="V2356" s="223" t="e">
        <f aca="false">IF(C2356="",NA(),IF(OR(C2356="Smelter not listed",C2356="Smelter not yet identified"),MATCH($B2356&amp;$D2356,'Smelter Look-up'!$J:$J,0),MATCH($B2356&amp;$C2356,'Smelter Look-up'!$J:$J,0)))</f>
        <v>#N/A</v>
      </c>
      <c r="X2356" s="179" t="n">
        <f aca="false">IF(AND(C2356="Smelter not listed",OR(LEN(D2356)=0,LEN(E2356)=0)),1,0)</f>
        <v>0</v>
      </c>
      <c r="AB2356" s="224" t="str">
        <f aca="false">B2356&amp;C2356</f>
        <v/>
      </c>
    </row>
    <row r="2357" s="179" customFormat="true" ht="20.25" hidden="false" customHeight="false" outlineLevel="0" collapsed="false">
      <c r="A2357" s="221"/>
      <c r="B2357" s="211" t="str">
        <f aca="false">IF(LEN(A2357)=0,"",INDEX('Smelter Look-up'!$A:$A,MATCH($A2357,'Smelter Look-up'!$E:$E,0)))</f>
        <v/>
      </c>
      <c r="C2357" s="212" t="str">
        <f aca="false">IF(LEN(A2357)=0,"",INDEX('Smelter Look-up'!$C:$C,MATCH($A2357,'Smelter Look-up'!$E:$E,0)))</f>
        <v/>
      </c>
      <c r="D2357" s="213"/>
      <c r="E2357" s="211" t="str">
        <f aca="true">IF(ISERROR($V2357),"",OFFSET('Smelter Look-up'!$D$4,$V2357-4,0)&amp;"")</f>
        <v/>
      </c>
      <c r="F2357" s="214" t="str">
        <f aca="true">IF(ISERROR($V2357),"",OFFSET('Smelter Look-up'!$E$4,$V2357-4,0))</f>
        <v/>
      </c>
      <c r="G2357" s="214" t="str">
        <f aca="true">IF(C2357=$X$4,IF(ISERROR($V2357),"Enter smelter details","RMI"),IF(ISERROR($V2357),"",OFFSET('Smelter Look-up'!$F$4,$V2357-4,0)))</f>
        <v/>
      </c>
      <c r="H2357" s="215" t="str">
        <f aca="true">IF(ISERROR($V2357),"",OFFSET('Smelter Look-up'!$G$4,$V2357-4,0))</f>
        <v/>
      </c>
      <c r="I2357" s="216" t="str">
        <f aca="true">IF(ISERROR($V2357),"",OFFSET('Smelter Look-up'!$H$4,$V2357-4,0))</f>
        <v/>
      </c>
      <c r="J2357" s="216" t="str">
        <f aca="true">IF(ISERROR($V2357),"",OFFSET('Smelter Look-up'!$I$4,$V2357-4,0))</f>
        <v/>
      </c>
      <c r="K2357" s="217"/>
      <c r="L2357" s="217"/>
      <c r="M2357" s="217"/>
      <c r="N2357" s="217"/>
      <c r="O2357" s="217"/>
      <c r="P2357" s="218"/>
      <c r="Q2357" s="219"/>
      <c r="R2357" s="220" t="str">
        <f aca="true">IF(ISERROR($V2357),"",OFFSET('Smelter Look-up'!$C$4,$V2357-4,0)&amp;"")</f>
        <v/>
      </c>
      <c r="S2357" s="221" t="str">
        <f aca="true">IF(B2357="","",IF(ISERROR(MATCH($E2357,CL,0)),"Unknown",INDIRECT("'C'!$A$"&amp;MATCH($E2357,CL,0)+1)))</f>
        <v/>
      </c>
      <c r="T2357" s="221" t="str">
        <f aca="true">IF(B2357="","",IF(ISERROR(MATCH($J2357,SorP!$B$1:$B$6279,0)),"",INDIRECT("'SorP'!$A$"&amp;MATCH($S2357&amp;$J2357,SorP!C:C,0))))</f>
        <v/>
      </c>
      <c r="U2357" s="222"/>
      <c r="V2357" s="223" t="e">
        <f aca="false">IF(C2357="",NA(),IF(OR(C2357="Smelter not listed",C2357="Smelter not yet identified"),MATCH($B2357&amp;$D2357,'Smelter Look-up'!$J:$J,0),MATCH($B2357&amp;$C2357,'Smelter Look-up'!$J:$J,0)))</f>
        <v>#N/A</v>
      </c>
      <c r="X2357" s="179" t="n">
        <f aca="false">IF(AND(C2357="Smelter not listed",OR(LEN(D2357)=0,LEN(E2357)=0)),1,0)</f>
        <v>0</v>
      </c>
      <c r="AB2357" s="224" t="str">
        <f aca="false">B2357&amp;C2357</f>
        <v/>
      </c>
    </row>
    <row r="2358" s="179" customFormat="true" ht="20.25" hidden="false" customHeight="false" outlineLevel="0" collapsed="false">
      <c r="A2358" s="221"/>
      <c r="B2358" s="211" t="str">
        <f aca="false">IF(LEN(A2358)=0,"",INDEX('Smelter Look-up'!$A:$A,MATCH($A2358,'Smelter Look-up'!$E:$E,0)))</f>
        <v/>
      </c>
      <c r="C2358" s="212" t="str">
        <f aca="false">IF(LEN(A2358)=0,"",INDEX('Smelter Look-up'!$C:$C,MATCH($A2358,'Smelter Look-up'!$E:$E,0)))</f>
        <v/>
      </c>
      <c r="D2358" s="213"/>
      <c r="E2358" s="211" t="str">
        <f aca="true">IF(ISERROR($V2358),"",OFFSET('Smelter Look-up'!$D$4,$V2358-4,0)&amp;"")</f>
        <v/>
      </c>
      <c r="F2358" s="214" t="str">
        <f aca="true">IF(ISERROR($V2358),"",OFFSET('Smelter Look-up'!$E$4,$V2358-4,0))</f>
        <v/>
      </c>
      <c r="G2358" s="214" t="str">
        <f aca="true">IF(C2358=$X$4,IF(ISERROR($V2358),"Enter smelter details","RMI"),IF(ISERROR($V2358),"",OFFSET('Smelter Look-up'!$F$4,$V2358-4,0)))</f>
        <v/>
      </c>
      <c r="H2358" s="215" t="str">
        <f aca="true">IF(ISERROR($V2358),"",OFFSET('Smelter Look-up'!$G$4,$V2358-4,0))</f>
        <v/>
      </c>
      <c r="I2358" s="216" t="str">
        <f aca="true">IF(ISERROR($V2358),"",OFFSET('Smelter Look-up'!$H$4,$V2358-4,0))</f>
        <v/>
      </c>
      <c r="J2358" s="216" t="str">
        <f aca="true">IF(ISERROR($V2358),"",OFFSET('Smelter Look-up'!$I$4,$V2358-4,0))</f>
        <v/>
      </c>
      <c r="K2358" s="217"/>
      <c r="L2358" s="217"/>
      <c r="M2358" s="217"/>
      <c r="N2358" s="217"/>
      <c r="O2358" s="217"/>
      <c r="P2358" s="218"/>
      <c r="Q2358" s="219"/>
      <c r="R2358" s="220" t="str">
        <f aca="true">IF(ISERROR($V2358),"",OFFSET('Smelter Look-up'!$C$4,$V2358-4,0)&amp;"")</f>
        <v/>
      </c>
      <c r="S2358" s="221" t="str">
        <f aca="true">IF(B2358="","",IF(ISERROR(MATCH($E2358,CL,0)),"Unknown",INDIRECT("'C'!$A$"&amp;MATCH($E2358,CL,0)+1)))</f>
        <v/>
      </c>
      <c r="T2358" s="221" t="str">
        <f aca="true">IF(B2358="","",IF(ISERROR(MATCH($J2358,SorP!$B$1:$B$6279,0)),"",INDIRECT("'SorP'!$A$"&amp;MATCH($S2358&amp;$J2358,SorP!C:C,0))))</f>
        <v/>
      </c>
      <c r="U2358" s="222"/>
      <c r="V2358" s="223" t="e">
        <f aca="false">IF(C2358="",NA(),IF(OR(C2358="Smelter not listed",C2358="Smelter not yet identified"),MATCH($B2358&amp;$D2358,'Smelter Look-up'!$J:$J,0),MATCH($B2358&amp;$C2358,'Smelter Look-up'!$J:$J,0)))</f>
        <v>#N/A</v>
      </c>
      <c r="X2358" s="179" t="n">
        <f aca="false">IF(AND(C2358="Smelter not listed",OR(LEN(D2358)=0,LEN(E2358)=0)),1,0)</f>
        <v>0</v>
      </c>
      <c r="AB2358" s="224" t="str">
        <f aca="false">B2358&amp;C2358</f>
        <v/>
      </c>
    </row>
    <row r="2359" s="179" customFormat="true" ht="20.25" hidden="false" customHeight="false" outlineLevel="0" collapsed="false">
      <c r="A2359" s="221"/>
      <c r="B2359" s="211" t="str">
        <f aca="false">IF(LEN(A2359)=0,"",INDEX('Smelter Look-up'!$A:$A,MATCH($A2359,'Smelter Look-up'!$E:$E,0)))</f>
        <v/>
      </c>
      <c r="C2359" s="212" t="str">
        <f aca="false">IF(LEN(A2359)=0,"",INDEX('Smelter Look-up'!$C:$C,MATCH($A2359,'Smelter Look-up'!$E:$E,0)))</f>
        <v/>
      </c>
      <c r="D2359" s="213"/>
      <c r="E2359" s="211" t="str">
        <f aca="true">IF(ISERROR($V2359),"",OFFSET('Smelter Look-up'!$D$4,$V2359-4,0)&amp;"")</f>
        <v/>
      </c>
      <c r="F2359" s="214" t="str">
        <f aca="true">IF(ISERROR($V2359),"",OFFSET('Smelter Look-up'!$E$4,$V2359-4,0))</f>
        <v/>
      </c>
      <c r="G2359" s="214" t="str">
        <f aca="true">IF(C2359=$X$4,IF(ISERROR($V2359),"Enter smelter details","RMI"),IF(ISERROR($V2359),"",OFFSET('Smelter Look-up'!$F$4,$V2359-4,0)))</f>
        <v/>
      </c>
      <c r="H2359" s="215" t="str">
        <f aca="true">IF(ISERROR($V2359),"",OFFSET('Smelter Look-up'!$G$4,$V2359-4,0))</f>
        <v/>
      </c>
      <c r="I2359" s="216" t="str">
        <f aca="true">IF(ISERROR($V2359),"",OFFSET('Smelter Look-up'!$H$4,$V2359-4,0))</f>
        <v/>
      </c>
      <c r="J2359" s="216" t="str">
        <f aca="true">IF(ISERROR($V2359),"",OFFSET('Smelter Look-up'!$I$4,$V2359-4,0))</f>
        <v/>
      </c>
      <c r="K2359" s="217"/>
      <c r="L2359" s="217"/>
      <c r="M2359" s="217"/>
      <c r="N2359" s="217"/>
      <c r="O2359" s="217"/>
      <c r="P2359" s="218"/>
      <c r="Q2359" s="219"/>
      <c r="R2359" s="220" t="str">
        <f aca="true">IF(ISERROR($V2359),"",OFFSET('Smelter Look-up'!$C$4,$V2359-4,0)&amp;"")</f>
        <v/>
      </c>
      <c r="S2359" s="221" t="str">
        <f aca="true">IF(B2359="","",IF(ISERROR(MATCH($E2359,CL,0)),"Unknown",INDIRECT("'C'!$A$"&amp;MATCH($E2359,CL,0)+1)))</f>
        <v/>
      </c>
      <c r="T2359" s="221" t="str">
        <f aca="true">IF(B2359="","",IF(ISERROR(MATCH($J2359,SorP!$B$1:$B$6279,0)),"",INDIRECT("'SorP'!$A$"&amp;MATCH($S2359&amp;$J2359,SorP!C:C,0))))</f>
        <v/>
      </c>
      <c r="U2359" s="222"/>
      <c r="V2359" s="223" t="e">
        <f aca="false">IF(C2359="",NA(),IF(OR(C2359="Smelter not listed",C2359="Smelter not yet identified"),MATCH($B2359&amp;$D2359,'Smelter Look-up'!$J:$J,0),MATCH($B2359&amp;$C2359,'Smelter Look-up'!$J:$J,0)))</f>
        <v>#N/A</v>
      </c>
      <c r="X2359" s="179" t="n">
        <f aca="false">IF(AND(C2359="Smelter not listed",OR(LEN(D2359)=0,LEN(E2359)=0)),1,0)</f>
        <v>0</v>
      </c>
      <c r="AB2359" s="224" t="str">
        <f aca="false">B2359&amp;C2359</f>
        <v/>
      </c>
    </row>
    <row r="2360" s="179" customFormat="true" ht="20.25" hidden="false" customHeight="false" outlineLevel="0" collapsed="false">
      <c r="A2360" s="221"/>
      <c r="B2360" s="211" t="str">
        <f aca="false">IF(LEN(A2360)=0,"",INDEX('Smelter Look-up'!$A:$A,MATCH($A2360,'Smelter Look-up'!$E:$E,0)))</f>
        <v/>
      </c>
      <c r="C2360" s="212" t="str">
        <f aca="false">IF(LEN(A2360)=0,"",INDEX('Smelter Look-up'!$C:$C,MATCH($A2360,'Smelter Look-up'!$E:$E,0)))</f>
        <v/>
      </c>
      <c r="D2360" s="213"/>
      <c r="E2360" s="211" t="str">
        <f aca="true">IF(ISERROR($V2360),"",OFFSET('Smelter Look-up'!$D$4,$V2360-4,0)&amp;"")</f>
        <v/>
      </c>
      <c r="F2360" s="214" t="str">
        <f aca="true">IF(ISERROR($V2360),"",OFFSET('Smelter Look-up'!$E$4,$V2360-4,0))</f>
        <v/>
      </c>
      <c r="G2360" s="214" t="str">
        <f aca="true">IF(C2360=$X$4,IF(ISERROR($V2360),"Enter smelter details","RMI"),IF(ISERROR($V2360),"",OFFSET('Smelter Look-up'!$F$4,$V2360-4,0)))</f>
        <v/>
      </c>
      <c r="H2360" s="215" t="str">
        <f aca="true">IF(ISERROR($V2360),"",OFFSET('Smelter Look-up'!$G$4,$V2360-4,0))</f>
        <v/>
      </c>
      <c r="I2360" s="216" t="str">
        <f aca="true">IF(ISERROR($V2360),"",OFFSET('Smelter Look-up'!$H$4,$V2360-4,0))</f>
        <v/>
      </c>
      <c r="J2360" s="216" t="str">
        <f aca="true">IF(ISERROR($V2360),"",OFFSET('Smelter Look-up'!$I$4,$V2360-4,0))</f>
        <v/>
      </c>
      <c r="K2360" s="217"/>
      <c r="L2360" s="217"/>
      <c r="M2360" s="217"/>
      <c r="N2360" s="217"/>
      <c r="O2360" s="217"/>
      <c r="P2360" s="218"/>
      <c r="Q2360" s="219"/>
      <c r="R2360" s="220" t="str">
        <f aca="true">IF(ISERROR($V2360),"",OFFSET('Smelter Look-up'!$C$4,$V2360-4,0)&amp;"")</f>
        <v/>
      </c>
      <c r="S2360" s="221" t="str">
        <f aca="true">IF(B2360="","",IF(ISERROR(MATCH($E2360,CL,0)),"Unknown",INDIRECT("'C'!$A$"&amp;MATCH($E2360,CL,0)+1)))</f>
        <v/>
      </c>
      <c r="T2360" s="221" t="str">
        <f aca="true">IF(B2360="","",IF(ISERROR(MATCH($J2360,SorP!$B$1:$B$6279,0)),"",INDIRECT("'SorP'!$A$"&amp;MATCH($S2360&amp;$J2360,SorP!C:C,0))))</f>
        <v/>
      </c>
      <c r="U2360" s="222"/>
      <c r="V2360" s="223" t="e">
        <f aca="false">IF(C2360="",NA(),IF(OR(C2360="Smelter not listed",C2360="Smelter not yet identified"),MATCH($B2360&amp;$D2360,'Smelter Look-up'!$J:$J,0),MATCH($B2360&amp;$C2360,'Smelter Look-up'!$J:$J,0)))</f>
        <v>#N/A</v>
      </c>
      <c r="X2360" s="179" t="n">
        <f aca="false">IF(AND(C2360="Smelter not listed",OR(LEN(D2360)=0,LEN(E2360)=0)),1,0)</f>
        <v>0</v>
      </c>
      <c r="AB2360" s="224" t="str">
        <f aca="false">B2360&amp;C2360</f>
        <v/>
      </c>
    </row>
    <row r="2361" s="179" customFormat="true" ht="20.25" hidden="false" customHeight="false" outlineLevel="0" collapsed="false">
      <c r="A2361" s="221"/>
      <c r="B2361" s="211" t="str">
        <f aca="false">IF(LEN(A2361)=0,"",INDEX('Smelter Look-up'!$A:$A,MATCH($A2361,'Smelter Look-up'!$E:$E,0)))</f>
        <v/>
      </c>
      <c r="C2361" s="212" t="str">
        <f aca="false">IF(LEN(A2361)=0,"",INDEX('Smelter Look-up'!$C:$C,MATCH($A2361,'Smelter Look-up'!$E:$E,0)))</f>
        <v/>
      </c>
      <c r="D2361" s="213"/>
      <c r="E2361" s="211" t="str">
        <f aca="true">IF(ISERROR($V2361),"",OFFSET('Smelter Look-up'!$D$4,$V2361-4,0)&amp;"")</f>
        <v/>
      </c>
      <c r="F2361" s="214" t="str">
        <f aca="true">IF(ISERROR($V2361),"",OFFSET('Smelter Look-up'!$E$4,$V2361-4,0))</f>
        <v/>
      </c>
      <c r="G2361" s="214" t="str">
        <f aca="true">IF(C2361=$X$4,IF(ISERROR($V2361),"Enter smelter details","RMI"),IF(ISERROR($V2361),"",OFFSET('Smelter Look-up'!$F$4,$V2361-4,0)))</f>
        <v/>
      </c>
      <c r="H2361" s="215" t="str">
        <f aca="true">IF(ISERROR($V2361),"",OFFSET('Smelter Look-up'!$G$4,$V2361-4,0))</f>
        <v/>
      </c>
      <c r="I2361" s="216" t="str">
        <f aca="true">IF(ISERROR($V2361),"",OFFSET('Smelter Look-up'!$H$4,$V2361-4,0))</f>
        <v/>
      </c>
      <c r="J2361" s="216" t="str">
        <f aca="true">IF(ISERROR($V2361),"",OFFSET('Smelter Look-up'!$I$4,$V2361-4,0))</f>
        <v/>
      </c>
      <c r="K2361" s="217"/>
      <c r="L2361" s="217"/>
      <c r="M2361" s="217"/>
      <c r="N2361" s="217"/>
      <c r="O2361" s="217"/>
      <c r="P2361" s="218"/>
      <c r="Q2361" s="219"/>
      <c r="R2361" s="220" t="str">
        <f aca="true">IF(ISERROR($V2361),"",OFFSET('Smelter Look-up'!$C$4,$V2361-4,0)&amp;"")</f>
        <v/>
      </c>
      <c r="S2361" s="221" t="str">
        <f aca="true">IF(B2361="","",IF(ISERROR(MATCH($E2361,CL,0)),"Unknown",INDIRECT("'C'!$A$"&amp;MATCH($E2361,CL,0)+1)))</f>
        <v/>
      </c>
      <c r="T2361" s="221" t="str">
        <f aca="true">IF(B2361="","",IF(ISERROR(MATCH($J2361,SorP!$B$1:$B$6279,0)),"",INDIRECT("'SorP'!$A$"&amp;MATCH($S2361&amp;$J2361,SorP!C:C,0))))</f>
        <v/>
      </c>
      <c r="U2361" s="222"/>
      <c r="V2361" s="223" t="e">
        <f aca="false">IF(C2361="",NA(),IF(OR(C2361="Smelter not listed",C2361="Smelter not yet identified"),MATCH($B2361&amp;$D2361,'Smelter Look-up'!$J:$J,0),MATCH($B2361&amp;$C2361,'Smelter Look-up'!$J:$J,0)))</f>
        <v>#N/A</v>
      </c>
      <c r="X2361" s="179" t="n">
        <f aca="false">IF(AND(C2361="Smelter not listed",OR(LEN(D2361)=0,LEN(E2361)=0)),1,0)</f>
        <v>0</v>
      </c>
      <c r="AB2361" s="224" t="str">
        <f aca="false">B2361&amp;C2361</f>
        <v/>
      </c>
    </row>
    <row r="2362" s="179" customFormat="true" ht="20.25" hidden="false" customHeight="false" outlineLevel="0" collapsed="false">
      <c r="A2362" s="221"/>
      <c r="B2362" s="211" t="str">
        <f aca="false">IF(LEN(A2362)=0,"",INDEX('Smelter Look-up'!$A:$A,MATCH($A2362,'Smelter Look-up'!$E:$E,0)))</f>
        <v/>
      </c>
      <c r="C2362" s="212" t="str">
        <f aca="false">IF(LEN(A2362)=0,"",INDEX('Smelter Look-up'!$C:$C,MATCH($A2362,'Smelter Look-up'!$E:$E,0)))</f>
        <v/>
      </c>
      <c r="D2362" s="213"/>
      <c r="E2362" s="211" t="str">
        <f aca="true">IF(ISERROR($V2362),"",OFFSET('Smelter Look-up'!$D$4,$V2362-4,0)&amp;"")</f>
        <v/>
      </c>
      <c r="F2362" s="214" t="str">
        <f aca="true">IF(ISERROR($V2362),"",OFFSET('Smelter Look-up'!$E$4,$V2362-4,0))</f>
        <v/>
      </c>
      <c r="G2362" s="214" t="str">
        <f aca="true">IF(C2362=$X$4,IF(ISERROR($V2362),"Enter smelter details","RMI"),IF(ISERROR($V2362),"",OFFSET('Smelter Look-up'!$F$4,$V2362-4,0)))</f>
        <v/>
      </c>
      <c r="H2362" s="215" t="str">
        <f aca="true">IF(ISERROR($V2362),"",OFFSET('Smelter Look-up'!$G$4,$V2362-4,0))</f>
        <v/>
      </c>
      <c r="I2362" s="216" t="str">
        <f aca="true">IF(ISERROR($V2362),"",OFFSET('Smelter Look-up'!$H$4,$V2362-4,0))</f>
        <v/>
      </c>
      <c r="J2362" s="216" t="str">
        <f aca="true">IF(ISERROR($V2362),"",OFFSET('Smelter Look-up'!$I$4,$V2362-4,0))</f>
        <v/>
      </c>
      <c r="K2362" s="217"/>
      <c r="L2362" s="217"/>
      <c r="M2362" s="217"/>
      <c r="N2362" s="217"/>
      <c r="O2362" s="217"/>
      <c r="P2362" s="218"/>
      <c r="Q2362" s="219"/>
      <c r="R2362" s="220" t="str">
        <f aca="true">IF(ISERROR($V2362),"",OFFSET('Smelter Look-up'!$C$4,$V2362-4,0)&amp;"")</f>
        <v/>
      </c>
      <c r="S2362" s="221" t="str">
        <f aca="true">IF(B2362="","",IF(ISERROR(MATCH($E2362,CL,0)),"Unknown",INDIRECT("'C'!$A$"&amp;MATCH($E2362,CL,0)+1)))</f>
        <v/>
      </c>
      <c r="T2362" s="221" t="str">
        <f aca="true">IF(B2362="","",IF(ISERROR(MATCH($J2362,SorP!$B$1:$B$6279,0)),"",INDIRECT("'SorP'!$A$"&amp;MATCH($S2362&amp;$J2362,SorP!C:C,0))))</f>
        <v/>
      </c>
      <c r="U2362" s="222"/>
      <c r="V2362" s="223" t="e">
        <f aca="false">IF(C2362="",NA(),IF(OR(C2362="Smelter not listed",C2362="Smelter not yet identified"),MATCH($B2362&amp;$D2362,'Smelter Look-up'!$J:$J,0),MATCH($B2362&amp;$C2362,'Smelter Look-up'!$J:$J,0)))</f>
        <v>#N/A</v>
      </c>
      <c r="X2362" s="179" t="n">
        <f aca="false">IF(AND(C2362="Smelter not listed",OR(LEN(D2362)=0,LEN(E2362)=0)),1,0)</f>
        <v>0</v>
      </c>
      <c r="AB2362" s="224" t="str">
        <f aca="false">B2362&amp;C2362</f>
        <v/>
      </c>
    </row>
    <row r="2363" s="179" customFormat="true" ht="20.25" hidden="false" customHeight="false" outlineLevel="0" collapsed="false">
      <c r="A2363" s="221"/>
      <c r="B2363" s="211" t="str">
        <f aca="false">IF(LEN(A2363)=0,"",INDEX('Smelter Look-up'!$A:$A,MATCH($A2363,'Smelter Look-up'!$E:$E,0)))</f>
        <v/>
      </c>
      <c r="C2363" s="212" t="str">
        <f aca="false">IF(LEN(A2363)=0,"",INDEX('Smelter Look-up'!$C:$C,MATCH($A2363,'Smelter Look-up'!$E:$E,0)))</f>
        <v/>
      </c>
      <c r="D2363" s="213"/>
      <c r="E2363" s="211" t="str">
        <f aca="true">IF(ISERROR($V2363),"",OFFSET('Smelter Look-up'!$D$4,$V2363-4,0)&amp;"")</f>
        <v/>
      </c>
      <c r="F2363" s="214" t="str">
        <f aca="true">IF(ISERROR($V2363),"",OFFSET('Smelter Look-up'!$E$4,$V2363-4,0))</f>
        <v/>
      </c>
      <c r="G2363" s="214" t="str">
        <f aca="true">IF(C2363=$X$4,IF(ISERROR($V2363),"Enter smelter details","RMI"),IF(ISERROR($V2363),"",OFFSET('Smelter Look-up'!$F$4,$V2363-4,0)))</f>
        <v/>
      </c>
      <c r="H2363" s="215" t="str">
        <f aca="true">IF(ISERROR($V2363),"",OFFSET('Smelter Look-up'!$G$4,$V2363-4,0))</f>
        <v/>
      </c>
      <c r="I2363" s="216" t="str">
        <f aca="true">IF(ISERROR($V2363),"",OFFSET('Smelter Look-up'!$H$4,$V2363-4,0))</f>
        <v/>
      </c>
      <c r="J2363" s="216" t="str">
        <f aca="true">IF(ISERROR($V2363),"",OFFSET('Smelter Look-up'!$I$4,$V2363-4,0))</f>
        <v/>
      </c>
      <c r="K2363" s="217"/>
      <c r="L2363" s="217"/>
      <c r="M2363" s="217"/>
      <c r="N2363" s="217"/>
      <c r="O2363" s="217"/>
      <c r="P2363" s="218"/>
      <c r="Q2363" s="219"/>
      <c r="R2363" s="220" t="str">
        <f aca="true">IF(ISERROR($V2363),"",OFFSET('Smelter Look-up'!$C$4,$V2363-4,0)&amp;"")</f>
        <v/>
      </c>
      <c r="S2363" s="221" t="str">
        <f aca="true">IF(B2363="","",IF(ISERROR(MATCH($E2363,CL,0)),"Unknown",INDIRECT("'C'!$A$"&amp;MATCH($E2363,CL,0)+1)))</f>
        <v/>
      </c>
      <c r="T2363" s="221" t="str">
        <f aca="true">IF(B2363="","",IF(ISERROR(MATCH($J2363,SorP!$B$1:$B$6279,0)),"",INDIRECT("'SorP'!$A$"&amp;MATCH($S2363&amp;$J2363,SorP!C:C,0))))</f>
        <v/>
      </c>
      <c r="U2363" s="222"/>
      <c r="V2363" s="223" t="e">
        <f aca="false">IF(C2363="",NA(),IF(OR(C2363="Smelter not listed",C2363="Smelter not yet identified"),MATCH($B2363&amp;$D2363,'Smelter Look-up'!$J:$J,0),MATCH($B2363&amp;$C2363,'Smelter Look-up'!$J:$J,0)))</f>
        <v>#N/A</v>
      </c>
      <c r="X2363" s="179" t="n">
        <f aca="false">IF(AND(C2363="Smelter not listed",OR(LEN(D2363)=0,LEN(E2363)=0)),1,0)</f>
        <v>0</v>
      </c>
      <c r="AB2363" s="224" t="str">
        <f aca="false">B2363&amp;C2363</f>
        <v/>
      </c>
    </row>
    <row r="2364" s="179" customFormat="true" ht="20.25" hidden="false" customHeight="false" outlineLevel="0" collapsed="false">
      <c r="A2364" s="221"/>
      <c r="B2364" s="211" t="str">
        <f aca="false">IF(LEN(A2364)=0,"",INDEX('Smelter Look-up'!$A:$A,MATCH($A2364,'Smelter Look-up'!$E:$E,0)))</f>
        <v/>
      </c>
      <c r="C2364" s="212" t="str">
        <f aca="false">IF(LEN(A2364)=0,"",INDEX('Smelter Look-up'!$C:$C,MATCH($A2364,'Smelter Look-up'!$E:$E,0)))</f>
        <v/>
      </c>
      <c r="D2364" s="213"/>
      <c r="E2364" s="211" t="str">
        <f aca="true">IF(ISERROR($V2364),"",OFFSET('Smelter Look-up'!$D$4,$V2364-4,0)&amp;"")</f>
        <v/>
      </c>
      <c r="F2364" s="214" t="str">
        <f aca="true">IF(ISERROR($V2364),"",OFFSET('Smelter Look-up'!$E$4,$V2364-4,0))</f>
        <v/>
      </c>
      <c r="G2364" s="214" t="str">
        <f aca="true">IF(C2364=$X$4,IF(ISERROR($V2364),"Enter smelter details","RMI"),IF(ISERROR($V2364),"",OFFSET('Smelter Look-up'!$F$4,$V2364-4,0)))</f>
        <v/>
      </c>
      <c r="H2364" s="215" t="str">
        <f aca="true">IF(ISERROR($V2364),"",OFFSET('Smelter Look-up'!$G$4,$V2364-4,0))</f>
        <v/>
      </c>
      <c r="I2364" s="216" t="str">
        <f aca="true">IF(ISERROR($V2364),"",OFFSET('Smelter Look-up'!$H$4,$V2364-4,0))</f>
        <v/>
      </c>
      <c r="J2364" s="216" t="str">
        <f aca="true">IF(ISERROR($V2364),"",OFFSET('Smelter Look-up'!$I$4,$V2364-4,0))</f>
        <v/>
      </c>
      <c r="K2364" s="217"/>
      <c r="L2364" s="217"/>
      <c r="M2364" s="217"/>
      <c r="N2364" s="217"/>
      <c r="O2364" s="217"/>
      <c r="P2364" s="218"/>
      <c r="Q2364" s="219"/>
      <c r="R2364" s="220" t="str">
        <f aca="true">IF(ISERROR($V2364),"",OFFSET('Smelter Look-up'!$C$4,$V2364-4,0)&amp;"")</f>
        <v/>
      </c>
      <c r="S2364" s="221" t="str">
        <f aca="true">IF(B2364="","",IF(ISERROR(MATCH($E2364,CL,0)),"Unknown",INDIRECT("'C'!$A$"&amp;MATCH($E2364,CL,0)+1)))</f>
        <v/>
      </c>
      <c r="T2364" s="221" t="str">
        <f aca="true">IF(B2364="","",IF(ISERROR(MATCH($J2364,SorP!$B$1:$B$6279,0)),"",INDIRECT("'SorP'!$A$"&amp;MATCH($S2364&amp;$J2364,SorP!C:C,0))))</f>
        <v/>
      </c>
      <c r="U2364" s="222"/>
      <c r="V2364" s="223" t="e">
        <f aca="false">IF(C2364="",NA(),IF(OR(C2364="Smelter not listed",C2364="Smelter not yet identified"),MATCH($B2364&amp;$D2364,'Smelter Look-up'!$J:$J,0),MATCH($B2364&amp;$C2364,'Smelter Look-up'!$J:$J,0)))</f>
        <v>#N/A</v>
      </c>
      <c r="X2364" s="179" t="n">
        <f aca="false">IF(AND(C2364="Smelter not listed",OR(LEN(D2364)=0,LEN(E2364)=0)),1,0)</f>
        <v>0</v>
      </c>
      <c r="AB2364" s="224" t="str">
        <f aca="false">B2364&amp;C2364</f>
        <v/>
      </c>
    </row>
    <row r="2365" s="179" customFormat="true" ht="20.25" hidden="false" customHeight="false" outlineLevel="0" collapsed="false">
      <c r="A2365" s="221"/>
      <c r="B2365" s="211" t="str">
        <f aca="false">IF(LEN(A2365)=0,"",INDEX('Smelter Look-up'!$A:$A,MATCH($A2365,'Smelter Look-up'!$E:$E,0)))</f>
        <v/>
      </c>
      <c r="C2365" s="212" t="str">
        <f aca="false">IF(LEN(A2365)=0,"",INDEX('Smelter Look-up'!$C:$C,MATCH($A2365,'Smelter Look-up'!$E:$E,0)))</f>
        <v/>
      </c>
      <c r="D2365" s="213"/>
      <c r="E2365" s="211" t="str">
        <f aca="true">IF(ISERROR($V2365),"",OFFSET('Smelter Look-up'!$D$4,$V2365-4,0)&amp;"")</f>
        <v/>
      </c>
      <c r="F2365" s="214" t="str">
        <f aca="true">IF(ISERROR($V2365),"",OFFSET('Smelter Look-up'!$E$4,$V2365-4,0))</f>
        <v/>
      </c>
      <c r="G2365" s="214" t="str">
        <f aca="true">IF(C2365=$X$4,IF(ISERROR($V2365),"Enter smelter details","RMI"),IF(ISERROR($V2365),"",OFFSET('Smelter Look-up'!$F$4,$V2365-4,0)))</f>
        <v/>
      </c>
      <c r="H2365" s="215" t="str">
        <f aca="true">IF(ISERROR($V2365),"",OFFSET('Smelter Look-up'!$G$4,$V2365-4,0))</f>
        <v/>
      </c>
      <c r="I2365" s="216" t="str">
        <f aca="true">IF(ISERROR($V2365),"",OFFSET('Smelter Look-up'!$H$4,$V2365-4,0))</f>
        <v/>
      </c>
      <c r="J2365" s="216" t="str">
        <f aca="true">IF(ISERROR($V2365),"",OFFSET('Smelter Look-up'!$I$4,$V2365-4,0))</f>
        <v/>
      </c>
      <c r="K2365" s="217"/>
      <c r="L2365" s="217"/>
      <c r="M2365" s="217"/>
      <c r="N2365" s="217"/>
      <c r="O2365" s="217"/>
      <c r="P2365" s="218"/>
      <c r="Q2365" s="219"/>
      <c r="R2365" s="220" t="str">
        <f aca="true">IF(ISERROR($V2365),"",OFFSET('Smelter Look-up'!$C$4,$V2365-4,0)&amp;"")</f>
        <v/>
      </c>
      <c r="S2365" s="221" t="str">
        <f aca="true">IF(B2365="","",IF(ISERROR(MATCH($E2365,CL,0)),"Unknown",INDIRECT("'C'!$A$"&amp;MATCH($E2365,CL,0)+1)))</f>
        <v/>
      </c>
      <c r="T2365" s="221" t="str">
        <f aca="true">IF(B2365="","",IF(ISERROR(MATCH($J2365,SorP!$B$1:$B$6279,0)),"",INDIRECT("'SorP'!$A$"&amp;MATCH($S2365&amp;$J2365,SorP!C:C,0))))</f>
        <v/>
      </c>
      <c r="U2365" s="222"/>
      <c r="V2365" s="223" t="e">
        <f aca="false">IF(C2365="",NA(),IF(OR(C2365="Smelter not listed",C2365="Smelter not yet identified"),MATCH($B2365&amp;$D2365,'Smelter Look-up'!$J:$J,0),MATCH($B2365&amp;$C2365,'Smelter Look-up'!$J:$J,0)))</f>
        <v>#N/A</v>
      </c>
      <c r="X2365" s="179" t="n">
        <f aca="false">IF(AND(C2365="Smelter not listed",OR(LEN(D2365)=0,LEN(E2365)=0)),1,0)</f>
        <v>0</v>
      </c>
      <c r="AB2365" s="224" t="str">
        <f aca="false">B2365&amp;C2365</f>
        <v/>
      </c>
    </row>
    <row r="2366" s="179" customFormat="true" ht="20.25" hidden="false" customHeight="false" outlineLevel="0" collapsed="false">
      <c r="A2366" s="221"/>
      <c r="B2366" s="211" t="str">
        <f aca="false">IF(LEN(A2366)=0,"",INDEX('Smelter Look-up'!$A:$A,MATCH($A2366,'Smelter Look-up'!$E:$E,0)))</f>
        <v/>
      </c>
      <c r="C2366" s="212" t="str">
        <f aca="false">IF(LEN(A2366)=0,"",INDEX('Smelter Look-up'!$C:$C,MATCH($A2366,'Smelter Look-up'!$E:$E,0)))</f>
        <v/>
      </c>
      <c r="D2366" s="213"/>
      <c r="E2366" s="211" t="str">
        <f aca="true">IF(ISERROR($V2366),"",OFFSET('Smelter Look-up'!$D$4,$V2366-4,0)&amp;"")</f>
        <v/>
      </c>
      <c r="F2366" s="214" t="str">
        <f aca="true">IF(ISERROR($V2366),"",OFFSET('Smelter Look-up'!$E$4,$V2366-4,0))</f>
        <v/>
      </c>
      <c r="G2366" s="214" t="str">
        <f aca="true">IF(C2366=$X$4,IF(ISERROR($V2366),"Enter smelter details","RMI"),IF(ISERROR($V2366),"",OFFSET('Smelter Look-up'!$F$4,$V2366-4,0)))</f>
        <v/>
      </c>
      <c r="H2366" s="215" t="str">
        <f aca="true">IF(ISERROR($V2366),"",OFFSET('Smelter Look-up'!$G$4,$V2366-4,0))</f>
        <v/>
      </c>
      <c r="I2366" s="216" t="str">
        <f aca="true">IF(ISERROR($V2366),"",OFFSET('Smelter Look-up'!$H$4,$V2366-4,0))</f>
        <v/>
      </c>
      <c r="J2366" s="216" t="str">
        <f aca="true">IF(ISERROR($V2366),"",OFFSET('Smelter Look-up'!$I$4,$V2366-4,0))</f>
        <v/>
      </c>
      <c r="K2366" s="217"/>
      <c r="L2366" s="217"/>
      <c r="M2366" s="217"/>
      <c r="N2366" s="217"/>
      <c r="O2366" s="217"/>
      <c r="P2366" s="218"/>
      <c r="Q2366" s="219"/>
      <c r="R2366" s="220" t="str">
        <f aca="true">IF(ISERROR($V2366),"",OFFSET('Smelter Look-up'!$C$4,$V2366-4,0)&amp;"")</f>
        <v/>
      </c>
      <c r="S2366" s="221" t="str">
        <f aca="true">IF(B2366="","",IF(ISERROR(MATCH($E2366,CL,0)),"Unknown",INDIRECT("'C'!$A$"&amp;MATCH($E2366,CL,0)+1)))</f>
        <v/>
      </c>
      <c r="T2366" s="221" t="str">
        <f aca="true">IF(B2366="","",IF(ISERROR(MATCH($J2366,SorP!$B$1:$B$6279,0)),"",INDIRECT("'SorP'!$A$"&amp;MATCH($S2366&amp;$J2366,SorP!C:C,0))))</f>
        <v/>
      </c>
      <c r="U2366" s="222"/>
      <c r="V2366" s="223" t="e">
        <f aca="false">IF(C2366="",NA(),IF(OR(C2366="Smelter not listed",C2366="Smelter not yet identified"),MATCH($B2366&amp;$D2366,'Smelter Look-up'!$J:$J,0),MATCH($B2366&amp;$C2366,'Smelter Look-up'!$J:$J,0)))</f>
        <v>#N/A</v>
      </c>
      <c r="X2366" s="179" t="n">
        <f aca="false">IF(AND(C2366="Smelter not listed",OR(LEN(D2366)=0,LEN(E2366)=0)),1,0)</f>
        <v>0</v>
      </c>
      <c r="AB2366" s="224" t="str">
        <f aca="false">B2366&amp;C2366</f>
        <v/>
      </c>
    </row>
    <row r="2367" s="179" customFormat="true" ht="20.25" hidden="false" customHeight="false" outlineLevel="0" collapsed="false">
      <c r="A2367" s="221"/>
      <c r="B2367" s="211" t="str">
        <f aca="false">IF(LEN(A2367)=0,"",INDEX('Smelter Look-up'!$A:$A,MATCH($A2367,'Smelter Look-up'!$E:$E,0)))</f>
        <v/>
      </c>
      <c r="C2367" s="212" t="str">
        <f aca="false">IF(LEN(A2367)=0,"",INDEX('Smelter Look-up'!$C:$C,MATCH($A2367,'Smelter Look-up'!$E:$E,0)))</f>
        <v/>
      </c>
      <c r="D2367" s="213"/>
      <c r="E2367" s="211" t="str">
        <f aca="true">IF(ISERROR($V2367),"",OFFSET('Smelter Look-up'!$D$4,$V2367-4,0)&amp;"")</f>
        <v/>
      </c>
      <c r="F2367" s="214" t="str">
        <f aca="true">IF(ISERROR($V2367),"",OFFSET('Smelter Look-up'!$E$4,$V2367-4,0))</f>
        <v/>
      </c>
      <c r="G2367" s="214" t="str">
        <f aca="true">IF(C2367=$X$4,IF(ISERROR($V2367),"Enter smelter details","RMI"),IF(ISERROR($V2367),"",OFFSET('Smelter Look-up'!$F$4,$V2367-4,0)))</f>
        <v/>
      </c>
      <c r="H2367" s="215" t="str">
        <f aca="true">IF(ISERROR($V2367),"",OFFSET('Smelter Look-up'!$G$4,$V2367-4,0))</f>
        <v/>
      </c>
      <c r="I2367" s="216" t="str">
        <f aca="true">IF(ISERROR($V2367),"",OFFSET('Smelter Look-up'!$H$4,$V2367-4,0))</f>
        <v/>
      </c>
      <c r="J2367" s="216" t="str">
        <f aca="true">IF(ISERROR($V2367),"",OFFSET('Smelter Look-up'!$I$4,$V2367-4,0))</f>
        <v/>
      </c>
      <c r="K2367" s="217"/>
      <c r="L2367" s="217"/>
      <c r="M2367" s="217"/>
      <c r="N2367" s="217"/>
      <c r="O2367" s="217"/>
      <c r="P2367" s="218"/>
      <c r="Q2367" s="219"/>
      <c r="R2367" s="220" t="str">
        <f aca="true">IF(ISERROR($V2367),"",OFFSET('Smelter Look-up'!$C$4,$V2367-4,0)&amp;"")</f>
        <v/>
      </c>
      <c r="S2367" s="221" t="str">
        <f aca="true">IF(B2367="","",IF(ISERROR(MATCH($E2367,CL,0)),"Unknown",INDIRECT("'C'!$A$"&amp;MATCH($E2367,CL,0)+1)))</f>
        <v/>
      </c>
      <c r="T2367" s="221" t="str">
        <f aca="true">IF(B2367="","",IF(ISERROR(MATCH($J2367,SorP!$B$1:$B$6279,0)),"",INDIRECT("'SorP'!$A$"&amp;MATCH($S2367&amp;$J2367,SorP!C:C,0))))</f>
        <v/>
      </c>
      <c r="U2367" s="222"/>
      <c r="V2367" s="223" t="e">
        <f aca="false">IF(C2367="",NA(),IF(OR(C2367="Smelter not listed",C2367="Smelter not yet identified"),MATCH($B2367&amp;$D2367,'Smelter Look-up'!$J:$J,0),MATCH($B2367&amp;$C2367,'Smelter Look-up'!$J:$J,0)))</f>
        <v>#N/A</v>
      </c>
      <c r="X2367" s="179" t="n">
        <f aca="false">IF(AND(C2367="Smelter not listed",OR(LEN(D2367)=0,LEN(E2367)=0)),1,0)</f>
        <v>0</v>
      </c>
      <c r="AB2367" s="224" t="str">
        <f aca="false">B2367&amp;C2367</f>
        <v/>
      </c>
    </row>
    <row r="2368" s="179" customFormat="true" ht="20.25" hidden="false" customHeight="false" outlineLevel="0" collapsed="false">
      <c r="A2368" s="221"/>
      <c r="B2368" s="211" t="str">
        <f aca="false">IF(LEN(A2368)=0,"",INDEX('Smelter Look-up'!$A:$A,MATCH($A2368,'Smelter Look-up'!$E:$E,0)))</f>
        <v/>
      </c>
      <c r="C2368" s="212" t="str">
        <f aca="false">IF(LEN(A2368)=0,"",INDEX('Smelter Look-up'!$C:$C,MATCH($A2368,'Smelter Look-up'!$E:$E,0)))</f>
        <v/>
      </c>
      <c r="D2368" s="213"/>
      <c r="E2368" s="211" t="str">
        <f aca="true">IF(ISERROR($V2368),"",OFFSET('Smelter Look-up'!$D$4,$V2368-4,0)&amp;"")</f>
        <v/>
      </c>
      <c r="F2368" s="214" t="str">
        <f aca="true">IF(ISERROR($V2368),"",OFFSET('Smelter Look-up'!$E$4,$V2368-4,0))</f>
        <v/>
      </c>
      <c r="G2368" s="214" t="str">
        <f aca="true">IF(C2368=$X$4,IF(ISERROR($V2368),"Enter smelter details","RMI"),IF(ISERROR($V2368),"",OFFSET('Smelter Look-up'!$F$4,$V2368-4,0)))</f>
        <v/>
      </c>
      <c r="H2368" s="215" t="str">
        <f aca="true">IF(ISERROR($V2368),"",OFFSET('Smelter Look-up'!$G$4,$V2368-4,0))</f>
        <v/>
      </c>
      <c r="I2368" s="216" t="str">
        <f aca="true">IF(ISERROR($V2368),"",OFFSET('Smelter Look-up'!$H$4,$V2368-4,0))</f>
        <v/>
      </c>
      <c r="J2368" s="216" t="str">
        <f aca="true">IF(ISERROR($V2368),"",OFFSET('Smelter Look-up'!$I$4,$V2368-4,0))</f>
        <v/>
      </c>
      <c r="K2368" s="217"/>
      <c r="L2368" s="217"/>
      <c r="M2368" s="217"/>
      <c r="N2368" s="217"/>
      <c r="O2368" s="217"/>
      <c r="P2368" s="218"/>
      <c r="Q2368" s="219"/>
      <c r="R2368" s="220" t="str">
        <f aca="true">IF(ISERROR($V2368),"",OFFSET('Smelter Look-up'!$C$4,$V2368-4,0)&amp;"")</f>
        <v/>
      </c>
      <c r="S2368" s="221" t="str">
        <f aca="true">IF(B2368="","",IF(ISERROR(MATCH($E2368,CL,0)),"Unknown",INDIRECT("'C'!$A$"&amp;MATCH($E2368,CL,0)+1)))</f>
        <v/>
      </c>
      <c r="T2368" s="221" t="str">
        <f aca="true">IF(B2368="","",IF(ISERROR(MATCH($J2368,SorP!$B$1:$B$6279,0)),"",INDIRECT("'SorP'!$A$"&amp;MATCH($S2368&amp;$J2368,SorP!C:C,0))))</f>
        <v/>
      </c>
      <c r="U2368" s="222"/>
      <c r="V2368" s="223" t="e">
        <f aca="false">IF(C2368="",NA(),IF(OR(C2368="Smelter not listed",C2368="Smelter not yet identified"),MATCH($B2368&amp;$D2368,'Smelter Look-up'!$J:$J,0),MATCH($B2368&amp;$C2368,'Smelter Look-up'!$J:$J,0)))</f>
        <v>#N/A</v>
      </c>
      <c r="X2368" s="179" t="n">
        <f aca="false">IF(AND(C2368="Smelter not listed",OR(LEN(D2368)=0,LEN(E2368)=0)),1,0)</f>
        <v>0</v>
      </c>
      <c r="AB2368" s="224" t="str">
        <f aca="false">B2368&amp;C2368</f>
        <v/>
      </c>
    </row>
    <row r="2369" s="179" customFormat="true" ht="20.25" hidden="false" customHeight="false" outlineLevel="0" collapsed="false">
      <c r="A2369" s="221"/>
      <c r="B2369" s="211" t="str">
        <f aca="false">IF(LEN(A2369)=0,"",INDEX('Smelter Look-up'!$A:$A,MATCH($A2369,'Smelter Look-up'!$E:$E,0)))</f>
        <v/>
      </c>
      <c r="C2369" s="212" t="str">
        <f aca="false">IF(LEN(A2369)=0,"",INDEX('Smelter Look-up'!$C:$C,MATCH($A2369,'Smelter Look-up'!$E:$E,0)))</f>
        <v/>
      </c>
      <c r="D2369" s="213"/>
      <c r="E2369" s="211" t="str">
        <f aca="true">IF(ISERROR($V2369),"",OFFSET('Smelter Look-up'!$D$4,$V2369-4,0)&amp;"")</f>
        <v/>
      </c>
      <c r="F2369" s="214" t="str">
        <f aca="true">IF(ISERROR($V2369),"",OFFSET('Smelter Look-up'!$E$4,$V2369-4,0))</f>
        <v/>
      </c>
      <c r="G2369" s="214" t="str">
        <f aca="true">IF(C2369=$X$4,IF(ISERROR($V2369),"Enter smelter details","RMI"),IF(ISERROR($V2369),"",OFFSET('Smelter Look-up'!$F$4,$V2369-4,0)))</f>
        <v/>
      </c>
      <c r="H2369" s="215" t="str">
        <f aca="true">IF(ISERROR($V2369),"",OFFSET('Smelter Look-up'!$G$4,$V2369-4,0))</f>
        <v/>
      </c>
      <c r="I2369" s="216" t="str">
        <f aca="true">IF(ISERROR($V2369),"",OFFSET('Smelter Look-up'!$H$4,$V2369-4,0))</f>
        <v/>
      </c>
      <c r="J2369" s="216" t="str">
        <f aca="true">IF(ISERROR($V2369),"",OFFSET('Smelter Look-up'!$I$4,$V2369-4,0))</f>
        <v/>
      </c>
      <c r="K2369" s="217"/>
      <c r="L2369" s="217"/>
      <c r="M2369" s="217"/>
      <c r="N2369" s="217"/>
      <c r="O2369" s="217"/>
      <c r="P2369" s="218"/>
      <c r="Q2369" s="219"/>
      <c r="R2369" s="220" t="str">
        <f aca="true">IF(ISERROR($V2369),"",OFFSET('Smelter Look-up'!$C$4,$V2369-4,0)&amp;"")</f>
        <v/>
      </c>
      <c r="S2369" s="221" t="str">
        <f aca="true">IF(B2369="","",IF(ISERROR(MATCH($E2369,CL,0)),"Unknown",INDIRECT("'C'!$A$"&amp;MATCH($E2369,CL,0)+1)))</f>
        <v/>
      </c>
      <c r="T2369" s="221" t="str">
        <f aca="true">IF(B2369="","",IF(ISERROR(MATCH($J2369,SorP!$B$1:$B$6279,0)),"",INDIRECT("'SorP'!$A$"&amp;MATCH($S2369&amp;$J2369,SorP!C:C,0))))</f>
        <v/>
      </c>
      <c r="U2369" s="222"/>
      <c r="V2369" s="223" t="e">
        <f aca="false">IF(C2369="",NA(),IF(OR(C2369="Smelter not listed",C2369="Smelter not yet identified"),MATCH($B2369&amp;$D2369,'Smelter Look-up'!$J:$J,0),MATCH($B2369&amp;$C2369,'Smelter Look-up'!$J:$J,0)))</f>
        <v>#N/A</v>
      </c>
      <c r="X2369" s="179" t="n">
        <f aca="false">IF(AND(C2369="Smelter not listed",OR(LEN(D2369)=0,LEN(E2369)=0)),1,0)</f>
        <v>0</v>
      </c>
      <c r="AB2369" s="224" t="str">
        <f aca="false">B2369&amp;C2369</f>
        <v/>
      </c>
    </row>
    <row r="2370" s="179" customFormat="true" ht="20.25" hidden="false" customHeight="false" outlineLevel="0" collapsed="false">
      <c r="A2370" s="221"/>
      <c r="B2370" s="211" t="str">
        <f aca="false">IF(LEN(A2370)=0,"",INDEX('Smelter Look-up'!$A:$A,MATCH($A2370,'Smelter Look-up'!$E:$E,0)))</f>
        <v/>
      </c>
      <c r="C2370" s="212" t="str">
        <f aca="false">IF(LEN(A2370)=0,"",INDEX('Smelter Look-up'!$C:$C,MATCH($A2370,'Smelter Look-up'!$E:$E,0)))</f>
        <v/>
      </c>
      <c r="D2370" s="213"/>
      <c r="E2370" s="211" t="str">
        <f aca="true">IF(ISERROR($V2370),"",OFFSET('Smelter Look-up'!$D$4,$V2370-4,0)&amp;"")</f>
        <v/>
      </c>
      <c r="F2370" s="214" t="str">
        <f aca="true">IF(ISERROR($V2370),"",OFFSET('Smelter Look-up'!$E$4,$V2370-4,0))</f>
        <v/>
      </c>
      <c r="G2370" s="214" t="str">
        <f aca="true">IF(C2370=$X$4,IF(ISERROR($V2370),"Enter smelter details","RMI"),IF(ISERROR($V2370),"",OFFSET('Smelter Look-up'!$F$4,$V2370-4,0)))</f>
        <v/>
      </c>
      <c r="H2370" s="215" t="str">
        <f aca="true">IF(ISERROR($V2370),"",OFFSET('Smelter Look-up'!$G$4,$V2370-4,0))</f>
        <v/>
      </c>
      <c r="I2370" s="216" t="str">
        <f aca="true">IF(ISERROR($V2370),"",OFFSET('Smelter Look-up'!$H$4,$V2370-4,0))</f>
        <v/>
      </c>
      <c r="J2370" s="216" t="str">
        <f aca="true">IF(ISERROR($V2370),"",OFFSET('Smelter Look-up'!$I$4,$V2370-4,0))</f>
        <v/>
      </c>
      <c r="K2370" s="217"/>
      <c r="L2370" s="217"/>
      <c r="M2370" s="217"/>
      <c r="N2370" s="217"/>
      <c r="O2370" s="217"/>
      <c r="P2370" s="218"/>
      <c r="Q2370" s="219"/>
      <c r="R2370" s="220" t="str">
        <f aca="true">IF(ISERROR($V2370),"",OFFSET('Smelter Look-up'!$C$4,$V2370-4,0)&amp;"")</f>
        <v/>
      </c>
      <c r="S2370" s="221" t="str">
        <f aca="true">IF(B2370="","",IF(ISERROR(MATCH($E2370,CL,0)),"Unknown",INDIRECT("'C'!$A$"&amp;MATCH($E2370,CL,0)+1)))</f>
        <v/>
      </c>
      <c r="T2370" s="221" t="str">
        <f aca="true">IF(B2370="","",IF(ISERROR(MATCH($J2370,SorP!$B$1:$B$6279,0)),"",INDIRECT("'SorP'!$A$"&amp;MATCH($S2370&amp;$J2370,SorP!C:C,0))))</f>
        <v/>
      </c>
      <c r="U2370" s="222"/>
      <c r="V2370" s="223" t="e">
        <f aca="false">IF(C2370="",NA(),IF(OR(C2370="Smelter not listed",C2370="Smelter not yet identified"),MATCH($B2370&amp;$D2370,'Smelter Look-up'!$J:$J,0),MATCH($B2370&amp;$C2370,'Smelter Look-up'!$J:$J,0)))</f>
        <v>#N/A</v>
      </c>
      <c r="X2370" s="179" t="n">
        <f aca="false">IF(AND(C2370="Smelter not listed",OR(LEN(D2370)=0,LEN(E2370)=0)),1,0)</f>
        <v>0</v>
      </c>
      <c r="AB2370" s="224" t="str">
        <f aca="false">B2370&amp;C2370</f>
        <v/>
      </c>
    </row>
    <row r="2371" s="179" customFormat="true" ht="20.25" hidden="false" customHeight="false" outlineLevel="0" collapsed="false">
      <c r="A2371" s="221"/>
      <c r="B2371" s="211" t="str">
        <f aca="false">IF(LEN(A2371)=0,"",INDEX('Smelter Look-up'!$A:$A,MATCH($A2371,'Smelter Look-up'!$E:$E,0)))</f>
        <v/>
      </c>
      <c r="C2371" s="212" t="str">
        <f aca="false">IF(LEN(A2371)=0,"",INDEX('Smelter Look-up'!$C:$C,MATCH($A2371,'Smelter Look-up'!$E:$E,0)))</f>
        <v/>
      </c>
      <c r="D2371" s="213"/>
      <c r="E2371" s="211" t="str">
        <f aca="true">IF(ISERROR($V2371),"",OFFSET('Smelter Look-up'!$D$4,$V2371-4,0)&amp;"")</f>
        <v/>
      </c>
      <c r="F2371" s="214" t="str">
        <f aca="true">IF(ISERROR($V2371),"",OFFSET('Smelter Look-up'!$E$4,$V2371-4,0))</f>
        <v/>
      </c>
      <c r="G2371" s="214" t="str">
        <f aca="true">IF(C2371=$X$4,IF(ISERROR($V2371),"Enter smelter details","RMI"),IF(ISERROR($V2371),"",OFFSET('Smelter Look-up'!$F$4,$V2371-4,0)))</f>
        <v/>
      </c>
      <c r="H2371" s="215" t="str">
        <f aca="true">IF(ISERROR($V2371),"",OFFSET('Smelter Look-up'!$G$4,$V2371-4,0))</f>
        <v/>
      </c>
      <c r="I2371" s="216" t="str">
        <f aca="true">IF(ISERROR($V2371),"",OFFSET('Smelter Look-up'!$H$4,$V2371-4,0))</f>
        <v/>
      </c>
      <c r="J2371" s="216" t="str">
        <f aca="true">IF(ISERROR($V2371),"",OFFSET('Smelter Look-up'!$I$4,$V2371-4,0))</f>
        <v/>
      </c>
      <c r="K2371" s="217"/>
      <c r="L2371" s="217"/>
      <c r="M2371" s="217"/>
      <c r="N2371" s="217"/>
      <c r="O2371" s="217"/>
      <c r="P2371" s="218"/>
      <c r="Q2371" s="219"/>
      <c r="R2371" s="220" t="str">
        <f aca="true">IF(ISERROR($V2371),"",OFFSET('Smelter Look-up'!$C$4,$V2371-4,0)&amp;"")</f>
        <v/>
      </c>
      <c r="S2371" s="221" t="str">
        <f aca="true">IF(B2371="","",IF(ISERROR(MATCH($E2371,CL,0)),"Unknown",INDIRECT("'C'!$A$"&amp;MATCH($E2371,CL,0)+1)))</f>
        <v/>
      </c>
      <c r="T2371" s="221" t="str">
        <f aca="true">IF(B2371="","",IF(ISERROR(MATCH($J2371,SorP!$B$1:$B$6279,0)),"",INDIRECT("'SorP'!$A$"&amp;MATCH($S2371&amp;$J2371,SorP!C:C,0))))</f>
        <v/>
      </c>
      <c r="U2371" s="222"/>
      <c r="V2371" s="223" t="e">
        <f aca="false">IF(C2371="",NA(),IF(OR(C2371="Smelter not listed",C2371="Smelter not yet identified"),MATCH($B2371&amp;$D2371,'Smelter Look-up'!$J:$J,0),MATCH($B2371&amp;$C2371,'Smelter Look-up'!$J:$J,0)))</f>
        <v>#N/A</v>
      </c>
      <c r="X2371" s="179" t="n">
        <f aca="false">IF(AND(C2371="Smelter not listed",OR(LEN(D2371)=0,LEN(E2371)=0)),1,0)</f>
        <v>0</v>
      </c>
      <c r="AB2371" s="224" t="str">
        <f aca="false">B2371&amp;C2371</f>
        <v/>
      </c>
    </row>
    <row r="2372" s="179" customFormat="true" ht="20.25" hidden="false" customHeight="false" outlineLevel="0" collapsed="false">
      <c r="A2372" s="221"/>
      <c r="B2372" s="211" t="str">
        <f aca="false">IF(LEN(A2372)=0,"",INDEX('Smelter Look-up'!$A:$A,MATCH($A2372,'Smelter Look-up'!$E:$E,0)))</f>
        <v/>
      </c>
      <c r="C2372" s="212" t="str">
        <f aca="false">IF(LEN(A2372)=0,"",INDEX('Smelter Look-up'!$C:$C,MATCH($A2372,'Smelter Look-up'!$E:$E,0)))</f>
        <v/>
      </c>
      <c r="D2372" s="213"/>
      <c r="E2372" s="211" t="str">
        <f aca="true">IF(ISERROR($V2372),"",OFFSET('Smelter Look-up'!$D$4,$V2372-4,0)&amp;"")</f>
        <v/>
      </c>
      <c r="F2372" s="214" t="str">
        <f aca="true">IF(ISERROR($V2372),"",OFFSET('Smelter Look-up'!$E$4,$V2372-4,0))</f>
        <v/>
      </c>
      <c r="G2372" s="214" t="str">
        <f aca="true">IF(C2372=$X$4,IF(ISERROR($V2372),"Enter smelter details","RMI"),IF(ISERROR($V2372),"",OFFSET('Smelter Look-up'!$F$4,$V2372-4,0)))</f>
        <v/>
      </c>
      <c r="H2372" s="215" t="str">
        <f aca="true">IF(ISERROR($V2372),"",OFFSET('Smelter Look-up'!$G$4,$V2372-4,0))</f>
        <v/>
      </c>
      <c r="I2372" s="216" t="str">
        <f aca="true">IF(ISERROR($V2372),"",OFFSET('Smelter Look-up'!$H$4,$V2372-4,0))</f>
        <v/>
      </c>
      <c r="J2372" s="216" t="str">
        <f aca="true">IF(ISERROR($V2372),"",OFFSET('Smelter Look-up'!$I$4,$V2372-4,0))</f>
        <v/>
      </c>
      <c r="K2372" s="217"/>
      <c r="L2372" s="217"/>
      <c r="M2372" s="217"/>
      <c r="N2372" s="217"/>
      <c r="O2372" s="217"/>
      <c r="P2372" s="218"/>
      <c r="Q2372" s="219"/>
      <c r="R2372" s="220" t="str">
        <f aca="true">IF(ISERROR($V2372),"",OFFSET('Smelter Look-up'!$C$4,$V2372-4,0)&amp;"")</f>
        <v/>
      </c>
      <c r="S2372" s="221" t="str">
        <f aca="true">IF(B2372="","",IF(ISERROR(MATCH($E2372,CL,0)),"Unknown",INDIRECT("'C'!$A$"&amp;MATCH($E2372,CL,0)+1)))</f>
        <v/>
      </c>
      <c r="T2372" s="221" t="str">
        <f aca="true">IF(B2372="","",IF(ISERROR(MATCH($J2372,SorP!$B$1:$B$6279,0)),"",INDIRECT("'SorP'!$A$"&amp;MATCH($S2372&amp;$J2372,SorP!C:C,0))))</f>
        <v/>
      </c>
      <c r="U2372" s="222"/>
      <c r="V2372" s="223" t="e">
        <f aca="false">IF(C2372="",NA(),IF(OR(C2372="Smelter not listed",C2372="Smelter not yet identified"),MATCH($B2372&amp;$D2372,'Smelter Look-up'!$J:$J,0),MATCH($B2372&amp;$C2372,'Smelter Look-up'!$J:$J,0)))</f>
        <v>#N/A</v>
      </c>
      <c r="X2372" s="179" t="n">
        <f aca="false">IF(AND(C2372="Smelter not listed",OR(LEN(D2372)=0,LEN(E2372)=0)),1,0)</f>
        <v>0</v>
      </c>
      <c r="AB2372" s="224" t="str">
        <f aca="false">B2372&amp;C2372</f>
        <v/>
      </c>
    </row>
    <row r="2373" s="179" customFormat="true" ht="20.25" hidden="false" customHeight="false" outlineLevel="0" collapsed="false">
      <c r="A2373" s="221"/>
      <c r="B2373" s="211" t="str">
        <f aca="false">IF(LEN(A2373)=0,"",INDEX('Smelter Look-up'!$A:$A,MATCH($A2373,'Smelter Look-up'!$E:$E,0)))</f>
        <v/>
      </c>
      <c r="C2373" s="212" t="str">
        <f aca="false">IF(LEN(A2373)=0,"",INDEX('Smelter Look-up'!$C:$C,MATCH($A2373,'Smelter Look-up'!$E:$E,0)))</f>
        <v/>
      </c>
      <c r="D2373" s="213"/>
      <c r="E2373" s="211" t="str">
        <f aca="true">IF(ISERROR($V2373),"",OFFSET('Smelter Look-up'!$D$4,$V2373-4,0)&amp;"")</f>
        <v/>
      </c>
      <c r="F2373" s="214" t="str">
        <f aca="true">IF(ISERROR($V2373),"",OFFSET('Smelter Look-up'!$E$4,$V2373-4,0))</f>
        <v/>
      </c>
      <c r="G2373" s="214" t="str">
        <f aca="true">IF(C2373=$X$4,IF(ISERROR($V2373),"Enter smelter details","RMI"),IF(ISERROR($V2373),"",OFFSET('Smelter Look-up'!$F$4,$V2373-4,0)))</f>
        <v/>
      </c>
      <c r="H2373" s="215" t="str">
        <f aca="true">IF(ISERROR($V2373),"",OFFSET('Smelter Look-up'!$G$4,$V2373-4,0))</f>
        <v/>
      </c>
      <c r="I2373" s="216" t="str">
        <f aca="true">IF(ISERROR($V2373),"",OFFSET('Smelter Look-up'!$H$4,$V2373-4,0))</f>
        <v/>
      </c>
      <c r="J2373" s="216" t="str">
        <f aca="true">IF(ISERROR($V2373),"",OFFSET('Smelter Look-up'!$I$4,$V2373-4,0))</f>
        <v/>
      </c>
      <c r="K2373" s="217"/>
      <c r="L2373" s="217"/>
      <c r="M2373" s="217"/>
      <c r="N2373" s="217"/>
      <c r="O2373" s="217"/>
      <c r="P2373" s="218"/>
      <c r="Q2373" s="219"/>
      <c r="R2373" s="220" t="str">
        <f aca="true">IF(ISERROR($V2373),"",OFFSET('Smelter Look-up'!$C$4,$V2373-4,0)&amp;"")</f>
        <v/>
      </c>
      <c r="S2373" s="221" t="str">
        <f aca="true">IF(B2373="","",IF(ISERROR(MATCH($E2373,CL,0)),"Unknown",INDIRECT("'C'!$A$"&amp;MATCH($E2373,CL,0)+1)))</f>
        <v/>
      </c>
      <c r="T2373" s="221" t="str">
        <f aca="true">IF(B2373="","",IF(ISERROR(MATCH($J2373,SorP!$B$1:$B$6279,0)),"",INDIRECT("'SorP'!$A$"&amp;MATCH($S2373&amp;$J2373,SorP!C:C,0))))</f>
        <v/>
      </c>
      <c r="U2373" s="222"/>
      <c r="V2373" s="223" t="e">
        <f aca="false">IF(C2373="",NA(),IF(OR(C2373="Smelter not listed",C2373="Smelter not yet identified"),MATCH($B2373&amp;$D2373,'Smelter Look-up'!$J:$J,0),MATCH($B2373&amp;$C2373,'Smelter Look-up'!$J:$J,0)))</f>
        <v>#N/A</v>
      </c>
      <c r="X2373" s="179" t="n">
        <f aca="false">IF(AND(C2373="Smelter not listed",OR(LEN(D2373)=0,LEN(E2373)=0)),1,0)</f>
        <v>0</v>
      </c>
      <c r="AB2373" s="224" t="str">
        <f aca="false">B2373&amp;C2373</f>
        <v/>
      </c>
    </row>
    <row r="2374" s="179" customFormat="true" ht="20.25" hidden="false" customHeight="false" outlineLevel="0" collapsed="false">
      <c r="A2374" s="221"/>
      <c r="B2374" s="211" t="str">
        <f aca="false">IF(LEN(A2374)=0,"",INDEX('Smelter Look-up'!$A:$A,MATCH($A2374,'Smelter Look-up'!$E:$E,0)))</f>
        <v/>
      </c>
      <c r="C2374" s="212" t="str">
        <f aca="false">IF(LEN(A2374)=0,"",INDEX('Smelter Look-up'!$C:$C,MATCH($A2374,'Smelter Look-up'!$E:$E,0)))</f>
        <v/>
      </c>
      <c r="D2374" s="213"/>
      <c r="E2374" s="211" t="str">
        <f aca="true">IF(ISERROR($V2374),"",OFFSET('Smelter Look-up'!$D$4,$V2374-4,0)&amp;"")</f>
        <v/>
      </c>
      <c r="F2374" s="214" t="str">
        <f aca="true">IF(ISERROR($V2374),"",OFFSET('Smelter Look-up'!$E$4,$V2374-4,0))</f>
        <v/>
      </c>
      <c r="G2374" s="214" t="str">
        <f aca="true">IF(C2374=$X$4,IF(ISERROR($V2374),"Enter smelter details","RMI"),IF(ISERROR($V2374),"",OFFSET('Smelter Look-up'!$F$4,$V2374-4,0)))</f>
        <v/>
      </c>
      <c r="H2374" s="215" t="str">
        <f aca="true">IF(ISERROR($V2374),"",OFFSET('Smelter Look-up'!$G$4,$V2374-4,0))</f>
        <v/>
      </c>
      <c r="I2374" s="216" t="str">
        <f aca="true">IF(ISERROR($V2374),"",OFFSET('Smelter Look-up'!$H$4,$V2374-4,0))</f>
        <v/>
      </c>
      <c r="J2374" s="216" t="str">
        <f aca="true">IF(ISERROR($V2374),"",OFFSET('Smelter Look-up'!$I$4,$V2374-4,0))</f>
        <v/>
      </c>
      <c r="K2374" s="217"/>
      <c r="L2374" s="217"/>
      <c r="M2374" s="217"/>
      <c r="N2374" s="217"/>
      <c r="O2374" s="217"/>
      <c r="P2374" s="218"/>
      <c r="Q2374" s="219"/>
      <c r="R2374" s="220" t="str">
        <f aca="true">IF(ISERROR($V2374),"",OFFSET('Smelter Look-up'!$C$4,$V2374-4,0)&amp;"")</f>
        <v/>
      </c>
      <c r="S2374" s="221" t="str">
        <f aca="true">IF(B2374="","",IF(ISERROR(MATCH($E2374,CL,0)),"Unknown",INDIRECT("'C'!$A$"&amp;MATCH($E2374,CL,0)+1)))</f>
        <v/>
      </c>
      <c r="T2374" s="221" t="str">
        <f aca="true">IF(B2374="","",IF(ISERROR(MATCH($J2374,SorP!$B$1:$B$6279,0)),"",INDIRECT("'SorP'!$A$"&amp;MATCH($S2374&amp;$J2374,SorP!C:C,0))))</f>
        <v/>
      </c>
      <c r="U2374" s="222"/>
      <c r="V2374" s="223" t="e">
        <f aca="false">IF(C2374="",NA(),IF(OR(C2374="Smelter not listed",C2374="Smelter not yet identified"),MATCH($B2374&amp;$D2374,'Smelter Look-up'!$J:$J,0),MATCH($B2374&amp;$C2374,'Smelter Look-up'!$J:$J,0)))</f>
        <v>#N/A</v>
      </c>
      <c r="X2374" s="179" t="n">
        <f aca="false">IF(AND(C2374="Smelter not listed",OR(LEN(D2374)=0,LEN(E2374)=0)),1,0)</f>
        <v>0</v>
      </c>
      <c r="AB2374" s="224" t="str">
        <f aca="false">B2374&amp;C2374</f>
        <v/>
      </c>
    </row>
    <row r="2375" s="179" customFormat="true" ht="20.25" hidden="false" customHeight="false" outlineLevel="0" collapsed="false">
      <c r="A2375" s="221"/>
      <c r="B2375" s="211" t="str">
        <f aca="false">IF(LEN(A2375)=0,"",INDEX('Smelter Look-up'!$A:$A,MATCH($A2375,'Smelter Look-up'!$E:$E,0)))</f>
        <v/>
      </c>
      <c r="C2375" s="212" t="str">
        <f aca="false">IF(LEN(A2375)=0,"",INDEX('Smelter Look-up'!$C:$C,MATCH($A2375,'Smelter Look-up'!$E:$E,0)))</f>
        <v/>
      </c>
      <c r="D2375" s="213"/>
      <c r="E2375" s="211" t="str">
        <f aca="true">IF(ISERROR($V2375),"",OFFSET('Smelter Look-up'!$D$4,$V2375-4,0)&amp;"")</f>
        <v/>
      </c>
      <c r="F2375" s="214" t="str">
        <f aca="true">IF(ISERROR($V2375),"",OFFSET('Smelter Look-up'!$E$4,$V2375-4,0))</f>
        <v/>
      </c>
      <c r="G2375" s="214" t="str">
        <f aca="true">IF(C2375=$X$4,IF(ISERROR($V2375),"Enter smelter details","RMI"),IF(ISERROR($V2375),"",OFFSET('Smelter Look-up'!$F$4,$V2375-4,0)))</f>
        <v/>
      </c>
      <c r="H2375" s="215" t="str">
        <f aca="true">IF(ISERROR($V2375),"",OFFSET('Smelter Look-up'!$G$4,$V2375-4,0))</f>
        <v/>
      </c>
      <c r="I2375" s="216" t="str">
        <f aca="true">IF(ISERROR($V2375),"",OFFSET('Smelter Look-up'!$H$4,$V2375-4,0))</f>
        <v/>
      </c>
      <c r="J2375" s="216" t="str">
        <f aca="true">IF(ISERROR($V2375),"",OFFSET('Smelter Look-up'!$I$4,$V2375-4,0))</f>
        <v/>
      </c>
      <c r="K2375" s="217"/>
      <c r="L2375" s="217"/>
      <c r="M2375" s="217"/>
      <c r="N2375" s="217"/>
      <c r="O2375" s="217"/>
      <c r="P2375" s="218"/>
      <c r="Q2375" s="219"/>
      <c r="R2375" s="220" t="str">
        <f aca="true">IF(ISERROR($V2375),"",OFFSET('Smelter Look-up'!$C$4,$V2375-4,0)&amp;"")</f>
        <v/>
      </c>
      <c r="S2375" s="221" t="str">
        <f aca="true">IF(B2375="","",IF(ISERROR(MATCH($E2375,CL,0)),"Unknown",INDIRECT("'C'!$A$"&amp;MATCH($E2375,CL,0)+1)))</f>
        <v/>
      </c>
      <c r="T2375" s="221" t="str">
        <f aca="true">IF(B2375="","",IF(ISERROR(MATCH($J2375,SorP!$B$1:$B$6279,0)),"",INDIRECT("'SorP'!$A$"&amp;MATCH($S2375&amp;$J2375,SorP!C:C,0))))</f>
        <v/>
      </c>
      <c r="U2375" s="222"/>
      <c r="V2375" s="223" t="e">
        <f aca="false">IF(C2375="",NA(),IF(OR(C2375="Smelter not listed",C2375="Smelter not yet identified"),MATCH($B2375&amp;$D2375,'Smelter Look-up'!$J:$J,0),MATCH($B2375&amp;$C2375,'Smelter Look-up'!$J:$J,0)))</f>
        <v>#N/A</v>
      </c>
      <c r="X2375" s="179" t="n">
        <f aca="false">IF(AND(C2375="Smelter not listed",OR(LEN(D2375)=0,LEN(E2375)=0)),1,0)</f>
        <v>0</v>
      </c>
      <c r="AB2375" s="224" t="str">
        <f aca="false">B2375&amp;C2375</f>
        <v/>
      </c>
    </row>
    <row r="2376" s="179" customFormat="true" ht="20.25" hidden="false" customHeight="false" outlineLevel="0" collapsed="false">
      <c r="A2376" s="221"/>
      <c r="B2376" s="211" t="str">
        <f aca="false">IF(LEN(A2376)=0,"",INDEX('Smelter Look-up'!$A:$A,MATCH($A2376,'Smelter Look-up'!$E:$E,0)))</f>
        <v/>
      </c>
      <c r="C2376" s="212" t="str">
        <f aca="false">IF(LEN(A2376)=0,"",INDEX('Smelter Look-up'!$C:$C,MATCH($A2376,'Smelter Look-up'!$E:$E,0)))</f>
        <v/>
      </c>
      <c r="D2376" s="213"/>
      <c r="E2376" s="211" t="str">
        <f aca="true">IF(ISERROR($V2376),"",OFFSET('Smelter Look-up'!$D$4,$V2376-4,0)&amp;"")</f>
        <v/>
      </c>
      <c r="F2376" s="214" t="str">
        <f aca="true">IF(ISERROR($V2376),"",OFFSET('Smelter Look-up'!$E$4,$V2376-4,0))</f>
        <v/>
      </c>
      <c r="G2376" s="214" t="str">
        <f aca="true">IF(C2376=$X$4,IF(ISERROR($V2376),"Enter smelter details","RMI"),IF(ISERROR($V2376),"",OFFSET('Smelter Look-up'!$F$4,$V2376-4,0)))</f>
        <v/>
      </c>
      <c r="H2376" s="215" t="str">
        <f aca="true">IF(ISERROR($V2376),"",OFFSET('Smelter Look-up'!$G$4,$V2376-4,0))</f>
        <v/>
      </c>
      <c r="I2376" s="216" t="str">
        <f aca="true">IF(ISERROR($V2376),"",OFFSET('Smelter Look-up'!$H$4,$V2376-4,0))</f>
        <v/>
      </c>
      <c r="J2376" s="216" t="str">
        <f aca="true">IF(ISERROR($V2376),"",OFFSET('Smelter Look-up'!$I$4,$V2376-4,0))</f>
        <v/>
      </c>
      <c r="K2376" s="217"/>
      <c r="L2376" s="217"/>
      <c r="M2376" s="217"/>
      <c r="N2376" s="217"/>
      <c r="O2376" s="217"/>
      <c r="P2376" s="218"/>
      <c r="Q2376" s="219"/>
      <c r="R2376" s="220" t="str">
        <f aca="true">IF(ISERROR($V2376),"",OFFSET('Smelter Look-up'!$C$4,$V2376-4,0)&amp;"")</f>
        <v/>
      </c>
      <c r="S2376" s="221" t="str">
        <f aca="true">IF(B2376="","",IF(ISERROR(MATCH($E2376,CL,0)),"Unknown",INDIRECT("'C'!$A$"&amp;MATCH($E2376,CL,0)+1)))</f>
        <v/>
      </c>
      <c r="T2376" s="221" t="str">
        <f aca="true">IF(B2376="","",IF(ISERROR(MATCH($J2376,SorP!$B$1:$B$6279,0)),"",INDIRECT("'SorP'!$A$"&amp;MATCH($S2376&amp;$J2376,SorP!C:C,0))))</f>
        <v/>
      </c>
      <c r="U2376" s="222"/>
      <c r="V2376" s="223" t="e">
        <f aca="false">IF(C2376="",NA(),IF(OR(C2376="Smelter not listed",C2376="Smelter not yet identified"),MATCH($B2376&amp;$D2376,'Smelter Look-up'!$J:$J,0),MATCH($B2376&amp;$C2376,'Smelter Look-up'!$J:$J,0)))</f>
        <v>#N/A</v>
      </c>
      <c r="X2376" s="179" t="n">
        <f aca="false">IF(AND(C2376="Smelter not listed",OR(LEN(D2376)=0,LEN(E2376)=0)),1,0)</f>
        <v>0</v>
      </c>
      <c r="AB2376" s="224" t="str">
        <f aca="false">B2376&amp;C2376</f>
        <v/>
      </c>
    </row>
    <row r="2377" s="179" customFormat="true" ht="20.25" hidden="false" customHeight="false" outlineLevel="0" collapsed="false">
      <c r="A2377" s="221"/>
      <c r="B2377" s="211" t="str">
        <f aca="false">IF(LEN(A2377)=0,"",INDEX('Smelter Look-up'!$A:$A,MATCH($A2377,'Smelter Look-up'!$E:$E,0)))</f>
        <v/>
      </c>
      <c r="C2377" s="212" t="str">
        <f aca="false">IF(LEN(A2377)=0,"",INDEX('Smelter Look-up'!$C:$C,MATCH($A2377,'Smelter Look-up'!$E:$E,0)))</f>
        <v/>
      </c>
      <c r="D2377" s="213"/>
      <c r="E2377" s="211" t="str">
        <f aca="true">IF(ISERROR($V2377),"",OFFSET('Smelter Look-up'!$D$4,$V2377-4,0)&amp;"")</f>
        <v/>
      </c>
      <c r="F2377" s="214" t="str">
        <f aca="true">IF(ISERROR($V2377),"",OFFSET('Smelter Look-up'!$E$4,$V2377-4,0))</f>
        <v/>
      </c>
      <c r="G2377" s="214" t="str">
        <f aca="true">IF(C2377=$X$4,IF(ISERROR($V2377),"Enter smelter details","RMI"),IF(ISERROR($V2377),"",OFFSET('Smelter Look-up'!$F$4,$V2377-4,0)))</f>
        <v/>
      </c>
      <c r="H2377" s="215" t="str">
        <f aca="true">IF(ISERROR($V2377),"",OFFSET('Smelter Look-up'!$G$4,$V2377-4,0))</f>
        <v/>
      </c>
      <c r="I2377" s="216" t="str">
        <f aca="true">IF(ISERROR($V2377),"",OFFSET('Smelter Look-up'!$H$4,$V2377-4,0))</f>
        <v/>
      </c>
      <c r="J2377" s="216" t="str">
        <f aca="true">IF(ISERROR($V2377),"",OFFSET('Smelter Look-up'!$I$4,$V2377-4,0))</f>
        <v/>
      </c>
      <c r="K2377" s="217"/>
      <c r="L2377" s="217"/>
      <c r="M2377" s="217"/>
      <c r="N2377" s="217"/>
      <c r="O2377" s="217"/>
      <c r="P2377" s="218"/>
      <c r="Q2377" s="219"/>
      <c r="R2377" s="220" t="str">
        <f aca="true">IF(ISERROR($V2377),"",OFFSET('Smelter Look-up'!$C$4,$V2377-4,0)&amp;"")</f>
        <v/>
      </c>
      <c r="S2377" s="221" t="str">
        <f aca="true">IF(B2377="","",IF(ISERROR(MATCH($E2377,CL,0)),"Unknown",INDIRECT("'C'!$A$"&amp;MATCH($E2377,CL,0)+1)))</f>
        <v/>
      </c>
      <c r="T2377" s="221" t="str">
        <f aca="true">IF(B2377="","",IF(ISERROR(MATCH($J2377,SorP!$B$1:$B$6279,0)),"",INDIRECT("'SorP'!$A$"&amp;MATCH($S2377&amp;$J2377,SorP!C:C,0))))</f>
        <v/>
      </c>
      <c r="U2377" s="222"/>
      <c r="V2377" s="223" t="e">
        <f aca="false">IF(C2377="",NA(),IF(OR(C2377="Smelter not listed",C2377="Smelter not yet identified"),MATCH($B2377&amp;$D2377,'Smelter Look-up'!$J:$J,0),MATCH($B2377&amp;$C2377,'Smelter Look-up'!$J:$J,0)))</f>
        <v>#N/A</v>
      </c>
      <c r="X2377" s="179" t="n">
        <f aca="false">IF(AND(C2377="Smelter not listed",OR(LEN(D2377)=0,LEN(E2377)=0)),1,0)</f>
        <v>0</v>
      </c>
      <c r="AB2377" s="224" t="str">
        <f aca="false">B2377&amp;C2377</f>
        <v/>
      </c>
    </row>
    <row r="2378" s="179" customFormat="true" ht="20.25" hidden="false" customHeight="false" outlineLevel="0" collapsed="false">
      <c r="A2378" s="221"/>
      <c r="B2378" s="211" t="str">
        <f aca="false">IF(LEN(A2378)=0,"",INDEX('Smelter Look-up'!$A:$A,MATCH($A2378,'Smelter Look-up'!$E:$E,0)))</f>
        <v/>
      </c>
      <c r="C2378" s="212" t="str">
        <f aca="false">IF(LEN(A2378)=0,"",INDEX('Smelter Look-up'!$C:$C,MATCH($A2378,'Smelter Look-up'!$E:$E,0)))</f>
        <v/>
      </c>
      <c r="D2378" s="213"/>
      <c r="E2378" s="211" t="str">
        <f aca="true">IF(ISERROR($V2378),"",OFFSET('Smelter Look-up'!$D$4,$V2378-4,0)&amp;"")</f>
        <v/>
      </c>
      <c r="F2378" s="214" t="str">
        <f aca="true">IF(ISERROR($V2378),"",OFFSET('Smelter Look-up'!$E$4,$V2378-4,0))</f>
        <v/>
      </c>
      <c r="G2378" s="214" t="str">
        <f aca="true">IF(C2378=$X$4,IF(ISERROR($V2378),"Enter smelter details","RMI"),IF(ISERROR($V2378),"",OFFSET('Smelter Look-up'!$F$4,$V2378-4,0)))</f>
        <v/>
      </c>
      <c r="H2378" s="215" t="str">
        <f aca="true">IF(ISERROR($V2378),"",OFFSET('Smelter Look-up'!$G$4,$V2378-4,0))</f>
        <v/>
      </c>
      <c r="I2378" s="216" t="str">
        <f aca="true">IF(ISERROR($V2378),"",OFFSET('Smelter Look-up'!$H$4,$V2378-4,0))</f>
        <v/>
      </c>
      <c r="J2378" s="216" t="str">
        <f aca="true">IF(ISERROR($V2378),"",OFFSET('Smelter Look-up'!$I$4,$V2378-4,0))</f>
        <v/>
      </c>
      <c r="K2378" s="217"/>
      <c r="L2378" s="217"/>
      <c r="M2378" s="217"/>
      <c r="N2378" s="217"/>
      <c r="O2378" s="217"/>
      <c r="P2378" s="218"/>
      <c r="Q2378" s="219"/>
      <c r="R2378" s="220" t="str">
        <f aca="true">IF(ISERROR($V2378),"",OFFSET('Smelter Look-up'!$C$4,$V2378-4,0)&amp;"")</f>
        <v/>
      </c>
      <c r="S2378" s="221" t="str">
        <f aca="true">IF(B2378="","",IF(ISERROR(MATCH($E2378,CL,0)),"Unknown",INDIRECT("'C'!$A$"&amp;MATCH($E2378,CL,0)+1)))</f>
        <v/>
      </c>
      <c r="T2378" s="221" t="str">
        <f aca="true">IF(B2378="","",IF(ISERROR(MATCH($J2378,SorP!$B$1:$B$6279,0)),"",INDIRECT("'SorP'!$A$"&amp;MATCH($S2378&amp;$J2378,SorP!C:C,0))))</f>
        <v/>
      </c>
      <c r="U2378" s="222"/>
      <c r="V2378" s="223" t="e">
        <f aca="false">IF(C2378="",NA(),IF(OR(C2378="Smelter not listed",C2378="Smelter not yet identified"),MATCH($B2378&amp;$D2378,'Smelter Look-up'!$J:$J,0),MATCH($B2378&amp;$C2378,'Smelter Look-up'!$J:$J,0)))</f>
        <v>#N/A</v>
      </c>
      <c r="X2378" s="179" t="n">
        <f aca="false">IF(AND(C2378="Smelter not listed",OR(LEN(D2378)=0,LEN(E2378)=0)),1,0)</f>
        <v>0</v>
      </c>
      <c r="AB2378" s="224" t="str">
        <f aca="false">B2378&amp;C2378</f>
        <v/>
      </c>
    </row>
    <row r="2379" s="179" customFormat="true" ht="20.25" hidden="false" customHeight="false" outlineLevel="0" collapsed="false">
      <c r="A2379" s="221"/>
      <c r="B2379" s="211" t="str">
        <f aca="false">IF(LEN(A2379)=0,"",INDEX('Smelter Look-up'!$A:$A,MATCH($A2379,'Smelter Look-up'!$E:$E,0)))</f>
        <v/>
      </c>
      <c r="C2379" s="212" t="str">
        <f aca="false">IF(LEN(A2379)=0,"",INDEX('Smelter Look-up'!$C:$C,MATCH($A2379,'Smelter Look-up'!$E:$E,0)))</f>
        <v/>
      </c>
      <c r="D2379" s="213"/>
      <c r="E2379" s="211" t="str">
        <f aca="true">IF(ISERROR($V2379),"",OFFSET('Smelter Look-up'!$D$4,$V2379-4,0)&amp;"")</f>
        <v/>
      </c>
      <c r="F2379" s="214" t="str">
        <f aca="true">IF(ISERROR($V2379),"",OFFSET('Smelter Look-up'!$E$4,$V2379-4,0))</f>
        <v/>
      </c>
      <c r="G2379" s="214" t="str">
        <f aca="true">IF(C2379=$X$4,IF(ISERROR($V2379),"Enter smelter details","RMI"),IF(ISERROR($V2379),"",OFFSET('Smelter Look-up'!$F$4,$V2379-4,0)))</f>
        <v/>
      </c>
      <c r="H2379" s="215" t="str">
        <f aca="true">IF(ISERROR($V2379),"",OFFSET('Smelter Look-up'!$G$4,$V2379-4,0))</f>
        <v/>
      </c>
      <c r="I2379" s="216" t="str">
        <f aca="true">IF(ISERROR($V2379),"",OFFSET('Smelter Look-up'!$H$4,$V2379-4,0))</f>
        <v/>
      </c>
      <c r="J2379" s="216" t="str">
        <f aca="true">IF(ISERROR($V2379),"",OFFSET('Smelter Look-up'!$I$4,$V2379-4,0))</f>
        <v/>
      </c>
      <c r="K2379" s="217"/>
      <c r="L2379" s="217"/>
      <c r="M2379" s="217"/>
      <c r="N2379" s="217"/>
      <c r="O2379" s="217"/>
      <c r="P2379" s="218"/>
      <c r="Q2379" s="219"/>
      <c r="R2379" s="220" t="str">
        <f aca="true">IF(ISERROR($V2379),"",OFFSET('Smelter Look-up'!$C$4,$V2379-4,0)&amp;"")</f>
        <v/>
      </c>
      <c r="S2379" s="221" t="str">
        <f aca="true">IF(B2379="","",IF(ISERROR(MATCH($E2379,CL,0)),"Unknown",INDIRECT("'C'!$A$"&amp;MATCH($E2379,CL,0)+1)))</f>
        <v/>
      </c>
      <c r="T2379" s="221" t="str">
        <f aca="true">IF(B2379="","",IF(ISERROR(MATCH($J2379,SorP!$B$1:$B$6279,0)),"",INDIRECT("'SorP'!$A$"&amp;MATCH($S2379&amp;$J2379,SorP!C:C,0))))</f>
        <v/>
      </c>
      <c r="U2379" s="222"/>
      <c r="V2379" s="223" t="e">
        <f aca="false">IF(C2379="",NA(),IF(OR(C2379="Smelter not listed",C2379="Smelter not yet identified"),MATCH($B2379&amp;$D2379,'Smelter Look-up'!$J:$J,0),MATCH($B2379&amp;$C2379,'Smelter Look-up'!$J:$J,0)))</f>
        <v>#N/A</v>
      </c>
      <c r="X2379" s="179" t="n">
        <f aca="false">IF(AND(C2379="Smelter not listed",OR(LEN(D2379)=0,LEN(E2379)=0)),1,0)</f>
        <v>0</v>
      </c>
      <c r="AB2379" s="224" t="str">
        <f aca="false">B2379&amp;C2379</f>
        <v/>
      </c>
    </row>
    <row r="2380" s="179" customFormat="true" ht="20.25" hidden="false" customHeight="false" outlineLevel="0" collapsed="false">
      <c r="A2380" s="221"/>
      <c r="B2380" s="211" t="str">
        <f aca="false">IF(LEN(A2380)=0,"",INDEX('Smelter Look-up'!$A:$A,MATCH($A2380,'Smelter Look-up'!$E:$E,0)))</f>
        <v/>
      </c>
      <c r="C2380" s="212" t="str">
        <f aca="false">IF(LEN(A2380)=0,"",INDEX('Smelter Look-up'!$C:$C,MATCH($A2380,'Smelter Look-up'!$E:$E,0)))</f>
        <v/>
      </c>
      <c r="D2380" s="213"/>
      <c r="E2380" s="211" t="str">
        <f aca="true">IF(ISERROR($V2380),"",OFFSET('Smelter Look-up'!$D$4,$V2380-4,0)&amp;"")</f>
        <v/>
      </c>
      <c r="F2380" s="214" t="str">
        <f aca="true">IF(ISERROR($V2380),"",OFFSET('Smelter Look-up'!$E$4,$V2380-4,0))</f>
        <v/>
      </c>
      <c r="G2380" s="214" t="str">
        <f aca="true">IF(C2380=$X$4,IF(ISERROR($V2380),"Enter smelter details","RMI"),IF(ISERROR($V2380),"",OFFSET('Smelter Look-up'!$F$4,$V2380-4,0)))</f>
        <v/>
      </c>
      <c r="H2380" s="215" t="str">
        <f aca="true">IF(ISERROR($V2380),"",OFFSET('Smelter Look-up'!$G$4,$V2380-4,0))</f>
        <v/>
      </c>
      <c r="I2380" s="216" t="str">
        <f aca="true">IF(ISERROR($V2380),"",OFFSET('Smelter Look-up'!$H$4,$V2380-4,0))</f>
        <v/>
      </c>
      <c r="J2380" s="216" t="str">
        <f aca="true">IF(ISERROR($V2380),"",OFFSET('Smelter Look-up'!$I$4,$V2380-4,0))</f>
        <v/>
      </c>
      <c r="K2380" s="217"/>
      <c r="L2380" s="217"/>
      <c r="M2380" s="217"/>
      <c r="N2380" s="217"/>
      <c r="O2380" s="217"/>
      <c r="P2380" s="218"/>
      <c r="Q2380" s="219"/>
      <c r="R2380" s="220" t="str">
        <f aca="true">IF(ISERROR($V2380),"",OFFSET('Smelter Look-up'!$C$4,$V2380-4,0)&amp;"")</f>
        <v/>
      </c>
      <c r="S2380" s="221" t="str">
        <f aca="true">IF(B2380="","",IF(ISERROR(MATCH($E2380,CL,0)),"Unknown",INDIRECT("'C'!$A$"&amp;MATCH($E2380,CL,0)+1)))</f>
        <v/>
      </c>
      <c r="T2380" s="221" t="str">
        <f aca="true">IF(B2380="","",IF(ISERROR(MATCH($J2380,SorP!$B$1:$B$6279,0)),"",INDIRECT("'SorP'!$A$"&amp;MATCH($S2380&amp;$J2380,SorP!C:C,0))))</f>
        <v/>
      </c>
      <c r="U2380" s="222"/>
      <c r="V2380" s="223" t="e">
        <f aca="false">IF(C2380="",NA(),IF(OR(C2380="Smelter not listed",C2380="Smelter not yet identified"),MATCH($B2380&amp;$D2380,'Smelter Look-up'!$J:$J,0),MATCH($B2380&amp;$C2380,'Smelter Look-up'!$J:$J,0)))</f>
        <v>#N/A</v>
      </c>
      <c r="X2380" s="179" t="n">
        <f aca="false">IF(AND(C2380="Smelter not listed",OR(LEN(D2380)=0,LEN(E2380)=0)),1,0)</f>
        <v>0</v>
      </c>
      <c r="AB2380" s="224" t="str">
        <f aca="false">B2380&amp;C2380</f>
        <v/>
      </c>
    </row>
    <row r="2381" s="179" customFormat="true" ht="20.25" hidden="false" customHeight="false" outlineLevel="0" collapsed="false">
      <c r="A2381" s="221"/>
      <c r="B2381" s="211" t="str">
        <f aca="false">IF(LEN(A2381)=0,"",INDEX('Smelter Look-up'!$A:$A,MATCH($A2381,'Smelter Look-up'!$E:$E,0)))</f>
        <v/>
      </c>
      <c r="C2381" s="212" t="str">
        <f aca="false">IF(LEN(A2381)=0,"",INDEX('Smelter Look-up'!$C:$C,MATCH($A2381,'Smelter Look-up'!$E:$E,0)))</f>
        <v/>
      </c>
      <c r="D2381" s="213"/>
      <c r="E2381" s="211" t="str">
        <f aca="true">IF(ISERROR($V2381),"",OFFSET('Smelter Look-up'!$D$4,$V2381-4,0)&amp;"")</f>
        <v/>
      </c>
      <c r="F2381" s="214" t="str">
        <f aca="true">IF(ISERROR($V2381),"",OFFSET('Smelter Look-up'!$E$4,$V2381-4,0))</f>
        <v/>
      </c>
      <c r="G2381" s="214" t="str">
        <f aca="true">IF(C2381=$X$4,IF(ISERROR($V2381),"Enter smelter details","RMI"),IF(ISERROR($V2381),"",OFFSET('Smelter Look-up'!$F$4,$V2381-4,0)))</f>
        <v/>
      </c>
      <c r="H2381" s="215" t="str">
        <f aca="true">IF(ISERROR($V2381),"",OFFSET('Smelter Look-up'!$G$4,$V2381-4,0))</f>
        <v/>
      </c>
      <c r="I2381" s="216" t="str">
        <f aca="true">IF(ISERROR($V2381),"",OFFSET('Smelter Look-up'!$H$4,$V2381-4,0))</f>
        <v/>
      </c>
      <c r="J2381" s="216" t="str">
        <f aca="true">IF(ISERROR($V2381),"",OFFSET('Smelter Look-up'!$I$4,$V2381-4,0))</f>
        <v/>
      </c>
      <c r="K2381" s="217"/>
      <c r="L2381" s="217"/>
      <c r="M2381" s="217"/>
      <c r="N2381" s="217"/>
      <c r="O2381" s="217"/>
      <c r="P2381" s="218"/>
      <c r="Q2381" s="219"/>
      <c r="R2381" s="220" t="str">
        <f aca="true">IF(ISERROR($V2381),"",OFFSET('Smelter Look-up'!$C$4,$V2381-4,0)&amp;"")</f>
        <v/>
      </c>
      <c r="S2381" s="221" t="str">
        <f aca="true">IF(B2381="","",IF(ISERROR(MATCH($E2381,CL,0)),"Unknown",INDIRECT("'C'!$A$"&amp;MATCH($E2381,CL,0)+1)))</f>
        <v/>
      </c>
      <c r="T2381" s="221" t="str">
        <f aca="true">IF(B2381="","",IF(ISERROR(MATCH($J2381,SorP!$B$1:$B$6279,0)),"",INDIRECT("'SorP'!$A$"&amp;MATCH($S2381&amp;$J2381,SorP!C:C,0))))</f>
        <v/>
      </c>
      <c r="U2381" s="222"/>
      <c r="V2381" s="223" t="e">
        <f aca="false">IF(C2381="",NA(),IF(OR(C2381="Smelter not listed",C2381="Smelter not yet identified"),MATCH($B2381&amp;$D2381,'Smelter Look-up'!$J:$J,0),MATCH($B2381&amp;$C2381,'Smelter Look-up'!$J:$J,0)))</f>
        <v>#N/A</v>
      </c>
      <c r="X2381" s="179" t="n">
        <f aca="false">IF(AND(C2381="Smelter not listed",OR(LEN(D2381)=0,LEN(E2381)=0)),1,0)</f>
        <v>0</v>
      </c>
      <c r="AB2381" s="224" t="str">
        <f aca="false">B2381&amp;C2381</f>
        <v/>
      </c>
    </row>
    <row r="2382" s="179" customFormat="true" ht="20.25" hidden="false" customHeight="false" outlineLevel="0" collapsed="false">
      <c r="A2382" s="221"/>
      <c r="B2382" s="211" t="str">
        <f aca="false">IF(LEN(A2382)=0,"",INDEX('Smelter Look-up'!$A:$A,MATCH($A2382,'Smelter Look-up'!$E:$E,0)))</f>
        <v/>
      </c>
      <c r="C2382" s="212" t="str">
        <f aca="false">IF(LEN(A2382)=0,"",INDEX('Smelter Look-up'!$C:$C,MATCH($A2382,'Smelter Look-up'!$E:$E,0)))</f>
        <v/>
      </c>
      <c r="D2382" s="213"/>
      <c r="E2382" s="211" t="str">
        <f aca="true">IF(ISERROR($V2382),"",OFFSET('Smelter Look-up'!$D$4,$V2382-4,0)&amp;"")</f>
        <v/>
      </c>
      <c r="F2382" s="214" t="str">
        <f aca="true">IF(ISERROR($V2382),"",OFFSET('Smelter Look-up'!$E$4,$V2382-4,0))</f>
        <v/>
      </c>
      <c r="G2382" s="214" t="str">
        <f aca="true">IF(C2382=$X$4,IF(ISERROR($V2382),"Enter smelter details","RMI"),IF(ISERROR($V2382),"",OFFSET('Smelter Look-up'!$F$4,$V2382-4,0)))</f>
        <v/>
      </c>
      <c r="H2382" s="215" t="str">
        <f aca="true">IF(ISERROR($V2382),"",OFFSET('Smelter Look-up'!$G$4,$V2382-4,0))</f>
        <v/>
      </c>
      <c r="I2382" s="216" t="str">
        <f aca="true">IF(ISERROR($V2382),"",OFFSET('Smelter Look-up'!$H$4,$V2382-4,0))</f>
        <v/>
      </c>
      <c r="J2382" s="216" t="str">
        <f aca="true">IF(ISERROR($V2382),"",OFFSET('Smelter Look-up'!$I$4,$V2382-4,0))</f>
        <v/>
      </c>
      <c r="K2382" s="217"/>
      <c r="L2382" s="217"/>
      <c r="M2382" s="217"/>
      <c r="N2382" s="217"/>
      <c r="O2382" s="217"/>
      <c r="P2382" s="218"/>
      <c r="Q2382" s="219"/>
      <c r="R2382" s="220" t="str">
        <f aca="true">IF(ISERROR($V2382),"",OFFSET('Smelter Look-up'!$C$4,$V2382-4,0)&amp;"")</f>
        <v/>
      </c>
      <c r="S2382" s="221" t="str">
        <f aca="true">IF(B2382="","",IF(ISERROR(MATCH($E2382,CL,0)),"Unknown",INDIRECT("'C'!$A$"&amp;MATCH($E2382,CL,0)+1)))</f>
        <v/>
      </c>
      <c r="T2382" s="221" t="str">
        <f aca="true">IF(B2382="","",IF(ISERROR(MATCH($J2382,SorP!$B$1:$B$6279,0)),"",INDIRECT("'SorP'!$A$"&amp;MATCH($S2382&amp;$J2382,SorP!C:C,0))))</f>
        <v/>
      </c>
      <c r="U2382" s="222"/>
      <c r="V2382" s="223" t="e">
        <f aca="false">IF(C2382="",NA(),IF(OR(C2382="Smelter not listed",C2382="Smelter not yet identified"),MATCH($B2382&amp;$D2382,'Smelter Look-up'!$J:$J,0),MATCH($B2382&amp;$C2382,'Smelter Look-up'!$J:$J,0)))</f>
        <v>#N/A</v>
      </c>
      <c r="X2382" s="179" t="n">
        <f aca="false">IF(AND(C2382="Smelter not listed",OR(LEN(D2382)=0,LEN(E2382)=0)),1,0)</f>
        <v>0</v>
      </c>
      <c r="AB2382" s="224" t="str">
        <f aca="false">B2382&amp;C2382</f>
        <v/>
      </c>
    </row>
    <row r="2383" s="179" customFormat="true" ht="20.25" hidden="false" customHeight="false" outlineLevel="0" collapsed="false">
      <c r="A2383" s="221"/>
      <c r="B2383" s="211" t="str">
        <f aca="false">IF(LEN(A2383)=0,"",INDEX('Smelter Look-up'!$A:$A,MATCH($A2383,'Smelter Look-up'!$E:$E,0)))</f>
        <v/>
      </c>
      <c r="C2383" s="212" t="str">
        <f aca="false">IF(LEN(A2383)=0,"",INDEX('Smelter Look-up'!$C:$C,MATCH($A2383,'Smelter Look-up'!$E:$E,0)))</f>
        <v/>
      </c>
      <c r="D2383" s="213"/>
      <c r="E2383" s="211" t="str">
        <f aca="true">IF(ISERROR($V2383),"",OFFSET('Smelter Look-up'!$D$4,$V2383-4,0)&amp;"")</f>
        <v/>
      </c>
      <c r="F2383" s="214" t="str">
        <f aca="true">IF(ISERROR($V2383),"",OFFSET('Smelter Look-up'!$E$4,$V2383-4,0))</f>
        <v/>
      </c>
      <c r="G2383" s="214" t="str">
        <f aca="true">IF(C2383=$X$4,IF(ISERROR($V2383),"Enter smelter details","RMI"),IF(ISERROR($V2383),"",OFFSET('Smelter Look-up'!$F$4,$V2383-4,0)))</f>
        <v/>
      </c>
      <c r="H2383" s="215" t="str">
        <f aca="true">IF(ISERROR($V2383),"",OFFSET('Smelter Look-up'!$G$4,$V2383-4,0))</f>
        <v/>
      </c>
      <c r="I2383" s="216" t="str">
        <f aca="true">IF(ISERROR($V2383),"",OFFSET('Smelter Look-up'!$H$4,$V2383-4,0))</f>
        <v/>
      </c>
      <c r="J2383" s="216" t="str">
        <f aca="true">IF(ISERROR($V2383),"",OFFSET('Smelter Look-up'!$I$4,$V2383-4,0))</f>
        <v/>
      </c>
      <c r="K2383" s="217"/>
      <c r="L2383" s="217"/>
      <c r="M2383" s="217"/>
      <c r="N2383" s="217"/>
      <c r="O2383" s="217"/>
      <c r="P2383" s="218"/>
      <c r="Q2383" s="219"/>
      <c r="R2383" s="220" t="str">
        <f aca="true">IF(ISERROR($V2383),"",OFFSET('Smelter Look-up'!$C$4,$V2383-4,0)&amp;"")</f>
        <v/>
      </c>
      <c r="S2383" s="221" t="str">
        <f aca="true">IF(B2383="","",IF(ISERROR(MATCH($E2383,CL,0)),"Unknown",INDIRECT("'C'!$A$"&amp;MATCH($E2383,CL,0)+1)))</f>
        <v/>
      </c>
      <c r="T2383" s="221" t="str">
        <f aca="true">IF(B2383="","",IF(ISERROR(MATCH($J2383,SorP!$B$1:$B$6279,0)),"",INDIRECT("'SorP'!$A$"&amp;MATCH($S2383&amp;$J2383,SorP!C:C,0))))</f>
        <v/>
      </c>
      <c r="U2383" s="222"/>
      <c r="V2383" s="223" t="e">
        <f aca="false">IF(C2383="",NA(),IF(OR(C2383="Smelter not listed",C2383="Smelter not yet identified"),MATCH($B2383&amp;$D2383,'Smelter Look-up'!$J:$J,0),MATCH($B2383&amp;$C2383,'Smelter Look-up'!$J:$J,0)))</f>
        <v>#N/A</v>
      </c>
      <c r="X2383" s="179" t="n">
        <f aca="false">IF(AND(C2383="Smelter not listed",OR(LEN(D2383)=0,LEN(E2383)=0)),1,0)</f>
        <v>0</v>
      </c>
      <c r="AB2383" s="224" t="str">
        <f aca="false">B2383&amp;C2383</f>
        <v/>
      </c>
    </row>
    <row r="2384" s="179" customFormat="true" ht="20.25" hidden="false" customHeight="false" outlineLevel="0" collapsed="false">
      <c r="A2384" s="221"/>
      <c r="B2384" s="211" t="str">
        <f aca="false">IF(LEN(A2384)=0,"",INDEX('Smelter Look-up'!$A:$A,MATCH($A2384,'Smelter Look-up'!$E:$E,0)))</f>
        <v/>
      </c>
      <c r="C2384" s="212" t="str">
        <f aca="false">IF(LEN(A2384)=0,"",INDEX('Smelter Look-up'!$C:$C,MATCH($A2384,'Smelter Look-up'!$E:$E,0)))</f>
        <v/>
      </c>
      <c r="D2384" s="213"/>
      <c r="E2384" s="211" t="str">
        <f aca="true">IF(ISERROR($V2384),"",OFFSET('Smelter Look-up'!$D$4,$V2384-4,0)&amp;"")</f>
        <v/>
      </c>
      <c r="F2384" s="214" t="str">
        <f aca="true">IF(ISERROR($V2384),"",OFFSET('Smelter Look-up'!$E$4,$V2384-4,0))</f>
        <v/>
      </c>
      <c r="G2384" s="214" t="str">
        <f aca="true">IF(C2384=$X$4,IF(ISERROR($V2384),"Enter smelter details","RMI"),IF(ISERROR($V2384),"",OFFSET('Smelter Look-up'!$F$4,$V2384-4,0)))</f>
        <v/>
      </c>
      <c r="H2384" s="215" t="str">
        <f aca="true">IF(ISERROR($V2384),"",OFFSET('Smelter Look-up'!$G$4,$V2384-4,0))</f>
        <v/>
      </c>
      <c r="I2384" s="216" t="str">
        <f aca="true">IF(ISERROR($V2384),"",OFFSET('Smelter Look-up'!$H$4,$V2384-4,0))</f>
        <v/>
      </c>
      <c r="J2384" s="216" t="str">
        <f aca="true">IF(ISERROR($V2384),"",OFFSET('Smelter Look-up'!$I$4,$V2384-4,0))</f>
        <v/>
      </c>
      <c r="K2384" s="217"/>
      <c r="L2384" s="217"/>
      <c r="M2384" s="217"/>
      <c r="N2384" s="217"/>
      <c r="O2384" s="217"/>
      <c r="P2384" s="218"/>
      <c r="Q2384" s="219"/>
      <c r="R2384" s="220" t="str">
        <f aca="true">IF(ISERROR($V2384),"",OFFSET('Smelter Look-up'!$C$4,$V2384-4,0)&amp;"")</f>
        <v/>
      </c>
      <c r="S2384" s="221" t="str">
        <f aca="true">IF(B2384="","",IF(ISERROR(MATCH($E2384,CL,0)),"Unknown",INDIRECT("'C'!$A$"&amp;MATCH($E2384,CL,0)+1)))</f>
        <v/>
      </c>
      <c r="T2384" s="221" t="str">
        <f aca="true">IF(B2384="","",IF(ISERROR(MATCH($J2384,SorP!$B$1:$B$6279,0)),"",INDIRECT("'SorP'!$A$"&amp;MATCH($S2384&amp;$J2384,SorP!C:C,0))))</f>
        <v/>
      </c>
      <c r="U2384" s="222"/>
      <c r="V2384" s="223" t="e">
        <f aca="false">IF(C2384="",NA(),IF(OR(C2384="Smelter not listed",C2384="Smelter not yet identified"),MATCH($B2384&amp;$D2384,'Smelter Look-up'!$J:$J,0),MATCH($B2384&amp;$C2384,'Smelter Look-up'!$J:$J,0)))</f>
        <v>#N/A</v>
      </c>
      <c r="X2384" s="179" t="n">
        <f aca="false">IF(AND(C2384="Smelter not listed",OR(LEN(D2384)=0,LEN(E2384)=0)),1,0)</f>
        <v>0</v>
      </c>
      <c r="AB2384" s="224" t="str">
        <f aca="false">B2384&amp;C2384</f>
        <v/>
      </c>
    </row>
    <row r="2385" s="179" customFormat="true" ht="20.25" hidden="false" customHeight="false" outlineLevel="0" collapsed="false">
      <c r="A2385" s="221"/>
      <c r="B2385" s="211" t="str">
        <f aca="false">IF(LEN(A2385)=0,"",INDEX('Smelter Look-up'!$A:$A,MATCH($A2385,'Smelter Look-up'!$E:$E,0)))</f>
        <v/>
      </c>
      <c r="C2385" s="212" t="str">
        <f aca="false">IF(LEN(A2385)=0,"",INDEX('Smelter Look-up'!$C:$C,MATCH($A2385,'Smelter Look-up'!$E:$E,0)))</f>
        <v/>
      </c>
      <c r="D2385" s="213"/>
      <c r="E2385" s="211" t="str">
        <f aca="true">IF(ISERROR($V2385),"",OFFSET('Smelter Look-up'!$D$4,$V2385-4,0)&amp;"")</f>
        <v/>
      </c>
      <c r="F2385" s="214" t="str">
        <f aca="true">IF(ISERROR($V2385),"",OFFSET('Smelter Look-up'!$E$4,$V2385-4,0))</f>
        <v/>
      </c>
      <c r="G2385" s="214" t="str">
        <f aca="true">IF(C2385=$X$4,IF(ISERROR($V2385),"Enter smelter details","RMI"),IF(ISERROR($V2385),"",OFFSET('Smelter Look-up'!$F$4,$V2385-4,0)))</f>
        <v/>
      </c>
      <c r="H2385" s="215" t="str">
        <f aca="true">IF(ISERROR($V2385),"",OFFSET('Smelter Look-up'!$G$4,$V2385-4,0))</f>
        <v/>
      </c>
      <c r="I2385" s="216" t="str">
        <f aca="true">IF(ISERROR($V2385),"",OFFSET('Smelter Look-up'!$H$4,$V2385-4,0))</f>
        <v/>
      </c>
      <c r="J2385" s="216" t="str">
        <f aca="true">IF(ISERROR($V2385),"",OFFSET('Smelter Look-up'!$I$4,$V2385-4,0))</f>
        <v/>
      </c>
      <c r="K2385" s="217"/>
      <c r="L2385" s="217"/>
      <c r="M2385" s="217"/>
      <c r="N2385" s="217"/>
      <c r="O2385" s="217"/>
      <c r="P2385" s="218"/>
      <c r="Q2385" s="219"/>
      <c r="R2385" s="220" t="str">
        <f aca="true">IF(ISERROR($V2385),"",OFFSET('Smelter Look-up'!$C$4,$V2385-4,0)&amp;"")</f>
        <v/>
      </c>
      <c r="S2385" s="221" t="str">
        <f aca="true">IF(B2385="","",IF(ISERROR(MATCH($E2385,CL,0)),"Unknown",INDIRECT("'C'!$A$"&amp;MATCH($E2385,CL,0)+1)))</f>
        <v/>
      </c>
      <c r="T2385" s="221" t="str">
        <f aca="true">IF(B2385="","",IF(ISERROR(MATCH($J2385,SorP!$B$1:$B$6279,0)),"",INDIRECT("'SorP'!$A$"&amp;MATCH($S2385&amp;$J2385,SorP!C:C,0))))</f>
        <v/>
      </c>
      <c r="U2385" s="222"/>
      <c r="V2385" s="223" t="e">
        <f aca="false">IF(C2385="",NA(),IF(OR(C2385="Smelter not listed",C2385="Smelter not yet identified"),MATCH($B2385&amp;$D2385,'Smelter Look-up'!$J:$J,0),MATCH($B2385&amp;$C2385,'Smelter Look-up'!$J:$J,0)))</f>
        <v>#N/A</v>
      </c>
      <c r="X2385" s="179" t="n">
        <f aca="false">IF(AND(C2385="Smelter not listed",OR(LEN(D2385)=0,LEN(E2385)=0)),1,0)</f>
        <v>0</v>
      </c>
      <c r="AB2385" s="224" t="str">
        <f aca="false">B2385&amp;C2385</f>
        <v/>
      </c>
    </row>
    <row r="2386" s="179" customFormat="true" ht="20.25" hidden="false" customHeight="false" outlineLevel="0" collapsed="false">
      <c r="A2386" s="221"/>
      <c r="B2386" s="211" t="str">
        <f aca="false">IF(LEN(A2386)=0,"",INDEX('Smelter Look-up'!$A:$A,MATCH($A2386,'Smelter Look-up'!$E:$E,0)))</f>
        <v/>
      </c>
      <c r="C2386" s="212" t="str">
        <f aca="false">IF(LEN(A2386)=0,"",INDEX('Smelter Look-up'!$C:$C,MATCH($A2386,'Smelter Look-up'!$E:$E,0)))</f>
        <v/>
      </c>
      <c r="D2386" s="213"/>
      <c r="E2386" s="211" t="str">
        <f aca="true">IF(ISERROR($V2386),"",OFFSET('Smelter Look-up'!$D$4,$V2386-4,0)&amp;"")</f>
        <v/>
      </c>
      <c r="F2386" s="214" t="str">
        <f aca="true">IF(ISERROR($V2386),"",OFFSET('Smelter Look-up'!$E$4,$V2386-4,0))</f>
        <v/>
      </c>
      <c r="G2386" s="214" t="str">
        <f aca="true">IF(C2386=$X$4,IF(ISERROR($V2386),"Enter smelter details","RMI"),IF(ISERROR($V2386),"",OFFSET('Smelter Look-up'!$F$4,$V2386-4,0)))</f>
        <v/>
      </c>
      <c r="H2386" s="215" t="str">
        <f aca="true">IF(ISERROR($V2386),"",OFFSET('Smelter Look-up'!$G$4,$V2386-4,0))</f>
        <v/>
      </c>
      <c r="I2386" s="216" t="str">
        <f aca="true">IF(ISERROR($V2386),"",OFFSET('Smelter Look-up'!$H$4,$V2386-4,0))</f>
        <v/>
      </c>
      <c r="J2386" s="216" t="str">
        <f aca="true">IF(ISERROR($V2386),"",OFFSET('Smelter Look-up'!$I$4,$V2386-4,0))</f>
        <v/>
      </c>
      <c r="K2386" s="217"/>
      <c r="L2386" s="217"/>
      <c r="M2386" s="217"/>
      <c r="N2386" s="217"/>
      <c r="O2386" s="217"/>
      <c r="P2386" s="218"/>
      <c r="Q2386" s="219"/>
      <c r="R2386" s="220" t="str">
        <f aca="true">IF(ISERROR($V2386),"",OFFSET('Smelter Look-up'!$C$4,$V2386-4,0)&amp;"")</f>
        <v/>
      </c>
      <c r="S2386" s="221" t="str">
        <f aca="true">IF(B2386="","",IF(ISERROR(MATCH($E2386,CL,0)),"Unknown",INDIRECT("'C'!$A$"&amp;MATCH($E2386,CL,0)+1)))</f>
        <v/>
      </c>
      <c r="T2386" s="221" t="str">
        <f aca="true">IF(B2386="","",IF(ISERROR(MATCH($J2386,SorP!$B$1:$B$6279,0)),"",INDIRECT("'SorP'!$A$"&amp;MATCH($S2386&amp;$J2386,SorP!C:C,0))))</f>
        <v/>
      </c>
      <c r="U2386" s="222"/>
      <c r="V2386" s="223" t="e">
        <f aca="false">IF(C2386="",NA(),IF(OR(C2386="Smelter not listed",C2386="Smelter not yet identified"),MATCH($B2386&amp;$D2386,'Smelter Look-up'!$J:$J,0),MATCH($B2386&amp;$C2386,'Smelter Look-up'!$J:$J,0)))</f>
        <v>#N/A</v>
      </c>
      <c r="X2386" s="179" t="n">
        <f aca="false">IF(AND(C2386="Smelter not listed",OR(LEN(D2386)=0,LEN(E2386)=0)),1,0)</f>
        <v>0</v>
      </c>
      <c r="AB2386" s="224" t="str">
        <f aca="false">B2386&amp;C2386</f>
        <v/>
      </c>
    </row>
    <row r="2387" s="179" customFormat="true" ht="20.25" hidden="false" customHeight="false" outlineLevel="0" collapsed="false">
      <c r="A2387" s="221"/>
      <c r="B2387" s="211" t="str">
        <f aca="false">IF(LEN(A2387)=0,"",INDEX('Smelter Look-up'!$A:$A,MATCH($A2387,'Smelter Look-up'!$E:$E,0)))</f>
        <v/>
      </c>
      <c r="C2387" s="212" t="str">
        <f aca="false">IF(LEN(A2387)=0,"",INDEX('Smelter Look-up'!$C:$C,MATCH($A2387,'Smelter Look-up'!$E:$E,0)))</f>
        <v/>
      </c>
      <c r="D2387" s="213"/>
      <c r="E2387" s="211" t="str">
        <f aca="true">IF(ISERROR($V2387),"",OFFSET('Smelter Look-up'!$D$4,$V2387-4,0)&amp;"")</f>
        <v/>
      </c>
      <c r="F2387" s="214" t="str">
        <f aca="true">IF(ISERROR($V2387),"",OFFSET('Smelter Look-up'!$E$4,$V2387-4,0))</f>
        <v/>
      </c>
      <c r="G2387" s="214" t="str">
        <f aca="true">IF(C2387=$X$4,IF(ISERROR($V2387),"Enter smelter details","RMI"),IF(ISERROR($V2387),"",OFFSET('Smelter Look-up'!$F$4,$V2387-4,0)))</f>
        <v/>
      </c>
      <c r="H2387" s="215" t="str">
        <f aca="true">IF(ISERROR($V2387),"",OFFSET('Smelter Look-up'!$G$4,$V2387-4,0))</f>
        <v/>
      </c>
      <c r="I2387" s="216" t="str">
        <f aca="true">IF(ISERROR($V2387),"",OFFSET('Smelter Look-up'!$H$4,$V2387-4,0))</f>
        <v/>
      </c>
      <c r="J2387" s="216" t="str">
        <f aca="true">IF(ISERROR($V2387),"",OFFSET('Smelter Look-up'!$I$4,$V2387-4,0))</f>
        <v/>
      </c>
      <c r="K2387" s="217"/>
      <c r="L2387" s="217"/>
      <c r="M2387" s="217"/>
      <c r="N2387" s="217"/>
      <c r="O2387" s="217"/>
      <c r="P2387" s="218"/>
      <c r="Q2387" s="219"/>
      <c r="R2387" s="220" t="str">
        <f aca="true">IF(ISERROR($V2387),"",OFFSET('Smelter Look-up'!$C$4,$V2387-4,0)&amp;"")</f>
        <v/>
      </c>
      <c r="S2387" s="221" t="str">
        <f aca="true">IF(B2387="","",IF(ISERROR(MATCH($E2387,CL,0)),"Unknown",INDIRECT("'C'!$A$"&amp;MATCH($E2387,CL,0)+1)))</f>
        <v/>
      </c>
      <c r="T2387" s="221" t="str">
        <f aca="true">IF(B2387="","",IF(ISERROR(MATCH($J2387,SorP!$B$1:$B$6279,0)),"",INDIRECT("'SorP'!$A$"&amp;MATCH($S2387&amp;$J2387,SorP!C:C,0))))</f>
        <v/>
      </c>
      <c r="U2387" s="222"/>
      <c r="V2387" s="223" t="e">
        <f aca="false">IF(C2387="",NA(),IF(OR(C2387="Smelter not listed",C2387="Smelter not yet identified"),MATCH($B2387&amp;$D2387,'Smelter Look-up'!$J:$J,0),MATCH($B2387&amp;$C2387,'Smelter Look-up'!$J:$J,0)))</f>
        <v>#N/A</v>
      </c>
      <c r="X2387" s="179" t="n">
        <f aca="false">IF(AND(C2387="Smelter not listed",OR(LEN(D2387)=0,LEN(E2387)=0)),1,0)</f>
        <v>0</v>
      </c>
      <c r="AB2387" s="224" t="str">
        <f aca="false">B2387&amp;C2387</f>
        <v/>
      </c>
    </row>
    <row r="2388" s="179" customFormat="true" ht="20.25" hidden="false" customHeight="false" outlineLevel="0" collapsed="false">
      <c r="A2388" s="221"/>
      <c r="B2388" s="211" t="str">
        <f aca="false">IF(LEN(A2388)=0,"",INDEX('Smelter Look-up'!$A:$A,MATCH($A2388,'Smelter Look-up'!$E:$E,0)))</f>
        <v/>
      </c>
      <c r="C2388" s="212" t="str">
        <f aca="false">IF(LEN(A2388)=0,"",INDEX('Smelter Look-up'!$C:$C,MATCH($A2388,'Smelter Look-up'!$E:$E,0)))</f>
        <v/>
      </c>
      <c r="D2388" s="213"/>
      <c r="E2388" s="211" t="str">
        <f aca="true">IF(ISERROR($V2388),"",OFFSET('Smelter Look-up'!$D$4,$V2388-4,0)&amp;"")</f>
        <v/>
      </c>
      <c r="F2388" s="214" t="str">
        <f aca="true">IF(ISERROR($V2388),"",OFFSET('Smelter Look-up'!$E$4,$V2388-4,0))</f>
        <v/>
      </c>
      <c r="G2388" s="214" t="str">
        <f aca="true">IF(C2388=$X$4,IF(ISERROR($V2388),"Enter smelter details","RMI"),IF(ISERROR($V2388),"",OFFSET('Smelter Look-up'!$F$4,$V2388-4,0)))</f>
        <v/>
      </c>
      <c r="H2388" s="215" t="str">
        <f aca="true">IF(ISERROR($V2388),"",OFFSET('Smelter Look-up'!$G$4,$V2388-4,0))</f>
        <v/>
      </c>
      <c r="I2388" s="216" t="str">
        <f aca="true">IF(ISERROR($V2388),"",OFFSET('Smelter Look-up'!$H$4,$V2388-4,0))</f>
        <v/>
      </c>
      <c r="J2388" s="216" t="str">
        <f aca="true">IF(ISERROR($V2388),"",OFFSET('Smelter Look-up'!$I$4,$V2388-4,0))</f>
        <v/>
      </c>
      <c r="K2388" s="217"/>
      <c r="L2388" s="217"/>
      <c r="M2388" s="217"/>
      <c r="N2388" s="217"/>
      <c r="O2388" s="217"/>
      <c r="P2388" s="218"/>
      <c r="Q2388" s="219"/>
      <c r="R2388" s="220" t="str">
        <f aca="true">IF(ISERROR($V2388),"",OFFSET('Smelter Look-up'!$C$4,$V2388-4,0)&amp;"")</f>
        <v/>
      </c>
      <c r="S2388" s="221" t="str">
        <f aca="true">IF(B2388="","",IF(ISERROR(MATCH($E2388,CL,0)),"Unknown",INDIRECT("'C'!$A$"&amp;MATCH($E2388,CL,0)+1)))</f>
        <v/>
      </c>
      <c r="T2388" s="221" t="str">
        <f aca="true">IF(B2388="","",IF(ISERROR(MATCH($J2388,SorP!$B$1:$B$6279,0)),"",INDIRECT("'SorP'!$A$"&amp;MATCH($S2388&amp;$J2388,SorP!C:C,0))))</f>
        <v/>
      </c>
      <c r="U2388" s="222"/>
      <c r="V2388" s="223" t="e">
        <f aca="false">IF(C2388="",NA(),IF(OR(C2388="Smelter not listed",C2388="Smelter not yet identified"),MATCH($B2388&amp;$D2388,'Smelter Look-up'!$J:$J,0),MATCH($B2388&amp;$C2388,'Smelter Look-up'!$J:$J,0)))</f>
        <v>#N/A</v>
      </c>
      <c r="X2388" s="179" t="n">
        <f aca="false">IF(AND(C2388="Smelter not listed",OR(LEN(D2388)=0,LEN(E2388)=0)),1,0)</f>
        <v>0</v>
      </c>
      <c r="AB2388" s="224" t="str">
        <f aca="false">B2388&amp;C2388</f>
        <v/>
      </c>
    </row>
    <row r="2389" s="179" customFormat="true" ht="20.25" hidden="false" customHeight="false" outlineLevel="0" collapsed="false">
      <c r="A2389" s="221"/>
      <c r="B2389" s="211" t="str">
        <f aca="false">IF(LEN(A2389)=0,"",INDEX('Smelter Look-up'!$A:$A,MATCH($A2389,'Smelter Look-up'!$E:$E,0)))</f>
        <v/>
      </c>
      <c r="C2389" s="212" t="str">
        <f aca="false">IF(LEN(A2389)=0,"",INDEX('Smelter Look-up'!$C:$C,MATCH($A2389,'Smelter Look-up'!$E:$E,0)))</f>
        <v/>
      </c>
      <c r="D2389" s="213"/>
      <c r="E2389" s="211" t="str">
        <f aca="true">IF(ISERROR($V2389),"",OFFSET('Smelter Look-up'!$D$4,$V2389-4,0)&amp;"")</f>
        <v/>
      </c>
      <c r="F2389" s="214" t="str">
        <f aca="true">IF(ISERROR($V2389),"",OFFSET('Smelter Look-up'!$E$4,$V2389-4,0))</f>
        <v/>
      </c>
      <c r="G2389" s="214" t="str">
        <f aca="true">IF(C2389=$X$4,IF(ISERROR($V2389),"Enter smelter details","RMI"),IF(ISERROR($V2389),"",OFFSET('Smelter Look-up'!$F$4,$V2389-4,0)))</f>
        <v/>
      </c>
      <c r="H2389" s="215" t="str">
        <f aca="true">IF(ISERROR($V2389),"",OFFSET('Smelter Look-up'!$G$4,$V2389-4,0))</f>
        <v/>
      </c>
      <c r="I2389" s="216" t="str">
        <f aca="true">IF(ISERROR($V2389),"",OFFSET('Smelter Look-up'!$H$4,$V2389-4,0))</f>
        <v/>
      </c>
      <c r="J2389" s="216" t="str">
        <f aca="true">IF(ISERROR($V2389),"",OFFSET('Smelter Look-up'!$I$4,$V2389-4,0))</f>
        <v/>
      </c>
      <c r="K2389" s="217"/>
      <c r="L2389" s="217"/>
      <c r="M2389" s="217"/>
      <c r="N2389" s="217"/>
      <c r="O2389" s="217"/>
      <c r="P2389" s="218"/>
      <c r="Q2389" s="219"/>
      <c r="R2389" s="220" t="str">
        <f aca="true">IF(ISERROR($V2389),"",OFFSET('Smelter Look-up'!$C$4,$V2389-4,0)&amp;"")</f>
        <v/>
      </c>
      <c r="S2389" s="221" t="str">
        <f aca="true">IF(B2389="","",IF(ISERROR(MATCH($E2389,CL,0)),"Unknown",INDIRECT("'C'!$A$"&amp;MATCH($E2389,CL,0)+1)))</f>
        <v/>
      </c>
      <c r="T2389" s="221" t="str">
        <f aca="true">IF(B2389="","",IF(ISERROR(MATCH($J2389,SorP!$B$1:$B$6279,0)),"",INDIRECT("'SorP'!$A$"&amp;MATCH($S2389&amp;$J2389,SorP!C:C,0))))</f>
        <v/>
      </c>
      <c r="U2389" s="222"/>
      <c r="V2389" s="223" t="e">
        <f aca="false">IF(C2389="",NA(),IF(OR(C2389="Smelter not listed",C2389="Smelter not yet identified"),MATCH($B2389&amp;$D2389,'Smelter Look-up'!$J:$J,0),MATCH($B2389&amp;$C2389,'Smelter Look-up'!$J:$J,0)))</f>
        <v>#N/A</v>
      </c>
      <c r="X2389" s="179" t="n">
        <f aca="false">IF(AND(C2389="Smelter not listed",OR(LEN(D2389)=0,LEN(E2389)=0)),1,0)</f>
        <v>0</v>
      </c>
      <c r="AB2389" s="224" t="str">
        <f aca="false">B2389&amp;C2389</f>
        <v/>
      </c>
    </row>
    <row r="2390" s="179" customFormat="true" ht="20.25" hidden="false" customHeight="false" outlineLevel="0" collapsed="false">
      <c r="A2390" s="221"/>
      <c r="B2390" s="211" t="str">
        <f aca="false">IF(LEN(A2390)=0,"",INDEX('Smelter Look-up'!$A:$A,MATCH($A2390,'Smelter Look-up'!$E:$E,0)))</f>
        <v/>
      </c>
      <c r="C2390" s="212" t="str">
        <f aca="false">IF(LEN(A2390)=0,"",INDEX('Smelter Look-up'!$C:$C,MATCH($A2390,'Smelter Look-up'!$E:$E,0)))</f>
        <v/>
      </c>
      <c r="D2390" s="213"/>
      <c r="E2390" s="211" t="str">
        <f aca="true">IF(ISERROR($V2390),"",OFFSET('Smelter Look-up'!$D$4,$V2390-4,0)&amp;"")</f>
        <v/>
      </c>
      <c r="F2390" s="214" t="str">
        <f aca="true">IF(ISERROR($V2390),"",OFFSET('Smelter Look-up'!$E$4,$V2390-4,0))</f>
        <v/>
      </c>
      <c r="G2390" s="214" t="str">
        <f aca="true">IF(C2390=$X$4,IF(ISERROR($V2390),"Enter smelter details","RMI"),IF(ISERROR($V2390),"",OFFSET('Smelter Look-up'!$F$4,$V2390-4,0)))</f>
        <v/>
      </c>
      <c r="H2390" s="215" t="str">
        <f aca="true">IF(ISERROR($V2390),"",OFFSET('Smelter Look-up'!$G$4,$V2390-4,0))</f>
        <v/>
      </c>
      <c r="I2390" s="216" t="str">
        <f aca="true">IF(ISERROR($V2390),"",OFFSET('Smelter Look-up'!$H$4,$V2390-4,0))</f>
        <v/>
      </c>
      <c r="J2390" s="216" t="str">
        <f aca="true">IF(ISERROR($V2390),"",OFFSET('Smelter Look-up'!$I$4,$V2390-4,0))</f>
        <v/>
      </c>
      <c r="K2390" s="217"/>
      <c r="L2390" s="217"/>
      <c r="M2390" s="217"/>
      <c r="N2390" s="217"/>
      <c r="O2390" s="217"/>
      <c r="P2390" s="218"/>
      <c r="Q2390" s="219"/>
      <c r="R2390" s="220" t="str">
        <f aca="true">IF(ISERROR($V2390),"",OFFSET('Smelter Look-up'!$C$4,$V2390-4,0)&amp;"")</f>
        <v/>
      </c>
      <c r="S2390" s="221" t="str">
        <f aca="true">IF(B2390="","",IF(ISERROR(MATCH($E2390,CL,0)),"Unknown",INDIRECT("'C'!$A$"&amp;MATCH($E2390,CL,0)+1)))</f>
        <v/>
      </c>
      <c r="T2390" s="221" t="str">
        <f aca="true">IF(B2390="","",IF(ISERROR(MATCH($J2390,SorP!$B$1:$B$6279,0)),"",INDIRECT("'SorP'!$A$"&amp;MATCH($S2390&amp;$J2390,SorP!C:C,0))))</f>
        <v/>
      </c>
      <c r="U2390" s="222"/>
      <c r="V2390" s="223" t="e">
        <f aca="false">IF(C2390="",NA(),IF(OR(C2390="Smelter not listed",C2390="Smelter not yet identified"),MATCH($B2390&amp;$D2390,'Smelter Look-up'!$J:$J,0),MATCH($B2390&amp;$C2390,'Smelter Look-up'!$J:$J,0)))</f>
        <v>#N/A</v>
      </c>
      <c r="X2390" s="179" t="n">
        <f aca="false">IF(AND(C2390="Smelter not listed",OR(LEN(D2390)=0,LEN(E2390)=0)),1,0)</f>
        <v>0</v>
      </c>
      <c r="AB2390" s="224" t="str">
        <f aca="false">B2390&amp;C2390</f>
        <v/>
      </c>
    </row>
    <row r="2391" s="179" customFormat="true" ht="20.25" hidden="false" customHeight="false" outlineLevel="0" collapsed="false">
      <c r="A2391" s="221"/>
      <c r="B2391" s="211" t="str">
        <f aca="false">IF(LEN(A2391)=0,"",INDEX('Smelter Look-up'!$A:$A,MATCH($A2391,'Smelter Look-up'!$E:$E,0)))</f>
        <v/>
      </c>
      <c r="C2391" s="212" t="str">
        <f aca="false">IF(LEN(A2391)=0,"",INDEX('Smelter Look-up'!$C:$C,MATCH($A2391,'Smelter Look-up'!$E:$E,0)))</f>
        <v/>
      </c>
      <c r="D2391" s="213"/>
      <c r="E2391" s="211" t="str">
        <f aca="true">IF(ISERROR($V2391),"",OFFSET('Smelter Look-up'!$D$4,$V2391-4,0)&amp;"")</f>
        <v/>
      </c>
      <c r="F2391" s="214" t="str">
        <f aca="true">IF(ISERROR($V2391),"",OFFSET('Smelter Look-up'!$E$4,$V2391-4,0))</f>
        <v/>
      </c>
      <c r="G2391" s="214" t="str">
        <f aca="true">IF(C2391=$X$4,IF(ISERROR($V2391),"Enter smelter details","RMI"),IF(ISERROR($V2391),"",OFFSET('Smelter Look-up'!$F$4,$V2391-4,0)))</f>
        <v/>
      </c>
      <c r="H2391" s="215" t="str">
        <f aca="true">IF(ISERROR($V2391),"",OFFSET('Smelter Look-up'!$G$4,$V2391-4,0))</f>
        <v/>
      </c>
      <c r="I2391" s="216" t="str">
        <f aca="true">IF(ISERROR($V2391),"",OFFSET('Smelter Look-up'!$H$4,$V2391-4,0))</f>
        <v/>
      </c>
      <c r="J2391" s="216" t="str">
        <f aca="true">IF(ISERROR($V2391),"",OFFSET('Smelter Look-up'!$I$4,$V2391-4,0))</f>
        <v/>
      </c>
      <c r="K2391" s="217"/>
      <c r="L2391" s="217"/>
      <c r="M2391" s="217"/>
      <c r="N2391" s="217"/>
      <c r="O2391" s="217"/>
      <c r="P2391" s="218"/>
      <c r="Q2391" s="219"/>
      <c r="R2391" s="220" t="str">
        <f aca="true">IF(ISERROR($V2391),"",OFFSET('Smelter Look-up'!$C$4,$V2391-4,0)&amp;"")</f>
        <v/>
      </c>
      <c r="S2391" s="221" t="str">
        <f aca="true">IF(B2391="","",IF(ISERROR(MATCH($E2391,CL,0)),"Unknown",INDIRECT("'C'!$A$"&amp;MATCH($E2391,CL,0)+1)))</f>
        <v/>
      </c>
      <c r="T2391" s="221" t="str">
        <f aca="true">IF(B2391="","",IF(ISERROR(MATCH($J2391,SorP!$B$1:$B$6279,0)),"",INDIRECT("'SorP'!$A$"&amp;MATCH($S2391&amp;$J2391,SorP!C:C,0))))</f>
        <v/>
      </c>
      <c r="U2391" s="222"/>
      <c r="V2391" s="223" t="e">
        <f aca="false">IF(C2391="",NA(),IF(OR(C2391="Smelter not listed",C2391="Smelter not yet identified"),MATCH($B2391&amp;$D2391,'Smelter Look-up'!$J:$J,0),MATCH($B2391&amp;$C2391,'Smelter Look-up'!$J:$J,0)))</f>
        <v>#N/A</v>
      </c>
      <c r="X2391" s="179" t="n">
        <f aca="false">IF(AND(C2391="Smelter not listed",OR(LEN(D2391)=0,LEN(E2391)=0)),1,0)</f>
        <v>0</v>
      </c>
      <c r="AB2391" s="224" t="str">
        <f aca="false">B2391&amp;C2391</f>
        <v/>
      </c>
    </row>
    <row r="2392" s="179" customFormat="true" ht="20.25" hidden="false" customHeight="false" outlineLevel="0" collapsed="false">
      <c r="A2392" s="221"/>
      <c r="B2392" s="211" t="str">
        <f aca="false">IF(LEN(A2392)=0,"",INDEX('Smelter Look-up'!$A:$A,MATCH($A2392,'Smelter Look-up'!$E:$E,0)))</f>
        <v/>
      </c>
      <c r="C2392" s="212" t="str">
        <f aca="false">IF(LEN(A2392)=0,"",INDEX('Smelter Look-up'!$C:$C,MATCH($A2392,'Smelter Look-up'!$E:$E,0)))</f>
        <v/>
      </c>
      <c r="D2392" s="213"/>
      <c r="E2392" s="211" t="str">
        <f aca="true">IF(ISERROR($V2392),"",OFFSET('Smelter Look-up'!$D$4,$V2392-4,0)&amp;"")</f>
        <v/>
      </c>
      <c r="F2392" s="214" t="str">
        <f aca="true">IF(ISERROR($V2392),"",OFFSET('Smelter Look-up'!$E$4,$V2392-4,0))</f>
        <v/>
      </c>
      <c r="G2392" s="214" t="str">
        <f aca="true">IF(C2392=$X$4,IF(ISERROR($V2392),"Enter smelter details","RMI"),IF(ISERROR($V2392),"",OFFSET('Smelter Look-up'!$F$4,$V2392-4,0)))</f>
        <v/>
      </c>
      <c r="H2392" s="215" t="str">
        <f aca="true">IF(ISERROR($V2392),"",OFFSET('Smelter Look-up'!$G$4,$V2392-4,0))</f>
        <v/>
      </c>
      <c r="I2392" s="216" t="str">
        <f aca="true">IF(ISERROR($V2392),"",OFFSET('Smelter Look-up'!$H$4,$V2392-4,0))</f>
        <v/>
      </c>
      <c r="J2392" s="216" t="str">
        <f aca="true">IF(ISERROR($V2392),"",OFFSET('Smelter Look-up'!$I$4,$V2392-4,0))</f>
        <v/>
      </c>
      <c r="K2392" s="217"/>
      <c r="L2392" s="217"/>
      <c r="M2392" s="217"/>
      <c r="N2392" s="217"/>
      <c r="O2392" s="217"/>
      <c r="P2392" s="218"/>
      <c r="Q2392" s="219"/>
      <c r="R2392" s="220" t="str">
        <f aca="true">IF(ISERROR($V2392),"",OFFSET('Smelter Look-up'!$C$4,$V2392-4,0)&amp;"")</f>
        <v/>
      </c>
      <c r="S2392" s="221" t="str">
        <f aca="true">IF(B2392="","",IF(ISERROR(MATCH($E2392,CL,0)),"Unknown",INDIRECT("'C'!$A$"&amp;MATCH($E2392,CL,0)+1)))</f>
        <v/>
      </c>
      <c r="T2392" s="221" t="str">
        <f aca="true">IF(B2392="","",IF(ISERROR(MATCH($J2392,SorP!$B$1:$B$6279,0)),"",INDIRECT("'SorP'!$A$"&amp;MATCH($S2392&amp;$J2392,SorP!C:C,0))))</f>
        <v/>
      </c>
      <c r="U2392" s="222"/>
      <c r="V2392" s="223" t="e">
        <f aca="false">IF(C2392="",NA(),IF(OR(C2392="Smelter not listed",C2392="Smelter not yet identified"),MATCH($B2392&amp;$D2392,'Smelter Look-up'!$J:$J,0),MATCH($B2392&amp;$C2392,'Smelter Look-up'!$J:$J,0)))</f>
        <v>#N/A</v>
      </c>
      <c r="X2392" s="179" t="n">
        <f aca="false">IF(AND(C2392="Smelter not listed",OR(LEN(D2392)=0,LEN(E2392)=0)),1,0)</f>
        <v>0</v>
      </c>
      <c r="AB2392" s="224" t="str">
        <f aca="false">B2392&amp;C2392</f>
        <v/>
      </c>
    </row>
    <row r="2393" s="179" customFormat="true" ht="20.25" hidden="false" customHeight="false" outlineLevel="0" collapsed="false">
      <c r="A2393" s="221"/>
      <c r="B2393" s="211" t="str">
        <f aca="false">IF(LEN(A2393)=0,"",INDEX('Smelter Look-up'!$A:$A,MATCH($A2393,'Smelter Look-up'!$E:$E,0)))</f>
        <v/>
      </c>
      <c r="C2393" s="212" t="str">
        <f aca="false">IF(LEN(A2393)=0,"",INDEX('Smelter Look-up'!$C:$C,MATCH($A2393,'Smelter Look-up'!$E:$E,0)))</f>
        <v/>
      </c>
      <c r="D2393" s="213"/>
      <c r="E2393" s="211" t="str">
        <f aca="true">IF(ISERROR($V2393),"",OFFSET('Smelter Look-up'!$D$4,$V2393-4,0)&amp;"")</f>
        <v/>
      </c>
      <c r="F2393" s="214" t="str">
        <f aca="true">IF(ISERROR($V2393),"",OFFSET('Smelter Look-up'!$E$4,$V2393-4,0))</f>
        <v/>
      </c>
      <c r="G2393" s="214" t="str">
        <f aca="true">IF(C2393=$X$4,IF(ISERROR($V2393),"Enter smelter details","RMI"),IF(ISERROR($V2393),"",OFFSET('Smelter Look-up'!$F$4,$V2393-4,0)))</f>
        <v/>
      </c>
      <c r="H2393" s="215" t="str">
        <f aca="true">IF(ISERROR($V2393),"",OFFSET('Smelter Look-up'!$G$4,$V2393-4,0))</f>
        <v/>
      </c>
      <c r="I2393" s="216" t="str">
        <f aca="true">IF(ISERROR($V2393),"",OFFSET('Smelter Look-up'!$H$4,$V2393-4,0))</f>
        <v/>
      </c>
      <c r="J2393" s="216" t="str">
        <f aca="true">IF(ISERROR($V2393),"",OFFSET('Smelter Look-up'!$I$4,$V2393-4,0))</f>
        <v/>
      </c>
      <c r="K2393" s="217"/>
      <c r="L2393" s="217"/>
      <c r="M2393" s="217"/>
      <c r="N2393" s="217"/>
      <c r="O2393" s="217"/>
      <c r="P2393" s="218"/>
      <c r="Q2393" s="219"/>
      <c r="R2393" s="220" t="str">
        <f aca="true">IF(ISERROR($V2393),"",OFFSET('Smelter Look-up'!$C$4,$V2393-4,0)&amp;"")</f>
        <v/>
      </c>
      <c r="S2393" s="221" t="str">
        <f aca="true">IF(B2393="","",IF(ISERROR(MATCH($E2393,CL,0)),"Unknown",INDIRECT("'C'!$A$"&amp;MATCH($E2393,CL,0)+1)))</f>
        <v/>
      </c>
      <c r="T2393" s="221" t="str">
        <f aca="true">IF(B2393="","",IF(ISERROR(MATCH($J2393,SorP!$B$1:$B$6279,0)),"",INDIRECT("'SorP'!$A$"&amp;MATCH($S2393&amp;$J2393,SorP!C:C,0))))</f>
        <v/>
      </c>
      <c r="U2393" s="222"/>
      <c r="V2393" s="223" t="e">
        <f aca="false">IF(C2393="",NA(),IF(OR(C2393="Smelter not listed",C2393="Smelter not yet identified"),MATCH($B2393&amp;$D2393,'Smelter Look-up'!$J:$J,0),MATCH($B2393&amp;$C2393,'Smelter Look-up'!$J:$J,0)))</f>
        <v>#N/A</v>
      </c>
      <c r="X2393" s="179" t="n">
        <f aca="false">IF(AND(C2393="Smelter not listed",OR(LEN(D2393)=0,LEN(E2393)=0)),1,0)</f>
        <v>0</v>
      </c>
      <c r="AB2393" s="224" t="str">
        <f aca="false">B2393&amp;C2393</f>
        <v/>
      </c>
    </row>
    <row r="2394" s="179" customFormat="true" ht="20.25" hidden="false" customHeight="false" outlineLevel="0" collapsed="false">
      <c r="A2394" s="221"/>
      <c r="B2394" s="211" t="str">
        <f aca="false">IF(LEN(A2394)=0,"",INDEX('Smelter Look-up'!$A:$A,MATCH($A2394,'Smelter Look-up'!$E:$E,0)))</f>
        <v/>
      </c>
      <c r="C2394" s="212" t="str">
        <f aca="false">IF(LEN(A2394)=0,"",INDEX('Smelter Look-up'!$C:$C,MATCH($A2394,'Smelter Look-up'!$E:$E,0)))</f>
        <v/>
      </c>
      <c r="D2394" s="213"/>
      <c r="E2394" s="211" t="str">
        <f aca="true">IF(ISERROR($V2394),"",OFFSET('Smelter Look-up'!$D$4,$V2394-4,0)&amp;"")</f>
        <v/>
      </c>
      <c r="F2394" s="214" t="str">
        <f aca="true">IF(ISERROR($V2394),"",OFFSET('Smelter Look-up'!$E$4,$V2394-4,0))</f>
        <v/>
      </c>
      <c r="G2394" s="214" t="str">
        <f aca="true">IF(C2394=$X$4,IF(ISERROR($V2394),"Enter smelter details","RMI"),IF(ISERROR($V2394),"",OFFSET('Smelter Look-up'!$F$4,$V2394-4,0)))</f>
        <v/>
      </c>
      <c r="H2394" s="215" t="str">
        <f aca="true">IF(ISERROR($V2394),"",OFFSET('Smelter Look-up'!$G$4,$V2394-4,0))</f>
        <v/>
      </c>
      <c r="I2394" s="216" t="str">
        <f aca="true">IF(ISERROR($V2394),"",OFFSET('Smelter Look-up'!$H$4,$V2394-4,0))</f>
        <v/>
      </c>
      <c r="J2394" s="216" t="str">
        <f aca="true">IF(ISERROR($V2394),"",OFFSET('Smelter Look-up'!$I$4,$V2394-4,0))</f>
        <v/>
      </c>
      <c r="K2394" s="217"/>
      <c r="L2394" s="217"/>
      <c r="M2394" s="217"/>
      <c r="N2394" s="217"/>
      <c r="O2394" s="217"/>
      <c r="P2394" s="218"/>
      <c r="Q2394" s="219"/>
      <c r="R2394" s="220" t="str">
        <f aca="true">IF(ISERROR($V2394),"",OFFSET('Smelter Look-up'!$C$4,$V2394-4,0)&amp;"")</f>
        <v/>
      </c>
      <c r="S2394" s="221" t="str">
        <f aca="true">IF(B2394="","",IF(ISERROR(MATCH($E2394,CL,0)),"Unknown",INDIRECT("'C'!$A$"&amp;MATCH($E2394,CL,0)+1)))</f>
        <v/>
      </c>
      <c r="T2394" s="221" t="str">
        <f aca="true">IF(B2394="","",IF(ISERROR(MATCH($J2394,SorP!$B$1:$B$6279,0)),"",INDIRECT("'SorP'!$A$"&amp;MATCH($S2394&amp;$J2394,SorP!C:C,0))))</f>
        <v/>
      </c>
      <c r="U2394" s="222"/>
      <c r="V2394" s="223" t="e">
        <f aca="false">IF(C2394="",NA(),IF(OR(C2394="Smelter not listed",C2394="Smelter not yet identified"),MATCH($B2394&amp;$D2394,'Smelter Look-up'!$J:$J,0),MATCH($B2394&amp;$C2394,'Smelter Look-up'!$J:$J,0)))</f>
        <v>#N/A</v>
      </c>
      <c r="X2394" s="179" t="n">
        <f aca="false">IF(AND(C2394="Smelter not listed",OR(LEN(D2394)=0,LEN(E2394)=0)),1,0)</f>
        <v>0</v>
      </c>
      <c r="AB2394" s="224" t="str">
        <f aca="false">B2394&amp;C2394</f>
        <v/>
      </c>
    </row>
    <row r="2395" s="179" customFormat="true" ht="20.25" hidden="false" customHeight="false" outlineLevel="0" collapsed="false">
      <c r="A2395" s="221"/>
      <c r="B2395" s="211" t="str">
        <f aca="false">IF(LEN(A2395)=0,"",INDEX('Smelter Look-up'!$A:$A,MATCH($A2395,'Smelter Look-up'!$E:$E,0)))</f>
        <v/>
      </c>
      <c r="C2395" s="212" t="str">
        <f aca="false">IF(LEN(A2395)=0,"",INDEX('Smelter Look-up'!$C:$C,MATCH($A2395,'Smelter Look-up'!$E:$E,0)))</f>
        <v/>
      </c>
      <c r="D2395" s="213"/>
      <c r="E2395" s="211" t="str">
        <f aca="true">IF(ISERROR($V2395),"",OFFSET('Smelter Look-up'!$D$4,$V2395-4,0)&amp;"")</f>
        <v/>
      </c>
      <c r="F2395" s="214" t="str">
        <f aca="true">IF(ISERROR($V2395),"",OFFSET('Smelter Look-up'!$E$4,$V2395-4,0))</f>
        <v/>
      </c>
      <c r="G2395" s="214" t="str">
        <f aca="true">IF(C2395=$X$4,IF(ISERROR($V2395),"Enter smelter details","RMI"),IF(ISERROR($V2395),"",OFFSET('Smelter Look-up'!$F$4,$V2395-4,0)))</f>
        <v/>
      </c>
      <c r="H2395" s="215" t="str">
        <f aca="true">IF(ISERROR($V2395),"",OFFSET('Smelter Look-up'!$G$4,$V2395-4,0))</f>
        <v/>
      </c>
      <c r="I2395" s="216" t="str">
        <f aca="true">IF(ISERROR($V2395),"",OFFSET('Smelter Look-up'!$H$4,$V2395-4,0))</f>
        <v/>
      </c>
      <c r="J2395" s="216" t="str">
        <f aca="true">IF(ISERROR($V2395),"",OFFSET('Smelter Look-up'!$I$4,$V2395-4,0))</f>
        <v/>
      </c>
      <c r="K2395" s="217"/>
      <c r="L2395" s="217"/>
      <c r="M2395" s="217"/>
      <c r="N2395" s="217"/>
      <c r="O2395" s="217"/>
      <c r="P2395" s="218"/>
      <c r="Q2395" s="219"/>
      <c r="R2395" s="220" t="str">
        <f aca="true">IF(ISERROR($V2395),"",OFFSET('Smelter Look-up'!$C$4,$V2395-4,0)&amp;"")</f>
        <v/>
      </c>
      <c r="S2395" s="221" t="str">
        <f aca="true">IF(B2395="","",IF(ISERROR(MATCH($E2395,CL,0)),"Unknown",INDIRECT("'C'!$A$"&amp;MATCH($E2395,CL,0)+1)))</f>
        <v/>
      </c>
      <c r="T2395" s="221" t="str">
        <f aca="true">IF(B2395="","",IF(ISERROR(MATCH($J2395,SorP!$B$1:$B$6279,0)),"",INDIRECT("'SorP'!$A$"&amp;MATCH($S2395&amp;$J2395,SorP!C:C,0))))</f>
        <v/>
      </c>
      <c r="U2395" s="222"/>
      <c r="V2395" s="223" t="e">
        <f aca="false">IF(C2395="",NA(),IF(OR(C2395="Smelter not listed",C2395="Smelter not yet identified"),MATCH($B2395&amp;$D2395,'Smelter Look-up'!$J:$J,0),MATCH($B2395&amp;$C2395,'Smelter Look-up'!$J:$J,0)))</f>
        <v>#N/A</v>
      </c>
      <c r="X2395" s="179" t="n">
        <f aca="false">IF(AND(C2395="Smelter not listed",OR(LEN(D2395)=0,LEN(E2395)=0)),1,0)</f>
        <v>0</v>
      </c>
      <c r="AB2395" s="224" t="str">
        <f aca="false">B2395&amp;C2395</f>
        <v/>
      </c>
    </row>
    <row r="2396" s="179" customFormat="true" ht="20.25" hidden="false" customHeight="false" outlineLevel="0" collapsed="false">
      <c r="A2396" s="221"/>
      <c r="B2396" s="211" t="str">
        <f aca="false">IF(LEN(A2396)=0,"",INDEX('Smelter Look-up'!$A:$A,MATCH($A2396,'Smelter Look-up'!$E:$E,0)))</f>
        <v/>
      </c>
      <c r="C2396" s="212" t="str">
        <f aca="false">IF(LEN(A2396)=0,"",INDEX('Smelter Look-up'!$C:$C,MATCH($A2396,'Smelter Look-up'!$E:$E,0)))</f>
        <v/>
      </c>
      <c r="D2396" s="213"/>
      <c r="E2396" s="211" t="str">
        <f aca="true">IF(ISERROR($V2396),"",OFFSET('Smelter Look-up'!$D$4,$V2396-4,0)&amp;"")</f>
        <v/>
      </c>
      <c r="F2396" s="214" t="str">
        <f aca="true">IF(ISERROR($V2396),"",OFFSET('Smelter Look-up'!$E$4,$V2396-4,0))</f>
        <v/>
      </c>
      <c r="G2396" s="214" t="str">
        <f aca="true">IF(C2396=$X$4,IF(ISERROR($V2396),"Enter smelter details","RMI"),IF(ISERROR($V2396),"",OFFSET('Smelter Look-up'!$F$4,$V2396-4,0)))</f>
        <v/>
      </c>
      <c r="H2396" s="215" t="str">
        <f aca="true">IF(ISERROR($V2396),"",OFFSET('Smelter Look-up'!$G$4,$V2396-4,0))</f>
        <v/>
      </c>
      <c r="I2396" s="216" t="str">
        <f aca="true">IF(ISERROR($V2396),"",OFFSET('Smelter Look-up'!$H$4,$V2396-4,0))</f>
        <v/>
      </c>
      <c r="J2396" s="216" t="str">
        <f aca="true">IF(ISERROR($V2396),"",OFFSET('Smelter Look-up'!$I$4,$V2396-4,0))</f>
        <v/>
      </c>
      <c r="K2396" s="217"/>
      <c r="L2396" s="217"/>
      <c r="M2396" s="217"/>
      <c r="N2396" s="217"/>
      <c r="O2396" s="217"/>
      <c r="P2396" s="218"/>
      <c r="Q2396" s="219"/>
      <c r="R2396" s="220" t="str">
        <f aca="true">IF(ISERROR($V2396),"",OFFSET('Smelter Look-up'!$C$4,$V2396-4,0)&amp;"")</f>
        <v/>
      </c>
      <c r="S2396" s="221" t="str">
        <f aca="true">IF(B2396="","",IF(ISERROR(MATCH($E2396,CL,0)),"Unknown",INDIRECT("'C'!$A$"&amp;MATCH($E2396,CL,0)+1)))</f>
        <v/>
      </c>
      <c r="T2396" s="221" t="str">
        <f aca="true">IF(B2396="","",IF(ISERROR(MATCH($J2396,SorP!$B$1:$B$6279,0)),"",INDIRECT("'SorP'!$A$"&amp;MATCH($S2396&amp;$J2396,SorP!C:C,0))))</f>
        <v/>
      </c>
      <c r="U2396" s="222"/>
      <c r="V2396" s="223" t="e">
        <f aca="false">IF(C2396="",NA(),IF(OR(C2396="Smelter not listed",C2396="Smelter not yet identified"),MATCH($B2396&amp;$D2396,'Smelter Look-up'!$J:$J,0),MATCH($B2396&amp;$C2396,'Smelter Look-up'!$J:$J,0)))</f>
        <v>#N/A</v>
      </c>
      <c r="X2396" s="179" t="n">
        <f aca="false">IF(AND(C2396="Smelter not listed",OR(LEN(D2396)=0,LEN(E2396)=0)),1,0)</f>
        <v>0</v>
      </c>
      <c r="AB2396" s="224" t="str">
        <f aca="false">B2396&amp;C2396</f>
        <v/>
      </c>
    </row>
    <row r="2397" s="179" customFormat="true" ht="20.25" hidden="false" customHeight="false" outlineLevel="0" collapsed="false">
      <c r="A2397" s="221"/>
      <c r="B2397" s="211" t="str">
        <f aca="false">IF(LEN(A2397)=0,"",INDEX('Smelter Look-up'!$A:$A,MATCH($A2397,'Smelter Look-up'!$E:$E,0)))</f>
        <v/>
      </c>
      <c r="C2397" s="212" t="str">
        <f aca="false">IF(LEN(A2397)=0,"",INDEX('Smelter Look-up'!$C:$C,MATCH($A2397,'Smelter Look-up'!$E:$E,0)))</f>
        <v/>
      </c>
      <c r="D2397" s="213"/>
      <c r="E2397" s="211" t="str">
        <f aca="true">IF(ISERROR($V2397),"",OFFSET('Smelter Look-up'!$D$4,$V2397-4,0)&amp;"")</f>
        <v/>
      </c>
      <c r="F2397" s="214" t="str">
        <f aca="true">IF(ISERROR($V2397),"",OFFSET('Smelter Look-up'!$E$4,$V2397-4,0))</f>
        <v/>
      </c>
      <c r="G2397" s="214" t="str">
        <f aca="true">IF(C2397=$X$4,IF(ISERROR($V2397),"Enter smelter details","RMI"),IF(ISERROR($V2397),"",OFFSET('Smelter Look-up'!$F$4,$V2397-4,0)))</f>
        <v/>
      </c>
      <c r="H2397" s="215" t="str">
        <f aca="true">IF(ISERROR($V2397),"",OFFSET('Smelter Look-up'!$G$4,$V2397-4,0))</f>
        <v/>
      </c>
      <c r="I2397" s="216" t="str">
        <f aca="true">IF(ISERROR($V2397),"",OFFSET('Smelter Look-up'!$H$4,$V2397-4,0))</f>
        <v/>
      </c>
      <c r="J2397" s="216" t="str">
        <f aca="true">IF(ISERROR($V2397),"",OFFSET('Smelter Look-up'!$I$4,$V2397-4,0))</f>
        <v/>
      </c>
      <c r="K2397" s="217"/>
      <c r="L2397" s="217"/>
      <c r="M2397" s="217"/>
      <c r="N2397" s="217"/>
      <c r="O2397" s="217"/>
      <c r="P2397" s="218"/>
      <c r="Q2397" s="219"/>
      <c r="R2397" s="220" t="str">
        <f aca="true">IF(ISERROR($V2397),"",OFFSET('Smelter Look-up'!$C$4,$V2397-4,0)&amp;"")</f>
        <v/>
      </c>
      <c r="S2397" s="221" t="str">
        <f aca="true">IF(B2397="","",IF(ISERROR(MATCH($E2397,CL,0)),"Unknown",INDIRECT("'C'!$A$"&amp;MATCH($E2397,CL,0)+1)))</f>
        <v/>
      </c>
      <c r="T2397" s="221" t="str">
        <f aca="true">IF(B2397="","",IF(ISERROR(MATCH($J2397,SorP!$B$1:$B$6279,0)),"",INDIRECT("'SorP'!$A$"&amp;MATCH($S2397&amp;$J2397,SorP!C:C,0))))</f>
        <v/>
      </c>
      <c r="U2397" s="222"/>
      <c r="V2397" s="223" t="e">
        <f aca="false">IF(C2397="",NA(),IF(OR(C2397="Smelter not listed",C2397="Smelter not yet identified"),MATCH($B2397&amp;$D2397,'Smelter Look-up'!$J:$J,0),MATCH($B2397&amp;$C2397,'Smelter Look-up'!$J:$J,0)))</f>
        <v>#N/A</v>
      </c>
      <c r="X2397" s="179" t="n">
        <f aca="false">IF(AND(C2397="Smelter not listed",OR(LEN(D2397)=0,LEN(E2397)=0)),1,0)</f>
        <v>0</v>
      </c>
      <c r="AB2397" s="224" t="str">
        <f aca="false">B2397&amp;C2397</f>
        <v/>
      </c>
    </row>
    <row r="2398" s="179" customFormat="true" ht="20.25" hidden="false" customHeight="false" outlineLevel="0" collapsed="false">
      <c r="A2398" s="221"/>
      <c r="B2398" s="211" t="str">
        <f aca="false">IF(LEN(A2398)=0,"",INDEX('Smelter Look-up'!$A:$A,MATCH($A2398,'Smelter Look-up'!$E:$E,0)))</f>
        <v/>
      </c>
      <c r="C2398" s="212" t="str">
        <f aca="false">IF(LEN(A2398)=0,"",INDEX('Smelter Look-up'!$C:$C,MATCH($A2398,'Smelter Look-up'!$E:$E,0)))</f>
        <v/>
      </c>
      <c r="D2398" s="213"/>
      <c r="E2398" s="211" t="str">
        <f aca="true">IF(ISERROR($V2398),"",OFFSET('Smelter Look-up'!$D$4,$V2398-4,0)&amp;"")</f>
        <v/>
      </c>
      <c r="F2398" s="214" t="str">
        <f aca="true">IF(ISERROR($V2398),"",OFFSET('Smelter Look-up'!$E$4,$V2398-4,0))</f>
        <v/>
      </c>
      <c r="G2398" s="214" t="str">
        <f aca="true">IF(C2398=$X$4,IF(ISERROR($V2398),"Enter smelter details","RMI"),IF(ISERROR($V2398),"",OFFSET('Smelter Look-up'!$F$4,$V2398-4,0)))</f>
        <v/>
      </c>
      <c r="H2398" s="215" t="str">
        <f aca="true">IF(ISERROR($V2398),"",OFFSET('Smelter Look-up'!$G$4,$V2398-4,0))</f>
        <v/>
      </c>
      <c r="I2398" s="216" t="str">
        <f aca="true">IF(ISERROR($V2398),"",OFFSET('Smelter Look-up'!$H$4,$V2398-4,0))</f>
        <v/>
      </c>
      <c r="J2398" s="216" t="str">
        <f aca="true">IF(ISERROR($V2398),"",OFFSET('Smelter Look-up'!$I$4,$V2398-4,0))</f>
        <v/>
      </c>
      <c r="K2398" s="217"/>
      <c r="L2398" s="217"/>
      <c r="M2398" s="217"/>
      <c r="N2398" s="217"/>
      <c r="O2398" s="217"/>
      <c r="P2398" s="218"/>
      <c r="Q2398" s="219"/>
      <c r="R2398" s="220" t="str">
        <f aca="true">IF(ISERROR($V2398),"",OFFSET('Smelter Look-up'!$C$4,$V2398-4,0)&amp;"")</f>
        <v/>
      </c>
      <c r="S2398" s="221" t="str">
        <f aca="true">IF(B2398="","",IF(ISERROR(MATCH($E2398,CL,0)),"Unknown",INDIRECT("'C'!$A$"&amp;MATCH($E2398,CL,0)+1)))</f>
        <v/>
      </c>
      <c r="T2398" s="221" t="str">
        <f aca="true">IF(B2398="","",IF(ISERROR(MATCH($J2398,SorP!$B$1:$B$6279,0)),"",INDIRECT("'SorP'!$A$"&amp;MATCH($S2398&amp;$J2398,SorP!C:C,0))))</f>
        <v/>
      </c>
      <c r="U2398" s="222"/>
      <c r="V2398" s="223" t="e">
        <f aca="false">IF(C2398="",NA(),IF(OR(C2398="Smelter not listed",C2398="Smelter not yet identified"),MATCH($B2398&amp;$D2398,'Smelter Look-up'!$J:$J,0),MATCH($B2398&amp;$C2398,'Smelter Look-up'!$J:$J,0)))</f>
        <v>#N/A</v>
      </c>
      <c r="X2398" s="179" t="n">
        <f aca="false">IF(AND(C2398="Smelter not listed",OR(LEN(D2398)=0,LEN(E2398)=0)),1,0)</f>
        <v>0</v>
      </c>
      <c r="AB2398" s="224" t="str">
        <f aca="false">B2398&amp;C2398</f>
        <v/>
      </c>
    </row>
    <row r="2399" s="179" customFormat="true" ht="20.25" hidden="false" customHeight="false" outlineLevel="0" collapsed="false">
      <c r="A2399" s="221"/>
      <c r="B2399" s="211" t="str">
        <f aca="false">IF(LEN(A2399)=0,"",INDEX('Smelter Look-up'!$A:$A,MATCH($A2399,'Smelter Look-up'!$E:$E,0)))</f>
        <v/>
      </c>
      <c r="C2399" s="212" t="str">
        <f aca="false">IF(LEN(A2399)=0,"",INDEX('Smelter Look-up'!$C:$C,MATCH($A2399,'Smelter Look-up'!$E:$E,0)))</f>
        <v/>
      </c>
      <c r="D2399" s="213"/>
      <c r="E2399" s="211" t="str">
        <f aca="true">IF(ISERROR($V2399),"",OFFSET('Smelter Look-up'!$D$4,$V2399-4,0)&amp;"")</f>
        <v/>
      </c>
      <c r="F2399" s="214" t="str">
        <f aca="true">IF(ISERROR($V2399),"",OFFSET('Smelter Look-up'!$E$4,$V2399-4,0))</f>
        <v/>
      </c>
      <c r="G2399" s="214" t="str">
        <f aca="true">IF(C2399=$X$4,IF(ISERROR($V2399),"Enter smelter details","RMI"),IF(ISERROR($V2399),"",OFFSET('Smelter Look-up'!$F$4,$V2399-4,0)))</f>
        <v/>
      </c>
      <c r="H2399" s="215" t="str">
        <f aca="true">IF(ISERROR($V2399),"",OFFSET('Smelter Look-up'!$G$4,$V2399-4,0))</f>
        <v/>
      </c>
      <c r="I2399" s="216" t="str">
        <f aca="true">IF(ISERROR($V2399),"",OFFSET('Smelter Look-up'!$H$4,$V2399-4,0))</f>
        <v/>
      </c>
      <c r="J2399" s="216" t="str">
        <f aca="true">IF(ISERROR($V2399),"",OFFSET('Smelter Look-up'!$I$4,$V2399-4,0))</f>
        <v/>
      </c>
      <c r="K2399" s="217"/>
      <c r="L2399" s="217"/>
      <c r="M2399" s="217"/>
      <c r="N2399" s="217"/>
      <c r="O2399" s="217"/>
      <c r="P2399" s="218"/>
      <c r="Q2399" s="219"/>
      <c r="R2399" s="220" t="str">
        <f aca="true">IF(ISERROR($V2399),"",OFFSET('Smelter Look-up'!$C$4,$V2399-4,0)&amp;"")</f>
        <v/>
      </c>
      <c r="S2399" s="221" t="str">
        <f aca="true">IF(B2399="","",IF(ISERROR(MATCH($E2399,CL,0)),"Unknown",INDIRECT("'C'!$A$"&amp;MATCH($E2399,CL,0)+1)))</f>
        <v/>
      </c>
      <c r="T2399" s="221" t="str">
        <f aca="true">IF(B2399="","",IF(ISERROR(MATCH($J2399,SorP!$B$1:$B$6279,0)),"",INDIRECT("'SorP'!$A$"&amp;MATCH($S2399&amp;$J2399,SorP!C:C,0))))</f>
        <v/>
      </c>
      <c r="U2399" s="222"/>
      <c r="V2399" s="223" t="e">
        <f aca="false">IF(C2399="",NA(),IF(OR(C2399="Smelter not listed",C2399="Smelter not yet identified"),MATCH($B2399&amp;$D2399,'Smelter Look-up'!$J:$J,0),MATCH($B2399&amp;$C2399,'Smelter Look-up'!$J:$J,0)))</f>
        <v>#N/A</v>
      </c>
      <c r="X2399" s="179" t="n">
        <f aca="false">IF(AND(C2399="Smelter not listed",OR(LEN(D2399)=0,LEN(E2399)=0)),1,0)</f>
        <v>0</v>
      </c>
      <c r="AB2399" s="224" t="str">
        <f aca="false">B2399&amp;C2399</f>
        <v/>
      </c>
    </row>
    <row r="2400" s="179" customFormat="true" ht="20.25" hidden="false" customHeight="false" outlineLevel="0" collapsed="false">
      <c r="A2400" s="221"/>
      <c r="B2400" s="211" t="str">
        <f aca="false">IF(LEN(A2400)=0,"",INDEX('Smelter Look-up'!$A:$A,MATCH($A2400,'Smelter Look-up'!$E:$E,0)))</f>
        <v/>
      </c>
      <c r="C2400" s="212" t="str">
        <f aca="false">IF(LEN(A2400)=0,"",INDEX('Smelter Look-up'!$C:$C,MATCH($A2400,'Smelter Look-up'!$E:$E,0)))</f>
        <v/>
      </c>
      <c r="D2400" s="213"/>
      <c r="E2400" s="211" t="str">
        <f aca="true">IF(ISERROR($V2400),"",OFFSET('Smelter Look-up'!$D$4,$V2400-4,0)&amp;"")</f>
        <v/>
      </c>
      <c r="F2400" s="214" t="str">
        <f aca="true">IF(ISERROR($V2400),"",OFFSET('Smelter Look-up'!$E$4,$V2400-4,0))</f>
        <v/>
      </c>
      <c r="G2400" s="214" t="str">
        <f aca="true">IF(C2400=$X$4,IF(ISERROR($V2400),"Enter smelter details","RMI"),IF(ISERROR($V2400),"",OFFSET('Smelter Look-up'!$F$4,$V2400-4,0)))</f>
        <v/>
      </c>
      <c r="H2400" s="215" t="str">
        <f aca="true">IF(ISERROR($V2400),"",OFFSET('Smelter Look-up'!$G$4,$V2400-4,0))</f>
        <v/>
      </c>
      <c r="I2400" s="216" t="str">
        <f aca="true">IF(ISERROR($V2400),"",OFFSET('Smelter Look-up'!$H$4,$V2400-4,0))</f>
        <v/>
      </c>
      <c r="J2400" s="216" t="str">
        <f aca="true">IF(ISERROR($V2400),"",OFFSET('Smelter Look-up'!$I$4,$V2400-4,0))</f>
        <v/>
      </c>
      <c r="K2400" s="217"/>
      <c r="L2400" s="217"/>
      <c r="M2400" s="217"/>
      <c r="N2400" s="217"/>
      <c r="O2400" s="217"/>
      <c r="P2400" s="218"/>
      <c r="Q2400" s="219"/>
      <c r="R2400" s="220" t="str">
        <f aca="true">IF(ISERROR($V2400),"",OFFSET('Smelter Look-up'!$C$4,$V2400-4,0)&amp;"")</f>
        <v/>
      </c>
      <c r="S2400" s="221" t="str">
        <f aca="true">IF(B2400="","",IF(ISERROR(MATCH($E2400,CL,0)),"Unknown",INDIRECT("'C'!$A$"&amp;MATCH($E2400,CL,0)+1)))</f>
        <v/>
      </c>
      <c r="T2400" s="221" t="str">
        <f aca="true">IF(B2400="","",IF(ISERROR(MATCH($J2400,SorP!$B$1:$B$6279,0)),"",INDIRECT("'SorP'!$A$"&amp;MATCH($S2400&amp;$J2400,SorP!C:C,0))))</f>
        <v/>
      </c>
      <c r="U2400" s="222"/>
      <c r="V2400" s="223" t="e">
        <f aca="false">IF(C2400="",NA(),IF(OR(C2400="Smelter not listed",C2400="Smelter not yet identified"),MATCH($B2400&amp;$D2400,'Smelter Look-up'!$J:$J,0),MATCH($B2400&amp;$C2400,'Smelter Look-up'!$J:$J,0)))</f>
        <v>#N/A</v>
      </c>
      <c r="X2400" s="179" t="n">
        <f aca="false">IF(AND(C2400="Smelter not listed",OR(LEN(D2400)=0,LEN(E2400)=0)),1,0)</f>
        <v>0</v>
      </c>
      <c r="AB2400" s="224" t="str">
        <f aca="false">B2400&amp;C2400</f>
        <v/>
      </c>
    </row>
    <row r="2401" s="179" customFormat="true" ht="20.25" hidden="false" customHeight="false" outlineLevel="0" collapsed="false">
      <c r="A2401" s="221"/>
      <c r="B2401" s="211" t="str">
        <f aca="false">IF(LEN(A2401)=0,"",INDEX('Smelter Look-up'!$A:$A,MATCH($A2401,'Smelter Look-up'!$E:$E,0)))</f>
        <v/>
      </c>
      <c r="C2401" s="212" t="str">
        <f aca="false">IF(LEN(A2401)=0,"",INDEX('Smelter Look-up'!$C:$C,MATCH($A2401,'Smelter Look-up'!$E:$E,0)))</f>
        <v/>
      </c>
      <c r="D2401" s="213"/>
      <c r="E2401" s="211" t="str">
        <f aca="true">IF(ISERROR($V2401),"",OFFSET('Smelter Look-up'!$D$4,$V2401-4,0)&amp;"")</f>
        <v/>
      </c>
      <c r="F2401" s="214" t="str">
        <f aca="true">IF(ISERROR($V2401),"",OFFSET('Smelter Look-up'!$E$4,$V2401-4,0))</f>
        <v/>
      </c>
      <c r="G2401" s="214" t="str">
        <f aca="true">IF(C2401=$X$4,IF(ISERROR($V2401),"Enter smelter details","RMI"),IF(ISERROR($V2401),"",OFFSET('Smelter Look-up'!$F$4,$V2401-4,0)))</f>
        <v/>
      </c>
      <c r="H2401" s="215" t="str">
        <f aca="true">IF(ISERROR($V2401),"",OFFSET('Smelter Look-up'!$G$4,$V2401-4,0))</f>
        <v/>
      </c>
      <c r="I2401" s="216" t="str">
        <f aca="true">IF(ISERROR($V2401),"",OFFSET('Smelter Look-up'!$H$4,$V2401-4,0))</f>
        <v/>
      </c>
      <c r="J2401" s="216" t="str">
        <f aca="true">IF(ISERROR($V2401),"",OFFSET('Smelter Look-up'!$I$4,$V2401-4,0))</f>
        <v/>
      </c>
      <c r="K2401" s="217"/>
      <c r="L2401" s="217"/>
      <c r="M2401" s="217"/>
      <c r="N2401" s="217"/>
      <c r="O2401" s="217"/>
      <c r="P2401" s="218"/>
      <c r="Q2401" s="219"/>
      <c r="R2401" s="220" t="str">
        <f aca="true">IF(ISERROR($V2401),"",OFFSET('Smelter Look-up'!$C$4,$V2401-4,0)&amp;"")</f>
        <v/>
      </c>
      <c r="S2401" s="221" t="str">
        <f aca="true">IF(B2401="","",IF(ISERROR(MATCH($E2401,CL,0)),"Unknown",INDIRECT("'C'!$A$"&amp;MATCH($E2401,CL,0)+1)))</f>
        <v/>
      </c>
      <c r="T2401" s="221" t="str">
        <f aca="true">IF(B2401="","",IF(ISERROR(MATCH($J2401,SorP!$B$1:$B$6279,0)),"",INDIRECT("'SorP'!$A$"&amp;MATCH($S2401&amp;$J2401,SorP!C:C,0))))</f>
        <v/>
      </c>
      <c r="U2401" s="222"/>
      <c r="V2401" s="223" t="e">
        <f aca="false">IF(C2401="",NA(),IF(OR(C2401="Smelter not listed",C2401="Smelter not yet identified"),MATCH($B2401&amp;$D2401,'Smelter Look-up'!$J:$J,0),MATCH($B2401&amp;$C2401,'Smelter Look-up'!$J:$J,0)))</f>
        <v>#N/A</v>
      </c>
      <c r="X2401" s="179" t="n">
        <f aca="false">IF(AND(C2401="Smelter not listed",OR(LEN(D2401)=0,LEN(E2401)=0)),1,0)</f>
        <v>0</v>
      </c>
      <c r="AB2401" s="224" t="str">
        <f aca="false">B2401&amp;C2401</f>
        <v/>
      </c>
    </row>
    <row r="2402" s="179" customFormat="true" ht="20.25" hidden="false" customHeight="false" outlineLevel="0" collapsed="false">
      <c r="A2402" s="221"/>
      <c r="B2402" s="211" t="str">
        <f aca="false">IF(LEN(A2402)=0,"",INDEX('Smelter Look-up'!$A:$A,MATCH($A2402,'Smelter Look-up'!$E:$E,0)))</f>
        <v/>
      </c>
      <c r="C2402" s="212" t="str">
        <f aca="false">IF(LEN(A2402)=0,"",INDEX('Smelter Look-up'!$C:$C,MATCH($A2402,'Smelter Look-up'!$E:$E,0)))</f>
        <v/>
      </c>
      <c r="D2402" s="213"/>
      <c r="E2402" s="211" t="str">
        <f aca="true">IF(ISERROR($V2402),"",OFFSET('Smelter Look-up'!$D$4,$V2402-4,0)&amp;"")</f>
        <v/>
      </c>
      <c r="F2402" s="214" t="str">
        <f aca="true">IF(ISERROR($V2402),"",OFFSET('Smelter Look-up'!$E$4,$V2402-4,0))</f>
        <v/>
      </c>
      <c r="G2402" s="214" t="str">
        <f aca="true">IF(C2402=$X$4,IF(ISERROR($V2402),"Enter smelter details","RMI"),IF(ISERROR($V2402),"",OFFSET('Smelter Look-up'!$F$4,$V2402-4,0)))</f>
        <v/>
      </c>
      <c r="H2402" s="215" t="str">
        <f aca="true">IF(ISERROR($V2402),"",OFFSET('Smelter Look-up'!$G$4,$V2402-4,0))</f>
        <v/>
      </c>
      <c r="I2402" s="216" t="str">
        <f aca="true">IF(ISERROR($V2402),"",OFFSET('Smelter Look-up'!$H$4,$V2402-4,0))</f>
        <v/>
      </c>
      <c r="J2402" s="216" t="str">
        <f aca="true">IF(ISERROR($V2402),"",OFFSET('Smelter Look-up'!$I$4,$V2402-4,0))</f>
        <v/>
      </c>
      <c r="K2402" s="217"/>
      <c r="L2402" s="217"/>
      <c r="M2402" s="217"/>
      <c r="N2402" s="217"/>
      <c r="O2402" s="217"/>
      <c r="P2402" s="218"/>
      <c r="Q2402" s="219"/>
      <c r="R2402" s="220" t="str">
        <f aca="true">IF(ISERROR($V2402),"",OFFSET('Smelter Look-up'!$C$4,$V2402-4,0)&amp;"")</f>
        <v/>
      </c>
      <c r="S2402" s="221" t="str">
        <f aca="true">IF(B2402="","",IF(ISERROR(MATCH($E2402,CL,0)),"Unknown",INDIRECT("'C'!$A$"&amp;MATCH($E2402,CL,0)+1)))</f>
        <v/>
      </c>
      <c r="T2402" s="221" t="str">
        <f aca="true">IF(B2402="","",IF(ISERROR(MATCH($J2402,SorP!$B$1:$B$6279,0)),"",INDIRECT("'SorP'!$A$"&amp;MATCH($S2402&amp;$J2402,SorP!C:C,0))))</f>
        <v/>
      </c>
      <c r="U2402" s="222"/>
      <c r="V2402" s="223" t="e">
        <f aca="false">IF(C2402="",NA(),IF(OR(C2402="Smelter not listed",C2402="Smelter not yet identified"),MATCH($B2402&amp;$D2402,'Smelter Look-up'!$J:$J,0),MATCH($B2402&amp;$C2402,'Smelter Look-up'!$J:$J,0)))</f>
        <v>#N/A</v>
      </c>
      <c r="X2402" s="179" t="n">
        <f aca="false">IF(AND(C2402="Smelter not listed",OR(LEN(D2402)=0,LEN(E2402)=0)),1,0)</f>
        <v>0</v>
      </c>
      <c r="AB2402" s="224" t="str">
        <f aca="false">B2402&amp;C2402</f>
        <v/>
      </c>
    </row>
    <row r="2403" s="179" customFormat="true" ht="20.25" hidden="false" customHeight="false" outlineLevel="0" collapsed="false">
      <c r="A2403" s="221"/>
      <c r="B2403" s="211" t="str">
        <f aca="false">IF(LEN(A2403)=0,"",INDEX('Smelter Look-up'!$A:$A,MATCH($A2403,'Smelter Look-up'!$E:$E,0)))</f>
        <v/>
      </c>
      <c r="C2403" s="212" t="str">
        <f aca="false">IF(LEN(A2403)=0,"",INDEX('Smelter Look-up'!$C:$C,MATCH($A2403,'Smelter Look-up'!$E:$E,0)))</f>
        <v/>
      </c>
      <c r="D2403" s="213"/>
      <c r="E2403" s="211" t="str">
        <f aca="true">IF(ISERROR($V2403),"",OFFSET('Smelter Look-up'!$D$4,$V2403-4,0)&amp;"")</f>
        <v/>
      </c>
      <c r="F2403" s="214" t="str">
        <f aca="true">IF(ISERROR($V2403),"",OFFSET('Smelter Look-up'!$E$4,$V2403-4,0))</f>
        <v/>
      </c>
      <c r="G2403" s="214" t="str">
        <f aca="true">IF(C2403=$X$4,IF(ISERROR($V2403),"Enter smelter details","RMI"),IF(ISERROR($V2403),"",OFFSET('Smelter Look-up'!$F$4,$V2403-4,0)))</f>
        <v/>
      </c>
      <c r="H2403" s="215" t="str">
        <f aca="true">IF(ISERROR($V2403),"",OFFSET('Smelter Look-up'!$G$4,$V2403-4,0))</f>
        <v/>
      </c>
      <c r="I2403" s="216" t="str">
        <f aca="true">IF(ISERROR($V2403),"",OFFSET('Smelter Look-up'!$H$4,$V2403-4,0))</f>
        <v/>
      </c>
      <c r="J2403" s="216" t="str">
        <f aca="true">IF(ISERROR($V2403),"",OFFSET('Smelter Look-up'!$I$4,$V2403-4,0))</f>
        <v/>
      </c>
      <c r="K2403" s="217"/>
      <c r="L2403" s="217"/>
      <c r="M2403" s="217"/>
      <c r="N2403" s="217"/>
      <c r="O2403" s="217"/>
      <c r="P2403" s="218"/>
      <c r="Q2403" s="219"/>
      <c r="R2403" s="220" t="str">
        <f aca="true">IF(ISERROR($V2403),"",OFFSET('Smelter Look-up'!$C$4,$V2403-4,0)&amp;"")</f>
        <v/>
      </c>
      <c r="S2403" s="221" t="str">
        <f aca="true">IF(B2403="","",IF(ISERROR(MATCH($E2403,CL,0)),"Unknown",INDIRECT("'C'!$A$"&amp;MATCH($E2403,CL,0)+1)))</f>
        <v/>
      </c>
      <c r="T2403" s="221" t="str">
        <f aca="true">IF(B2403="","",IF(ISERROR(MATCH($J2403,SorP!$B$1:$B$6279,0)),"",INDIRECT("'SorP'!$A$"&amp;MATCH($S2403&amp;$J2403,SorP!C:C,0))))</f>
        <v/>
      </c>
      <c r="U2403" s="222"/>
      <c r="V2403" s="223" t="e">
        <f aca="false">IF(C2403="",NA(),IF(OR(C2403="Smelter not listed",C2403="Smelter not yet identified"),MATCH($B2403&amp;$D2403,'Smelter Look-up'!$J:$J,0),MATCH($B2403&amp;$C2403,'Smelter Look-up'!$J:$J,0)))</f>
        <v>#N/A</v>
      </c>
      <c r="X2403" s="179" t="n">
        <f aca="false">IF(AND(C2403="Smelter not listed",OR(LEN(D2403)=0,LEN(E2403)=0)),1,0)</f>
        <v>0</v>
      </c>
      <c r="AB2403" s="224" t="str">
        <f aca="false">B2403&amp;C2403</f>
        <v/>
      </c>
    </row>
    <row r="2404" s="179" customFormat="true" ht="20.25" hidden="false" customHeight="false" outlineLevel="0" collapsed="false">
      <c r="A2404" s="221"/>
      <c r="B2404" s="211" t="str">
        <f aca="false">IF(LEN(A2404)=0,"",INDEX('Smelter Look-up'!$A:$A,MATCH($A2404,'Smelter Look-up'!$E:$E,0)))</f>
        <v/>
      </c>
      <c r="C2404" s="212" t="str">
        <f aca="false">IF(LEN(A2404)=0,"",INDEX('Smelter Look-up'!$C:$C,MATCH($A2404,'Smelter Look-up'!$E:$E,0)))</f>
        <v/>
      </c>
      <c r="D2404" s="213"/>
      <c r="E2404" s="211" t="str">
        <f aca="true">IF(ISERROR($V2404),"",OFFSET('Smelter Look-up'!$D$4,$V2404-4,0)&amp;"")</f>
        <v/>
      </c>
      <c r="F2404" s="214" t="str">
        <f aca="true">IF(ISERROR($V2404),"",OFFSET('Smelter Look-up'!$E$4,$V2404-4,0))</f>
        <v/>
      </c>
      <c r="G2404" s="214" t="str">
        <f aca="true">IF(C2404=$X$4,IF(ISERROR($V2404),"Enter smelter details","RMI"),IF(ISERROR($V2404),"",OFFSET('Smelter Look-up'!$F$4,$V2404-4,0)))</f>
        <v/>
      </c>
      <c r="H2404" s="215" t="str">
        <f aca="true">IF(ISERROR($V2404),"",OFFSET('Smelter Look-up'!$G$4,$V2404-4,0))</f>
        <v/>
      </c>
      <c r="I2404" s="216" t="str">
        <f aca="true">IF(ISERROR($V2404),"",OFFSET('Smelter Look-up'!$H$4,$V2404-4,0))</f>
        <v/>
      </c>
      <c r="J2404" s="216" t="str">
        <f aca="true">IF(ISERROR($V2404),"",OFFSET('Smelter Look-up'!$I$4,$V2404-4,0))</f>
        <v/>
      </c>
      <c r="K2404" s="217"/>
      <c r="L2404" s="217"/>
      <c r="M2404" s="217"/>
      <c r="N2404" s="217"/>
      <c r="O2404" s="217"/>
      <c r="P2404" s="218"/>
      <c r="Q2404" s="219"/>
      <c r="R2404" s="220" t="str">
        <f aca="true">IF(ISERROR($V2404),"",OFFSET('Smelter Look-up'!$C$4,$V2404-4,0)&amp;"")</f>
        <v/>
      </c>
      <c r="S2404" s="221" t="str">
        <f aca="true">IF(B2404="","",IF(ISERROR(MATCH($E2404,CL,0)),"Unknown",INDIRECT("'C'!$A$"&amp;MATCH($E2404,CL,0)+1)))</f>
        <v/>
      </c>
      <c r="T2404" s="221" t="str">
        <f aca="true">IF(B2404="","",IF(ISERROR(MATCH($J2404,SorP!$B$1:$B$6279,0)),"",INDIRECT("'SorP'!$A$"&amp;MATCH($S2404&amp;$J2404,SorP!C:C,0))))</f>
        <v/>
      </c>
      <c r="U2404" s="222"/>
      <c r="V2404" s="223" t="e">
        <f aca="false">IF(C2404="",NA(),IF(OR(C2404="Smelter not listed",C2404="Smelter not yet identified"),MATCH($B2404&amp;$D2404,'Smelter Look-up'!$J:$J,0),MATCH($B2404&amp;$C2404,'Smelter Look-up'!$J:$J,0)))</f>
        <v>#N/A</v>
      </c>
      <c r="X2404" s="179" t="n">
        <f aca="false">IF(AND(C2404="Smelter not listed",OR(LEN(D2404)=0,LEN(E2404)=0)),1,0)</f>
        <v>0</v>
      </c>
      <c r="AB2404" s="224" t="str">
        <f aca="false">B2404&amp;C2404</f>
        <v/>
      </c>
    </row>
    <row r="2405" s="179" customFormat="true" ht="20.25" hidden="false" customHeight="false" outlineLevel="0" collapsed="false">
      <c r="A2405" s="221"/>
      <c r="B2405" s="211" t="str">
        <f aca="false">IF(LEN(A2405)=0,"",INDEX('Smelter Look-up'!$A:$A,MATCH($A2405,'Smelter Look-up'!$E:$E,0)))</f>
        <v/>
      </c>
      <c r="C2405" s="212" t="str">
        <f aca="false">IF(LEN(A2405)=0,"",INDEX('Smelter Look-up'!$C:$C,MATCH($A2405,'Smelter Look-up'!$E:$E,0)))</f>
        <v/>
      </c>
      <c r="D2405" s="213"/>
      <c r="E2405" s="211" t="str">
        <f aca="true">IF(ISERROR($V2405),"",OFFSET('Smelter Look-up'!$D$4,$V2405-4,0)&amp;"")</f>
        <v/>
      </c>
      <c r="F2405" s="214" t="str">
        <f aca="true">IF(ISERROR($V2405),"",OFFSET('Smelter Look-up'!$E$4,$V2405-4,0))</f>
        <v/>
      </c>
      <c r="G2405" s="214" t="str">
        <f aca="true">IF(C2405=$X$4,IF(ISERROR($V2405),"Enter smelter details","RMI"),IF(ISERROR($V2405),"",OFFSET('Smelter Look-up'!$F$4,$V2405-4,0)))</f>
        <v/>
      </c>
      <c r="H2405" s="215" t="str">
        <f aca="true">IF(ISERROR($V2405),"",OFFSET('Smelter Look-up'!$G$4,$V2405-4,0))</f>
        <v/>
      </c>
      <c r="I2405" s="216" t="str">
        <f aca="true">IF(ISERROR($V2405),"",OFFSET('Smelter Look-up'!$H$4,$V2405-4,0))</f>
        <v/>
      </c>
      <c r="J2405" s="216" t="str">
        <f aca="true">IF(ISERROR($V2405),"",OFFSET('Smelter Look-up'!$I$4,$V2405-4,0))</f>
        <v/>
      </c>
      <c r="K2405" s="217"/>
      <c r="L2405" s="217"/>
      <c r="M2405" s="217"/>
      <c r="N2405" s="217"/>
      <c r="O2405" s="217"/>
      <c r="P2405" s="218"/>
      <c r="Q2405" s="219"/>
      <c r="R2405" s="220" t="str">
        <f aca="true">IF(ISERROR($V2405),"",OFFSET('Smelter Look-up'!$C$4,$V2405-4,0)&amp;"")</f>
        <v/>
      </c>
      <c r="S2405" s="221" t="str">
        <f aca="true">IF(B2405="","",IF(ISERROR(MATCH($E2405,CL,0)),"Unknown",INDIRECT("'C'!$A$"&amp;MATCH($E2405,CL,0)+1)))</f>
        <v/>
      </c>
      <c r="T2405" s="221" t="str">
        <f aca="true">IF(B2405="","",IF(ISERROR(MATCH($J2405,SorP!$B$1:$B$6279,0)),"",INDIRECT("'SorP'!$A$"&amp;MATCH($S2405&amp;$J2405,SorP!C:C,0))))</f>
        <v/>
      </c>
      <c r="U2405" s="222"/>
      <c r="V2405" s="223" t="e">
        <f aca="false">IF(C2405="",NA(),IF(OR(C2405="Smelter not listed",C2405="Smelter not yet identified"),MATCH($B2405&amp;$D2405,'Smelter Look-up'!$J:$J,0),MATCH($B2405&amp;$C2405,'Smelter Look-up'!$J:$J,0)))</f>
        <v>#N/A</v>
      </c>
      <c r="X2405" s="179" t="n">
        <f aca="false">IF(AND(C2405="Smelter not listed",OR(LEN(D2405)=0,LEN(E2405)=0)),1,0)</f>
        <v>0</v>
      </c>
      <c r="AB2405" s="224" t="str">
        <f aca="false">B2405&amp;C2405</f>
        <v/>
      </c>
    </row>
    <row r="2406" s="179" customFormat="true" ht="20.25" hidden="false" customHeight="false" outlineLevel="0" collapsed="false">
      <c r="A2406" s="221"/>
      <c r="B2406" s="211" t="str">
        <f aca="false">IF(LEN(A2406)=0,"",INDEX('Smelter Look-up'!$A:$A,MATCH($A2406,'Smelter Look-up'!$E:$E,0)))</f>
        <v/>
      </c>
      <c r="C2406" s="212" t="str">
        <f aca="false">IF(LEN(A2406)=0,"",INDEX('Smelter Look-up'!$C:$C,MATCH($A2406,'Smelter Look-up'!$E:$E,0)))</f>
        <v/>
      </c>
      <c r="D2406" s="213"/>
      <c r="E2406" s="211" t="str">
        <f aca="true">IF(ISERROR($V2406),"",OFFSET('Smelter Look-up'!$D$4,$V2406-4,0)&amp;"")</f>
        <v/>
      </c>
      <c r="F2406" s="214" t="str">
        <f aca="true">IF(ISERROR($V2406),"",OFFSET('Smelter Look-up'!$E$4,$V2406-4,0))</f>
        <v/>
      </c>
      <c r="G2406" s="214" t="str">
        <f aca="true">IF(C2406=$X$4,IF(ISERROR($V2406),"Enter smelter details","RMI"),IF(ISERROR($V2406),"",OFFSET('Smelter Look-up'!$F$4,$V2406-4,0)))</f>
        <v/>
      </c>
      <c r="H2406" s="215" t="str">
        <f aca="true">IF(ISERROR($V2406),"",OFFSET('Smelter Look-up'!$G$4,$V2406-4,0))</f>
        <v/>
      </c>
      <c r="I2406" s="216" t="str">
        <f aca="true">IF(ISERROR($V2406),"",OFFSET('Smelter Look-up'!$H$4,$V2406-4,0))</f>
        <v/>
      </c>
      <c r="J2406" s="216" t="str">
        <f aca="true">IF(ISERROR($V2406),"",OFFSET('Smelter Look-up'!$I$4,$V2406-4,0))</f>
        <v/>
      </c>
      <c r="K2406" s="217"/>
      <c r="L2406" s="217"/>
      <c r="M2406" s="217"/>
      <c r="N2406" s="217"/>
      <c r="O2406" s="217"/>
      <c r="P2406" s="218"/>
      <c r="Q2406" s="219"/>
      <c r="R2406" s="220" t="str">
        <f aca="true">IF(ISERROR($V2406),"",OFFSET('Smelter Look-up'!$C$4,$V2406-4,0)&amp;"")</f>
        <v/>
      </c>
      <c r="S2406" s="221" t="str">
        <f aca="true">IF(B2406="","",IF(ISERROR(MATCH($E2406,CL,0)),"Unknown",INDIRECT("'C'!$A$"&amp;MATCH($E2406,CL,0)+1)))</f>
        <v/>
      </c>
      <c r="T2406" s="221" t="str">
        <f aca="true">IF(B2406="","",IF(ISERROR(MATCH($J2406,SorP!$B$1:$B$6279,0)),"",INDIRECT("'SorP'!$A$"&amp;MATCH($S2406&amp;$J2406,SorP!C:C,0))))</f>
        <v/>
      </c>
      <c r="U2406" s="222"/>
      <c r="V2406" s="223" t="e">
        <f aca="false">IF(C2406="",NA(),IF(OR(C2406="Smelter not listed",C2406="Smelter not yet identified"),MATCH($B2406&amp;$D2406,'Smelter Look-up'!$J:$J,0),MATCH($B2406&amp;$C2406,'Smelter Look-up'!$J:$J,0)))</f>
        <v>#N/A</v>
      </c>
      <c r="X2406" s="179" t="n">
        <f aca="false">IF(AND(C2406="Smelter not listed",OR(LEN(D2406)=0,LEN(E2406)=0)),1,0)</f>
        <v>0</v>
      </c>
      <c r="AB2406" s="224" t="str">
        <f aca="false">B2406&amp;C2406</f>
        <v/>
      </c>
    </row>
    <row r="2407" s="179" customFormat="true" ht="20.25" hidden="false" customHeight="false" outlineLevel="0" collapsed="false">
      <c r="A2407" s="221"/>
      <c r="B2407" s="211" t="str">
        <f aca="false">IF(LEN(A2407)=0,"",INDEX('Smelter Look-up'!$A:$A,MATCH($A2407,'Smelter Look-up'!$E:$E,0)))</f>
        <v/>
      </c>
      <c r="C2407" s="212" t="str">
        <f aca="false">IF(LEN(A2407)=0,"",INDEX('Smelter Look-up'!$C:$C,MATCH($A2407,'Smelter Look-up'!$E:$E,0)))</f>
        <v/>
      </c>
      <c r="D2407" s="213"/>
      <c r="E2407" s="211" t="str">
        <f aca="true">IF(ISERROR($V2407),"",OFFSET('Smelter Look-up'!$D$4,$V2407-4,0)&amp;"")</f>
        <v/>
      </c>
      <c r="F2407" s="214" t="str">
        <f aca="true">IF(ISERROR($V2407),"",OFFSET('Smelter Look-up'!$E$4,$V2407-4,0))</f>
        <v/>
      </c>
      <c r="G2407" s="214" t="str">
        <f aca="true">IF(C2407=$X$4,IF(ISERROR($V2407),"Enter smelter details","RMI"),IF(ISERROR($V2407),"",OFFSET('Smelter Look-up'!$F$4,$V2407-4,0)))</f>
        <v/>
      </c>
      <c r="H2407" s="215" t="str">
        <f aca="true">IF(ISERROR($V2407),"",OFFSET('Smelter Look-up'!$G$4,$V2407-4,0))</f>
        <v/>
      </c>
      <c r="I2407" s="216" t="str">
        <f aca="true">IF(ISERROR($V2407),"",OFFSET('Smelter Look-up'!$H$4,$V2407-4,0))</f>
        <v/>
      </c>
      <c r="J2407" s="216" t="str">
        <f aca="true">IF(ISERROR($V2407),"",OFFSET('Smelter Look-up'!$I$4,$V2407-4,0))</f>
        <v/>
      </c>
      <c r="K2407" s="217"/>
      <c r="L2407" s="217"/>
      <c r="M2407" s="217"/>
      <c r="N2407" s="217"/>
      <c r="O2407" s="217"/>
      <c r="P2407" s="218"/>
      <c r="Q2407" s="219"/>
      <c r="R2407" s="220" t="str">
        <f aca="true">IF(ISERROR($V2407),"",OFFSET('Smelter Look-up'!$C$4,$V2407-4,0)&amp;"")</f>
        <v/>
      </c>
      <c r="S2407" s="221" t="str">
        <f aca="true">IF(B2407="","",IF(ISERROR(MATCH($E2407,CL,0)),"Unknown",INDIRECT("'C'!$A$"&amp;MATCH($E2407,CL,0)+1)))</f>
        <v/>
      </c>
      <c r="T2407" s="221" t="str">
        <f aca="true">IF(B2407="","",IF(ISERROR(MATCH($J2407,SorP!$B$1:$B$6279,0)),"",INDIRECT("'SorP'!$A$"&amp;MATCH($S2407&amp;$J2407,SorP!C:C,0))))</f>
        <v/>
      </c>
      <c r="U2407" s="222"/>
      <c r="V2407" s="223" t="e">
        <f aca="false">IF(C2407="",NA(),IF(OR(C2407="Smelter not listed",C2407="Smelter not yet identified"),MATCH($B2407&amp;$D2407,'Smelter Look-up'!$J:$J,0),MATCH($B2407&amp;$C2407,'Smelter Look-up'!$J:$J,0)))</f>
        <v>#N/A</v>
      </c>
      <c r="X2407" s="179" t="n">
        <f aca="false">IF(AND(C2407="Smelter not listed",OR(LEN(D2407)=0,LEN(E2407)=0)),1,0)</f>
        <v>0</v>
      </c>
      <c r="AB2407" s="224" t="str">
        <f aca="false">B2407&amp;C2407</f>
        <v/>
      </c>
    </row>
    <row r="2408" s="179" customFormat="true" ht="20.25" hidden="false" customHeight="false" outlineLevel="0" collapsed="false">
      <c r="A2408" s="221"/>
      <c r="B2408" s="211" t="str">
        <f aca="false">IF(LEN(A2408)=0,"",INDEX('Smelter Look-up'!$A:$A,MATCH($A2408,'Smelter Look-up'!$E:$E,0)))</f>
        <v/>
      </c>
      <c r="C2408" s="212" t="str">
        <f aca="false">IF(LEN(A2408)=0,"",INDEX('Smelter Look-up'!$C:$C,MATCH($A2408,'Smelter Look-up'!$E:$E,0)))</f>
        <v/>
      </c>
      <c r="D2408" s="213"/>
      <c r="E2408" s="211" t="str">
        <f aca="true">IF(ISERROR($V2408),"",OFFSET('Smelter Look-up'!$D$4,$V2408-4,0)&amp;"")</f>
        <v/>
      </c>
      <c r="F2408" s="214" t="str">
        <f aca="true">IF(ISERROR($V2408),"",OFFSET('Smelter Look-up'!$E$4,$V2408-4,0))</f>
        <v/>
      </c>
      <c r="G2408" s="214" t="str">
        <f aca="true">IF(C2408=$X$4,IF(ISERROR($V2408),"Enter smelter details","RMI"),IF(ISERROR($V2408),"",OFFSET('Smelter Look-up'!$F$4,$V2408-4,0)))</f>
        <v/>
      </c>
      <c r="H2408" s="215" t="str">
        <f aca="true">IF(ISERROR($V2408),"",OFFSET('Smelter Look-up'!$G$4,$V2408-4,0))</f>
        <v/>
      </c>
      <c r="I2408" s="216" t="str">
        <f aca="true">IF(ISERROR($V2408),"",OFFSET('Smelter Look-up'!$H$4,$V2408-4,0))</f>
        <v/>
      </c>
      <c r="J2408" s="216" t="str">
        <f aca="true">IF(ISERROR($V2408),"",OFFSET('Smelter Look-up'!$I$4,$V2408-4,0))</f>
        <v/>
      </c>
      <c r="K2408" s="217"/>
      <c r="L2408" s="217"/>
      <c r="M2408" s="217"/>
      <c r="N2408" s="217"/>
      <c r="O2408" s="217"/>
      <c r="P2408" s="218"/>
      <c r="Q2408" s="219"/>
      <c r="R2408" s="220" t="str">
        <f aca="true">IF(ISERROR($V2408),"",OFFSET('Smelter Look-up'!$C$4,$V2408-4,0)&amp;"")</f>
        <v/>
      </c>
      <c r="S2408" s="221" t="str">
        <f aca="true">IF(B2408="","",IF(ISERROR(MATCH($E2408,CL,0)),"Unknown",INDIRECT("'C'!$A$"&amp;MATCH($E2408,CL,0)+1)))</f>
        <v/>
      </c>
      <c r="T2408" s="221" t="str">
        <f aca="true">IF(B2408="","",IF(ISERROR(MATCH($J2408,SorP!$B$1:$B$6279,0)),"",INDIRECT("'SorP'!$A$"&amp;MATCH($S2408&amp;$J2408,SorP!C:C,0))))</f>
        <v/>
      </c>
      <c r="U2408" s="222"/>
      <c r="V2408" s="223" t="e">
        <f aca="false">IF(C2408="",NA(),IF(OR(C2408="Smelter not listed",C2408="Smelter not yet identified"),MATCH($B2408&amp;$D2408,'Smelter Look-up'!$J:$J,0),MATCH($B2408&amp;$C2408,'Smelter Look-up'!$J:$J,0)))</f>
        <v>#N/A</v>
      </c>
      <c r="X2408" s="179" t="n">
        <f aca="false">IF(AND(C2408="Smelter not listed",OR(LEN(D2408)=0,LEN(E2408)=0)),1,0)</f>
        <v>0</v>
      </c>
      <c r="AB2408" s="224" t="str">
        <f aca="false">B2408&amp;C2408</f>
        <v/>
      </c>
    </row>
    <row r="2409" s="179" customFormat="true" ht="20.25" hidden="false" customHeight="false" outlineLevel="0" collapsed="false">
      <c r="A2409" s="221"/>
      <c r="B2409" s="211" t="str">
        <f aca="false">IF(LEN(A2409)=0,"",INDEX('Smelter Look-up'!$A:$A,MATCH($A2409,'Smelter Look-up'!$E:$E,0)))</f>
        <v/>
      </c>
      <c r="C2409" s="212" t="str">
        <f aca="false">IF(LEN(A2409)=0,"",INDEX('Smelter Look-up'!$C:$C,MATCH($A2409,'Smelter Look-up'!$E:$E,0)))</f>
        <v/>
      </c>
      <c r="D2409" s="213"/>
      <c r="E2409" s="211" t="str">
        <f aca="true">IF(ISERROR($V2409),"",OFFSET('Smelter Look-up'!$D$4,$V2409-4,0)&amp;"")</f>
        <v/>
      </c>
      <c r="F2409" s="214" t="str">
        <f aca="true">IF(ISERROR($V2409),"",OFFSET('Smelter Look-up'!$E$4,$V2409-4,0))</f>
        <v/>
      </c>
      <c r="G2409" s="214" t="str">
        <f aca="true">IF(C2409=$X$4,IF(ISERROR($V2409),"Enter smelter details","RMI"),IF(ISERROR($V2409),"",OFFSET('Smelter Look-up'!$F$4,$V2409-4,0)))</f>
        <v/>
      </c>
      <c r="H2409" s="215" t="str">
        <f aca="true">IF(ISERROR($V2409),"",OFFSET('Smelter Look-up'!$G$4,$V2409-4,0))</f>
        <v/>
      </c>
      <c r="I2409" s="216" t="str">
        <f aca="true">IF(ISERROR($V2409),"",OFFSET('Smelter Look-up'!$H$4,$V2409-4,0))</f>
        <v/>
      </c>
      <c r="J2409" s="216" t="str">
        <f aca="true">IF(ISERROR($V2409),"",OFFSET('Smelter Look-up'!$I$4,$V2409-4,0))</f>
        <v/>
      </c>
      <c r="K2409" s="217"/>
      <c r="L2409" s="217"/>
      <c r="M2409" s="217"/>
      <c r="N2409" s="217"/>
      <c r="O2409" s="217"/>
      <c r="P2409" s="218"/>
      <c r="Q2409" s="219"/>
      <c r="R2409" s="220" t="str">
        <f aca="true">IF(ISERROR($V2409),"",OFFSET('Smelter Look-up'!$C$4,$V2409-4,0)&amp;"")</f>
        <v/>
      </c>
      <c r="S2409" s="221" t="str">
        <f aca="true">IF(B2409="","",IF(ISERROR(MATCH($E2409,CL,0)),"Unknown",INDIRECT("'C'!$A$"&amp;MATCH($E2409,CL,0)+1)))</f>
        <v/>
      </c>
      <c r="T2409" s="221" t="str">
        <f aca="true">IF(B2409="","",IF(ISERROR(MATCH($J2409,SorP!$B$1:$B$6279,0)),"",INDIRECT("'SorP'!$A$"&amp;MATCH($S2409&amp;$J2409,SorP!C:C,0))))</f>
        <v/>
      </c>
      <c r="U2409" s="222"/>
      <c r="V2409" s="223" t="e">
        <f aca="false">IF(C2409="",NA(),IF(OR(C2409="Smelter not listed",C2409="Smelter not yet identified"),MATCH($B2409&amp;$D2409,'Smelter Look-up'!$J:$J,0),MATCH($B2409&amp;$C2409,'Smelter Look-up'!$J:$J,0)))</f>
        <v>#N/A</v>
      </c>
      <c r="X2409" s="179" t="n">
        <f aca="false">IF(AND(C2409="Smelter not listed",OR(LEN(D2409)=0,LEN(E2409)=0)),1,0)</f>
        <v>0</v>
      </c>
      <c r="AB2409" s="224" t="str">
        <f aca="false">B2409&amp;C2409</f>
        <v/>
      </c>
    </row>
    <row r="2410" s="179" customFormat="true" ht="20.25" hidden="false" customHeight="false" outlineLevel="0" collapsed="false">
      <c r="A2410" s="221"/>
      <c r="B2410" s="211" t="str">
        <f aca="false">IF(LEN(A2410)=0,"",INDEX('Smelter Look-up'!$A:$A,MATCH($A2410,'Smelter Look-up'!$E:$E,0)))</f>
        <v/>
      </c>
      <c r="C2410" s="212" t="str">
        <f aca="false">IF(LEN(A2410)=0,"",INDEX('Smelter Look-up'!$C:$C,MATCH($A2410,'Smelter Look-up'!$E:$E,0)))</f>
        <v/>
      </c>
      <c r="D2410" s="213"/>
      <c r="E2410" s="211" t="str">
        <f aca="true">IF(ISERROR($V2410),"",OFFSET('Smelter Look-up'!$D$4,$V2410-4,0)&amp;"")</f>
        <v/>
      </c>
      <c r="F2410" s="214" t="str">
        <f aca="true">IF(ISERROR($V2410),"",OFFSET('Smelter Look-up'!$E$4,$V2410-4,0))</f>
        <v/>
      </c>
      <c r="G2410" s="214" t="str">
        <f aca="true">IF(C2410=$X$4,IF(ISERROR($V2410),"Enter smelter details","RMI"),IF(ISERROR($V2410),"",OFFSET('Smelter Look-up'!$F$4,$V2410-4,0)))</f>
        <v/>
      </c>
      <c r="H2410" s="215" t="str">
        <f aca="true">IF(ISERROR($V2410),"",OFFSET('Smelter Look-up'!$G$4,$V2410-4,0))</f>
        <v/>
      </c>
      <c r="I2410" s="216" t="str">
        <f aca="true">IF(ISERROR($V2410),"",OFFSET('Smelter Look-up'!$H$4,$V2410-4,0))</f>
        <v/>
      </c>
      <c r="J2410" s="216" t="str">
        <f aca="true">IF(ISERROR($V2410),"",OFFSET('Smelter Look-up'!$I$4,$V2410-4,0))</f>
        <v/>
      </c>
      <c r="K2410" s="217"/>
      <c r="L2410" s="217"/>
      <c r="M2410" s="217"/>
      <c r="N2410" s="217"/>
      <c r="O2410" s="217"/>
      <c r="P2410" s="218"/>
      <c r="Q2410" s="219"/>
      <c r="R2410" s="220" t="str">
        <f aca="true">IF(ISERROR($V2410),"",OFFSET('Smelter Look-up'!$C$4,$V2410-4,0)&amp;"")</f>
        <v/>
      </c>
      <c r="S2410" s="221" t="str">
        <f aca="true">IF(B2410="","",IF(ISERROR(MATCH($E2410,CL,0)),"Unknown",INDIRECT("'C'!$A$"&amp;MATCH($E2410,CL,0)+1)))</f>
        <v/>
      </c>
      <c r="T2410" s="221" t="str">
        <f aca="true">IF(B2410="","",IF(ISERROR(MATCH($J2410,SorP!$B$1:$B$6279,0)),"",INDIRECT("'SorP'!$A$"&amp;MATCH($S2410&amp;$J2410,SorP!C:C,0))))</f>
        <v/>
      </c>
      <c r="U2410" s="222"/>
      <c r="V2410" s="223" t="e">
        <f aca="false">IF(C2410="",NA(),IF(OR(C2410="Smelter not listed",C2410="Smelter not yet identified"),MATCH($B2410&amp;$D2410,'Smelter Look-up'!$J:$J,0),MATCH($B2410&amp;$C2410,'Smelter Look-up'!$J:$J,0)))</f>
        <v>#N/A</v>
      </c>
      <c r="X2410" s="179" t="n">
        <f aca="false">IF(AND(C2410="Smelter not listed",OR(LEN(D2410)=0,LEN(E2410)=0)),1,0)</f>
        <v>0</v>
      </c>
      <c r="AB2410" s="224" t="str">
        <f aca="false">B2410&amp;C2410</f>
        <v/>
      </c>
    </row>
    <row r="2411" s="179" customFormat="true" ht="20.25" hidden="false" customHeight="false" outlineLevel="0" collapsed="false">
      <c r="A2411" s="221"/>
      <c r="B2411" s="211" t="str">
        <f aca="false">IF(LEN(A2411)=0,"",INDEX('Smelter Look-up'!$A:$A,MATCH($A2411,'Smelter Look-up'!$E:$E,0)))</f>
        <v/>
      </c>
      <c r="C2411" s="212" t="str">
        <f aca="false">IF(LEN(A2411)=0,"",INDEX('Smelter Look-up'!$C:$C,MATCH($A2411,'Smelter Look-up'!$E:$E,0)))</f>
        <v/>
      </c>
      <c r="D2411" s="213"/>
      <c r="E2411" s="211" t="str">
        <f aca="true">IF(ISERROR($V2411),"",OFFSET('Smelter Look-up'!$D$4,$V2411-4,0)&amp;"")</f>
        <v/>
      </c>
      <c r="F2411" s="214" t="str">
        <f aca="true">IF(ISERROR($V2411),"",OFFSET('Smelter Look-up'!$E$4,$V2411-4,0))</f>
        <v/>
      </c>
      <c r="G2411" s="214" t="str">
        <f aca="true">IF(C2411=$X$4,IF(ISERROR($V2411),"Enter smelter details","RMI"),IF(ISERROR($V2411),"",OFFSET('Smelter Look-up'!$F$4,$V2411-4,0)))</f>
        <v/>
      </c>
      <c r="H2411" s="215" t="str">
        <f aca="true">IF(ISERROR($V2411),"",OFFSET('Smelter Look-up'!$G$4,$V2411-4,0))</f>
        <v/>
      </c>
      <c r="I2411" s="216" t="str">
        <f aca="true">IF(ISERROR($V2411),"",OFFSET('Smelter Look-up'!$H$4,$V2411-4,0))</f>
        <v/>
      </c>
      <c r="J2411" s="216" t="str">
        <f aca="true">IF(ISERROR($V2411),"",OFFSET('Smelter Look-up'!$I$4,$V2411-4,0))</f>
        <v/>
      </c>
      <c r="K2411" s="217"/>
      <c r="L2411" s="217"/>
      <c r="M2411" s="217"/>
      <c r="N2411" s="217"/>
      <c r="O2411" s="217"/>
      <c r="P2411" s="218"/>
      <c r="Q2411" s="219"/>
      <c r="R2411" s="220" t="str">
        <f aca="true">IF(ISERROR($V2411),"",OFFSET('Smelter Look-up'!$C$4,$V2411-4,0)&amp;"")</f>
        <v/>
      </c>
      <c r="S2411" s="221" t="str">
        <f aca="true">IF(B2411="","",IF(ISERROR(MATCH($E2411,CL,0)),"Unknown",INDIRECT("'C'!$A$"&amp;MATCH($E2411,CL,0)+1)))</f>
        <v/>
      </c>
      <c r="T2411" s="221" t="str">
        <f aca="true">IF(B2411="","",IF(ISERROR(MATCH($J2411,SorP!$B$1:$B$6279,0)),"",INDIRECT("'SorP'!$A$"&amp;MATCH($S2411&amp;$J2411,SorP!C:C,0))))</f>
        <v/>
      </c>
      <c r="U2411" s="222"/>
      <c r="V2411" s="223" t="e">
        <f aca="false">IF(C2411="",NA(),IF(OR(C2411="Smelter not listed",C2411="Smelter not yet identified"),MATCH($B2411&amp;$D2411,'Smelter Look-up'!$J:$J,0),MATCH($B2411&amp;$C2411,'Smelter Look-up'!$J:$J,0)))</f>
        <v>#N/A</v>
      </c>
      <c r="X2411" s="179" t="n">
        <f aca="false">IF(AND(C2411="Smelter not listed",OR(LEN(D2411)=0,LEN(E2411)=0)),1,0)</f>
        <v>0</v>
      </c>
      <c r="AB2411" s="224" t="str">
        <f aca="false">B2411&amp;C2411</f>
        <v/>
      </c>
    </row>
    <row r="2412" s="179" customFormat="true" ht="20.25" hidden="false" customHeight="false" outlineLevel="0" collapsed="false">
      <c r="A2412" s="221"/>
      <c r="B2412" s="211" t="str">
        <f aca="false">IF(LEN(A2412)=0,"",INDEX('Smelter Look-up'!$A:$A,MATCH($A2412,'Smelter Look-up'!$E:$E,0)))</f>
        <v/>
      </c>
      <c r="C2412" s="212" t="str">
        <f aca="false">IF(LEN(A2412)=0,"",INDEX('Smelter Look-up'!$C:$C,MATCH($A2412,'Smelter Look-up'!$E:$E,0)))</f>
        <v/>
      </c>
      <c r="D2412" s="213"/>
      <c r="E2412" s="211" t="str">
        <f aca="true">IF(ISERROR($V2412),"",OFFSET('Smelter Look-up'!$D$4,$V2412-4,0)&amp;"")</f>
        <v/>
      </c>
      <c r="F2412" s="214" t="str">
        <f aca="true">IF(ISERROR($V2412),"",OFFSET('Smelter Look-up'!$E$4,$V2412-4,0))</f>
        <v/>
      </c>
      <c r="G2412" s="214" t="str">
        <f aca="true">IF(C2412=$X$4,IF(ISERROR($V2412),"Enter smelter details","RMI"),IF(ISERROR($V2412),"",OFFSET('Smelter Look-up'!$F$4,$V2412-4,0)))</f>
        <v/>
      </c>
      <c r="H2412" s="215" t="str">
        <f aca="true">IF(ISERROR($V2412),"",OFFSET('Smelter Look-up'!$G$4,$V2412-4,0))</f>
        <v/>
      </c>
      <c r="I2412" s="216" t="str">
        <f aca="true">IF(ISERROR($V2412),"",OFFSET('Smelter Look-up'!$H$4,$V2412-4,0))</f>
        <v/>
      </c>
      <c r="J2412" s="216" t="str">
        <f aca="true">IF(ISERROR($V2412),"",OFFSET('Smelter Look-up'!$I$4,$V2412-4,0))</f>
        <v/>
      </c>
      <c r="K2412" s="217"/>
      <c r="L2412" s="217"/>
      <c r="M2412" s="217"/>
      <c r="N2412" s="217"/>
      <c r="O2412" s="217"/>
      <c r="P2412" s="218"/>
      <c r="Q2412" s="219"/>
      <c r="R2412" s="220" t="str">
        <f aca="true">IF(ISERROR($V2412),"",OFFSET('Smelter Look-up'!$C$4,$V2412-4,0)&amp;"")</f>
        <v/>
      </c>
      <c r="S2412" s="221" t="str">
        <f aca="true">IF(B2412="","",IF(ISERROR(MATCH($E2412,CL,0)),"Unknown",INDIRECT("'C'!$A$"&amp;MATCH($E2412,CL,0)+1)))</f>
        <v/>
      </c>
      <c r="T2412" s="221" t="str">
        <f aca="true">IF(B2412="","",IF(ISERROR(MATCH($J2412,SorP!$B$1:$B$6279,0)),"",INDIRECT("'SorP'!$A$"&amp;MATCH($S2412&amp;$J2412,SorP!C:C,0))))</f>
        <v/>
      </c>
      <c r="U2412" s="222"/>
      <c r="V2412" s="223" t="e">
        <f aca="false">IF(C2412="",NA(),IF(OR(C2412="Smelter not listed",C2412="Smelter not yet identified"),MATCH($B2412&amp;$D2412,'Smelter Look-up'!$J:$J,0),MATCH($B2412&amp;$C2412,'Smelter Look-up'!$J:$J,0)))</f>
        <v>#N/A</v>
      </c>
      <c r="X2412" s="179" t="n">
        <f aca="false">IF(AND(C2412="Smelter not listed",OR(LEN(D2412)=0,LEN(E2412)=0)),1,0)</f>
        <v>0</v>
      </c>
      <c r="AB2412" s="224" t="str">
        <f aca="false">B2412&amp;C2412</f>
        <v/>
      </c>
    </row>
    <row r="2413" s="179" customFormat="true" ht="20.25" hidden="false" customHeight="false" outlineLevel="0" collapsed="false">
      <c r="A2413" s="221"/>
      <c r="B2413" s="211" t="str">
        <f aca="false">IF(LEN(A2413)=0,"",INDEX('Smelter Look-up'!$A:$A,MATCH($A2413,'Smelter Look-up'!$E:$E,0)))</f>
        <v/>
      </c>
      <c r="C2413" s="212" t="str">
        <f aca="false">IF(LEN(A2413)=0,"",INDEX('Smelter Look-up'!$C:$C,MATCH($A2413,'Smelter Look-up'!$E:$E,0)))</f>
        <v/>
      </c>
      <c r="D2413" s="213"/>
      <c r="E2413" s="211" t="str">
        <f aca="true">IF(ISERROR($V2413),"",OFFSET('Smelter Look-up'!$D$4,$V2413-4,0)&amp;"")</f>
        <v/>
      </c>
      <c r="F2413" s="214" t="str">
        <f aca="true">IF(ISERROR($V2413),"",OFFSET('Smelter Look-up'!$E$4,$V2413-4,0))</f>
        <v/>
      </c>
      <c r="G2413" s="214" t="str">
        <f aca="true">IF(C2413=$X$4,IF(ISERROR($V2413),"Enter smelter details","RMI"),IF(ISERROR($V2413),"",OFFSET('Smelter Look-up'!$F$4,$V2413-4,0)))</f>
        <v/>
      </c>
      <c r="H2413" s="215" t="str">
        <f aca="true">IF(ISERROR($V2413),"",OFFSET('Smelter Look-up'!$G$4,$V2413-4,0))</f>
        <v/>
      </c>
      <c r="I2413" s="216" t="str">
        <f aca="true">IF(ISERROR($V2413),"",OFFSET('Smelter Look-up'!$H$4,$V2413-4,0))</f>
        <v/>
      </c>
      <c r="J2413" s="216" t="str">
        <f aca="true">IF(ISERROR($V2413),"",OFFSET('Smelter Look-up'!$I$4,$V2413-4,0))</f>
        <v/>
      </c>
      <c r="K2413" s="217"/>
      <c r="L2413" s="217"/>
      <c r="M2413" s="217"/>
      <c r="N2413" s="217"/>
      <c r="O2413" s="217"/>
      <c r="P2413" s="218"/>
      <c r="Q2413" s="219"/>
      <c r="R2413" s="220" t="str">
        <f aca="true">IF(ISERROR($V2413),"",OFFSET('Smelter Look-up'!$C$4,$V2413-4,0)&amp;"")</f>
        <v/>
      </c>
      <c r="S2413" s="221" t="str">
        <f aca="true">IF(B2413="","",IF(ISERROR(MATCH($E2413,CL,0)),"Unknown",INDIRECT("'C'!$A$"&amp;MATCH($E2413,CL,0)+1)))</f>
        <v/>
      </c>
      <c r="T2413" s="221" t="str">
        <f aca="true">IF(B2413="","",IF(ISERROR(MATCH($J2413,SorP!$B$1:$B$6279,0)),"",INDIRECT("'SorP'!$A$"&amp;MATCH($S2413&amp;$J2413,SorP!C:C,0))))</f>
        <v/>
      </c>
      <c r="U2413" s="222"/>
      <c r="V2413" s="223" t="e">
        <f aca="false">IF(C2413="",NA(),IF(OR(C2413="Smelter not listed",C2413="Smelter not yet identified"),MATCH($B2413&amp;$D2413,'Smelter Look-up'!$J:$J,0),MATCH($B2413&amp;$C2413,'Smelter Look-up'!$J:$J,0)))</f>
        <v>#N/A</v>
      </c>
      <c r="X2413" s="179" t="n">
        <f aca="false">IF(AND(C2413="Smelter not listed",OR(LEN(D2413)=0,LEN(E2413)=0)),1,0)</f>
        <v>0</v>
      </c>
      <c r="AB2413" s="224" t="str">
        <f aca="false">B2413&amp;C2413</f>
        <v/>
      </c>
    </row>
    <row r="2414" s="179" customFormat="true" ht="20.25" hidden="false" customHeight="false" outlineLevel="0" collapsed="false">
      <c r="A2414" s="221"/>
      <c r="B2414" s="211" t="str">
        <f aca="false">IF(LEN(A2414)=0,"",INDEX('Smelter Look-up'!$A:$A,MATCH($A2414,'Smelter Look-up'!$E:$E,0)))</f>
        <v/>
      </c>
      <c r="C2414" s="212" t="str">
        <f aca="false">IF(LEN(A2414)=0,"",INDEX('Smelter Look-up'!$C:$C,MATCH($A2414,'Smelter Look-up'!$E:$E,0)))</f>
        <v/>
      </c>
      <c r="D2414" s="213"/>
      <c r="E2414" s="211" t="str">
        <f aca="true">IF(ISERROR($V2414),"",OFFSET('Smelter Look-up'!$D$4,$V2414-4,0)&amp;"")</f>
        <v/>
      </c>
      <c r="F2414" s="214" t="str">
        <f aca="true">IF(ISERROR($V2414),"",OFFSET('Smelter Look-up'!$E$4,$V2414-4,0))</f>
        <v/>
      </c>
      <c r="G2414" s="214" t="str">
        <f aca="true">IF(C2414=$X$4,IF(ISERROR($V2414),"Enter smelter details","RMI"),IF(ISERROR($V2414),"",OFFSET('Smelter Look-up'!$F$4,$V2414-4,0)))</f>
        <v/>
      </c>
      <c r="H2414" s="215" t="str">
        <f aca="true">IF(ISERROR($V2414),"",OFFSET('Smelter Look-up'!$G$4,$V2414-4,0))</f>
        <v/>
      </c>
      <c r="I2414" s="216" t="str">
        <f aca="true">IF(ISERROR($V2414),"",OFFSET('Smelter Look-up'!$H$4,$V2414-4,0))</f>
        <v/>
      </c>
      <c r="J2414" s="216" t="str">
        <f aca="true">IF(ISERROR($V2414),"",OFFSET('Smelter Look-up'!$I$4,$V2414-4,0))</f>
        <v/>
      </c>
      <c r="K2414" s="217"/>
      <c r="L2414" s="217"/>
      <c r="M2414" s="217"/>
      <c r="N2414" s="217"/>
      <c r="O2414" s="217"/>
      <c r="P2414" s="218"/>
      <c r="Q2414" s="219"/>
      <c r="R2414" s="220" t="str">
        <f aca="true">IF(ISERROR($V2414),"",OFFSET('Smelter Look-up'!$C$4,$V2414-4,0)&amp;"")</f>
        <v/>
      </c>
      <c r="S2414" s="221" t="str">
        <f aca="true">IF(B2414="","",IF(ISERROR(MATCH($E2414,CL,0)),"Unknown",INDIRECT("'C'!$A$"&amp;MATCH($E2414,CL,0)+1)))</f>
        <v/>
      </c>
      <c r="T2414" s="221" t="str">
        <f aca="true">IF(B2414="","",IF(ISERROR(MATCH($J2414,SorP!$B$1:$B$6279,0)),"",INDIRECT("'SorP'!$A$"&amp;MATCH($S2414&amp;$J2414,SorP!C:C,0))))</f>
        <v/>
      </c>
      <c r="U2414" s="222"/>
      <c r="V2414" s="223" t="e">
        <f aca="false">IF(C2414="",NA(),IF(OR(C2414="Smelter not listed",C2414="Smelter not yet identified"),MATCH($B2414&amp;$D2414,'Smelter Look-up'!$J:$J,0),MATCH($B2414&amp;$C2414,'Smelter Look-up'!$J:$J,0)))</f>
        <v>#N/A</v>
      </c>
      <c r="X2414" s="179" t="n">
        <f aca="false">IF(AND(C2414="Smelter not listed",OR(LEN(D2414)=0,LEN(E2414)=0)),1,0)</f>
        <v>0</v>
      </c>
      <c r="AB2414" s="224" t="str">
        <f aca="false">B2414&amp;C2414</f>
        <v/>
      </c>
    </row>
    <row r="2415" s="179" customFormat="true" ht="20.25" hidden="false" customHeight="false" outlineLevel="0" collapsed="false">
      <c r="A2415" s="221"/>
      <c r="B2415" s="211" t="str">
        <f aca="false">IF(LEN(A2415)=0,"",INDEX('Smelter Look-up'!$A:$A,MATCH($A2415,'Smelter Look-up'!$E:$E,0)))</f>
        <v/>
      </c>
      <c r="C2415" s="212" t="str">
        <f aca="false">IF(LEN(A2415)=0,"",INDEX('Smelter Look-up'!$C:$C,MATCH($A2415,'Smelter Look-up'!$E:$E,0)))</f>
        <v/>
      </c>
      <c r="D2415" s="213"/>
      <c r="E2415" s="211" t="str">
        <f aca="true">IF(ISERROR($V2415),"",OFFSET('Smelter Look-up'!$D$4,$V2415-4,0)&amp;"")</f>
        <v/>
      </c>
      <c r="F2415" s="214" t="str">
        <f aca="true">IF(ISERROR($V2415),"",OFFSET('Smelter Look-up'!$E$4,$V2415-4,0))</f>
        <v/>
      </c>
      <c r="G2415" s="214" t="str">
        <f aca="true">IF(C2415=$X$4,IF(ISERROR($V2415),"Enter smelter details","RMI"),IF(ISERROR($V2415),"",OFFSET('Smelter Look-up'!$F$4,$V2415-4,0)))</f>
        <v/>
      </c>
      <c r="H2415" s="215" t="str">
        <f aca="true">IF(ISERROR($V2415),"",OFFSET('Smelter Look-up'!$G$4,$V2415-4,0))</f>
        <v/>
      </c>
      <c r="I2415" s="216" t="str">
        <f aca="true">IF(ISERROR($V2415),"",OFFSET('Smelter Look-up'!$H$4,$V2415-4,0))</f>
        <v/>
      </c>
      <c r="J2415" s="216" t="str">
        <f aca="true">IF(ISERROR($V2415),"",OFFSET('Smelter Look-up'!$I$4,$V2415-4,0))</f>
        <v/>
      </c>
      <c r="K2415" s="217"/>
      <c r="L2415" s="217"/>
      <c r="M2415" s="217"/>
      <c r="N2415" s="217"/>
      <c r="O2415" s="217"/>
      <c r="P2415" s="218"/>
      <c r="Q2415" s="219"/>
      <c r="R2415" s="220" t="str">
        <f aca="true">IF(ISERROR($V2415),"",OFFSET('Smelter Look-up'!$C$4,$V2415-4,0)&amp;"")</f>
        <v/>
      </c>
      <c r="S2415" s="221" t="str">
        <f aca="true">IF(B2415="","",IF(ISERROR(MATCH($E2415,CL,0)),"Unknown",INDIRECT("'C'!$A$"&amp;MATCH($E2415,CL,0)+1)))</f>
        <v/>
      </c>
      <c r="T2415" s="221" t="str">
        <f aca="true">IF(B2415="","",IF(ISERROR(MATCH($J2415,SorP!$B$1:$B$6279,0)),"",INDIRECT("'SorP'!$A$"&amp;MATCH($S2415&amp;$J2415,SorP!C:C,0))))</f>
        <v/>
      </c>
      <c r="U2415" s="222"/>
      <c r="V2415" s="223" t="e">
        <f aca="false">IF(C2415="",NA(),IF(OR(C2415="Smelter not listed",C2415="Smelter not yet identified"),MATCH($B2415&amp;$D2415,'Smelter Look-up'!$J:$J,0),MATCH($B2415&amp;$C2415,'Smelter Look-up'!$J:$J,0)))</f>
        <v>#N/A</v>
      </c>
      <c r="X2415" s="179" t="n">
        <f aca="false">IF(AND(C2415="Smelter not listed",OR(LEN(D2415)=0,LEN(E2415)=0)),1,0)</f>
        <v>0</v>
      </c>
      <c r="AB2415" s="224" t="str">
        <f aca="false">B2415&amp;C2415</f>
        <v/>
      </c>
    </row>
    <row r="2416" s="179" customFormat="true" ht="20.25" hidden="false" customHeight="false" outlineLevel="0" collapsed="false">
      <c r="A2416" s="221"/>
      <c r="B2416" s="211" t="str">
        <f aca="false">IF(LEN(A2416)=0,"",INDEX('Smelter Look-up'!$A:$A,MATCH($A2416,'Smelter Look-up'!$E:$E,0)))</f>
        <v/>
      </c>
      <c r="C2416" s="212" t="str">
        <f aca="false">IF(LEN(A2416)=0,"",INDEX('Smelter Look-up'!$C:$C,MATCH($A2416,'Smelter Look-up'!$E:$E,0)))</f>
        <v/>
      </c>
      <c r="D2416" s="213"/>
      <c r="E2416" s="211" t="str">
        <f aca="true">IF(ISERROR($V2416),"",OFFSET('Smelter Look-up'!$D$4,$V2416-4,0)&amp;"")</f>
        <v/>
      </c>
      <c r="F2416" s="214" t="str">
        <f aca="true">IF(ISERROR($V2416),"",OFFSET('Smelter Look-up'!$E$4,$V2416-4,0))</f>
        <v/>
      </c>
      <c r="G2416" s="214" t="str">
        <f aca="true">IF(C2416=$X$4,IF(ISERROR($V2416),"Enter smelter details","RMI"),IF(ISERROR($V2416),"",OFFSET('Smelter Look-up'!$F$4,$V2416-4,0)))</f>
        <v/>
      </c>
      <c r="H2416" s="215" t="str">
        <f aca="true">IF(ISERROR($V2416),"",OFFSET('Smelter Look-up'!$G$4,$V2416-4,0))</f>
        <v/>
      </c>
      <c r="I2416" s="216" t="str">
        <f aca="true">IF(ISERROR($V2416),"",OFFSET('Smelter Look-up'!$H$4,$V2416-4,0))</f>
        <v/>
      </c>
      <c r="J2416" s="216" t="str">
        <f aca="true">IF(ISERROR($V2416),"",OFFSET('Smelter Look-up'!$I$4,$V2416-4,0))</f>
        <v/>
      </c>
      <c r="K2416" s="217"/>
      <c r="L2416" s="217"/>
      <c r="M2416" s="217"/>
      <c r="N2416" s="217"/>
      <c r="O2416" s="217"/>
      <c r="P2416" s="218"/>
      <c r="Q2416" s="219"/>
      <c r="R2416" s="220" t="str">
        <f aca="true">IF(ISERROR($V2416),"",OFFSET('Smelter Look-up'!$C$4,$V2416-4,0)&amp;"")</f>
        <v/>
      </c>
      <c r="S2416" s="221" t="str">
        <f aca="true">IF(B2416="","",IF(ISERROR(MATCH($E2416,CL,0)),"Unknown",INDIRECT("'C'!$A$"&amp;MATCH($E2416,CL,0)+1)))</f>
        <v/>
      </c>
      <c r="T2416" s="221" t="str">
        <f aca="true">IF(B2416="","",IF(ISERROR(MATCH($J2416,SorP!$B$1:$B$6279,0)),"",INDIRECT("'SorP'!$A$"&amp;MATCH($S2416&amp;$J2416,SorP!C:C,0))))</f>
        <v/>
      </c>
      <c r="U2416" s="222"/>
      <c r="V2416" s="223" t="e">
        <f aca="false">IF(C2416="",NA(),IF(OR(C2416="Smelter not listed",C2416="Smelter not yet identified"),MATCH($B2416&amp;$D2416,'Smelter Look-up'!$J:$J,0),MATCH($B2416&amp;$C2416,'Smelter Look-up'!$J:$J,0)))</f>
        <v>#N/A</v>
      </c>
      <c r="X2416" s="179" t="n">
        <f aca="false">IF(AND(C2416="Smelter not listed",OR(LEN(D2416)=0,LEN(E2416)=0)),1,0)</f>
        <v>0</v>
      </c>
      <c r="AB2416" s="224" t="str">
        <f aca="false">B2416&amp;C2416</f>
        <v/>
      </c>
    </row>
    <row r="2417" s="179" customFormat="true" ht="20.25" hidden="false" customHeight="false" outlineLevel="0" collapsed="false">
      <c r="A2417" s="221"/>
      <c r="B2417" s="211" t="str">
        <f aca="false">IF(LEN(A2417)=0,"",INDEX('Smelter Look-up'!$A:$A,MATCH($A2417,'Smelter Look-up'!$E:$E,0)))</f>
        <v/>
      </c>
      <c r="C2417" s="212" t="str">
        <f aca="false">IF(LEN(A2417)=0,"",INDEX('Smelter Look-up'!$C:$C,MATCH($A2417,'Smelter Look-up'!$E:$E,0)))</f>
        <v/>
      </c>
      <c r="D2417" s="213"/>
      <c r="E2417" s="211" t="str">
        <f aca="true">IF(ISERROR($V2417),"",OFFSET('Smelter Look-up'!$D$4,$V2417-4,0)&amp;"")</f>
        <v/>
      </c>
      <c r="F2417" s="214" t="str">
        <f aca="true">IF(ISERROR($V2417),"",OFFSET('Smelter Look-up'!$E$4,$V2417-4,0))</f>
        <v/>
      </c>
      <c r="G2417" s="214" t="str">
        <f aca="true">IF(C2417=$X$4,IF(ISERROR($V2417),"Enter smelter details","RMI"),IF(ISERROR($V2417),"",OFFSET('Smelter Look-up'!$F$4,$V2417-4,0)))</f>
        <v/>
      </c>
      <c r="H2417" s="215" t="str">
        <f aca="true">IF(ISERROR($V2417),"",OFFSET('Smelter Look-up'!$G$4,$V2417-4,0))</f>
        <v/>
      </c>
      <c r="I2417" s="216" t="str">
        <f aca="true">IF(ISERROR($V2417),"",OFFSET('Smelter Look-up'!$H$4,$V2417-4,0))</f>
        <v/>
      </c>
      <c r="J2417" s="216" t="str">
        <f aca="true">IF(ISERROR($V2417),"",OFFSET('Smelter Look-up'!$I$4,$V2417-4,0))</f>
        <v/>
      </c>
      <c r="K2417" s="217"/>
      <c r="L2417" s="217"/>
      <c r="M2417" s="217"/>
      <c r="N2417" s="217"/>
      <c r="O2417" s="217"/>
      <c r="P2417" s="218"/>
      <c r="Q2417" s="219"/>
      <c r="R2417" s="220" t="str">
        <f aca="true">IF(ISERROR($V2417),"",OFFSET('Smelter Look-up'!$C$4,$V2417-4,0)&amp;"")</f>
        <v/>
      </c>
      <c r="S2417" s="221" t="str">
        <f aca="true">IF(B2417="","",IF(ISERROR(MATCH($E2417,CL,0)),"Unknown",INDIRECT("'C'!$A$"&amp;MATCH($E2417,CL,0)+1)))</f>
        <v/>
      </c>
      <c r="T2417" s="221" t="str">
        <f aca="true">IF(B2417="","",IF(ISERROR(MATCH($J2417,SorP!$B$1:$B$6279,0)),"",INDIRECT("'SorP'!$A$"&amp;MATCH($S2417&amp;$J2417,SorP!C:C,0))))</f>
        <v/>
      </c>
      <c r="U2417" s="222"/>
      <c r="V2417" s="223" t="e">
        <f aca="false">IF(C2417="",NA(),IF(OR(C2417="Smelter not listed",C2417="Smelter not yet identified"),MATCH($B2417&amp;$D2417,'Smelter Look-up'!$J:$J,0),MATCH($B2417&amp;$C2417,'Smelter Look-up'!$J:$J,0)))</f>
        <v>#N/A</v>
      </c>
      <c r="X2417" s="179" t="n">
        <f aca="false">IF(AND(C2417="Smelter not listed",OR(LEN(D2417)=0,LEN(E2417)=0)),1,0)</f>
        <v>0</v>
      </c>
      <c r="AB2417" s="224" t="str">
        <f aca="false">B2417&amp;C2417</f>
        <v/>
      </c>
    </row>
    <row r="2418" s="179" customFormat="true" ht="20.25" hidden="false" customHeight="false" outlineLevel="0" collapsed="false">
      <c r="A2418" s="221"/>
      <c r="B2418" s="211" t="str">
        <f aca="false">IF(LEN(A2418)=0,"",INDEX('Smelter Look-up'!$A:$A,MATCH($A2418,'Smelter Look-up'!$E:$E,0)))</f>
        <v/>
      </c>
      <c r="C2418" s="212" t="str">
        <f aca="false">IF(LEN(A2418)=0,"",INDEX('Smelter Look-up'!$C:$C,MATCH($A2418,'Smelter Look-up'!$E:$E,0)))</f>
        <v/>
      </c>
      <c r="D2418" s="213"/>
      <c r="E2418" s="211" t="str">
        <f aca="true">IF(ISERROR($V2418),"",OFFSET('Smelter Look-up'!$D$4,$V2418-4,0)&amp;"")</f>
        <v/>
      </c>
      <c r="F2418" s="214" t="str">
        <f aca="true">IF(ISERROR($V2418),"",OFFSET('Smelter Look-up'!$E$4,$V2418-4,0))</f>
        <v/>
      </c>
      <c r="G2418" s="214" t="str">
        <f aca="true">IF(C2418=$X$4,IF(ISERROR($V2418),"Enter smelter details","RMI"),IF(ISERROR($V2418),"",OFFSET('Smelter Look-up'!$F$4,$V2418-4,0)))</f>
        <v/>
      </c>
      <c r="H2418" s="215" t="str">
        <f aca="true">IF(ISERROR($V2418),"",OFFSET('Smelter Look-up'!$G$4,$V2418-4,0))</f>
        <v/>
      </c>
      <c r="I2418" s="216" t="str">
        <f aca="true">IF(ISERROR($V2418),"",OFFSET('Smelter Look-up'!$H$4,$V2418-4,0))</f>
        <v/>
      </c>
      <c r="J2418" s="216" t="str">
        <f aca="true">IF(ISERROR($V2418),"",OFFSET('Smelter Look-up'!$I$4,$V2418-4,0))</f>
        <v/>
      </c>
      <c r="K2418" s="217"/>
      <c r="L2418" s="217"/>
      <c r="M2418" s="217"/>
      <c r="N2418" s="217"/>
      <c r="O2418" s="217"/>
      <c r="P2418" s="218"/>
      <c r="Q2418" s="219"/>
      <c r="R2418" s="220" t="str">
        <f aca="true">IF(ISERROR($V2418),"",OFFSET('Smelter Look-up'!$C$4,$V2418-4,0)&amp;"")</f>
        <v/>
      </c>
      <c r="S2418" s="221" t="str">
        <f aca="true">IF(B2418="","",IF(ISERROR(MATCH($E2418,CL,0)),"Unknown",INDIRECT("'C'!$A$"&amp;MATCH($E2418,CL,0)+1)))</f>
        <v/>
      </c>
      <c r="T2418" s="221" t="str">
        <f aca="true">IF(B2418="","",IF(ISERROR(MATCH($J2418,SorP!$B$1:$B$6279,0)),"",INDIRECT("'SorP'!$A$"&amp;MATCH($S2418&amp;$J2418,SorP!C:C,0))))</f>
        <v/>
      </c>
      <c r="U2418" s="222"/>
      <c r="V2418" s="223" t="e">
        <f aca="false">IF(C2418="",NA(),IF(OR(C2418="Smelter not listed",C2418="Smelter not yet identified"),MATCH($B2418&amp;$D2418,'Smelter Look-up'!$J:$J,0),MATCH($B2418&amp;$C2418,'Smelter Look-up'!$J:$J,0)))</f>
        <v>#N/A</v>
      </c>
      <c r="X2418" s="179" t="n">
        <f aca="false">IF(AND(C2418="Smelter not listed",OR(LEN(D2418)=0,LEN(E2418)=0)),1,0)</f>
        <v>0</v>
      </c>
      <c r="AB2418" s="224" t="str">
        <f aca="false">B2418&amp;C2418</f>
        <v/>
      </c>
    </row>
    <row r="2419" s="179" customFormat="true" ht="20.25" hidden="false" customHeight="false" outlineLevel="0" collapsed="false">
      <c r="A2419" s="221"/>
      <c r="B2419" s="211" t="str">
        <f aca="false">IF(LEN(A2419)=0,"",INDEX('Smelter Look-up'!$A:$A,MATCH($A2419,'Smelter Look-up'!$E:$E,0)))</f>
        <v/>
      </c>
      <c r="C2419" s="212" t="str">
        <f aca="false">IF(LEN(A2419)=0,"",INDEX('Smelter Look-up'!$C:$C,MATCH($A2419,'Smelter Look-up'!$E:$E,0)))</f>
        <v/>
      </c>
      <c r="D2419" s="213"/>
      <c r="E2419" s="211" t="str">
        <f aca="true">IF(ISERROR($V2419),"",OFFSET('Smelter Look-up'!$D$4,$V2419-4,0)&amp;"")</f>
        <v/>
      </c>
      <c r="F2419" s="214" t="str">
        <f aca="true">IF(ISERROR($V2419),"",OFFSET('Smelter Look-up'!$E$4,$V2419-4,0))</f>
        <v/>
      </c>
      <c r="G2419" s="214" t="str">
        <f aca="true">IF(C2419=$X$4,IF(ISERROR($V2419),"Enter smelter details","RMI"),IF(ISERROR($V2419),"",OFFSET('Smelter Look-up'!$F$4,$V2419-4,0)))</f>
        <v/>
      </c>
      <c r="H2419" s="215" t="str">
        <f aca="true">IF(ISERROR($V2419),"",OFFSET('Smelter Look-up'!$G$4,$V2419-4,0))</f>
        <v/>
      </c>
      <c r="I2419" s="216" t="str">
        <f aca="true">IF(ISERROR($V2419),"",OFFSET('Smelter Look-up'!$H$4,$V2419-4,0))</f>
        <v/>
      </c>
      <c r="J2419" s="216" t="str">
        <f aca="true">IF(ISERROR($V2419),"",OFFSET('Smelter Look-up'!$I$4,$V2419-4,0))</f>
        <v/>
      </c>
      <c r="K2419" s="217"/>
      <c r="L2419" s="217"/>
      <c r="M2419" s="217"/>
      <c r="N2419" s="217"/>
      <c r="O2419" s="217"/>
      <c r="P2419" s="218"/>
      <c r="Q2419" s="219"/>
      <c r="R2419" s="220" t="str">
        <f aca="true">IF(ISERROR($V2419),"",OFFSET('Smelter Look-up'!$C$4,$V2419-4,0)&amp;"")</f>
        <v/>
      </c>
      <c r="S2419" s="221" t="str">
        <f aca="true">IF(B2419="","",IF(ISERROR(MATCH($E2419,CL,0)),"Unknown",INDIRECT("'C'!$A$"&amp;MATCH($E2419,CL,0)+1)))</f>
        <v/>
      </c>
      <c r="T2419" s="221" t="str">
        <f aca="true">IF(B2419="","",IF(ISERROR(MATCH($J2419,SorP!$B$1:$B$6279,0)),"",INDIRECT("'SorP'!$A$"&amp;MATCH($S2419&amp;$J2419,SorP!C:C,0))))</f>
        <v/>
      </c>
      <c r="U2419" s="222"/>
      <c r="V2419" s="223" t="e">
        <f aca="false">IF(C2419="",NA(),IF(OR(C2419="Smelter not listed",C2419="Smelter not yet identified"),MATCH($B2419&amp;$D2419,'Smelter Look-up'!$J:$J,0),MATCH($B2419&amp;$C2419,'Smelter Look-up'!$J:$J,0)))</f>
        <v>#N/A</v>
      </c>
      <c r="X2419" s="179" t="n">
        <f aca="false">IF(AND(C2419="Smelter not listed",OR(LEN(D2419)=0,LEN(E2419)=0)),1,0)</f>
        <v>0</v>
      </c>
      <c r="AB2419" s="224" t="str">
        <f aca="false">B2419&amp;C2419</f>
        <v/>
      </c>
    </row>
    <row r="2420" s="179" customFormat="true" ht="20.25" hidden="false" customHeight="false" outlineLevel="0" collapsed="false">
      <c r="A2420" s="221"/>
      <c r="B2420" s="211" t="str">
        <f aca="false">IF(LEN(A2420)=0,"",INDEX('Smelter Look-up'!$A:$A,MATCH($A2420,'Smelter Look-up'!$E:$E,0)))</f>
        <v/>
      </c>
      <c r="C2420" s="212" t="str">
        <f aca="false">IF(LEN(A2420)=0,"",INDEX('Smelter Look-up'!$C:$C,MATCH($A2420,'Smelter Look-up'!$E:$E,0)))</f>
        <v/>
      </c>
      <c r="D2420" s="213"/>
      <c r="E2420" s="211" t="str">
        <f aca="true">IF(ISERROR($V2420),"",OFFSET('Smelter Look-up'!$D$4,$V2420-4,0)&amp;"")</f>
        <v/>
      </c>
      <c r="F2420" s="214" t="str">
        <f aca="true">IF(ISERROR($V2420),"",OFFSET('Smelter Look-up'!$E$4,$V2420-4,0))</f>
        <v/>
      </c>
      <c r="G2420" s="214" t="str">
        <f aca="true">IF(C2420=$X$4,IF(ISERROR($V2420),"Enter smelter details","RMI"),IF(ISERROR($V2420),"",OFFSET('Smelter Look-up'!$F$4,$V2420-4,0)))</f>
        <v/>
      </c>
      <c r="H2420" s="215" t="str">
        <f aca="true">IF(ISERROR($V2420),"",OFFSET('Smelter Look-up'!$G$4,$V2420-4,0))</f>
        <v/>
      </c>
      <c r="I2420" s="216" t="str">
        <f aca="true">IF(ISERROR($V2420),"",OFFSET('Smelter Look-up'!$H$4,$V2420-4,0))</f>
        <v/>
      </c>
      <c r="J2420" s="216" t="str">
        <f aca="true">IF(ISERROR($V2420),"",OFFSET('Smelter Look-up'!$I$4,$V2420-4,0))</f>
        <v/>
      </c>
      <c r="K2420" s="217"/>
      <c r="L2420" s="217"/>
      <c r="M2420" s="217"/>
      <c r="N2420" s="217"/>
      <c r="O2420" s="217"/>
      <c r="P2420" s="218"/>
      <c r="Q2420" s="219"/>
      <c r="R2420" s="220" t="str">
        <f aca="true">IF(ISERROR($V2420),"",OFFSET('Smelter Look-up'!$C$4,$V2420-4,0)&amp;"")</f>
        <v/>
      </c>
      <c r="S2420" s="221" t="str">
        <f aca="true">IF(B2420="","",IF(ISERROR(MATCH($E2420,CL,0)),"Unknown",INDIRECT("'C'!$A$"&amp;MATCH($E2420,CL,0)+1)))</f>
        <v/>
      </c>
      <c r="T2420" s="221" t="str">
        <f aca="true">IF(B2420="","",IF(ISERROR(MATCH($J2420,SorP!$B$1:$B$6279,0)),"",INDIRECT("'SorP'!$A$"&amp;MATCH($S2420&amp;$J2420,SorP!C:C,0))))</f>
        <v/>
      </c>
      <c r="U2420" s="222"/>
      <c r="V2420" s="223" t="e">
        <f aca="false">IF(C2420="",NA(),IF(OR(C2420="Smelter not listed",C2420="Smelter not yet identified"),MATCH($B2420&amp;$D2420,'Smelter Look-up'!$J:$J,0),MATCH($B2420&amp;$C2420,'Smelter Look-up'!$J:$J,0)))</f>
        <v>#N/A</v>
      </c>
      <c r="X2420" s="179" t="n">
        <f aca="false">IF(AND(C2420="Smelter not listed",OR(LEN(D2420)=0,LEN(E2420)=0)),1,0)</f>
        <v>0</v>
      </c>
      <c r="AB2420" s="224" t="str">
        <f aca="false">B2420&amp;C2420</f>
        <v/>
      </c>
    </row>
    <row r="2421" s="179" customFormat="true" ht="20.25" hidden="false" customHeight="false" outlineLevel="0" collapsed="false">
      <c r="A2421" s="221"/>
      <c r="B2421" s="211" t="str">
        <f aca="false">IF(LEN(A2421)=0,"",INDEX('Smelter Look-up'!$A:$A,MATCH($A2421,'Smelter Look-up'!$E:$E,0)))</f>
        <v/>
      </c>
      <c r="C2421" s="212" t="str">
        <f aca="false">IF(LEN(A2421)=0,"",INDEX('Smelter Look-up'!$C:$C,MATCH($A2421,'Smelter Look-up'!$E:$E,0)))</f>
        <v/>
      </c>
      <c r="D2421" s="213"/>
      <c r="E2421" s="211" t="str">
        <f aca="true">IF(ISERROR($V2421),"",OFFSET('Smelter Look-up'!$D$4,$V2421-4,0)&amp;"")</f>
        <v/>
      </c>
      <c r="F2421" s="214" t="str">
        <f aca="true">IF(ISERROR($V2421),"",OFFSET('Smelter Look-up'!$E$4,$V2421-4,0))</f>
        <v/>
      </c>
      <c r="G2421" s="214" t="str">
        <f aca="true">IF(C2421=$X$4,IF(ISERROR($V2421),"Enter smelter details","RMI"),IF(ISERROR($V2421),"",OFFSET('Smelter Look-up'!$F$4,$V2421-4,0)))</f>
        <v/>
      </c>
      <c r="H2421" s="215" t="str">
        <f aca="true">IF(ISERROR($V2421),"",OFFSET('Smelter Look-up'!$G$4,$V2421-4,0))</f>
        <v/>
      </c>
      <c r="I2421" s="216" t="str">
        <f aca="true">IF(ISERROR($V2421),"",OFFSET('Smelter Look-up'!$H$4,$V2421-4,0))</f>
        <v/>
      </c>
      <c r="J2421" s="216" t="str">
        <f aca="true">IF(ISERROR($V2421),"",OFFSET('Smelter Look-up'!$I$4,$V2421-4,0))</f>
        <v/>
      </c>
      <c r="K2421" s="217"/>
      <c r="L2421" s="217"/>
      <c r="M2421" s="217"/>
      <c r="N2421" s="217"/>
      <c r="O2421" s="217"/>
      <c r="P2421" s="218"/>
      <c r="Q2421" s="219"/>
      <c r="R2421" s="220" t="str">
        <f aca="true">IF(ISERROR($V2421),"",OFFSET('Smelter Look-up'!$C$4,$V2421-4,0)&amp;"")</f>
        <v/>
      </c>
      <c r="S2421" s="221" t="str">
        <f aca="true">IF(B2421="","",IF(ISERROR(MATCH($E2421,CL,0)),"Unknown",INDIRECT("'C'!$A$"&amp;MATCH($E2421,CL,0)+1)))</f>
        <v/>
      </c>
      <c r="T2421" s="221" t="str">
        <f aca="true">IF(B2421="","",IF(ISERROR(MATCH($J2421,SorP!$B$1:$B$6279,0)),"",INDIRECT("'SorP'!$A$"&amp;MATCH($S2421&amp;$J2421,SorP!C:C,0))))</f>
        <v/>
      </c>
      <c r="U2421" s="222"/>
      <c r="V2421" s="223" t="e">
        <f aca="false">IF(C2421="",NA(),IF(OR(C2421="Smelter not listed",C2421="Smelter not yet identified"),MATCH($B2421&amp;$D2421,'Smelter Look-up'!$J:$J,0),MATCH($B2421&amp;$C2421,'Smelter Look-up'!$J:$J,0)))</f>
        <v>#N/A</v>
      </c>
      <c r="X2421" s="179" t="n">
        <f aca="false">IF(AND(C2421="Smelter not listed",OR(LEN(D2421)=0,LEN(E2421)=0)),1,0)</f>
        <v>0</v>
      </c>
      <c r="AB2421" s="224" t="str">
        <f aca="false">B2421&amp;C2421</f>
        <v/>
      </c>
    </row>
    <row r="2422" s="179" customFormat="true" ht="20.25" hidden="false" customHeight="false" outlineLevel="0" collapsed="false">
      <c r="A2422" s="221"/>
      <c r="B2422" s="211" t="str">
        <f aca="false">IF(LEN(A2422)=0,"",INDEX('Smelter Look-up'!$A:$A,MATCH($A2422,'Smelter Look-up'!$E:$E,0)))</f>
        <v/>
      </c>
      <c r="C2422" s="212" t="str">
        <f aca="false">IF(LEN(A2422)=0,"",INDEX('Smelter Look-up'!$C:$C,MATCH($A2422,'Smelter Look-up'!$E:$E,0)))</f>
        <v/>
      </c>
      <c r="D2422" s="213"/>
      <c r="E2422" s="211" t="str">
        <f aca="true">IF(ISERROR($V2422),"",OFFSET('Smelter Look-up'!$D$4,$V2422-4,0)&amp;"")</f>
        <v/>
      </c>
      <c r="F2422" s="214" t="str">
        <f aca="true">IF(ISERROR($V2422),"",OFFSET('Smelter Look-up'!$E$4,$V2422-4,0))</f>
        <v/>
      </c>
      <c r="G2422" s="214" t="str">
        <f aca="true">IF(C2422=$X$4,IF(ISERROR($V2422),"Enter smelter details","RMI"),IF(ISERROR($V2422),"",OFFSET('Smelter Look-up'!$F$4,$V2422-4,0)))</f>
        <v/>
      </c>
      <c r="H2422" s="215" t="str">
        <f aca="true">IF(ISERROR($V2422),"",OFFSET('Smelter Look-up'!$G$4,$V2422-4,0))</f>
        <v/>
      </c>
      <c r="I2422" s="216" t="str">
        <f aca="true">IF(ISERROR($V2422),"",OFFSET('Smelter Look-up'!$H$4,$V2422-4,0))</f>
        <v/>
      </c>
      <c r="J2422" s="216" t="str">
        <f aca="true">IF(ISERROR($V2422),"",OFFSET('Smelter Look-up'!$I$4,$V2422-4,0))</f>
        <v/>
      </c>
      <c r="K2422" s="217"/>
      <c r="L2422" s="217"/>
      <c r="M2422" s="217"/>
      <c r="N2422" s="217"/>
      <c r="O2422" s="217"/>
      <c r="P2422" s="218"/>
      <c r="Q2422" s="219"/>
      <c r="R2422" s="220" t="str">
        <f aca="true">IF(ISERROR($V2422),"",OFFSET('Smelter Look-up'!$C$4,$V2422-4,0)&amp;"")</f>
        <v/>
      </c>
      <c r="S2422" s="221" t="str">
        <f aca="true">IF(B2422="","",IF(ISERROR(MATCH($E2422,CL,0)),"Unknown",INDIRECT("'C'!$A$"&amp;MATCH($E2422,CL,0)+1)))</f>
        <v/>
      </c>
      <c r="T2422" s="221" t="str">
        <f aca="true">IF(B2422="","",IF(ISERROR(MATCH($J2422,SorP!$B$1:$B$6279,0)),"",INDIRECT("'SorP'!$A$"&amp;MATCH($S2422&amp;$J2422,SorP!C:C,0))))</f>
        <v/>
      </c>
      <c r="U2422" s="222"/>
      <c r="V2422" s="223" t="e">
        <f aca="false">IF(C2422="",NA(),IF(OR(C2422="Smelter not listed",C2422="Smelter not yet identified"),MATCH($B2422&amp;$D2422,'Smelter Look-up'!$J:$J,0),MATCH($B2422&amp;$C2422,'Smelter Look-up'!$J:$J,0)))</f>
        <v>#N/A</v>
      </c>
      <c r="X2422" s="179" t="n">
        <f aca="false">IF(AND(C2422="Smelter not listed",OR(LEN(D2422)=0,LEN(E2422)=0)),1,0)</f>
        <v>0</v>
      </c>
      <c r="AB2422" s="224" t="str">
        <f aca="false">B2422&amp;C2422</f>
        <v/>
      </c>
    </row>
    <row r="2423" s="179" customFormat="true" ht="20.25" hidden="false" customHeight="false" outlineLevel="0" collapsed="false">
      <c r="A2423" s="221"/>
      <c r="B2423" s="211" t="str">
        <f aca="false">IF(LEN(A2423)=0,"",INDEX('Smelter Look-up'!$A:$A,MATCH($A2423,'Smelter Look-up'!$E:$E,0)))</f>
        <v/>
      </c>
      <c r="C2423" s="212" t="str">
        <f aca="false">IF(LEN(A2423)=0,"",INDEX('Smelter Look-up'!$C:$C,MATCH($A2423,'Smelter Look-up'!$E:$E,0)))</f>
        <v/>
      </c>
      <c r="D2423" s="213"/>
      <c r="E2423" s="211" t="str">
        <f aca="true">IF(ISERROR($V2423),"",OFFSET('Smelter Look-up'!$D$4,$V2423-4,0)&amp;"")</f>
        <v/>
      </c>
      <c r="F2423" s="214" t="str">
        <f aca="true">IF(ISERROR($V2423),"",OFFSET('Smelter Look-up'!$E$4,$V2423-4,0))</f>
        <v/>
      </c>
      <c r="G2423" s="214" t="str">
        <f aca="true">IF(C2423=$X$4,IF(ISERROR($V2423),"Enter smelter details","RMI"),IF(ISERROR($V2423),"",OFFSET('Smelter Look-up'!$F$4,$V2423-4,0)))</f>
        <v/>
      </c>
      <c r="H2423" s="215" t="str">
        <f aca="true">IF(ISERROR($V2423),"",OFFSET('Smelter Look-up'!$G$4,$V2423-4,0))</f>
        <v/>
      </c>
      <c r="I2423" s="216" t="str">
        <f aca="true">IF(ISERROR($V2423),"",OFFSET('Smelter Look-up'!$H$4,$V2423-4,0))</f>
        <v/>
      </c>
      <c r="J2423" s="216" t="str">
        <f aca="true">IF(ISERROR($V2423),"",OFFSET('Smelter Look-up'!$I$4,$V2423-4,0))</f>
        <v/>
      </c>
      <c r="K2423" s="217"/>
      <c r="L2423" s="217"/>
      <c r="M2423" s="217"/>
      <c r="N2423" s="217"/>
      <c r="O2423" s="217"/>
      <c r="P2423" s="218"/>
      <c r="Q2423" s="219"/>
      <c r="R2423" s="220" t="str">
        <f aca="true">IF(ISERROR($V2423),"",OFFSET('Smelter Look-up'!$C$4,$V2423-4,0)&amp;"")</f>
        <v/>
      </c>
      <c r="S2423" s="221" t="str">
        <f aca="true">IF(B2423="","",IF(ISERROR(MATCH($E2423,CL,0)),"Unknown",INDIRECT("'C'!$A$"&amp;MATCH($E2423,CL,0)+1)))</f>
        <v/>
      </c>
      <c r="T2423" s="221" t="str">
        <f aca="true">IF(B2423="","",IF(ISERROR(MATCH($J2423,SorP!$B$1:$B$6279,0)),"",INDIRECT("'SorP'!$A$"&amp;MATCH($S2423&amp;$J2423,SorP!C:C,0))))</f>
        <v/>
      </c>
      <c r="U2423" s="222"/>
      <c r="V2423" s="223" t="e">
        <f aca="false">IF(C2423="",NA(),IF(OR(C2423="Smelter not listed",C2423="Smelter not yet identified"),MATCH($B2423&amp;$D2423,'Smelter Look-up'!$J:$J,0),MATCH($B2423&amp;$C2423,'Smelter Look-up'!$J:$J,0)))</f>
        <v>#N/A</v>
      </c>
      <c r="X2423" s="179" t="n">
        <f aca="false">IF(AND(C2423="Smelter not listed",OR(LEN(D2423)=0,LEN(E2423)=0)),1,0)</f>
        <v>0</v>
      </c>
      <c r="AB2423" s="224" t="str">
        <f aca="false">B2423&amp;C2423</f>
        <v/>
      </c>
    </row>
    <row r="2424" s="179" customFormat="true" ht="20.25" hidden="false" customHeight="false" outlineLevel="0" collapsed="false">
      <c r="A2424" s="221"/>
      <c r="B2424" s="211" t="str">
        <f aca="false">IF(LEN(A2424)=0,"",INDEX('Smelter Look-up'!$A:$A,MATCH($A2424,'Smelter Look-up'!$E:$E,0)))</f>
        <v/>
      </c>
      <c r="C2424" s="212" t="str">
        <f aca="false">IF(LEN(A2424)=0,"",INDEX('Smelter Look-up'!$C:$C,MATCH($A2424,'Smelter Look-up'!$E:$E,0)))</f>
        <v/>
      </c>
      <c r="D2424" s="213"/>
      <c r="E2424" s="211" t="str">
        <f aca="true">IF(ISERROR($V2424),"",OFFSET('Smelter Look-up'!$D$4,$V2424-4,0)&amp;"")</f>
        <v/>
      </c>
      <c r="F2424" s="214" t="str">
        <f aca="true">IF(ISERROR($V2424),"",OFFSET('Smelter Look-up'!$E$4,$V2424-4,0))</f>
        <v/>
      </c>
      <c r="G2424" s="214" t="str">
        <f aca="true">IF(C2424=$X$4,IF(ISERROR($V2424),"Enter smelter details","RMI"),IF(ISERROR($V2424),"",OFFSET('Smelter Look-up'!$F$4,$V2424-4,0)))</f>
        <v/>
      </c>
      <c r="H2424" s="215" t="str">
        <f aca="true">IF(ISERROR($V2424),"",OFFSET('Smelter Look-up'!$G$4,$V2424-4,0))</f>
        <v/>
      </c>
      <c r="I2424" s="216" t="str">
        <f aca="true">IF(ISERROR($V2424),"",OFFSET('Smelter Look-up'!$H$4,$V2424-4,0))</f>
        <v/>
      </c>
      <c r="J2424" s="216" t="str">
        <f aca="true">IF(ISERROR($V2424),"",OFFSET('Smelter Look-up'!$I$4,$V2424-4,0))</f>
        <v/>
      </c>
      <c r="K2424" s="217"/>
      <c r="L2424" s="217"/>
      <c r="M2424" s="217"/>
      <c r="N2424" s="217"/>
      <c r="O2424" s="217"/>
      <c r="P2424" s="218"/>
      <c r="Q2424" s="219"/>
      <c r="R2424" s="220" t="str">
        <f aca="true">IF(ISERROR($V2424),"",OFFSET('Smelter Look-up'!$C$4,$V2424-4,0)&amp;"")</f>
        <v/>
      </c>
      <c r="S2424" s="221" t="str">
        <f aca="true">IF(B2424="","",IF(ISERROR(MATCH($E2424,CL,0)),"Unknown",INDIRECT("'C'!$A$"&amp;MATCH($E2424,CL,0)+1)))</f>
        <v/>
      </c>
      <c r="T2424" s="221" t="str">
        <f aca="true">IF(B2424="","",IF(ISERROR(MATCH($J2424,SorP!$B$1:$B$6279,0)),"",INDIRECT("'SorP'!$A$"&amp;MATCH($S2424&amp;$J2424,SorP!C:C,0))))</f>
        <v/>
      </c>
      <c r="U2424" s="222"/>
      <c r="V2424" s="223" t="e">
        <f aca="false">IF(C2424="",NA(),IF(OR(C2424="Smelter not listed",C2424="Smelter not yet identified"),MATCH($B2424&amp;$D2424,'Smelter Look-up'!$J:$J,0),MATCH($B2424&amp;$C2424,'Smelter Look-up'!$J:$J,0)))</f>
        <v>#N/A</v>
      </c>
      <c r="X2424" s="179" t="n">
        <f aca="false">IF(AND(C2424="Smelter not listed",OR(LEN(D2424)=0,LEN(E2424)=0)),1,0)</f>
        <v>0</v>
      </c>
      <c r="AB2424" s="224" t="str">
        <f aca="false">B2424&amp;C2424</f>
        <v/>
      </c>
    </row>
    <row r="2425" s="179" customFormat="true" ht="20.25" hidden="false" customHeight="false" outlineLevel="0" collapsed="false">
      <c r="A2425" s="221"/>
      <c r="B2425" s="211" t="str">
        <f aca="false">IF(LEN(A2425)=0,"",INDEX('Smelter Look-up'!$A:$A,MATCH($A2425,'Smelter Look-up'!$E:$E,0)))</f>
        <v/>
      </c>
      <c r="C2425" s="212" t="str">
        <f aca="false">IF(LEN(A2425)=0,"",INDEX('Smelter Look-up'!$C:$C,MATCH($A2425,'Smelter Look-up'!$E:$E,0)))</f>
        <v/>
      </c>
      <c r="D2425" s="213"/>
      <c r="E2425" s="211" t="str">
        <f aca="true">IF(ISERROR($V2425),"",OFFSET('Smelter Look-up'!$D$4,$V2425-4,0)&amp;"")</f>
        <v/>
      </c>
      <c r="F2425" s="214" t="str">
        <f aca="true">IF(ISERROR($V2425),"",OFFSET('Smelter Look-up'!$E$4,$V2425-4,0))</f>
        <v/>
      </c>
      <c r="G2425" s="214" t="str">
        <f aca="true">IF(C2425=$X$4,IF(ISERROR($V2425),"Enter smelter details","RMI"),IF(ISERROR($V2425),"",OFFSET('Smelter Look-up'!$F$4,$V2425-4,0)))</f>
        <v/>
      </c>
      <c r="H2425" s="215" t="str">
        <f aca="true">IF(ISERROR($V2425),"",OFFSET('Smelter Look-up'!$G$4,$V2425-4,0))</f>
        <v/>
      </c>
      <c r="I2425" s="216" t="str">
        <f aca="true">IF(ISERROR($V2425),"",OFFSET('Smelter Look-up'!$H$4,$V2425-4,0))</f>
        <v/>
      </c>
      <c r="J2425" s="216" t="str">
        <f aca="true">IF(ISERROR($V2425),"",OFFSET('Smelter Look-up'!$I$4,$V2425-4,0))</f>
        <v/>
      </c>
      <c r="K2425" s="217"/>
      <c r="L2425" s="217"/>
      <c r="M2425" s="217"/>
      <c r="N2425" s="217"/>
      <c r="O2425" s="217"/>
      <c r="P2425" s="218"/>
      <c r="Q2425" s="219"/>
      <c r="R2425" s="220" t="str">
        <f aca="true">IF(ISERROR($V2425),"",OFFSET('Smelter Look-up'!$C$4,$V2425-4,0)&amp;"")</f>
        <v/>
      </c>
      <c r="S2425" s="221" t="str">
        <f aca="true">IF(B2425="","",IF(ISERROR(MATCH($E2425,CL,0)),"Unknown",INDIRECT("'C'!$A$"&amp;MATCH($E2425,CL,0)+1)))</f>
        <v/>
      </c>
      <c r="T2425" s="221" t="str">
        <f aca="true">IF(B2425="","",IF(ISERROR(MATCH($J2425,SorP!$B$1:$B$6279,0)),"",INDIRECT("'SorP'!$A$"&amp;MATCH($S2425&amp;$J2425,SorP!C:C,0))))</f>
        <v/>
      </c>
      <c r="U2425" s="222"/>
      <c r="V2425" s="223" t="e">
        <f aca="false">IF(C2425="",NA(),IF(OR(C2425="Smelter not listed",C2425="Smelter not yet identified"),MATCH($B2425&amp;$D2425,'Smelter Look-up'!$J:$J,0),MATCH($B2425&amp;$C2425,'Smelter Look-up'!$J:$J,0)))</f>
        <v>#N/A</v>
      </c>
      <c r="X2425" s="179" t="n">
        <f aca="false">IF(AND(C2425="Smelter not listed",OR(LEN(D2425)=0,LEN(E2425)=0)),1,0)</f>
        <v>0</v>
      </c>
      <c r="AB2425" s="224" t="str">
        <f aca="false">B2425&amp;C2425</f>
        <v/>
      </c>
    </row>
    <row r="2426" s="179" customFormat="true" ht="20.25" hidden="false" customHeight="false" outlineLevel="0" collapsed="false">
      <c r="A2426" s="221"/>
      <c r="B2426" s="211" t="str">
        <f aca="false">IF(LEN(A2426)=0,"",INDEX('Smelter Look-up'!$A:$A,MATCH($A2426,'Smelter Look-up'!$E:$E,0)))</f>
        <v/>
      </c>
      <c r="C2426" s="212" t="str">
        <f aca="false">IF(LEN(A2426)=0,"",INDEX('Smelter Look-up'!$C:$C,MATCH($A2426,'Smelter Look-up'!$E:$E,0)))</f>
        <v/>
      </c>
      <c r="D2426" s="213"/>
      <c r="E2426" s="211" t="str">
        <f aca="true">IF(ISERROR($V2426),"",OFFSET('Smelter Look-up'!$D$4,$V2426-4,0)&amp;"")</f>
        <v/>
      </c>
      <c r="F2426" s="214" t="str">
        <f aca="true">IF(ISERROR($V2426),"",OFFSET('Smelter Look-up'!$E$4,$V2426-4,0))</f>
        <v/>
      </c>
      <c r="G2426" s="214" t="str">
        <f aca="true">IF(C2426=$X$4,IF(ISERROR($V2426),"Enter smelter details","RMI"),IF(ISERROR($V2426),"",OFFSET('Smelter Look-up'!$F$4,$V2426-4,0)))</f>
        <v/>
      </c>
      <c r="H2426" s="215" t="str">
        <f aca="true">IF(ISERROR($V2426),"",OFFSET('Smelter Look-up'!$G$4,$V2426-4,0))</f>
        <v/>
      </c>
      <c r="I2426" s="216" t="str">
        <f aca="true">IF(ISERROR($V2426),"",OFFSET('Smelter Look-up'!$H$4,$V2426-4,0))</f>
        <v/>
      </c>
      <c r="J2426" s="216" t="str">
        <f aca="true">IF(ISERROR($V2426),"",OFFSET('Smelter Look-up'!$I$4,$V2426-4,0))</f>
        <v/>
      </c>
      <c r="K2426" s="217"/>
      <c r="L2426" s="217"/>
      <c r="M2426" s="217"/>
      <c r="N2426" s="217"/>
      <c r="O2426" s="217"/>
      <c r="P2426" s="218"/>
      <c r="Q2426" s="219"/>
      <c r="R2426" s="220" t="str">
        <f aca="true">IF(ISERROR($V2426),"",OFFSET('Smelter Look-up'!$C$4,$V2426-4,0)&amp;"")</f>
        <v/>
      </c>
      <c r="S2426" s="221" t="str">
        <f aca="true">IF(B2426="","",IF(ISERROR(MATCH($E2426,CL,0)),"Unknown",INDIRECT("'C'!$A$"&amp;MATCH($E2426,CL,0)+1)))</f>
        <v/>
      </c>
      <c r="T2426" s="221" t="str">
        <f aca="true">IF(B2426="","",IF(ISERROR(MATCH($J2426,SorP!$B$1:$B$6279,0)),"",INDIRECT("'SorP'!$A$"&amp;MATCH($S2426&amp;$J2426,SorP!C:C,0))))</f>
        <v/>
      </c>
      <c r="U2426" s="222"/>
      <c r="V2426" s="223" t="e">
        <f aca="false">IF(C2426="",NA(),IF(OR(C2426="Smelter not listed",C2426="Smelter not yet identified"),MATCH($B2426&amp;$D2426,'Smelter Look-up'!$J:$J,0),MATCH($B2426&amp;$C2426,'Smelter Look-up'!$J:$J,0)))</f>
        <v>#N/A</v>
      </c>
      <c r="X2426" s="179" t="n">
        <f aca="false">IF(AND(C2426="Smelter not listed",OR(LEN(D2426)=0,LEN(E2426)=0)),1,0)</f>
        <v>0</v>
      </c>
      <c r="AB2426" s="224" t="str">
        <f aca="false">B2426&amp;C2426</f>
        <v/>
      </c>
    </row>
    <row r="2427" s="179" customFormat="true" ht="20.25" hidden="false" customHeight="false" outlineLevel="0" collapsed="false">
      <c r="A2427" s="221"/>
      <c r="B2427" s="211" t="str">
        <f aca="false">IF(LEN(A2427)=0,"",INDEX('Smelter Look-up'!$A:$A,MATCH($A2427,'Smelter Look-up'!$E:$E,0)))</f>
        <v/>
      </c>
      <c r="C2427" s="212" t="str">
        <f aca="false">IF(LEN(A2427)=0,"",INDEX('Smelter Look-up'!$C:$C,MATCH($A2427,'Smelter Look-up'!$E:$E,0)))</f>
        <v/>
      </c>
      <c r="D2427" s="213"/>
      <c r="E2427" s="211" t="str">
        <f aca="true">IF(ISERROR($V2427),"",OFFSET('Smelter Look-up'!$D$4,$V2427-4,0)&amp;"")</f>
        <v/>
      </c>
      <c r="F2427" s="214" t="str">
        <f aca="true">IF(ISERROR($V2427),"",OFFSET('Smelter Look-up'!$E$4,$V2427-4,0))</f>
        <v/>
      </c>
      <c r="G2427" s="214" t="str">
        <f aca="true">IF(C2427=$X$4,IF(ISERROR($V2427),"Enter smelter details","RMI"),IF(ISERROR($V2427),"",OFFSET('Smelter Look-up'!$F$4,$V2427-4,0)))</f>
        <v/>
      </c>
      <c r="H2427" s="215" t="str">
        <f aca="true">IF(ISERROR($V2427),"",OFFSET('Smelter Look-up'!$G$4,$V2427-4,0))</f>
        <v/>
      </c>
      <c r="I2427" s="216" t="str">
        <f aca="true">IF(ISERROR($V2427),"",OFFSET('Smelter Look-up'!$H$4,$V2427-4,0))</f>
        <v/>
      </c>
      <c r="J2427" s="216" t="str">
        <f aca="true">IF(ISERROR($V2427),"",OFFSET('Smelter Look-up'!$I$4,$V2427-4,0))</f>
        <v/>
      </c>
      <c r="K2427" s="217"/>
      <c r="L2427" s="217"/>
      <c r="M2427" s="217"/>
      <c r="N2427" s="217"/>
      <c r="O2427" s="217"/>
      <c r="P2427" s="218"/>
      <c r="Q2427" s="219"/>
      <c r="R2427" s="220" t="str">
        <f aca="true">IF(ISERROR($V2427),"",OFFSET('Smelter Look-up'!$C$4,$V2427-4,0)&amp;"")</f>
        <v/>
      </c>
      <c r="S2427" s="221" t="str">
        <f aca="true">IF(B2427="","",IF(ISERROR(MATCH($E2427,CL,0)),"Unknown",INDIRECT("'C'!$A$"&amp;MATCH($E2427,CL,0)+1)))</f>
        <v/>
      </c>
      <c r="T2427" s="221" t="str">
        <f aca="true">IF(B2427="","",IF(ISERROR(MATCH($J2427,SorP!$B$1:$B$6279,0)),"",INDIRECT("'SorP'!$A$"&amp;MATCH($S2427&amp;$J2427,SorP!C:C,0))))</f>
        <v/>
      </c>
      <c r="U2427" s="222"/>
      <c r="V2427" s="223" t="e">
        <f aca="false">IF(C2427="",NA(),IF(OR(C2427="Smelter not listed",C2427="Smelter not yet identified"),MATCH($B2427&amp;$D2427,'Smelter Look-up'!$J:$J,0),MATCH($B2427&amp;$C2427,'Smelter Look-up'!$J:$J,0)))</f>
        <v>#N/A</v>
      </c>
      <c r="X2427" s="179" t="n">
        <f aca="false">IF(AND(C2427="Smelter not listed",OR(LEN(D2427)=0,LEN(E2427)=0)),1,0)</f>
        <v>0</v>
      </c>
      <c r="AB2427" s="224" t="str">
        <f aca="false">B2427&amp;C2427</f>
        <v/>
      </c>
    </row>
    <row r="2428" s="179" customFormat="true" ht="20.25" hidden="false" customHeight="false" outlineLevel="0" collapsed="false">
      <c r="A2428" s="221"/>
      <c r="B2428" s="211" t="str">
        <f aca="false">IF(LEN(A2428)=0,"",INDEX('Smelter Look-up'!$A:$A,MATCH($A2428,'Smelter Look-up'!$E:$E,0)))</f>
        <v/>
      </c>
      <c r="C2428" s="212" t="str">
        <f aca="false">IF(LEN(A2428)=0,"",INDEX('Smelter Look-up'!$C:$C,MATCH($A2428,'Smelter Look-up'!$E:$E,0)))</f>
        <v/>
      </c>
      <c r="D2428" s="213"/>
      <c r="E2428" s="211" t="str">
        <f aca="true">IF(ISERROR($V2428),"",OFFSET('Smelter Look-up'!$D$4,$V2428-4,0)&amp;"")</f>
        <v/>
      </c>
      <c r="F2428" s="214" t="str">
        <f aca="true">IF(ISERROR($V2428),"",OFFSET('Smelter Look-up'!$E$4,$V2428-4,0))</f>
        <v/>
      </c>
      <c r="G2428" s="214" t="str">
        <f aca="true">IF(C2428=$X$4,IF(ISERROR($V2428),"Enter smelter details","RMI"),IF(ISERROR($V2428),"",OFFSET('Smelter Look-up'!$F$4,$V2428-4,0)))</f>
        <v/>
      </c>
      <c r="H2428" s="215" t="str">
        <f aca="true">IF(ISERROR($V2428),"",OFFSET('Smelter Look-up'!$G$4,$V2428-4,0))</f>
        <v/>
      </c>
      <c r="I2428" s="216" t="str">
        <f aca="true">IF(ISERROR($V2428),"",OFFSET('Smelter Look-up'!$H$4,$V2428-4,0))</f>
        <v/>
      </c>
      <c r="J2428" s="216" t="str">
        <f aca="true">IF(ISERROR($V2428),"",OFFSET('Smelter Look-up'!$I$4,$V2428-4,0))</f>
        <v/>
      </c>
      <c r="K2428" s="217"/>
      <c r="L2428" s="217"/>
      <c r="M2428" s="217"/>
      <c r="N2428" s="217"/>
      <c r="O2428" s="217"/>
      <c r="P2428" s="218"/>
      <c r="Q2428" s="219"/>
      <c r="R2428" s="220" t="str">
        <f aca="true">IF(ISERROR($V2428),"",OFFSET('Smelter Look-up'!$C$4,$V2428-4,0)&amp;"")</f>
        <v/>
      </c>
      <c r="S2428" s="221" t="str">
        <f aca="true">IF(B2428="","",IF(ISERROR(MATCH($E2428,CL,0)),"Unknown",INDIRECT("'C'!$A$"&amp;MATCH($E2428,CL,0)+1)))</f>
        <v/>
      </c>
      <c r="T2428" s="221" t="str">
        <f aca="true">IF(B2428="","",IF(ISERROR(MATCH($J2428,SorP!$B$1:$B$6279,0)),"",INDIRECT("'SorP'!$A$"&amp;MATCH($S2428&amp;$J2428,SorP!C:C,0))))</f>
        <v/>
      </c>
      <c r="U2428" s="222"/>
      <c r="V2428" s="223" t="e">
        <f aca="false">IF(C2428="",NA(),IF(OR(C2428="Smelter not listed",C2428="Smelter not yet identified"),MATCH($B2428&amp;$D2428,'Smelter Look-up'!$J:$J,0),MATCH($B2428&amp;$C2428,'Smelter Look-up'!$J:$J,0)))</f>
        <v>#N/A</v>
      </c>
      <c r="X2428" s="179" t="n">
        <f aca="false">IF(AND(C2428="Smelter not listed",OR(LEN(D2428)=0,LEN(E2428)=0)),1,0)</f>
        <v>0</v>
      </c>
      <c r="AB2428" s="224" t="str">
        <f aca="false">B2428&amp;C2428</f>
        <v/>
      </c>
    </row>
    <row r="2429" s="179" customFormat="true" ht="20.25" hidden="false" customHeight="false" outlineLevel="0" collapsed="false">
      <c r="A2429" s="221"/>
      <c r="B2429" s="211" t="str">
        <f aca="false">IF(LEN(A2429)=0,"",INDEX('Smelter Look-up'!$A:$A,MATCH($A2429,'Smelter Look-up'!$E:$E,0)))</f>
        <v/>
      </c>
      <c r="C2429" s="212" t="str">
        <f aca="false">IF(LEN(A2429)=0,"",INDEX('Smelter Look-up'!$C:$C,MATCH($A2429,'Smelter Look-up'!$E:$E,0)))</f>
        <v/>
      </c>
      <c r="D2429" s="213"/>
      <c r="E2429" s="211" t="str">
        <f aca="true">IF(ISERROR($V2429),"",OFFSET('Smelter Look-up'!$D$4,$V2429-4,0)&amp;"")</f>
        <v/>
      </c>
      <c r="F2429" s="214" t="str">
        <f aca="true">IF(ISERROR($V2429),"",OFFSET('Smelter Look-up'!$E$4,$V2429-4,0))</f>
        <v/>
      </c>
      <c r="G2429" s="214" t="str">
        <f aca="true">IF(C2429=$X$4,IF(ISERROR($V2429),"Enter smelter details","RMI"),IF(ISERROR($V2429),"",OFFSET('Smelter Look-up'!$F$4,$V2429-4,0)))</f>
        <v/>
      </c>
      <c r="H2429" s="215" t="str">
        <f aca="true">IF(ISERROR($V2429),"",OFFSET('Smelter Look-up'!$G$4,$V2429-4,0))</f>
        <v/>
      </c>
      <c r="I2429" s="216" t="str">
        <f aca="true">IF(ISERROR($V2429),"",OFFSET('Smelter Look-up'!$H$4,$V2429-4,0))</f>
        <v/>
      </c>
      <c r="J2429" s="216" t="str">
        <f aca="true">IF(ISERROR($V2429),"",OFFSET('Smelter Look-up'!$I$4,$V2429-4,0))</f>
        <v/>
      </c>
      <c r="K2429" s="217"/>
      <c r="L2429" s="217"/>
      <c r="M2429" s="217"/>
      <c r="N2429" s="217"/>
      <c r="O2429" s="217"/>
      <c r="P2429" s="218"/>
      <c r="Q2429" s="219"/>
      <c r="R2429" s="220" t="str">
        <f aca="true">IF(ISERROR($V2429),"",OFFSET('Smelter Look-up'!$C$4,$V2429-4,0)&amp;"")</f>
        <v/>
      </c>
      <c r="S2429" s="221" t="str">
        <f aca="true">IF(B2429="","",IF(ISERROR(MATCH($E2429,CL,0)),"Unknown",INDIRECT("'C'!$A$"&amp;MATCH($E2429,CL,0)+1)))</f>
        <v/>
      </c>
      <c r="T2429" s="221" t="str">
        <f aca="true">IF(B2429="","",IF(ISERROR(MATCH($J2429,SorP!$B$1:$B$6279,0)),"",INDIRECT("'SorP'!$A$"&amp;MATCH($S2429&amp;$J2429,SorP!C:C,0))))</f>
        <v/>
      </c>
      <c r="U2429" s="222"/>
      <c r="V2429" s="223" t="e">
        <f aca="false">IF(C2429="",NA(),IF(OR(C2429="Smelter not listed",C2429="Smelter not yet identified"),MATCH($B2429&amp;$D2429,'Smelter Look-up'!$J:$J,0),MATCH($B2429&amp;$C2429,'Smelter Look-up'!$J:$J,0)))</f>
        <v>#N/A</v>
      </c>
      <c r="X2429" s="179" t="n">
        <f aca="false">IF(AND(C2429="Smelter not listed",OR(LEN(D2429)=0,LEN(E2429)=0)),1,0)</f>
        <v>0</v>
      </c>
      <c r="AB2429" s="224" t="str">
        <f aca="false">B2429&amp;C2429</f>
        <v/>
      </c>
    </row>
    <row r="2430" s="179" customFormat="true" ht="20.25" hidden="false" customHeight="false" outlineLevel="0" collapsed="false">
      <c r="A2430" s="221"/>
      <c r="B2430" s="211" t="str">
        <f aca="false">IF(LEN(A2430)=0,"",INDEX('Smelter Look-up'!$A:$A,MATCH($A2430,'Smelter Look-up'!$E:$E,0)))</f>
        <v/>
      </c>
      <c r="C2430" s="212" t="str">
        <f aca="false">IF(LEN(A2430)=0,"",INDEX('Smelter Look-up'!$C:$C,MATCH($A2430,'Smelter Look-up'!$E:$E,0)))</f>
        <v/>
      </c>
      <c r="D2430" s="213"/>
      <c r="E2430" s="211" t="str">
        <f aca="true">IF(ISERROR($V2430),"",OFFSET('Smelter Look-up'!$D$4,$V2430-4,0)&amp;"")</f>
        <v/>
      </c>
      <c r="F2430" s="214" t="str">
        <f aca="true">IF(ISERROR($V2430),"",OFFSET('Smelter Look-up'!$E$4,$V2430-4,0))</f>
        <v/>
      </c>
      <c r="G2430" s="214" t="str">
        <f aca="true">IF(C2430=$X$4,IF(ISERROR($V2430),"Enter smelter details","RMI"),IF(ISERROR($V2430),"",OFFSET('Smelter Look-up'!$F$4,$V2430-4,0)))</f>
        <v/>
      </c>
      <c r="H2430" s="215" t="str">
        <f aca="true">IF(ISERROR($V2430),"",OFFSET('Smelter Look-up'!$G$4,$V2430-4,0))</f>
        <v/>
      </c>
      <c r="I2430" s="216" t="str">
        <f aca="true">IF(ISERROR($V2430),"",OFFSET('Smelter Look-up'!$H$4,$V2430-4,0))</f>
        <v/>
      </c>
      <c r="J2430" s="216" t="str">
        <f aca="true">IF(ISERROR($V2430),"",OFFSET('Smelter Look-up'!$I$4,$V2430-4,0))</f>
        <v/>
      </c>
      <c r="K2430" s="217"/>
      <c r="L2430" s="217"/>
      <c r="M2430" s="217"/>
      <c r="N2430" s="217"/>
      <c r="O2430" s="217"/>
      <c r="P2430" s="218"/>
      <c r="Q2430" s="219"/>
      <c r="R2430" s="220" t="str">
        <f aca="true">IF(ISERROR($V2430),"",OFFSET('Smelter Look-up'!$C$4,$V2430-4,0)&amp;"")</f>
        <v/>
      </c>
      <c r="S2430" s="221" t="str">
        <f aca="true">IF(B2430="","",IF(ISERROR(MATCH($E2430,CL,0)),"Unknown",INDIRECT("'C'!$A$"&amp;MATCH($E2430,CL,0)+1)))</f>
        <v/>
      </c>
      <c r="T2430" s="221" t="str">
        <f aca="true">IF(B2430="","",IF(ISERROR(MATCH($J2430,SorP!$B$1:$B$6279,0)),"",INDIRECT("'SorP'!$A$"&amp;MATCH($S2430&amp;$J2430,SorP!C:C,0))))</f>
        <v/>
      </c>
      <c r="U2430" s="222"/>
      <c r="V2430" s="223" t="e">
        <f aca="false">IF(C2430="",NA(),IF(OR(C2430="Smelter not listed",C2430="Smelter not yet identified"),MATCH($B2430&amp;$D2430,'Smelter Look-up'!$J:$J,0),MATCH($B2430&amp;$C2430,'Smelter Look-up'!$J:$J,0)))</f>
        <v>#N/A</v>
      </c>
      <c r="X2430" s="179" t="n">
        <f aca="false">IF(AND(C2430="Smelter not listed",OR(LEN(D2430)=0,LEN(E2430)=0)),1,0)</f>
        <v>0</v>
      </c>
      <c r="AB2430" s="224" t="str">
        <f aca="false">B2430&amp;C2430</f>
        <v/>
      </c>
    </row>
    <row r="2431" s="179" customFormat="true" ht="20.25" hidden="false" customHeight="false" outlineLevel="0" collapsed="false">
      <c r="A2431" s="221"/>
      <c r="B2431" s="211" t="str">
        <f aca="false">IF(LEN(A2431)=0,"",INDEX('Smelter Look-up'!$A:$A,MATCH($A2431,'Smelter Look-up'!$E:$E,0)))</f>
        <v/>
      </c>
      <c r="C2431" s="212" t="str">
        <f aca="false">IF(LEN(A2431)=0,"",INDEX('Smelter Look-up'!$C:$C,MATCH($A2431,'Smelter Look-up'!$E:$E,0)))</f>
        <v/>
      </c>
      <c r="D2431" s="213"/>
      <c r="E2431" s="211" t="str">
        <f aca="true">IF(ISERROR($V2431),"",OFFSET('Smelter Look-up'!$D$4,$V2431-4,0)&amp;"")</f>
        <v/>
      </c>
      <c r="F2431" s="214" t="str">
        <f aca="true">IF(ISERROR($V2431),"",OFFSET('Smelter Look-up'!$E$4,$V2431-4,0))</f>
        <v/>
      </c>
      <c r="G2431" s="214" t="str">
        <f aca="true">IF(C2431=$X$4,IF(ISERROR($V2431),"Enter smelter details","RMI"),IF(ISERROR($V2431),"",OFFSET('Smelter Look-up'!$F$4,$V2431-4,0)))</f>
        <v/>
      </c>
      <c r="H2431" s="215" t="str">
        <f aca="true">IF(ISERROR($V2431),"",OFFSET('Smelter Look-up'!$G$4,$V2431-4,0))</f>
        <v/>
      </c>
      <c r="I2431" s="216" t="str">
        <f aca="true">IF(ISERROR($V2431),"",OFFSET('Smelter Look-up'!$H$4,$V2431-4,0))</f>
        <v/>
      </c>
      <c r="J2431" s="216" t="str">
        <f aca="true">IF(ISERROR($V2431),"",OFFSET('Smelter Look-up'!$I$4,$V2431-4,0))</f>
        <v/>
      </c>
      <c r="K2431" s="217"/>
      <c r="L2431" s="217"/>
      <c r="M2431" s="217"/>
      <c r="N2431" s="217"/>
      <c r="O2431" s="217"/>
      <c r="P2431" s="218"/>
      <c r="Q2431" s="219"/>
      <c r="R2431" s="220" t="str">
        <f aca="true">IF(ISERROR($V2431),"",OFFSET('Smelter Look-up'!$C$4,$V2431-4,0)&amp;"")</f>
        <v/>
      </c>
      <c r="S2431" s="221" t="str">
        <f aca="true">IF(B2431="","",IF(ISERROR(MATCH($E2431,CL,0)),"Unknown",INDIRECT("'C'!$A$"&amp;MATCH($E2431,CL,0)+1)))</f>
        <v/>
      </c>
      <c r="T2431" s="221" t="str">
        <f aca="true">IF(B2431="","",IF(ISERROR(MATCH($J2431,SorP!$B$1:$B$6279,0)),"",INDIRECT("'SorP'!$A$"&amp;MATCH($S2431&amp;$J2431,SorP!C:C,0))))</f>
        <v/>
      </c>
      <c r="U2431" s="222"/>
      <c r="V2431" s="223" t="e">
        <f aca="false">IF(C2431="",NA(),IF(OR(C2431="Smelter not listed",C2431="Smelter not yet identified"),MATCH($B2431&amp;$D2431,'Smelter Look-up'!$J:$J,0),MATCH($B2431&amp;$C2431,'Smelter Look-up'!$J:$J,0)))</f>
        <v>#N/A</v>
      </c>
      <c r="X2431" s="179" t="n">
        <f aca="false">IF(AND(C2431="Smelter not listed",OR(LEN(D2431)=0,LEN(E2431)=0)),1,0)</f>
        <v>0</v>
      </c>
      <c r="AB2431" s="224" t="str">
        <f aca="false">B2431&amp;C2431</f>
        <v/>
      </c>
    </row>
    <row r="2432" s="179" customFormat="true" ht="20.25" hidden="false" customHeight="false" outlineLevel="0" collapsed="false">
      <c r="A2432" s="221"/>
      <c r="B2432" s="211" t="str">
        <f aca="false">IF(LEN(A2432)=0,"",INDEX('Smelter Look-up'!$A:$A,MATCH($A2432,'Smelter Look-up'!$E:$E,0)))</f>
        <v/>
      </c>
      <c r="C2432" s="212" t="str">
        <f aca="false">IF(LEN(A2432)=0,"",INDEX('Smelter Look-up'!$C:$C,MATCH($A2432,'Smelter Look-up'!$E:$E,0)))</f>
        <v/>
      </c>
      <c r="D2432" s="213"/>
      <c r="E2432" s="211" t="str">
        <f aca="true">IF(ISERROR($V2432),"",OFFSET('Smelter Look-up'!$D$4,$V2432-4,0)&amp;"")</f>
        <v/>
      </c>
      <c r="F2432" s="214" t="str">
        <f aca="true">IF(ISERROR($V2432),"",OFFSET('Smelter Look-up'!$E$4,$V2432-4,0))</f>
        <v/>
      </c>
      <c r="G2432" s="214" t="str">
        <f aca="true">IF(C2432=$X$4,IF(ISERROR($V2432),"Enter smelter details","RMI"),IF(ISERROR($V2432),"",OFFSET('Smelter Look-up'!$F$4,$V2432-4,0)))</f>
        <v/>
      </c>
      <c r="H2432" s="215" t="str">
        <f aca="true">IF(ISERROR($V2432),"",OFFSET('Smelter Look-up'!$G$4,$V2432-4,0))</f>
        <v/>
      </c>
      <c r="I2432" s="216" t="str">
        <f aca="true">IF(ISERROR($V2432),"",OFFSET('Smelter Look-up'!$H$4,$V2432-4,0))</f>
        <v/>
      </c>
      <c r="J2432" s="216" t="str">
        <f aca="true">IF(ISERROR($V2432),"",OFFSET('Smelter Look-up'!$I$4,$V2432-4,0))</f>
        <v/>
      </c>
      <c r="K2432" s="217"/>
      <c r="L2432" s="217"/>
      <c r="M2432" s="217"/>
      <c r="N2432" s="217"/>
      <c r="O2432" s="217"/>
      <c r="P2432" s="218"/>
      <c r="Q2432" s="219"/>
      <c r="R2432" s="220" t="str">
        <f aca="true">IF(ISERROR($V2432),"",OFFSET('Smelter Look-up'!$C$4,$V2432-4,0)&amp;"")</f>
        <v/>
      </c>
      <c r="S2432" s="221" t="str">
        <f aca="true">IF(B2432="","",IF(ISERROR(MATCH($E2432,CL,0)),"Unknown",INDIRECT("'C'!$A$"&amp;MATCH($E2432,CL,0)+1)))</f>
        <v/>
      </c>
      <c r="T2432" s="221" t="str">
        <f aca="true">IF(B2432="","",IF(ISERROR(MATCH($J2432,SorP!$B$1:$B$6279,0)),"",INDIRECT("'SorP'!$A$"&amp;MATCH($S2432&amp;$J2432,SorP!C:C,0))))</f>
        <v/>
      </c>
      <c r="U2432" s="222"/>
      <c r="V2432" s="223" t="e">
        <f aca="false">IF(C2432="",NA(),IF(OR(C2432="Smelter not listed",C2432="Smelter not yet identified"),MATCH($B2432&amp;$D2432,'Smelter Look-up'!$J:$J,0),MATCH($B2432&amp;$C2432,'Smelter Look-up'!$J:$J,0)))</f>
        <v>#N/A</v>
      </c>
      <c r="X2432" s="179" t="n">
        <f aca="false">IF(AND(C2432="Smelter not listed",OR(LEN(D2432)=0,LEN(E2432)=0)),1,0)</f>
        <v>0</v>
      </c>
      <c r="AB2432" s="224" t="str">
        <f aca="false">B2432&amp;C2432</f>
        <v/>
      </c>
    </row>
    <row r="2433" s="179" customFormat="true" ht="20.25" hidden="false" customHeight="false" outlineLevel="0" collapsed="false">
      <c r="A2433" s="221"/>
      <c r="B2433" s="211" t="str">
        <f aca="false">IF(LEN(A2433)=0,"",INDEX('Smelter Look-up'!$A:$A,MATCH($A2433,'Smelter Look-up'!$E:$E,0)))</f>
        <v/>
      </c>
      <c r="C2433" s="212" t="str">
        <f aca="false">IF(LEN(A2433)=0,"",INDEX('Smelter Look-up'!$C:$C,MATCH($A2433,'Smelter Look-up'!$E:$E,0)))</f>
        <v/>
      </c>
      <c r="D2433" s="213"/>
      <c r="E2433" s="211" t="str">
        <f aca="true">IF(ISERROR($V2433),"",OFFSET('Smelter Look-up'!$D$4,$V2433-4,0)&amp;"")</f>
        <v/>
      </c>
      <c r="F2433" s="214" t="str">
        <f aca="true">IF(ISERROR($V2433),"",OFFSET('Smelter Look-up'!$E$4,$V2433-4,0))</f>
        <v/>
      </c>
      <c r="G2433" s="214" t="str">
        <f aca="true">IF(C2433=$X$4,IF(ISERROR($V2433),"Enter smelter details","RMI"),IF(ISERROR($V2433),"",OFFSET('Smelter Look-up'!$F$4,$V2433-4,0)))</f>
        <v/>
      </c>
      <c r="H2433" s="215" t="str">
        <f aca="true">IF(ISERROR($V2433),"",OFFSET('Smelter Look-up'!$G$4,$V2433-4,0))</f>
        <v/>
      </c>
      <c r="I2433" s="216" t="str">
        <f aca="true">IF(ISERROR($V2433),"",OFFSET('Smelter Look-up'!$H$4,$V2433-4,0))</f>
        <v/>
      </c>
      <c r="J2433" s="216" t="str">
        <f aca="true">IF(ISERROR($V2433),"",OFFSET('Smelter Look-up'!$I$4,$V2433-4,0))</f>
        <v/>
      </c>
      <c r="K2433" s="217"/>
      <c r="L2433" s="217"/>
      <c r="M2433" s="217"/>
      <c r="N2433" s="217"/>
      <c r="O2433" s="217"/>
      <c r="P2433" s="218"/>
      <c r="Q2433" s="219"/>
      <c r="R2433" s="220" t="str">
        <f aca="true">IF(ISERROR($V2433),"",OFFSET('Smelter Look-up'!$C$4,$V2433-4,0)&amp;"")</f>
        <v/>
      </c>
      <c r="S2433" s="221" t="str">
        <f aca="true">IF(B2433="","",IF(ISERROR(MATCH($E2433,CL,0)),"Unknown",INDIRECT("'C'!$A$"&amp;MATCH($E2433,CL,0)+1)))</f>
        <v/>
      </c>
      <c r="T2433" s="221" t="str">
        <f aca="true">IF(B2433="","",IF(ISERROR(MATCH($J2433,SorP!$B$1:$B$6279,0)),"",INDIRECT("'SorP'!$A$"&amp;MATCH($S2433&amp;$J2433,SorP!C:C,0))))</f>
        <v/>
      </c>
      <c r="U2433" s="222"/>
      <c r="V2433" s="223" t="e">
        <f aca="false">IF(C2433="",NA(),IF(OR(C2433="Smelter not listed",C2433="Smelter not yet identified"),MATCH($B2433&amp;$D2433,'Smelter Look-up'!$J:$J,0),MATCH($B2433&amp;$C2433,'Smelter Look-up'!$J:$J,0)))</f>
        <v>#N/A</v>
      </c>
      <c r="X2433" s="179" t="n">
        <f aca="false">IF(AND(C2433="Smelter not listed",OR(LEN(D2433)=0,LEN(E2433)=0)),1,0)</f>
        <v>0</v>
      </c>
      <c r="AB2433" s="224" t="str">
        <f aca="false">B2433&amp;C2433</f>
        <v/>
      </c>
    </row>
    <row r="2434" s="179" customFormat="true" ht="20.25" hidden="false" customHeight="false" outlineLevel="0" collapsed="false">
      <c r="A2434" s="221"/>
      <c r="B2434" s="211" t="str">
        <f aca="false">IF(LEN(A2434)=0,"",INDEX('Smelter Look-up'!$A:$A,MATCH($A2434,'Smelter Look-up'!$E:$E,0)))</f>
        <v/>
      </c>
      <c r="C2434" s="212" t="str">
        <f aca="false">IF(LEN(A2434)=0,"",INDEX('Smelter Look-up'!$C:$C,MATCH($A2434,'Smelter Look-up'!$E:$E,0)))</f>
        <v/>
      </c>
      <c r="D2434" s="213"/>
      <c r="E2434" s="211" t="str">
        <f aca="true">IF(ISERROR($V2434),"",OFFSET('Smelter Look-up'!$D$4,$V2434-4,0)&amp;"")</f>
        <v/>
      </c>
      <c r="F2434" s="214" t="str">
        <f aca="true">IF(ISERROR($V2434),"",OFFSET('Smelter Look-up'!$E$4,$V2434-4,0))</f>
        <v/>
      </c>
      <c r="G2434" s="214" t="str">
        <f aca="true">IF(C2434=$X$4,IF(ISERROR($V2434),"Enter smelter details","RMI"),IF(ISERROR($V2434),"",OFFSET('Smelter Look-up'!$F$4,$V2434-4,0)))</f>
        <v/>
      </c>
      <c r="H2434" s="215" t="str">
        <f aca="true">IF(ISERROR($V2434),"",OFFSET('Smelter Look-up'!$G$4,$V2434-4,0))</f>
        <v/>
      </c>
      <c r="I2434" s="216" t="str">
        <f aca="true">IF(ISERROR($V2434),"",OFFSET('Smelter Look-up'!$H$4,$V2434-4,0))</f>
        <v/>
      </c>
      <c r="J2434" s="216" t="str">
        <f aca="true">IF(ISERROR($V2434),"",OFFSET('Smelter Look-up'!$I$4,$V2434-4,0))</f>
        <v/>
      </c>
      <c r="K2434" s="217"/>
      <c r="L2434" s="217"/>
      <c r="M2434" s="217"/>
      <c r="N2434" s="217"/>
      <c r="O2434" s="217"/>
      <c r="P2434" s="218"/>
      <c r="Q2434" s="219"/>
      <c r="R2434" s="220" t="str">
        <f aca="true">IF(ISERROR($V2434),"",OFFSET('Smelter Look-up'!$C$4,$V2434-4,0)&amp;"")</f>
        <v/>
      </c>
      <c r="S2434" s="221" t="str">
        <f aca="true">IF(B2434="","",IF(ISERROR(MATCH($E2434,CL,0)),"Unknown",INDIRECT("'C'!$A$"&amp;MATCH($E2434,CL,0)+1)))</f>
        <v/>
      </c>
      <c r="T2434" s="221" t="str">
        <f aca="true">IF(B2434="","",IF(ISERROR(MATCH($J2434,SorP!$B$1:$B$6279,0)),"",INDIRECT("'SorP'!$A$"&amp;MATCH($S2434&amp;$J2434,SorP!C:C,0))))</f>
        <v/>
      </c>
      <c r="U2434" s="222"/>
      <c r="V2434" s="223" t="e">
        <f aca="false">IF(C2434="",NA(),IF(OR(C2434="Smelter not listed",C2434="Smelter not yet identified"),MATCH($B2434&amp;$D2434,'Smelter Look-up'!$J:$J,0),MATCH($B2434&amp;$C2434,'Smelter Look-up'!$J:$J,0)))</f>
        <v>#N/A</v>
      </c>
      <c r="X2434" s="179" t="n">
        <f aca="false">IF(AND(C2434="Smelter not listed",OR(LEN(D2434)=0,LEN(E2434)=0)),1,0)</f>
        <v>0</v>
      </c>
      <c r="AB2434" s="224" t="str">
        <f aca="false">B2434&amp;C2434</f>
        <v/>
      </c>
    </row>
    <row r="2435" s="179" customFormat="true" ht="20.25" hidden="false" customHeight="false" outlineLevel="0" collapsed="false">
      <c r="A2435" s="221"/>
      <c r="B2435" s="211" t="str">
        <f aca="false">IF(LEN(A2435)=0,"",INDEX('Smelter Look-up'!$A:$A,MATCH($A2435,'Smelter Look-up'!$E:$E,0)))</f>
        <v/>
      </c>
      <c r="C2435" s="212" t="str">
        <f aca="false">IF(LEN(A2435)=0,"",INDEX('Smelter Look-up'!$C:$C,MATCH($A2435,'Smelter Look-up'!$E:$E,0)))</f>
        <v/>
      </c>
      <c r="D2435" s="213"/>
      <c r="E2435" s="211" t="str">
        <f aca="true">IF(ISERROR($V2435),"",OFFSET('Smelter Look-up'!$D$4,$V2435-4,0)&amp;"")</f>
        <v/>
      </c>
      <c r="F2435" s="214" t="str">
        <f aca="true">IF(ISERROR($V2435),"",OFFSET('Smelter Look-up'!$E$4,$V2435-4,0))</f>
        <v/>
      </c>
      <c r="G2435" s="214" t="str">
        <f aca="true">IF(C2435=$X$4,IF(ISERROR($V2435),"Enter smelter details","RMI"),IF(ISERROR($V2435),"",OFFSET('Smelter Look-up'!$F$4,$V2435-4,0)))</f>
        <v/>
      </c>
      <c r="H2435" s="215" t="str">
        <f aca="true">IF(ISERROR($V2435),"",OFFSET('Smelter Look-up'!$G$4,$V2435-4,0))</f>
        <v/>
      </c>
      <c r="I2435" s="216" t="str">
        <f aca="true">IF(ISERROR($V2435),"",OFFSET('Smelter Look-up'!$H$4,$V2435-4,0))</f>
        <v/>
      </c>
      <c r="J2435" s="216" t="str">
        <f aca="true">IF(ISERROR($V2435),"",OFFSET('Smelter Look-up'!$I$4,$V2435-4,0))</f>
        <v/>
      </c>
      <c r="K2435" s="217"/>
      <c r="L2435" s="217"/>
      <c r="M2435" s="217"/>
      <c r="N2435" s="217"/>
      <c r="O2435" s="217"/>
      <c r="P2435" s="218"/>
      <c r="Q2435" s="219"/>
      <c r="R2435" s="220" t="str">
        <f aca="true">IF(ISERROR($V2435),"",OFFSET('Smelter Look-up'!$C$4,$V2435-4,0)&amp;"")</f>
        <v/>
      </c>
      <c r="S2435" s="221" t="str">
        <f aca="true">IF(B2435="","",IF(ISERROR(MATCH($E2435,CL,0)),"Unknown",INDIRECT("'C'!$A$"&amp;MATCH($E2435,CL,0)+1)))</f>
        <v/>
      </c>
      <c r="T2435" s="221" t="str">
        <f aca="true">IF(B2435="","",IF(ISERROR(MATCH($J2435,SorP!$B$1:$B$6279,0)),"",INDIRECT("'SorP'!$A$"&amp;MATCH($S2435&amp;$J2435,SorP!C:C,0))))</f>
        <v/>
      </c>
      <c r="U2435" s="222"/>
      <c r="V2435" s="223" t="e">
        <f aca="false">IF(C2435="",NA(),IF(OR(C2435="Smelter not listed",C2435="Smelter not yet identified"),MATCH($B2435&amp;$D2435,'Smelter Look-up'!$J:$J,0),MATCH($B2435&amp;$C2435,'Smelter Look-up'!$J:$J,0)))</f>
        <v>#N/A</v>
      </c>
      <c r="X2435" s="179" t="n">
        <f aca="false">IF(AND(C2435="Smelter not listed",OR(LEN(D2435)=0,LEN(E2435)=0)),1,0)</f>
        <v>0</v>
      </c>
      <c r="AB2435" s="224" t="str">
        <f aca="false">B2435&amp;C2435</f>
        <v/>
      </c>
    </row>
    <row r="2436" s="179" customFormat="true" ht="20.25" hidden="false" customHeight="false" outlineLevel="0" collapsed="false">
      <c r="A2436" s="221"/>
      <c r="B2436" s="211" t="str">
        <f aca="false">IF(LEN(A2436)=0,"",INDEX('Smelter Look-up'!$A:$A,MATCH($A2436,'Smelter Look-up'!$E:$E,0)))</f>
        <v/>
      </c>
      <c r="C2436" s="212" t="str">
        <f aca="false">IF(LEN(A2436)=0,"",INDEX('Smelter Look-up'!$C:$C,MATCH($A2436,'Smelter Look-up'!$E:$E,0)))</f>
        <v/>
      </c>
      <c r="D2436" s="213"/>
      <c r="E2436" s="211" t="str">
        <f aca="true">IF(ISERROR($V2436),"",OFFSET('Smelter Look-up'!$D$4,$V2436-4,0)&amp;"")</f>
        <v/>
      </c>
      <c r="F2436" s="214" t="str">
        <f aca="true">IF(ISERROR($V2436),"",OFFSET('Smelter Look-up'!$E$4,$V2436-4,0))</f>
        <v/>
      </c>
      <c r="G2436" s="214" t="str">
        <f aca="true">IF(C2436=$X$4,IF(ISERROR($V2436),"Enter smelter details","RMI"),IF(ISERROR($V2436),"",OFFSET('Smelter Look-up'!$F$4,$V2436-4,0)))</f>
        <v/>
      </c>
      <c r="H2436" s="215" t="str">
        <f aca="true">IF(ISERROR($V2436),"",OFFSET('Smelter Look-up'!$G$4,$V2436-4,0))</f>
        <v/>
      </c>
      <c r="I2436" s="216" t="str">
        <f aca="true">IF(ISERROR($V2436),"",OFFSET('Smelter Look-up'!$H$4,$V2436-4,0))</f>
        <v/>
      </c>
      <c r="J2436" s="216" t="str">
        <f aca="true">IF(ISERROR($V2436),"",OFFSET('Smelter Look-up'!$I$4,$V2436-4,0))</f>
        <v/>
      </c>
      <c r="K2436" s="217"/>
      <c r="L2436" s="217"/>
      <c r="M2436" s="217"/>
      <c r="N2436" s="217"/>
      <c r="O2436" s="217"/>
      <c r="P2436" s="218"/>
      <c r="Q2436" s="219"/>
      <c r="R2436" s="220" t="str">
        <f aca="true">IF(ISERROR($V2436),"",OFFSET('Smelter Look-up'!$C$4,$V2436-4,0)&amp;"")</f>
        <v/>
      </c>
      <c r="S2436" s="221" t="str">
        <f aca="true">IF(B2436="","",IF(ISERROR(MATCH($E2436,CL,0)),"Unknown",INDIRECT("'C'!$A$"&amp;MATCH($E2436,CL,0)+1)))</f>
        <v/>
      </c>
      <c r="T2436" s="221" t="str">
        <f aca="true">IF(B2436="","",IF(ISERROR(MATCH($J2436,SorP!$B$1:$B$6279,0)),"",INDIRECT("'SorP'!$A$"&amp;MATCH($S2436&amp;$J2436,SorP!C:C,0))))</f>
        <v/>
      </c>
      <c r="U2436" s="222"/>
      <c r="V2436" s="223" t="e">
        <f aca="false">IF(C2436="",NA(),IF(OR(C2436="Smelter not listed",C2436="Smelter not yet identified"),MATCH($B2436&amp;$D2436,'Smelter Look-up'!$J:$J,0),MATCH($B2436&amp;$C2436,'Smelter Look-up'!$J:$J,0)))</f>
        <v>#N/A</v>
      </c>
      <c r="X2436" s="179" t="n">
        <f aca="false">IF(AND(C2436="Smelter not listed",OR(LEN(D2436)=0,LEN(E2436)=0)),1,0)</f>
        <v>0</v>
      </c>
      <c r="AB2436" s="224" t="str">
        <f aca="false">B2436&amp;C2436</f>
        <v/>
      </c>
    </row>
    <row r="2437" s="179" customFormat="true" ht="20.25" hidden="false" customHeight="false" outlineLevel="0" collapsed="false">
      <c r="A2437" s="221"/>
      <c r="B2437" s="211" t="str">
        <f aca="false">IF(LEN(A2437)=0,"",INDEX('Smelter Look-up'!$A:$A,MATCH($A2437,'Smelter Look-up'!$E:$E,0)))</f>
        <v/>
      </c>
      <c r="C2437" s="212" t="str">
        <f aca="false">IF(LEN(A2437)=0,"",INDEX('Smelter Look-up'!$C:$C,MATCH($A2437,'Smelter Look-up'!$E:$E,0)))</f>
        <v/>
      </c>
      <c r="D2437" s="213"/>
      <c r="E2437" s="211" t="str">
        <f aca="true">IF(ISERROR($V2437),"",OFFSET('Smelter Look-up'!$D$4,$V2437-4,0)&amp;"")</f>
        <v/>
      </c>
      <c r="F2437" s="214" t="str">
        <f aca="true">IF(ISERROR($V2437),"",OFFSET('Smelter Look-up'!$E$4,$V2437-4,0))</f>
        <v/>
      </c>
      <c r="G2437" s="214" t="str">
        <f aca="true">IF(C2437=$X$4,IF(ISERROR($V2437),"Enter smelter details","RMI"),IF(ISERROR($V2437),"",OFFSET('Smelter Look-up'!$F$4,$V2437-4,0)))</f>
        <v/>
      </c>
      <c r="H2437" s="215" t="str">
        <f aca="true">IF(ISERROR($V2437),"",OFFSET('Smelter Look-up'!$G$4,$V2437-4,0))</f>
        <v/>
      </c>
      <c r="I2437" s="216" t="str">
        <f aca="true">IF(ISERROR($V2437),"",OFFSET('Smelter Look-up'!$H$4,$V2437-4,0))</f>
        <v/>
      </c>
      <c r="J2437" s="216" t="str">
        <f aca="true">IF(ISERROR($V2437),"",OFFSET('Smelter Look-up'!$I$4,$V2437-4,0))</f>
        <v/>
      </c>
      <c r="K2437" s="217"/>
      <c r="L2437" s="217"/>
      <c r="M2437" s="217"/>
      <c r="N2437" s="217"/>
      <c r="O2437" s="217"/>
      <c r="P2437" s="218"/>
      <c r="Q2437" s="219"/>
      <c r="R2437" s="220" t="str">
        <f aca="true">IF(ISERROR($V2437),"",OFFSET('Smelter Look-up'!$C$4,$V2437-4,0)&amp;"")</f>
        <v/>
      </c>
      <c r="S2437" s="221" t="str">
        <f aca="true">IF(B2437="","",IF(ISERROR(MATCH($E2437,CL,0)),"Unknown",INDIRECT("'C'!$A$"&amp;MATCH($E2437,CL,0)+1)))</f>
        <v/>
      </c>
      <c r="T2437" s="221" t="str">
        <f aca="true">IF(B2437="","",IF(ISERROR(MATCH($J2437,SorP!$B$1:$B$6279,0)),"",INDIRECT("'SorP'!$A$"&amp;MATCH($S2437&amp;$J2437,SorP!C:C,0))))</f>
        <v/>
      </c>
      <c r="U2437" s="222"/>
      <c r="V2437" s="223" t="e">
        <f aca="false">IF(C2437="",NA(),IF(OR(C2437="Smelter not listed",C2437="Smelter not yet identified"),MATCH($B2437&amp;$D2437,'Smelter Look-up'!$J:$J,0),MATCH($B2437&amp;$C2437,'Smelter Look-up'!$J:$J,0)))</f>
        <v>#N/A</v>
      </c>
      <c r="X2437" s="179" t="n">
        <f aca="false">IF(AND(C2437="Smelter not listed",OR(LEN(D2437)=0,LEN(E2437)=0)),1,0)</f>
        <v>0</v>
      </c>
      <c r="AB2437" s="224" t="str">
        <f aca="false">B2437&amp;C2437</f>
        <v/>
      </c>
    </row>
    <row r="2438" s="179" customFormat="true" ht="20.25" hidden="false" customHeight="false" outlineLevel="0" collapsed="false">
      <c r="A2438" s="221"/>
      <c r="B2438" s="211" t="str">
        <f aca="false">IF(LEN(A2438)=0,"",INDEX('Smelter Look-up'!$A:$A,MATCH($A2438,'Smelter Look-up'!$E:$E,0)))</f>
        <v/>
      </c>
      <c r="C2438" s="212" t="str">
        <f aca="false">IF(LEN(A2438)=0,"",INDEX('Smelter Look-up'!$C:$C,MATCH($A2438,'Smelter Look-up'!$E:$E,0)))</f>
        <v/>
      </c>
      <c r="D2438" s="213"/>
      <c r="E2438" s="211" t="str">
        <f aca="true">IF(ISERROR($V2438),"",OFFSET('Smelter Look-up'!$D$4,$V2438-4,0)&amp;"")</f>
        <v/>
      </c>
      <c r="F2438" s="214" t="str">
        <f aca="true">IF(ISERROR($V2438),"",OFFSET('Smelter Look-up'!$E$4,$V2438-4,0))</f>
        <v/>
      </c>
      <c r="G2438" s="214" t="str">
        <f aca="true">IF(C2438=$X$4,IF(ISERROR($V2438),"Enter smelter details","RMI"),IF(ISERROR($V2438),"",OFFSET('Smelter Look-up'!$F$4,$V2438-4,0)))</f>
        <v/>
      </c>
      <c r="H2438" s="215" t="str">
        <f aca="true">IF(ISERROR($V2438),"",OFFSET('Smelter Look-up'!$G$4,$V2438-4,0))</f>
        <v/>
      </c>
      <c r="I2438" s="216" t="str">
        <f aca="true">IF(ISERROR($V2438),"",OFFSET('Smelter Look-up'!$H$4,$V2438-4,0))</f>
        <v/>
      </c>
      <c r="J2438" s="216" t="str">
        <f aca="true">IF(ISERROR($V2438),"",OFFSET('Smelter Look-up'!$I$4,$V2438-4,0))</f>
        <v/>
      </c>
      <c r="K2438" s="217"/>
      <c r="L2438" s="217"/>
      <c r="M2438" s="217"/>
      <c r="N2438" s="217"/>
      <c r="O2438" s="217"/>
      <c r="P2438" s="218"/>
      <c r="Q2438" s="219"/>
      <c r="R2438" s="220" t="str">
        <f aca="true">IF(ISERROR($V2438),"",OFFSET('Smelter Look-up'!$C$4,$V2438-4,0)&amp;"")</f>
        <v/>
      </c>
      <c r="S2438" s="221" t="str">
        <f aca="true">IF(B2438="","",IF(ISERROR(MATCH($E2438,CL,0)),"Unknown",INDIRECT("'C'!$A$"&amp;MATCH($E2438,CL,0)+1)))</f>
        <v/>
      </c>
      <c r="T2438" s="221" t="str">
        <f aca="true">IF(B2438="","",IF(ISERROR(MATCH($J2438,SorP!$B$1:$B$6279,0)),"",INDIRECT("'SorP'!$A$"&amp;MATCH($S2438&amp;$J2438,SorP!C:C,0))))</f>
        <v/>
      </c>
      <c r="U2438" s="222"/>
      <c r="V2438" s="223" t="e">
        <f aca="false">IF(C2438="",NA(),IF(OR(C2438="Smelter not listed",C2438="Smelter not yet identified"),MATCH($B2438&amp;$D2438,'Smelter Look-up'!$J:$J,0),MATCH($B2438&amp;$C2438,'Smelter Look-up'!$J:$J,0)))</f>
        <v>#N/A</v>
      </c>
      <c r="X2438" s="179" t="n">
        <f aca="false">IF(AND(C2438="Smelter not listed",OR(LEN(D2438)=0,LEN(E2438)=0)),1,0)</f>
        <v>0</v>
      </c>
      <c r="AB2438" s="224" t="str">
        <f aca="false">B2438&amp;C2438</f>
        <v/>
      </c>
    </row>
    <row r="2439" s="179" customFormat="true" ht="20.25" hidden="false" customHeight="false" outlineLevel="0" collapsed="false">
      <c r="A2439" s="221"/>
      <c r="B2439" s="211" t="str">
        <f aca="false">IF(LEN(A2439)=0,"",INDEX('Smelter Look-up'!$A:$A,MATCH($A2439,'Smelter Look-up'!$E:$E,0)))</f>
        <v/>
      </c>
      <c r="C2439" s="212" t="str">
        <f aca="false">IF(LEN(A2439)=0,"",INDEX('Smelter Look-up'!$C:$C,MATCH($A2439,'Smelter Look-up'!$E:$E,0)))</f>
        <v/>
      </c>
      <c r="D2439" s="213"/>
      <c r="E2439" s="211" t="str">
        <f aca="true">IF(ISERROR($V2439),"",OFFSET('Smelter Look-up'!$D$4,$V2439-4,0)&amp;"")</f>
        <v/>
      </c>
      <c r="F2439" s="214" t="str">
        <f aca="true">IF(ISERROR($V2439),"",OFFSET('Smelter Look-up'!$E$4,$V2439-4,0))</f>
        <v/>
      </c>
      <c r="G2439" s="214" t="str">
        <f aca="true">IF(C2439=$X$4,IF(ISERROR($V2439),"Enter smelter details","RMI"),IF(ISERROR($V2439),"",OFFSET('Smelter Look-up'!$F$4,$V2439-4,0)))</f>
        <v/>
      </c>
      <c r="H2439" s="215" t="str">
        <f aca="true">IF(ISERROR($V2439),"",OFFSET('Smelter Look-up'!$G$4,$V2439-4,0))</f>
        <v/>
      </c>
      <c r="I2439" s="216" t="str">
        <f aca="true">IF(ISERROR($V2439),"",OFFSET('Smelter Look-up'!$H$4,$V2439-4,0))</f>
        <v/>
      </c>
      <c r="J2439" s="216" t="str">
        <f aca="true">IF(ISERROR($V2439),"",OFFSET('Smelter Look-up'!$I$4,$V2439-4,0))</f>
        <v/>
      </c>
      <c r="K2439" s="217"/>
      <c r="L2439" s="217"/>
      <c r="M2439" s="217"/>
      <c r="N2439" s="217"/>
      <c r="O2439" s="217"/>
      <c r="P2439" s="218"/>
      <c r="Q2439" s="219"/>
      <c r="R2439" s="220" t="str">
        <f aca="true">IF(ISERROR($V2439),"",OFFSET('Smelter Look-up'!$C$4,$V2439-4,0)&amp;"")</f>
        <v/>
      </c>
      <c r="S2439" s="221" t="str">
        <f aca="true">IF(B2439="","",IF(ISERROR(MATCH($E2439,CL,0)),"Unknown",INDIRECT("'C'!$A$"&amp;MATCH($E2439,CL,0)+1)))</f>
        <v/>
      </c>
      <c r="T2439" s="221" t="str">
        <f aca="true">IF(B2439="","",IF(ISERROR(MATCH($J2439,SorP!$B$1:$B$6279,0)),"",INDIRECT("'SorP'!$A$"&amp;MATCH($S2439&amp;$J2439,SorP!C:C,0))))</f>
        <v/>
      </c>
      <c r="U2439" s="222"/>
      <c r="V2439" s="223" t="e">
        <f aca="false">IF(C2439="",NA(),IF(OR(C2439="Smelter not listed",C2439="Smelter not yet identified"),MATCH($B2439&amp;$D2439,'Smelter Look-up'!$J:$J,0),MATCH($B2439&amp;$C2439,'Smelter Look-up'!$J:$J,0)))</f>
        <v>#N/A</v>
      </c>
      <c r="X2439" s="179" t="n">
        <f aca="false">IF(AND(C2439="Smelter not listed",OR(LEN(D2439)=0,LEN(E2439)=0)),1,0)</f>
        <v>0</v>
      </c>
      <c r="AB2439" s="224" t="str">
        <f aca="false">B2439&amp;C2439</f>
        <v/>
      </c>
    </row>
    <row r="2440" s="179" customFormat="true" ht="20.25" hidden="false" customHeight="false" outlineLevel="0" collapsed="false">
      <c r="A2440" s="221"/>
      <c r="B2440" s="211" t="str">
        <f aca="false">IF(LEN(A2440)=0,"",INDEX('Smelter Look-up'!$A:$A,MATCH($A2440,'Smelter Look-up'!$E:$E,0)))</f>
        <v/>
      </c>
      <c r="C2440" s="212" t="str">
        <f aca="false">IF(LEN(A2440)=0,"",INDEX('Smelter Look-up'!$C:$C,MATCH($A2440,'Smelter Look-up'!$E:$E,0)))</f>
        <v/>
      </c>
      <c r="D2440" s="213"/>
      <c r="E2440" s="211" t="str">
        <f aca="true">IF(ISERROR($V2440),"",OFFSET('Smelter Look-up'!$D$4,$V2440-4,0)&amp;"")</f>
        <v/>
      </c>
      <c r="F2440" s="214" t="str">
        <f aca="true">IF(ISERROR($V2440),"",OFFSET('Smelter Look-up'!$E$4,$V2440-4,0))</f>
        <v/>
      </c>
      <c r="G2440" s="214" t="str">
        <f aca="true">IF(C2440=$X$4,IF(ISERROR($V2440),"Enter smelter details","RMI"),IF(ISERROR($V2440),"",OFFSET('Smelter Look-up'!$F$4,$V2440-4,0)))</f>
        <v/>
      </c>
      <c r="H2440" s="215" t="str">
        <f aca="true">IF(ISERROR($V2440),"",OFFSET('Smelter Look-up'!$G$4,$V2440-4,0))</f>
        <v/>
      </c>
      <c r="I2440" s="216" t="str">
        <f aca="true">IF(ISERROR($V2440),"",OFFSET('Smelter Look-up'!$H$4,$V2440-4,0))</f>
        <v/>
      </c>
      <c r="J2440" s="216" t="str">
        <f aca="true">IF(ISERROR($V2440),"",OFFSET('Smelter Look-up'!$I$4,$V2440-4,0))</f>
        <v/>
      </c>
      <c r="K2440" s="217"/>
      <c r="L2440" s="217"/>
      <c r="M2440" s="217"/>
      <c r="N2440" s="217"/>
      <c r="O2440" s="217"/>
      <c r="P2440" s="218"/>
      <c r="Q2440" s="219"/>
      <c r="R2440" s="220" t="str">
        <f aca="true">IF(ISERROR($V2440),"",OFFSET('Smelter Look-up'!$C$4,$V2440-4,0)&amp;"")</f>
        <v/>
      </c>
      <c r="S2440" s="221" t="str">
        <f aca="true">IF(B2440="","",IF(ISERROR(MATCH($E2440,CL,0)),"Unknown",INDIRECT("'C'!$A$"&amp;MATCH($E2440,CL,0)+1)))</f>
        <v/>
      </c>
      <c r="T2440" s="221" t="str">
        <f aca="true">IF(B2440="","",IF(ISERROR(MATCH($J2440,SorP!$B$1:$B$6279,0)),"",INDIRECT("'SorP'!$A$"&amp;MATCH($S2440&amp;$J2440,SorP!C:C,0))))</f>
        <v/>
      </c>
      <c r="U2440" s="222"/>
      <c r="V2440" s="223" t="e">
        <f aca="false">IF(C2440="",NA(),IF(OR(C2440="Smelter not listed",C2440="Smelter not yet identified"),MATCH($B2440&amp;$D2440,'Smelter Look-up'!$J:$J,0),MATCH($B2440&amp;$C2440,'Smelter Look-up'!$J:$J,0)))</f>
        <v>#N/A</v>
      </c>
      <c r="X2440" s="179" t="n">
        <f aca="false">IF(AND(C2440="Smelter not listed",OR(LEN(D2440)=0,LEN(E2440)=0)),1,0)</f>
        <v>0</v>
      </c>
      <c r="AB2440" s="224" t="str">
        <f aca="false">B2440&amp;C2440</f>
        <v/>
      </c>
    </row>
    <row r="2441" s="179" customFormat="true" ht="20.25" hidden="false" customHeight="false" outlineLevel="0" collapsed="false">
      <c r="A2441" s="221"/>
      <c r="B2441" s="211" t="str">
        <f aca="false">IF(LEN(A2441)=0,"",INDEX('Smelter Look-up'!$A:$A,MATCH($A2441,'Smelter Look-up'!$E:$E,0)))</f>
        <v/>
      </c>
      <c r="C2441" s="212" t="str">
        <f aca="false">IF(LEN(A2441)=0,"",INDEX('Smelter Look-up'!$C:$C,MATCH($A2441,'Smelter Look-up'!$E:$E,0)))</f>
        <v/>
      </c>
      <c r="D2441" s="213"/>
      <c r="E2441" s="211" t="str">
        <f aca="true">IF(ISERROR($V2441),"",OFFSET('Smelter Look-up'!$D$4,$V2441-4,0)&amp;"")</f>
        <v/>
      </c>
      <c r="F2441" s="214" t="str">
        <f aca="true">IF(ISERROR($V2441),"",OFFSET('Smelter Look-up'!$E$4,$V2441-4,0))</f>
        <v/>
      </c>
      <c r="G2441" s="214" t="str">
        <f aca="true">IF(C2441=$X$4,IF(ISERROR($V2441),"Enter smelter details","RMI"),IF(ISERROR($V2441),"",OFFSET('Smelter Look-up'!$F$4,$V2441-4,0)))</f>
        <v/>
      </c>
      <c r="H2441" s="215" t="str">
        <f aca="true">IF(ISERROR($V2441),"",OFFSET('Smelter Look-up'!$G$4,$V2441-4,0))</f>
        <v/>
      </c>
      <c r="I2441" s="216" t="str">
        <f aca="true">IF(ISERROR($V2441),"",OFFSET('Smelter Look-up'!$H$4,$V2441-4,0))</f>
        <v/>
      </c>
      <c r="J2441" s="216" t="str">
        <f aca="true">IF(ISERROR($V2441),"",OFFSET('Smelter Look-up'!$I$4,$V2441-4,0))</f>
        <v/>
      </c>
      <c r="K2441" s="217"/>
      <c r="L2441" s="217"/>
      <c r="M2441" s="217"/>
      <c r="N2441" s="217"/>
      <c r="O2441" s="217"/>
      <c r="P2441" s="218"/>
      <c r="Q2441" s="219"/>
      <c r="R2441" s="220" t="str">
        <f aca="true">IF(ISERROR($V2441),"",OFFSET('Smelter Look-up'!$C$4,$V2441-4,0)&amp;"")</f>
        <v/>
      </c>
      <c r="S2441" s="221" t="str">
        <f aca="true">IF(B2441="","",IF(ISERROR(MATCH($E2441,CL,0)),"Unknown",INDIRECT("'C'!$A$"&amp;MATCH($E2441,CL,0)+1)))</f>
        <v/>
      </c>
      <c r="T2441" s="221" t="str">
        <f aca="true">IF(B2441="","",IF(ISERROR(MATCH($J2441,SorP!$B$1:$B$6279,0)),"",INDIRECT("'SorP'!$A$"&amp;MATCH($S2441&amp;$J2441,SorP!C:C,0))))</f>
        <v/>
      </c>
      <c r="U2441" s="222"/>
      <c r="V2441" s="223" t="e">
        <f aca="false">IF(C2441="",NA(),IF(OR(C2441="Smelter not listed",C2441="Smelter not yet identified"),MATCH($B2441&amp;$D2441,'Smelter Look-up'!$J:$J,0),MATCH($B2441&amp;$C2441,'Smelter Look-up'!$J:$J,0)))</f>
        <v>#N/A</v>
      </c>
      <c r="X2441" s="179" t="n">
        <f aca="false">IF(AND(C2441="Smelter not listed",OR(LEN(D2441)=0,LEN(E2441)=0)),1,0)</f>
        <v>0</v>
      </c>
      <c r="AB2441" s="224" t="str">
        <f aca="false">B2441&amp;C2441</f>
        <v/>
      </c>
    </row>
    <row r="2442" s="179" customFormat="true" ht="20.25" hidden="false" customHeight="false" outlineLevel="0" collapsed="false">
      <c r="A2442" s="221"/>
      <c r="B2442" s="211" t="str">
        <f aca="false">IF(LEN(A2442)=0,"",INDEX('Smelter Look-up'!$A:$A,MATCH($A2442,'Smelter Look-up'!$E:$E,0)))</f>
        <v/>
      </c>
      <c r="C2442" s="212" t="str">
        <f aca="false">IF(LEN(A2442)=0,"",INDEX('Smelter Look-up'!$C:$C,MATCH($A2442,'Smelter Look-up'!$E:$E,0)))</f>
        <v/>
      </c>
      <c r="D2442" s="213"/>
      <c r="E2442" s="211" t="str">
        <f aca="true">IF(ISERROR($V2442),"",OFFSET('Smelter Look-up'!$D$4,$V2442-4,0)&amp;"")</f>
        <v/>
      </c>
      <c r="F2442" s="214" t="str">
        <f aca="true">IF(ISERROR($V2442),"",OFFSET('Smelter Look-up'!$E$4,$V2442-4,0))</f>
        <v/>
      </c>
      <c r="G2442" s="214" t="str">
        <f aca="true">IF(C2442=$X$4,IF(ISERROR($V2442),"Enter smelter details","RMI"),IF(ISERROR($V2442),"",OFFSET('Smelter Look-up'!$F$4,$V2442-4,0)))</f>
        <v/>
      </c>
      <c r="H2442" s="215" t="str">
        <f aca="true">IF(ISERROR($V2442),"",OFFSET('Smelter Look-up'!$G$4,$V2442-4,0))</f>
        <v/>
      </c>
      <c r="I2442" s="216" t="str">
        <f aca="true">IF(ISERROR($V2442),"",OFFSET('Smelter Look-up'!$H$4,$V2442-4,0))</f>
        <v/>
      </c>
      <c r="J2442" s="216" t="str">
        <f aca="true">IF(ISERROR($V2442),"",OFFSET('Smelter Look-up'!$I$4,$V2442-4,0))</f>
        <v/>
      </c>
      <c r="K2442" s="217"/>
      <c r="L2442" s="217"/>
      <c r="M2442" s="217"/>
      <c r="N2442" s="217"/>
      <c r="O2442" s="217"/>
      <c r="P2442" s="218"/>
      <c r="Q2442" s="219"/>
      <c r="R2442" s="220" t="str">
        <f aca="true">IF(ISERROR($V2442),"",OFFSET('Smelter Look-up'!$C$4,$V2442-4,0)&amp;"")</f>
        <v/>
      </c>
      <c r="S2442" s="221" t="str">
        <f aca="true">IF(B2442="","",IF(ISERROR(MATCH($E2442,CL,0)),"Unknown",INDIRECT("'C'!$A$"&amp;MATCH($E2442,CL,0)+1)))</f>
        <v/>
      </c>
      <c r="T2442" s="221" t="str">
        <f aca="true">IF(B2442="","",IF(ISERROR(MATCH($J2442,SorP!$B$1:$B$6279,0)),"",INDIRECT("'SorP'!$A$"&amp;MATCH($S2442&amp;$J2442,SorP!C:C,0))))</f>
        <v/>
      </c>
      <c r="U2442" s="222"/>
      <c r="V2442" s="223" t="e">
        <f aca="false">IF(C2442="",NA(),IF(OR(C2442="Smelter not listed",C2442="Smelter not yet identified"),MATCH($B2442&amp;$D2442,'Smelter Look-up'!$J:$J,0),MATCH($B2442&amp;$C2442,'Smelter Look-up'!$J:$J,0)))</f>
        <v>#N/A</v>
      </c>
      <c r="X2442" s="179" t="n">
        <f aca="false">IF(AND(C2442="Smelter not listed",OR(LEN(D2442)=0,LEN(E2442)=0)),1,0)</f>
        <v>0</v>
      </c>
      <c r="AB2442" s="224" t="str">
        <f aca="false">B2442&amp;C2442</f>
        <v/>
      </c>
    </row>
    <row r="2443" s="179" customFormat="true" ht="20.25" hidden="false" customHeight="false" outlineLevel="0" collapsed="false">
      <c r="A2443" s="221"/>
      <c r="B2443" s="211" t="str">
        <f aca="false">IF(LEN(A2443)=0,"",INDEX('Smelter Look-up'!$A:$A,MATCH($A2443,'Smelter Look-up'!$E:$E,0)))</f>
        <v/>
      </c>
      <c r="C2443" s="212" t="str">
        <f aca="false">IF(LEN(A2443)=0,"",INDEX('Smelter Look-up'!$C:$C,MATCH($A2443,'Smelter Look-up'!$E:$E,0)))</f>
        <v/>
      </c>
      <c r="D2443" s="213"/>
      <c r="E2443" s="211" t="str">
        <f aca="true">IF(ISERROR($V2443),"",OFFSET('Smelter Look-up'!$D$4,$V2443-4,0)&amp;"")</f>
        <v/>
      </c>
      <c r="F2443" s="214" t="str">
        <f aca="true">IF(ISERROR($V2443),"",OFFSET('Smelter Look-up'!$E$4,$V2443-4,0))</f>
        <v/>
      </c>
      <c r="G2443" s="214" t="str">
        <f aca="true">IF(C2443=$X$4,IF(ISERROR($V2443),"Enter smelter details","RMI"),IF(ISERROR($V2443),"",OFFSET('Smelter Look-up'!$F$4,$V2443-4,0)))</f>
        <v/>
      </c>
      <c r="H2443" s="215" t="str">
        <f aca="true">IF(ISERROR($V2443),"",OFFSET('Smelter Look-up'!$G$4,$V2443-4,0))</f>
        <v/>
      </c>
      <c r="I2443" s="216" t="str">
        <f aca="true">IF(ISERROR($V2443),"",OFFSET('Smelter Look-up'!$H$4,$V2443-4,0))</f>
        <v/>
      </c>
      <c r="J2443" s="216" t="str">
        <f aca="true">IF(ISERROR($V2443),"",OFFSET('Smelter Look-up'!$I$4,$V2443-4,0))</f>
        <v/>
      </c>
      <c r="K2443" s="217"/>
      <c r="L2443" s="217"/>
      <c r="M2443" s="217"/>
      <c r="N2443" s="217"/>
      <c r="O2443" s="217"/>
      <c r="P2443" s="218"/>
      <c r="Q2443" s="219"/>
      <c r="R2443" s="220" t="str">
        <f aca="true">IF(ISERROR($V2443),"",OFFSET('Smelter Look-up'!$C$4,$V2443-4,0)&amp;"")</f>
        <v/>
      </c>
      <c r="S2443" s="221" t="str">
        <f aca="true">IF(B2443="","",IF(ISERROR(MATCH($E2443,CL,0)),"Unknown",INDIRECT("'C'!$A$"&amp;MATCH($E2443,CL,0)+1)))</f>
        <v/>
      </c>
      <c r="T2443" s="221" t="str">
        <f aca="true">IF(B2443="","",IF(ISERROR(MATCH($J2443,SorP!$B$1:$B$6279,0)),"",INDIRECT("'SorP'!$A$"&amp;MATCH($S2443&amp;$J2443,SorP!C:C,0))))</f>
        <v/>
      </c>
      <c r="U2443" s="222"/>
      <c r="V2443" s="223" t="e">
        <f aca="false">IF(C2443="",NA(),IF(OR(C2443="Smelter not listed",C2443="Smelter not yet identified"),MATCH($B2443&amp;$D2443,'Smelter Look-up'!$J:$J,0),MATCH($B2443&amp;$C2443,'Smelter Look-up'!$J:$J,0)))</f>
        <v>#N/A</v>
      </c>
      <c r="X2443" s="179" t="n">
        <f aca="false">IF(AND(C2443="Smelter not listed",OR(LEN(D2443)=0,LEN(E2443)=0)),1,0)</f>
        <v>0</v>
      </c>
      <c r="AB2443" s="224" t="str">
        <f aca="false">B2443&amp;C2443</f>
        <v/>
      </c>
    </row>
    <row r="2444" s="179" customFormat="true" ht="20.25" hidden="false" customHeight="false" outlineLevel="0" collapsed="false">
      <c r="A2444" s="221"/>
      <c r="B2444" s="211" t="str">
        <f aca="false">IF(LEN(A2444)=0,"",INDEX('Smelter Look-up'!$A:$A,MATCH($A2444,'Smelter Look-up'!$E:$E,0)))</f>
        <v/>
      </c>
      <c r="C2444" s="212" t="str">
        <f aca="false">IF(LEN(A2444)=0,"",INDEX('Smelter Look-up'!$C:$C,MATCH($A2444,'Smelter Look-up'!$E:$E,0)))</f>
        <v/>
      </c>
      <c r="D2444" s="213"/>
      <c r="E2444" s="211" t="str">
        <f aca="true">IF(ISERROR($V2444),"",OFFSET('Smelter Look-up'!$D$4,$V2444-4,0)&amp;"")</f>
        <v/>
      </c>
      <c r="F2444" s="214" t="str">
        <f aca="true">IF(ISERROR($V2444),"",OFFSET('Smelter Look-up'!$E$4,$V2444-4,0))</f>
        <v/>
      </c>
      <c r="G2444" s="214" t="str">
        <f aca="true">IF(C2444=$X$4,IF(ISERROR($V2444),"Enter smelter details","RMI"),IF(ISERROR($V2444),"",OFFSET('Smelter Look-up'!$F$4,$V2444-4,0)))</f>
        <v/>
      </c>
      <c r="H2444" s="215" t="str">
        <f aca="true">IF(ISERROR($V2444),"",OFFSET('Smelter Look-up'!$G$4,$V2444-4,0))</f>
        <v/>
      </c>
      <c r="I2444" s="216" t="str">
        <f aca="true">IF(ISERROR($V2444),"",OFFSET('Smelter Look-up'!$H$4,$V2444-4,0))</f>
        <v/>
      </c>
      <c r="J2444" s="216" t="str">
        <f aca="true">IF(ISERROR($V2444),"",OFFSET('Smelter Look-up'!$I$4,$V2444-4,0))</f>
        <v/>
      </c>
      <c r="K2444" s="217"/>
      <c r="L2444" s="217"/>
      <c r="M2444" s="217"/>
      <c r="N2444" s="217"/>
      <c r="O2444" s="217"/>
      <c r="P2444" s="218"/>
      <c r="Q2444" s="219"/>
      <c r="R2444" s="220" t="str">
        <f aca="true">IF(ISERROR($V2444),"",OFFSET('Smelter Look-up'!$C$4,$V2444-4,0)&amp;"")</f>
        <v/>
      </c>
      <c r="S2444" s="221" t="str">
        <f aca="true">IF(B2444="","",IF(ISERROR(MATCH($E2444,CL,0)),"Unknown",INDIRECT("'C'!$A$"&amp;MATCH($E2444,CL,0)+1)))</f>
        <v/>
      </c>
      <c r="T2444" s="221" t="str">
        <f aca="true">IF(B2444="","",IF(ISERROR(MATCH($J2444,SorP!$B$1:$B$6279,0)),"",INDIRECT("'SorP'!$A$"&amp;MATCH($S2444&amp;$J2444,SorP!C:C,0))))</f>
        <v/>
      </c>
      <c r="U2444" s="222"/>
      <c r="V2444" s="223" t="e">
        <f aca="false">IF(C2444="",NA(),IF(OR(C2444="Smelter not listed",C2444="Smelter not yet identified"),MATCH($B2444&amp;$D2444,'Smelter Look-up'!$J:$J,0),MATCH($B2444&amp;$C2444,'Smelter Look-up'!$J:$J,0)))</f>
        <v>#N/A</v>
      </c>
      <c r="X2444" s="179" t="n">
        <f aca="false">IF(AND(C2444="Smelter not listed",OR(LEN(D2444)=0,LEN(E2444)=0)),1,0)</f>
        <v>0</v>
      </c>
      <c r="AB2444" s="224" t="str">
        <f aca="false">B2444&amp;C2444</f>
        <v/>
      </c>
    </row>
    <row r="2445" s="179" customFormat="true" ht="20.25" hidden="false" customHeight="false" outlineLevel="0" collapsed="false">
      <c r="A2445" s="221"/>
      <c r="B2445" s="211" t="str">
        <f aca="false">IF(LEN(A2445)=0,"",INDEX('Smelter Look-up'!$A:$A,MATCH($A2445,'Smelter Look-up'!$E:$E,0)))</f>
        <v/>
      </c>
      <c r="C2445" s="212" t="str">
        <f aca="false">IF(LEN(A2445)=0,"",INDEX('Smelter Look-up'!$C:$C,MATCH($A2445,'Smelter Look-up'!$E:$E,0)))</f>
        <v/>
      </c>
      <c r="D2445" s="213"/>
      <c r="E2445" s="211" t="str">
        <f aca="true">IF(ISERROR($V2445),"",OFFSET('Smelter Look-up'!$D$4,$V2445-4,0)&amp;"")</f>
        <v/>
      </c>
      <c r="F2445" s="214" t="str">
        <f aca="true">IF(ISERROR($V2445),"",OFFSET('Smelter Look-up'!$E$4,$V2445-4,0))</f>
        <v/>
      </c>
      <c r="G2445" s="214" t="str">
        <f aca="true">IF(C2445=$X$4,IF(ISERROR($V2445),"Enter smelter details","RMI"),IF(ISERROR($V2445),"",OFFSET('Smelter Look-up'!$F$4,$V2445-4,0)))</f>
        <v/>
      </c>
      <c r="H2445" s="215" t="str">
        <f aca="true">IF(ISERROR($V2445),"",OFFSET('Smelter Look-up'!$G$4,$V2445-4,0))</f>
        <v/>
      </c>
      <c r="I2445" s="216" t="str">
        <f aca="true">IF(ISERROR($V2445),"",OFFSET('Smelter Look-up'!$H$4,$V2445-4,0))</f>
        <v/>
      </c>
      <c r="J2445" s="216" t="str">
        <f aca="true">IF(ISERROR($V2445),"",OFFSET('Smelter Look-up'!$I$4,$V2445-4,0))</f>
        <v/>
      </c>
      <c r="K2445" s="217"/>
      <c r="L2445" s="217"/>
      <c r="M2445" s="217"/>
      <c r="N2445" s="217"/>
      <c r="O2445" s="217"/>
      <c r="P2445" s="218"/>
      <c r="Q2445" s="219"/>
      <c r="R2445" s="220" t="str">
        <f aca="true">IF(ISERROR($V2445),"",OFFSET('Smelter Look-up'!$C$4,$V2445-4,0)&amp;"")</f>
        <v/>
      </c>
      <c r="S2445" s="221" t="str">
        <f aca="true">IF(B2445="","",IF(ISERROR(MATCH($E2445,CL,0)),"Unknown",INDIRECT("'C'!$A$"&amp;MATCH($E2445,CL,0)+1)))</f>
        <v/>
      </c>
      <c r="T2445" s="221" t="str">
        <f aca="true">IF(B2445="","",IF(ISERROR(MATCH($J2445,SorP!$B$1:$B$6279,0)),"",INDIRECT("'SorP'!$A$"&amp;MATCH($S2445&amp;$J2445,SorP!C:C,0))))</f>
        <v/>
      </c>
      <c r="U2445" s="222"/>
      <c r="V2445" s="223" t="e">
        <f aca="false">IF(C2445="",NA(),IF(OR(C2445="Smelter not listed",C2445="Smelter not yet identified"),MATCH($B2445&amp;$D2445,'Smelter Look-up'!$J:$J,0),MATCH($B2445&amp;$C2445,'Smelter Look-up'!$J:$J,0)))</f>
        <v>#N/A</v>
      </c>
      <c r="X2445" s="179" t="n">
        <f aca="false">IF(AND(C2445="Smelter not listed",OR(LEN(D2445)=0,LEN(E2445)=0)),1,0)</f>
        <v>0</v>
      </c>
      <c r="AB2445" s="224" t="str">
        <f aca="false">B2445&amp;C2445</f>
        <v/>
      </c>
    </row>
    <row r="2446" s="179" customFormat="true" ht="20.25" hidden="false" customHeight="false" outlineLevel="0" collapsed="false">
      <c r="A2446" s="221"/>
      <c r="B2446" s="211" t="str">
        <f aca="false">IF(LEN(A2446)=0,"",INDEX('Smelter Look-up'!$A:$A,MATCH($A2446,'Smelter Look-up'!$E:$E,0)))</f>
        <v/>
      </c>
      <c r="C2446" s="212" t="str">
        <f aca="false">IF(LEN(A2446)=0,"",INDEX('Smelter Look-up'!$C:$C,MATCH($A2446,'Smelter Look-up'!$E:$E,0)))</f>
        <v/>
      </c>
      <c r="D2446" s="213"/>
      <c r="E2446" s="211" t="str">
        <f aca="true">IF(ISERROR($V2446),"",OFFSET('Smelter Look-up'!$D$4,$V2446-4,0)&amp;"")</f>
        <v/>
      </c>
      <c r="F2446" s="214" t="str">
        <f aca="true">IF(ISERROR($V2446),"",OFFSET('Smelter Look-up'!$E$4,$V2446-4,0))</f>
        <v/>
      </c>
      <c r="G2446" s="214" t="str">
        <f aca="true">IF(C2446=$X$4,IF(ISERROR($V2446),"Enter smelter details","RMI"),IF(ISERROR($V2446),"",OFFSET('Smelter Look-up'!$F$4,$V2446-4,0)))</f>
        <v/>
      </c>
      <c r="H2446" s="215" t="str">
        <f aca="true">IF(ISERROR($V2446),"",OFFSET('Smelter Look-up'!$G$4,$V2446-4,0))</f>
        <v/>
      </c>
      <c r="I2446" s="216" t="str">
        <f aca="true">IF(ISERROR($V2446),"",OFFSET('Smelter Look-up'!$H$4,$V2446-4,0))</f>
        <v/>
      </c>
      <c r="J2446" s="216" t="str">
        <f aca="true">IF(ISERROR($V2446),"",OFFSET('Smelter Look-up'!$I$4,$V2446-4,0))</f>
        <v/>
      </c>
      <c r="K2446" s="217"/>
      <c r="L2446" s="217"/>
      <c r="M2446" s="217"/>
      <c r="N2446" s="217"/>
      <c r="O2446" s="217"/>
      <c r="P2446" s="218"/>
      <c r="Q2446" s="219"/>
      <c r="R2446" s="220" t="str">
        <f aca="true">IF(ISERROR($V2446),"",OFFSET('Smelter Look-up'!$C$4,$V2446-4,0)&amp;"")</f>
        <v/>
      </c>
      <c r="S2446" s="221" t="str">
        <f aca="true">IF(B2446="","",IF(ISERROR(MATCH($E2446,CL,0)),"Unknown",INDIRECT("'C'!$A$"&amp;MATCH($E2446,CL,0)+1)))</f>
        <v/>
      </c>
      <c r="T2446" s="221" t="str">
        <f aca="true">IF(B2446="","",IF(ISERROR(MATCH($J2446,SorP!$B$1:$B$6279,0)),"",INDIRECT("'SorP'!$A$"&amp;MATCH($S2446&amp;$J2446,SorP!C:C,0))))</f>
        <v/>
      </c>
      <c r="U2446" s="222"/>
      <c r="V2446" s="223" t="e">
        <f aca="false">IF(C2446="",NA(),IF(OR(C2446="Smelter not listed",C2446="Smelter not yet identified"),MATCH($B2446&amp;$D2446,'Smelter Look-up'!$J:$J,0),MATCH($B2446&amp;$C2446,'Smelter Look-up'!$J:$J,0)))</f>
        <v>#N/A</v>
      </c>
      <c r="X2446" s="179" t="n">
        <f aca="false">IF(AND(C2446="Smelter not listed",OR(LEN(D2446)=0,LEN(E2446)=0)),1,0)</f>
        <v>0</v>
      </c>
      <c r="AB2446" s="224" t="str">
        <f aca="false">B2446&amp;C2446</f>
        <v/>
      </c>
    </row>
    <row r="2447" s="179" customFormat="true" ht="20.25" hidden="false" customHeight="false" outlineLevel="0" collapsed="false">
      <c r="A2447" s="221"/>
      <c r="B2447" s="211" t="str">
        <f aca="false">IF(LEN(A2447)=0,"",INDEX('Smelter Look-up'!$A:$A,MATCH($A2447,'Smelter Look-up'!$E:$E,0)))</f>
        <v/>
      </c>
      <c r="C2447" s="212" t="str">
        <f aca="false">IF(LEN(A2447)=0,"",INDEX('Smelter Look-up'!$C:$C,MATCH($A2447,'Smelter Look-up'!$E:$E,0)))</f>
        <v/>
      </c>
      <c r="D2447" s="213"/>
      <c r="E2447" s="211" t="str">
        <f aca="true">IF(ISERROR($V2447),"",OFFSET('Smelter Look-up'!$D$4,$V2447-4,0)&amp;"")</f>
        <v/>
      </c>
      <c r="F2447" s="214" t="str">
        <f aca="true">IF(ISERROR($V2447),"",OFFSET('Smelter Look-up'!$E$4,$V2447-4,0))</f>
        <v/>
      </c>
      <c r="G2447" s="214" t="str">
        <f aca="true">IF(C2447=$X$4,IF(ISERROR($V2447),"Enter smelter details","RMI"),IF(ISERROR($V2447),"",OFFSET('Smelter Look-up'!$F$4,$V2447-4,0)))</f>
        <v/>
      </c>
      <c r="H2447" s="215" t="str">
        <f aca="true">IF(ISERROR($V2447),"",OFFSET('Smelter Look-up'!$G$4,$V2447-4,0))</f>
        <v/>
      </c>
      <c r="I2447" s="216" t="str">
        <f aca="true">IF(ISERROR($V2447),"",OFFSET('Smelter Look-up'!$H$4,$V2447-4,0))</f>
        <v/>
      </c>
      <c r="J2447" s="216" t="str">
        <f aca="true">IF(ISERROR($V2447),"",OFFSET('Smelter Look-up'!$I$4,$V2447-4,0))</f>
        <v/>
      </c>
      <c r="K2447" s="217"/>
      <c r="L2447" s="217"/>
      <c r="M2447" s="217"/>
      <c r="N2447" s="217"/>
      <c r="O2447" s="217"/>
      <c r="P2447" s="218"/>
      <c r="Q2447" s="219"/>
      <c r="R2447" s="220" t="str">
        <f aca="true">IF(ISERROR($V2447),"",OFFSET('Smelter Look-up'!$C$4,$V2447-4,0)&amp;"")</f>
        <v/>
      </c>
      <c r="S2447" s="221" t="str">
        <f aca="true">IF(B2447="","",IF(ISERROR(MATCH($E2447,CL,0)),"Unknown",INDIRECT("'C'!$A$"&amp;MATCH($E2447,CL,0)+1)))</f>
        <v/>
      </c>
      <c r="T2447" s="221" t="str">
        <f aca="true">IF(B2447="","",IF(ISERROR(MATCH($J2447,SorP!$B$1:$B$6279,0)),"",INDIRECT("'SorP'!$A$"&amp;MATCH($S2447&amp;$J2447,SorP!C:C,0))))</f>
        <v/>
      </c>
      <c r="U2447" s="222"/>
      <c r="V2447" s="223" t="e">
        <f aca="false">IF(C2447="",NA(),IF(OR(C2447="Smelter not listed",C2447="Smelter not yet identified"),MATCH($B2447&amp;$D2447,'Smelter Look-up'!$J:$J,0),MATCH($B2447&amp;$C2447,'Smelter Look-up'!$J:$J,0)))</f>
        <v>#N/A</v>
      </c>
      <c r="X2447" s="179" t="n">
        <f aca="false">IF(AND(C2447="Smelter not listed",OR(LEN(D2447)=0,LEN(E2447)=0)),1,0)</f>
        <v>0</v>
      </c>
      <c r="AB2447" s="224" t="str">
        <f aca="false">B2447&amp;C2447</f>
        <v/>
      </c>
    </row>
    <row r="2448" s="179" customFormat="true" ht="20.25" hidden="false" customHeight="false" outlineLevel="0" collapsed="false">
      <c r="A2448" s="221"/>
      <c r="B2448" s="211" t="str">
        <f aca="false">IF(LEN(A2448)=0,"",INDEX('Smelter Look-up'!$A:$A,MATCH($A2448,'Smelter Look-up'!$E:$E,0)))</f>
        <v/>
      </c>
      <c r="C2448" s="212" t="str">
        <f aca="false">IF(LEN(A2448)=0,"",INDEX('Smelter Look-up'!$C:$C,MATCH($A2448,'Smelter Look-up'!$E:$E,0)))</f>
        <v/>
      </c>
      <c r="D2448" s="213"/>
      <c r="E2448" s="211" t="str">
        <f aca="true">IF(ISERROR($V2448),"",OFFSET('Smelter Look-up'!$D$4,$V2448-4,0)&amp;"")</f>
        <v/>
      </c>
      <c r="F2448" s="214" t="str">
        <f aca="true">IF(ISERROR($V2448),"",OFFSET('Smelter Look-up'!$E$4,$V2448-4,0))</f>
        <v/>
      </c>
      <c r="G2448" s="214" t="str">
        <f aca="true">IF(C2448=$X$4,IF(ISERROR($V2448),"Enter smelter details","RMI"),IF(ISERROR($V2448),"",OFFSET('Smelter Look-up'!$F$4,$V2448-4,0)))</f>
        <v/>
      </c>
      <c r="H2448" s="215" t="str">
        <f aca="true">IF(ISERROR($V2448),"",OFFSET('Smelter Look-up'!$G$4,$V2448-4,0))</f>
        <v/>
      </c>
      <c r="I2448" s="216" t="str">
        <f aca="true">IF(ISERROR($V2448),"",OFFSET('Smelter Look-up'!$H$4,$V2448-4,0))</f>
        <v/>
      </c>
      <c r="J2448" s="216" t="str">
        <f aca="true">IF(ISERROR($V2448),"",OFFSET('Smelter Look-up'!$I$4,$V2448-4,0))</f>
        <v/>
      </c>
      <c r="K2448" s="217"/>
      <c r="L2448" s="217"/>
      <c r="M2448" s="217"/>
      <c r="N2448" s="217"/>
      <c r="O2448" s="217"/>
      <c r="P2448" s="218"/>
      <c r="Q2448" s="219"/>
      <c r="R2448" s="220" t="str">
        <f aca="true">IF(ISERROR($V2448),"",OFFSET('Smelter Look-up'!$C$4,$V2448-4,0)&amp;"")</f>
        <v/>
      </c>
      <c r="S2448" s="221" t="str">
        <f aca="true">IF(B2448="","",IF(ISERROR(MATCH($E2448,CL,0)),"Unknown",INDIRECT("'C'!$A$"&amp;MATCH($E2448,CL,0)+1)))</f>
        <v/>
      </c>
      <c r="T2448" s="221" t="str">
        <f aca="true">IF(B2448="","",IF(ISERROR(MATCH($J2448,SorP!$B$1:$B$6279,0)),"",INDIRECT("'SorP'!$A$"&amp;MATCH($S2448&amp;$J2448,SorP!C:C,0))))</f>
        <v/>
      </c>
      <c r="U2448" s="222"/>
      <c r="V2448" s="223" t="e">
        <f aca="false">IF(C2448="",NA(),IF(OR(C2448="Smelter not listed",C2448="Smelter not yet identified"),MATCH($B2448&amp;$D2448,'Smelter Look-up'!$J:$J,0),MATCH($B2448&amp;$C2448,'Smelter Look-up'!$J:$J,0)))</f>
        <v>#N/A</v>
      </c>
      <c r="X2448" s="179" t="n">
        <f aca="false">IF(AND(C2448="Smelter not listed",OR(LEN(D2448)=0,LEN(E2448)=0)),1,0)</f>
        <v>0</v>
      </c>
      <c r="AB2448" s="224" t="str">
        <f aca="false">B2448&amp;C2448</f>
        <v/>
      </c>
    </row>
    <row r="2449" s="179" customFormat="true" ht="20.25" hidden="false" customHeight="false" outlineLevel="0" collapsed="false">
      <c r="A2449" s="221"/>
      <c r="B2449" s="211" t="str">
        <f aca="false">IF(LEN(A2449)=0,"",INDEX('Smelter Look-up'!$A:$A,MATCH($A2449,'Smelter Look-up'!$E:$E,0)))</f>
        <v/>
      </c>
      <c r="C2449" s="212" t="str">
        <f aca="false">IF(LEN(A2449)=0,"",INDEX('Smelter Look-up'!$C:$C,MATCH($A2449,'Smelter Look-up'!$E:$E,0)))</f>
        <v/>
      </c>
      <c r="D2449" s="213"/>
      <c r="E2449" s="211" t="str">
        <f aca="true">IF(ISERROR($V2449),"",OFFSET('Smelter Look-up'!$D$4,$V2449-4,0)&amp;"")</f>
        <v/>
      </c>
      <c r="F2449" s="214" t="str">
        <f aca="true">IF(ISERROR($V2449),"",OFFSET('Smelter Look-up'!$E$4,$V2449-4,0))</f>
        <v/>
      </c>
      <c r="G2449" s="214" t="str">
        <f aca="true">IF(C2449=$X$4,IF(ISERROR($V2449),"Enter smelter details","RMI"),IF(ISERROR($V2449),"",OFFSET('Smelter Look-up'!$F$4,$V2449-4,0)))</f>
        <v/>
      </c>
      <c r="H2449" s="215" t="str">
        <f aca="true">IF(ISERROR($V2449),"",OFFSET('Smelter Look-up'!$G$4,$V2449-4,0))</f>
        <v/>
      </c>
      <c r="I2449" s="216" t="str">
        <f aca="true">IF(ISERROR($V2449),"",OFFSET('Smelter Look-up'!$H$4,$V2449-4,0))</f>
        <v/>
      </c>
      <c r="J2449" s="216" t="str">
        <f aca="true">IF(ISERROR($V2449),"",OFFSET('Smelter Look-up'!$I$4,$V2449-4,0))</f>
        <v/>
      </c>
      <c r="K2449" s="217"/>
      <c r="L2449" s="217"/>
      <c r="M2449" s="217"/>
      <c r="N2449" s="217"/>
      <c r="O2449" s="217"/>
      <c r="P2449" s="218"/>
      <c r="Q2449" s="219"/>
      <c r="R2449" s="220" t="str">
        <f aca="true">IF(ISERROR($V2449),"",OFFSET('Smelter Look-up'!$C$4,$V2449-4,0)&amp;"")</f>
        <v/>
      </c>
      <c r="S2449" s="221" t="str">
        <f aca="true">IF(B2449="","",IF(ISERROR(MATCH($E2449,CL,0)),"Unknown",INDIRECT("'C'!$A$"&amp;MATCH($E2449,CL,0)+1)))</f>
        <v/>
      </c>
      <c r="T2449" s="221" t="str">
        <f aca="true">IF(B2449="","",IF(ISERROR(MATCH($J2449,SorP!$B$1:$B$6279,0)),"",INDIRECT("'SorP'!$A$"&amp;MATCH($S2449&amp;$J2449,SorP!C:C,0))))</f>
        <v/>
      </c>
      <c r="U2449" s="222"/>
      <c r="V2449" s="223" t="e">
        <f aca="false">IF(C2449="",NA(),IF(OR(C2449="Smelter not listed",C2449="Smelter not yet identified"),MATCH($B2449&amp;$D2449,'Smelter Look-up'!$J:$J,0),MATCH($B2449&amp;$C2449,'Smelter Look-up'!$J:$J,0)))</f>
        <v>#N/A</v>
      </c>
      <c r="X2449" s="179" t="n">
        <f aca="false">IF(AND(C2449="Smelter not listed",OR(LEN(D2449)=0,LEN(E2449)=0)),1,0)</f>
        <v>0</v>
      </c>
      <c r="AB2449" s="224" t="str">
        <f aca="false">B2449&amp;C2449</f>
        <v/>
      </c>
    </row>
    <row r="2450" s="179" customFormat="true" ht="20.25" hidden="false" customHeight="false" outlineLevel="0" collapsed="false">
      <c r="A2450" s="221"/>
      <c r="B2450" s="211" t="str">
        <f aca="false">IF(LEN(A2450)=0,"",INDEX('Smelter Look-up'!$A:$A,MATCH($A2450,'Smelter Look-up'!$E:$E,0)))</f>
        <v/>
      </c>
      <c r="C2450" s="212" t="str">
        <f aca="false">IF(LEN(A2450)=0,"",INDEX('Smelter Look-up'!$C:$C,MATCH($A2450,'Smelter Look-up'!$E:$E,0)))</f>
        <v/>
      </c>
      <c r="D2450" s="213"/>
      <c r="E2450" s="211" t="str">
        <f aca="true">IF(ISERROR($V2450),"",OFFSET('Smelter Look-up'!$D$4,$V2450-4,0)&amp;"")</f>
        <v/>
      </c>
      <c r="F2450" s="214" t="str">
        <f aca="true">IF(ISERROR($V2450),"",OFFSET('Smelter Look-up'!$E$4,$V2450-4,0))</f>
        <v/>
      </c>
      <c r="G2450" s="214" t="str">
        <f aca="true">IF(C2450=$X$4,IF(ISERROR($V2450),"Enter smelter details","RMI"),IF(ISERROR($V2450),"",OFFSET('Smelter Look-up'!$F$4,$V2450-4,0)))</f>
        <v/>
      </c>
      <c r="H2450" s="215" t="str">
        <f aca="true">IF(ISERROR($V2450),"",OFFSET('Smelter Look-up'!$G$4,$V2450-4,0))</f>
        <v/>
      </c>
      <c r="I2450" s="216" t="str">
        <f aca="true">IF(ISERROR($V2450),"",OFFSET('Smelter Look-up'!$H$4,$V2450-4,0))</f>
        <v/>
      </c>
      <c r="J2450" s="216" t="str">
        <f aca="true">IF(ISERROR($V2450),"",OFFSET('Smelter Look-up'!$I$4,$V2450-4,0))</f>
        <v/>
      </c>
      <c r="K2450" s="217"/>
      <c r="L2450" s="217"/>
      <c r="M2450" s="217"/>
      <c r="N2450" s="217"/>
      <c r="O2450" s="217"/>
      <c r="P2450" s="218"/>
      <c r="Q2450" s="219"/>
      <c r="R2450" s="220" t="str">
        <f aca="true">IF(ISERROR($V2450),"",OFFSET('Smelter Look-up'!$C$4,$V2450-4,0)&amp;"")</f>
        <v/>
      </c>
      <c r="S2450" s="221" t="str">
        <f aca="true">IF(B2450="","",IF(ISERROR(MATCH($E2450,CL,0)),"Unknown",INDIRECT("'C'!$A$"&amp;MATCH($E2450,CL,0)+1)))</f>
        <v/>
      </c>
      <c r="T2450" s="221" t="str">
        <f aca="true">IF(B2450="","",IF(ISERROR(MATCH($J2450,SorP!$B$1:$B$6279,0)),"",INDIRECT("'SorP'!$A$"&amp;MATCH($S2450&amp;$J2450,SorP!C:C,0))))</f>
        <v/>
      </c>
      <c r="U2450" s="222"/>
      <c r="V2450" s="223" t="e">
        <f aca="false">IF(C2450="",NA(),IF(OR(C2450="Smelter not listed",C2450="Smelter not yet identified"),MATCH($B2450&amp;$D2450,'Smelter Look-up'!$J:$J,0),MATCH($B2450&amp;$C2450,'Smelter Look-up'!$J:$J,0)))</f>
        <v>#N/A</v>
      </c>
      <c r="X2450" s="179" t="n">
        <f aca="false">IF(AND(C2450="Smelter not listed",OR(LEN(D2450)=0,LEN(E2450)=0)),1,0)</f>
        <v>0</v>
      </c>
      <c r="AB2450" s="224" t="str">
        <f aca="false">B2450&amp;C2450</f>
        <v/>
      </c>
    </row>
    <row r="2451" s="179" customFormat="true" ht="20.25" hidden="false" customHeight="false" outlineLevel="0" collapsed="false">
      <c r="A2451" s="221"/>
      <c r="B2451" s="211" t="str">
        <f aca="false">IF(LEN(A2451)=0,"",INDEX('Smelter Look-up'!$A:$A,MATCH($A2451,'Smelter Look-up'!$E:$E,0)))</f>
        <v/>
      </c>
      <c r="C2451" s="212" t="str">
        <f aca="false">IF(LEN(A2451)=0,"",INDEX('Smelter Look-up'!$C:$C,MATCH($A2451,'Smelter Look-up'!$E:$E,0)))</f>
        <v/>
      </c>
      <c r="D2451" s="213"/>
      <c r="E2451" s="211" t="str">
        <f aca="true">IF(ISERROR($V2451),"",OFFSET('Smelter Look-up'!$D$4,$V2451-4,0)&amp;"")</f>
        <v/>
      </c>
      <c r="F2451" s="214" t="str">
        <f aca="true">IF(ISERROR($V2451),"",OFFSET('Smelter Look-up'!$E$4,$V2451-4,0))</f>
        <v/>
      </c>
      <c r="G2451" s="214" t="str">
        <f aca="true">IF(C2451=$X$4,IF(ISERROR($V2451),"Enter smelter details","RMI"),IF(ISERROR($V2451),"",OFFSET('Smelter Look-up'!$F$4,$V2451-4,0)))</f>
        <v/>
      </c>
      <c r="H2451" s="215" t="str">
        <f aca="true">IF(ISERROR($V2451),"",OFFSET('Smelter Look-up'!$G$4,$V2451-4,0))</f>
        <v/>
      </c>
      <c r="I2451" s="216" t="str">
        <f aca="true">IF(ISERROR($V2451),"",OFFSET('Smelter Look-up'!$H$4,$V2451-4,0))</f>
        <v/>
      </c>
      <c r="J2451" s="216" t="str">
        <f aca="true">IF(ISERROR($V2451),"",OFFSET('Smelter Look-up'!$I$4,$V2451-4,0))</f>
        <v/>
      </c>
      <c r="K2451" s="217"/>
      <c r="L2451" s="217"/>
      <c r="M2451" s="217"/>
      <c r="N2451" s="217"/>
      <c r="O2451" s="217"/>
      <c r="P2451" s="218"/>
      <c r="Q2451" s="219"/>
      <c r="R2451" s="220" t="str">
        <f aca="true">IF(ISERROR($V2451),"",OFFSET('Smelter Look-up'!$C$4,$V2451-4,0)&amp;"")</f>
        <v/>
      </c>
      <c r="S2451" s="221" t="str">
        <f aca="true">IF(B2451="","",IF(ISERROR(MATCH($E2451,CL,0)),"Unknown",INDIRECT("'C'!$A$"&amp;MATCH($E2451,CL,0)+1)))</f>
        <v/>
      </c>
      <c r="T2451" s="221" t="str">
        <f aca="true">IF(B2451="","",IF(ISERROR(MATCH($J2451,SorP!$B$1:$B$6279,0)),"",INDIRECT("'SorP'!$A$"&amp;MATCH($S2451&amp;$J2451,SorP!C:C,0))))</f>
        <v/>
      </c>
      <c r="U2451" s="222"/>
      <c r="V2451" s="223" t="e">
        <f aca="false">IF(C2451="",NA(),IF(OR(C2451="Smelter not listed",C2451="Smelter not yet identified"),MATCH($B2451&amp;$D2451,'Smelter Look-up'!$J:$J,0),MATCH($B2451&amp;$C2451,'Smelter Look-up'!$J:$J,0)))</f>
        <v>#N/A</v>
      </c>
      <c r="X2451" s="179" t="n">
        <f aca="false">IF(AND(C2451="Smelter not listed",OR(LEN(D2451)=0,LEN(E2451)=0)),1,0)</f>
        <v>0</v>
      </c>
      <c r="AB2451" s="224" t="str">
        <f aca="false">B2451&amp;C2451</f>
        <v/>
      </c>
    </row>
    <row r="2452" s="179" customFormat="true" ht="20.25" hidden="false" customHeight="false" outlineLevel="0" collapsed="false">
      <c r="A2452" s="221"/>
      <c r="B2452" s="211" t="str">
        <f aca="false">IF(LEN(A2452)=0,"",INDEX('Smelter Look-up'!$A:$A,MATCH($A2452,'Smelter Look-up'!$E:$E,0)))</f>
        <v/>
      </c>
      <c r="C2452" s="212" t="str">
        <f aca="false">IF(LEN(A2452)=0,"",INDEX('Smelter Look-up'!$C:$C,MATCH($A2452,'Smelter Look-up'!$E:$E,0)))</f>
        <v/>
      </c>
      <c r="D2452" s="213"/>
      <c r="E2452" s="211" t="str">
        <f aca="true">IF(ISERROR($V2452),"",OFFSET('Smelter Look-up'!$D$4,$V2452-4,0)&amp;"")</f>
        <v/>
      </c>
      <c r="F2452" s="214" t="str">
        <f aca="true">IF(ISERROR($V2452),"",OFFSET('Smelter Look-up'!$E$4,$V2452-4,0))</f>
        <v/>
      </c>
      <c r="G2452" s="214" t="str">
        <f aca="true">IF(C2452=$X$4,IF(ISERROR($V2452),"Enter smelter details","RMI"),IF(ISERROR($V2452),"",OFFSET('Smelter Look-up'!$F$4,$V2452-4,0)))</f>
        <v/>
      </c>
      <c r="H2452" s="215" t="str">
        <f aca="true">IF(ISERROR($V2452),"",OFFSET('Smelter Look-up'!$G$4,$V2452-4,0))</f>
        <v/>
      </c>
      <c r="I2452" s="216" t="str">
        <f aca="true">IF(ISERROR($V2452),"",OFFSET('Smelter Look-up'!$H$4,$V2452-4,0))</f>
        <v/>
      </c>
      <c r="J2452" s="216" t="str">
        <f aca="true">IF(ISERROR($V2452),"",OFFSET('Smelter Look-up'!$I$4,$V2452-4,0))</f>
        <v/>
      </c>
      <c r="K2452" s="217"/>
      <c r="L2452" s="217"/>
      <c r="M2452" s="217"/>
      <c r="N2452" s="217"/>
      <c r="O2452" s="217"/>
      <c r="P2452" s="218"/>
      <c r="Q2452" s="219"/>
      <c r="R2452" s="220" t="str">
        <f aca="true">IF(ISERROR($V2452),"",OFFSET('Smelter Look-up'!$C$4,$V2452-4,0)&amp;"")</f>
        <v/>
      </c>
      <c r="S2452" s="221" t="str">
        <f aca="true">IF(B2452="","",IF(ISERROR(MATCH($E2452,CL,0)),"Unknown",INDIRECT("'C'!$A$"&amp;MATCH($E2452,CL,0)+1)))</f>
        <v/>
      </c>
      <c r="T2452" s="221" t="str">
        <f aca="true">IF(B2452="","",IF(ISERROR(MATCH($J2452,SorP!$B$1:$B$6279,0)),"",INDIRECT("'SorP'!$A$"&amp;MATCH($S2452&amp;$J2452,SorP!C:C,0))))</f>
        <v/>
      </c>
      <c r="U2452" s="222"/>
      <c r="V2452" s="223" t="e">
        <f aca="false">IF(C2452="",NA(),IF(OR(C2452="Smelter not listed",C2452="Smelter not yet identified"),MATCH($B2452&amp;$D2452,'Smelter Look-up'!$J:$J,0),MATCH($B2452&amp;$C2452,'Smelter Look-up'!$J:$J,0)))</f>
        <v>#N/A</v>
      </c>
      <c r="X2452" s="179" t="n">
        <f aca="false">IF(AND(C2452="Smelter not listed",OR(LEN(D2452)=0,LEN(E2452)=0)),1,0)</f>
        <v>0</v>
      </c>
      <c r="AB2452" s="224" t="str">
        <f aca="false">B2452&amp;C2452</f>
        <v/>
      </c>
    </row>
    <row r="2453" s="179" customFormat="true" ht="20.25" hidden="false" customHeight="false" outlineLevel="0" collapsed="false">
      <c r="A2453" s="221"/>
      <c r="B2453" s="211" t="str">
        <f aca="false">IF(LEN(A2453)=0,"",INDEX('Smelter Look-up'!$A:$A,MATCH($A2453,'Smelter Look-up'!$E:$E,0)))</f>
        <v/>
      </c>
      <c r="C2453" s="212" t="str">
        <f aca="false">IF(LEN(A2453)=0,"",INDEX('Smelter Look-up'!$C:$C,MATCH($A2453,'Smelter Look-up'!$E:$E,0)))</f>
        <v/>
      </c>
      <c r="D2453" s="213"/>
      <c r="E2453" s="211" t="str">
        <f aca="true">IF(ISERROR($V2453),"",OFFSET('Smelter Look-up'!$D$4,$V2453-4,0)&amp;"")</f>
        <v/>
      </c>
      <c r="F2453" s="214" t="str">
        <f aca="true">IF(ISERROR($V2453),"",OFFSET('Smelter Look-up'!$E$4,$V2453-4,0))</f>
        <v/>
      </c>
      <c r="G2453" s="214" t="str">
        <f aca="true">IF(C2453=$X$4,IF(ISERROR($V2453),"Enter smelter details","RMI"),IF(ISERROR($V2453),"",OFFSET('Smelter Look-up'!$F$4,$V2453-4,0)))</f>
        <v/>
      </c>
      <c r="H2453" s="215" t="str">
        <f aca="true">IF(ISERROR($V2453),"",OFFSET('Smelter Look-up'!$G$4,$V2453-4,0))</f>
        <v/>
      </c>
      <c r="I2453" s="216" t="str">
        <f aca="true">IF(ISERROR($V2453),"",OFFSET('Smelter Look-up'!$H$4,$V2453-4,0))</f>
        <v/>
      </c>
      <c r="J2453" s="216" t="str">
        <f aca="true">IF(ISERROR($V2453),"",OFFSET('Smelter Look-up'!$I$4,$V2453-4,0))</f>
        <v/>
      </c>
      <c r="K2453" s="217"/>
      <c r="L2453" s="217"/>
      <c r="M2453" s="217"/>
      <c r="N2453" s="217"/>
      <c r="O2453" s="217"/>
      <c r="P2453" s="218"/>
      <c r="Q2453" s="219"/>
      <c r="R2453" s="220" t="str">
        <f aca="true">IF(ISERROR($V2453),"",OFFSET('Smelter Look-up'!$C$4,$V2453-4,0)&amp;"")</f>
        <v/>
      </c>
      <c r="S2453" s="221" t="str">
        <f aca="true">IF(B2453="","",IF(ISERROR(MATCH($E2453,CL,0)),"Unknown",INDIRECT("'C'!$A$"&amp;MATCH($E2453,CL,0)+1)))</f>
        <v/>
      </c>
      <c r="T2453" s="221" t="str">
        <f aca="true">IF(B2453="","",IF(ISERROR(MATCH($J2453,SorP!$B$1:$B$6279,0)),"",INDIRECT("'SorP'!$A$"&amp;MATCH($S2453&amp;$J2453,SorP!C:C,0))))</f>
        <v/>
      </c>
      <c r="U2453" s="222"/>
      <c r="V2453" s="223" t="e">
        <f aca="false">IF(C2453="",NA(),IF(OR(C2453="Smelter not listed",C2453="Smelter not yet identified"),MATCH($B2453&amp;$D2453,'Smelter Look-up'!$J:$J,0),MATCH($B2453&amp;$C2453,'Smelter Look-up'!$J:$J,0)))</f>
        <v>#N/A</v>
      </c>
      <c r="X2453" s="179" t="n">
        <f aca="false">IF(AND(C2453="Smelter not listed",OR(LEN(D2453)=0,LEN(E2453)=0)),1,0)</f>
        <v>0</v>
      </c>
      <c r="AB2453" s="224" t="str">
        <f aca="false">B2453&amp;C2453</f>
        <v/>
      </c>
    </row>
    <row r="2454" s="179" customFormat="true" ht="20.25" hidden="false" customHeight="false" outlineLevel="0" collapsed="false">
      <c r="A2454" s="221"/>
      <c r="B2454" s="211" t="str">
        <f aca="false">IF(LEN(A2454)=0,"",INDEX('Smelter Look-up'!$A:$A,MATCH($A2454,'Smelter Look-up'!$E:$E,0)))</f>
        <v/>
      </c>
      <c r="C2454" s="212" t="str">
        <f aca="false">IF(LEN(A2454)=0,"",INDEX('Smelter Look-up'!$C:$C,MATCH($A2454,'Smelter Look-up'!$E:$E,0)))</f>
        <v/>
      </c>
      <c r="D2454" s="213"/>
      <c r="E2454" s="211" t="str">
        <f aca="true">IF(ISERROR($V2454),"",OFFSET('Smelter Look-up'!$D$4,$V2454-4,0)&amp;"")</f>
        <v/>
      </c>
      <c r="F2454" s="214" t="str">
        <f aca="true">IF(ISERROR($V2454),"",OFFSET('Smelter Look-up'!$E$4,$V2454-4,0))</f>
        <v/>
      </c>
      <c r="G2454" s="214" t="str">
        <f aca="true">IF(C2454=$X$4,IF(ISERROR($V2454),"Enter smelter details","RMI"),IF(ISERROR($V2454),"",OFFSET('Smelter Look-up'!$F$4,$V2454-4,0)))</f>
        <v/>
      </c>
      <c r="H2454" s="215" t="str">
        <f aca="true">IF(ISERROR($V2454),"",OFFSET('Smelter Look-up'!$G$4,$V2454-4,0))</f>
        <v/>
      </c>
      <c r="I2454" s="216" t="str">
        <f aca="true">IF(ISERROR($V2454),"",OFFSET('Smelter Look-up'!$H$4,$V2454-4,0))</f>
        <v/>
      </c>
      <c r="J2454" s="216" t="str">
        <f aca="true">IF(ISERROR($V2454),"",OFFSET('Smelter Look-up'!$I$4,$V2454-4,0))</f>
        <v/>
      </c>
      <c r="K2454" s="217"/>
      <c r="L2454" s="217"/>
      <c r="M2454" s="217"/>
      <c r="N2454" s="217"/>
      <c r="O2454" s="217"/>
      <c r="P2454" s="218"/>
      <c r="Q2454" s="219"/>
      <c r="R2454" s="220" t="str">
        <f aca="true">IF(ISERROR($V2454),"",OFFSET('Smelter Look-up'!$C$4,$V2454-4,0)&amp;"")</f>
        <v/>
      </c>
      <c r="S2454" s="221" t="str">
        <f aca="true">IF(B2454="","",IF(ISERROR(MATCH($E2454,CL,0)),"Unknown",INDIRECT("'C'!$A$"&amp;MATCH($E2454,CL,0)+1)))</f>
        <v/>
      </c>
      <c r="T2454" s="221" t="str">
        <f aca="true">IF(B2454="","",IF(ISERROR(MATCH($J2454,SorP!$B$1:$B$6279,0)),"",INDIRECT("'SorP'!$A$"&amp;MATCH($S2454&amp;$J2454,SorP!C:C,0))))</f>
        <v/>
      </c>
      <c r="U2454" s="222"/>
      <c r="V2454" s="223" t="e">
        <f aca="false">IF(C2454="",NA(),IF(OR(C2454="Smelter not listed",C2454="Smelter not yet identified"),MATCH($B2454&amp;$D2454,'Smelter Look-up'!$J:$J,0),MATCH($B2454&amp;$C2454,'Smelter Look-up'!$J:$J,0)))</f>
        <v>#N/A</v>
      </c>
      <c r="X2454" s="179" t="n">
        <f aca="false">IF(AND(C2454="Smelter not listed",OR(LEN(D2454)=0,LEN(E2454)=0)),1,0)</f>
        <v>0</v>
      </c>
      <c r="AB2454" s="224" t="str">
        <f aca="false">B2454&amp;C2454</f>
        <v/>
      </c>
    </row>
    <row r="2455" s="179" customFormat="true" ht="20.25" hidden="false" customHeight="false" outlineLevel="0" collapsed="false">
      <c r="A2455" s="221"/>
      <c r="B2455" s="211" t="str">
        <f aca="false">IF(LEN(A2455)=0,"",INDEX('Smelter Look-up'!$A:$A,MATCH($A2455,'Smelter Look-up'!$E:$E,0)))</f>
        <v/>
      </c>
      <c r="C2455" s="212" t="str">
        <f aca="false">IF(LEN(A2455)=0,"",INDEX('Smelter Look-up'!$C:$C,MATCH($A2455,'Smelter Look-up'!$E:$E,0)))</f>
        <v/>
      </c>
      <c r="D2455" s="213"/>
      <c r="E2455" s="211" t="str">
        <f aca="true">IF(ISERROR($V2455),"",OFFSET('Smelter Look-up'!$D$4,$V2455-4,0)&amp;"")</f>
        <v/>
      </c>
      <c r="F2455" s="214" t="str">
        <f aca="true">IF(ISERROR($V2455),"",OFFSET('Smelter Look-up'!$E$4,$V2455-4,0))</f>
        <v/>
      </c>
      <c r="G2455" s="214" t="str">
        <f aca="true">IF(C2455=$X$4,IF(ISERROR($V2455),"Enter smelter details","RMI"),IF(ISERROR($V2455),"",OFFSET('Smelter Look-up'!$F$4,$V2455-4,0)))</f>
        <v/>
      </c>
      <c r="H2455" s="215" t="str">
        <f aca="true">IF(ISERROR($V2455),"",OFFSET('Smelter Look-up'!$G$4,$V2455-4,0))</f>
        <v/>
      </c>
      <c r="I2455" s="216" t="str">
        <f aca="true">IF(ISERROR($V2455),"",OFFSET('Smelter Look-up'!$H$4,$V2455-4,0))</f>
        <v/>
      </c>
      <c r="J2455" s="216" t="str">
        <f aca="true">IF(ISERROR($V2455),"",OFFSET('Smelter Look-up'!$I$4,$V2455-4,0))</f>
        <v/>
      </c>
      <c r="K2455" s="217"/>
      <c r="L2455" s="217"/>
      <c r="M2455" s="217"/>
      <c r="N2455" s="217"/>
      <c r="O2455" s="217"/>
      <c r="P2455" s="218"/>
      <c r="Q2455" s="219"/>
      <c r="R2455" s="220" t="str">
        <f aca="true">IF(ISERROR($V2455),"",OFFSET('Smelter Look-up'!$C$4,$V2455-4,0)&amp;"")</f>
        <v/>
      </c>
      <c r="S2455" s="221" t="str">
        <f aca="true">IF(B2455="","",IF(ISERROR(MATCH($E2455,CL,0)),"Unknown",INDIRECT("'C'!$A$"&amp;MATCH($E2455,CL,0)+1)))</f>
        <v/>
      </c>
      <c r="T2455" s="221" t="str">
        <f aca="true">IF(B2455="","",IF(ISERROR(MATCH($J2455,SorP!$B$1:$B$6279,0)),"",INDIRECT("'SorP'!$A$"&amp;MATCH($S2455&amp;$J2455,SorP!C:C,0))))</f>
        <v/>
      </c>
      <c r="U2455" s="222"/>
      <c r="V2455" s="223" t="e">
        <f aca="false">IF(C2455="",NA(),IF(OR(C2455="Smelter not listed",C2455="Smelter not yet identified"),MATCH($B2455&amp;$D2455,'Smelter Look-up'!$J:$J,0),MATCH($B2455&amp;$C2455,'Smelter Look-up'!$J:$J,0)))</f>
        <v>#N/A</v>
      </c>
      <c r="X2455" s="179" t="n">
        <f aca="false">IF(AND(C2455="Smelter not listed",OR(LEN(D2455)=0,LEN(E2455)=0)),1,0)</f>
        <v>0</v>
      </c>
      <c r="AB2455" s="224" t="str">
        <f aca="false">B2455&amp;C2455</f>
        <v/>
      </c>
    </row>
    <row r="2456" s="179" customFormat="true" ht="20.25" hidden="false" customHeight="false" outlineLevel="0" collapsed="false">
      <c r="A2456" s="221"/>
      <c r="B2456" s="211" t="str">
        <f aca="false">IF(LEN(A2456)=0,"",INDEX('Smelter Look-up'!$A:$A,MATCH($A2456,'Smelter Look-up'!$E:$E,0)))</f>
        <v/>
      </c>
      <c r="C2456" s="212" t="str">
        <f aca="false">IF(LEN(A2456)=0,"",INDEX('Smelter Look-up'!$C:$C,MATCH($A2456,'Smelter Look-up'!$E:$E,0)))</f>
        <v/>
      </c>
      <c r="D2456" s="213"/>
      <c r="E2456" s="211" t="str">
        <f aca="true">IF(ISERROR($V2456),"",OFFSET('Smelter Look-up'!$D$4,$V2456-4,0)&amp;"")</f>
        <v/>
      </c>
      <c r="F2456" s="214" t="str">
        <f aca="true">IF(ISERROR($V2456),"",OFFSET('Smelter Look-up'!$E$4,$V2456-4,0))</f>
        <v/>
      </c>
      <c r="G2456" s="214" t="str">
        <f aca="true">IF(C2456=$X$4,IF(ISERROR($V2456),"Enter smelter details","RMI"),IF(ISERROR($V2456),"",OFFSET('Smelter Look-up'!$F$4,$V2456-4,0)))</f>
        <v/>
      </c>
      <c r="H2456" s="215" t="str">
        <f aca="true">IF(ISERROR($V2456),"",OFFSET('Smelter Look-up'!$G$4,$V2456-4,0))</f>
        <v/>
      </c>
      <c r="I2456" s="216" t="str">
        <f aca="true">IF(ISERROR($V2456),"",OFFSET('Smelter Look-up'!$H$4,$V2456-4,0))</f>
        <v/>
      </c>
      <c r="J2456" s="216" t="str">
        <f aca="true">IF(ISERROR($V2456),"",OFFSET('Smelter Look-up'!$I$4,$V2456-4,0))</f>
        <v/>
      </c>
      <c r="K2456" s="217"/>
      <c r="L2456" s="217"/>
      <c r="M2456" s="217"/>
      <c r="N2456" s="217"/>
      <c r="O2456" s="217"/>
      <c r="P2456" s="218"/>
      <c r="Q2456" s="219"/>
      <c r="R2456" s="220" t="str">
        <f aca="true">IF(ISERROR($V2456),"",OFFSET('Smelter Look-up'!$C$4,$V2456-4,0)&amp;"")</f>
        <v/>
      </c>
      <c r="S2456" s="221" t="str">
        <f aca="true">IF(B2456="","",IF(ISERROR(MATCH($E2456,CL,0)),"Unknown",INDIRECT("'C'!$A$"&amp;MATCH($E2456,CL,0)+1)))</f>
        <v/>
      </c>
      <c r="T2456" s="221" t="str">
        <f aca="true">IF(B2456="","",IF(ISERROR(MATCH($J2456,SorP!$B$1:$B$6279,0)),"",INDIRECT("'SorP'!$A$"&amp;MATCH($S2456&amp;$J2456,SorP!C:C,0))))</f>
        <v/>
      </c>
      <c r="U2456" s="222"/>
      <c r="V2456" s="223" t="e">
        <f aca="false">IF(C2456="",NA(),IF(OR(C2456="Smelter not listed",C2456="Smelter not yet identified"),MATCH($B2456&amp;$D2456,'Smelter Look-up'!$J:$J,0),MATCH($B2456&amp;$C2456,'Smelter Look-up'!$J:$J,0)))</f>
        <v>#N/A</v>
      </c>
      <c r="X2456" s="179" t="n">
        <f aca="false">IF(AND(C2456="Smelter not listed",OR(LEN(D2456)=0,LEN(E2456)=0)),1,0)</f>
        <v>0</v>
      </c>
      <c r="AB2456" s="224" t="str">
        <f aca="false">B2456&amp;C2456</f>
        <v/>
      </c>
    </row>
    <row r="2457" s="179" customFormat="true" ht="20.25" hidden="false" customHeight="false" outlineLevel="0" collapsed="false">
      <c r="A2457" s="221"/>
      <c r="B2457" s="211" t="str">
        <f aca="false">IF(LEN(A2457)=0,"",INDEX('Smelter Look-up'!$A:$A,MATCH($A2457,'Smelter Look-up'!$E:$E,0)))</f>
        <v/>
      </c>
      <c r="C2457" s="212" t="str">
        <f aca="false">IF(LEN(A2457)=0,"",INDEX('Smelter Look-up'!$C:$C,MATCH($A2457,'Smelter Look-up'!$E:$E,0)))</f>
        <v/>
      </c>
      <c r="D2457" s="213"/>
      <c r="E2457" s="211" t="str">
        <f aca="true">IF(ISERROR($V2457),"",OFFSET('Smelter Look-up'!$D$4,$V2457-4,0)&amp;"")</f>
        <v/>
      </c>
      <c r="F2457" s="214" t="str">
        <f aca="true">IF(ISERROR($V2457),"",OFFSET('Smelter Look-up'!$E$4,$V2457-4,0))</f>
        <v/>
      </c>
      <c r="G2457" s="214" t="str">
        <f aca="true">IF(C2457=$X$4,IF(ISERROR($V2457),"Enter smelter details","RMI"),IF(ISERROR($V2457),"",OFFSET('Smelter Look-up'!$F$4,$V2457-4,0)))</f>
        <v/>
      </c>
      <c r="H2457" s="215" t="str">
        <f aca="true">IF(ISERROR($V2457),"",OFFSET('Smelter Look-up'!$G$4,$V2457-4,0))</f>
        <v/>
      </c>
      <c r="I2457" s="216" t="str">
        <f aca="true">IF(ISERROR($V2457),"",OFFSET('Smelter Look-up'!$H$4,$V2457-4,0))</f>
        <v/>
      </c>
      <c r="J2457" s="216" t="str">
        <f aca="true">IF(ISERROR($V2457),"",OFFSET('Smelter Look-up'!$I$4,$V2457-4,0))</f>
        <v/>
      </c>
      <c r="K2457" s="217"/>
      <c r="L2457" s="217"/>
      <c r="M2457" s="217"/>
      <c r="N2457" s="217"/>
      <c r="O2457" s="217"/>
      <c r="P2457" s="218"/>
      <c r="Q2457" s="219"/>
      <c r="R2457" s="220" t="str">
        <f aca="true">IF(ISERROR($V2457),"",OFFSET('Smelter Look-up'!$C$4,$V2457-4,0)&amp;"")</f>
        <v/>
      </c>
      <c r="S2457" s="221" t="str">
        <f aca="true">IF(B2457="","",IF(ISERROR(MATCH($E2457,CL,0)),"Unknown",INDIRECT("'C'!$A$"&amp;MATCH($E2457,CL,0)+1)))</f>
        <v/>
      </c>
      <c r="T2457" s="221" t="str">
        <f aca="true">IF(B2457="","",IF(ISERROR(MATCH($J2457,SorP!$B$1:$B$6279,0)),"",INDIRECT("'SorP'!$A$"&amp;MATCH($S2457&amp;$J2457,SorP!C:C,0))))</f>
        <v/>
      </c>
      <c r="U2457" s="222"/>
      <c r="V2457" s="223" t="e">
        <f aca="false">IF(C2457="",NA(),IF(OR(C2457="Smelter not listed",C2457="Smelter not yet identified"),MATCH($B2457&amp;$D2457,'Smelter Look-up'!$J:$J,0),MATCH($B2457&amp;$C2457,'Smelter Look-up'!$J:$J,0)))</f>
        <v>#N/A</v>
      </c>
      <c r="X2457" s="179" t="n">
        <f aca="false">IF(AND(C2457="Smelter not listed",OR(LEN(D2457)=0,LEN(E2457)=0)),1,0)</f>
        <v>0</v>
      </c>
      <c r="AB2457" s="224" t="str">
        <f aca="false">B2457&amp;C2457</f>
        <v/>
      </c>
    </row>
    <row r="2458" s="179" customFormat="true" ht="20.25" hidden="false" customHeight="false" outlineLevel="0" collapsed="false">
      <c r="A2458" s="221"/>
      <c r="B2458" s="211" t="str">
        <f aca="false">IF(LEN(A2458)=0,"",INDEX('Smelter Look-up'!$A:$A,MATCH($A2458,'Smelter Look-up'!$E:$E,0)))</f>
        <v/>
      </c>
      <c r="C2458" s="212" t="str">
        <f aca="false">IF(LEN(A2458)=0,"",INDEX('Smelter Look-up'!$C:$C,MATCH($A2458,'Smelter Look-up'!$E:$E,0)))</f>
        <v/>
      </c>
      <c r="D2458" s="213"/>
      <c r="E2458" s="211" t="str">
        <f aca="true">IF(ISERROR($V2458),"",OFFSET('Smelter Look-up'!$D$4,$V2458-4,0)&amp;"")</f>
        <v/>
      </c>
      <c r="F2458" s="214" t="str">
        <f aca="true">IF(ISERROR($V2458),"",OFFSET('Smelter Look-up'!$E$4,$V2458-4,0))</f>
        <v/>
      </c>
      <c r="G2458" s="214" t="str">
        <f aca="true">IF(C2458=$X$4,IF(ISERROR($V2458),"Enter smelter details","RMI"),IF(ISERROR($V2458),"",OFFSET('Smelter Look-up'!$F$4,$V2458-4,0)))</f>
        <v/>
      </c>
      <c r="H2458" s="215" t="str">
        <f aca="true">IF(ISERROR($V2458),"",OFFSET('Smelter Look-up'!$G$4,$V2458-4,0))</f>
        <v/>
      </c>
      <c r="I2458" s="216" t="str">
        <f aca="true">IF(ISERROR($V2458),"",OFFSET('Smelter Look-up'!$H$4,$V2458-4,0))</f>
        <v/>
      </c>
      <c r="J2458" s="216" t="str">
        <f aca="true">IF(ISERROR($V2458),"",OFFSET('Smelter Look-up'!$I$4,$V2458-4,0))</f>
        <v/>
      </c>
      <c r="K2458" s="217"/>
      <c r="L2458" s="217"/>
      <c r="M2458" s="217"/>
      <c r="N2458" s="217"/>
      <c r="O2458" s="217"/>
      <c r="P2458" s="218"/>
      <c r="Q2458" s="219"/>
      <c r="R2458" s="220" t="str">
        <f aca="true">IF(ISERROR($V2458),"",OFFSET('Smelter Look-up'!$C$4,$V2458-4,0)&amp;"")</f>
        <v/>
      </c>
      <c r="S2458" s="221" t="str">
        <f aca="true">IF(B2458="","",IF(ISERROR(MATCH($E2458,CL,0)),"Unknown",INDIRECT("'C'!$A$"&amp;MATCH($E2458,CL,0)+1)))</f>
        <v/>
      </c>
      <c r="T2458" s="221" t="str">
        <f aca="true">IF(B2458="","",IF(ISERROR(MATCH($J2458,SorP!$B$1:$B$6279,0)),"",INDIRECT("'SorP'!$A$"&amp;MATCH($S2458&amp;$J2458,SorP!C:C,0))))</f>
        <v/>
      </c>
      <c r="U2458" s="222"/>
      <c r="V2458" s="223" t="e">
        <f aca="false">IF(C2458="",NA(),IF(OR(C2458="Smelter not listed",C2458="Smelter not yet identified"),MATCH($B2458&amp;$D2458,'Smelter Look-up'!$J:$J,0),MATCH($B2458&amp;$C2458,'Smelter Look-up'!$J:$J,0)))</f>
        <v>#N/A</v>
      </c>
      <c r="X2458" s="179" t="n">
        <f aca="false">IF(AND(C2458="Smelter not listed",OR(LEN(D2458)=0,LEN(E2458)=0)),1,0)</f>
        <v>0</v>
      </c>
      <c r="AB2458" s="224" t="str">
        <f aca="false">B2458&amp;C2458</f>
        <v/>
      </c>
    </row>
    <row r="2459" s="179" customFormat="true" ht="20.25" hidden="false" customHeight="false" outlineLevel="0" collapsed="false">
      <c r="A2459" s="221"/>
      <c r="B2459" s="211" t="str">
        <f aca="false">IF(LEN(A2459)=0,"",INDEX('Smelter Look-up'!$A:$A,MATCH($A2459,'Smelter Look-up'!$E:$E,0)))</f>
        <v/>
      </c>
      <c r="C2459" s="212" t="str">
        <f aca="false">IF(LEN(A2459)=0,"",INDEX('Smelter Look-up'!$C:$C,MATCH($A2459,'Smelter Look-up'!$E:$E,0)))</f>
        <v/>
      </c>
      <c r="D2459" s="213"/>
      <c r="E2459" s="211" t="str">
        <f aca="true">IF(ISERROR($V2459),"",OFFSET('Smelter Look-up'!$D$4,$V2459-4,0)&amp;"")</f>
        <v/>
      </c>
      <c r="F2459" s="214" t="str">
        <f aca="true">IF(ISERROR($V2459),"",OFFSET('Smelter Look-up'!$E$4,$V2459-4,0))</f>
        <v/>
      </c>
      <c r="G2459" s="214" t="str">
        <f aca="true">IF(C2459=$X$4,IF(ISERROR($V2459),"Enter smelter details","RMI"),IF(ISERROR($V2459),"",OFFSET('Smelter Look-up'!$F$4,$V2459-4,0)))</f>
        <v/>
      </c>
      <c r="H2459" s="215" t="str">
        <f aca="true">IF(ISERROR($V2459),"",OFFSET('Smelter Look-up'!$G$4,$V2459-4,0))</f>
        <v/>
      </c>
      <c r="I2459" s="216" t="str">
        <f aca="true">IF(ISERROR($V2459),"",OFFSET('Smelter Look-up'!$H$4,$V2459-4,0))</f>
        <v/>
      </c>
      <c r="J2459" s="216" t="str">
        <f aca="true">IF(ISERROR($V2459),"",OFFSET('Smelter Look-up'!$I$4,$V2459-4,0))</f>
        <v/>
      </c>
      <c r="K2459" s="217"/>
      <c r="L2459" s="217"/>
      <c r="M2459" s="217"/>
      <c r="N2459" s="217"/>
      <c r="O2459" s="217"/>
      <c r="P2459" s="218"/>
      <c r="Q2459" s="219"/>
      <c r="R2459" s="220" t="str">
        <f aca="true">IF(ISERROR($V2459),"",OFFSET('Smelter Look-up'!$C$4,$V2459-4,0)&amp;"")</f>
        <v/>
      </c>
      <c r="S2459" s="221" t="str">
        <f aca="true">IF(B2459="","",IF(ISERROR(MATCH($E2459,CL,0)),"Unknown",INDIRECT("'C'!$A$"&amp;MATCH($E2459,CL,0)+1)))</f>
        <v/>
      </c>
      <c r="T2459" s="221" t="str">
        <f aca="true">IF(B2459="","",IF(ISERROR(MATCH($J2459,SorP!$B$1:$B$6279,0)),"",INDIRECT("'SorP'!$A$"&amp;MATCH($S2459&amp;$J2459,SorP!C:C,0))))</f>
        <v/>
      </c>
      <c r="U2459" s="222"/>
      <c r="V2459" s="223" t="e">
        <f aca="false">IF(C2459="",NA(),IF(OR(C2459="Smelter not listed",C2459="Smelter not yet identified"),MATCH($B2459&amp;$D2459,'Smelter Look-up'!$J:$J,0),MATCH($B2459&amp;$C2459,'Smelter Look-up'!$J:$J,0)))</f>
        <v>#N/A</v>
      </c>
      <c r="X2459" s="179" t="n">
        <f aca="false">IF(AND(C2459="Smelter not listed",OR(LEN(D2459)=0,LEN(E2459)=0)),1,0)</f>
        <v>0</v>
      </c>
      <c r="AB2459" s="224" t="str">
        <f aca="false">B2459&amp;C2459</f>
        <v/>
      </c>
    </row>
    <row r="2460" s="179" customFormat="true" ht="20.25" hidden="false" customHeight="false" outlineLevel="0" collapsed="false">
      <c r="A2460" s="221"/>
      <c r="B2460" s="211" t="str">
        <f aca="false">IF(LEN(A2460)=0,"",INDEX('Smelter Look-up'!$A:$A,MATCH($A2460,'Smelter Look-up'!$E:$E,0)))</f>
        <v/>
      </c>
      <c r="C2460" s="212" t="str">
        <f aca="false">IF(LEN(A2460)=0,"",INDEX('Smelter Look-up'!$C:$C,MATCH($A2460,'Smelter Look-up'!$E:$E,0)))</f>
        <v/>
      </c>
      <c r="D2460" s="213"/>
      <c r="E2460" s="211" t="str">
        <f aca="true">IF(ISERROR($V2460),"",OFFSET('Smelter Look-up'!$D$4,$V2460-4,0)&amp;"")</f>
        <v/>
      </c>
      <c r="F2460" s="214" t="str">
        <f aca="true">IF(ISERROR($V2460),"",OFFSET('Smelter Look-up'!$E$4,$V2460-4,0))</f>
        <v/>
      </c>
      <c r="G2460" s="214" t="str">
        <f aca="true">IF(C2460=$X$4,IF(ISERROR($V2460),"Enter smelter details","RMI"),IF(ISERROR($V2460),"",OFFSET('Smelter Look-up'!$F$4,$V2460-4,0)))</f>
        <v/>
      </c>
      <c r="H2460" s="215" t="str">
        <f aca="true">IF(ISERROR($V2460),"",OFFSET('Smelter Look-up'!$G$4,$V2460-4,0))</f>
        <v/>
      </c>
      <c r="I2460" s="216" t="str">
        <f aca="true">IF(ISERROR($V2460),"",OFFSET('Smelter Look-up'!$H$4,$V2460-4,0))</f>
        <v/>
      </c>
      <c r="J2460" s="216" t="str">
        <f aca="true">IF(ISERROR($V2460),"",OFFSET('Smelter Look-up'!$I$4,$V2460-4,0))</f>
        <v/>
      </c>
      <c r="K2460" s="217"/>
      <c r="L2460" s="217"/>
      <c r="M2460" s="217"/>
      <c r="N2460" s="217"/>
      <c r="O2460" s="217"/>
      <c r="P2460" s="218"/>
      <c r="Q2460" s="219"/>
      <c r="R2460" s="220" t="str">
        <f aca="true">IF(ISERROR($V2460),"",OFFSET('Smelter Look-up'!$C$4,$V2460-4,0)&amp;"")</f>
        <v/>
      </c>
      <c r="S2460" s="221" t="str">
        <f aca="true">IF(B2460="","",IF(ISERROR(MATCH($E2460,CL,0)),"Unknown",INDIRECT("'C'!$A$"&amp;MATCH($E2460,CL,0)+1)))</f>
        <v/>
      </c>
      <c r="T2460" s="221" t="str">
        <f aca="true">IF(B2460="","",IF(ISERROR(MATCH($J2460,SorP!$B$1:$B$6279,0)),"",INDIRECT("'SorP'!$A$"&amp;MATCH($S2460&amp;$J2460,SorP!C:C,0))))</f>
        <v/>
      </c>
      <c r="U2460" s="222"/>
      <c r="V2460" s="223" t="e">
        <f aca="false">IF(C2460="",NA(),IF(OR(C2460="Smelter not listed",C2460="Smelter not yet identified"),MATCH($B2460&amp;$D2460,'Smelter Look-up'!$J:$J,0),MATCH($B2460&amp;$C2460,'Smelter Look-up'!$J:$J,0)))</f>
        <v>#N/A</v>
      </c>
      <c r="X2460" s="179" t="n">
        <f aca="false">IF(AND(C2460="Smelter not listed",OR(LEN(D2460)=0,LEN(E2460)=0)),1,0)</f>
        <v>0</v>
      </c>
      <c r="AB2460" s="224" t="str">
        <f aca="false">B2460&amp;C2460</f>
        <v/>
      </c>
    </row>
    <row r="2461" s="179" customFormat="true" ht="20.25" hidden="false" customHeight="false" outlineLevel="0" collapsed="false">
      <c r="A2461" s="221"/>
      <c r="B2461" s="211" t="str">
        <f aca="false">IF(LEN(A2461)=0,"",INDEX('Smelter Look-up'!$A:$A,MATCH($A2461,'Smelter Look-up'!$E:$E,0)))</f>
        <v/>
      </c>
      <c r="C2461" s="212" t="str">
        <f aca="false">IF(LEN(A2461)=0,"",INDEX('Smelter Look-up'!$C:$C,MATCH($A2461,'Smelter Look-up'!$E:$E,0)))</f>
        <v/>
      </c>
      <c r="D2461" s="213"/>
      <c r="E2461" s="211" t="str">
        <f aca="true">IF(ISERROR($V2461),"",OFFSET('Smelter Look-up'!$D$4,$V2461-4,0)&amp;"")</f>
        <v/>
      </c>
      <c r="F2461" s="214" t="str">
        <f aca="true">IF(ISERROR($V2461),"",OFFSET('Smelter Look-up'!$E$4,$V2461-4,0))</f>
        <v/>
      </c>
      <c r="G2461" s="214" t="str">
        <f aca="true">IF(C2461=$X$4,IF(ISERROR($V2461),"Enter smelter details","RMI"),IF(ISERROR($V2461),"",OFFSET('Smelter Look-up'!$F$4,$V2461-4,0)))</f>
        <v/>
      </c>
      <c r="H2461" s="215" t="str">
        <f aca="true">IF(ISERROR($V2461),"",OFFSET('Smelter Look-up'!$G$4,$V2461-4,0))</f>
        <v/>
      </c>
      <c r="I2461" s="216" t="str">
        <f aca="true">IF(ISERROR($V2461),"",OFFSET('Smelter Look-up'!$H$4,$V2461-4,0))</f>
        <v/>
      </c>
      <c r="J2461" s="216" t="str">
        <f aca="true">IF(ISERROR($V2461),"",OFFSET('Smelter Look-up'!$I$4,$V2461-4,0))</f>
        <v/>
      </c>
      <c r="K2461" s="217"/>
      <c r="L2461" s="217"/>
      <c r="M2461" s="217"/>
      <c r="N2461" s="217"/>
      <c r="O2461" s="217"/>
      <c r="P2461" s="218"/>
      <c r="Q2461" s="219"/>
      <c r="R2461" s="220" t="str">
        <f aca="true">IF(ISERROR($V2461),"",OFFSET('Smelter Look-up'!$C$4,$V2461-4,0)&amp;"")</f>
        <v/>
      </c>
      <c r="S2461" s="221" t="str">
        <f aca="true">IF(B2461="","",IF(ISERROR(MATCH($E2461,CL,0)),"Unknown",INDIRECT("'C'!$A$"&amp;MATCH($E2461,CL,0)+1)))</f>
        <v/>
      </c>
      <c r="T2461" s="221" t="str">
        <f aca="true">IF(B2461="","",IF(ISERROR(MATCH($J2461,SorP!$B$1:$B$6279,0)),"",INDIRECT("'SorP'!$A$"&amp;MATCH($S2461&amp;$J2461,SorP!C:C,0))))</f>
        <v/>
      </c>
      <c r="U2461" s="222"/>
      <c r="V2461" s="223" t="e">
        <f aca="false">IF(C2461="",NA(),IF(OR(C2461="Smelter not listed",C2461="Smelter not yet identified"),MATCH($B2461&amp;$D2461,'Smelter Look-up'!$J:$J,0),MATCH($B2461&amp;$C2461,'Smelter Look-up'!$J:$J,0)))</f>
        <v>#N/A</v>
      </c>
      <c r="X2461" s="179" t="n">
        <f aca="false">IF(AND(C2461="Smelter not listed",OR(LEN(D2461)=0,LEN(E2461)=0)),1,0)</f>
        <v>0</v>
      </c>
      <c r="AB2461" s="224" t="str">
        <f aca="false">B2461&amp;C2461</f>
        <v/>
      </c>
    </row>
    <row r="2462" s="179" customFormat="true" ht="20.25" hidden="false" customHeight="false" outlineLevel="0" collapsed="false">
      <c r="A2462" s="221"/>
      <c r="B2462" s="211" t="str">
        <f aca="false">IF(LEN(A2462)=0,"",INDEX('Smelter Look-up'!$A:$A,MATCH($A2462,'Smelter Look-up'!$E:$E,0)))</f>
        <v/>
      </c>
      <c r="C2462" s="212" t="str">
        <f aca="false">IF(LEN(A2462)=0,"",INDEX('Smelter Look-up'!$C:$C,MATCH($A2462,'Smelter Look-up'!$E:$E,0)))</f>
        <v/>
      </c>
      <c r="D2462" s="213"/>
      <c r="E2462" s="211" t="str">
        <f aca="true">IF(ISERROR($V2462),"",OFFSET('Smelter Look-up'!$D$4,$V2462-4,0)&amp;"")</f>
        <v/>
      </c>
      <c r="F2462" s="214" t="str">
        <f aca="true">IF(ISERROR($V2462),"",OFFSET('Smelter Look-up'!$E$4,$V2462-4,0))</f>
        <v/>
      </c>
      <c r="G2462" s="214" t="str">
        <f aca="true">IF(C2462=$X$4,IF(ISERROR($V2462),"Enter smelter details","RMI"),IF(ISERROR($V2462),"",OFFSET('Smelter Look-up'!$F$4,$V2462-4,0)))</f>
        <v/>
      </c>
      <c r="H2462" s="215" t="str">
        <f aca="true">IF(ISERROR($V2462),"",OFFSET('Smelter Look-up'!$G$4,$V2462-4,0))</f>
        <v/>
      </c>
      <c r="I2462" s="216" t="str">
        <f aca="true">IF(ISERROR($V2462),"",OFFSET('Smelter Look-up'!$H$4,$V2462-4,0))</f>
        <v/>
      </c>
      <c r="J2462" s="216" t="str">
        <f aca="true">IF(ISERROR($V2462),"",OFFSET('Smelter Look-up'!$I$4,$V2462-4,0))</f>
        <v/>
      </c>
      <c r="K2462" s="217"/>
      <c r="L2462" s="217"/>
      <c r="M2462" s="217"/>
      <c r="N2462" s="217"/>
      <c r="O2462" s="217"/>
      <c r="P2462" s="218"/>
      <c r="Q2462" s="219"/>
      <c r="R2462" s="220" t="str">
        <f aca="true">IF(ISERROR($V2462),"",OFFSET('Smelter Look-up'!$C$4,$V2462-4,0)&amp;"")</f>
        <v/>
      </c>
      <c r="S2462" s="221" t="str">
        <f aca="true">IF(B2462="","",IF(ISERROR(MATCH($E2462,CL,0)),"Unknown",INDIRECT("'C'!$A$"&amp;MATCH($E2462,CL,0)+1)))</f>
        <v/>
      </c>
      <c r="T2462" s="221" t="str">
        <f aca="true">IF(B2462="","",IF(ISERROR(MATCH($J2462,SorP!$B$1:$B$6279,0)),"",INDIRECT("'SorP'!$A$"&amp;MATCH($S2462&amp;$J2462,SorP!C:C,0))))</f>
        <v/>
      </c>
      <c r="U2462" s="222"/>
      <c r="V2462" s="223" t="e">
        <f aca="false">IF(C2462="",NA(),IF(OR(C2462="Smelter not listed",C2462="Smelter not yet identified"),MATCH($B2462&amp;$D2462,'Smelter Look-up'!$J:$J,0),MATCH($B2462&amp;$C2462,'Smelter Look-up'!$J:$J,0)))</f>
        <v>#N/A</v>
      </c>
      <c r="X2462" s="179" t="n">
        <f aca="false">IF(AND(C2462="Smelter not listed",OR(LEN(D2462)=0,LEN(E2462)=0)),1,0)</f>
        <v>0</v>
      </c>
      <c r="AB2462" s="224" t="str">
        <f aca="false">B2462&amp;C2462</f>
        <v/>
      </c>
    </row>
    <row r="2463" s="179" customFormat="true" ht="20.25" hidden="false" customHeight="false" outlineLevel="0" collapsed="false">
      <c r="A2463" s="221"/>
      <c r="B2463" s="211" t="str">
        <f aca="false">IF(LEN(A2463)=0,"",INDEX('Smelter Look-up'!$A:$A,MATCH($A2463,'Smelter Look-up'!$E:$E,0)))</f>
        <v/>
      </c>
      <c r="C2463" s="212" t="str">
        <f aca="false">IF(LEN(A2463)=0,"",INDEX('Smelter Look-up'!$C:$C,MATCH($A2463,'Smelter Look-up'!$E:$E,0)))</f>
        <v/>
      </c>
      <c r="D2463" s="213"/>
      <c r="E2463" s="211" t="str">
        <f aca="true">IF(ISERROR($V2463),"",OFFSET('Smelter Look-up'!$D$4,$V2463-4,0)&amp;"")</f>
        <v/>
      </c>
      <c r="F2463" s="214" t="str">
        <f aca="true">IF(ISERROR($V2463),"",OFFSET('Smelter Look-up'!$E$4,$V2463-4,0))</f>
        <v/>
      </c>
      <c r="G2463" s="214" t="str">
        <f aca="true">IF(C2463=$X$4,IF(ISERROR($V2463),"Enter smelter details","RMI"),IF(ISERROR($V2463),"",OFFSET('Smelter Look-up'!$F$4,$V2463-4,0)))</f>
        <v/>
      </c>
      <c r="H2463" s="215" t="str">
        <f aca="true">IF(ISERROR($V2463),"",OFFSET('Smelter Look-up'!$G$4,$V2463-4,0))</f>
        <v/>
      </c>
      <c r="I2463" s="216" t="str">
        <f aca="true">IF(ISERROR($V2463),"",OFFSET('Smelter Look-up'!$H$4,$V2463-4,0))</f>
        <v/>
      </c>
      <c r="J2463" s="216" t="str">
        <f aca="true">IF(ISERROR($V2463),"",OFFSET('Smelter Look-up'!$I$4,$V2463-4,0))</f>
        <v/>
      </c>
      <c r="K2463" s="217"/>
      <c r="L2463" s="217"/>
      <c r="M2463" s="217"/>
      <c r="N2463" s="217"/>
      <c r="O2463" s="217"/>
      <c r="P2463" s="218"/>
      <c r="Q2463" s="219"/>
      <c r="R2463" s="220" t="str">
        <f aca="true">IF(ISERROR($V2463),"",OFFSET('Smelter Look-up'!$C$4,$V2463-4,0)&amp;"")</f>
        <v/>
      </c>
      <c r="S2463" s="221" t="str">
        <f aca="true">IF(B2463="","",IF(ISERROR(MATCH($E2463,CL,0)),"Unknown",INDIRECT("'C'!$A$"&amp;MATCH($E2463,CL,0)+1)))</f>
        <v/>
      </c>
      <c r="T2463" s="221" t="str">
        <f aca="true">IF(B2463="","",IF(ISERROR(MATCH($J2463,SorP!$B$1:$B$6279,0)),"",INDIRECT("'SorP'!$A$"&amp;MATCH($S2463&amp;$J2463,SorP!C:C,0))))</f>
        <v/>
      </c>
      <c r="U2463" s="222"/>
      <c r="V2463" s="223" t="e">
        <f aca="false">IF(C2463="",NA(),IF(OR(C2463="Smelter not listed",C2463="Smelter not yet identified"),MATCH($B2463&amp;$D2463,'Smelter Look-up'!$J:$J,0),MATCH($B2463&amp;$C2463,'Smelter Look-up'!$J:$J,0)))</f>
        <v>#N/A</v>
      </c>
      <c r="X2463" s="179" t="n">
        <f aca="false">IF(AND(C2463="Smelter not listed",OR(LEN(D2463)=0,LEN(E2463)=0)),1,0)</f>
        <v>0</v>
      </c>
      <c r="AB2463" s="224" t="str">
        <f aca="false">B2463&amp;C2463</f>
        <v/>
      </c>
    </row>
    <row r="2464" s="179" customFormat="true" ht="20.25" hidden="false" customHeight="false" outlineLevel="0" collapsed="false">
      <c r="A2464" s="221"/>
      <c r="B2464" s="211" t="str">
        <f aca="false">IF(LEN(A2464)=0,"",INDEX('Smelter Look-up'!$A:$A,MATCH($A2464,'Smelter Look-up'!$E:$E,0)))</f>
        <v/>
      </c>
      <c r="C2464" s="212" t="str">
        <f aca="false">IF(LEN(A2464)=0,"",INDEX('Smelter Look-up'!$C:$C,MATCH($A2464,'Smelter Look-up'!$E:$E,0)))</f>
        <v/>
      </c>
      <c r="D2464" s="213"/>
      <c r="E2464" s="211" t="str">
        <f aca="true">IF(ISERROR($V2464),"",OFFSET('Smelter Look-up'!$D$4,$V2464-4,0)&amp;"")</f>
        <v/>
      </c>
      <c r="F2464" s="214" t="str">
        <f aca="true">IF(ISERROR($V2464),"",OFFSET('Smelter Look-up'!$E$4,$V2464-4,0))</f>
        <v/>
      </c>
      <c r="G2464" s="214" t="str">
        <f aca="true">IF(C2464=$X$4,IF(ISERROR($V2464),"Enter smelter details","RMI"),IF(ISERROR($V2464),"",OFFSET('Smelter Look-up'!$F$4,$V2464-4,0)))</f>
        <v/>
      </c>
      <c r="H2464" s="215" t="str">
        <f aca="true">IF(ISERROR($V2464),"",OFFSET('Smelter Look-up'!$G$4,$V2464-4,0))</f>
        <v/>
      </c>
      <c r="I2464" s="216" t="str">
        <f aca="true">IF(ISERROR($V2464),"",OFFSET('Smelter Look-up'!$H$4,$V2464-4,0))</f>
        <v/>
      </c>
      <c r="J2464" s="216" t="str">
        <f aca="true">IF(ISERROR($V2464),"",OFFSET('Smelter Look-up'!$I$4,$V2464-4,0))</f>
        <v/>
      </c>
      <c r="K2464" s="217"/>
      <c r="L2464" s="217"/>
      <c r="M2464" s="217"/>
      <c r="N2464" s="217"/>
      <c r="O2464" s="217"/>
      <c r="P2464" s="218"/>
      <c r="Q2464" s="219"/>
      <c r="R2464" s="220" t="str">
        <f aca="true">IF(ISERROR($V2464),"",OFFSET('Smelter Look-up'!$C$4,$V2464-4,0)&amp;"")</f>
        <v/>
      </c>
      <c r="S2464" s="221" t="str">
        <f aca="true">IF(B2464="","",IF(ISERROR(MATCH($E2464,CL,0)),"Unknown",INDIRECT("'C'!$A$"&amp;MATCH($E2464,CL,0)+1)))</f>
        <v/>
      </c>
      <c r="T2464" s="221" t="str">
        <f aca="true">IF(B2464="","",IF(ISERROR(MATCH($J2464,SorP!$B$1:$B$6279,0)),"",INDIRECT("'SorP'!$A$"&amp;MATCH($S2464&amp;$J2464,SorP!C:C,0))))</f>
        <v/>
      </c>
      <c r="U2464" s="222"/>
      <c r="V2464" s="223" t="e">
        <f aca="false">IF(C2464="",NA(),IF(OR(C2464="Smelter not listed",C2464="Smelter not yet identified"),MATCH($B2464&amp;$D2464,'Smelter Look-up'!$J:$J,0),MATCH($B2464&amp;$C2464,'Smelter Look-up'!$J:$J,0)))</f>
        <v>#N/A</v>
      </c>
      <c r="X2464" s="179" t="n">
        <f aca="false">IF(AND(C2464="Smelter not listed",OR(LEN(D2464)=0,LEN(E2464)=0)),1,0)</f>
        <v>0</v>
      </c>
      <c r="AB2464" s="224" t="str">
        <f aca="false">B2464&amp;C2464</f>
        <v/>
      </c>
    </row>
    <row r="2465" s="179" customFormat="true" ht="20.25" hidden="false" customHeight="false" outlineLevel="0" collapsed="false">
      <c r="A2465" s="221"/>
      <c r="B2465" s="211" t="str">
        <f aca="false">IF(LEN(A2465)=0,"",INDEX('Smelter Look-up'!$A:$A,MATCH($A2465,'Smelter Look-up'!$E:$E,0)))</f>
        <v/>
      </c>
      <c r="C2465" s="212" t="str">
        <f aca="false">IF(LEN(A2465)=0,"",INDEX('Smelter Look-up'!$C:$C,MATCH($A2465,'Smelter Look-up'!$E:$E,0)))</f>
        <v/>
      </c>
      <c r="D2465" s="213"/>
      <c r="E2465" s="211" t="str">
        <f aca="true">IF(ISERROR($V2465),"",OFFSET('Smelter Look-up'!$D$4,$V2465-4,0)&amp;"")</f>
        <v/>
      </c>
      <c r="F2465" s="214" t="str">
        <f aca="true">IF(ISERROR($V2465),"",OFFSET('Smelter Look-up'!$E$4,$V2465-4,0))</f>
        <v/>
      </c>
      <c r="G2465" s="214" t="str">
        <f aca="true">IF(C2465=$X$4,IF(ISERROR($V2465),"Enter smelter details","RMI"),IF(ISERROR($V2465),"",OFFSET('Smelter Look-up'!$F$4,$V2465-4,0)))</f>
        <v/>
      </c>
      <c r="H2465" s="215" t="str">
        <f aca="true">IF(ISERROR($V2465),"",OFFSET('Smelter Look-up'!$G$4,$V2465-4,0))</f>
        <v/>
      </c>
      <c r="I2465" s="216" t="str">
        <f aca="true">IF(ISERROR($V2465),"",OFFSET('Smelter Look-up'!$H$4,$V2465-4,0))</f>
        <v/>
      </c>
      <c r="J2465" s="216" t="str">
        <f aca="true">IF(ISERROR($V2465),"",OFFSET('Smelter Look-up'!$I$4,$V2465-4,0))</f>
        <v/>
      </c>
      <c r="K2465" s="217"/>
      <c r="L2465" s="217"/>
      <c r="M2465" s="217"/>
      <c r="N2465" s="217"/>
      <c r="O2465" s="217"/>
      <c r="P2465" s="218"/>
      <c r="Q2465" s="219"/>
      <c r="R2465" s="220" t="str">
        <f aca="true">IF(ISERROR($V2465),"",OFFSET('Smelter Look-up'!$C$4,$V2465-4,0)&amp;"")</f>
        <v/>
      </c>
      <c r="S2465" s="221" t="str">
        <f aca="true">IF(B2465="","",IF(ISERROR(MATCH($E2465,CL,0)),"Unknown",INDIRECT("'C'!$A$"&amp;MATCH($E2465,CL,0)+1)))</f>
        <v/>
      </c>
      <c r="T2465" s="221" t="str">
        <f aca="true">IF(B2465="","",IF(ISERROR(MATCH($J2465,SorP!$B$1:$B$6279,0)),"",INDIRECT("'SorP'!$A$"&amp;MATCH($S2465&amp;$J2465,SorP!C:C,0))))</f>
        <v/>
      </c>
      <c r="U2465" s="222"/>
      <c r="V2465" s="223" t="e">
        <f aca="false">IF(C2465="",NA(),IF(OR(C2465="Smelter not listed",C2465="Smelter not yet identified"),MATCH($B2465&amp;$D2465,'Smelter Look-up'!$J:$J,0),MATCH($B2465&amp;$C2465,'Smelter Look-up'!$J:$J,0)))</f>
        <v>#N/A</v>
      </c>
      <c r="X2465" s="179" t="n">
        <f aca="false">IF(AND(C2465="Smelter not listed",OR(LEN(D2465)=0,LEN(E2465)=0)),1,0)</f>
        <v>0</v>
      </c>
      <c r="AB2465" s="224" t="str">
        <f aca="false">B2465&amp;C2465</f>
        <v/>
      </c>
    </row>
    <row r="2466" s="179" customFormat="true" ht="20.25" hidden="false" customHeight="false" outlineLevel="0" collapsed="false">
      <c r="A2466" s="221"/>
      <c r="B2466" s="211" t="str">
        <f aca="false">IF(LEN(A2466)=0,"",INDEX('Smelter Look-up'!$A:$A,MATCH($A2466,'Smelter Look-up'!$E:$E,0)))</f>
        <v/>
      </c>
      <c r="C2466" s="212" t="str">
        <f aca="false">IF(LEN(A2466)=0,"",INDEX('Smelter Look-up'!$C:$C,MATCH($A2466,'Smelter Look-up'!$E:$E,0)))</f>
        <v/>
      </c>
      <c r="D2466" s="213"/>
      <c r="E2466" s="211" t="str">
        <f aca="true">IF(ISERROR($V2466),"",OFFSET('Smelter Look-up'!$D$4,$V2466-4,0)&amp;"")</f>
        <v/>
      </c>
      <c r="F2466" s="214" t="str">
        <f aca="true">IF(ISERROR($V2466),"",OFFSET('Smelter Look-up'!$E$4,$V2466-4,0))</f>
        <v/>
      </c>
      <c r="G2466" s="214" t="str">
        <f aca="true">IF(C2466=$X$4,IF(ISERROR($V2466),"Enter smelter details","RMI"),IF(ISERROR($V2466),"",OFFSET('Smelter Look-up'!$F$4,$V2466-4,0)))</f>
        <v/>
      </c>
      <c r="H2466" s="215" t="str">
        <f aca="true">IF(ISERROR($V2466),"",OFFSET('Smelter Look-up'!$G$4,$V2466-4,0))</f>
        <v/>
      </c>
      <c r="I2466" s="216" t="str">
        <f aca="true">IF(ISERROR($V2466),"",OFFSET('Smelter Look-up'!$H$4,$V2466-4,0))</f>
        <v/>
      </c>
      <c r="J2466" s="216" t="str">
        <f aca="true">IF(ISERROR($V2466),"",OFFSET('Smelter Look-up'!$I$4,$V2466-4,0))</f>
        <v/>
      </c>
      <c r="K2466" s="217"/>
      <c r="L2466" s="217"/>
      <c r="M2466" s="217"/>
      <c r="N2466" s="217"/>
      <c r="O2466" s="217"/>
      <c r="P2466" s="218"/>
      <c r="Q2466" s="219"/>
      <c r="R2466" s="220" t="str">
        <f aca="true">IF(ISERROR($V2466),"",OFFSET('Smelter Look-up'!$C$4,$V2466-4,0)&amp;"")</f>
        <v/>
      </c>
      <c r="S2466" s="221" t="str">
        <f aca="true">IF(B2466="","",IF(ISERROR(MATCH($E2466,CL,0)),"Unknown",INDIRECT("'C'!$A$"&amp;MATCH($E2466,CL,0)+1)))</f>
        <v/>
      </c>
      <c r="T2466" s="221" t="str">
        <f aca="true">IF(B2466="","",IF(ISERROR(MATCH($J2466,SorP!$B$1:$B$6279,0)),"",INDIRECT("'SorP'!$A$"&amp;MATCH($S2466&amp;$J2466,SorP!C:C,0))))</f>
        <v/>
      </c>
      <c r="U2466" s="222"/>
      <c r="V2466" s="223" t="e">
        <f aca="false">IF(C2466="",NA(),IF(OR(C2466="Smelter not listed",C2466="Smelter not yet identified"),MATCH($B2466&amp;$D2466,'Smelter Look-up'!$J:$J,0),MATCH($B2466&amp;$C2466,'Smelter Look-up'!$J:$J,0)))</f>
        <v>#N/A</v>
      </c>
      <c r="X2466" s="179" t="n">
        <f aca="false">IF(AND(C2466="Smelter not listed",OR(LEN(D2466)=0,LEN(E2466)=0)),1,0)</f>
        <v>0</v>
      </c>
      <c r="AB2466" s="224" t="str">
        <f aca="false">B2466&amp;C2466</f>
        <v/>
      </c>
    </row>
    <row r="2467" s="179" customFormat="true" ht="20.25" hidden="false" customHeight="false" outlineLevel="0" collapsed="false">
      <c r="A2467" s="221"/>
      <c r="B2467" s="211" t="str">
        <f aca="false">IF(LEN(A2467)=0,"",INDEX('Smelter Look-up'!$A:$A,MATCH($A2467,'Smelter Look-up'!$E:$E,0)))</f>
        <v/>
      </c>
      <c r="C2467" s="212" t="str">
        <f aca="false">IF(LEN(A2467)=0,"",INDEX('Smelter Look-up'!$C:$C,MATCH($A2467,'Smelter Look-up'!$E:$E,0)))</f>
        <v/>
      </c>
      <c r="D2467" s="213"/>
      <c r="E2467" s="211" t="str">
        <f aca="true">IF(ISERROR($V2467),"",OFFSET('Smelter Look-up'!$D$4,$V2467-4,0)&amp;"")</f>
        <v/>
      </c>
      <c r="F2467" s="214" t="str">
        <f aca="true">IF(ISERROR($V2467),"",OFFSET('Smelter Look-up'!$E$4,$V2467-4,0))</f>
        <v/>
      </c>
      <c r="G2467" s="214" t="str">
        <f aca="true">IF(C2467=$X$4,IF(ISERROR($V2467),"Enter smelter details","RMI"),IF(ISERROR($V2467),"",OFFSET('Smelter Look-up'!$F$4,$V2467-4,0)))</f>
        <v/>
      </c>
      <c r="H2467" s="215" t="str">
        <f aca="true">IF(ISERROR($V2467),"",OFFSET('Smelter Look-up'!$G$4,$V2467-4,0))</f>
        <v/>
      </c>
      <c r="I2467" s="216" t="str">
        <f aca="true">IF(ISERROR($V2467),"",OFFSET('Smelter Look-up'!$H$4,$V2467-4,0))</f>
        <v/>
      </c>
      <c r="J2467" s="216" t="str">
        <f aca="true">IF(ISERROR($V2467),"",OFFSET('Smelter Look-up'!$I$4,$V2467-4,0))</f>
        <v/>
      </c>
      <c r="K2467" s="217"/>
      <c r="L2467" s="217"/>
      <c r="M2467" s="217"/>
      <c r="N2467" s="217"/>
      <c r="O2467" s="217"/>
      <c r="P2467" s="218"/>
      <c r="Q2467" s="219"/>
      <c r="R2467" s="220" t="str">
        <f aca="true">IF(ISERROR($V2467),"",OFFSET('Smelter Look-up'!$C$4,$V2467-4,0)&amp;"")</f>
        <v/>
      </c>
      <c r="S2467" s="221" t="str">
        <f aca="true">IF(B2467="","",IF(ISERROR(MATCH($E2467,CL,0)),"Unknown",INDIRECT("'C'!$A$"&amp;MATCH($E2467,CL,0)+1)))</f>
        <v/>
      </c>
      <c r="T2467" s="221" t="str">
        <f aca="true">IF(B2467="","",IF(ISERROR(MATCH($J2467,SorP!$B$1:$B$6279,0)),"",INDIRECT("'SorP'!$A$"&amp;MATCH($S2467&amp;$J2467,SorP!C:C,0))))</f>
        <v/>
      </c>
      <c r="U2467" s="222"/>
      <c r="V2467" s="223" t="e">
        <f aca="false">IF(C2467="",NA(),IF(OR(C2467="Smelter not listed",C2467="Smelter not yet identified"),MATCH($B2467&amp;$D2467,'Smelter Look-up'!$J:$J,0),MATCH($B2467&amp;$C2467,'Smelter Look-up'!$J:$J,0)))</f>
        <v>#N/A</v>
      </c>
      <c r="X2467" s="179" t="n">
        <f aca="false">IF(AND(C2467="Smelter not listed",OR(LEN(D2467)=0,LEN(E2467)=0)),1,0)</f>
        <v>0</v>
      </c>
      <c r="AB2467" s="224" t="str">
        <f aca="false">B2467&amp;C2467</f>
        <v/>
      </c>
    </row>
    <row r="2468" s="179" customFormat="true" ht="20.25" hidden="false" customHeight="false" outlineLevel="0" collapsed="false">
      <c r="A2468" s="221"/>
      <c r="B2468" s="211" t="str">
        <f aca="false">IF(LEN(A2468)=0,"",INDEX('Smelter Look-up'!$A:$A,MATCH($A2468,'Smelter Look-up'!$E:$E,0)))</f>
        <v/>
      </c>
      <c r="C2468" s="212" t="str">
        <f aca="false">IF(LEN(A2468)=0,"",INDEX('Smelter Look-up'!$C:$C,MATCH($A2468,'Smelter Look-up'!$E:$E,0)))</f>
        <v/>
      </c>
      <c r="D2468" s="213"/>
      <c r="E2468" s="211" t="str">
        <f aca="true">IF(ISERROR($V2468),"",OFFSET('Smelter Look-up'!$D$4,$V2468-4,0)&amp;"")</f>
        <v/>
      </c>
      <c r="F2468" s="214" t="str">
        <f aca="true">IF(ISERROR($V2468),"",OFFSET('Smelter Look-up'!$E$4,$V2468-4,0))</f>
        <v/>
      </c>
      <c r="G2468" s="214" t="str">
        <f aca="true">IF(C2468=$X$4,IF(ISERROR($V2468),"Enter smelter details","RMI"),IF(ISERROR($V2468),"",OFFSET('Smelter Look-up'!$F$4,$V2468-4,0)))</f>
        <v/>
      </c>
      <c r="H2468" s="215" t="str">
        <f aca="true">IF(ISERROR($V2468),"",OFFSET('Smelter Look-up'!$G$4,$V2468-4,0))</f>
        <v/>
      </c>
      <c r="I2468" s="216" t="str">
        <f aca="true">IF(ISERROR($V2468),"",OFFSET('Smelter Look-up'!$H$4,$V2468-4,0))</f>
        <v/>
      </c>
      <c r="J2468" s="216" t="str">
        <f aca="true">IF(ISERROR($V2468),"",OFFSET('Smelter Look-up'!$I$4,$V2468-4,0))</f>
        <v/>
      </c>
      <c r="K2468" s="217"/>
      <c r="L2468" s="217"/>
      <c r="M2468" s="217"/>
      <c r="N2468" s="217"/>
      <c r="O2468" s="217"/>
      <c r="P2468" s="218"/>
      <c r="Q2468" s="219"/>
      <c r="R2468" s="220" t="str">
        <f aca="true">IF(ISERROR($V2468),"",OFFSET('Smelter Look-up'!$C$4,$V2468-4,0)&amp;"")</f>
        <v/>
      </c>
      <c r="S2468" s="221" t="str">
        <f aca="true">IF(B2468="","",IF(ISERROR(MATCH($E2468,CL,0)),"Unknown",INDIRECT("'C'!$A$"&amp;MATCH($E2468,CL,0)+1)))</f>
        <v/>
      </c>
      <c r="T2468" s="221" t="str">
        <f aca="true">IF(B2468="","",IF(ISERROR(MATCH($J2468,SorP!$B$1:$B$6279,0)),"",INDIRECT("'SorP'!$A$"&amp;MATCH($S2468&amp;$J2468,SorP!C:C,0))))</f>
        <v/>
      </c>
      <c r="U2468" s="222"/>
      <c r="V2468" s="223" t="e">
        <f aca="false">IF(C2468="",NA(),IF(OR(C2468="Smelter not listed",C2468="Smelter not yet identified"),MATCH($B2468&amp;$D2468,'Smelter Look-up'!$J:$J,0),MATCH($B2468&amp;$C2468,'Smelter Look-up'!$J:$J,0)))</f>
        <v>#N/A</v>
      </c>
      <c r="X2468" s="179" t="n">
        <f aca="false">IF(AND(C2468="Smelter not listed",OR(LEN(D2468)=0,LEN(E2468)=0)),1,0)</f>
        <v>0</v>
      </c>
      <c r="AB2468" s="224" t="str">
        <f aca="false">B2468&amp;C2468</f>
        <v/>
      </c>
    </row>
    <row r="2469" s="179" customFormat="true" ht="20.25" hidden="false" customHeight="false" outlineLevel="0" collapsed="false">
      <c r="A2469" s="221"/>
      <c r="B2469" s="211" t="str">
        <f aca="false">IF(LEN(A2469)=0,"",INDEX('Smelter Look-up'!$A:$A,MATCH($A2469,'Smelter Look-up'!$E:$E,0)))</f>
        <v/>
      </c>
      <c r="C2469" s="212" t="str">
        <f aca="false">IF(LEN(A2469)=0,"",INDEX('Smelter Look-up'!$C:$C,MATCH($A2469,'Smelter Look-up'!$E:$E,0)))</f>
        <v/>
      </c>
      <c r="D2469" s="213"/>
      <c r="E2469" s="211" t="str">
        <f aca="true">IF(ISERROR($V2469),"",OFFSET('Smelter Look-up'!$D$4,$V2469-4,0)&amp;"")</f>
        <v/>
      </c>
      <c r="F2469" s="214" t="str">
        <f aca="true">IF(ISERROR($V2469),"",OFFSET('Smelter Look-up'!$E$4,$V2469-4,0))</f>
        <v/>
      </c>
      <c r="G2469" s="214" t="str">
        <f aca="true">IF(C2469=$X$4,IF(ISERROR($V2469),"Enter smelter details","RMI"),IF(ISERROR($V2469),"",OFFSET('Smelter Look-up'!$F$4,$V2469-4,0)))</f>
        <v/>
      </c>
      <c r="H2469" s="215" t="str">
        <f aca="true">IF(ISERROR($V2469),"",OFFSET('Smelter Look-up'!$G$4,$V2469-4,0))</f>
        <v/>
      </c>
      <c r="I2469" s="216" t="str">
        <f aca="true">IF(ISERROR($V2469),"",OFFSET('Smelter Look-up'!$H$4,$V2469-4,0))</f>
        <v/>
      </c>
      <c r="J2469" s="216" t="str">
        <f aca="true">IF(ISERROR($V2469),"",OFFSET('Smelter Look-up'!$I$4,$V2469-4,0))</f>
        <v/>
      </c>
      <c r="K2469" s="217"/>
      <c r="L2469" s="217"/>
      <c r="M2469" s="217"/>
      <c r="N2469" s="217"/>
      <c r="O2469" s="217"/>
      <c r="P2469" s="218"/>
      <c r="Q2469" s="219"/>
      <c r="R2469" s="220" t="str">
        <f aca="true">IF(ISERROR($V2469),"",OFFSET('Smelter Look-up'!$C$4,$V2469-4,0)&amp;"")</f>
        <v/>
      </c>
      <c r="S2469" s="221" t="str">
        <f aca="true">IF(B2469="","",IF(ISERROR(MATCH($E2469,CL,0)),"Unknown",INDIRECT("'C'!$A$"&amp;MATCH($E2469,CL,0)+1)))</f>
        <v/>
      </c>
      <c r="T2469" s="221" t="str">
        <f aca="true">IF(B2469="","",IF(ISERROR(MATCH($J2469,SorP!$B$1:$B$6279,0)),"",INDIRECT("'SorP'!$A$"&amp;MATCH($S2469&amp;$J2469,SorP!C:C,0))))</f>
        <v/>
      </c>
      <c r="U2469" s="222"/>
      <c r="V2469" s="223" t="e">
        <f aca="false">IF(C2469="",NA(),IF(OR(C2469="Smelter not listed",C2469="Smelter not yet identified"),MATCH($B2469&amp;$D2469,'Smelter Look-up'!$J:$J,0),MATCH($B2469&amp;$C2469,'Smelter Look-up'!$J:$J,0)))</f>
        <v>#N/A</v>
      </c>
      <c r="X2469" s="179" t="n">
        <f aca="false">IF(AND(C2469="Smelter not listed",OR(LEN(D2469)=0,LEN(E2469)=0)),1,0)</f>
        <v>0</v>
      </c>
      <c r="AB2469" s="224" t="str">
        <f aca="false">B2469&amp;C2469</f>
        <v/>
      </c>
    </row>
    <row r="2470" s="179" customFormat="true" ht="20.25" hidden="false" customHeight="false" outlineLevel="0" collapsed="false">
      <c r="A2470" s="221"/>
      <c r="B2470" s="211" t="str">
        <f aca="false">IF(LEN(A2470)=0,"",INDEX('Smelter Look-up'!$A:$A,MATCH($A2470,'Smelter Look-up'!$E:$E,0)))</f>
        <v/>
      </c>
      <c r="C2470" s="212" t="str">
        <f aca="false">IF(LEN(A2470)=0,"",INDEX('Smelter Look-up'!$C:$C,MATCH($A2470,'Smelter Look-up'!$E:$E,0)))</f>
        <v/>
      </c>
      <c r="D2470" s="213"/>
      <c r="E2470" s="211" t="str">
        <f aca="true">IF(ISERROR($V2470),"",OFFSET('Smelter Look-up'!$D$4,$V2470-4,0)&amp;"")</f>
        <v/>
      </c>
      <c r="F2470" s="214" t="str">
        <f aca="true">IF(ISERROR($V2470),"",OFFSET('Smelter Look-up'!$E$4,$V2470-4,0))</f>
        <v/>
      </c>
      <c r="G2470" s="214" t="str">
        <f aca="true">IF(C2470=$X$4,IF(ISERROR($V2470),"Enter smelter details","RMI"),IF(ISERROR($V2470),"",OFFSET('Smelter Look-up'!$F$4,$V2470-4,0)))</f>
        <v/>
      </c>
      <c r="H2470" s="215" t="str">
        <f aca="true">IF(ISERROR($V2470),"",OFFSET('Smelter Look-up'!$G$4,$V2470-4,0))</f>
        <v/>
      </c>
      <c r="I2470" s="216" t="str">
        <f aca="true">IF(ISERROR($V2470),"",OFFSET('Smelter Look-up'!$H$4,$V2470-4,0))</f>
        <v/>
      </c>
      <c r="J2470" s="216" t="str">
        <f aca="true">IF(ISERROR($V2470),"",OFFSET('Smelter Look-up'!$I$4,$V2470-4,0))</f>
        <v/>
      </c>
      <c r="K2470" s="217"/>
      <c r="L2470" s="217"/>
      <c r="M2470" s="217"/>
      <c r="N2470" s="217"/>
      <c r="O2470" s="217"/>
      <c r="P2470" s="218"/>
      <c r="Q2470" s="219"/>
      <c r="R2470" s="220" t="str">
        <f aca="true">IF(ISERROR($V2470),"",OFFSET('Smelter Look-up'!$C$4,$V2470-4,0)&amp;"")</f>
        <v/>
      </c>
      <c r="S2470" s="221" t="str">
        <f aca="true">IF(B2470="","",IF(ISERROR(MATCH($E2470,CL,0)),"Unknown",INDIRECT("'C'!$A$"&amp;MATCH($E2470,CL,0)+1)))</f>
        <v/>
      </c>
      <c r="T2470" s="221" t="str">
        <f aca="true">IF(B2470="","",IF(ISERROR(MATCH($J2470,SorP!$B$1:$B$6279,0)),"",INDIRECT("'SorP'!$A$"&amp;MATCH($S2470&amp;$J2470,SorP!C:C,0))))</f>
        <v/>
      </c>
      <c r="U2470" s="222"/>
      <c r="V2470" s="223" t="e">
        <f aca="false">IF(C2470="",NA(),IF(OR(C2470="Smelter not listed",C2470="Smelter not yet identified"),MATCH($B2470&amp;$D2470,'Smelter Look-up'!$J:$J,0),MATCH($B2470&amp;$C2470,'Smelter Look-up'!$J:$J,0)))</f>
        <v>#N/A</v>
      </c>
      <c r="X2470" s="179" t="n">
        <f aca="false">IF(AND(C2470="Smelter not listed",OR(LEN(D2470)=0,LEN(E2470)=0)),1,0)</f>
        <v>0</v>
      </c>
      <c r="AB2470" s="224" t="str">
        <f aca="false">B2470&amp;C2470</f>
        <v/>
      </c>
    </row>
    <row r="2471" s="179" customFormat="true" ht="20.25" hidden="false" customHeight="false" outlineLevel="0" collapsed="false">
      <c r="A2471" s="221"/>
      <c r="B2471" s="211" t="str">
        <f aca="false">IF(LEN(A2471)=0,"",INDEX('Smelter Look-up'!$A:$A,MATCH($A2471,'Smelter Look-up'!$E:$E,0)))</f>
        <v/>
      </c>
      <c r="C2471" s="212" t="str">
        <f aca="false">IF(LEN(A2471)=0,"",INDEX('Smelter Look-up'!$C:$C,MATCH($A2471,'Smelter Look-up'!$E:$E,0)))</f>
        <v/>
      </c>
      <c r="D2471" s="213"/>
      <c r="E2471" s="211" t="str">
        <f aca="true">IF(ISERROR($V2471),"",OFFSET('Smelter Look-up'!$D$4,$V2471-4,0)&amp;"")</f>
        <v/>
      </c>
      <c r="F2471" s="214" t="str">
        <f aca="true">IF(ISERROR($V2471),"",OFFSET('Smelter Look-up'!$E$4,$V2471-4,0))</f>
        <v/>
      </c>
      <c r="G2471" s="214" t="str">
        <f aca="true">IF(C2471=$X$4,IF(ISERROR($V2471),"Enter smelter details","RMI"),IF(ISERROR($V2471),"",OFFSET('Smelter Look-up'!$F$4,$V2471-4,0)))</f>
        <v/>
      </c>
      <c r="H2471" s="215" t="str">
        <f aca="true">IF(ISERROR($V2471),"",OFFSET('Smelter Look-up'!$G$4,$V2471-4,0))</f>
        <v/>
      </c>
      <c r="I2471" s="216" t="str">
        <f aca="true">IF(ISERROR($V2471),"",OFFSET('Smelter Look-up'!$H$4,$V2471-4,0))</f>
        <v/>
      </c>
      <c r="J2471" s="216" t="str">
        <f aca="true">IF(ISERROR($V2471),"",OFFSET('Smelter Look-up'!$I$4,$V2471-4,0))</f>
        <v/>
      </c>
      <c r="K2471" s="217"/>
      <c r="L2471" s="217"/>
      <c r="M2471" s="217"/>
      <c r="N2471" s="217"/>
      <c r="O2471" s="217"/>
      <c r="P2471" s="218"/>
      <c r="Q2471" s="219"/>
      <c r="R2471" s="220" t="str">
        <f aca="true">IF(ISERROR($V2471),"",OFFSET('Smelter Look-up'!$C$4,$V2471-4,0)&amp;"")</f>
        <v/>
      </c>
      <c r="S2471" s="221" t="str">
        <f aca="true">IF(B2471="","",IF(ISERROR(MATCH($E2471,CL,0)),"Unknown",INDIRECT("'C'!$A$"&amp;MATCH($E2471,CL,0)+1)))</f>
        <v/>
      </c>
      <c r="T2471" s="221" t="str">
        <f aca="true">IF(B2471="","",IF(ISERROR(MATCH($J2471,SorP!$B$1:$B$6279,0)),"",INDIRECT("'SorP'!$A$"&amp;MATCH($S2471&amp;$J2471,SorP!C:C,0))))</f>
        <v/>
      </c>
      <c r="U2471" s="222"/>
      <c r="V2471" s="223" t="e">
        <f aca="false">IF(C2471="",NA(),IF(OR(C2471="Smelter not listed",C2471="Smelter not yet identified"),MATCH($B2471&amp;$D2471,'Smelter Look-up'!$J:$J,0),MATCH($B2471&amp;$C2471,'Smelter Look-up'!$J:$J,0)))</f>
        <v>#N/A</v>
      </c>
      <c r="X2471" s="179" t="n">
        <f aca="false">IF(AND(C2471="Smelter not listed",OR(LEN(D2471)=0,LEN(E2471)=0)),1,0)</f>
        <v>0</v>
      </c>
      <c r="AB2471" s="224" t="str">
        <f aca="false">B2471&amp;C2471</f>
        <v/>
      </c>
    </row>
    <row r="2472" s="179" customFormat="true" ht="20.25" hidden="false" customHeight="false" outlineLevel="0" collapsed="false">
      <c r="A2472" s="221"/>
      <c r="B2472" s="211" t="str">
        <f aca="false">IF(LEN(A2472)=0,"",INDEX('Smelter Look-up'!$A:$A,MATCH($A2472,'Smelter Look-up'!$E:$E,0)))</f>
        <v/>
      </c>
      <c r="C2472" s="212" t="str">
        <f aca="false">IF(LEN(A2472)=0,"",INDEX('Smelter Look-up'!$C:$C,MATCH($A2472,'Smelter Look-up'!$E:$E,0)))</f>
        <v/>
      </c>
      <c r="D2472" s="213"/>
      <c r="E2472" s="211" t="str">
        <f aca="true">IF(ISERROR($V2472),"",OFFSET('Smelter Look-up'!$D$4,$V2472-4,0)&amp;"")</f>
        <v/>
      </c>
      <c r="F2472" s="214" t="str">
        <f aca="true">IF(ISERROR($V2472),"",OFFSET('Smelter Look-up'!$E$4,$V2472-4,0))</f>
        <v/>
      </c>
      <c r="G2472" s="214" t="str">
        <f aca="true">IF(C2472=$X$4,IF(ISERROR($V2472),"Enter smelter details","RMI"),IF(ISERROR($V2472),"",OFFSET('Smelter Look-up'!$F$4,$V2472-4,0)))</f>
        <v/>
      </c>
      <c r="H2472" s="215" t="str">
        <f aca="true">IF(ISERROR($V2472),"",OFFSET('Smelter Look-up'!$G$4,$V2472-4,0))</f>
        <v/>
      </c>
      <c r="I2472" s="216" t="str">
        <f aca="true">IF(ISERROR($V2472),"",OFFSET('Smelter Look-up'!$H$4,$V2472-4,0))</f>
        <v/>
      </c>
      <c r="J2472" s="216" t="str">
        <f aca="true">IF(ISERROR($V2472),"",OFFSET('Smelter Look-up'!$I$4,$V2472-4,0))</f>
        <v/>
      </c>
      <c r="K2472" s="217"/>
      <c r="L2472" s="217"/>
      <c r="M2472" s="217"/>
      <c r="N2472" s="217"/>
      <c r="O2472" s="217"/>
      <c r="P2472" s="218"/>
      <c r="Q2472" s="219"/>
      <c r="R2472" s="220" t="str">
        <f aca="true">IF(ISERROR($V2472),"",OFFSET('Smelter Look-up'!$C$4,$V2472-4,0)&amp;"")</f>
        <v/>
      </c>
      <c r="S2472" s="221" t="str">
        <f aca="true">IF(B2472="","",IF(ISERROR(MATCH($E2472,CL,0)),"Unknown",INDIRECT("'C'!$A$"&amp;MATCH($E2472,CL,0)+1)))</f>
        <v/>
      </c>
      <c r="T2472" s="221" t="str">
        <f aca="true">IF(B2472="","",IF(ISERROR(MATCH($J2472,SorP!$B$1:$B$6279,0)),"",INDIRECT("'SorP'!$A$"&amp;MATCH($S2472&amp;$J2472,SorP!C:C,0))))</f>
        <v/>
      </c>
      <c r="U2472" s="222"/>
      <c r="V2472" s="223" t="e">
        <f aca="false">IF(C2472="",NA(),IF(OR(C2472="Smelter not listed",C2472="Smelter not yet identified"),MATCH($B2472&amp;$D2472,'Smelter Look-up'!$J:$J,0),MATCH($B2472&amp;$C2472,'Smelter Look-up'!$J:$J,0)))</f>
        <v>#N/A</v>
      </c>
      <c r="X2472" s="179" t="n">
        <f aca="false">IF(AND(C2472="Smelter not listed",OR(LEN(D2472)=0,LEN(E2472)=0)),1,0)</f>
        <v>0</v>
      </c>
      <c r="AB2472" s="224" t="str">
        <f aca="false">B2472&amp;C2472</f>
        <v/>
      </c>
    </row>
    <row r="2473" s="179" customFormat="true" ht="20.25" hidden="false" customHeight="false" outlineLevel="0" collapsed="false">
      <c r="A2473" s="221"/>
      <c r="B2473" s="211" t="str">
        <f aca="false">IF(LEN(A2473)=0,"",INDEX('Smelter Look-up'!$A:$A,MATCH($A2473,'Smelter Look-up'!$E:$E,0)))</f>
        <v/>
      </c>
      <c r="C2473" s="212" t="str">
        <f aca="false">IF(LEN(A2473)=0,"",INDEX('Smelter Look-up'!$C:$C,MATCH($A2473,'Smelter Look-up'!$E:$E,0)))</f>
        <v/>
      </c>
      <c r="D2473" s="213"/>
      <c r="E2473" s="211" t="str">
        <f aca="true">IF(ISERROR($V2473),"",OFFSET('Smelter Look-up'!$D$4,$V2473-4,0)&amp;"")</f>
        <v/>
      </c>
      <c r="F2473" s="214" t="str">
        <f aca="true">IF(ISERROR($V2473),"",OFFSET('Smelter Look-up'!$E$4,$V2473-4,0))</f>
        <v/>
      </c>
      <c r="G2473" s="214" t="str">
        <f aca="true">IF(C2473=$X$4,IF(ISERROR($V2473),"Enter smelter details","RMI"),IF(ISERROR($V2473),"",OFFSET('Smelter Look-up'!$F$4,$V2473-4,0)))</f>
        <v/>
      </c>
      <c r="H2473" s="215" t="str">
        <f aca="true">IF(ISERROR($V2473),"",OFFSET('Smelter Look-up'!$G$4,$V2473-4,0))</f>
        <v/>
      </c>
      <c r="I2473" s="216" t="str">
        <f aca="true">IF(ISERROR($V2473),"",OFFSET('Smelter Look-up'!$H$4,$V2473-4,0))</f>
        <v/>
      </c>
      <c r="J2473" s="216" t="str">
        <f aca="true">IF(ISERROR($V2473),"",OFFSET('Smelter Look-up'!$I$4,$V2473-4,0))</f>
        <v/>
      </c>
      <c r="K2473" s="217"/>
      <c r="L2473" s="217"/>
      <c r="M2473" s="217"/>
      <c r="N2473" s="217"/>
      <c r="O2473" s="217"/>
      <c r="P2473" s="218"/>
      <c r="Q2473" s="219"/>
      <c r="R2473" s="220" t="str">
        <f aca="true">IF(ISERROR($V2473),"",OFFSET('Smelter Look-up'!$C$4,$V2473-4,0)&amp;"")</f>
        <v/>
      </c>
      <c r="S2473" s="221" t="str">
        <f aca="true">IF(B2473="","",IF(ISERROR(MATCH($E2473,CL,0)),"Unknown",INDIRECT("'C'!$A$"&amp;MATCH($E2473,CL,0)+1)))</f>
        <v/>
      </c>
      <c r="T2473" s="221" t="str">
        <f aca="true">IF(B2473="","",IF(ISERROR(MATCH($J2473,SorP!$B$1:$B$6279,0)),"",INDIRECT("'SorP'!$A$"&amp;MATCH($S2473&amp;$J2473,SorP!C:C,0))))</f>
        <v/>
      </c>
      <c r="U2473" s="222"/>
      <c r="V2473" s="223" t="e">
        <f aca="false">IF(C2473="",NA(),IF(OR(C2473="Smelter not listed",C2473="Smelter not yet identified"),MATCH($B2473&amp;$D2473,'Smelter Look-up'!$J:$J,0),MATCH($B2473&amp;$C2473,'Smelter Look-up'!$J:$J,0)))</f>
        <v>#N/A</v>
      </c>
      <c r="X2473" s="179" t="n">
        <f aca="false">IF(AND(C2473="Smelter not listed",OR(LEN(D2473)=0,LEN(E2473)=0)),1,0)</f>
        <v>0</v>
      </c>
      <c r="AB2473" s="224" t="str">
        <f aca="false">B2473&amp;C2473</f>
        <v/>
      </c>
    </row>
    <row r="2474" s="179" customFormat="true" ht="20.25" hidden="false" customHeight="false" outlineLevel="0" collapsed="false">
      <c r="A2474" s="221"/>
      <c r="B2474" s="211" t="str">
        <f aca="false">IF(LEN(A2474)=0,"",INDEX('Smelter Look-up'!$A:$A,MATCH($A2474,'Smelter Look-up'!$E:$E,0)))</f>
        <v/>
      </c>
      <c r="C2474" s="212" t="str">
        <f aca="false">IF(LEN(A2474)=0,"",INDEX('Smelter Look-up'!$C:$C,MATCH($A2474,'Smelter Look-up'!$E:$E,0)))</f>
        <v/>
      </c>
      <c r="D2474" s="213"/>
      <c r="E2474" s="211" t="str">
        <f aca="true">IF(ISERROR($V2474),"",OFFSET('Smelter Look-up'!$D$4,$V2474-4,0)&amp;"")</f>
        <v/>
      </c>
      <c r="F2474" s="214" t="str">
        <f aca="true">IF(ISERROR($V2474),"",OFFSET('Smelter Look-up'!$E$4,$V2474-4,0))</f>
        <v/>
      </c>
      <c r="G2474" s="214" t="str">
        <f aca="true">IF(C2474=$X$4,IF(ISERROR($V2474),"Enter smelter details","RMI"),IF(ISERROR($V2474),"",OFFSET('Smelter Look-up'!$F$4,$V2474-4,0)))</f>
        <v/>
      </c>
      <c r="H2474" s="215" t="str">
        <f aca="true">IF(ISERROR($V2474),"",OFFSET('Smelter Look-up'!$G$4,$V2474-4,0))</f>
        <v/>
      </c>
      <c r="I2474" s="216" t="str">
        <f aca="true">IF(ISERROR($V2474),"",OFFSET('Smelter Look-up'!$H$4,$V2474-4,0))</f>
        <v/>
      </c>
      <c r="J2474" s="216" t="str">
        <f aca="true">IF(ISERROR($V2474),"",OFFSET('Smelter Look-up'!$I$4,$V2474-4,0))</f>
        <v/>
      </c>
      <c r="K2474" s="217"/>
      <c r="L2474" s="217"/>
      <c r="M2474" s="217"/>
      <c r="N2474" s="217"/>
      <c r="O2474" s="217"/>
      <c r="P2474" s="218"/>
      <c r="Q2474" s="219"/>
      <c r="R2474" s="220" t="str">
        <f aca="true">IF(ISERROR($V2474),"",OFFSET('Smelter Look-up'!$C$4,$V2474-4,0)&amp;"")</f>
        <v/>
      </c>
      <c r="S2474" s="221" t="str">
        <f aca="true">IF(B2474="","",IF(ISERROR(MATCH($E2474,CL,0)),"Unknown",INDIRECT("'C'!$A$"&amp;MATCH($E2474,CL,0)+1)))</f>
        <v/>
      </c>
      <c r="T2474" s="221" t="str">
        <f aca="true">IF(B2474="","",IF(ISERROR(MATCH($J2474,SorP!$B$1:$B$6279,0)),"",INDIRECT("'SorP'!$A$"&amp;MATCH($S2474&amp;$J2474,SorP!C:C,0))))</f>
        <v/>
      </c>
      <c r="U2474" s="222"/>
      <c r="V2474" s="223" t="e">
        <f aca="false">IF(C2474="",NA(),IF(OR(C2474="Smelter not listed",C2474="Smelter not yet identified"),MATCH($B2474&amp;$D2474,'Smelter Look-up'!$J:$J,0),MATCH($B2474&amp;$C2474,'Smelter Look-up'!$J:$J,0)))</f>
        <v>#N/A</v>
      </c>
      <c r="X2474" s="179" t="n">
        <f aca="false">IF(AND(C2474="Smelter not listed",OR(LEN(D2474)=0,LEN(E2474)=0)),1,0)</f>
        <v>0</v>
      </c>
      <c r="AB2474" s="224" t="str">
        <f aca="false">B2474&amp;C2474</f>
        <v/>
      </c>
    </row>
    <row r="2475" s="179" customFormat="true" ht="20.25" hidden="false" customHeight="false" outlineLevel="0" collapsed="false">
      <c r="A2475" s="221"/>
      <c r="B2475" s="211" t="str">
        <f aca="false">IF(LEN(A2475)=0,"",INDEX('Smelter Look-up'!$A:$A,MATCH($A2475,'Smelter Look-up'!$E:$E,0)))</f>
        <v/>
      </c>
      <c r="C2475" s="212" t="str">
        <f aca="false">IF(LEN(A2475)=0,"",INDEX('Smelter Look-up'!$C:$C,MATCH($A2475,'Smelter Look-up'!$E:$E,0)))</f>
        <v/>
      </c>
      <c r="D2475" s="213"/>
      <c r="E2475" s="211" t="str">
        <f aca="true">IF(ISERROR($V2475),"",OFFSET('Smelter Look-up'!$D$4,$V2475-4,0)&amp;"")</f>
        <v/>
      </c>
      <c r="F2475" s="214" t="str">
        <f aca="true">IF(ISERROR($V2475),"",OFFSET('Smelter Look-up'!$E$4,$V2475-4,0))</f>
        <v/>
      </c>
      <c r="G2475" s="214" t="str">
        <f aca="true">IF(C2475=$X$4,IF(ISERROR($V2475),"Enter smelter details","RMI"),IF(ISERROR($V2475),"",OFFSET('Smelter Look-up'!$F$4,$V2475-4,0)))</f>
        <v/>
      </c>
      <c r="H2475" s="215" t="str">
        <f aca="true">IF(ISERROR($V2475),"",OFFSET('Smelter Look-up'!$G$4,$V2475-4,0))</f>
        <v/>
      </c>
      <c r="I2475" s="216" t="str">
        <f aca="true">IF(ISERROR($V2475),"",OFFSET('Smelter Look-up'!$H$4,$V2475-4,0))</f>
        <v/>
      </c>
      <c r="J2475" s="216" t="str">
        <f aca="true">IF(ISERROR($V2475),"",OFFSET('Smelter Look-up'!$I$4,$V2475-4,0))</f>
        <v/>
      </c>
      <c r="K2475" s="217"/>
      <c r="L2475" s="217"/>
      <c r="M2475" s="217"/>
      <c r="N2475" s="217"/>
      <c r="O2475" s="217"/>
      <c r="P2475" s="218"/>
      <c r="Q2475" s="219"/>
      <c r="R2475" s="220" t="str">
        <f aca="true">IF(ISERROR($V2475),"",OFFSET('Smelter Look-up'!$C$4,$V2475-4,0)&amp;"")</f>
        <v/>
      </c>
      <c r="S2475" s="221" t="str">
        <f aca="true">IF(B2475="","",IF(ISERROR(MATCH($E2475,CL,0)),"Unknown",INDIRECT("'C'!$A$"&amp;MATCH($E2475,CL,0)+1)))</f>
        <v/>
      </c>
      <c r="T2475" s="221" t="str">
        <f aca="true">IF(B2475="","",IF(ISERROR(MATCH($J2475,SorP!$B$1:$B$6279,0)),"",INDIRECT("'SorP'!$A$"&amp;MATCH($S2475&amp;$J2475,SorP!C:C,0))))</f>
        <v/>
      </c>
      <c r="U2475" s="222"/>
      <c r="V2475" s="223" t="e">
        <f aca="false">IF(C2475="",NA(),IF(OR(C2475="Smelter not listed",C2475="Smelter not yet identified"),MATCH($B2475&amp;$D2475,'Smelter Look-up'!$J:$J,0),MATCH($B2475&amp;$C2475,'Smelter Look-up'!$J:$J,0)))</f>
        <v>#N/A</v>
      </c>
      <c r="X2475" s="179" t="n">
        <f aca="false">IF(AND(C2475="Smelter not listed",OR(LEN(D2475)=0,LEN(E2475)=0)),1,0)</f>
        <v>0</v>
      </c>
      <c r="AB2475" s="224" t="str">
        <f aca="false">B2475&amp;C2475</f>
        <v/>
      </c>
    </row>
    <row r="2476" s="179" customFormat="true" ht="20.25" hidden="false" customHeight="false" outlineLevel="0" collapsed="false">
      <c r="A2476" s="221"/>
      <c r="B2476" s="211" t="str">
        <f aca="false">IF(LEN(A2476)=0,"",INDEX('Smelter Look-up'!$A:$A,MATCH($A2476,'Smelter Look-up'!$E:$E,0)))</f>
        <v/>
      </c>
      <c r="C2476" s="212" t="str">
        <f aca="false">IF(LEN(A2476)=0,"",INDEX('Smelter Look-up'!$C:$C,MATCH($A2476,'Smelter Look-up'!$E:$E,0)))</f>
        <v/>
      </c>
      <c r="D2476" s="213"/>
      <c r="E2476" s="211" t="str">
        <f aca="true">IF(ISERROR($V2476),"",OFFSET('Smelter Look-up'!$D$4,$V2476-4,0)&amp;"")</f>
        <v/>
      </c>
      <c r="F2476" s="214" t="str">
        <f aca="true">IF(ISERROR($V2476),"",OFFSET('Smelter Look-up'!$E$4,$V2476-4,0))</f>
        <v/>
      </c>
      <c r="G2476" s="214" t="str">
        <f aca="true">IF(C2476=$X$4,IF(ISERROR($V2476),"Enter smelter details","RMI"),IF(ISERROR($V2476),"",OFFSET('Smelter Look-up'!$F$4,$V2476-4,0)))</f>
        <v/>
      </c>
      <c r="H2476" s="215" t="str">
        <f aca="true">IF(ISERROR($V2476),"",OFFSET('Smelter Look-up'!$G$4,$V2476-4,0))</f>
        <v/>
      </c>
      <c r="I2476" s="216" t="str">
        <f aca="true">IF(ISERROR($V2476),"",OFFSET('Smelter Look-up'!$H$4,$V2476-4,0))</f>
        <v/>
      </c>
      <c r="J2476" s="216" t="str">
        <f aca="true">IF(ISERROR($V2476),"",OFFSET('Smelter Look-up'!$I$4,$V2476-4,0))</f>
        <v/>
      </c>
      <c r="K2476" s="217"/>
      <c r="L2476" s="217"/>
      <c r="M2476" s="217"/>
      <c r="N2476" s="217"/>
      <c r="O2476" s="217"/>
      <c r="P2476" s="218"/>
      <c r="Q2476" s="219"/>
      <c r="R2476" s="220" t="str">
        <f aca="true">IF(ISERROR($V2476),"",OFFSET('Smelter Look-up'!$C$4,$V2476-4,0)&amp;"")</f>
        <v/>
      </c>
      <c r="S2476" s="221" t="str">
        <f aca="true">IF(B2476="","",IF(ISERROR(MATCH($E2476,CL,0)),"Unknown",INDIRECT("'C'!$A$"&amp;MATCH($E2476,CL,0)+1)))</f>
        <v/>
      </c>
      <c r="T2476" s="221" t="str">
        <f aca="true">IF(B2476="","",IF(ISERROR(MATCH($J2476,SorP!$B$1:$B$6279,0)),"",INDIRECT("'SorP'!$A$"&amp;MATCH($S2476&amp;$J2476,SorP!C:C,0))))</f>
        <v/>
      </c>
      <c r="U2476" s="222"/>
      <c r="V2476" s="223" t="e">
        <f aca="false">IF(C2476="",NA(),IF(OR(C2476="Smelter not listed",C2476="Smelter not yet identified"),MATCH($B2476&amp;$D2476,'Smelter Look-up'!$J:$J,0),MATCH($B2476&amp;$C2476,'Smelter Look-up'!$J:$J,0)))</f>
        <v>#N/A</v>
      </c>
      <c r="X2476" s="179" t="n">
        <f aca="false">IF(AND(C2476="Smelter not listed",OR(LEN(D2476)=0,LEN(E2476)=0)),1,0)</f>
        <v>0</v>
      </c>
      <c r="AB2476" s="224" t="str">
        <f aca="false">B2476&amp;C2476</f>
        <v/>
      </c>
    </row>
    <row r="2477" s="179" customFormat="true" ht="20.25" hidden="false" customHeight="false" outlineLevel="0" collapsed="false">
      <c r="A2477" s="221"/>
      <c r="B2477" s="211" t="str">
        <f aca="false">IF(LEN(A2477)=0,"",INDEX('Smelter Look-up'!$A:$A,MATCH($A2477,'Smelter Look-up'!$E:$E,0)))</f>
        <v/>
      </c>
      <c r="C2477" s="212" t="str">
        <f aca="false">IF(LEN(A2477)=0,"",INDEX('Smelter Look-up'!$C:$C,MATCH($A2477,'Smelter Look-up'!$E:$E,0)))</f>
        <v/>
      </c>
      <c r="D2477" s="213"/>
      <c r="E2477" s="211" t="str">
        <f aca="true">IF(ISERROR($V2477),"",OFFSET('Smelter Look-up'!$D$4,$V2477-4,0)&amp;"")</f>
        <v/>
      </c>
      <c r="F2477" s="214" t="str">
        <f aca="true">IF(ISERROR($V2477),"",OFFSET('Smelter Look-up'!$E$4,$V2477-4,0))</f>
        <v/>
      </c>
      <c r="G2477" s="214" t="str">
        <f aca="true">IF(C2477=$X$4,IF(ISERROR($V2477),"Enter smelter details","RMI"),IF(ISERROR($V2477),"",OFFSET('Smelter Look-up'!$F$4,$V2477-4,0)))</f>
        <v/>
      </c>
      <c r="H2477" s="215" t="str">
        <f aca="true">IF(ISERROR($V2477),"",OFFSET('Smelter Look-up'!$G$4,$V2477-4,0))</f>
        <v/>
      </c>
      <c r="I2477" s="216" t="str">
        <f aca="true">IF(ISERROR($V2477),"",OFFSET('Smelter Look-up'!$H$4,$V2477-4,0))</f>
        <v/>
      </c>
      <c r="J2477" s="216" t="str">
        <f aca="true">IF(ISERROR($V2477),"",OFFSET('Smelter Look-up'!$I$4,$V2477-4,0))</f>
        <v/>
      </c>
      <c r="K2477" s="217"/>
      <c r="L2477" s="217"/>
      <c r="M2477" s="217"/>
      <c r="N2477" s="217"/>
      <c r="O2477" s="217"/>
      <c r="P2477" s="218"/>
      <c r="Q2477" s="219"/>
      <c r="R2477" s="220" t="str">
        <f aca="true">IF(ISERROR($V2477),"",OFFSET('Smelter Look-up'!$C$4,$V2477-4,0)&amp;"")</f>
        <v/>
      </c>
      <c r="S2477" s="221" t="str">
        <f aca="true">IF(B2477="","",IF(ISERROR(MATCH($E2477,CL,0)),"Unknown",INDIRECT("'C'!$A$"&amp;MATCH($E2477,CL,0)+1)))</f>
        <v/>
      </c>
      <c r="T2477" s="221" t="str">
        <f aca="true">IF(B2477="","",IF(ISERROR(MATCH($J2477,SorP!$B$1:$B$6279,0)),"",INDIRECT("'SorP'!$A$"&amp;MATCH($S2477&amp;$J2477,SorP!C:C,0))))</f>
        <v/>
      </c>
      <c r="U2477" s="222"/>
      <c r="V2477" s="223" t="e">
        <f aca="false">IF(C2477="",NA(),IF(OR(C2477="Smelter not listed",C2477="Smelter not yet identified"),MATCH($B2477&amp;$D2477,'Smelter Look-up'!$J:$J,0),MATCH($B2477&amp;$C2477,'Smelter Look-up'!$J:$J,0)))</f>
        <v>#N/A</v>
      </c>
      <c r="X2477" s="179" t="n">
        <f aca="false">IF(AND(C2477="Smelter not listed",OR(LEN(D2477)=0,LEN(E2477)=0)),1,0)</f>
        <v>0</v>
      </c>
      <c r="AB2477" s="224" t="str">
        <f aca="false">B2477&amp;C2477</f>
        <v/>
      </c>
    </row>
    <row r="2478" s="179" customFormat="true" ht="20.25" hidden="false" customHeight="false" outlineLevel="0" collapsed="false">
      <c r="A2478" s="221"/>
      <c r="B2478" s="211" t="str">
        <f aca="false">IF(LEN(A2478)=0,"",INDEX('Smelter Look-up'!$A:$A,MATCH($A2478,'Smelter Look-up'!$E:$E,0)))</f>
        <v/>
      </c>
      <c r="C2478" s="212" t="str">
        <f aca="false">IF(LEN(A2478)=0,"",INDEX('Smelter Look-up'!$C:$C,MATCH($A2478,'Smelter Look-up'!$E:$E,0)))</f>
        <v/>
      </c>
      <c r="D2478" s="213"/>
      <c r="E2478" s="211" t="str">
        <f aca="true">IF(ISERROR($V2478),"",OFFSET('Smelter Look-up'!$D$4,$V2478-4,0)&amp;"")</f>
        <v/>
      </c>
      <c r="F2478" s="214" t="str">
        <f aca="true">IF(ISERROR($V2478),"",OFFSET('Smelter Look-up'!$E$4,$V2478-4,0))</f>
        <v/>
      </c>
      <c r="G2478" s="214" t="str">
        <f aca="true">IF(C2478=$X$4,IF(ISERROR($V2478),"Enter smelter details","RMI"),IF(ISERROR($V2478),"",OFFSET('Smelter Look-up'!$F$4,$V2478-4,0)))</f>
        <v/>
      </c>
      <c r="H2478" s="215" t="str">
        <f aca="true">IF(ISERROR($V2478),"",OFFSET('Smelter Look-up'!$G$4,$V2478-4,0))</f>
        <v/>
      </c>
      <c r="I2478" s="216" t="str">
        <f aca="true">IF(ISERROR($V2478),"",OFFSET('Smelter Look-up'!$H$4,$V2478-4,0))</f>
        <v/>
      </c>
      <c r="J2478" s="216" t="str">
        <f aca="true">IF(ISERROR($V2478),"",OFFSET('Smelter Look-up'!$I$4,$V2478-4,0))</f>
        <v/>
      </c>
      <c r="K2478" s="217"/>
      <c r="L2478" s="217"/>
      <c r="M2478" s="217"/>
      <c r="N2478" s="217"/>
      <c r="O2478" s="217"/>
      <c r="P2478" s="218"/>
      <c r="Q2478" s="219"/>
      <c r="R2478" s="220" t="str">
        <f aca="true">IF(ISERROR($V2478),"",OFFSET('Smelter Look-up'!$C$4,$V2478-4,0)&amp;"")</f>
        <v/>
      </c>
      <c r="S2478" s="221" t="str">
        <f aca="true">IF(B2478="","",IF(ISERROR(MATCH($E2478,CL,0)),"Unknown",INDIRECT("'C'!$A$"&amp;MATCH($E2478,CL,0)+1)))</f>
        <v/>
      </c>
      <c r="T2478" s="221" t="str">
        <f aca="true">IF(B2478="","",IF(ISERROR(MATCH($J2478,SorP!$B$1:$B$6279,0)),"",INDIRECT("'SorP'!$A$"&amp;MATCH($S2478&amp;$J2478,SorP!C:C,0))))</f>
        <v/>
      </c>
      <c r="U2478" s="222"/>
      <c r="V2478" s="223" t="e">
        <f aca="false">IF(C2478="",NA(),IF(OR(C2478="Smelter not listed",C2478="Smelter not yet identified"),MATCH($B2478&amp;$D2478,'Smelter Look-up'!$J:$J,0),MATCH($B2478&amp;$C2478,'Smelter Look-up'!$J:$J,0)))</f>
        <v>#N/A</v>
      </c>
      <c r="X2478" s="179" t="n">
        <f aca="false">IF(AND(C2478="Smelter not listed",OR(LEN(D2478)=0,LEN(E2478)=0)),1,0)</f>
        <v>0</v>
      </c>
      <c r="AB2478" s="224" t="str">
        <f aca="false">B2478&amp;C2478</f>
        <v/>
      </c>
    </row>
    <row r="2479" s="179" customFormat="true" ht="20.25" hidden="false" customHeight="false" outlineLevel="0" collapsed="false">
      <c r="A2479" s="221"/>
      <c r="B2479" s="211" t="str">
        <f aca="false">IF(LEN(A2479)=0,"",INDEX('Smelter Look-up'!$A:$A,MATCH($A2479,'Smelter Look-up'!$E:$E,0)))</f>
        <v/>
      </c>
      <c r="C2479" s="212" t="str">
        <f aca="false">IF(LEN(A2479)=0,"",INDEX('Smelter Look-up'!$C:$C,MATCH($A2479,'Smelter Look-up'!$E:$E,0)))</f>
        <v/>
      </c>
      <c r="D2479" s="213"/>
      <c r="E2479" s="211" t="str">
        <f aca="true">IF(ISERROR($V2479),"",OFFSET('Smelter Look-up'!$D$4,$V2479-4,0)&amp;"")</f>
        <v/>
      </c>
      <c r="F2479" s="214" t="str">
        <f aca="true">IF(ISERROR($V2479),"",OFFSET('Smelter Look-up'!$E$4,$V2479-4,0))</f>
        <v/>
      </c>
      <c r="G2479" s="214" t="str">
        <f aca="true">IF(C2479=$X$4,IF(ISERROR($V2479),"Enter smelter details","RMI"),IF(ISERROR($V2479),"",OFFSET('Smelter Look-up'!$F$4,$V2479-4,0)))</f>
        <v/>
      </c>
      <c r="H2479" s="215" t="str">
        <f aca="true">IF(ISERROR($V2479),"",OFFSET('Smelter Look-up'!$G$4,$V2479-4,0))</f>
        <v/>
      </c>
      <c r="I2479" s="216" t="str">
        <f aca="true">IF(ISERROR($V2479),"",OFFSET('Smelter Look-up'!$H$4,$V2479-4,0))</f>
        <v/>
      </c>
      <c r="J2479" s="216" t="str">
        <f aca="true">IF(ISERROR($V2479),"",OFFSET('Smelter Look-up'!$I$4,$V2479-4,0))</f>
        <v/>
      </c>
      <c r="K2479" s="217"/>
      <c r="L2479" s="217"/>
      <c r="M2479" s="217"/>
      <c r="N2479" s="217"/>
      <c r="O2479" s="217"/>
      <c r="P2479" s="218"/>
      <c r="Q2479" s="219"/>
      <c r="R2479" s="220" t="str">
        <f aca="true">IF(ISERROR($V2479),"",OFFSET('Smelter Look-up'!$C$4,$V2479-4,0)&amp;"")</f>
        <v/>
      </c>
      <c r="S2479" s="221" t="str">
        <f aca="true">IF(B2479="","",IF(ISERROR(MATCH($E2479,CL,0)),"Unknown",INDIRECT("'C'!$A$"&amp;MATCH($E2479,CL,0)+1)))</f>
        <v/>
      </c>
      <c r="T2479" s="221" t="str">
        <f aca="true">IF(B2479="","",IF(ISERROR(MATCH($J2479,SorP!$B$1:$B$6279,0)),"",INDIRECT("'SorP'!$A$"&amp;MATCH($S2479&amp;$J2479,SorP!C:C,0))))</f>
        <v/>
      </c>
      <c r="U2479" s="222"/>
      <c r="V2479" s="223" t="e">
        <f aca="false">IF(C2479="",NA(),IF(OR(C2479="Smelter not listed",C2479="Smelter not yet identified"),MATCH($B2479&amp;$D2479,'Smelter Look-up'!$J:$J,0),MATCH($B2479&amp;$C2479,'Smelter Look-up'!$J:$J,0)))</f>
        <v>#N/A</v>
      </c>
      <c r="X2479" s="179" t="n">
        <f aca="false">IF(AND(C2479="Smelter not listed",OR(LEN(D2479)=0,LEN(E2479)=0)),1,0)</f>
        <v>0</v>
      </c>
      <c r="AB2479" s="224" t="str">
        <f aca="false">B2479&amp;C2479</f>
        <v/>
      </c>
    </row>
    <row r="2480" s="179" customFormat="true" ht="20.25" hidden="false" customHeight="false" outlineLevel="0" collapsed="false">
      <c r="A2480" s="221"/>
      <c r="B2480" s="211" t="str">
        <f aca="false">IF(LEN(A2480)=0,"",INDEX('Smelter Look-up'!$A:$A,MATCH($A2480,'Smelter Look-up'!$E:$E,0)))</f>
        <v/>
      </c>
      <c r="C2480" s="212" t="str">
        <f aca="false">IF(LEN(A2480)=0,"",INDEX('Smelter Look-up'!$C:$C,MATCH($A2480,'Smelter Look-up'!$E:$E,0)))</f>
        <v/>
      </c>
      <c r="D2480" s="213"/>
      <c r="E2480" s="211" t="str">
        <f aca="true">IF(ISERROR($V2480),"",OFFSET('Smelter Look-up'!$D$4,$V2480-4,0)&amp;"")</f>
        <v/>
      </c>
      <c r="F2480" s="214" t="str">
        <f aca="true">IF(ISERROR($V2480),"",OFFSET('Smelter Look-up'!$E$4,$V2480-4,0))</f>
        <v/>
      </c>
      <c r="G2480" s="214" t="str">
        <f aca="true">IF(C2480=$X$4,IF(ISERROR($V2480),"Enter smelter details","RMI"),IF(ISERROR($V2480),"",OFFSET('Smelter Look-up'!$F$4,$V2480-4,0)))</f>
        <v/>
      </c>
      <c r="H2480" s="215" t="str">
        <f aca="true">IF(ISERROR($V2480),"",OFFSET('Smelter Look-up'!$G$4,$V2480-4,0))</f>
        <v/>
      </c>
      <c r="I2480" s="216" t="str">
        <f aca="true">IF(ISERROR($V2480),"",OFFSET('Smelter Look-up'!$H$4,$V2480-4,0))</f>
        <v/>
      </c>
      <c r="J2480" s="216" t="str">
        <f aca="true">IF(ISERROR($V2480),"",OFFSET('Smelter Look-up'!$I$4,$V2480-4,0))</f>
        <v/>
      </c>
      <c r="K2480" s="217"/>
      <c r="L2480" s="217"/>
      <c r="M2480" s="217"/>
      <c r="N2480" s="217"/>
      <c r="O2480" s="217"/>
      <c r="P2480" s="218"/>
      <c r="Q2480" s="219"/>
      <c r="R2480" s="220" t="str">
        <f aca="true">IF(ISERROR($V2480),"",OFFSET('Smelter Look-up'!$C$4,$V2480-4,0)&amp;"")</f>
        <v/>
      </c>
      <c r="S2480" s="221" t="str">
        <f aca="true">IF(B2480="","",IF(ISERROR(MATCH($E2480,CL,0)),"Unknown",INDIRECT("'C'!$A$"&amp;MATCH($E2480,CL,0)+1)))</f>
        <v/>
      </c>
      <c r="T2480" s="221" t="str">
        <f aca="true">IF(B2480="","",IF(ISERROR(MATCH($J2480,SorP!$B$1:$B$6279,0)),"",INDIRECT("'SorP'!$A$"&amp;MATCH($S2480&amp;$J2480,SorP!C:C,0))))</f>
        <v/>
      </c>
      <c r="U2480" s="222"/>
      <c r="V2480" s="223" t="e">
        <f aca="false">IF(C2480="",NA(),IF(OR(C2480="Smelter not listed",C2480="Smelter not yet identified"),MATCH($B2480&amp;$D2480,'Smelter Look-up'!$J:$J,0),MATCH($B2480&amp;$C2480,'Smelter Look-up'!$J:$J,0)))</f>
        <v>#N/A</v>
      </c>
      <c r="X2480" s="179" t="n">
        <f aca="false">IF(AND(C2480="Smelter not listed",OR(LEN(D2480)=0,LEN(E2480)=0)),1,0)</f>
        <v>0</v>
      </c>
      <c r="AB2480" s="224" t="str">
        <f aca="false">B2480&amp;C2480</f>
        <v/>
      </c>
    </row>
    <row r="2481" s="179" customFormat="true" ht="20.25" hidden="false" customHeight="false" outlineLevel="0" collapsed="false">
      <c r="A2481" s="221"/>
      <c r="B2481" s="211" t="str">
        <f aca="false">IF(LEN(A2481)=0,"",INDEX('Smelter Look-up'!$A:$A,MATCH($A2481,'Smelter Look-up'!$E:$E,0)))</f>
        <v/>
      </c>
      <c r="C2481" s="212" t="str">
        <f aca="false">IF(LEN(A2481)=0,"",INDEX('Smelter Look-up'!$C:$C,MATCH($A2481,'Smelter Look-up'!$E:$E,0)))</f>
        <v/>
      </c>
      <c r="D2481" s="213"/>
      <c r="E2481" s="211" t="str">
        <f aca="true">IF(ISERROR($V2481),"",OFFSET('Smelter Look-up'!$D$4,$V2481-4,0)&amp;"")</f>
        <v/>
      </c>
      <c r="F2481" s="214" t="str">
        <f aca="true">IF(ISERROR($V2481),"",OFFSET('Smelter Look-up'!$E$4,$V2481-4,0))</f>
        <v/>
      </c>
      <c r="G2481" s="214" t="str">
        <f aca="true">IF(C2481=$X$4,IF(ISERROR($V2481),"Enter smelter details","RMI"),IF(ISERROR($V2481),"",OFFSET('Smelter Look-up'!$F$4,$V2481-4,0)))</f>
        <v/>
      </c>
      <c r="H2481" s="215" t="str">
        <f aca="true">IF(ISERROR($V2481),"",OFFSET('Smelter Look-up'!$G$4,$V2481-4,0))</f>
        <v/>
      </c>
      <c r="I2481" s="216" t="str">
        <f aca="true">IF(ISERROR($V2481),"",OFFSET('Smelter Look-up'!$H$4,$V2481-4,0))</f>
        <v/>
      </c>
      <c r="J2481" s="216" t="str">
        <f aca="true">IF(ISERROR($V2481),"",OFFSET('Smelter Look-up'!$I$4,$V2481-4,0))</f>
        <v/>
      </c>
      <c r="K2481" s="217"/>
      <c r="L2481" s="217"/>
      <c r="M2481" s="217"/>
      <c r="N2481" s="217"/>
      <c r="O2481" s="217"/>
      <c r="P2481" s="218"/>
      <c r="Q2481" s="219"/>
      <c r="R2481" s="220" t="str">
        <f aca="true">IF(ISERROR($V2481),"",OFFSET('Smelter Look-up'!$C$4,$V2481-4,0)&amp;"")</f>
        <v/>
      </c>
      <c r="S2481" s="221" t="str">
        <f aca="true">IF(B2481="","",IF(ISERROR(MATCH($E2481,CL,0)),"Unknown",INDIRECT("'C'!$A$"&amp;MATCH($E2481,CL,0)+1)))</f>
        <v/>
      </c>
      <c r="T2481" s="221" t="str">
        <f aca="true">IF(B2481="","",IF(ISERROR(MATCH($J2481,SorP!$B$1:$B$6279,0)),"",INDIRECT("'SorP'!$A$"&amp;MATCH($S2481&amp;$J2481,SorP!C:C,0))))</f>
        <v/>
      </c>
      <c r="U2481" s="222"/>
      <c r="V2481" s="223" t="e">
        <f aca="false">IF(C2481="",NA(),IF(OR(C2481="Smelter not listed",C2481="Smelter not yet identified"),MATCH($B2481&amp;$D2481,'Smelter Look-up'!$J:$J,0),MATCH($B2481&amp;$C2481,'Smelter Look-up'!$J:$J,0)))</f>
        <v>#N/A</v>
      </c>
      <c r="X2481" s="179" t="n">
        <f aca="false">IF(AND(C2481="Smelter not listed",OR(LEN(D2481)=0,LEN(E2481)=0)),1,0)</f>
        <v>0</v>
      </c>
      <c r="AB2481" s="224" t="str">
        <f aca="false">B2481&amp;C2481</f>
        <v/>
      </c>
    </row>
    <row r="2482" s="179" customFormat="true" ht="20.25" hidden="false" customHeight="false" outlineLevel="0" collapsed="false">
      <c r="A2482" s="221"/>
      <c r="B2482" s="211" t="str">
        <f aca="false">IF(LEN(A2482)=0,"",INDEX('Smelter Look-up'!$A:$A,MATCH($A2482,'Smelter Look-up'!$E:$E,0)))</f>
        <v/>
      </c>
      <c r="C2482" s="212" t="str">
        <f aca="false">IF(LEN(A2482)=0,"",INDEX('Smelter Look-up'!$C:$C,MATCH($A2482,'Smelter Look-up'!$E:$E,0)))</f>
        <v/>
      </c>
      <c r="D2482" s="213"/>
      <c r="E2482" s="211" t="str">
        <f aca="true">IF(ISERROR($V2482),"",OFFSET('Smelter Look-up'!$D$4,$V2482-4,0)&amp;"")</f>
        <v/>
      </c>
      <c r="F2482" s="214" t="str">
        <f aca="true">IF(ISERROR($V2482),"",OFFSET('Smelter Look-up'!$E$4,$V2482-4,0))</f>
        <v/>
      </c>
      <c r="G2482" s="214" t="str">
        <f aca="true">IF(C2482=$X$4,IF(ISERROR($V2482),"Enter smelter details","RMI"),IF(ISERROR($V2482),"",OFFSET('Smelter Look-up'!$F$4,$V2482-4,0)))</f>
        <v/>
      </c>
      <c r="H2482" s="215" t="str">
        <f aca="true">IF(ISERROR($V2482),"",OFFSET('Smelter Look-up'!$G$4,$V2482-4,0))</f>
        <v/>
      </c>
      <c r="I2482" s="216" t="str">
        <f aca="true">IF(ISERROR($V2482),"",OFFSET('Smelter Look-up'!$H$4,$V2482-4,0))</f>
        <v/>
      </c>
      <c r="J2482" s="216" t="str">
        <f aca="true">IF(ISERROR($V2482),"",OFFSET('Smelter Look-up'!$I$4,$V2482-4,0))</f>
        <v/>
      </c>
      <c r="K2482" s="217"/>
      <c r="L2482" s="217"/>
      <c r="M2482" s="217"/>
      <c r="N2482" s="217"/>
      <c r="O2482" s="217"/>
      <c r="P2482" s="218"/>
      <c r="Q2482" s="219"/>
      <c r="R2482" s="220" t="str">
        <f aca="true">IF(ISERROR($V2482),"",OFFSET('Smelter Look-up'!$C$4,$V2482-4,0)&amp;"")</f>
        <v/>
      </c>
      <c r="S2482" s="221" t="str">
        <f aca="true">IF(B2482="","",IF(ISERROR(MATCH($E2482,CL,0)),"Unknown",INDIRECT("'C'!$A$"&amp;MATCH($E2482,CL,0)+1)))</f>
        <v/>
      </c>
      <c r="T2482" s="221" t="str">
        <f aca="true">IF(B2482="","",IF(ISERROR(MATCH($J2482,SorP!$B$1:$B$6279,0)),"",INDIRECT("'SorP'!$A$"&amp;MATCH($S2482&amp;$J2482,SorP!C:C,0))))</f>
        <v/>
      </c>
      <c r="U2482" s="222"/>
      <c r="V2482" s="223" t="e">
        <f aca="false">IF(C2482="",NA(),IF(OR(C2482="Smelter not listed",C2482="Smelter not yet identified"),MATCH($B2482&amp;$D2482,'Smelter Look-up'!$J:$J,0),MATCH($B2482&amp;$C2482,'Smelter Look-up'!$J:$J,0)))</f>
        <v>#N/A</v>
      </c>
      <c r="X2482" s="179" t="n">
        <f aca="false">IF(AND(C2482="Smelter not listed",OR(LEN(D2482)=0,LEN(E2482)=0)),1,0)</f>
        <v>0</v>
      </c>
      <c r="AB2482" s="224" t="str">
        <f aca="false">B2482&amp;C2482</f>
        <v/>
      </c>
    </row>
    <row r="2483" s="179" customFormat="true" ht="20.25" hidden="false" customHeight="false" outlineLevel="0" collapsed="false">
      <c r="A2483" s="221"/>
      <c r="B2483" s="211" t="str">
        <f aca="false">IF(LEN(A2483)=0,"",INDEX('Smelter Look-up'!$A:$A,MATCH($A2483,'Smelter Look-up'!$E:$E,0)))</f>
        <v/>
      </c>
      <c r="C2483" s="212" t="str">
        <f aca="false">IF(LEN(A2483)=0,"",INDEX('Smelter Look-up'!$C:$C,MATCH($A2483,'Smelter Look-up'!$E:$E,0)))</f>
        <v/>
      </c>
      <c r="D2483" s="213"/>
      <c r="E2483" s="211" t="str">
        <f aca="true">IF(ISERROR($V2483),"",OFFSET('Smelter Look-up'!$D$4,$V2483-4,0)&amp;"")</f>
        <v/>
      </c>
      <c r="F2483" s="214" t="str">
        <f aca="true">IF(ISERROR($V2483),"",OFFSET('Smelter Look-up'!$E$4,$V2483-4,0))</f>
        <v/>
      </c>
      <c r="G2483" s="214" t="str">
        <f aca="true">IF(C2483=$X$4,IF(ISERROR($V2483),"Enter smelter details","RMI"),IF(ISERROR($V2483),"",OFFSET('Smelter Look-up'!$F$4,$V2483-4,0)))</f>
        <v/>
      </c>
      <c r="H2483" s="215" t="str">
        <f aca="true">IF(ISERROR($V2483),"",OFFSET('Smelter Look-up'!$G$4,$V2483-4,0))</f>
        <v/>
      </c>
      <c r="I2483" s="216" t="str">
        <f aca="true">IF(ISERROR($V2483),"",OFFSET('Smelter Look-up'!$H$4,$V2483-4,0))</f>
        <v/>
      </c>
      <c r="J2483" s="216" t="str">
        <f aca="true">IF(ISERROR($V2483),"",OFFSET('Smelter Look-up'!$I$4,$V2483-4,0))</f>
        <v/>
      </c>
      <c r="K2483" s="217"/>
      <c r="L2483" s="217"/>
      <c r="M2483" s="217"/>
      <c r="N2483" s="217"/>
      <c r="O2483" s="217"/>
      <c r="P2483" s="218"/>
      <c r="Q2483" s="219"/>
      <c r="R2483" s="220" t="str">
        <f aca="true">IF(ISERROR($V2483),"",OFFSET('Smelter Look-up'!$C$4,$V2483-4,0)&amp;"")</f>
        <v/>
      </c>
      <c r="S2483" s="221" t="str">
        <f aca="true">IF(B2483="","",IF(ISERROR(MATCH($E2483,CL,0)),"Unknown",INDIRECT("'C'!$A$"&amp;MATCH($E2483,CL,0)+1)))</f>
        <v/>
      </c>
      <c r="T2483" s="221" t="str">
        <f aca="true">IF(B2483="","",IF(ISERROR(MATCH($J2483,SorP!$B$1:$B$6279,0)),"",INDIRECT("'SorP'!$A$"&amp;MATCH($S2483&amp;$J2483,SorP!C:C,0))))</f>
        <v/>
      </c>
      <c r="U2483" s="222"/>
      <c r="V2483" s="223" t="e">
        <f aca="false">IF(C2483="",NA(),IF(OR(C2483="Smelter not listed",C2483="Smelter not yet identified"),MATCH($B2483&amp;$D2483,'Smelter Look-up'!$J:$J,0),MATCH($B2483&amp;$C2483,'Smelter Look-up'!$J:$J,0)))</f>
        <v>#N/A</v>
      </c>
      <c r="X2483" s="179" t="n">
        <f aca="false">IF(AND(C2483="Smelter not listed",OR(LEN(D2483)=0,LEN(E2483)=0)),1,0)</f>
        <v>0</v>
      </c>
      <c r="AB2483" s="224" t="str">
        <f aca="false">B2483&amp;C2483</f>
        <v/>
      </c>
    </row>
    <row r="2484" s="179" customFormat="true" ht="20.25" hidden="false" customHeight="false" outlineLevel="0" collapsed="false">
      <c r="A2484" s="221"/>
      <c r="B2484" s="211" t="str">
        <f aca="false">IF(LEN(A2484)=0,"",INDEX('Smelter Look-up'!$A:$A,MATCH($A2484,'Smelter Look-up'!$E:$E,0)))</f>
        <v/>
      </c>
      <c r="C2484" s="212" t="str">
        <f aca="false">IF(LEN(A2484)=0,"",INDEX('Smelter Look-up'!$C:$C,MATCH($A2484,'Smelter Look-up'!$E:$E,0)))</f>
        <v/>
      </c>
      <c r="D2484" s="213"/>
      <c r="E2484" s="211" t="str">
        <f aca="true">IF(ISERROR($V2484),"",OFFSET('Smelter Look-up'!$D$4,$V2484-4,0)&amp;"")</f>
        <v/>
      </c>
      <c r="F2484" s="214" t="str">
        <f aca="true">IF(ISERROR($V2484),"",OFFSET('Smelter Look-up'!$E$4,$V2484-4,0))</f>
        <v/>
      </c>
      <c r="G2484" s="214" t="str">
        <f aca="true">IF(C2484=$X$4,IF(ISERROR($V2484),"Enter smelter details","RMI"),IF(ISERROR($V2484),"",OFFSET('Smelter Look-up'!$F$4,$V2484-4,0)))</f>
        <v/>
      </c>
      <c r="H2484" s="215" t="str">
        <f aca="true">IF(ISERROR($V2484),"",OFFSET('Smelter Look-up'!$G$4,$V2484-4,0))</f>
        <v/>
      </c>
      <c r="I2484" s="216" t="str">
        <f aca="true">IF(ISERROR($V2484),"",OFFSET('Smelter Look-up'!$H$4,$V2484-4,0))</f>
        <v/>
      </c>
      <c r="J2484" s="216" t="str">
        <f aca="true">IF(ISERROR($V2484),"",OFFSET('Smelter Look-up'!$I$4,$V2484-4,0))</f>
        <v/>
      </c>
      <c r="K2484" s="217"/>
      <c r="L2484" s="217"/>
      <c r="M2484" s="217"/>
      <c r="N2484" s="217"/>
      <c r="O2484" s="217"/>
      <c r="P2484" s="218"/>
      <c r="Q2484" s="219"/>
      <c r="R2484" s="220" t="str">
        <f aca="true">IF(ISERROR($V2484),"",OFFSET('Smelter Look-up'!$C$4,$V2484-4,0)&amp;"")</f>
        <v/>
      </c>
      <c r="S2484" s="221" t="str">
        <f aca="true">IF(B2484="","",IF(ISERROR(MATCH($E2484,CL,0)),"Unknown",INDIRECT("'C'!$A$"&amp;MATCH($E2484,CL,0)+1)))</f>
        <v/>
      </c>
      <c r="T2484" s="221" t="str">
        <f aca="true">IF(B2484="","",IF(ISERROR(MATCH($J2484,SorP!$B$1:$B$6279,0)),"",INDIRECT("'SorP'!$A$"&amp;MATCH($S2484&amp;$J2484,SorP!C:C,0))))</f>
        <v/>
      </c>
      <c r="U2484" s="222"/>
      <c r="V2484" s="223" t="e">
        <f aca="false">IF(C2484="",NA(),IF(OR(C2484="Smelter not listed",C2484="Smelter not yet identified"),MATCH($B2484&amp;$D2484,'Smelter Look-up'!$J:$J,0),MATCH($B2484&amp;$C2484,'Smelter Look-up'!$J:$J,0)))</f>
        <v>#N/A</v>
      </c>
      <c r="X2484" s="179" t="n">
        <f aca="false">IF(AND(C2484="Smelter not listed",OR(LEN(D2484)=0,LEN(E2484)=0)),1,0)</f>
        <v>0</v>
      </c>
      <c r="AB2484" s="224" t="str">
        <f aca="false">B2484&amp;C2484</f>
        <v/>
      </c>
    </row>
    <row r="2485" s="179" customFormat="true" ht="20.25" hidden="false" customHeight="false" outlineLevel="0" collapsed="false">
      <c r="A2485" s="221"/>
      <c r="B2485" s="211" t="str">
        <f aca="false">IF(LEN(A2485)=0,"",INDEX('Smelter Look-up'!$A:$A,MATCH($A2485,'Smelter Look-up'!$E:$E,0)))</f>
        <v/>
      </c>
      <c r="C2485" s="212" t="str">
        <f aca="false">IF(LEN(A2485)=0,"",INDEX('Smelter Look-up'!$C:$C,MATCH($A2485,'Smelter Look-up'!$E:$E,0)))</f>
        <v/>
      </c>
      <c r="D2485" s="213"/>
      <c r="E2485" s="211" t="str">
        <f aca="true">IF(ISERROR($V2485),"",OFFSET('Smelter Look-up'!$D$4,$V2485-4,0)&amp;"")</f>
        <v/>
      </c>
      <c r="F2485" s="214" t="str">
        <f aca="true">IF(ISERROR($V2485),"",OFFSET('Smelter Look-up'!$E$4,$V2485-4,0))</f>
        <v/>
      </c>
      <c r="G2485" s="214" t="str">
        <f aca="true">IF(C2485=$X$4,IF(ISERROR($V2485),"Enter smelter details","RMI"),IF(ISERROR($V2485),"",OFFSET('Smelter Look-up'!$F$4,$V2485-4,0)))</f>
        <v/>
      </c>
      <c r="H2485" s="215" t="str">
        <f aca="true">IF(ISERROR($V2485),"",OFFSET('Smelter Look-up'!$G$4,$V2485-4,0))</f>
        <v/>
      </c>
      <c r="I2485" s="216" t="str">
        <f aca="true">IF(ISERROR($V2485),"",OFFSET('Smelter Look-up'!$H$4,$V2485-4,0))</f>
        <v/>
      </c>
      <c r="J2485" s="216" t="str">
        <f aca="true">IF(ISERROR($V2485),"",OFFSET('Smelter Look-up'!$I$4,$V2485-4,0))</f>
        <v/>
      </c>
      <c r="K2485" s="217"/>
      <c r="L2485" s="217"/>
      <c r="M2485" s="217"/>
      <c r="N2485" s="217"/>
      <c r="O2485" s="217"/>
      <c r="P2485" s="218"/>
      <c r="Q2485" s="219"/>
      <c r="R2485" s="220" t="str">
        <f aca="true">IF(ISERROR($V2485),"",OFFSET('Smelter Look-up'!$C$4,$V2485-4,0)&amp;"")</f>
        <v/>
      </c>
      <c r="S2485" s="221" t="str">
        <f aca="true">IF(B2485="","",IF(ISERROR(MATCH($E2485,CL,0)),"Unknown",INDIRECT("'C'!$A$"&amp;MATCH($E2485,CL,0)+1)))</f>
        <v/>
      </c>
      <c r="T2485" s="221" t="str">
        <f aca="true">IF(B2485="","",IF(ISERROR(MATCH($J2485,SorP!$B$1:$B$6279,0)),"",INDIRECT("'SorP'!$A$"&amp;MATCH($S2485&amp;$J2485,SorP!C:C,0))))</f>
        <v/>
      </c>
      <c r="U2485" s="222"/>
      <c r="V2485" s="223" t="e">
        <f aca="false">IF(C2485="",NA(),IF(OR(C2485="Smelter not listed",C2485="Smelter not yet identified"),MATCH($B2485&amp;$D2485,'Smelter Look-up'!$J:$J,0),MATCH($B2485&amp;$C2485,'Smelter Look-up'!$J:$J,0)))</f>
        <v>#N/A</v>
      </c>
      <c r="X2485" s="179" t="n">
        <f aca="false">IF(AND(C2485="Smelter not listed",OR(LEN(D2485)=0,LEN(E2485)=0)),1,0)</f>
        <v>0</v>
      </c>
      <c r="AB2485" s="224" t="str">
        <f aca="false">B2485&amp;C2485</f>
        <v/>
      </c>
    </row>
    <row r="2486" s="179" customFormat="true" ht="20.25" hidden="false" customHeight="false" outlineLevel="0" collapsed="false">
      <c r="A2486" s="221"/>
      <c r="B2486" s="211" t="str">
        <f aca="false">IF(LEN(A2486)=0,"",INDEX('Smelter Look-up'!$A:$A,MATCH($A2486,'Smelter Look-up'!$E:$E,0)))</f>
        <v/>
      </c>
      <c r="C2486" s="212" t="str">
        <f aca="false">IF(LEN(A2486)=0,"",INDEX('Smelter Look-up'!$C:$C,MATCH($A2486,'Smelter Look-up'!$E:$E,0)))</f>
        <v/>
      </c>
      <c r="D2486" s="213"/>
      <c r="E2486" s="211" t="str">
        <f aca="true">IF(ISERROR($V2486),"",OFFSET('Smelter Look-up'!$D$4,$V2486-4,0)&amp;"")</f>
        <v/>
      </c>
      <c r="F2486" s="214" t="str">
        <f aca="true">IF(ISERROR($V2486),"",OFFSET('Smelter Look-up'!$E$4,$V2486-4,0))</f>
        <v/>
      </c>
      <c r="G2486" s="214" t="str">
        <f aca="true">IF(C2486=$X$4,IF(ISERROR($V2486),"Enter smelter details","RMI"),IF(ISERROR($V2486),"",OFFSET('Smelter Look-up'!$F$4,$V2486-4,0)))</f>
        <v/>
      </c>
      <c r="H2486" s="215" t="str">
        <f aca="true">IF(ISERROR($V2486),"",OFFSET('Smelter Look-up'!$G$4,$V2486-4,0))</f>
        <v/>
      </c>
      <c r="I2486" s="216" t="str">
        <f aca="true">IF(ISERROR($V2486),"",OFFSET('Smelter Look-up'!$H$4,$V2486-4,0))</f>
        <v/>
      </c>
      <c r="J2486" s="216" t="str">
        <f aca="true">IF(ISERROR($V2486),"",OFFSET('Smelter Look-up'!$I$4,$V2486-4,0))</f>
        <v/>
      </c>
      <c r="K2486" s="217"/>
      <c r="L2486" s="217"/>
      <c r="M2486" s="217"/>
      <c r="N2486" s="217"/>
      <c r="O2486" s="217"/>
      <c r="P2486" s="218"/>
      <c r="Q2486" s="219"/>
      <c r="R2486" s="220" t="str">
        <f aca="true">IF(ISERROR($V2486),"",OFFSET('Smelter Look-up'!$C$4,$V2486-4,0)&amp;"")</f>
        <v/>
      </c>
      <c r="S2486" s="221" t="str">
        <f aca="true">IF(B2486="","",IF(ISERROR(MATCH($E2486,CL,0)),"Unknown",INDIRECT("'C'!$A$"&amp;MATCH($E2486,CL,0)+1)))</f>
        <v/>
      </c>
      <c r="T2486" s="221" t="str">
        <f aca="true">IF(B2486="","",IF(ISERROR(MATCH($J2486,SorP!$B$1:$B$6279,0)),"",INDIRECT("'SorP'!$A$"&amp;MATCH($S2486&amp;$J2486,SorP!C:C,0))))</f>
        <v/>
      </c>
      <c r="U2486" s="222"/>
      <c r="V2486" s="223" t="e">
        <f aca="false">IF(C2486="",NA(),IF(OR(C2486="Smelter not listed",C2486="Smelter not yet identified"),MATCH($B2486&amp;$D2486,'Smelter Look-up'!$J:$J,0),MATCH($B2486&amp;$C2486,'Smelter Look-up'!$J:$J,0)))</f>
        <v>#N/A</v>
      </c>
      <c r="X2486" s="179" t="n">
        <f aca="false">IF(AND(C2486="Smelter not listed",OR(LEN(D2486)=0,LEN(E2486)=0)),1,0)</f>
        <v>0</v>
      </c>
      <c r="AB2486" s="224" t="str">
        <f aca="false">B2486&amp;C2486</f>
        <v/>
      </c>
    </row>
    <row r="2487" s="179" customFormat="true" ht="20.25" hidden="false" customHeight="false" outlineLevel="0" collapsed="false">
      <c r="A2487" s="221"/>
      <c r="B2487" s="211" t="str">
        <f aca="false">IF(LEN(A2487)=0,"",INDEX('Smelter Look-up'!$A:$A,MATCH($A2487,'Smelter Look-up'!$E:$E,0)))</f>
        <v/>
      </c>
      <c r="C2487" s="212" t="str">
        <f aca="false">IF(LEN(A2487)=0,"",INDEX('Smelter Look-up'!$C:$C,MATCH($A2487,'Smelter Look-up'!$E:$E,0)))</f>
        <v/>
      </c>
      <c r="D2487" s="213"/>
      <c r="E2487" s="211" t="str">
        <f aca="true">IF(ISERROR($V2487),"",OFFSET('Smelter Look-up'!$D$4,$V2487-4,0)&amp;"")</f>
        <v/>
      </c>
      <c r="F2487" s="214" t="str">
        <f aca="true">IF(ISERROR($V2487),"",OFFSET('Smelter Look-up'!$E$4,$V2487-4,0))</f>
        <v/>
      </c>
      <c r="G2487" s="214" t="str">
        <f aca="true">IF(C2487=$X$4,IF(ISERROR($V2487),"Enter smelter details","RMI"),IF(ISERROR($V2487),"",OFFSET('Smelter Look-up'!$F$4,$V2487-4,0)))</f>
        <v/>
      </c>
      <c r="H2487" s="215" t="str">
        <f aca="true">IF(ISERROR($V2487),"",OFFSET('Smelter Look-up'!$G$4,$V2487-4,0))</f>
        <v/>
      </c>
      <c r="I2487" s="216" t="str">
        <f aca="true">IF(ISERROR($V2487),"",OFFSET('Smelter Look-up'!$H$4,$V2487-4,0))</f>
        <v/>
      </c>
      <c r="J2487" s="216" t="str">
        <f aca="true">IF(ISERROR($V2487),"",OFFSET('Smelter Look-up'!$I$4,$V2487-4,0))</f>
        <v/>
      </c>
      <c r="K2487" s="217"/>
      <c r="L2487" s="217"/>
      <c r="M2487" s="217"/>
      <c r="N2487" s="217"/>
      <c r="O2487" s="217"/>
      <c r="P2487" s="218"/>
      <c r="Q2487" s="219"/>
      <c r="R2487" s="220" t="str">
        <f aca="true">IF(ISERROR($V2487),"",OFFSET('Smelter Look-up'!$C$4,$V2487-4,0)&amp;"")</f>
        <v/>
      </c>
      <c r="S2487" s="221" t="str">
        <f aca="true">IF(B2487="","",IF(ISERROR(MATCH($E2487,CL,0)),"Unknown",INDIRECT("'C'!$A$"&amp;MATCH($E2487,CL,0)+1)))</f>
        <v/>
      </c>
      <c r="T2487" s="221" t="str">
        <f aca="true">IF(B2487="","",IF(ISERROR(MATCH($J2487,SorP!$B$1:$B$6279,0)),"",INDIRECT("'SorP'!$A$"&amp;MATCH($S2487&amp;$J2487,SorP!C:C,0))))</f>
        <v/>
      </c>
      <c r="U2487" s="222"/>
      <c r="V2487" s="223" t="e">
        <f aca="false">IF(C2487="",NA(),IF(OR(C2487="Smelter not listed",C2487="Smelter not yet identified"),MATCH($B2487&amp;$D2487,'Smelter Look-up'!$J:$J,0),MATCH($B2487&amp;$C2487,'Smelter Look-up'!$J:$J,0)))</f>
        <v>#N/A</v>
      </c>
      <c r="X2487" s="179" t="n">
        <f aca="false">IF(AND(C2487="Smelter not listed",OR(LEN(D2487)=0,LEN(E2487)=0)),1,0)</f>
        <v>0</v>
      </c>
      <c r="AB2487" s="224" t="str">
        <f aca="false">B2487&amp;C2487</f>
        <v/>
      </c>
    </row>
    <row r="2488" s="179" customFormat="true" ht="20.25" hidden="false" customHeight="false" outlineLevel="0" collapsed="false">
      <c r="A2488" s="221"/>
      <c r="B2488" s="211" t="str">
        <f aca="false">IF(LEN(A2488)=0,"",INDEX('Smelter Look-up'!$A:$A,MATCH($A2488,'Smelter Look-up'!$E:$E,0)))</f>
        <v/>
      </c>
      <c r="C2488" s="212" t="str">
        <f aca="false">IF(LEN(A2488)=0,"",INDEX('Smelter Look-up'!$C:$C,MATCH($A2488,'Smelter Look-up'!$E:$E,0)))</f>
        <v/>
      </c>
      <c r="D2488" s="213"/>
      <c r="E2488" s="211" t="str">
        <f aca="true">IF(ISERROR($V2488),"",OFFSET('Smelter Look-up'!$D$4,$V2488-4,0)&amp;"")</f>
        <v/>
      </c>
      <c r="F2488" s="214" t="str">
        <f aca="true">IF(ISERROR($V2488),"",OFFSET('Smelter Look-up'!$E$4,$V2488-4,0))</f>
        <v/>
      </c>
      <c r="G2488" s="214" t="str">
        <f aca="true">IF(C2488=$X$4,IF(ISERROR($V2488),"Enter smelter details","RMI"),IF(ISERROR($V2488),"",OFFSET('Smelter Look-up'!$F$4,$V2488-4,0)))</f>
        <v/>
      </c>
      <c r="H2488" s="215" t="str">
        <f aca="true">IF(ISERROR($V2488),"",OFFSET('Smelter Look-up'!$G$4,$V2488-4,0))</f>
        <v/>
      </c>
      <c r="I2488" s="216" t="str">
        <f aca="true">IF(ISERROR($V2488),"",OFFSET('Smelter Look-up'!$H$4,$V2488-4,0))</f>
        <v/>
      </c>
      <c r="J2488" s="216" t="str">
        <f aca="true">IF(ISERROR($V2488),"",OFFSET('Smelter Look-up'!$I$4,$V2488-4,0))</f>
        <v/>
      </c>
      <c r="K2488" s="217"/>
      <c r="L2488" s="217"/>
      <c r="M2488" s="217"/>
      <c r="N2488" s="217"/>
      <c r="O2488" s="217"/>
      <c r="P2488" s="218"/>
      <c r="Q2488" s="219"/>
      <c r="R2488" s="220" t="str">
        <f aca="true">IF(ISERROR($V2488),"",OFFSET('Smelter Look-up'!$C$4,$V2488-4,0)&amp;"")</f>
        <v/>
      </c>
      <c r="S2488" s="221" t="str">
        <f aca="true">IF(B2488="","",IF(ISERROR(MATCH($E2488,CL,0)),"Unknown",INDIRECT("'C'!$A$"&amp;MATCH($E2488,CL,0)+1)))</f>
        <v/>
      </c>
      <c r="T2488" s="221" t="str">
        <f aca="true">IF(B2488="","",IF(ISERROR(MATCH($J2488,SorP!$B$1:$B$6279,0)),"",INDIRECT("'SorP'!$A$"&amp;MATCH($S2488&amp;$J2488,SorP!C:C,0))))</f>
        <v/>
      </c>
      <c r="U2488" s="222"/>
      <c r="V2488" s="223" t="e">
        <f aca="false">IF(C2488="",NA(),IF(OR(C2488="Smelter not listed",C2488="Smelter not yet identified"),MATCH($B2488&amp;$D2488,'Smelter Look-up'!$J:$J,0),MATCH($B2488&amp;$C2488,'Smelter Look-up'!$J:$J,0)))</f>
        <v>#N/A</v>
      </c>
      <c r="X2488" s="179" t="n">
        <f aca="false">IF(AND(C2488="Smelter not listed",OR(LEN(D2488)=0,LEN(E2488)=0)),1,0)</f>
        <v>0</v>
      </c>
      <c r="AB2488" s="224" t="str">
        <f aca="false">B2488&amp;C2488</f>
        <v/>
      </c>
    </row>
    <row r="2489" s="179" customFormat="true" ht="20.25" hidden="false" customHeight="false" outlineLevel="0" collapsed="false">
      <c r="A2489" s="221"/>
      <c r="B2489" s="211" t="str">
        <f aca="false">IF(LEN(A2489)=0,"",INDEX('Smelter Look-up'!$A:$A,MATCH($A2489,'Smelter Look-up'!$E:$E,0)))</f>
        <v/>
      </c>
      <c r="C2489" s="212" t="str">
        <f aca="false">IF(LEN(A2489)=0,"",INDEX('Smelter Look-up'!$C:$C,MATCH($A2489,'Smelter Look-up'!$E:$E,0)))</f>
        <v/>
      </c>
      <c r="D2489" s="213"/>
      <c r="E2489" s="211" t="str">
        <f aca="true">IF(ISERROR($V2489),"",OFFSET('Smelter Look-up'!$D$4,$V2489-4,0)&amp;"")</f>
        <v/>
      </c>
      <c r="F2489" s="214" t="str">
        <f aca="true">IF(ISERROR($V2489),"",OFFSET('Smelter Look-up'!$E$4,$V2489-4,0))</f>
        <v/>
      </c>
      <c r="G2489" s="214" t="str">
        <f aca="true">IF(C2489=$X$4,IF(ISERROR($V2489),"Enter smelter details","RMI"),IF(ISERROR($V2489),"",OFFSET('Smelter Look-up'!$F$4,$V2489-4,0)))</f>
        <v/>
      </c>
      <c r="H2489" s="215" t="str">
        <f aca="true">IF(ISERROR($V2489),"",OFFSET('Smelter Look-up'!$G$4,$V2489-4,0))</f>
        <v/>
      </c>
      <c r="I2489" s="216" t="str">
        <f aca="true">IF(ISERROR($V2489),"",OFFSET('Smelter Look-up'!$H$4,$V2489-4,0))</f>
        <v/>
      </c>
      <c r="J2489" s="216" t="str">
        <f aca="true">IF(ISERROR($V2489),"",OFFSET('Smelter Look-up'!$I$4,$V2489-4,0))</f>
        <v/>
      </c>
      <c r="K2489" s="217"/>
      <c r="L2489" s="217"/>
      <c r="M2489" s="217"/>
      <c r="N2489" s="217"/>
      <c r="O2489" s="217"/>
      <c r="P2489" s="218"/>
      <c r="Q2489" s="219"/>
      <c r="R2489" s="220" t="str">
        <f aca="true">IF(ISERROR($V2489),"",OFFSET('Smelter Look-up'!$C$4,$V2489-4,0)&amp;"")</f>
        <v/>
      </c>
      <c r="S2489" s="221" t="str">
        <f aca="true">IF(B2489="","",IF(ISERROR(MATCH($E2489,CL,0)),"Unknown",INDIRECT("'C'!$A$"&amp;MATCH($E2489,CL,0)+1)))</f>
        <v/>
      </c>
      <c r="T2489" s="221" t="str">
        <f aca="true">IF(B2489="","",IF(ISERROR(MATCH($J2489,SorP!$B$1:$B$6279,0)),"",INDIRECT("'SorP'!$A$"&amp;MATCH($S2489&amp;$J2489,SorP!C:C,0))))</f>
        <v/>
      </c>
      <c r="U2489" s="222"/>
      <c r="V2489" s="223" t="e">
        <f aca="false">IF(C2489="",NA(),IF(OR(C2489="Smelter not listed",C2489="Smelter not yet identified"),MATCH($B2489&amp;$D2489,'Smelter Look-up'!$J:$J,0),MATCH($B2489&amp;$C2489,'Smelter Look-up'!$J:$J,0)))</f>
        <v>#N/A</v>
      </c>
      <c r="X2489" s="179" t="n">
        <f aca="false">IF(AND(C2489="Smelter not listed",OR(LEN(D2489)=0,LEN(E2489)=0)),1,0)</f>
        <v>0</v>
      </c>
      <c r="AB2489" s="224" t="str">
        <f aca="false">B2489&amp;C2489</f>
        <v/>
      </c>
    </row>
    <row r="2490" s="179" customFormat="true" ht="20.25" hidden="false" customHeight="false" outlineLevel="0" collapsed="false">
      <c r="A2490" s="221"/>
      <c r="B2490" s="211" t="str">
        <f aca="false">IF(LEN(A2490)=0,"",INDEX('Smelter Look-up'!$A:$A,MATCH($A2490,'Smelter Look-up'!$E:$E,0)))</f>
        <v/>
      </c>
      <c r="C2490" s="212" t="str">
        <f aca="false">IF(LEN(A2490)=0,"",INDEX('Smelter Look-up'!$C:$C,MATCH($A2490,'Smelter Look-up'!$E:$E,0)))</f>
        <v/>
      </c>
      <c r="D2490" s="213"/>
      <c r="E2490" s="211" t="str">
        <f aca="true">IF(ISERROR($V2490),"",OFFSET('Smelter Look-up'!$D$4,$V2490-4,0)&amp;"")</f>
        <v/>
      </c>
      <c r="F2490" s="214" t="str">
        <f aca="true">IF(ISERROR($V2490),"",OFFSET('Smelter Look-up'!$E$4,$V2490-4,0))</f>
        <v/>
      </c>
      <c r="G2490" s="214" t="str">
        <f aca="true">IF(C2490=$X$4,IF(ISERROR($V2490),"Enter smelter details","RMI"),IF(ISERROR($V2490),"",OFFSET('Smelter Look-up'!$F$4,$V2490-4,0)))</f>
        <v/>
      </c>
      <c r="H2490" s="215" t="str">
        <f aca="true">IF(ISERROR($V2490),"",OFFSET('Smelter Look-up'!$G$4,$V2490-4,0))</f>
        <v/>
      </c>
      <c r="I2490" s="216" t="str">
        <f aca="true">IF(ISERROR($V2490),"",OFFSET('Smelter Look-up'!$H$4,$V2490-4,0))</f>
        <v/>
      </c>
      <c r="J2490" s="216" t="str">
        <f aca="true">IF(ISERROR($V2490),"",OFFSET('Smelter Look-up'!$I$4,$V2490-4,0))</f>
        <v/>
      </c>
      <c r="K2490" s="217"/>
      <c r="L2490" s="217"/>
      <c r="M2490" s="217"/>
      <c r="N2490" s="217"/>
      <c r="O2490" s="217"/>
      <c r="P2490" s="218"/>
      <c r="Q2490" s="219"/>
      <c r="R2490" s="220" t="str">
        <f aca="true">IF(ISERROR($V2490),"",OFFSET('Smelter Look-up'!$C$4,$V2490-4,0)&amp;"")</f>
        <v/>
      </c>
      <c r="S2490" s="221" t="str">
        <f aca="true">IF(B2490="","",IF(ISERROR(MATCH($E2490,CL,0)),"Unknown",INDIRECT("'C'!$A$"&amp;MATCH($E2490,CL,0)+1)))</f>
        <v/>
      </c>
      <c r="T2490" s="221" t="str">
        <f aca="true">IF(B2490="","",IF(ISERROR(MATCH($J2490,SorP!$B$1:$B$6279,0)),"",INDIRECT("'SorP'!$A$"&amp;MATCH($S2490&amp;$J2490,SorP!C:C,0))))</f>
        <v/>
      </c>
      <c r="U2490" s="222"/>
      <c r="V2490" s="223" t="e">
        <f aca="false">IF(C2490="",NA(),IF(OR(C2490="Smelter not listed",C2490="Smelter not yet identified"),MATCH($B2490&amp;$D2490,'Smelter Look-up'!$J:$J,0),MATCH($B2490&amp;$C2490,'Smelter Look-up'!$J:$J,0)))</f>
        <v>#N/A</v>
      </c>
      <c r="X2490" s="179" t="n">
        <f aca="false">IF(AND(C2490="Smelter not listed",OR(LEN(D2490)=0,LEN(E2490)=0)),1,0)</f>
        <v>0</v>
      </c>
      <c r="AB2490" s="224" t="str">
        <f aca="false">B2490&amp;C2490</f>
        <v/>
      </c>
    </row>
    <row r="2491" s="179" customFormat="true" ht="20.25" hidden="false" customHeight="false" outlineLevel="0" collapsed="false">
      <c r="A2491" s="221"/>
      <c r="B2491" s="211" t="str">
        <f aca="false">IF(LEN(A2491)=0,"",INDEX('Smelter Look-up'!$A:$A,MATCH($A2491,'Smelter Look-up'!$E:$E,0)))</f>
        <v/>
      </c>
      <c r="C2491" s="212" t="str">
        <f aca="false">IF(LEN(A2491)=0,"",INDEX('Smelter Look-up'!$C:$C,MATCH($A2491,'Smelter Look-up'!$E:$E,0)))</f>
        <v/>
      </c>
      <c r="D2491" s="213"/>
      <c r="E2491" s="211" t="str">
        <f aca="true">IF(ISERROR($V2491),"",OFFSET('Smelter Look-up'!$D$4,$V2491-4,0)&amp;"")</f>
        <v/>
      </c>
      <c r="F2491" s="214" t="str">
        <f aca="true">IF(ISERROR($V2491),"",OFFSET('Smelter Look-up'!$E$4,$V2491-4,0))</f>
        <v/>
      </c>
      <c r="G2491" s="214" t="str">
        <f aca="true">IF(C2491=$X$4,IF(ISERROR($V2491),"Enter smelter details","RMI"),IF(ISERROR($V2491),"",OFFSET('Smelter Look-up'!$F$4,$V2491-4,0)))</f>
        <v/>
      </c>
      <c r="H2491" s="215" t="str">
        <f aca="true">IF(ISERROR($V2491),"",OFFSET('Smelter Look-up'!$G$4,$V2491-4,0))</f>
        <v/>
      </c>
      <c r="I2491" s="216" t="str">
        <f aca="true">IF(ISERROR($V2491),"",OFFSET('Smelter Look-up'!$H$4,$V2491-4,0))</f>
        <v/>
      </c>
      <c r="J2491" s="216" t="str">
        <f aca="true">IF(ISERROR($V2491),"",OFFSET('Smelter Look-up'!$I$4,$V2491-4,0))</f>
        <v/>
      </c>
      <c r="K2491" s="217"/>
      <c r="L2491" s="217"/>
      <c r="M2491" s="217"/>
      <c r="N2491" s="217"/>
      <c r="O2491" s="217"/>
      <c r="P2491" s="218"/>
      <c r="Q2491" s="219"/>
      <c r="R2491" s="220" t="str">
        <f aca="true">IF(ISERROR($V2491),"",OFFSET('Smelter Look-up'!$C$4,$V2491-4,0)&amp;"")</f>
        <v/>
      </c>
      <c r="S2491" s="221" t="str">
        <f aca="true">IF(B2491="","",IF(ISERROR(MATCH($E2491,CL,0)),"Unknown",INDIRECT("'C'!$A$"&amp;MATCH($E2491,CL,0)+1)))</f>
        <v/>
      </c>
      <c r="T2491" s="221" t="str">
        <f aca="true">IF(B2491="","",IF(ISERROR(MATCH($J2491,SorP!$B$1:$B$6279,0)),"",INDIRECT("'SorP'!$A$"&amp;MATCH($S2491&amp;$J2491,SorP!C:C,0))))</f>
        <v/>
      </c>
      <c r="U2491" s="222"/>
      <c r="V2491" s="223" t="e">
        <f aca="false">IF(C2491="",NA(),IF(OR(C2491="Smelter not listed",C2491="Smelter not yet identified"),MATCH($B2491&amp;$D2491,'Smelter Look-up'!$J:$J,0),MATCH($B2491&amp;$C2491,'Smelter Look-up'!$J:$J,0)))</f>
        <v>#N/A</v>
      </c>
      <c r="X2491" s="179" t="n">
        <f aca="false">IF(AND(C2491="Smelter not listed",OR(LEN(D2491)=0,LEN(E2491)=0)),1,0)</f>
        <v>0</v>
      </c>
      <c r="AB2491" s="224" t="str">
        <f aca="false">B2491&amp;C2491</f>
        <v/>
      </c>
    </row>
    <row r="2492" s="179" customFormat="true" ht="20.25" hidden="false" customHeight="false" outlineLevel="0" collapsed="false">
      <c r="A2492" s="221"/>
      <c r="B2492" s="211" t="str">
        <f aca="false">IF(LEN(A2492)=0,"",INDEX('Smelter Look-up'!$A:$A,MATCH($A2492,'Smelter Look-up'!$E:$E,0)))</f>
        <v/>
      </c>
      <c r="C2492" s="212" t="str">
        <f aca="false">IF(LEN(A2492)=0,"",INDEX('Smelter Look-up'!$C:$C,MATCH($A2492,'Smelter Look-up'!$E:$E,0)))</f>
        <v/>
      </c>
      <c r="D2492" s="213"/>
      <c r="E2492" s="211" t="str">
        <f aca="true">IF(ISERROR($V2492),"",OFFSET('Smelter Look-up'!$D$4,$V2492-4,0)&amp;"")</f>
        <v/>
      </c>
      <c r="F2492" s="214" t="str">
        <f aca="true">IF(ISERROR($V2492),"",OFFSET('Smelter Look-up'!$E$4,$V2492-4,0))</f>
        <v/>
      </c>
      <c r="G2492" s="214" t="str">
        <f aca="true">IF(C2492=$X$4,IF(ISERROR($V2492),"Enter smelter details","RMI"),IF(ISERROR($V2492),"",OFFSET('Smelter Look-up'!$F$4,$V2492-4,0)))</f>
        <v/>
      </c>
      <c r="H2492" s="215" t="str">
        <f aca="true">IF(ISERROR($V2492),"",OFFSET('Smelter Look-up'!$G$4,$V2492-4,0))</f>
        <v/>
      </c>
      <c r="I2492" s="216" t="str">
        <f aca="true">IF(ISERROR($V2492),"",OFFSET('Smelter Look-up'!$H$4,$V2492-4,0))</f>
        <v/>
      </c>
      <c r="J2492" s="216" t="str">
        <f aca="true">IF(ISERROR($V2492),"",OFFSET('Smelter Look-up'!$I$4,$V2492-4,0))</f>
        <v/>
      </c>
      <c r="K2492" s="217"/>
      <c r="L2492" s="217"/>
      <c r="M2492" s="217"/>
      <c r="N2492" s="217"/>
      <c r="O2492" s="217"/>
      <c r="P2492" s="218"/>
      <c r="Q2492" s="219"/>
      <c r="R2492" s="220" t="str">
        <f aca="true">IF(ISERROR($V2492),"",OFFSET('Smelter Look-up'!$C$4,$V2492-4,0)&amp;"")</f>
        <v/>
      </c>
      <c r="S2492" s="221" t="str">
        <f aca="true">IF(B2492="","",IF(ISERROR(MATCH($E2492,CL,0)),"Unknown",INDIRECT("'C'!$A$"&amp;MATCH($E2492,CL,0)+1)))</f>
        <v/>
      </c>
      <c r="T2492" s="221" t="str">
        <f aca="true">IF(B2492="","",IF(ISERROR(MATCH($J2492,SorP!$B$1:$B$6279,0)),"",INDIRECT("'SorP'!$A$"&amp;MATCH($S2492&amp;$J2492,SorP!C:C,0))))</f>
        <v/>
      </c>
      <c r="U2492" s="222"/>
      <c r="V2492" s="223" t="e">
        <f aca="false">IF(C2492="",NA(),IF(OR(C2492="Smelter not listed",C2492="Smelter not yet identified"),MATCH($B2492&amp;$D2492,'Smelter Look-up'!$J:$J,0),MATCH($B2492&amp;$C2492,'Smelter Look-up'!$J:$J,0)))</f>
        <v>#N/A</v>
      </c>
      <c r="X2492" s="179" t="n">
        <f aca="false">IF(AND(C2492="Smelter not listed",OR(LEN(D2492)=0,LEN(E2492)=0)),1,0)</f>
        <v>0</v>
      </c>
      <c r="AB2492" s="224" t="str">
        <f aca="false">B2492&amp;C2492</f>
        <v/>
      </c>
    </row>
    <row r="2493" s="179" customFormat="true" ht="20.25" hidden="false" customHeight="false" outlineLevel="0" collapsed="false">
      <c r="A2493" s="221"/>
      <c r="B2493" s="211" t="str">
        <f aca="false">IF(LEN(A2493)=0,"",INDEX('Smelter Look-up'!$A:$A,MATCH($A2493,'Smelter Look-up'!$E:$E,0)))</f>
        <v/>
      </c>
      <c r="C2493" s="212" t="str">
        <f aca="false">IF(LEN(A2493)=0,"",INDEX('Smelter Look-up'!$C:$C,MATCH($A2493,'Smelter Look-up'!$E:$E,0)))</f>
        <v/>
      </c>
      <c r="D2493" s="213"/>
      <c r="E2493" s="211" t="str">
        <f aca="true">IF(ISERROR($V2493),"",OFFSET('Smelter Look-up'!$D$4,$V2493-4,0)&amp;"")</f>
        <v/>
      </c>
      <c r="F2493" s="214" t="str">
        <f aca="true">IF(ISERROR($V2493),"",OFFSET('Smelter Look-up'!$E$4,$V2493-4,0))</f>
        <v/>
      </c>
      <c r="G2493" s="214" t="str">
        <f aca="true">IF(C2493=$X$4,IF(ISERROR($V2493),"Enter smelter details","RMI"),IF(ISERROR($V2493),"",OFFSET('Smelter Look-up'!$F$4,$V2493-4,0)))</f>
        <v/>
      </c>
      <c r="H2493" s="215" t="str">
        <f aca="true">IF(ISERROR($V2493),"",OFFSET('Smelter Look-up'!$G$4,$V2493-4,0))</f>
        <v/>
      </c>
      <c r="I2493" s="216" t="str">
        <f aca="true">IF(ISERROR($V2493),"",OFFSET('Smelter Look-up'!$H$4,$V2493-4,0))</f>
        <v/>
      </c>
      <c r="J2493" s="216" t="str">
        <f aca="true">IF(ISERROR($V2493),"",OFFSET('Smelter Look-up'!$I$4,$V2493-4,0))</f>
        <v/>
      </c>
      <c r="K2493" s="217"/>
      <c r="L2493" s="217"/>
      <c r="M2493" s="217"/>
      <c r="N2493" s="217"/>
      <c r="O2493" s="217"/>
      <c r="P2493" s="218"/>
      <c r="Q2493" s="219"/>
      <c r="R2493" s="220" t="str">
        <f aca="true">IF(ISERROR($V2493),"",OFFSET('Smelter Look-up'!$C$4,$V2493-4,0)&amp;"")</f>
        <v/>
      </c>
      <c r="S2493" s="221" t="str">
        <f aca="true">IF(B2493="","",IF(ISERROR(MATCH($E2493,CL,0)),"Unknown",INDIRECT("'C'!$A$"&amp;MATCH($E2493,CL,0)+1)))</f>
        <v/>
      </c>
      <c r="T2493" s="221" t="str">
        <f aca="true">IF(B2493="","",IF(ISERROR(MATCH($J2493,SorP!$B$1:$B$6279,0)),"",INDIRECT("'SorP'!$A$"&amp;MATCH($S2493&amp;$J2493,SorP!C:C,0))))</f>
        <v/>
      </c>
      <c r="U2493" s="222"/>
      <c r="V2493" s="223" t="e">
        <f aca="false">IF(C2493="",NA(),IF(OR(C2493="Smelter not listed",C2493="Smelter not yet identified"),MATCH($B2493&amp;$D2493,'Smelter Look-up'!$J:$J,0),MATCH($B2493&amp;$C2493,'Smelter Look-up'!$J:$J,0)))</f>
        <v>#N/A</v>
      </c>
      <c r="AB2493" s="224"/>
    </row>
    <row r="2494" s="179" customFormat="true" ht="20.25" hidden="false" customHeight="false" outlineLevel="0" collapsed="false">
      <c r="A2494" s="221"/>
      <c r="B2494" s="211" t="str">
        <f aca="false">IF(LEN(A2494)=0,"",INDEX('Smelter Look-up'!$A:$A,MATCH($A2494,'Smelter Look-up'!$E:$E,0)))</f>
        <v/>
      </c>
      <c r="C2494" s="212" t="str">
        <f aca="false">IF(LEN(A2494)=0,"",INDEX('Smelter Look-up'!$C:$C,MATCH($A2494,'Smelter Look-up'!$E:$E,0)))</f>
        <v/>
      </c>
      <c r="D2494" s="213"/>
      <c r="E2494" s="211" t="str">
        <f aca="true">IF(ISERROR($V2494),"",OFFSET('Smelter Look-up'!$D$4,$V2494-4,0)&amp;"")</f>
        <v/>
      </c>
      <c r="F2494" s="214" t="str">
        <f aca="true">IF(ISERROR($V2494),"",OFFSET('Smelter Look-up'!$E$4,$V2494-4,0))</f>
        <v/>
      </c>
      <c r="G2494" s="214" t="str">
        <f aca="true">IF(C2494=$X$4,IF(ISERROR($V2494),"Enter smelter details","RMI"),IF(ISERROR($V2494),"",OFFSET('Smelter Look-up'!$F$4,$V2494-4,0)))</f>
        <v/>
      </c>
      <c r="H2494" s="215" t="str">
        <f aca="true">IF(ISERROR($V2494),"",OFFSET('Smelter Look-up'!$G$4,$V2494-4,0))</f>
        <v/>
      </c>
      <c r="I2494" s="216" t="str">
        <f aca="true">IF(ISERROR($V2494),"",OFFSET('Smelter Look-up'!$H$4,$V2494-4,0))</f>
        <v/>
      </c>
      <c r="J2494" s="216" t="str">
        <f aca="true">IF(ISERROR($V2494),"",OFFSET('Smelter Look-up'!$I$4,$V2494-4,0))</f>
        <v/>
      </c>
      <c r="K2494" s="217"/>
      <c r="L2494" s="217"/>
      <c r="M2494" s="217"/>
      <c r="N2494" s="217"/>
      <c r="O2494" s="217"/>
      <c r="P2494" s="218"/>
      <c r="Q2494" s="219"/>
      <c r="R2494" s="220" t="str">
        <f aca="true">IF(ISERROR($V2494),"",OFFSET('Smelter Look-up'!$C$4,$V2494-4,0)&amp;"")</f>
        <v/>
      </c>
      <c r="S2494" s="221" t="str">
        <f aca="true">IF(B2494="","",IF(ISERROR(MATCH($E2494,CL,0)),"Unknown",INDIRECT("'C'!$A$"&amp;MATCH($E2494,CL,0)+1)))</f>
        <v/>
      </c>
      <c r="T2494" s="221" t="str">
        <f aca="true">IF(B2494="","",IF(ISERROR(MATCH($J2494,SorP!$B$1:$B$6279,0)),"",INDIRECT("'SorP'!$A$"&amp;MATCH($S2494&amp;$J2494,SorP!C:C,0))))</f>
        <v/>
      </c>
      <c r="U2494" s="222"/>
      <c r="V2494" s="223" t="e">
        <f aca="false">IF(C2494="",NA(),IF(OR(C2494="Smelter not listed",C2494="Smelter not yet identified"),MATCH($B2494&amp;$D2494,'Smelter Look-up'!$J:$J,0),MATCH($B2494&amp;$C2494,'Smelter Look-up'!$J:$J,0)))</f>
        <v>#N/A</v>
      </c>
      <c r="AB2494" s="224"/>
    </row>
    <row r="2495" s="179" customFormat="true" ht="20.25" hidden="false" customHeight="false" outlineLevel="0" collapsed="false">
      <c r="A2495" s="221"/>
      <c r="B2495" s="211" t="str">
        <f aca="false">IF(LEN(A2495)=0,"",INDEX('Smelter Look-up'!$A:$A,MATCH($A2495,'Smelter Look-up'!$E:$E,0)))</f>
        <v/>
      </c>
      <c r="C2495" s="212" t="str">
        <f aca="false">IF(LEN(A2495)=0,"",INDEX('Smelter Look-up'!$C:$C,MATCH($A2495,'Smelter Look-up'!$E:$E,0)))</f>
        <v/>
      </c>
      <c r="D2495" s="213"/>
      <c r="E2495" s="211" t="str">
        <f aca="true">IF(ISERROR($V2495),"",OFFSET('Smelter Look-up'!$D$4,$V2495-4,0)&amp;"")</f>
        <v/>
      </c>
      <c r="F2495" s="214" t="str">
        <f aca="true">IF(ISERROR($V2495),"",OFFSET('Smelter Look-up'!$E$4,$V2495-4,0))</f>
        <v/>
      </c>
      <c r="G2495" s="214" t="str">
        <f aca="true">IF(C2495=$X$4,IF(ISERROR($V2495),"Enter smelter details","RMI"),IF(ISERROR($V2495),"",OFFSET('Smelter Look-up'!$F$4,$V2495-4,0)))</f>
        <v/>
      </c>
      <c r="H2495" s="215" t="str">
        <f aca="true">IF(ISERROR($V2495),"",OFFSET('Smelter Look-up'!$G$4,$V2495-4,0))</f>
        <v/>
      </c>
      <c r="I2495" s="216" t="str">
        <f aca="true">IF(ISERROR($V2495),"",OFFSET('Smelter Look-up'!$H$4,$V2495-4,0))</f>
        <v/>
      </c>
      <c r="J2495" s="216" t="str">
        <f aca="true">IF(ISERROR($V2495),"",OFFSET('Smelter Look-up'!$I$4,$V2495-4,0))</f>
        <v/>
      </c>
      <c r="K2495" s="217"/>
      <c r="L2495" s="217"/>
      <c r="M2495" s="217"/>
      <c r="N2495" s="217"/>
      <c r="O2495" s="217"/>
      <c r="P2495" s="218"/>
      <c r="Q2495" s="219"/>
      <c r="R2495" s="220" t="str">
        <f aca="true">IF(ISERROR($V2495),"",OFFSET('Smelter Look-up'!$C$4,$V2495-4,0)&amp;"")</f>
        <v/>
      </c>
      <c r="S2495" s="221" t="str">
        <f aca="true">IF(B2495="","",IF(ISERROR(MATCH($E2495,CL,0)),"Unknown",INDIRECT("'C'!$A$"&amp;MATCH($E2495,CL,0)+1)))</f>
        <v/>
      </c>
      <c r="T2495" s="221" t="str">
        <f aca="true">IF(B2495="","",IF(ISERROR(MATCH($J2495,SorP!$B$1:$B$6279,0)),"",INDIRECT("'SorP'!$A$"&amp;MATCH($S2495&amp;$J2495,SorP!C:C,0))))</f>
        <v/>
      </c>
      <c r="U2495" s="222"/>
      <c r="V2495" s="223" t="e">
        <f aca="false">IF(C2495="",NA(),IF(OR(C2495="Smelter not listed",C2495="Smelter not yet identified"),MATCH($B2495&amp;$D2495,'Smelter Look-up'!$J:$J,0),MATCH($B2495&amp;$C2495,'Smelter Look-up'!$J:$J,0)))</f>
        <v>#N/A</v>
      </c>
      <c r="AB2495" s="224"/>
    </row>
    <row r="2496" s="179" customFormat="true" ht="20.25" hidden="false" customHeight="false" outlineLevel="0" collapsed="false">
      <c r="A2496" s="221"/>
      <c r="B2496" s="211" t="str">
        <f aca="false">IF(LEN(A2496)=0,"",INDEX('Smelter Look-up'!$A:$A,MATCH($A2496,'Smelter Look-up'!$E:$E,0)))</f>
        <v/>
      </c>
      <c r="C2496" s="212" t="str">
        <f aca="false">IF(LEN(A2496)=0,"",INDEX('Smelter Look-up'!$C:$C,MATCH($A2496,'Smelter Look-up'!$E:$E,0)))</f>
        <v/>
      </c>
      <c r="D2496" s="213"/>
      <c r="E2496" s="211" t="str">
        <f aca="true">IF(ISERROR($V2496),"",OFFSET('Smelter Look-up'!$D$4,$V2496-4,0)&amp;"")</f>
        <v/>
      </c>
      <c r="F2496" s="214" t="str">
        <f aca="true">IF(ISERROR($V2496),"",OFFSET('Smelter Look-up'!$E$4,$V2496-4,0))</f>
        <v/>
      </c>
      <c r="G2496" s="214" t="str">
        <f aca="true">IF(C2496=$X$4,IF(ISERROR($V2496),"Enter smelter details","RMI"),IF(ISERROR($V2496),"",OFFSET('Smelter Look-up'!$F$4,$V2496-4,0)))</f>
        <v/>
      </c>
      <c r="H2496" s="215" t="str">
        <f aca="true">IF(ISERROR($V2496),"",OFFSET('Smelter Look-up'!$G$4,$V2496-4,0))</f>
        <v/>
      </c>
      <c r="I2496" s="216" t="str">
        <f aca="true">IF(ISERROR($V2496),"",OFFSET('Smelter Look-up'!$H$4,$V2496-4,0))</f>
        <v/>
      </c>
      <c r="J2496" s="216" t="str">
        <f aca="true">IF(ISERROR($V2496),"",OFFSET('Smelter Look-up'!$I$4,$V2496-4,0))</f>
        <v/>
      </c>
      <c r="K2496" s="217"/>
      <c r="L2496" s="217"/>
      <c r="M2496" s="217"/>
      <c r="N2496" s="217"/>
      <c r="O2496" s="217"/>
      <c r="P2496" s="218"/>
      <c r="Q2496" s="219"/>
      <c r="R2496" s="220" t="str">
        <f aca="true">IF(ISERROR($V2496),"",OFFSET('Smelter Look-up'!$C$4,$V2496-4,0)&amp;"")</f>
        <v/>
      </c>
      <c r="S2496" s="221" t="str">
        <f aca="true">IF(B2496="","",IF(ISERROR(MATCH($E2496,CL,0)),"Unknown",INDIRECT("'C'!$A$"&amp;MATCH($E2496,CL,0)+1)))</f>
        <v/>
      </c>
      <c r="T2496" s="221" t="str">
        <f aca="true">IF(B2496="","",IF(ISERROR(MATCH($J2496,SorP!$B$1:$B$6279,0)),"",INDIRECT("'SorP'!$A$"&amp;MATCH($S2496&amp;$J2496,SorP!C:C,0))))</f>
        <v/>
      </c>
      <c r="U2496" s="222"/>
      <c r="V2496" s="223" t="e">
        <f aca="false">IF(C2496="",NA(),IF(OR(C2496="Smelter not listed",C2496="Smelter not yet identified"),MATCH($B2496&amp;$D2496,'Smelter Look-up'!$J:$J,0),MATCH($B2496&amp;$C2496,'Smelter Look-up'!$J:$J,0)))</f>
        <v>#N/A</v>
      </c>
      <c r="AB2496" s="224"/>
    </row>
    <row r="2497" s="179" customFormat="true" ht="20.25" hidden="false" customHeight="false" outlineLevel="0" collapsed="false">
      <c r="A2497" s="221"/>
      <c r="B2497" s="211" t="str">
        <f aca="false">IF(LEN(A2497)=0,"",INDEX('Smelter Look-up'!$A:$A,MATCH($A2497,'Smelter Look-up'!$E:$E,0)))</f>
        <v/>
      </c>
      <c r="C2497" s="212" t="str">
        <f aca="false">IF(LEN(A2497)=0,"",INDEX('Smelter Look-up'!$C:$C,MATCH($A2497,'Smelter Look-up'!$E:$E,0)))</f>
        <v/>
      </c>
      <c r="D2497" s="213"/>
      <c r="E2497" s="211" t="str">
        <f aca="true">IF(ISERROR($V2497),"",OFFSET('Smelter Look-up'!$D$4,$V2497-4,0)&amp;"")</f>
        <v/>
      </c>
      <c r="F2497" s="214" t="str">
        <f aca="true">IF(ISERROR($V2497),"",OFFSET('Smelter Look-up'!$E$4,$V2497-4,0))</f>
        <v/>
      </c>
      <c r="G2497" s="214" t="str">
        <f aca="true">IF(C2497=$X$4,IF(ISERROR($V2497),"Enter smelter details","RMI"),IF(ISERROR($V2497),"",OFFSET('Smelter Look-up'!$F$4,$V2497-4,0)))</f>
        <v/>
      </c>
      <c r="H2497" s="215" t="str">
        <f aca="true">IF(ISERROR($V2497),"",OFFSET('Smelter Look-up'!$G$4,$V2497-4,0))</f>
        <v/>
      </c>
      <c r="I2497" s="216" t="str">
        <f aca="true">IF(ISERROR($V2497),"",OFFSET('Smelter Look-up'!$H$4,$V2497-4,0))</f>
        <v/>
      </c>
      <c r="J2497" s="216" t="str">
        <f aca="true">IF(ISERROR($V2497),"",OFFSET('Smelter Look-up'!$I$4,$V2497-4,0))</f>
        <v/>
      </c>
      <c r="K2497" s="217"/>
      <c r="L2497" s="217"/>
      <c r="M2497" s="217"/>
      <c r="N2497" s="217"/>
      <c r="O2497" s="217"/>
      <c r="P2497" s="218"/>
      <c r="Q2497" s="219"/>
      <c r="R2497" s="220" t="str">
        <f aca="true">IF(ISERROR($V2497),"",OFFSET('Smelter Look-up'!$C$4,$V2497-4,0)&amp;"")</f>
        <v/>
      </c>
      <c r="S2497" s="221" t="str">
        <f aca="true">IF(B2497="","",IF(ISERROR(MATCH($E2497,CL,0)),"Unknown",INDIRECT("'C'!$A$"&amp;MATCH($E2497,CL,0)+1)))</f>
        <v/>
      </c>
      <c r="T2497" s="221" t="str">
        <f aca="true">IF(B2497="","",IF(ISERROR(MATCH($J2497,SorP!$B$1:$B$6279,0)),"",INDIRECT("'SorP'!$A$"&amp;MATCH($S2497&amp;$J2497,SorP!C:C,0))))</f>
        <v/>
      </c>
      <c r="U2497" s="222"/>
      <c r="V2497" s="223" t="e">
        <f aca="false">IF(C2497="",NA(),IF(OR(C2497="Smelter not listed",C2497="Smelter not yet identified"),MATCH($B2497&amp;$D2497,'Smelter Look-up'!$J:$J,0),MATCH($B2497&amp;$C2497,'Smelter Look-up'!$J:$J,0)))</f>
        <v>#N/A</v>
      </c>
      <c r="AB2497" s="224"/>
    </row>
    <row r="2498" s="179" customFormat="true" ht="20.25" hidden="false" customHeight="false" outlineLevel="0" collapsed="false">
      <c r="A2498" s="221"/>
      <c r="B2498" s="211" t="str">
        <f aca="false">IF(LEN(A2498)=0,"",INDEX('Smelter Look-up'!$A:$A,MATCH($A2498,'Smelter Look-up'!$E:$E,0)))</f>
        <v/>
      </c>
      <c r="C2498" s="212" t="str">
        <f aca="false">IF(LEN(A2498)=0,"",INDEX('Smelter Look-up'!$C:$C,MATCH($A2498,'Smelter Look-up'!$E:$E,0)))</f>
        <v/>
      </c>
      <c r="D2498" s="213"/>
      <c r="E2498" s="211" t="str">
        <f aca="true">IF(ISERROR($V2498),"",OFFSET('Smelter Look-up'!$D$4,$V2498-4,0)&amp;"")</f>
        <v/>
      </c>
      <c r="F2498" s="214" t="str">
        <f aca="true">IF(ISERROR($V2498),"",OFFSET('Smelter Look-up'!$E$4,$V2498-4,0))</f>
        <v/>
      </c>
      <c r="G2498" s="214" t="str">
        <f aca="true">IF(C2498=$X$4,IF(ISERROR($V2498),"Enter smelter details","RMI"),IF(ISERROR($V2498),"",OFFSET('Smelter Look-up'!$F$4,$V2498-4,0)))</f>
        <v/>
      </c>
      <c r="H2498" s="215" t="str">
        <f aca="true">IF(ISERROR($V2498),"",OFFSET('Smelter Look-up'!$G$4,$V2498-4,0))</f>
        <v/>
      </c>
      <c r="I2498" s="216" t="str">
        <f aca="true">IF(ISERROR($V2498),"",OFFSET('Smelter Look-up'!$H$4,$V2498-4,0))</f>
        <v/>
      </c>
      <c r="J2498" s="216" t="str">
        <f aca="true">IF(ISERROR($V2498),"",OFFSET('Smelter Look-up'!$I$4,$V2498-4,0))</f>
        <v/>
      </c>
      <c r="K2498" s="217"/>
      <c r="L2498" s="217"/>
      <c r="M2498" s="217"/>
      <c r="N2498" s="217"/>
      <c r="O2498" s="217"/>
      <c r="P2498" s="218"/>
      <c r="Q2498" s="219"/>
      <c r="R2498" s="220" t="str">
        <f aca="true">IF(ISERROR($V2498),"",OFFSET('Smelter Look-up'!$C$4,$V2498-4,0)&amp;"")</f>
        <v/>
      </c>
      <c r="S2498" s="221" t="str">
        <f aca="true">IF(B2498="","",IF(ISERROR(MATCH($E2498,CL,0)),"Unknown",INDIRECT("'C'!$A$"&amp;MATCH($E2498,CL,0)+1)))</f>
        <v/>
      </c>
      <c r="T2498" s="221" t="str">
        <f aca="true">IF(B2498="","",IF(ISERROR(MATCH($J2498,SorP!$B$1:$B$6279,0)),"",INDIRECT("'SorP'!$A$"&amp;MATCH($S2498&amp;$J2498,SorP!C:C,0))))</f>
        <v/>
      </c>
      <c r="U2498" s="222"/>
      <c r="V2498" s="223" t="e">
        <f aca="false">IF(C2498="",NA(),IF(OR(C2498="Smelter not listed",C2498="Smelter not yet identified"),MATCH($B2498&amp;$D2498,'Smelter Look-up'!$J:$J,0),MATCH($B2498&amp;$C2498,'Smelter Look-up'!$J:$J,0)))</f>
        <v>#N/A</v>
      </c>
      <c r="AB2498" s="224"/>
    </row>
    <row r="2499" s="179" customFormat="true" ht="20.25" hidden="false" customHeight="false" outlineLevel="0" collapsed="false">
      <c r="A2499" s="221"/>
      <c r="B2499" s="211" t="str">
        <f aca="false">IF(LEN(A2499)=0,"",INDEX('Smelter Look-up'!$A:$A,MATCH($A2499,'Smelter Look-up'!$E:$E,0)))</f>
        <v/>
      </c>
      <c r="C2499" s="212" t="str">
        <f aca="false">IF(LEN(A2499)=0,"",INDEX('Smelter Look-up'!$C:$C,MATCH($A2499,'Smelter Look-up'!$E:$E,0)))</f>
        <v/>
      </c>
      <c r="D2499" s="213"/>
      <c r="E2499" s="211" t="str">
        <f aca="true">IF(ISERROR($V2499),"",OFFSET('Smelter Look-up'!$D$4,$V2499-4,0)&amp;"")</f>
        <v/>
      </c>
      <c r="F2499" s="214" t="str">
        <f aca="true">IF(ISERROR($V2499),"",OFFSET('Smelter Look-up'!$E$4,$V2499-4,0))</f>
        <v/>
      </c>
      <c r="G2499" s="214" t="str">
        <f aca="true">IF(C2499=$X$4,IF(ISERROR($V2499),"Enter smelter details","RMI"),IF(ISERROR($V2499),"",OFFSET('Smelter Look-up'!$F$4,$V2499-4,0)))</f>
        <v/>
      </c>
      <c r="H2499" s="215" t="str">
        <f aca="true">IF(ISERROR($V2499),"",OFFSET('Smelter Look-up'!$G$4,$V2499-4,0))</f>
        <v/>
      </c>
      <c r="I2499" s="216" t="str">
        <f aca="true">IF(ISERROR($V2499),"",OFFSET('Smelter Look-up'!$H$4,$V2499-4,0))</f>
        <v/>
      </c>
      <c r="J2499" s="216" t="str">
        <f aca="true">IF(ISERROR($V2499),"",OFFSET('Smelter Look-up'!$I$4,$V2499-4,0))</f>
        <v/>
      </c>
      <c r="K2499" s="217"/>
      <c r="L2499" s="217"/>
      <c r="M2499" s="217"/>
      <c r="N2499" s="217"/>
      <c r="O2499" s="217"/>
      <c r="P2499" s="218"/>
      <c r="Q2499" s="219"/>
      <c r="R2499" s="220" t="str">
        <f aca="true">IF(ISERROR($V2499),"",OFFSET('Smelter Look-up'!$C$4,$V2499-4,0)&amp;"")</f>
        <v/>
      </c>
      <c r="S2499" s="221" t="str">
        <f aca="true">IF(B2499="","",IF(ISERROR(MATCH($E2499,CL,0)),"Unknown",INDIRECT("'C'!$A$"&amp;MATCH($E2499,CL,0)+1)))</f>
        <v/>
      </c>
      <c r="T2499" s="221" t="str">
        <f aca="true">IF(B2499="","",IF(ISERROR(MATCH($J2499,SorP!$B$1:$B$6279,0)),"",INDIRECT("'SorP'!$A$"&amp;MATCH($S2499&amp;$J2499,SorP!C:C,0))))</f>
        <v/>
      </c>
      <c r="U2499" s="222"/>
      <c r="V2499" s="223" t="e">
        <f aca="false">IF(C2499="",NA(),IF(OR(C2499="Smelter not listed",C2499="Smelter not yet identified"),MATCH($B2499&amp;$D2499,'Smelter Look-up'!$J:$J,0),MATCH($B2499&amp;$C2499,'Smelter Look-up'!$J:$J,0)))</f>
        <v>#N/A</v>
      </c>
      <c r="AB2499" s="224"/>
    </row>
    <row r="2500" s="179" customFormat="true" ht="20.25" hidden="false" customHeight="false" outlineLevel="0" collapsed="false">
      <c r="A2500" s="221"/>
      <c r="B2500" s="211" t="str">
        <f aca="false">IF(LEN(A2500)=0,"",INDEX('Smelter Look-up'!$A:$A,MATCH($A2500,'Smelter Look-up'!$E:$E,0)))</f>
        <v/>
      </c>
      <c r="C2500" s="212" t="str">
        <f aca="false">IF(LEN(A2500)=0,"",INDEX('Smelter Look-up'!$C:$C,MATCH($A2500,'Smelter Look-up'!$E:$E,0)))</f>
        <v/>
      </c>
      <c r="D2500" s="213"/>
      <c r="E2500" s="211" t="str">
        <f aca="true">IF(ISERROR($V2500),"",OFFSET('Smelter Look-up'!$D$4,$V2500-4,0)&amp;"")</f>
        <v/>
      </c>
      <c r="F2500" s="214" t="str">
        <f aca="true">IF(ISERROR($V2500),"",OFFSET('Smelter Look-up'!$E$4,$V2500-4,0))</f>
        <v/>
      </c>
      <c r="G2500" s="214" t="str">
        <f aca="true">IF(C2500=$X$4,IF(ISERROR($V2500),"Enter smelter details","RMI"),IF(ISERROR($V2500),"",OFFSET('Smelter Look-up'!$F$4,$V2500-4,0)))</f>
        <v/>
      </c>
      <c r="H2500" s="215" t="str">
        <f aca="true">IF(ISERROR($V2500),"",OFFSET('Smelter Look-up'!$G$4,$V2500-4,0))</f>
        <v/>
      </c>
      <c r="I2500" s="216" t="str">
        <f aca="true">IF(ISERROR($V2500),"",OFFSET('Smelter Look-up'!$H$4,$V2500-4,0))</f>
        <v/>
      </c>
      <c r="J2500" s="216" t="str">
        <f aca="true">IF(ISERROR($V2500),"",OFFSET('Smelter Look-up'!$I$4,$V2500-4,0))</f>
        <v/>
      </c>
      <c r="K2500" s="217"/>
      <c r="L2500" s="217"/>
      <c r="M2500" s="217"/>
      <c r="N2500" s="217"/>
      <c r="O2500" s="217"/>
      <c r="P2500" s="218"/>
      <c r="Q2500" s="219"/>
      <c r="R2500" s="220" t="str">
        <f aca="true">IF(ISERROR($V2500),"",OFFSET('Smelter Look-up'!$C$4,$V2500-4,0)&amp;"")</f>
        <v/>
      </c>
      <c r="S2500" s="221" t="str">
        <f aca="true">IF(B2500="","",IF(ISERROR(MATCH($E2500,CL,0)),"Unknown",INDIRECT("'C'!$A$"&amp;MATCH($E2500,CL,0)+1)))</f>
        <v/>
      </c>
      <c r="T2500" s="221" t="str">
        <f aca="true">IF(B2500="","",IF(ISERROR(MATCH($J2500,SorP!$B$1:$B$6279,0)),"",INDIRECT("'SorP'!$A$"&amp;MATCH($S2500&amp;$J2500,SorP!C:C,0))))</f>
        <v/>
      </c>
      <c r="U2500" s="222"/>
      <c r="V2500" s="223" t="e">
        <f aca="false">IF(C2500="",NA(),IF(OR(C2500="Smelter not listed",C2500="Smelter not yet identified"),MATCH($B2500&amp;$D2500,'Smelter Look-up'!$J:$J,0),MATCH($B2500&amp;$C2500,'Smelter Look-up'!$J:$J,0)))</f>
        <v>#N/A</v>
      </c>
      <c r="AB2500" s="224"/>
    </row>
    <row r="2501" s="179" customFormat="true" ht="20.25" hidden="false" customHeight="false" outlineLevel="0" collapsed="false">
      <c r="A2501" s="221"/>
      <c r="B2501" s="211" t="str">
        <f aca="false">IF(LEN(A2501)=0,"",INDEX('Smelter Look-up'!$A:$A,MATCH($A2501,'Smelter Look-up'!$E:$E,0)))</f>
        <v/>
      </c>
      <c r="C2501" s="212" t="str">
        <f aca="false">IF(LEN(A2501)=0,"",INDEX('Smelter Look-up'!$C:$C,MATCH($A2501,'Smelter Look-up'!$E:$E,0)))</f>
        <v/>
      </c>
      <c r="D2501" s="213"/>
      <c r="E2501" s="211" t="str">
        <f aca="true">IF(ISERROR($V2501),"",OFFSET('Smelter Look-up'!$D$4,$V2501-4,0)&amp;"")</f>
        <v/>
      </c>
      <c r="F2501" s="214" t="str">
        <f aca="true">IF(ISERROR($V2501),"",OFFSET('Smelter Look-up'!$E$4,$V2501-4,0))</f>
        <v/>
      </c>
      <c r="G2501" s="214" t="str">
        <f aca="true">IF(C2501=$X$4,IF(ISERROR($V2501),"Enter smelter details","RMI"),IF(ISERROR($V2501),"",OFFSET('Smelter Look-up'!$F$4,$V2501-4,0)))</f>
        <v/>
      </c>
      <c r="H2501" s="215" t="str">
        <f aca="true">IF(ISERROR($V2501),"",OFFSET('Smelter Look-up'!$G$4,$V2501-4,0))</f>
        <v/>
      </c>
      <c r="I2501" s="216" t="str">
        <f aca="true">IF(ISERROR($V2501),"",OFFSET('Smelter Look-up'!$H$4,$V2501-4,0))</f>
        <v/>
      </c>
      <c r="J2501" s="216" t="str">
        <f aca="true">IF(ISERROR($V2501),"",OFFSET('Smelter Look-up'!$I$4,$V2501-4,0))</f>
        <v/>
      </c>
      <c r="K2501" s="217"/>
      <c r="L2501" s="217"/>
      <c r="M2501" s="217"/>
      <c r="N2501" s="217"/>
      <c r="O2501" s="217"/>
      <c r="P2501" s="218"/>
      <c r="Q2501" s="219"/>
      <c r="R2501" s="220" t="str">
        <f aca="true">IF(ISERROR($V2501),"",OFFSET('Smelter Look-up'!$C$4,$V2501-4,0)&amp;"")</f>
        <v/>
      </c>
      <c r="S2501" s="221" t="str">
        <f aca="true">IF(B2501="","",IF(ISERROR(MATCH($E2501,CL,0)),"Unknown",INDIRECT("'C'!$A$"&amp;MATCH($E2501,CL,0)+1)))</f>
        <v/>
      </c>
      <c r="T2501" s="221" t="str">
        <f aca="true">IF(B2501="","",IF(ISERROR(MATCH($J2501,SorP!$B$1:$B$6279,0)),"",INDIRECT("'SorP'!$A$"&amp;MATCH($S2501&amp;$J2501,SorP!C:C,0))))</f>
        <v/>
      </c>
      <c r="U2501" s="222"/>
      <c r="V2501" s="223" t="e">
        <f aca="false">IF(C2501="",NA(),IF(OR(C2501="Smelter not listed",C2501="Smelter not yet identified"),MATCH($B2501&amp;$D2501,'Smelter Look-up'!$J:$J,0),MATCH($B2501&amp;$C2501,'Smelter Look-up'!$J:$J,0)))</f>
        <v>#N/A</v>
      </c>
      <c r="AB2501" s="224"/>
    </row>
    <row r="2502" s="179" customFormat="true" ht="20.25" hidden="false" customHeight="false" outlineLevel="0" collapsed="false">
      <c r="A2502" s="221"/>
      <c r="B2502" s="211" t="str">
        <f aca="false">IF(LEN(A2502)=0,"",INDEX('Smelter Look-up'!$A:$A,MATCH($A2502,'Smelter Look-up'!$E:$E,0)))</f>
        <v/>
      </c>
      <c r="C2502" s="212" t="str">
        <f aca="false">IF(LEN(A2502)=0,"",INDEX('Smelter Look-up'!$C:$C,MATCH($A2502,'Smelter Look-up'!$E:$E,0)))</f>
        <v/>
      </c>
      <c r="D2502" s="213"/>
      <c r="E2502" s="211" t="str">
        <f aca="true">IF(ISERROR($V2502),"",OFFSET('Smelter Look-up'!$D$4,$V2502-4,0)&amp;"")</f>
        <v/>
      </c>
      <c r="F2502" s="214" t="str">
        <f aca="true">IF(ISERROR($V2502),"",OFFSET('Smelter Look-up'!$E$4,$V2502-4,0))</f>
        <v/>
      </c>
      <c r="G2502" s="214" t="str">
        <f aca="true">IF(C2502=$X$4,IF(ISERROR($V2502),"Enter smelter details","RMI"),IF(ISERROR($V2502),"",OFFSET('Smelter Look-up'!$F$4,$V2502-4,0)))</f>
        <v/>
      </c>
      <c r="H2502" s="215" t="str">
        <f aca="true">IF(ISERROR($V2502),"",OFFSET('Smelter Look-up'!$G$4,$V2502-4,0))</f>
        <v/>
      </c>
      <c r="I2502" s="216" t="str">
        <f aca="true">IF(ISERROR($V2502),"",OFFSET('Smelter Look-up'!$H$4,$V2502-4,0))</f>
        <v/>
      </c>
      <c r="J2502" s="216" t="str">
        <f aca="true">IF(ISERROR($V2502),"",OFFSET('Smelter Look-up'!$I$4,$V2502-4,0))</f>
        <v/>
      </c>
      <c r="K2502" s="217"/>
      <c r="L2502" s="217"/>
      <c r="M2502" s="217"/>
      <c r="N2502" s="217"/>
      <c r="O2502" s="217"/>
      <c r="P2502" s="218"/>
      <c r="Q2502" s="219"/>
      <c r="R2502" s="220" t="str">
        <f aca="true">IF(ISERROR($V2502),"",OFFSET('Smelter Look-up'!$C$4,$V2502-4,0)&amp;"")</f>
        <v/>
      </c>
      <c r="S2502" s="221" t="str">
        <f aca="true">IF(B2502="","",IF(ISERROR(MATCH($E2502,CL,0)),"Unknown",INDIRECT("'C'!$A$"&amp;MATCH($E2502,CL,0)+1)))</f>
        <v/>
      </c>
      <c r="T2502" s="221" t="str">
        <f aca="true">IF(B2502="","",IF(ISERROR(MATCH($J2502,SorP!$B$1:$B$6279,0)),"",INDIRECT("'SorP'!$A$"&amp;MATCH($S2502&amp;$J2502,SorP!C:C,0))))</f>
        <v/>
      </c>
      <c r="U2502" s="222"/>
      <c r="V2502" s="223" t="e">
        <f aca="false">IF(C2502="",NA(),IF(OR(C2502="Smelter not listed",C2502="Smelter not yet identified"),MATCH($B2502&amp;$D2502,'Smelter Look-up'!$J:$J,0),MATCH($B2502&amp;$C2502,'Smelter Look-up'!$J:$J,0)))</f>
        <v>#N/A</v>
      </c>
      <c r="AB2502" s="224"/>
    </row>
    <row r="2503" s="179" customFormat="true" ht="20.25" hidden="false" customHeight="false" outlineLevel="0" collapsed="false">
      <c r="A2503" s="221"/>
      <c r="B2503" s="211" t="str">
        <f aca="false">IF(LEN(A2503)=0,"",INDEX('Smelter Look-up'!$A:$A,MATCH($A2503,'Smelter Look-up'!$E:$E,0)))</f>
        <v/>
      </c>
      <c r="C2503" s="212" t="str">
        <f aca="false">IF(LEN(A2503)=0,"",INDEX('Smelter Look-up'!$C:$C,MATCH($A2503,'Smelter Look-up'!$E:$E,0)))</f>
        <v/>
      </c>
      <c r="D2503" s="213"/>
      <c r="E2503" s="211" t="str">
        <f aca="true">IF(ISERROR($V2503),"",OFFSET('Smelter Look-up'!$D$4,$V2503-4,0)&amp;"")</f>
        <v/>
      </c>
      <c r="F2503" s="214" t="str">
        <f aca="true">IF(ISERROR($V2503),"",OFFSET('Smelter Look-up'!$E$4,$V2503-4,0))</f>
        <v/>
      </c>
      <c r="G2503" s="214" t="str">
        <f aca="true">IF(C2503=$X$4,IF(ISERROR($V2503),"Enter smelter details","RMI"),IF(ISERROR($V2503),"",OFFSET('Smelter Look-up'!$F$4,$V2503-4,0)))</f>
        <v/>
      </c>
      <c r="H2503" s="215" t="str">
        <f aca="true">IF(ISERROR($V2503),"",OFFSET('Smelter Look-up'!$G$4,$V2503-4,0))</f>
        <v/>
      </c>
      <c r="I2503" s="216" t="str">
        <f aca="true">IF(ISERROR($V2503),"",OFFSET('Smelter Look-up'!$H$4,$V2503-4,0))</f>
        <v/>
      </c>
      <c r="J2503" s="216" t="str">
        <f aca="true">IF(ISERROR($V2503),"",OFFSET('Smelter Look-up'!$I$4,$V2503-4,0))</f>
        <v/>
      </c>
      <c r="K2503" s="217"/>
      <c r="L2503" s="217"/>
      <c r="M2503" s="217"/>
      <c r="N2503" s="217"/>
      <c r="O2503" s="217"/>
      <c r="P2503" s="218"/>
      <c r="Q2503" s="219"/>
      <c r="R2503" s="220" t="str">
        <f aca="true">IF(ISERROR($V2503),"",OFFSET('Smelter Look-up'!$C$4,$V2503-4,0)&amp;"")</f>
        <v/>
      </c>
      <c r="S2503" s="221" t="str">
        <f aca="true">IF(B2503="","",IF(ISERROR(MATCH($E2503,CL,0)),"Unknown",INDIRECT("'C'!$A$"&amp;MATCH($E2503,CL,0)+1)))</f>
        <v/>
      </c>
      <c r="T2503" s="221" t="str">
        <f aca="true">IF(B2503="","",IF(ISERROR(MATCH($J2503,SorP!$B$1:$B$6279,0)),"",INDIRECT("'SorP'!$A$"&amp;MATCH($S2503&amp;$J2503,SorP!C:C,0))))</f>
        <v/>
      </c>
      <c r="U2503" s="222"/>
      <c r="V2503" s="223" t="e">
        <f aca="false">IF(C2503="",NA(),IF(OR(C2503="Smelter not listed",C2503="Smelter not yet identified"),MATCH($B2503&amp;$D2503,'Smelter Look-up'!$J:$J,0),MATCH($B2503&amp;$C2503,'Smelter Look-up'!$J:$J,0)))</f>
        <v>#N/A</v>
      </c>
      <c r="AB2503" s="224"/>
    </row>
    <row r="2504" s="179" customFormat="true" ht="20.25" hidden="false" customHeight="false" outlineLevel="0" collapsed="false">
      <c r="A2504" s="221"/>
      <c r="B2504" s="225" t="str">
        <f aca="false">IF(LEN(A2504)=0,"",INDEX('Smelter Look-up'!$A:$A,MATCH($A2504,'Smelter Look-up'!$E:$E,0)))</f>
        <v/>
      </c>
      <c r="C2504" s="212" t="str">
        <f aca="false">IF(LEN(A2504)=0,"",INDEX('Smelter Look-up'!$C:$C,MATCH($A2504,'Smelter Look-up'!$E:$E,0)))</f>
        <v/>
      </c>
      <c r="D2504" s="226"/>
      <c r="E2504" s="225" t="str">
        <f aca="true">IF(ISERROR($V2504),"",OFFSET('Smelter Look-up'!$D$4,$V2504-4,0)&amp;"")</f>
        <v/>
      </c>
      <c r="F2504" s="225" t="str">
        <f aca="true">IF(ISERROR($V2504),"",OFFSET('Smelter Look-up'!$E$4,$V2504-4,0))</f>
        <v/>
      </c>
      <c r="G2504" s="225" t="str">
        <f aca="true">IF(C2504=$X$4,IF(ISERROR($V2504),"Enter smelter details","RMI"),IF(ISERROR($V2504),"",OFFSET('Smelter Look-up'!$F$4,$V2504-4,0)))</f>
        <v/>
      </c>
      <c r="H2504" s="227" t="str">
        <f aca="true">IF(ISERROR($V2504),"",OFFSET('Smelter Look-up'!$G$4,$V2504-4,0))</f>
        <v/>
      </c>
      <c r="I2504" s="228" t="str">
        <f aca="true">IF(ISERROR($V2504),"",OFFSET('Smelter Look-up'!$H$4,$V2504-4,0))</f>
        <v/>
      </c>
      <c r="J2504" s="229" t="str">
        <f aca="true">IF(ISERROR($V2504),"",OFFSET('Smelter Look-up'!$I$4,$V2504-4,0))</f>
        <v/>
      </c>
      <c r="K2504" s="217"/>
      <c r="L2504" s="217"/>
      <c r="M2504" s="217"/>
      <c r="N2504" s="217"/>
      <c r="O2504" s="217"/>
      <c r="P2504" s="230"/>
      <c r="Q2504" s="231"/>
      <c r="R2504" s="232" t="str">
        <f aca="true">IF(ISERROR($V2504),"",OFFSET('Smelter Look-up'!$C$4,$V2504-4,0)&amp;"")</f>
        <v/>
      </c>
      <c r="S2504" s="233" t="str">
        <f aca="true">IF(B2504="","",IF(ISERROR(MATCH($E2504,CL,0)),"Unknown",INDIRECT("'C'!$A$"&amp;MATCH($E2504,CL,0)+1)))</f>
        <v/>
      </c>
      <c r="T2504" s="221" t="str">
        <f aca="true">IF(B2504="","",IF(ISERROR(MATCH($J2504,SorP!$B$1:$B$6279,0)),"",INDIRECT("'SorP'!$A$"&amp;MATCH($S2504&amp;$J2504,SorP!C:C,0))))</f>
        <v/>
      </c>
      <c r="U2504" s="222"/>
      <c r="V2504" s="223" t="e">
        <f aca="false">IF(C2504="",NA(),IF(OR(C2504="Smelter not listed",C2504="Smelter not yet identified"),MATCH($B2504&amp;$D2504,'Smelter Look-up'!$J:$J,0),MATCH($B2504&amp;$C2504,'Smelter Look-up'!$J:$J,0)))</f>
        <v>#N/A</v>
      </c>
      <c r="X2504" s="179" t="n">
        <f aca="false">IF(AND(C2504="Smelter not listed",OR(LEN(D2504)=0,LEN(E2504)=0)),1,0)</f>
        <v>0</v>
      </c>
      <c r="AB2504" s="224" t="str">
        <f aca="false">B2504&amp;C2504</f>
        <v/>
      </c>
    </row>
    <row r="2507" customFormat="false" ht="13.5" hidden="false" customHeight="false" outlineLevel="0" collapsed="false"/>
  </sheetData>
  <sheetProtection algorithmName="SHA-512" hashValue="kcQkKrNIRgJ/yL5pNW99WfsZzx0e8FPKG55C+0dB2fqASRbhYPUOIIQVi5IlhVovZkQnA0Uuz+4x7MFXDi+2aw==" saltValue="/2zPgEUQBco1LhFOv7wMXg==" spinCount="100000" sheet="true" formatRows="false" deleteRows="false" autoFilter="false"/>
  <autoFilter ref="A4:Q4"/>
  <mergeCells count="3">
    <mergeCell ref="J2:O2"/>
    <mergeCell ref="B3:E3"/>
    <mergeCell ref="G3:I3"/>
  </mergeCells>
  <conditionalFormatting sqref="B5:B2504">
    <cfRule type="expression" priority="2" aboveAverage="0" equalAverage="0" bottom="0" percent="0" rank="0" text="" dxfId="60">
      <formula>IF(B5="",1)</formula>
    </cfRule>
    <cfRule type="expression" priority="3" aboveAverage="0" equalAverage="0" bottom="0" percent="0" rank="0" text="" dxfId="61">
      <formula>IF(AND(COUNTIF(MetalSmelter,B5&amp;C5)=0,LEN(C5)&gt;0),1,0)</formula>
    </cfRule>
  </conditionalFormatting>
  <conditionalFormatting sqref="C5:C2504">
    <cfRule type="expression" priority="4" aboveAverage="0" equalAverage="0" bottom="0" percent="0" rank="0" text="" dxfId="62">
      <formula>IF(AND(B5&lt;&gt;"",C5=""),1)</formula>
    </cfRule>
  </conditionalFormatting>
  <conditionalFormatting sqref="D5:D2504">
    <cfRule type="expression" priority="5" aboveAverage="0" equalAverage="0" bottom="0" percent="0" rank="0" text="" dxfId="63">
      <formula>IF(AND(LEN($C5)&gt;0,AND($C5&lt;&gt;"Smelter Not Listed",ISBLANK($D5))),1,0)</formula>
    </cfRule>
    <cfRule type="expression" priority="6" aboveAverage="0" equalAverage="0" bottom="0" percent="0" rank="0" text="" dxfId="64">
      <formula>IF(AND(D5="",$C5=$X$4),1)</formula>
    </cfRule>
    <cfRule type="expression" priority="7" aboveAverage="0" equalAverage="0" bottom="0" percent="0" rank="0" text="" dxfId="65">
      <formula>IF(FIND("!",D5),1)</formula>
    </cfRule>
  </conditionalFormatting>
  <conditionalFormatting sqref="E5:E2504 R5:R2504">
    <cfRule type="expression" priority="8" aboveAverage="0" equalAverage="0" bottom="0" percent="0" rank="0" text="" dxfId="66">
      <formula>IF(AND(E5="",$C5=$X$4),1)</formula>
    </cfRule>
    <cfRule type="expression" priority="9" aboveAverage="0" equalAverage="0" bottom="0" percent="0" rank="0" text="" dxfId="67">
      <formula>IF(FIND("!",E5),1)</formula>
    </cfRule>
  </conditionalFormatting>
  <conditionalFormatting sqref="F5:F2504">
    <cfRule type="expression" priority="10" aboveAverage="0" equalAverage="0" bottom="0" percent="0" rank="0" text="" dxfId="68">
      <formula>IF(AND(LEN($A5)&gt;0,$A5&lt;&gt;$F5),1,0)</formula>
    </cfRule>
  </conditionalFormatting>
  <conditionalFormatting sqref="G5:G2504">
    <cfRule type="expression" priority="11" aboveAverage="0" equalAverage="0" bottom="0" percent="0" rank="0" text="" dxfId="69">
      <formula>IF(FIND("Enter smelter details",G5),1)</formula>
    </cfRule>
  </conditionalFormatting>
  <dataValidations count="5">
    <dataValidation allowBlank="true" errorStyle="stop" operator="between" showDropDown="false" showErrorMessage="true" showInputMessage="false" sqref="F5:G2504" type="none">
      <formula1>0</formula1>
      <formula2>0</formula2>
    </dataValidation>
    <dataValidation allowBlank="true" errorStyle="stop" operator="between" showDropDown="false" showErrorMessage="true" showInputMessage="true" sqref="B5:B2504" type="list">
      <formula1>'Smelter List'!Metal</formula1>
      <formula2>0</formula2>
    </dataValidation>
    <dataValidation allowBlank="false" errorStyle="stop" operator="between" showDropDown="false" showErrorMessage="true" showInputMessage="true" sqref="C5:C2504" type="list">
      <formula1>SN</formula1>
      <formula2>0</formula2>
    </dataValidation>
    <dataValidation allowBlank="true" errorStyle="stop" operator="between" showDropDown="false" showErrorMessage="true" showInputMessage="true" sqref="E5:E2504" type="list">
      <formula1>CL</formula1>
      <formula2>0</formula2>
    </dataValidation>
    <dataValidation allowBlank="true" errorStyle="stop" operator="between" showDropDown="false" showErrorMessage="true" showInputMessage="true" sqref="P5:P2504" type="list">
      <formula1>$AH$2:$AH$4</formula1>
      <formula2>0</formula2>
    </dataValidation>
  </dataValidations>
  <hyperlinks>
    <hyperlink ref="J2" r:id="rId2" display="http://www.responsiblemineralsinitiative.org/conformant-smelter-refiner-lists/"/>
  </hyperlinks>
  <printOptions headings="false" gridLines="false" gridLinesSet="true" horizontalCentered="false" verticalCentered="false"/>
  <pageMargins left="0.708333333333333" right="0.708333333333333" top="0.747916666666667" bottom="0.747916666666667" header="0.315277777777778" footer="0.511811023622047"/>
  <pageSetup paperSize="1" scale="100" fitToWidth="2" fitToHeight="100" pageOrder="downThenOver" orientation="landscape" blackAndWhite="false" draft="false" cellComments="none" horizontalDpi="300" verticalDpi="300" copies="1"/>
  <headerFooter differentFirst="false" differentOddEven="false">
    <oddHeader>&amp;C&amp;P ページ</oddHeader>
    <oddFoot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true"/>
  </sheetPr>
  <dimension ref="A1:L73"/>
  <sheetViews>
    <sheetView showFormulas="false" showGridLines="false" showRowColHeaders="true" showZeros="false" rightToLeft="false" tabSelected="false" showOutlineSymbols="true" defaultGridColor="true" view="normal" topLeftCell="A1" colorId="64" zoomScale="100" zoomScaleNormal="100" zoomScalePageLayoutView="100" workbookViewId="0">
      <pane xSplit="1" ySplit="3" topLeftCell="B4" activePane="bottomRight" state="frozen"/>
      <selection pane="topLeft" activeCell="A1" activeCellId="0" sqref="A1"/>
      <selection pane="topRight" activeCell="B1" activeCellId="0" sqref="B1"/>
      <selection pane="bottomLeft" activeCell="A4" activeCellId="0" sqref="A4"/>
      <selection pane="bottomRight" activeCell="B54" activeCellId="0" sqref="B54"/>
    </sheetView>
  </sheetViews>
  <sheetFormatPr defaultColWidth="8.875" defaultRowHeight="12.75" zeroHeight="false" outlineLevelRow="0" outlineLevelCol="0"/>
  <cols>
    <col collapsed="false" customWidth="true" hidden="false" outlineLevel="0" max="1" min="1" style="234" width="45.13"/>
    <col collapsed="false" customWidth="true" hidden="false" outlineLevel="0" max="2" min="2" style="235" width="42.88"/>
    <col collapsed="false" customWidth="true" hidden="false" outlineLevel="0" max="3" min="3" style="234" width="51.63"/>
    <col collapsed="false" customWidth="true" hidden="false" outlineLevel="0" max="4" min="4" style="235" width="29.13"/>
    <col collapsed="false" customWidth="true" hidden="false" outlineLevel="0" max="5" min="5" style="234" width="9"/>
    <col collapsed="false" customWidth="true" hidden="true" outlineLevel="0" max="6" min="6" style="234" width="13.63"/>
    <col collapsed="false" customWidth="true" hidden="true" outlineLevel="0" max="7" min="7" style="234" width="13.38"/>
    <col collapsed="false" customWidth="true" hidden="true" outlineLevel="0" max="9" min="8" style="234" width="9"/>
    <col collapsed="false" customWidth="true" hidden="true" outlineLevel="0" max="10" min="10" style="234" width="48.88"/>
    <col collapsed="false" customWidth="true" hidden="true" outlineLevel="0" max="11" min="11" style="234" width="9"/>
    <col collapsed="false" customWidth="false" hidden="true" outlineLevel="0" max="15" min="12" style="234" width="8.88"/>
    <col collapsed="false" customWidth="false" hidden="false" outlineLevel="0" max="1024" min="16" style="234" width="8.88"/>
  </cols>
  <sheetData>
    <row r="1" customFormat="false" ht="30" hidden="false" customHeight="false" outlineLevel="0" collapsed="false">
      <c r="A1" s="236" t="str">
        <f aca="true">OFFSET(L!$C$1,MATCH("Checker"&amp;ADDRESS(ROW(),COLUMN(),4),L!$A:$A,0)-1,SL,,)</f>
        <v>To ensure all required fields have been populated before submitting to your customers review form for any line items highlighted in red</v>
      </c>
      <c r="B1" s="236"/>
      <c r="C1" s="236"/>
      <c r="D1" s="237" t="str">
        <f aca="true">OFFSET(L!$C$1,MATCH("Checker"&amp;ADDRESS(ROW(),COLUMN(),4),L!$A:$A,0)-1,SL,,)</f>
        <v>Required fields remaining to be completed</v>
      </c>
      <c r="E1" s="235" t="s">
        <v>100</v>
      </c>
    </row>
    <row r="2" customFormat="false" ht="15" hidden="false" customHeight="false" outlineLevel="0" collapsed="false">
      <c r="A2" s="238" t="s">
        <v>541</v>
      </c>
      <c r="B2" s="239" t="str">
        <f aca="false">IF(F65=1,"Click here to return to Smelter List","")</f>
        <v>Click here to return to Smelter List</v>
      </c>
      <c r="C2" s="240" t="str">
        <f aca="false">IF(F65=1,"Click here to return to Product List","")</f>
        <v>Click here to return to Product List</v>
      </c>
      <c r="D2" s="241" t="str">
        <f aca="false">IF(H70=0,"0",H70)</f>
        <v>0</v>
      </c>
    </row>
    <row r="3" customFormat="false" ht="15" hidden="false" customHeight="false" outlineLevel="0" collapsed="false">
      <c r="A3" s="242" t="str">
        <f aca="true">OFFSET(L!$C$1,MATCH("Checker"&amp;ADDRESS(ROW(),COLUMN(),4),L!$A:$A,0)-1,SL,,)</f>
        <v>Required Fields</v>
      </c>
      <c r="B3" s="242" t="str">
        <f aca="true">OFFSET(L!$C$1,MATCH("Checker"&amp;ADDRESS(ROW(),COLUMN(),4),L!$A:$A,0)-1,SL,,)</f>
        <v>Answer provided</v>
      </c>
      <c r="C3" s="242" t="str">
        <f aca="true">OFFSET(L!$C$1,MATCH("Checker"&amp;ADDRESS(ROW(),COLUMN(),4),L!$A:$A,0)-1,SL,,)</f>
        <v>Notes</v>
      </c>
      <c r="D3" s="242" t="str">
        <f aca="true">OFFSET(L!$C$1,MATCH("Checker"&amp;ADDRESS(ROW(),COLUMN(),4),L!$A:$A,0)-1,SL,,)</f>
        <v>Hyperlink to source</v>
      </c>
      <c r="F3" s="243" t="s">
        <v>542</v>
      </c>
      <c r="G3" s="234" t="s">
        <v>543</v>
      </c>
      <c r="H3" s="234" t="s">
        <v>544</v>
      </c>
      <c r="I3" s="234" t="s">
        <v>545</v>
      </c>
      <c r="J3" s="234" t="s">
        <v>546</v>
      </c>
    </row>
    <row r="4" customFormat="false" ht="39" hidden="false" customHeight="false" outlineLevel="0" collapsed="false">
      <c r="A4" s="244" t="str">
        <f aca="false">Declaration!B8</f>
        <v>Company Name (*):</v>
      </c>
      <c r="B4" s="245" t="str">
        <f aca="false">Declaration!D8</f>
        <v>Koolance Korea</v>
      </c>
      <c r="C4" s="245" t="str">
        <f aca="false">IF(H4=1,J4,I4)</f>
        <v>Complete</v>
      </c>
      <c r="D4" s="246" t="str">
        <f aca="false">IF(H4=1,"Click here to enter Company Name","")</f>
        <v/>
      </c>
      <c r="E4" s="235" t="s">
        <v>103</v>
      </c>
      <c r="F4" s="247" t="n">
        <v>1</v>
      </c>
      <c r="G4" s="248" t="n">
        <f aca="false">IF(B4=0,1,0)</f>
        <v>0</v>
      </c>
      <c r="H4" s="249" t="n">
        <f aca="false">F4*G4</f>
        <v>0</v>
      </c>
      <c r="I4" s="250" t="str">
        <f aca="true">OFFSET(L!$C$1,MATCH("Checker"&amp;"Comp",L!$A:$A,0)-1,SL,,)</f>
        <v>Complete</v>
      </c>
      <c r="J4" s="251" t="str">
        <f aca="true">OFFSET(L!$C$1,MATCH("Checker"&amp;ADDRESS(ROW(),COLUMN(),4),L!$A:$A,0)-1,SL,,)</f>
        <v>Provide your company name on the Declaration tab cell D8</v>
      </c>
    </row>
    <row r="5" customFormat="false" ht="39" hidden="false" customHeight="false" outlineLevel="0" collapsed="false">
      <c r="A5" s="244" t="str">
        <f aca="false">Declaration!B9</f>
        <v>Declaration Scope or Class (*):</v>
      </c>
      <c r="B5" s="245" t="str">
        <f aca="false">Declaration!D9</f>
        <v>A. Company</v>
      </c>
      <c r="C5" s="245" t="str">
        <f aca="false">IF(H5=1,J5,I5)</f>
        <v>Complete</v>
      </c>
      <c r="D5" s="246" t="str">
        <f aca="false">IF(H5=1,"Click here to enter Declaration Scope","")</f>
        <v/>
      </c>
      <c r="E5" s="235" t="s">
        <v>103</v>
      </c>
      <c r="F5" s="247" t="n">
        <v>1</v>
      </c>
      <c r="G5" s="248" t="n">
        <f aca="false">IF(B5=0,1,0)</f>
        <v>0</v>
      </c>
      <c r="H5" s="249" t="n">
        <f aca="false">F5*G5</f>
        <v>0</v>
      </c>
      <c r="I5" s="250" t="str">
        <f aca="true">OFFSET(L!$C$1,MATCH("Checker"&amp;"Comp",L!$A:$A,0)-1,SL,,)</f>
        <v>Complete</v>
      </c>
      <c r="J5" s="251" t="str">
        <f aca="true">OFFSET(L!$C$1,MATCH("Checker"&amp;ADDRESS(ROW(),COLUMN(),4),L!$A:$A,0)-1,SL,,)</f>
        <v>Select the scope of declaration on the Declaration tab cell D9</v>
      </c>
    </row>
    <row r="6" customFormat="false" ht="39" hidden="false" customHeight="false" outlineLevel="0" collapsed="false">
      <c r="A6" s="244" t="str">
        <f aca="false">Declaration!B10</f>
        <v>Description of Scope:</v>
      </c>
      <c r="B6" s="245" t="n">
        <f aca="false">Declaration!D10</f>
        <v>0</v>
      </c>
      <c r="C6" s="245" t="str">
        <f aca="false">IF(H6=1,J6,I6)</f>
        <v>Complete</v>
      </c>
      <c r="D6" s="246" t="str">
        <f aca="false">IF(H6=1,"Click here to provide a Description of Scope","")</f>
        <v/>
      </c>
      <c r="E6" s="235" t="s">
        <v>103</v>
      </c>
      <c r="F6" s="252" t="n">
        <f aca="false">IF(OR(B5=Declaration!P9,B5=Declaration!Q9,B5=0),0,1)</f>
        <v>0</v>
      </c>
      <c r="G6" s="248" t="n">
        <f aca="false">IF(B6=0,1,0)</f>
        <v>1</v>
      </c>
      <c r="H6" s="249" t="n">
        <f aca="false">F6*G6</f>
        <v>0</v>
      </c>
      <c r="I6" s="250" t="str">
        <f aca="true">OFFSET(L!$C$1,MATCH("Checker"&amp;"Comp",L!$A:$A,0)-1,SL,,)</f>
        <v>Complete</v>
      </c>
      <c r="J6" s="234" t="str">
        <f aca="true">OFFSET(L!$C$1,MATCH("Checker"&amp;ADDRESS(ROW(),COLUMN(),4),L!$A:$A,0)-1,SL,,)</f>
        <v>Provide description of scope on Declaration tab cell D10</v>
      </c>
    </row>
    <row r="7" customFormat="false" ht="39" hidden="false" customHeight="false" outlineLevel="0" collapsed="false">
      <c r="A7" s="244" t="str">
        <f aca="false">Declaration!B15</f>
        <v>Contact Name (*):</v>
      </c>
      <c r="B7" s="245" t="str">
        <f aca="false">Declaration!D15</f>
        <v>Steve Seo</v>
      </c>
      <c r="C7" s="245" t="str">
        <f aca="false">IF(H7=1,J7,I7)</f>
        <v>Complete</v>
      </c>
      <c r="D7" s="246" t="str">
        <f aca="false">IF(H7=1,"Click here to enter Contact Name","")</f>
        <v/>
      </c>
      <c r="E7" s="235" t="s">
        <v>103</v>
      </c>
      <c r="F7" s="247" t="n">
        <v>1</v>
      </c>
      <c r="G7" s="248" t="n">
        <f aca="false">IF(B7=0,1,0)</f>
        <v>0</v>
      </c>
      <c r="H7" s="249" t="n">
        <f aca="false">F7*G7</f>
        <v>0</v>
      </c>
      <c r="I7" s="250" t="str">
        <f aca="true">OFFSET(L!$C$1,MATCH("Checker"&amp;"Comp",L!$A:$A,0)-1,SL,,)</f>
        <v>Complete</v>
      </c>
      <c r="J7" s="234" t="str">
        <f aca="true">OFFSET(L!$C$1,MATCH("Checker"&amp;ADDRESS(ROW(),COLUMN(),4),L!$A:$A,0)-1,SL,,)</f>
        <v>Provide contact name in Declaration tab cell D15</v>
      </c>
    </row>
    <row r="8" customFormat="false" ht="39" hidden="false" customHeight="false" outlineLevel="0" collapsed="false">
      <c r="A8" s="244" t="str">
        <f aca="false">Declaration!B16</f>
        <v>Email – Contact (*):</v>
      </c>
      <c r="B8" s="245" t="str">
        <f aca="false">Declaration!D16</f>
        <v>jwseo@koolance.com</v>
      </c>
      <c r="C8" s="245" t="str">
        <f aca="false">IF(H8=1,J8,I8)</f>
        <v>Complete</v>
      </c>
      <c r="D8" s="246" t="str">
        <f aca="false">IF(H8=1,"Click here to enter Email-Contact","")</f>
        <v/>
      </c>
      <c r="E8" s="235" t="s">
        <v>103</v>
      </c>
      <c r="F8" s="247" t="n">
        <v>1</v>
      </c>
      <c r="G8" s="248" t="n">
        <f aca="false">IF(ISNUMBER(SEARCH("@",B8)),0,1)</f>
        <v>0</v>
      </c>
      <c r="H8" s="249" t="n">
        <f aca="false">F8*G8</f>
        <v>0</v>
      </c>
      <c r="I8" s="250" t="str">
        <f aca="true">OFFSET(L!$C$1,MATCH("Checker"&amp;"Comp",L!$A:$A,0)-1,SL,,)</f>
        <v>Complete</v>
      </c>
      <c r="J8" s="234" t="str">
        <f aca="true">OFFSET(L!$C$1,MATCH("Checker"&amp;ADDRESS(ROW(),COLUMN(),4),L!$A:$A,0)-1,SL,,)</f>
        <v>Provide a valid email for contact in Declaration tab cell D16</v>
      </c>
    </row>
    <row r="9" customFormat="false" ht="39" hidden="false" customHeight="false" outlineLevel="0" collapsed="false">
      <c r="A9" s="244" t="str">
        <f aca="false">Declaration!B17</f>
        <v>Phone – Contact (*):</v>
      </c>
      <c r="B9" s="253" t="str">
        <f aca="false">Declaration!D17</f>
        <v>82)31-448-6183</v>
      </c>
      <c r="C9" s="245" t="str">
        <f aca="false">IF(H9=1,J9,I9)</f>
        <v>Complete</v>
      </c>
      <c r="D9" s="246" t="str">
        <f aca="false">IF(H9=1,"Click here to enter Phone-Contact","")</f>
        <v/>
      </c>
      <c r="E9" s="235" t="s">
        <v>103</v>
      </c>
      <c r="F9" s="247" t="n">
        <v>1</v>
      </c>
      <c r="G9" s="248" t="n">
        <f aca="false">IF(B9=0,1,0)</f>
        <v>0</v>
      </c>
      <c r="H9" s="249" t="n">
        <f aca="false">F9*G9</f>
        <v>0</v>
      </c>
      <c r="I9" s="250" t="str">
        <f aca="true">OFFSET(L!$C$1,MATCH("Checker"&amp;"Comp",L!$A:$A,0)-1,SL,,)</f>
        <v>Complete</v>
      </c>
      <c r="J9" s="234" t="str">
        <f aca="true">OFFSET(L!$C$1,MATCH("Checker"&amp;ADDRESS(ROW(),COLUMN(),4),L!$A:$A,0)-1,SL,,)</f>
        <v>Provide a phone number for contact in Declaration tab cell D17</v>
      </c>
    </row>
    <row r="10" customFormat="false" ht="39" hidden="false" customHeight="false" outlineLevel="0" collapsed="false">
      <c r="A10" s="244" t="str">
        <f aca="false">Declaration!B18</f>
        <v>Authorizer (*):</v>
      </c>
      <c r="B10" s="245" t="str">
        <f aca="false">Declaration!D18</f>
        <v>JSPARK</v>
      </c>
      <c r="C10" s="245" t="str">
        <f aca="false">IF(H10=1,J10,I10)</f>
        <v>Complete</v>
      </c>
      <c r="D10" s="246" t="str">
        <f aca="false">IF(H10=1,"Click here to enter an Authorized Company Representative's name","")</f>
        <v/>
      </c>
      <c r="E10" s="235" t="s">
        <v>103</v>
      </c>
      <c r="F10" s="247" t="n">
        <v>1</v>
      </c>
      <c r="G10" s="248" t="n">
        <f aca="false">IF(B10=0,1,0)</f>
        <v>0</v>
      </c>
      <c r="H10" s="249" t="n">
        <f aca="false">F10*G10</f>
        <v>0</v>
      </c>
      <c r="I10" s="250" t="str">
        <f aca="true">OFFSET(L!$C$1,MATCH("Checker"&amp;"Comp",L!$A:$A,0)-1,SL,,)</f>
        <v>Complete</v>
      </c>
      <c r="J10" s="234" t="str">
        <f aca="true">OFFSET(L!$C$1,MATCH("Checker"&amp;ADDRESS(ROW(),COLUMN(),4),L!$A:$A,0)-1,SL,,)</f>
        <v>Provide authorized company representative contact name in Declaration tab cell D18</v>
      </c>
    </row>
    <row r="11" customFormat="false" ht="39" hidden="false" customHeight="false" outlineLevel="0" collapsed="false">
      <c r="A11" s="244" t="str">
        <f aca="false">Declaration!B20</f>
        <v>Email - Authorizer (*):</v>
      </c>
      <c r="B11" s="245" t="str">
        <f aca="false">Declaration!D20</f>
        <v>jspark@koolance.com</v>
      </c>
      <c r="C11" s="245" t="str">
        <f aca="false">IF(H11=1,J11,I11)</f>
        <v>Complete</v>
      </c>
      <c r="D11" s="246" t="str">
        <f aca="false">IF(H11=1,"Click here to enter Representative's email","")</f>
        <v/>
      </c>
      <c r="E11" s="235" t="s">
        <v>103</v>
      </c>
      <c r="F11" s="247" t="n">
        <v>1</v>
      </c>
      <c r="G11" s="248" t="n">
        <f aca="false">IF(ISNUMBER(SEARCH("@",B11)),0,1)</f>
        <v>0</v>
      </c>
      <c r="H11" s="249" t="n">
        <f aca="false">F11*G11</f>
        <v>0</v>
      </c>
      <c r="I11" s="250" t="str">
        <f aca="true">OFFSET(L!$C$1,MATCH("Checker"&amp;"Comp",L!$A:$A,0)-1,SL,,)</f>
        <v>Complete</v>
      </c>
      <c r="J11" s="234" t="str">
        <f aca="true">OFFSET(L!$C$1,MATCH("Checker"&amp;ADDRESS(ROW(),COLUMN(),4),L!$A:$A,0)-1,SL,,)</f>
        <v>Provide an email for authorized company representative on Declaration tab cell D20</v>
      </c>
    </row>
    <row r="12" customFormat="false" ht="39" hidden="false" customHeight="false" outlineLevel="0" collapsed="false">
      <c r="A12" s="244" t="str">
        <f aca="false">Declaration!B22</f>
        <v>Effective Date (*):</v>
      </c>
      <c r="B12" s="254" t="n">
        <f aca="false">Declaration!D22</f>
        <v>45090</v>
      </c>
      <c r="C12" s="245" t="str">
        <f aca="false">IF(H12=1,J12,I12)</f>
        <v>Complete</v>
      </c>
      <c r="D12" s="246" t="str">
        <f aca="false">IF(H12=1,"Click here to enter Date of Completion","")</f>
        <v/>
      </c>
      <c r="E12" s="235" t="s">
        <v>103</v>
      </c>
      <c r="F12" s="247" t="n">
        <v>1</v>
      </c>
      <c r="G12" s="248" t="n">
        <f aca="false">IF(B12=0,1,0)</f>
        <v>0</v>
      </c>
      <c r="H12" s="249" t="n">
        <f aca="false">F12*G12</f>
        <v>0</v>
      </c>
      <c r="I12" s="250" t="str">
        <f aca="true">OFFSET(L!$C$1,MATCH("Checker"&amp;"Comp",L!$A:$A,0)-1,SL,,)</f>
        <v>Complete</v>
      </c>
      <c r="J12" s="234" t="str">
        <f aca="true">OFFSET(L!$C$1,MATCH("Checker"&amp;ADDRESS(ROW(),COLUMN(),4),L!$A:$A,0)-1,SL,,)</f>
        <v>Provide date the form was completed on Declaration tab cell D22</v>
      </c>
    </row>
    <row r="13" customFormat="false" ht="63.75" hidden="false" customHeight="false" outlineLevel="0" collapsed="false">
      <c r="A13" s="245" t="str">
        <f aca="false">Declaration!B25</f>
        <v>1) Is any 3TG intentionally added or used in the product(s) or in the production process? (*)</v>
      </c>
      <c r="B13" s="255"/>
      <c r="C13" s="255"/>
      <c r="D13" s="256"/>
      <c r="E13" s="235" t="s">
        <v>105</v>
      </c>
      <c r="F13" s="247"/>
      <c r="H13" s="234" t="n">
        <f aca="false">F13*G13</f>
        <v>0</v>
      </c>
    </row>
    <row r="14" customFormat="false" ht="26.25" hidden="false" customHeight="false" outlineLevel="0" collapsed="false">
      <c r="A14" s="244" t="str">
        <f aca="false">Declaration!B26</f>
        <v>Tantalum  (*)</v>
      </c>
      <c r="B14" s="245" t="str">
        <f aca="false">Declaration!D26</f>
        <v>Yes</v>
      </c>
      <c r="C14" s="245" t="str">
        <f aca="false">IF(H14=1,J14,I14)</f>
        <v>Complete</v>
      </c>
      <c r="D14" s="246" t="str">
        <f aca="false">IF(H14=1,"Click here to answer question 1 for Tantalum","")</f>
        <v/>
      </c>
      <c r="E14" s="235" t="s">
        <v>100</v>
      </c>
      <c r="F14" s="247" t="n">
        <v>1</v>
      </c>
      <c r="G14" s="248" t="n">
        <f aca="false">IF(B14=0,1,0)</f>
        <v>0</v>
      </c>
      <c r="H14" s="249" t="n">
        <f aca="false">F14*G14</f>
        <v>0</v>
      </c>
      <c r="I14" s="250" t="str">
        <f aca="true">OFFSET(L!$C$1,MATCH("Checker"&amp;"Comp",L!$A:$A,0)-1,SL,,)</f>
        <v>Complete</v>
      </c>
      <c r="J14" s="251" t="str">
        <f aca="true">OFFSET(L!$C$1,MATCH("Checker"&amp;ADDRESS(ROW(),COLUMN(),4),L!$A:$A,0)-1,SL,,)</f>
        <v>Declare if Tantalum is intentionally added to your products on Declaration tab cell D26</v>
      </c>
    </row>
    <row r="15" customFormat="false" ht="39" hidden="false" customHeight="false" outlineLevel="0" collapsed="false">
      <c r="A15" s="244" t="str">
        <f aca="false">Declaration!B27</f>
        <v>Tin  (*)</v>
      </c>
      <c r="B15" s="245" t="str">
        <f aca="false">Declaration!D27</f>
        <v>Yes</v>
      </c>
      <c r="C15" s="245" t="str">
        <f aca="false">IF(H15=1,J15,I15)</f>
        <v>Complete</v>
      </c>
      <c r="D15" s="246" t="str">
        <f aca="false">IF(H15=1,"Click here to answer question 1 for Tin","")</f>
        <v/>
      </c>
      <c r="E15" s="235" t="s">
        <v>103</v>
      </c>
      <c r="F15" s="247" t="n">
        <v>1</v>
      </c>
      <c r="G15" s="248" t="n">
        <f aca="false">IF(B15=0,1,0)</f>
        <v>0</v>
      </c>
      <c r="H15" s="249" t="n">
        <f aca="false">F15*G15</f>
        <v>0</v>
      </c>
      <c r="I15" s="250" t="str">
        <f aca="true">OFFSET(L!$C$1,MATCH("Checker"&amp;"Comp",L!$A:$A,0)-1,SL,,)</f>
        <v>Complete</v>
      </c>
      <c r="J15" s="251" t="str">
        <f aca="true">OFFSET(L!$C$1,MATCH("Checker"&amp;ADDRESS(ROW(),COLUMN(),4),L!$A:$A,0)-1,SL,,)</f>
        <v>Declare if Tin is intentionally added to your products on Declaration tab cell D27</v>
      </c>
    </row>
    <row r="16" customFormat="false" ht="39" hidden="false" customHeight="false" outlineLevel="0" collapsed="false">
      <c r="A16" s="244" t="str">
        <f aca="false">Declaration!B28</f>
        <v>Gold  (*)</v>
      </c>
      <c r="B16" s="245" t="str">
        <f aca="false">Declaration!D28</f>
        <v>Yes</v>
      </c>
      <c r="C16" s="245" t="str">
        <f aca="false">IF(H16=1,J16,I16)</f>
        <v>Complete</v>
      </c>
      <c r="D16" s="246" t="str">
        <f aca="false">IF(H16=1,"Click here to answer question 1 for Gold","")</f>
        <v/>
      </c>
      <c r="E16" s="235" t="s">
        <v>103</v>
      </c>
      <c r="F16" s="247" t="n">
        <v>1</v>
      </c>
      <c r="G16" s="248" t="n">
        <f aca="false">IF(B16=0,1,0)</f>
        <v>0</v>
      </c>
      <c r="H16" s="249" t="n">
        <f aca="false">F16*G16</f>
        <v>0</v>
      </c>
      <c r="I16" s="250" t="str">
        <f aca="true">OFFSET(L!$C$1,MATCH("Checker"&amp;"Comp",L!$A:$A,0)-1,SL,,)</f>
        <v>Complete</v>
      </c>
      <c r="J16" s="251" t="str">
        <f aca="true">OFFSET(L!$C$1,MATCH("Checker"&amp;ADDRESS(ROW(),COLUMN(),4),L!$A:$A,0)-1,SL,,)</f>
        <v>Declare if Gold is intentionally added to your products on Declaration tab cell D28</v>
      </c>
    </row>
    <row r="17" customFormat="false" ht="39" hidden="false" customHeight="false" outlineLevel="0" collapsed="false">
      <c r="A17" s="244" t="str">
        <f aca="false">Declaration!B29</f>
        <v>Tungsten  (*)</v>
      </c>
      <c r="B17" s="245" t="str">
        <f aca="false">Declaration!D29</f>
        <v>Yes</v>
      </c>
      <c r="C17" s="245" t="str">
        <f aca="false">IF(H17=1,J17,I17)</f>
        <v>Complete</v>
      </c>
      <c r="D17" s="246" t="str">
        <f aca="false">IF(H17=1,"Click here to answer question 1 for Tungsten","")</f>
        <v/>
      </c>
      <c r="E17" s="235" t="s">
        <v>103</v>
      </c>
      <c r="F17" s="247" t="n">
        <v>1</v>
      </c>
      <c r="G17" s="248" t="n">
        <f aca="false">IF(B17=0,1,0)</f>
        <v>0</v>
      </c>
      <c r="H17" s="249" t="n">
        <f aca="false">F17*G17</f>
        <v>0</v>
      </c>
      <c r="I17" s="250" t="str">
        <f aca="true">OFFSET(L!$C$1,MATCH("Checker"&amp;"Comp",L!$A:$A,0)-1,SL,,)</f>
        <v>Complete</v>
      </c>
      <c r="J17" s="251" t="str">
        <f aca="true">OFFSET(L!$C$1,MATCH("Checker"&amp;ADDRESS(ROW(),COLUMN(),4),L!$A:$A,0)-1,SL,,)</f>
        <v>Declare if Tungsten is intentionally added to your products on Declaration tab cell D29</v>
      </c>
    </row>
    <row r="18" customFormat="false" ht="51" hidden="false" customHeight="false" outlineLevel="0" collapsed="false">
      <c r="A18" s="245" t="str">
        <f aca="false">Declaration!B31</f>
        <v>2) Does any 3TG remain in the product(s)? (*)</v>
      </c>
      <c r="B18" s="255"/>
      <c r="C18" s="255"/>
      <c r="D18" s="256"/>
      <c r="E18" s="235" t="s">
        <v>99</v>
      </c>
      <c r="F18" s="247"/>
      <c r="J18" s="251"/>
    </row>
    <row r="19" customFormat="false" ht="39" hidden="false" customHeight="false" outlineLevel="0" collapsed="false">
      <c r="A19" s="244" t="str">
        <f aca="false">Declaration!B32</f>
        <v>Tantalum  (*)</v>
      </c>
      <c r="B19" s="245" t="str">
        <f aca="false">IF($B$14="Yes",Declaration!D32,0)</f>
        <v>Yes</v>
      </c>
      <c r="C19" s="245" t="str">
        <f aca="false">IF(H19=1,J19,I19)</f>
        <v>Complete</v>
      </c>
      <c r="D19" s="246" t="str">
        <f aca="false">IF(H19=1,"Click here to answer question 2 for Tantalum","")</f>
        <v/>
      </c>
      <c r="E19" s="235" t="s">
        <v>103</v>
      </c>
      <c r="F19" s="252" t="n">
        <f aca="false">IF(B$14="No",0,1)</f>
        <v>1</v>
      </c>
      <c r="G19" s="248" t="n">
        <f aca="false">IF(B19=0,1,0)</f>
        <v>0</v>
      </c>
      <c r="H19" s="249" t="n">
        <f aca="false">F19*G19</f>
        <v>0</v>
      </c>
      <c r="I19" s="250" t="str">
        <f aca="true">OFFSET(L!$C$1,MATCH("Checker"&amp;"Comp",L!$A:$A,0)-1,SL,,)</f>
        <v>Complete</v>
      </c>
      <c r="J19" s="251" t="str">
        <f aca="true">OFFSET(L!$C$1,MATCH("Checker"&amp;ADDRESS(ROW(),COLUMN(),4),L!$A:$A,0)-1,SL,,)</f>
        <v>Declare if Tantalum is necessary to the production of your products and contained within the finished products declared in Declaration tab cell D32</v>
      </c>
    </row>
    <row r="20" customFormat="false" ht="39" hidden="false" customHeight="false" outlineLevel="0" collapsed="false">
      <c r="A20" s="244" t="str">
        <f aca="false">Declaration!B33</f>
        <v>Tin  (*)</v>
      </c>
      <c r="B20" s="245" t="str">
        <f aca="false">IF($B$15="Yes",Declaration!D33,0)</f>
        <v>Yes</v>
      </c>
      <c r="C20" s="245" t="str">
        <f aca="false">IF(H20=1,J20,I20)</f>
        <v>Complete</v>
      </c>
      <c r="D20" s="246" t="str">
        <f aca="false">IF(H20=1,"Click here to answer question 2 for Tin","")</f>
        <v/>
      </c>
      <c r="E20" s="235" t="s">
        <v>103</v>
      </c>
      <c r="F20" s="252" t="n">
        <f aca="false">IF(B$15="No",0,1)</f>
        <v>1</v>
      </c>
      <c r="G20" s="248" t="n">
        <f aca="false">IF(B20=0,1,0)</f>
        <v>0</v>
      </c>
      <c r="H20" s="249" t="n">
        <f aca="false">F20*G20</f>
        <v>0</v>
      </c>
      <c r="I20" s="250" t="str">
        <f aca="true">OFFSET(L!$C$1,MATCH("Checker"&amp;"Comp",L!$A:$A,0)-1,SL,,)</f>
        <v>Complete</v>
      </c>
      <c r="J20" s="251" t="str">
        <f aca="true">OFFSET(L!$C$1,MATCH("Checker"&amp;ADDRESS(ROW(),COLUMN(),4),L!$A:$A,0)-1,SL,,)</f>
        <v>Declare if Tin is necessary to the production of your products and contained within the finished products declared in Declaration tab cell D33</v>
      </c>
    </row>
    <row r="21" customFormat="false" ht="39" hidden="false" customHeight="false" outlineLevel="0" collapsed="false">
      <c r="A21" s="244" t="str">
        <f aca="false">Declaration!B34</f>
        <v>Gold  (*)</v>
      </c>
      <c r="B21" s="245" t="str">
        <f aca="false">IF($B$16="Yes",Declaration!D34,0)</f>
        <v>Yes</v>
      </c>
      <c r="C21" s="245" t="str">
        <f aca="false">IF(H21=1,J21,I21)</f>
        <v>Complete</v>
      </c>
      <c r="D21" s="246" t="str">
        <f aca="false">IF(H21=1,"Click here to answer question 2 for Gold","")</f>
        <v/>
      </c>
      <c r="E21" s="235" t="s">
        <v>103</v>
      </c>
      <c r="F21" s="252" t="n">
        <f aca="false">IF(B$16="No",0,1)</f>
        <v>1</v>
      </c>
      <c r="G21" s="248" t="n">
        <f aca="false">IF(B21=0,1,0)</f>
        <v>0</v>
      </c>
      <c r="H21" s="249" t="n">
        <f aca="false">F21*G21</f>
        <v>0</v>
      </c>
      <c r="I21" s="250" t="str">
        <f aca="true">OFFSET(L!$C$1,MATCH("Checker"&amp;"Comp",L!$A:$A,0)-1,SL,,)</f>
        <v>Complete</v>
      </c>
      <c r="J21" s="251" t="str">
        <f aca="true">OFFSET(L!$C$1,MATCH("Checker"&amp;ADDRESS(ROW(),COLUMN(),4),L!$A:$A,0)-1,SL,,)</f>
        <v>Declare if Gold is necessary to the production of your products and contained within the finished products declared in Declaration tab cell D34</v>
      </c>
    </row>
    <row r="22" customFormat="false" ht="39" hidden="false" customHeight="false" outlineLevel="0" collapsed="false">
      <c r="A22" s="244" t="str">
        <f aca="false">Declaration!B35</f>
        <v>Tungsten  (*)</v>
      </c>
      <c r="B22" s="245" t="str">
        <f aca="false">IF($B$17="Yes",Declaration!D35,0)</f>
        <v>Yes</v>
      </c>
      <c r="C22" s="245" t="str">
        <f aca="false">IF(H22=1,J22,I22)</f>
        <v>Complete</v>
      </c>
      <c r="D22" s="246" t="str">
        <f aca="false">IF(H22=1,"Click here to answer question 2 for Tungsten","")</f>
        <v/>
      </c>
      <c r="E22" s="235" t="s">
        <v>103</v>
      </c>
      <c r="F22" s="252" t="n">
        <f aca="false">IF(B$17="No",0,1)</f>
        <v>1</v>
      </c>
      <c r="G22" s="248" t="n">
        <f aca="false">IF(B22=0,1,0)</f>
        <v>0</v>
      </c>
      <c r="H22" s="249" t="n">
        <f aca="false">F22*G22</f>
        <v>0</v>
      </c>
      <c r="I22" s="250" t="str">
        <f aca="true">OFFSET(L!$C$1,MATCH("Checker"&amp;"Comp",L!$A:$A,0)-1,SL,,)</f>
        <v>Complete</v>
      </c>
      <c r="J22" s="251" t="str">
        <f aca="true">OFFSET(L!$C$1,MATCH("Checker"&amp;ADDRESS(ROW(),COLUMN(),4),L!$A:$A,0)-1,SL,,)</f>
        <v>Declare if Tungsten is necessary to the production of your products and contained within the finished products declared in Declaration tab cell D35</v>
      </c>
    </row>
    <row r="23" customFormat="false" ht="57.75" hidden="false" customHeight="true" outlineLevel="0" collapsed="false">
      <c r="A23" s="245" t="str">
        <f aca="false">Declaration!B37</f>
        <v>3) Do any of the smelters in your supply chain source the 3TG from the covered countries? (SEC term, see definitions tab) (*)</v>
      </c>
      <c r="B23" s="255"/>
      <c r="C23" s="255"/>
      <c r="D23" s="256"/>
      <c r="E23" s="235" t="s">
        <v>103</v>
      </c>
      <c r="F23" s="247"/>
      <c r="J23" s="251"/>
    </row>
    <row r="24" customFormat="false" ht="39" hidden="false" customHeight="false" outlineLevel="0" collapsed="false">
      <c r="A24" s="244" t="str">
        <f aca="false">Declaration!B38</f>
        <v>Tantalum  (*)</v>
      </c>
      <c r="B24" s="245" t="str">
        <f aca="false">IF(AND($B$14="Yes",$B$19="Yes"),Declaration!D38,0)</f>
        <v>Yes</v>
      </c>
      <c r="C24" s="245" t="str">
        <f aca="false">IF(H24=1,J24,I24)</f>
        <v>Complete</v>
      </c>
      <c r="D24" s="246" t="str">
        <f aca="false">IF(H24=1,"Click here to answer question 3 for Tantalum","")</f>
        <v/>
      </c>
      <c r="E24" s="235" t="s">
        <v>103</v>
      </c>
      <c r="F24" s="252" t="n">
        <f aca="false">IF(OR(B14="No",B19="No"),0,1)</f>
        <v>1</v>
      </c>
      <c r="G24" s="248" t="n">
        <f aca="false">IF(B24=0,1,0)</f>
        <v>0</v>
      </c>
      <c r="H24" s="249" t="n">
        <f aca="false">F24*G24</f>
        <v>0</v>
      </c>
      <c r="I24" s="250" t="str">
        <f aca="true">OFFSET(L!$C$1,MATCH("Checker"&amp;"Comp",L!$A:$A,0)-1,SL,,)</f>
        <v>Complete</v>
      </c>
      <c r="J24" s="234" t="str">
        <f aca="true">OFFSET(L!$C$1,MATCH("Checker"&amp;ADDRESS(ROW(),COLUMN(),4),L!$A:$A,0)-1,SL,,)</f>
        <v>Declare if Tantalum used within the scope of products declared within this survey response originated from the DRC or an adjoining Country on the Declaration tab cell D38</v>
      </c>
    </row>
    <row r="25" customFormat="false" ht="39" hidden="false" customHeight="false" outlineLevel="0" collapsed="false">
      <c r="A25" s="244" t="str">
        <f aca="false">Declaration!B39</f>
        <v>Tin  (*)</v>
      </c>
      <c r="B25" s="245" t="str">
        <f aca="false">IF(AND($B$15="Yes",$B$20="Yes"),Declaration!D39,0)</f>
        <v>Yes</v>
      </c>
      <c r="C25" s="245" t="str">
        <f aca="false">IF(H25=1,J25,I25)</f>
        <v>Complete</v>
      </c>
      <c r="D25" s="246" t="str">
        <f aca="false">IF(H25=1,"Click here to answer question 3 for Tin","")</f>
        <v/>
      </c>
      <c r="E25" s="235" t="s">
        <v>103</v>
      </c>
      <c r="F25" s="252" t="n">
        <f aca="false">IF(OR(B15="No",B20="No"),0,1)</f>
        <v>1</v>
      </c>
      <c r="G25" s="248" t="n">
        <f aca="false">IF(B25=0,1,0)</f>
        <v>0</v>
      </c>
      <c r="H25" s="249" t="n">
        <f aca="false">F25*G25</f>
        <v>0</v>
      </c>
      <c r="I25" s="250" t="str">
        <f aca="true">OFFSET(L!$C$1,MATCH("Checker"&amp;"Comp",L!$A:$A,0)-1,SL,,)</f>
        <v>Complete</v>
      </c>
      <c r="J25" s="234" t="str">
        <f aca="true">OFFSET(L!$C$1,MATCH("Checker"&amp;ADDRESS(ROW(),COLUMN(),4),L!$A:$A,0)-1,SL,,)</f>
        <v>Declare if Tin used within the scope of products declared within this survey response originated from the DRC or an adjoining Country on the Declaration tab cell D39</v>
      </c>
    </row>
    <row r="26" customFormat="false" ht="39" hidden="false" customHeight="false" outlineLevel="0" collapsed="false">
      <c r="A26" s="244" t="str">
        <f aca="false">Declaration!B40</f>
        <v>Gold  (*)</v>
      </c>
      <c r="B26" s="245" t="str">
        <f aca="false">IF(AND($B$16="Yes",$B$21="Yes"),Declaration!D40,0)</f>
        <v>Unknown</v>
      </c>
      <c r="C26" s="245" t="str">
        <f aca="false">IF(H26=1,J26,I26)</f>
        <v>Complete</v>
      </c>
      <c r="D26" s="246" t="str">
        <f aca="false">IF(H26=1,"Click here to answer question 3 for Gold","")</f>
        <v/>
      </c>
      <c r="E26" s="235" t="s">
        <v>103</v>
      </c>
      <c r="F26" s="252" t="n">
        <f aca="false">IF(OR(B16="No",B21="No"),0,1)</f>
        <v>1</v>
      </c>
      <c r="G26" s="248" t="n">
        <f aca="false">IF(B26=0,1,0)</f>
        <v>0</v>
      </c>
      <c r="H26" s="249" t="n">
        <f aca="false">F26*G26</f>
        <v>0</v>
      </c>
      <c r="I26" s="250" t="str">
        <f aca="true">OFFSET(L!$C$1,MATCH("Checker"&amp;"Comp",L!$A:$A,0)-1,SL,,)</f>
        <v>Complete</v>
      </c>
      <c r="J26" s="234" t="str">
        <f aca="true">OFFSET(L!$C$1,MATCH("Checker"&amp;ADDRESS(ROW(),COLUMN(),4),L!$A:$A,0)-1,SL,,)</f>
        <v>Declare if Gold used within the scope of products declared within this survey response originated from the DRC or an adjoining Country on the Declaration tab cell D40</v>
      </c>
    </row>
    <row r="27" customFormat="false" ht="39" hidden="false" customHeight="false" outlineLevel="0" collapsed="false">
      <c r="A27" s="244" t="str">
        <f aca="false">Declaration!B41</f>
        <v>Tungsten  (*)</v>
      </c>
      <c r="B27" s="245" t="str">
        <f aca="false">IF(AND($B$17="Yes",$B$22="Yes"),Declaration!D41,0)</f>
        <v>Yes</v>
      </c>
      <c r="C27" s="245" t="str">
        <f aca="false">IF(H27=1,J27,I27)</f>
        <v>Complete</v>
      </c>
      <c r="D27" s="246" t="str">
        <f aca="false">IF(H27=1,"Click here to answer question 3 for Tungsten","")</f>
        <v/>
      </c>
      <c r="E27" s="235" t="s">
        <v>103</v>
      </c>
      <c r="F27" s="252" t="n">
        <f aca="false">IF(OR(B17="No",B22="No"),0,1)</f>
        <v>1</v>
      </c>
      <c r="G27" s="248" t="n">
        <f aca="false">IF(B27=0,1,0)</f>
        <v>0</v>
      </c>
      <c r="H27" s="249" t="n">
        <f aca="false">F27*G27</f>
        <v>0</v>
      </c>
      <c r="I27" s="250" t="str">
        <f aca="true">OFFSET(L!$C$1,MATCH("Checker"&amp;"Comp",L!$A:$A,0)-1,SL,,)</f>
        <v>Complete</v>
      </c>
      <c r="J27" s="234" t="str">
        <f aca="true">OFFSET(L!$C$1,MATCH("Checker"&amp;ADDRESS(ROW(),COLUMN(),4),L!$A:$A,0)-1,SL,,)</f>
        <v>Declare if Tungsten used within the scope of products declared within this survey response originated from the DRC or an adjoining Country on the Declaration tab cell D41</v>
      </c>
    </row>
    <row r="28" customFormat="false" ht="39" hidden="false" customHeight="true" outlineLevel="0" collapsed="false">
      <c r="A28" s="245" t="str">
        <f aca="false">Declaration!B43</f>
        <v>4) Do any of the smelters in your supply chain source the 3TG from conflict-affected and high-risk areas? (*)</v>
      </c>
      <c r="B28" s="245"/>
      <c r="C28" s="245"/>
      <c r="D28" s="257"/>
      <c r="E28" s="235"/>
      <c r="F28" s="235"/>
      <c r="G28" s="235"/>
      <c r="I28" s="250"/>
    </row>
    <row r="29" customFormat="false" ht="40.5" hidden="false" customHeight="true" outlineLevel="0" collapsed="false">
      <c r="A29" s="244" t="str">
        <f aca="false">Declaration!B44</f>
        <v>Tantalum  (*)</v>
      </c>
      <c r="B29" s="245" t="str">
        <f aca="false">IF(AND($B$14="Yes",$B$19="Yes"),Declaration!D44,0)</f>
        <v>No</v>
      </c>
      <c r="C29" s="245" t="str">
        <f aca="false">IF(H29=1,J29,I29)</f>
        <v>Complete</v>
      </c>
      <c r="D29" s="258" t="str">
        <f aca="false">IF(H29=1,"Click here to answer question 4 for Tantalum","")</f>
        <v/>
      </c>
      <c r="E29" s="235"/>
      <c r="F29" s="252" t="n">
        <f aca="false">F24</f>
        <v>1</v>
      </c>
      <c r="G29" s="248" t="n">
        <f aca="false">IF(B29=0,1,0)</f>
        <v>0</v>
      </c>
      <c r="H29" s="249" t="n">
        <f aca="false">F29*G29</f>
        <v>0</v>
      </c>
      <c r="I29" s="250" t="str">
        <f aca="true">OFFSET(L!$C$1,MATCH("Checker"&amp;"Comp",L!$A:$A,0)-1,SL,,)</f>
        <v>Complete</v>
      </c>
      <c r="J29" s="234" t="str">
        <f aca="true">OFFSET(L!$C$1,MATCH("Checker"&amp;ADDRESS(ROW(),COLUMN(),4),L!$A:$A,0)-1,SL,,)</f>
        <v>Declare if Tantalum used within the scope of products declared within this survey response originated from a conflict-affected and high-risk area on the Declaration tab cell D44</v>
      </c>
    </row>
    <row r="30" customFormat="false" ht="40.5" hidden="false" customHeight="true" outlineLevel="0" collapsed="false">
      <c r="A30" s="244" t="str">
        <f aca="false">Declaration!B45</f>
        <v>Tin  (*)</v>
      </c>
      <c r="B30" s="245" t="str">
        <f aca="false">IF(AND($B$15="Yes",$B$20="Yes"),Declaration!D45,0)</f>
        <v>No</v>
      </c>
      <c r="C30" s="245" t="str">
        <f aca="false">IF(H30=1,J30,I30)</f>
        <v>Complete</v>
      </c>
      <c r="D30" s="258" t="str">
        <f aca="false">IF(H30=1,"Click here to answer question 4 for Tin","")</f>
        <v/>
      </c>
      <c r="E30" s="235"/>
      <c r="F30" s="252" t="n">
        <f aca="false">F25</f>
        <v>1</v>
      </c>
      <c r="G30" s="248" t="n">
        <f aca="false">IF(B30=0,1,0)</f>
        <v>0</v>
      </c>
      <c r="H30" s="249" t="n">
        <f aca="false">F30*G30</f>
        <v>0</v>
      </c>
      <c r="I30" s="250" t="str">
        <f aca="true">OFFSET(L!$C$1,MATCH("Checker"&amp;"Comp",L!$A:$A,0)-1,SL,,)</f>
        <v>Complete</v>
      </c>
      <c r="J30" s="234" t="str">
        <f aca="true">OFFSET(L!$C$1,MATCH("Checker"&amp;ADDRESS(ROW(),COLUMN(),4),L!$A:$A,0)-1,SL,,)</f>
        <v>Declare if Tin used within the scope of products declared within this survey response originated from a conflict-affected and high-risk area on the Declaration tab cell D45</v>
      </c>
    </row>
    <row r="31" customFormat="false" ht="40.5" hidden="false" customHeight="true" outlineLevel="0" collapsed="false">
      <c r="A31" s="244" t="str">
        <f aca="false">Declaration!B46</f>
        <v>Gold  (*)</v>
      </c>
      <c r="B31" s="245" t="str">
        <f aca="false">IF(AND($B$16="Yes",$B$21="Yes"),Declaration!D46,0)</f>
        <v>No</v>
      </c>
      <c r="C31" s="245" t="str">
        <f aca="false">IF(H31=1,J31,I31)</f>
        <v>Complete</v>
      </c>
      <c r="D31" s="258" t="str">
        <f aca="false">IF(H31=1,"Click here to answer question 4 for Gold","")</f>
        <v/>
      </c>
      <c r="E31" s="235"/>
      <c r="F31" s="252" t="n">
        <f aca="false">F26</f>
        <v>1</v>
      </c>
      <c r="G31" s="248" t="n">
        <f aca="false">IF(B31=0,1,0)</f>
        <v>0</v>
      </c>
      <c r="H31" s="249" t="n">
        <f aca="false">F31*G31</f>
        <v>0</v>
      </c>
      <c r="I31" s="250" t="str">
        <f aca="true">OFFSET(L!$C$1,MATCH("Checker"&amp;"Comp",L!$A:$A,0)-1,SL,,)</f>
        <v>Complete</v>
      </c>
      <c r="J31" s="234" t="str">
        <f aca="true">OFFSET(L!$C$1,MATCH("Checker"&amp;ADDRESS(ROW(),COLUMN(),4),L!$A:$A,0)-1,SL,,)</f>
        <v>Declare if Gold used within the scope of products declared within this survey response originated from a conflict-affected and high-risk area on the Declaration tab cell D46</v>
      </c>
    </row>
    <row r="32" customFormat="false" ht="40.5" hidden="false" customHeight="true" outlineLevel="0" collapsed="false">
      <c r="A32" s="244" t="str">
        <f aca="false">Declaration!B47</f>
        <v>Tungsten  (*)</v>
      </c>
      <c r="B32" s="245" t="str">
        <f aca="false">IF(AND($B$17="Yes",$B$22="Yes"),Declaration!D47,0)</f>
        <v>No</v>
      </c>
      <c r="C32" s="245" t="str">
        <f aca="false">IF(H32=1,J32,I32)</f>
        <v>Complete</v>
      </c>
      <c r="D32" s="258" t="str">
        <f aca="false">IF(H32=1,"Click here to answer question 4 for Tungsten","")</f>
        <v/>
      </c>
      <c r="E32" s="235"/>
      <c r="F32" s="252" t="n">
        <f aca="false">F27</f>
        <v>1</v>
      </c>
      <c r="G32" s="248" t="n">
        <f aca="false">IF(B32=0,1,0)</f>
        <v>0</v>
      </c>
      <c r="H32" s="249" t="n">
        <f aca="false">F32*G32</f>
        <v>0</v>
      </c>
      <c r="I32" s="250" t="str">
        <f aca="true">OFFSET(L!$C$1,MATCH("Checker"&amp;"Comp",L!$A:$A,0)-1,SL,,)</f>
        <v>Complete</v>
      </c>
      <c r="J32" s="234" t="str">
        <f aca="true">OFFSET(L!$C$1,MATCH("Checker"&amp;ADDRESS(ROW(),COLUMN(),4),L!$A:$A,0)-1,SL,,)</f>
        <v>Declare if Tungsten used within the scope of products declared within this survey response originated from a conflict-affected and high-risk area on the Declaration tab cell D47</v>
      </c>
    </row>
    <row r="33" customFormat="false" ht="38.25" hidden="false" customHeight="false" outlineLevel="0" collapsed="false">
      <c r="A33" s="245" t="str">
        <f aca="false">Declaration!B49</f>
        <v>5) Does 100 percent of the 3TG (necessary to the functionality or production of your products) originate from recycled or scrap sources?  (*)</v>
      </c>
      <c r="B33" s="255"/>
      <c r="C33" s="255"/>
      <c r="D33" s="256"/>
      <c r="E33" s="235" t="s">
        <v>103</v>
      </c>
      <c r="F33" s="247"/>
      <c r="J33" s="251"/>
    </row>
    <row r="34" customFormat="false" ht="39" hidden="false" customHeight="false" outlineLevel="0" collapsed="false">
      <c r="A34" s="244" t="str">
        <f aca="false">Declaration!B50</f>
        <v>Tantalum  (*)</v>
      </c>
      <c r="B34" s="245" t="str">
        <f aca="false">IF(AND($B$14="Yes",$B$19="Yes"),Declaration!D50,0)</f>
        <v>No</v>
      </c>
      <c r="C34" s="245" t="str">
        <f aca="false">IF(H34=1,J34,I34)</f>
        <v>Complete</v>
      </c>
      <c r="D34" s="258" t="str">
        <f aca="false">IF(H34=1,"Click here to answer question 5 for Tantalum","")</f>
        <v/>
      </c>
      <c r="E34" s="235" t="s">
        <v>103</v>
      </c>
      <c r="F34" s="252" t="n">
        <f aca="false">F24</f>
        <v>1</v>
      </c>
      <c r="G34" s="248" t="n">
        <f aca="false">IF(B34=0,1,0)</f>
        <v>0</v>
      </c>
      <c r="H34" s="249" t="n">
        <f aca="false">F34*G34</f>
        <v>0</v>
      </c>
      <c r="I34" s="250" t="str">
        <f aca="true">OFFSET(L!$C$1,MATCH("Checker"&amp;"Comp",L!$A:$A,0)-1,SL,,)</f>
        <v>Complete</v>
      </c>
      <c r="J34" s="251" t="str">
        <f aca="true">OFFSET(L!$C$1,MATCH("Checker"&amp;ADDRESS(ROW(),COLUMN(),4),L!$A:$A,0)-1,SL,,)</f>
        <v>Declare if Tantalum used within the scope of products declared within this survey response originated entirely from a recycled or scrap source on the Declaration tab cell D44</v>
      </c>
    </row>
    <row r="35" customFormat="false" ht="39" hidden="false" customHeight="false" outlineLevel="0" collapsed="false">
      <c r="A35" s="244" t="str">
        <f aca="false">Declaration!B51</f>
        <v>Tin  (*)</v>
      </c>
      <c r="B35" s="245" t="str">
        <f aca="false">IF(AND($B$15="Yes",$B$20="Yes"),Declaration!D51,0)</f>
        <v>No</v>
      </c>
      <c r="C35" s="245" t="str">
        <f aca="false">IF(H35=1,J35,I35)</f>
        <v>Complete</v>
      </c>
      <c r="D35" s="258" t="str">
        <f aca="false">IF(H35=1,"Click here to answer question 5 for Tin","")</f>
        <v/>
      </c>
      <c r="E35" s="235" t="s">
        <v>103</v>
      </c>
      <c r="F35" s="252" t="n">
        <f aca="false">F25</f>
        <v>1</v>
      </c>
      <c r="G35" s="248" t="n">
        <f aca="false">IF(B35=0,1,0)</f>
        <v>0</v>
      </c>
      <c r="H35" s="249" t="n">
        <f aca="false">F35*G35</f>
        <v>0</v>
      </c>
      <c r="I35" s="250" t="str">
        <f aca="true">OFFSET(L!$C$1,MATCH("Checker"&amp;"Comp",L!$A:$A,0)-1,SL,,)</f>
        <v>Complete</v>
      </c>
      <c r="J35" s="251" t="str">
        <f aca="true">OFFSET(L!$C$1,MATCH("Checker"&amp;ADDRESS(ROW(),COLUMN(),4),L!$A:$A,0)-1,SL,,)</f>
        <v>Declare if Tin used within the scope of products declared within this survey response originated entirely from a recycled or scrap source on the Declaration tab cell D45</v>
      </c>
    </row>
    <row r="36" customFormat="false" ht="39" hidden="false" customHeight="false" outlineLevel="0" collapsed="false">
      <c r="A36" s="244" t="str">
        <f aca="false">Declaration!B52</f>
        <v>Gold  (*)</v>
      </c>
      <c r="B36" s="245" t="str">
        <f aca="false">IF(AND($B$16="Yes",$B$21="Yes"),Declaration!D52,0)</f>
        <v>No</v>
      </c>
      <c r="C36" s="245" t="str">
        <f aca="false">IF(H36=1,J36,I36)</f>
        <v>Complete</v>
      </c>
      <c r="D36" s="258" t="str">
        <f aca="false">IF(H36=1,"Click here to answer question 5 for Gold","")</f>
        <v/>
      </c>
      <c r="E36" s="235" t="s">
        <v>103</v>
      </c>
      <c r="F36" s="252" t="n">
        <f aca="false">F26</f>
        <v>1</v>
      </c>
      <c r="G36" s="248" t="n">
        <f aca="false">IF(B36=0,1,0)</f>
        <v>0</v>
      </c>
      <c r="H36" s="249" t="n">
        <f aca="false">F36*G36</f>
        <v>0</v>
      </c>
      <c r="I36" s="250" t="str">
        <f aca="true">OFFSET(L!$C$1,MATCH("Checker"&amp;"Comp",L!$A:$A,0)-1,SL,,)</f>
        <v>Complete</v>
      </c>
      <c r="J36" s="251" t="str">
        <f aca="true">OFFSET(L!$C$1,MATCH("Checker"&amp;ADDRESS(ROW(),COLUMN(),4),L!$A:$A,0)-1,SL,,)</f>
        <v>Declare if Gold used within the scope of products declared within this survey response originated entirely from a recycled or scrap source on the Declaration tab cell D46</v>
      </c>
    </row>
    <row r="37" customFormat="false" ht="39" hidden="false" customHeight="false" outlineLevel="0" collapsed="false">
      <c r="A37" s="244" t="str">
        <f aca="false">Declaration!B53</f>
        <v>Tungsten  (*)</v>
      </c>
      <c r="B37" s="245" t="str">
        <f aca="false">IF(AND($B$17="Yes",$B$22="Yes"),Declaration!D53,0)</f>
        <v>No</v>
      </c>
      <c r="C37" s="245" t="str">
        <f aca="false">IF(H37=1,J37,I37)</f>
        <v>Complete</v>
      </c>
      <c r="D37" s="258" t="str">
        <f aca="false">IF(H37=1,"Click here to answer question 5 for Tungsten","")</f>
        <v/>
      </c>
      <c r="E37" s="235" t="s">
        <v>103</v>
      </c>
      <c r="F37" s="252" t="n">
        <f aca="false">F27</f>
        <v>1</v>
      </c>
      <c r="G37" s="248" t="n">
        <f aca="false">IF(B37=0,1,0)</f>
        <v>0</v>
      </c>
      <c r="H37" s="249" t="n">
        <f aca="false">F37*G37</f>
        <v>0</v>
      </c>
      <c r="I37" s="250" t="str">
        <f aca="true">OFFSET(L!$C$1,MATCH("Checker"&amp;"Comp",L!$A:$A,0)-1,SL,,)</f>
        <v>Complete</v>
      </c>
      <c r="J37" s="251" t="str">
        <f aca="true">OFFSET(L!$C$1,MATCH("Checker"&amp;ADDRESS(ROW(),COLUMN(),4),L!$A:$A,0)-1,SL,,)</f>
        <v>Declare if Tungsten used within the scope of products declared within this survey response originated entirely from a recycled or scrap source on the Declaration tab cell D47</v>
      </c>
    </row>
    <row r="38" customFormat="false" ht="38.25" hidden="false" customHeight="false" outlineLevel="0" collapsed="false">
      <c r="A38" s="245" t="str">
        <f aca="false">Declaration!B55</f>
        <v>6) What percentage of relevant suppliers have provided a response to your supply chain survey?  (*)</v>
      </c>
      <c r="B38" s="255"/>
      <c r="C38" s="255"/>
      <c r="D38" s="256"/>
      <c r="E38" s="235" t="s">
        <v>103</v>
      </c>
      <c r="F38" s="247"/>
    </row>
    <row r="39" customFormat="false" ht="26.25" hidden="false" customHeight="false" outlineLevel="0" collapsed="false">
      <c r="A39" s="244" t="str">
        <f aca="false">Declaration!B56</f>
        <v>Tantalum  (*)</v>
      </c>
      <c r="B39" s="259" t="str">
        <f aca="false">IF(AND($B$14="Yes",$B$19="Yes"),Declaration!D56,0)</f>
        <v>Greater than 50%</v>
      </c>
      <c r="C39" s="245" t="str">
        <f aca="false">IF(H39=1,J39,I39)</f>
        <v>Complete</v>
      </c>
      <c r="D39" s="258" t="str">
        <f aca="false">IF(H39=1,"Click here to answer question 6 for Tantalum","")</f>
        <v/>
      </c>
      <c r="E39" s="235" t="s">
        <v>100</v>
      </c>
      <c r="F39" s="252" t="n">
        <f aca="false">F24</f>
        <v>1</v>
      </c>
      <c r="G39" s="248" t="n">
        <f aca="false">IF(B39=0,1,0)</f>
        <v>0</v>
      </c>
      <c r="H39" s="249" t="n">
        <f aca="false">F39*G39</f>
        <v>0</v>
      </c>
      <c r="I39" s="250" t="str">
        <f aca="true">OFFSET(L!$C$1,MATCH("Checker"&amp;"Comp",L!$A:$A,0)-1,SL,,)</f>
        <v>Complete</v>
      </c>
      <c r="J39" s="234" t="str">
        <f aca="true">OFFSET(L!$C$1,MATCH("Checker"&amp;ADDRESS(ROW(),COLUMN(),4),L!$A:$A,0)-1,SL,,)</f>
        <v>Provide % of completeness of supplier's smelter information on Declaration tab cell D50</v>
      </c>
    </row>
    <row r="40" customFormat="false" ht="26.25" hidden="false" customHeight="false" outlineLevel="0" collapsed="false">
      <c r="A40" s="244" t="str">
        <f aca="false">Declaration!B57</f>
        <v>Tin  (*)</v>
      </c>
      <c r="B40" s="259" t="str">
        <f aca="false">IF(AND($B$15="Yes",$B$20="Yes"),Declaration!D57,0)</f>
        <v>Greater than 50%</v>
      </c>
      <c r="C40" s="245" t="str">
        <f aca="false">IF(H40=1,J40,I40)</f>
        <v>Complete</v>
      </c>
      <c r="D40" s="258" t="str">
        <f aca="false">IF(H40=1,"Click here to answer question 6 for Tin","")</f>
        <v/>
      </c>
      <c r="E40" s="235" t="s">
        <v>100</v>
      </c>
      <c r="F40" s="252" t="n">
        <f aca="false">F25</f>
        <v>1</v>
      </c>
      <c r="G40" s="248" t="n">
        <f aca="false">IF(B40=0,1,0)</f>
        <v>0</v>
      </c>
      <c r="H40" s="249" t="n">
        <f aca="false">F40*G40</f>
        <v>0</v>
      </c>
      <c r="I40" s="250" t="str">
        <f aca="true">OFFSET(L!$C$1,MATCH("Checker"&amp;"Comp",L!$A:$A,0)-1,SL,,)</f>
        <v>Complete</v>
      </c>
      <c r="J40" s="234" t="str">
        <f aca="true">OFFSET(L!$C$1,MATCH("Checker"&amp;ADDRESS(ROW(),COLUMN(),4),L!$A:$A,0)-1,SL,,)</f>
        <v>Provide % of completeness of supplier's smelter information on Declaration tab cell D51</v>
      </c>
    </row>
    <row r="41" customFormat="false" ht="26.25" hidden="false" customHeight="false" outlineLevel="0" collapsed="false">
      <c r="A41" s="244" t="str">
        <f aca="false">Declaration!B58</f>
        <v>Gold  (*)</v>
      </c>
      <c r="B41" s="259" t="str">
        <f aca="false">IF(AND($B$16="Yes",$B$21="Yes"),Declaration!D58,0)</f>
        <v>Greater than 50%</v>
      </c>
      <c r="C41" s="245" t="str">
        <f aca="false">IF(H41=1,J41,I41)</f>
        <v>Complete</v>
      </c>
      <c r="D41" s="258" t="str">
        <f aca="false">IF(H41=1,"Click here to answer question 6 for Gold","")</f>
        <v/>
      </c>
      <c r="E41" s="235" t="s">
        <v>100</v>
      </c>
      <c r="F41" s="252" t="n">
        <f aca="false">F26</f>
        <v>1</v>
      </c>
      <c r="G41" s="248" t="n">
        <f aca="false">IF(B41=0,1,0)</f>
        <v>0</v>
      </c>
      <c r="H41" s="249" t="n">
        <f aca="false">F41*G41</f>
        <v>0</v>
      </c>
      <c r="I41" s="250" t="str">
        <f aca="true">OFFSET(L!$C$1,MATCH("Checker"&amp;"Comp",L!$A:$A,0)-1,SL,,)</f>
        <v>Complete</v>
      </c>
      <c r="J41" s="234" t="str">
        <f aca="true">OFFSET(L!$C$1,MATCH("Checker"&amp;ADDRESS(ROW(),COLUMN(),4),L!$A:$A,0)-1,SL,,)</f>
        <v>Provide % of completeness of supplier's smelter information on Declaration tab cell D52</v>
      </c>
    </row>
    <row r="42" customFormat="false" ht="26.25" hidden="false" customHeight="false" outlineLevel="0" collapsed="false">
      <c r="A42" s="244" t="str">
        <f aca="false">Declaration!B59</f>
        <v>Tungsten  (*)</v>
      </c>
      <c r="B42" s="259" t="str">
        <f aca="false">IF(AND($B$17="Yes",$B$22="Yes"),Declaration!D59,0)</f>
        <v>Greater than 50%</v>
      </c>
      <c r="C42" s="245" t="str">
        <f aca="false">IF(H42=1,J42,I42)</f>
        <v>Complete</v>
      </c>
      <c r="D42" s="258" t="str">
        <f aca="false">IF(H42=1,"Click here to answer question 6 for Tungsten","")</f>
        <v/>
      </c>
      <c r="E42" s="235" t="s">
        <v>100</v>
      </c>
      <c r="F42" s="252" t="n">
        <f aca="false">F27</f>
        <v>1</v>
      </c>
      <c r="G42" s="248" t="n">
        <f aca="false">IF(B42=0,1,0)</f>
        <v>0</v>
      </c>
      <c r="H42" s="249" t="n">
        <f aca="false">F42*G42</f>
        <v>0</v>
      </c>
      <c r="I42" s="250" t="str">
        <f aca="true">OFFSET(L!$C$1,MATCH("Checker"&amp;"Comp",L!$A:$A,0)-1,SL,,)</f>
        <v>Complete</v>
      </c>
      <c r="J42" s="234" t="str">
        <f aca="true">OFFSET(L!$C$1,MATCH("Checker"&amp;ADDRESS(ROW(),COLUMN(),4),L!$A:$A,0)-1,SL,,)</f>
        <v>Provide % of completeness of supplier's smelter information on Declaration tab cell D53</v>
      </c>
    </row>
    <row r="43" customFormat="false" ht="51" hidden="false" customHeight="false" outlineLevel="0" collapsed="false">
      <c r="A43" s="245" t="str">
        <f aca="false">Declaration!B61</f>
        <v>7) Have you identified all of the smelters supplying the 3TG to your supply chain?  (*)</v>
      </c>
      <c r="B43" s="255"/>
      <c r="C43" s="255"/>
      <c r="D43" s="256"/>
      <c r="E43" s="235" t="s">
        <v>99</v>
      </c>
      <c r="F43" s="247"/>
    </row>
    <row r="44" customFormat="false" ht="51.75" hidden="false" customHeight="false" outlineLevel="0" collapsed="false">
      <c r="A44" s="244" t="str">
        <f aca="false">Declaration!B62</f>
        <v>Tantalum  (*)</v>
      </c>
      <c r="B44" s="245" t="str">
        <f aca="false">IF(AND($B$14="Yes",$B$19="Yes"),Declaration!D62,0)</f>
        <v>No</v>
      </c>
      <c r="C44" s="245" t="str">
        <f aca="false">IF(H44=1,J44,I44)</f>
        <v>Complete</v>
      </c>
      <c r="D44" s="258" t="str">
        <f aca="false">IF(H44=1,"Click here to answer question 7 for Tantalum","")</f>
        <v/>
      </c>
      <c r="E44" s="235" t="s">
        <v>99</v>
      </c>
      <c r="F44" s="252" t="n">
        <f aca="false">F24</f>
        <v>1</v>
      </c>
      <c r="G44" s="248" t="n">
        <f aca="false">IF(B44=0,1,0)</f>
        <v>0</v>
      </c>
      <c r="H44" s="249" t="n">
        <f aca="false">F44*G44</f>
        <v>0</v>
      </c>
      <c r="I44" s="250" t="str">
        <f aca="true">OFFSET(L!$C$1,MATCH("Checker"&amp;"Comp",L!$A:$A,0)-1,SL,,)</f>
        <v>Complete</v>
      </c>
      <c r="J44" s="234" t="str">
        <f aca="true">OFFSET(L!$C$1,MATCH("Checker"&amp;ADDRESS(ROW(),COLUMN(),4),L!$A:$A,0)-1,SL,,)</f>
        <v>Declare if all smelter names have been provided in this survey response under the scope of products declared on the Declaration tab cell D56</v>
      </c>
    </row>
    <row r="45" customFormat="false" ht="51.75" hidden="false" customHeight="false" outlineLevel="0" collapsed="false">
      <c r="A45" s="244" t="str">
        <f aca="false">Declaration!B63</f>
        <v>Tin  (*)</v>
      </c>
      <c r="B45" s="245" t="str">
        <f aca="false">IF(AND($B$15="Yes",$B$20="Yes"),Declaration!D63,0)</f>
        <v>No</v>
      </c>
      <c r="C45" s="245" t="str">
        <f aca="false">IF(H45=1,J45,I45)</f>
        <v>Complete</v>
      </c>
      <c r="D45" s="258" t="str">
        <f aca="false">IF(H45=1,"Click here to answer question 7 for Tin","")</f>
        <v/>
      </c>
      <c r="E45" s="235" t="s">
        <v>99</v>
      </c>
      <c r="F45" s="252" t="n">
        <f aca="false">F25</f>
        <v>1</v>
      </c>
      <c r="G45" s="248" t="n">
        <f aca="false">IF(B45=0,1,0)</f>
        <v>0</v>
      </c>
      <c r="H45" s="249" t="n">
        <f aca="false">F45*G45</f>
        <v>0</v>
      </c>
      <c r="I45" s="250" t="str">
        <f aca="true">OFFSET(L!$C$1,MATCH("Checker"&amp;"Comp",L!$A:$A,0)-1,SL,,)</f>
        <v>Complete</v>
      </c>
      <c r="J45" s="234" t="str">
        <f aca="true">OFFSET(L!$C$1,MATCH("Checker"&amp;ADDRESS(ROW(),COLUMN(),4),L!$A:$A,0)-1,SL,,)</f>
        <v>Declare if all smelter names have been provided in this survey response under the scope of products declared on the Declaration tab cell D57</v>
      </c>
    </row>
    <row r="46" customFormat="false" ht="51.75" hidden="false" customHeight="false" outlineLevel="0" collapsed="false">
      <c r="A46" s="244" t="str">
        <f aca="false">Declaration!B64</f>
        <v>Gold  (*)</v>
      </c>
      <c r="B46" s="245" t="str">
        <f aca="false">IF(AND($B$16="Yes",$B$21="Yes"),Declaration!D64,0)</f>
        <v>No</v>
      </c>
      <c r="C46" s="245" t="str">
        <f aca="false">IF(H46=1,J46,I46)</f>
        <v>Complete</v>
      </c>
      <c r="D46" s="258" t="str">
        <f aca="false">IF(H46=1,"Click here to answer question 7 for Gold","")</f>
        <v/>
      </c>
      <c r="E46" s="235" t="s">
        <v>99</v>
      </c>
      <c r="F46" s="252" t="n">
        <f aca="false">F26</f>
        <v>1</v>
      </c>
      <c r="G46" s="248" t="n">
        <f aca="false">IF(B46=0,1,0)</f>
        <v>0</v>
      </c>
      <c r="H46" s="249" t="n">
        <f aca="false">F46*G46</f>
        <v>0</v>
      </c>
      <c r="I46" s="250" t="str">
        <f aca="true">OFFSET(L!$C$1,MATCH("Checker"&amp;"Comp",L!$A:$A,0)-1,SL,,)</f>
        <v>Complete</v>
      </c>
      <c r="J46" s="234" t="str">
        <f aca="true">OFFSET(L!$C$1,MATCH("Checker"&amp;ADDRESS(ROW(),COLUMN(),4),L!$A:$A,0)-1,SL,,)</f>
        <v>Declare if all smelter names have been provided in this survey response under the scope of products declared on the Declaration tab cell D58</v>
      </c>
    </row>
    <row r="47" customFormat="false" ht="51.75" hidden="false" customHeight="false" outlineLevel="0" collapsed="false">
      <c r="A47" s="244" t="str">
        <f aca="false">Declaration!B65</f>
        <v>Tungsten  (*)</v>
      </c>
      <c r="B47" s="245" t="str">
        <f aca="false">IF(AND($B$17="Yes",$B$22="Yes"),Declaration!D65,0)</f>
        <v>No</v>
      </c>
      <c r="C47" s="245" t="str">
        <f aca="false">IF(H47=1,J47,I47)</f>
        <v>Complete</v>
      </c>
      <c r="D47" s="258" t="str">
        <f aca="false">IF(H47=1,"Click here to answer question 7 for Tungsten","")</f>
        <v/>
      </c>
      <c r="E47" s="235" t="s">
        <v>99</v>
      </c>
      <c r="F47" s="252" t="n">
        <f aca="false">F27</f>
        <v>1</v>
      </c>
      <c r="G47" s="248" t="n">
        <f aca="false">IF(B47=0,1,0)</f>
        <v>0</v>
      </c>
      <c r="H47" s="249" t="n">
        <f aca="false">F47*G47</f>
        <v>0</v>
      </c>
      <c r="I47" s="250" t="str">
        <f aca="true">OFFSET(L!$C$1,MATCH("Checker"&amp;"Comp",L!$A:$A,0)-1,SL,,)</f>
        <v>Complete</v>
      </c>
      <c r="J47" s="234" t="str">
        <f aca="true">OFFSET(L!$C$1,MATCH("Checker"&amp;ADDRESS(ROW(),COLUMN(),4),L!$A:$A,0)-1,SL,,)</f>
        <v>Declare if all smelter names have been provided in this survey response which the scope of products declared on the Declaration tab cell D59</v>
      </c>
    </row>
    <row r="48" customFormat="false" ht="63.75" hidden="false" customHeight="false" outlineLevel="0" collapsed="false">
      <c r="A48" s="245" t="str">
        <f aca="false">Declaration!B67</f>
        <v>8) Has all applicable smelter information received by your company been reported in this declaration?  (*)</v>
      </c>
      <c r="B48" s="255"/>
      <c r="C48" s="255"/>
      <c r="D48" s="256"/>
      <c r="E48" s="235" t="s">
        <v>105</v>
      </c>
      <c r="F48" s="247"/>
    </row>
    <row r="49" customFormat="false" ht="39" hidden="false" customHeight="false" outlineLevel="0" collapsed="false">
      <c r="A49" s="244" t="str">
        <f aca="false">Declaration!B68</f>
        <v>Tantalum  (*)</v>
      </c>
      <c r="B49" s="245" t="str">
        <f aca="false">IF(AND($B$14="Yes",$B$19="Yes"),Declaration!D68,0)</f>
        <v>Yes</v>
      </c>
      <c r="C49" s="245" t="str">
        <f aca="false">IF(H49=1,J49,I49)</f>
        <v>Complete</v>
      </c>
      <c r="D49" s="258" t="str">
        <f aca="false">IF(H49=1,"Click here to answer question 8 for Tantalum","")</f>
        <v/>
      </c>
      <c r="E49" s="235" t="s">
        <v>103</v>
      </c>
      <c r="F49" s="252" t="n">
        <f aca="false">F24</f>
        <v>1</v>
      </c>
      <c r="G49" s="248" t="n">
        <f aca="false">IF(B49=0,1,0)</f>
        <v>0</v>
      </c>
      <c r="H49" s="249" t="n">
        <f aca="false">F49*G49</f>
        <v>0</v>
      </c>
      <c r="I49" s="250" t="str">
        <f aca="true">OFFSET(L!$C$1,MATCH("Checker"&amp;"Comp",L!$A:$A,0)-1,SL,,)</f>
        <v>Complete</v>
      </c>
      <c r="J49" s="234" t="str">
        <f aca="true">OFFSET(L!$C$1,MATCH("Checker"&amp;ADDRESS(ROW(),COLUMN(),4),L!$A:$A,0)-1,SL,,)</f>
        <v>Declare if all applicable Tantalum smelter information has been provided on Declaration tab cell D62</v>
      </c>
    </row>
    <row r="50" customFormat="false" ht="39" hidden="false" customHeight="false" outlineLevel="0" collapsed="false">
      <c r="A50" s="244" t="str">
        <f aca="false">Declaration!B69</f>
        <v>Tin  (*)</v>
      </c>
      <c r="B50" s="245" t="str">
        <f aca="false">IF(AND($B$15="Yes",$B$20="Yes"),Declaration!D69,0)</f>
        <v>Yes</v>
      </c>
      <c r="C50" s="245" t="str">
        <f aca="false">IF(H50=1,J50,I50)</f>
        <v>Complete</v>
      </c>
      <c r="D50" s="258" t="str">
        <f aca="false">IF(H50=1,"Click here to answer question 8 for Tin","")</f>
        <v/>
      </c>
      <c r="E50" s="235" t="s">
        <v>103</v>
      </c>
      <c r="F50" s="252" t="n">
        <f aca="false">F25</f>
        <v>1</v>
      </c>
      <c r="G50" s="248" t="n">
        <f aca="false">IF(B50=0,1,0)</f>
        <v>0</v>
      </c>
      <c r="H50" s="249" t="n">
        <f aca="false">F50*G50</f>
        <v>0</v>
      </c>
      <c r="I50" s="250" t="str">
        <f aca="true">OFFSET(L!$C$1,MATCH("Checker"&amp;"Comp",L!$A:$A,0)-1,SL,,)</f>
        <v>Complete</v>
      </c>
      <c r="J50" s="234" t="str">
        <f aca="true">OFFSET(L!$C$1,MATCH("Checker"&amp;ADDRESS(ROW(),COLUMN(),4),L!$A:$A,0)-1,SL,,)</f>
        <v>Declare if all applicable Tin smelter information has been provided on Declaration tab cell D63</v>
      </c>
    </row>
    <row r="51" customFormat="false" ht="39" hidden="false" customHeight="false" outlineLevel="0" collapsed="false">
      <c r="A51" s="244" t="str">
        <f aca="false">Declaration!B70</f>
        <v>Gold  (*)</v>
      </c>
      <c r="B51" s="245" t="str">
        <f aca="false">IF(AND($B$16="Yes",$B$21="Yes"),Declaration!D70,0)</f>
        <v>Yes</v>
      </c>
      <c r="C51" s="245" t="str">
        <f aca="false">IF(H51=1,J51,I51)</f>
        <v>Complete</v>
      </c>
      <c r="D51" s="258" t="str">
        <f aca="false">IF(H51=1,"Click here to answer question 8 for Gold","")</f>
        <v/>
      </c>
      <c r="E51" s="235" t="s">
        <v>103</v>
      </c>
      <c r="F51" s="252" t="n">
        <f aca="false">F26</f>
        <v>1</v>
      </c>
      <c r="G51" s="248" t="n">
        <f aca="false">IF(B51=0,1,0)</f>
        <v>0</v>
      </c>
      <c r="H51" s="249" t="n">
        <f aca="false">F51*G51</f>
        <v>0</v>
      </c>
      <c r="I51" s="250" t="str">
        <f aca="true">OFFSET(L!$C$1,MATCH("Checker"&amp;"Comp",L!$A:$A,0)-1,SL,,)</f>
        <v>Complete</v>
      </c>
      <c r="J51" s="234" t="str">
        <f aca="true">OFFSET(L!$C$1,MATCH("Checker"&amp;ADDRESS(ROW(),COLUMN(),4),L!$A:$A,0)-1,SL,,)</f>
        <v>Declare if all applicable Gold smelter information has been provided on Declaration tab cell D64</v>
      </c>
    </row>
    <row r="52" customFormat="false" ht="39" hidden="false" customHeight="false" outlineLevel="0" collapsed="false">
      <c r="A52" s="244" t="str">
        <f aca="false">Declaration!B71</f>
        <v>Tungsten  (*)</v>
      </c>
      <c r="B52" s="245" t="str">
        <f aca="false">IF(AND($B$17="Yes",$B$22="Yes"),Declaration!D71,0)</f>
        <v>Yes</v>
      </c>
      <c r="C52" s="245" t="str">
        <f aca="false">IF(H52=1,J52,I52)</f>
        <v>Complete</v>
      </c>
      <c r="D52" s="258" t="str">
        <f aca="false">IF(H52=1,"Click here to answer question 8 for Tungsten","")</f>
        <v/>
      </c>
      <c r="E52" s="235" t="s">
        <v>103</v>
      </c>
      <c r="F52" s="252" t="n">
        <f aca="false">F27</f>
        <v>1</v>
      </c>
      <c r="G52" s="248" t="n">
        <f aca="false">IF(B52=0,1,0)</f>
        <v>0</v>
      </c>
      <c r="H52" s="249" t="n">
        <f aca="false">F52*G52</f>
        <v>0</v>
      </c>
      <c r="I52" s="250" t="str">
        <f aca="true">OFFSET(L!$C$1,MATCH("Checker"&amp;"Comp",L!$A:$A,0)-1,SL,,)</f>
        <v>Complete</v>
      </c>
      <c r="J52" s="234" t="str">
        <f aca="true">OFFSET(L!$C$1,MATCH("Checker"&amp;ADDRESS(ROW(),COLUMN(),4),L!$A:$A,0)-1,SL,,)</f>
        <v>Declare if all applicable Tungsten smelter information has been provided on Declaration tab cell D65</v>
      </c>
    </row>
    <row r="53" customFormat="false" ht="25.5" hidden="false" customHeight="false" outlineLevel="0" collapsed="false">
      <c r="A53" s="245" t="str">
        <f aca="false">Declaration!B74</f>
        <v>Question</v>
      </c>
      <c r="B53" s="255"/>
      <c r="C53" s="255"/>
      <c r="D53" s="256"/>
      <c r="E53" s="235" t="s">
        <v>100</v>
      </c>
      <c r="F53" s="247"/>
      <c r="G53" s="247"/>
      <c r="H53" s="247"/>
    </row>
    <row r="54" customFormat="false" ht="39" hidden="false" customHeight="false" outlineLevel="0" collapsed="false">
      <c r="A54" s="245" t="str">
        <f aca="false">Declaration!B75</f>
        <v>A. Have you established a responsible minerals sourcing policy? (*)</v>
      </c>
      <c r="B54" s="245" t="str">
        <f aca="false">Declaration!D75</f>
        <v>Yes</v>
      </c>
      <c r="C54" s="245" t="str">
        <f aca="false">IF(H54=1,J54,I54)</f>
        <v>Complete</v>
      </c>
      <c r="D54" s="246" t="str">
        <f aca="false">IF(H54=1,"Click here to answer question (A)","")</f>
        <v/>
      </c>
      <c r="E54" s="235" t="s">
        <v>103</v>
      </c>
      <c r="F54" s="252" t="n">
        <f aca="false">IF(SUM(F$24:F$27)=0,0,1)</f>
        <v>1</v>
      </c>
      <c r="G54" s="248" t="n">
        <f aca="false">IF(B54=0,1,0)</f>
        <v>0</v>
      </c>
      <c r="H54" s="249" t="n">
        <f aca="false">F54*G54</f>
        <v>0</v>
      </c>
      <c r="I54" s="250" t="str">
        <f aca="true">OFFSET(L!$C$1,MATCH("Checker"&amp;"Comp",L!$A:$A,0)-1,SL,,)</f>
        <v>Complete</v>
      </c>
      <c r="J54" s="234" t="str">
        <f aca="true">OFFSET(L!$C$1,MATCH("Checker"&amp;ADDRESS(ROW(),COLUMN(),4),L!$A:$A,0)-1,SL,,)</f>
        <v>Answer if your company has a responsible minerals sourcing policy on the Declaration tab cell D75</v>
      </c>
    </row>
    <row r="55" customFormat="false" ht="54.75" hidden="false" customHeight="true" outlineLevel="0" collapsed="false">
      <c r="A55" s="245" t="str">
        <f aca="false">Declaration!B77</f>
        <v>B. Is your responsible minerals sourcing policy publicly available on your website? (Note – If yes, the user shall specify the URL in the comment field.) (*)</v>
      </c>
      <c r="B55" s="245" t="str">
        <f aca="false">Declaration!D77</f>
        <v>Yes</v>
      </c>
      <c r="C55" s="245" t="str">
        <f aca="false">IF(H55=1,J55,I55)</f>
        <v>Complete</v>
      </c>
      <c r="D55" s="246" t="str">
        <f aca="false">IF(H55=1,"Click here to answer question (B)","")</f>
        <v/>
      </c>
      <c r="E55" s="235" t="s">
        <v>103</v>
      </c>
      <c r="F55" s="252" t="n">
        <f aca="false">F$54</f>
        <v>1</v>
      </c>
      <c r="G55" s="248" t="n">
        <f aca="false">IF(B55=0,1,0)</f>
        <v>0</v>
      </c>
      <c r="H55" s="249" t="n">
        <f aca="false">F55*G55</f>
        <v>0</v>
      </c>
      <c r="I55" s="250" t="str">
        <f aca="true">OFFSET(L!$C$1,MATCH("Checker"&amp;"Comp",L!$A:$A,0)-1,SL,,)</f>
        <v>Complete</v>
      </c>
      <c r="J55" s="234" t="str">
        <f aca="true">OFFSET(L!$C$1,MATCH("Checker"&amp;ADDRESS(ROW(),COLUMN(),4),L!$A:$A,0)-1,SL,,)</f>
        <v>Answer if your company has made your responsible minerals sourcing policy publically available on your website on the Declaration tab cell D77</v>
      </c>
    </row>
    <row r="56" customFormat="false" ht="38.25" hidden="false" customHeight="true" outlineLevel="0" collapsed="false">
      <c r="A56" s="245" t="s">
        <v>547</v>
      </c>
      <c r="B56" s="245" t="str">
        <f aca="false">Declaration!G77</f>
        <v>http://koolance.com/conflict-free-minerals-reporting</v>
      </c>
      <c r="C56" s="245" t="str">
        <f aca="false">IF(H56=1,J56,I56)</f>
        <v>Complete</v>
      </c>
      <c r="D56" s="246" t="str">
        <f aca="false">IF(H56=1,"Click here to specify URL for question (B)","")</f>
        <v/>
      </c>
      <c r="E56" s="235"/>
      <c r="F56" s="252" t="n">
        <f aca="false">IF(AND(F55=1,B55="Yes"),1,0)</f>
        <v>1</v>
      </c>
      <c r="G56" s="248" t="n">
        <f aca="false">IF(LEN(B56)&gt;1,0,1)</f>
        <v>0</v>
      </c>
      <c r="H56" s="249" t="n">
        <f aca="false">F56*G56</f>
        <v>0</v>
      </c>
      <c r="I56" s="250" t="str">
        <f aca="true">OFFSET(L!$C$1,MATCH("Checker"&amp;"Comp",L!$A:$A,0)-1,SL,,)</f>
        <v>Complete</v>
      </c>
      <c r="J56" s="260" t="str">
        <f aca="true">OFFSET(L!$C$1,MATCH("Checker"&amp;ADDRESS(ROW(),COLUMN(),4),L!$A:$A,0)-1,SL,,)</f>
        <v>Enter the URL in Declaration worksheet cell G77 if you answer "Yes" for question B. The format of the URL should be "www.companyname.com"</v>
      </c>
    </row>
    <row r="57" customFormat="false" ht="51" hidden="false" customHeight="false" outlineLevel="0" collapsed="false">
      <c r="A57" s="245" t="str">
        <f aca="false">Declaration!B79</f>
        <v>C. Do you require your direct suppliers to source the 3TG from smelters whose due diligence practices have been validated by an independent third party audit program? (*)</v>
      </c>
      <c r="B57" s="245" t="str">
        <f aca="false">Declaration!D79</f>
        <v>No</v>
      </c>
      <c r="C57" s="245" t="str">
        <f aca="false">IF(H57=1,J57,I57)</f>
        <v>Complete</v>
      </c>
      <c r="D57" s="246" t="str">
        <f aca="false">IF(H57=1,"Click here to answer question (C)","")</f>
        <v/>
      </c>
      <c r="E57" s="235" t="s">
        <v>103</v>
      </c>
      <c r="F57" s="252" t="n">
        <f aca="false">F$54</f>
        <v>1</v>
      </c>
      <c r="G57" s="248" t="n">
        <f aca="false">IF(B57=0,1,0)</f>
        <v>0</v>
      </c>
      <c r="H57" s="249" t="n">
        <f aca="false">F57*G57</f>
        <v>0</v>
      </c>
      <c r="I57" s="250" t="str">
        <f aca="true">OFFSET(L!$C$1,MATCH("Checker"&amp;"Comp",L!$A:$A,0)-1,SL,,)</f>
        <v>Complete</v>
      </c>
      <c r="J57" s="234" t="str">
        <f aca="true">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customFormat="false" ht="39" hidden="false" customHeight="false" outlineLevel="0" collapsed="false">
      <c r="A58" s="245" t="str">
        <f aca="false">Declaration!B81</f>
        <v>D. Have you implemented due diligence measures for responsible sourcing? (*)</v>
      </c>
      <c r="B58" s="245" t="str">
        <f aca="false">Declaration!D81</f>
        <v>Yes</v>
      </c>
      <c r="C58" s="245" t="str">
        <f aca="false">IF(H58=1,J58,I58)</f>
        <v>Complete</v>
      </c>
      <c r="D58" s="246" t="str">
        <f aca="false">IF(H58=1,"Click here to answer question (D)","")</f>
        <v/>
      </c>
      <c r="E58" s="235" t="s">
        <v>103</v>
      </c>
      <c r="F58" s="252" t="n">
        <f aca="false">F$54</f>
        <v>1</v>
      </c>
      <c r="G58" s="248" t="n">
        <f aca="false">IF(B58=0,1,0)</f>
        <v>0</v>
      </c>
      <c r="H58" s="249" t="n">
        <f aca="false">F58*G58</f>
        <v>0</v>
      </c>
      <c r="I58" s="250" t="str">
        <f aca="true">OFFSET(L!$C$1,MATCH("Checker"&amp;"Comp",L!$A:$A,0)-1,SL,,)</f>
        <v>Complete</v>
      </c>
      <c r="J58" s="234" t="str">
        <f aca="true">OFFSET(L!$C$1,MATCH("Checker"&amp;ADDRESS(ROW(),COLUMN(),4),L!$A:$A,0)-1,SL,,)</f>
        <v>Answer if you have implemented due diligence measures for responsible sourcing on Declaration tab cell D81</v>
      </c>
    </row>
    <row r="59" customFormat="false" ht="39" hidden="false" customHeight="false" outlineLevel="0" collapsed="false">
      <c r="A59" s="245" t="str">
        <f aca="false">Declaration!B83</f>
        <v>E. Does your company conduct Conflict Minerals survey(s) of your relevant supplier(s)? (*)</v>
      </c>
      <c r="B59" s="245" t="str">
        <f aca="false">Declaration!D83</f>
        <v>Yes, in conformance with IPC1755 (e.g., CMRT)</v>
      </c>
      <c r="C59" s="245" t="str">
        <f aca="false">IF(H59=1,J59,I59)</f>
        <v>Complete</v>
      </c>
      <c r="D59" s="246" t="str">
        <f aca="false">IF(H59=1,"Click here to answer question (E)","")</f>
        <v/>
      </c>
      <c r="E59" s="235" t="s">
        <v>103</v>
      </c>
      <c r="F59" s="252" t="n">
        <f aca="false">F$54</f>
        <v>1</v>
      </c>
      <c r="G59" s="248" t="n">
        <f aca="false">IF(B59=0,1,0)</f>
        <v>0</v>
      </c>
      <c r="H59" s="249" t="n">
        <f aca="false">F59*G59</f>
        <v>0</v>
      </c>
      <c r="I59" s="250" t="str">
        <f aca="true">OFFSET(L!$C$1,MATCH("Checker"&amp;"Comp",L!$A:$A,0)-1,SL,,)</f>
        <v>Complete</v>
      </c>
      <c r="J59" s="234" t="str">
        <f aca="true">OFFSET(L!$C$1,MATCH("Checker"&amp;ADDRESS(ROW(),COLUMN(),4),L!$A:$A,0)-1,SL,,)</f>
        <v>Answer if you request your suppliers to fill out this Conflict Minerals Reporting Template on Declaration tab cell D83</v>
      </c>
    </row>
    <row r="60" customFormat="false" ht="39" hidden="false" customHeight="false" outlineLevel="0" collapsed="false">
      <c r="A60" s="245" t="str">
        <f aca="false">Declaration!B85</f>
        <v>F. Do you review due diligence information received from your suppliers against your company’s expectations? (*)</v>
      </c>
      <c r="B60" s="245" t="str">
        <f aca="false">Declaration!D85</f>
        <v>Yes</v>
      </c>
      <c r="C60" s="245" t="str">
        <f aca="false">IF(H60=1,J60,I60)</f>
        <v>Complete</v>
      </c>
      <c r="D60" s="246" t="str">
        <f aca="false">IF(H60=1,"Click here to answer question (F)","")</f>
        <v/>
      </c>
      <c r="E60" s="235" t="s">
        <v>103</v>
      </c>
      <c r="F60" s="252" t="n">
        <f aca="false">F$54</f>
        <v>1</v>
      </c>
      <c r="G60" s="248" t="n">
        <f aca="false">IF(B60=0,1,0)</f>
        <v>0</v>
      </c>
      <c r="H60" s="249" t="n">
        <f aca="false">F60*G60</f>
        <v>0</v>
      </c>
      <c r="I60" s="250" t="str">
        <f aca="true">OFFSET(L!$C$1,MATCH("Checker"&amp;"Comp",L!$A:$A,0)-1,SL,,)</f>
        <v>Complete</v>
      </c>
      <c r="J60" s="234" t="str">
        <f aca="true">OFFSET(L!$C$1,MATCH("Checker"&amp;ADDRESS(ROW(),COLUMN(),4),L!$A:$A,0)-1,SL,,)</f>
        <v>Answer if you verify responses from your suppliers against your company's expectations on Declaration tab cell D85</v>
      </c>
    </row>
    <row r="61" customFormat="false" ht="15" hidden="true" customHeight="false" outlineLevel="0" collapsed="false">
      <c r="A61" s="245"/>
      <c r="B61" s="245"/>
      <c r="C61" s="245"/>
      <c r="D61" s="257"/>
      <c r="E61" s="235"/>
      <c r="F61" s="252"/>
      <c r="G61" s="248"/>
      <c r="H61" s="249"/>
      <c r="I61" s="250"/>
    </row>
    <row r="62" customFormat="false" ht="39" hidden="false" customHeight="false" outlineLevel="0" collapsed="false">
      <c r="A62" s="245" t="str">
        <f aca="false">Declaration!B87</f>
        <v>G. Does your review process include corrective action management? (*)</v>
      </c>
      <c r="B62" s="245" t="str">
        <f aca="false">Declaration!D87</f>
        <v>Yes</v>
      </c>
      <c r="C62" s="245" t="str">
        <f aca="false">IF(H62=1,J62,I62)</f>
        <v>Complete</v>
      </c>
      <c r="D62" s="246" t="str">
        <f aca="false">IF(H62=1,"Click here to answer question (G)","")</f>
        <v/>
      </c>
      <c r="E62" s="235" t="s">
        <v>103</v>
      </c>
      <c r="F62" s="252" t="n">
        <f aca="false">F$54</f>
        <v>1</v>
      </c>
      <c r="G62" s="248" t="n">
        <f aca="false">IF(B62=0,1,0)</f>
        <v>0</v>
      </c>
      <c r="H62" s="249" t="n">
        <f aca="false">F62*G62</f>
        <v>0</v>
      </c>
      <c r="I62" s="250" t="str">
        <f aca="true">OFFSET(L!$C$1,MATCH("Checker"&amp;"Comp",L!$A:$A,0)-1,SL,,)</f>
        <v>Complete</v>
      </c>
      <c r="J62" s="234" t="str">
        <f aca="true">OFFSET(L!$C$1,MATCH("Checker"&amp;ADDRESS(ROW(),COLUMN(),4),L!$A:$A,0)-1,SL,,)</f>
        <v>Answer if your verification process includes corrective action management on Declaration tab cell D87</v>
      </c>
    </row>
    <row r="63" customFormat="false" ht="39" hidden="false" customHeight="false" outlineLevel="0" collapsed="false">
      <c r="A63" s="245" t="str">
        <f aca="false">Declaration!B89</f>
        <v>H. Is your company required to file an annual conflict minerals disclosure? (*)</v>
      </c>
      <c r="B63" s="245" t="str">
        <f aca="false">Declaration!D89</f>
        <v>Yes, with the SEC</v>
      </c>
      <c r="C63" s="245" t="str">
        <f aca="false">IF(H63=1,J63,I63)</f>
        <v>Complete</v>
      </c>
      <c r="D63" s="246" t="str">
        <f aca="false">IF(H63=1,"Click here to answer question (H)","")</f>
        <v/>
      </c>
      <c r="E63" s="235" t="s">
        <v>103</v>
      </c>
      <c r="F63" s="252" t="n">
        <f aca="false">F$54</f>
        <v>1</v>
      </c>
      <c r="G63" s="248" t="n">
        <f aca="false">IF(B63=0,1,0)</f>
        <v>0</v>
      </c>
      <c r="H63" s="249" t="n">
        <f aca="false">F63*G63</f>
        <v>0</v>
      </c>
      <c r="I63" s="250" t="str">
        <f aca="true">OFFSET(L!$C$1,MATCH("Checker"&amp;"Comp",L!$A:$A,0)-1,SL,,)</f>
        <v>Complete</v>
      </c>
      <c r="J63" s="234" t="str">
        <f aca="true">OFFSET(L!$C$1,MATCH("Checker"&amp;ADDRESS(ROW(),COLUMN(),4),L!$A:$A,0)-1,SL,,)</f>
        <v>Answer if you are subject to the SEC Disclosure requirement, the EU regulation or both on Declaration tab cell D89</v>
      </c>
    </row>
    <row r="64" customFormat="false" ht="39" hidden="false" customHeight="false" outlineLevel="0" collapsed="false">
      <c r="A64" s="245" t="s">
        <v>548</v>
      </c>
      <c r="B64" s="245" t="str">
        <f aca="false">IF(G64=1,"No products or item numbers listed","One or more product / item numbers have been provided")</f>
        <v>No products or item numbers listed</v>
      </c>
      <c r="C64" s="245" t="str">
        <f aca="false">IF(H64=1,J64,I64)</f>
        <v>Complete</v>
      </c>
      <c r="D64" s="246" t="str">
        <f aca="false">IF(H64=1,"Click here to enter detail on Product List tab","")</f>
        <v/>
      </c>
      <c r="E64" s="235" t="s">
        <v>103</v>
      </c>
      <c r="F64" s="252" t="n">
        <f aca="false">IF(B5=Declaration!Q9,1,0)</f>
        <v>0</v>
      </c>
      <c r="G64" s="248" t="n">
        <f aca="true" t="array" ref="G64:G64">IF(INDIRECT("'Product List'!B6")="",1,0)</f>
        <v>1</v>
      </c>
      <c r="H64" s="249" t="n">
        <f aca="false">F64*G64</f>
        <v>0</v>
      </c>
      <c r="I64" s="250" t="str">
        <f aca="true">OFFSET(L!$C$1,MATCH("Checker"&amp;"Comp",L!$A:$A,0)-1,SL,,)</f>
        <v>Complete</v>
      </c>
      <c r="J64" s="234" t="str">
        <f aca="true">OFFSET(L!$C$1,MATCH("Checker"&amp;ADDRESS(ROW(),COLUMN(),4),L!$A:$A,0)-1,SL,,)</f>
        <v>If applicable, provide 1 or more Products or Item Numbers this declaration applies to. From Declaration tab select hyperlink in cell 6H1 to enter Product List tab</v>
      </c>
    </row>
    <row r="65" customFormat="false" ht="39" hidden="false" customHeight="false" outlineLevel="0" collapsed="false">
      <c r="A65" s="245" t="s">
        <v>549</v>
      </c>
      <c r="B65" s="261"/>
      <c r="C65" s="245" t="str">
        <f aca="false">IF(H65=1,J65,I65)</f>
        <v>Complete</v>
      </c>
      <c r="D65" s="246" t="str">
        <f aca="false">IF(H65=0,"","Click here to provide smelter information")</f>
        <v/>
      </c>
      <c r="E65" s="235" t="s">
        <v>103</v>
      </c>
      <c r="F65" s="252" t="n">
        <f aca="false">F24</f>
        <v>1</v>
      </c>
      <c r="G65" s="248" t="n">
        <f aca="false">IF(AND(COUNTIF(SmelterIdetifiedForMetal,"Tantalum")&gt;0,COUNTIF('Smelter List'!AB$5:AB$2504,"Tantalum?*")&gt;0),0,1)</f>
        <v>0</v>
      </c>
      <c r="H65" s="249" t="n">
        <f aca="false">F65*G65</f>
        <v>0</v>
      </c>
      <c r="I65" s="250" t="str">
        <f aca="true">OFFSET(L!$C$1,MATCH("Checker"&amp;"Comp",L!$A:$A,0)-1,SL,,)</f>
        <v>Complete</v>
      </c>
      <c r="J65" s="234" t="str">
        <f aca="true">OFFSET(L!$C$1,MATCH("Checker"&amp;ADDRESS(ROW(),COLUMN(),4),L!$A:$A,0)-1,SL,,)</f>
        <v>Provide list of tantalum smelters contributing material to supply chain on Smelter List tab</v>
      </c>
      <c r="K65" s="262" t="n">
        <f aca="false">IF(H14+H19&gt;0,1,0)</f>
        <v>0</v>
      </c>
      <c r="L65" s="234" t="e">
        <f aca="true">OFFSET(L!$C$1,MATCH("Checker"&amp;ADDRESS(ROW(),COLUMN(),4),L!$A:$A,0)-1,SL,,)</f>
        <v>#N/A</v>
      </c>
    </row>
    <row r="66" customFormat="false" ht="39" hidden="false" customHeight="false" outlineLevel="0" collapsed="false">
      <c r="A66" s="245" t="s">
        <v>550</v>
      </c>
      <c r="B66" s="261"/>
      <c r="C66" s="245" t="str">
        <f aca="false">IF(H66=1,J66,I66)</f>
        <v>Complete</v>
      </c>
      <c r="D66" s="246" t="str">
        <f aca="false">IF(H66=0,"","Click here to provide smelter information")</f>
        <v/>
      </c>
      <c r="E66" s="235" t="s">
        <v>103</v>
      </c>
      <c r="F66" s="252" t="n">
        <f aca="false">F25</f>
        <v>1</v>
      </c>
      <c r="G66" s="248" t="n">
        <f aca="false">IF(AND(COUNTIF(SmelterIdetifiedForMetal,"Tin")&gt;0,COUNTIF('Smelter List'!AB$5:AB$2504,"Tin?*")&gt;0),0,1)</f>
        <v>0</v>
      </c>
      <c r="H66" s="249" t="n">
        <f aca="false">F66*G66</f>
        <v>0</v>
      </c>
      <c r="I66" s="250" t="str">
        <f aca="true">OFFSET(L!$C$1,MATCH("Checker"&amp;"Comp",L!$A:$A,0)-1,SL,,)</f>
        <v>Complete</v>
      </c>
      <c r="J66" s="234" t="str">
        <f aca="true">OFFSET(L!$C$1,MATCH("Checker"&amp;ADDRESS(ROW(),COLUMN(),4),L!$A:$A,0)-1,SL,,)</f>
        <v>Provide list of tin smelters contributing material to supply chain on Smelter List tab</v>
      </c>
      <c r="K66" s="262" t="n">
        <f aca="false">IF(H15+H20&gt;0,1,0)</f>
        <v>0</v>
      </c>
      <c r="L66" s="234" t="e">
        <f aca="true">OFFSET(L!$C$1,MATCH("Checker"&amp;ADDRESS(ROW(),COLUMN(),4),L!$A:$A,0)-1,SL,,)</f>
        <v>#N/A</v>
      </c>
    </row>
    <row r="67" customFormat="false" ht="39" hidden="false" customHeight="false" outlineLevel="0" collapsed="false">
      <c r="A67" s="245" t="s">
        <v>551</v>
      </c>
      <c r="B67" s="261"/>
      <c r="C67" s="245" t="str">
        <f aca="false">IF(H67=1,J67,I67)</f>
        <v>Complete</v>
      </c>
      <c r="D67" s="246" t="str">
        <f aca="false">IF(H67=0,"","Click here to provide smelter information")</f>
        <v/>
      </c>
      <c r="E67" s="235" t="s">
        <v>103</v>
      </c>
      <c r="F67" s="252" t="n">
        <f aca="false">F26</f>
        <v>1</v>
      </c>
      <c r="G67" s="248" t="n">
        <f aca="false">IF(AND(COUNTIF(SmelterIdetifiedForMetal,"Gold")&gt;0,COUNTIF('Smelter List'!AB$5:AB$2504,"Gold?*")&gt;0),0,1)</f>
        <v>0</v>
      </c>
      <c r="H67" s="249" t="n">
        <f aca="false">F67*G67</f>
        <v>0</v>
      </c>
      <c r="I67" s="250" t="str">
        <f aca="true">OFFSET(L!$C$1,MATCH("Checker"&amp;"Comp",L!$A:$A,0)-1,SL,,)</f>
        <v>Complete</v>
      </c>
      <c r="J67" s="234" t="str">
        <f aca="true">OFFSET(L!$C$1,MATCH("Checker"&amp;ADDRESS(ROW(),COLUMN(),4),L!$A:$A,0)-1,SL,,)</f>
        <v>Provide list of gold smelters contributing material to supply chain on Smelter List tab</v>
      </c>
      <c r="K67" s="262" t="n">
        <f aca="false">IF(H16+H21&gt;0,1,0)</f>
        <v>0</v>
      </c>
      <c r="L67" s="234" t="e">
        <f aca="true">OFFSET(L!$C$1,MATCH("Checker"&amp;ADDRESS(ROW(),COLUMN(),4),L!$A:$A,0)-1,SL,,)</f>
        <v>#N/A</v>
      </c>
    </row>
    <row r="68" customFormat="false" ht="39" hidden="false" customHeight="false" outlineLevel="0" collapsed="false">
      <c r="A68" s="245" t="s">
        <v>552</v>
      </c>
      <c r="B68" s="261"/>
      <c r="C68" s="245" t="str">
        <f aca="false">IF(H68=1,J68,I68)</f>
        <v>Complete</v>
      </c>
      <c r="D68" s="246" t="str">
        <f aca="false">IF(H68=0,"","Click here to provide smelter information")</f>
        <v/>
      </c>
      <c r="E68" s="235" t="s">
        <v>103</v>
      </c>
      <c r="F68" s="252" t="n">
        <f aca="false">F27</f>
        <v>1</v>
      </c>
      <c r="G68" s="248" t="n">
        <f aca="false">IF(AND(COUNTIF(SmelterIdetifiedForMetal,"Tungsten")&gt;0,COUNTIF('Smelter List'!AB$5:AB$2504,"Tungsten?*")&gt;0),0,1)</f>
        <v>0</v>
      </c>
      <c r="H68" s="249" t="n">
        <f aca="false">F68*G68</f>
        <v>0</v>
      </c>
      <c r="I68" s="250" t="str">
        <f aca="true">OFFSET(L!$C$1,MATCH("Checker"&amp;"Comp",L!$A:$A,0)-1,SL,,)</f>
        <v>Complete</v>
      </c>
      <c r="J68" s="234" t="str">
        <f aca="true">OFFSET(L!$C$1,MATCH("Checker"&amp;ADDRESS(ROW(),COLUMN(),4),L!$A:$A,0)-1,SL,,)</f>
        <v>Provide list of tungsten smelters contributing material to supply chain on Smelter List tab</v>
      </c>
      <c r="K68" s="262" t="n">
        <f aca="false">IF(H17+H22&gt;0,1,0)</f>
        <v>0</v>
      </c>
      <c r="L68" s="234" t="e">
        <f aca="true">OFFSET(L!$C$1,MATCH("Checker"&amp;ADDRESS(ROW(),COLUMN(),4),L!$A:$A,0)-1,SL,,)</f>
        <v>#N/A</v>
      </c>
    </row>
    <row r="69" customFormat="false" ht="25.5" hidden="false" customHeight="false" outlineLevel="0" collapsed="false">
      <c r="A69" s="263" t="s">
        <v>553</v>
      </c>
      <c r="B69" s="261"/>
      <c r="C69" s="263" t="str">
        <f aca="false">IF(F69=0,J69,IF(G69=0,I69,L69))</f>
        <v>N/A</v>
      </c>
      <c r="D69" s="257"/>
      <c r="E69" s="235"/>
      <c r="F69" s="252" t="n">
        <f aca="false">IF(COUNTIF('Smelter List'!$C:$C,"Smelter not listed")=0,0,1)</f>
        <v>0</v>
      </c>
      <c r="G69" s="248" t="n">
        <f aca="false" t="array" ref="G69:G69">IF(OR(SUMPRODUCT(('Smelter List'!$C:$C="Smelter not listed")*('Smelter List'!$D:$D=""))&gt;0,SUMPRODUCT(('Smelter List'!$C:$C="Smelter not listed")*('Smelter List'!$E:$E=""))&gt;0),1,0)</f>
        <v>0</v>
      </c>
      <c r="H69" s="249" t="n">
        <f aca="false">F69*G69</f>
        <v>0</v>
      </c>
      <c r="I69" s="250" t="str">
        <f aca="true">OFFSET(L!$C$1,MATCH("Checker"&amp;"Comp",L!$A:$A,0)-1,SL,,)</f>
        <v>Complete</v>
      </c>
      <c r="J69" s="234" t="s">
        <v>554</v>
      </c>
      <c r="K69" s="262"/>
      <c r="L69" s="234" t="s">
        <v>555</v>
      </c>
    </row>
    <row r="70" customFormat="false" ht="12.75" hidden="false" customHeight="false" outlineLevel="0" collapsed="false">
      <c r="H70" s="234" t="n">
        <f aca="false">SUM(H4:H69)</f>
        <v>0</v>
      </c>
    </row>
    <row r="73" customFormat="false" ht="13.5" hidden="false" customHeight="false" outlineLevel="0" collapsed="false"/>
  </sheetData>
  <sheetProtection algorithmName="SHA-512" hashValue="Vrxa6X6MQw4+Hk599EL9iB330lFqkbYRcl8VigNGgMvKPqQQa2Wf8+gjqbRp5O1NXNGO5IWdGc7eqrRI0sR35w==" saltValue="jSz3fhZ3KE/Q8hJa0llb4Q==" spinCount="100000" sheet="true" objects="true" scenarios="true"/>
  <mergeCells count="1">
    <mergeCell ref="A1:C1"/>
  </mergeCells>
  <conditionalFormatting sqref="A4:A69 C4:C69">
    <cfRule type="expression" priority="2" aboveAverage="0" equalAverage="0" bottom="0" percent="0" rank="0" text="" dxfId="70">
      <formula>$F4=0</formula>
    </cfRule>
    <cfRule type="expression" priority="3" aboveAverage="0" equalAverage="0" bottom="0" percent="0" rank="0" text="" dxfId="71">
      <formula>$H4=0</formula>
    </cfRule>
    <cfRule type="expression" priority="4" aboveAverage="0" equalAverage="0" bottom="0" percent="0" rank="0" text="" dxfId="72">
      <formula>$H4=1</formula>
    </cfRule>
  </conditionalFormatting>
  <conditionalFormatting sqref="A5:A13">
    <cfRule type="expression" priority="5" aboveAverage="0" equalAverage="0" bottom="0" percent="0" rank="0" text="" dxfId="73">
      <formula>$F5=0</formula>
    </cfRule>
    <cfRule type="expression" priority="6" aboveAverage="0" equalAverage="0" bottom="0" percent="0" rank="0" text="" dxfId="74">
      <formula>AND($F5=1,$G5=0)</formula>
    </cfRule>
    <cfRule type="expression" priority="7" aboveAverage="0" equalAverage="0" bottom="0" percent="0" rank="0" text="" dxfId="75">
      <formula>AND($F5&lt;&gt;0,$G5&lt;&gt;0)</formula>
    </cfRule>
  </conditionalFormatting>
  <conditionalFormatting sqref="A29:A32">
    <cfRule type="expression" priority="8" aboveAverage="0" equalAverage="0" bottom="0" percent="0" rank="0" text="" dxfId="76">
      <formula>$F29=0</formula>
    </cfRule>
    <cfRule type="expression" priority="9" aboveAverage="0" equalAverage="0" bottom="0" percent="0" rank="0" text="" dxfId="77">
      <formula>$H29=0</formula>
    </cfRule>
    <cfRule type="expression" priority="10" aboveAverage="0" equalAverage="0" bottom="0" percent="0" rank="0" text="" dxfId="78">
      <formula>$H29=1</formula>
    </cfRule>
  </conditionalFormatting>
  <conditionalFormatting sqref="B65:B69">
    <cfRule type="expression" priority="11" aboveAverage="0" equalAverage="0" bottom="0" percent="0" rank="0" text="" dxfId="79">
      <formula>IF(F65=0,1)</formula>
    </cfRule>
  </conditionalFormatting>
  <conditionalFormatting sqref="D56">
    <cfRule type="expression" priority="12" aboveAverage="0" equalAverage="0" bottom="0" percent="0" rank="0" text="" dxfId="80">
      <formula>$H$56=0</formula>
    </cfRule>
  </conditionalFormatting>
  <hyperlinks>
    <hyperlink ref="A2" location="Declaration!A1" display="Click here to return to Declaration tab"/>
    <hyperlink ref="B2" location="'Smelter List'!A1" display="#'Smelter List'.A1"/>
    <hyperlink ref="C2" location="'Product List'!A1" display="#'Product List'.A1"/>
    <hyperlink ref="D4" location="Declaration!B8" display="#Declaration.B8"/>
    <hyperlink ref="D5" location="Declaration!B9" display="#Declaration.B9"/>
    <hyperlink ref="D6" location="Declaration!B10" display="#Declaration.B10"/>
    <hyperlink ref="D7" location="Declaration!B15" display="#Declaration.B15"/>
    <hyperlink ref="D8" location="Declaration!B16" display="#Declaration.B16"/>
    <hyperlink ref="D9" location="Declaration!B17" display="#Declaration.B17"/>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29" location="Declaration!B44" display="#Declaration.B44"/>
    <hyperlink ref="D30" location="Declaration!B45" display="#Declaration.B45"/>
    <hyperlink ref="D31" location="Declaration!B46" display="#Declaration.B46"/>
    <hyperlink ref="D32" location="Declaration!B47" display="#Declaration.B47"/>
    <hyperlink ref="D34" location="Declaration!B50" display="#Declaration.B50"/>
    <hyperlink ref="D35" location="Declaration!B51" display="#Declaration.B51"/>
    <hyperlink ref="D36" location="Declaration!B52" display="#Declaration.B52"/>
    <hyperlink ref="D37" location="Declaration!B53" display="#Declaration.B53"/>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6" location="Declaration!G77" display="#Declaration.G77"/>
    <hyperlink ref="D57" location="Declaration!B79" display="#Declaration.B79"/>
    <hyperlink ref="D58" location="Declaration!B81" display="#Declaration.B81"/>
    <hyperlink ref="D59" location="Declaration!B83" display="#Declaration.B83"/>
    <hyperlink ref="D60" location="Declaration!B85" display="#Declaration.B85"/>
    <hyperlink ref="D62" location="Declaration!B87" display="#Declaration.B87"/>
    <hyperlink ref="D63" location="Declaration!B89" display="#Declaration.B89"/>
    <hyperlink ref="D64" location="'Product List'!A1" display="#'Product List'.A1"/>
    <hyperlink ref="D65" location="'Smelter List'!A1" display="#'Smelter List'.A1"/>
    <hyperlink ref="D66" location="'Smelter List'!A1" display="#'Smelter List'.A1"/>
    <hyperlink ref="D67" location="'Smelter List'!A1" display="#'Smelter List'.A1"/>
    <hyperlink ref="D68" location="'Smelter List'!A1" display="#'Smelter List'.A1"/>
  </hyperlinks>
  <printOptions headings="false" gridLines="false" gridLinesSet="true" horizontalCentered="false" verticalCentered="false"/>
  <pageMargins left="0.708333333333333" right="0.708333333333333" top="0.747916666666667" bottom="0.747916666666667"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true"/>
  </sheetPr>
  <dimension ref="A1:E2007"/>
  <sheetViews>
    <sheetView showFormulas="false" showGridLines="false" showRowColHeaders="true" showZeros="false" rightToLeft="false" tabSelected="false" showOutlineSymbols="true" defaultGridColor="true" view="normal" topLeftCell="A1" colorId="64" zoomScale="100" zoomScaleNormal="100" zoomScalePageLayoutView="100" workbookViewId="0">
      <pane xSplit="2" ySplit="5" topLeftCell="C6" activePane="bottomRight" state="frozen"/>
      <selection pane="topLeft" activeCell="A1" activeCellId="0" sqref="A1"/>
      <selection pane="topRight" activeCell="C1" activeCellId="0" sqref="C1"/>
      <selection pane="bottomLeft" activeCell="A6" activeCellId="0" sqref="A6"/>
      <selection pane="bottomRight" activeCell="B6" activeCellId="0" sqref="B6"/>
    </sheetView>
  </sheetViews>
  <sheetFormatPr defaultColWidth="8.875" defaultRowHeight="12.75" zeroHeight="false" outlineLevelRow="0" outlineLevelCol="0"/>
  <cols>
    <col collapsed="false" customWidth="true" hidden="false" outlineLevel="0" max="1" min="1" style="264" width="3.13"/>
    <col collapsed="false" customWidth="true" hidden="false" outlineLevel="0" max="2" min="2" style="265" width="39.88"/>
    <col collapsed="false" customWidth="true" hidden="false" outlineLevel="0" max="3" min="3" style="264" width="39.88"/>
    <col collapsed="false" customWidth="true" hidden="false" outlineLevel="0" max="4" min="4" style="264" width="58.88"/>
    <col collapsed="false" customWidth="true" hidden="false" outlineLevel="0" max="5" min="5" style="264" width="1.62"/>
    <col collapsed="false" customWidth="true" hidden="false" outlineLevel="0" max="6" min="6" style="264" width="9"/>
    <col collapsed="false" customWidth="false" hidden="false" outlineLevel="0" max="1024" min="7" style="266" width="8.88"/>
  </cols>
  <sheetData>
    <row r="1" s="251" customFormat="true" ht="34.5" hidden="false" customHeight="true" outlineLevel="0" collapsed="false">
      <c r="A1" s="267" t="str">
        <f aca="true">OFFSET(L!$C$1,MATCH("Product List"&amp;ADDRESS(ROW(),COLUMN(),4),L!$A:$A,0)-1,SL,,)</f>
        <v>Completion required only if reporting level "Product (or List of Products)" selected on the 'Declaration' worksheet.</v>
      </c>
      <c r="B1" s="267"/>
      <c r="C1" s="267"/>
      <c r="D1" s="267"/>
      <c r="E1" s="268"/>
    </row>
    <row r="2" s="251" customFormat="true" ht="12.75" hidden="false" customHeight="false" outlineLevel="0" collapsed="false">
      <c r="A2" s="269"/>
      <c r="B2" s="184"/>
      <c r="C2" s="184"/>
      <c r="E2" s="270"/>
    </row>
    <row r="3" s="251" customFormat="true" ht="12.75" hidden="false" customHeight="false" outlineLevel="0" collapsed="false">
      <c r="A3" s="269"/>
      <c r="B3" s="184"/>
      <c r="C3" s="184"/>
      <c r="D3" s="184"/>
      <c r="E3" s="270"/>
    </row>
    <row r="4" s="251" customFormat="true" ht="15.75" hidden="false" customHeight="true" outlineLevel="0" collapsed="false">
      <c r="A4" s="269"/>
      <c r="B4" s="271" t="s">
        <v>541</v>
      </c>
      <c r="C4" s="271"/>
      <c r="D4" s="271"/>
      <c r="E4" s="270"/>
    </row>
    <row r="5" s="251" customFormat="true" ht="15.75" hidden="false" customHeight="false" outlineLevel="0" collapsed="false">
      <c r="A5" s="272"/>
      <c r="B5" s="273" t="str">
        <f aca="true">OFFSET(L!$C$1,MATCH("Product List"&amp;ADDRESS(ROW(),COLUMN(),4),L!$A:$A,0)-1,SL,,)</f>
        <v>Manufacturer’s Product Number (*)</v>
      </c>
      <c r="C5" s="273" t="str">
        <f aca="true">OFFSET(L!$C$1,MATCH("Product List"&amp;ADDRESS(ROW(),COLUMN(),4),L!$A:$A,0)-1,SL,,)</f>
        <v>Manufacturer’s Product Name</v>
      </c>
      <c r="D5" s="274" t="str">
        <f aca="true">OFFSET(L!$C$1,MATCH("Product List"&amp;ADDRESS(ROW(),COLUMN(),4),L!$A:$A,0)-1,SL,,)</f>
        <v>Comments</v>
      </c>
      <c r="E5" s="270"/>
    </row>
    <row r="6" customFormat="false" ht="15.75" hidden="false" customHeight="false" outlineLevel="0" collapsed="false">
      <c r="A6" s="275"/>
      <c r="B6" s="276"/>
      <c r="C6" s="169"/>
      <c r="D6" s="169"/>
      <c r="E6" s="277"/>
    </row>
    <row r="7" customFormat="false" ht="15.75" hidden="false" customHeight="false" outlineLevel="0" collapsed="false">
      <c r="A7" s="278"/>
      <c r="B7" s="276"/>
      <c r="C7" s="169"/>
      <c r="D7" s="169"/>
      <c r="E7" s="277"/>
    </row>
    <row r="8" customFormat="false" ht="15.75" hidden="false" customHeight="false" outlineLevel="0" collapsed="false">
      <c r="A8" s="278"/>
      <c r="B8" s="276"/>
      <c r="C8" s="169"/>
      <c r="D8" s="169"/>
      <c r="E8" s="277"/>
    </row>
    <row r="9" customFormat="false" ht="15.75" hidden="false" customHeight="false" outlineLevel="0" collapsed="false">
      <c r="A9" s="278"/>
      <c r="B9" s="276"/>
      <c r="C9" s="169"/>
      <c r="D9" s="169"/>
      <c r="E9" s="277"/>
    </row>
    <row r="10" customFormat="false" ht="15.75" hidden="false" customHeight="false" outlineLevel="0" collapsed="false">
      <c r="A10" s="278"/>
      <c r="B10" s="276"/>
      <c r="C10" s="169"/>
      <c r="D10" s="169"/>
      <c r="E10" s="277"/>
    </row>
    <row r="11" customFormat="false" ht="15.75" hidden="false" customHeight="false" outlineLevel="0" collapsed="false">
      <c r="A11" s="278"/>
      <c r="B11" s="276"/>
      <c r="C11" s="169"/>
      <c r="D11" s="169"/>
      <c r="E11" s="277"/>
    </row>
    <row r="12" customFormat="false" ht="15.75" hidden="false" customHeight="false" outlineLevel="0" collapsed="false">
      <c r="A12" s="278"/>
      <c r="B12" s="276"/>
      <c r="C12" s="169"/>
      <c r="D12" s="169"/>
      <c r="E12" s="277"/>
    </row>
    <row r="13" customFormat="false" ht="15.75" hidden="false" customHeight="false" outlineLevel="0" collapsed="false">
      <c r="A13" s="278"/>
      <c r="B13" s="276"/>
      <c r="C13" s="169"/>
      <c r="D13" s="169"/>
      <c r="E13" s="277"/>
    </row>
    <row r="14" customFormat="false" ht="15.75" hidden="false" customHeight="false" outlineLevel="0" collapsed="false">
      <c r="A14" s="278"/>
      <c r="B14" s="276"/>
      <c r="C14" s="169"/>
      <c r="D14" s="169"/>
      <c r="E14" s="277"/>
    </row>
    <row r="15" customFormat="false" ht="15.75" hidden="false" customHeight="false" outlineLevel="0" collapsed="false">
      <c r="A15" s="278"/>
      <c r="B15" s="276"/>
      <c r="C15" s="169"/>
      <c r="D15" s="169"/>
      <c r="E15" s="277"/>
    </row>
    <row r="16" customFormat="false" ht="15.75" hidden="false" customHeight="false" outlineLevel="0" collapsed="false">
      <c r="A16" s="278"/>
      <c r="B16" s="276"/>
      <c r="C16" s="169"/>
      <c r="D16" s="169"/>
      <c r="E16" s="277"/>
    </row>
    <row r="17" customFormat="false" ht="15.75" hidden="false" customHeight="false" outlineLevel="0" collapsed="false">
      <c r="A17" s="278"/>
      <c r="B17" s="276"/>
      <c r="C17" s="169"/>
      <c r="D17" s="169"/>
      <c r="E17" s="277"/>
    </row>
    <row r="18" customFormat="false" ht="15.75" hidden="false" customHeight="false" outlineLevel="0" collapsed="false">
      <c r="A18" s="278"/>
      <c r="B18" s="276"/>
      <c r="C18" s="169"/>
      <c r="D18" s="169"/>
      <c r="E18" s="277"/>
    </row>
    <row r="19" customFormat="false" ht="15.75" hidden="false" customHeight="false" outlineLevel="0" collapsed="false">
      <c r="A19" s="278"/>
      <c r="B19" s="276"/>
      <c r="C19" s="169"/>
      <c r="D19" s="169"/>
      <c r="E19" s="277"/>
    </row>
    <row r="20" customFormat="false" ht="15.75" hidden="false" customHeight="false" outlineLevel="0" collapsed="false">
      <c r="A20" s="278"/>
      <c r="B20" s="276"/>
      <c r="C20" s="169"/>
      <c r="D20" s="169"/>
      <c r="E20" s="277"/>
    </row>
    <row r="21" customFormat="false" ht="15.75" hidden="false" customHeight="false" outlineLevel="0" collapsed="false">
      <c r="A21" s="278"/>
      <c r="B21" s="276"/>
      <c r="C21" s="169"/>
      <c r="D21" s="169"/>
      <c r="E21" s="277"/>
    </row>
    <row r="22" customFormat="false" ht="15.75" hidden="false" customHeight="false" outlineLevel="0" collapsed="false">
      <c r="A22" s="278"/>
      <c r="B22" s="276"/>
      <c r="C22" s="169"/>
      <c r="D22" s="169"/>
      <c r="E22" s="277"/>
    </row>
    <row r="23" customFormat="false" ht="15.75" hidden="false" customHeight="false" outlineLevel="0" collapsed="false">
      <c r="A23" s="278"/>
      <c r="B23" s="276"/>
      <c r="C23" s="169"/>
      <c r="D23" s="169"/>
      <c r="E23" s="277"/>
    </row>
    <row r="24" customFormat="false" ht="15.75" hidden="false" customHeight="false" outlineLevel="0" collapsed="false">
      <c r="A24" s="278"/>
      <c r="B24" s="276"/>
      <c r="C24" s="169"/>
      <c r="D24" s="169"/>
      <c r="E24" s="277"/>
    </row>
    <row r="25" customFormat="false" ht="15.75" hidden="false" customHeight="false" outlineLevel="0" collapsed="false">
      <c r="A25" s="278"/>
      <c r="B25" s="276"/>
      <c r="C25" s="169"/>
      <c r="D25" s="169"/>
      <c r="E25" s="277"/>
    </row>
    <row r="26" customFormat="false" ht="15.75" hidden="false" customHeight="false" outlineLevel="0" collapsed="false">
      <c r="A26" s="278"/>
      <c r="B26" s="276"/>
      <c r="C26" s="169"/>
      <c r="D26" s="169"/>
      <c r="E26" s="277"/>
    </row>
    <row r="27" customFormat="false" ht="15.75" hidden="false" customHeight="false" outlineLevel="0" collapsed="false">
      <c r="A27" s="278"/>
      <c r="B27" s="276"/>
      <c r="C27" s="169"/>
      <c r="D27" s="169"/>
      <c r="E27" s="277"/>
    </row>
    <row r="28" customFormat="false" ht="15.75" hidden="false" customHeight="false" outlineLevel="0" collapsed="false">
      <c r="A28" s="278"/>
      <c r="B28" s="276"/>
      <c r="C28" s="169"/>
      <c r="D28" s="169"/>
      <c r="E28" s="277"/>
    </row>
    <row r="29" customFormat="false" ht="15.75" hidden="false" customHeight="false" outlineLevel="0" collapsed="false">
      <c r="A29" s="278"/>
      <c r="B29" s="276"/>
      <c r="C29" s="169"/>
      <c r="D29" s="169"/>
      <c r="E29" s="277"/>
    </row>
    <row r="30" customFormat="false" ht="15.75" hidden="false" customHeight="false" outlineLevel="0" collapsed="false">
      <c r="A30" s="278"/>
      <c r="B30" s="276"/>
      <c r="C30" s="169"/>
      <c r="D30" s="169"/>
      <c r="E30" s="277"/>
    </row>
    <row r="31" customFormat="false" ht="15.75" hidden="false" customHeight="false" outlineLevel="0" collapsed="false">
      <c r="A31" s="278"/>
      <c r="B31" s="276"/>
      <c r="C31" s="169"/>
      <c r="D31" s="169"/>
      <c r="E31" s="277"/>
    </row>
    <row r="32" customFormat="false" ht="15.75" hidden="false" customHeight="false" outlineLevel="0" collapsed="false">
      <c r="A32" s="278"/>
      <c r="B32" s="276"/>
      <c r="C32" s="169"/>
      <c r="D32" s="169"/>
      <c r="E32" s="277"/>
    </row>
    <row r="33" customFormat="false" ht="15.75" hidden="false" customHeight="false" outlineLevel="0" collapsed="false">
      <c r="A33" s="278"/>
      <c r="B33" s="276"/>
      <c r="C33" s="169"/>
      <c r="D33" s="169"/>
      <c r="E33" s="277"/>
    </row>
    <row r="34" customFormat="false" ht="15.75" hidden="false" customHeight="false" outlineLevel="0" collapsed="false">
      <c r="A34" s="278"/>
      <c r="B34" s="276"/>
      <c r="C34" s="169"/>
      <c r="D34" s="169"/>
      <c r="E34" s="277"/>
    </row>
    <row r="35" customFormat="false" ht="15.75" hidden="false" customHeight="false" outlineLevel="0" collapsed="false">
      <c r="A35" s="278"/>
      <c r="B35" s="276"/>
      <c r="C35" s="169"/>
      <c r="D35" s="169"/>
      <c r="E35" s="277"/>
    </row>
    <row r="36" customFormat="false" ht="15.75" hidden="false" customHeight="false" outlineLevel="0" collapsed="false">
      <c r="A36" s="278"/>
      <c r="B36" s="276"/>
      <c r="C36" s="169"/>
      <c r="D36" s="169"/>
      <c r="E36" s="277"/>
    </row>
    <row r="37" customFormat="false" ht="15.75" hidden="false" customHeight="false" outlineLevel="0" collapsed="false">
      <c r="A37" s="278"/>
      <c r="B37" s="276"/>
      <c r="C37" s="169"/>
      <c r="D37" s="169"/>
      <c r="E37" s="277"/>
    </row>
    <row r="38" customFormat="false" ht="15.75" hidden="false" customHeight="false" outlineLevel="0" collapsed="false">
      <c r="A38" s="278"/>
      <c r="B38" s="276"/>
      <c r="C38" s="169"/>
      <c r="D38" s="169"/>
      <c r="E38" s="277"/>
    </row>
    <row r="39" customFormat="false" ht="15.75" hidden="false" customHeight="false" outlineLevel="0" collapsed="false">
      <c r="A39" s="278"/>
      <c r="B39" s="276"/>
      <c r="C39" s="169"/>
      <c r="D39" s="169"/>
      <c r="E39" s="277"/>
    </row>
    <row r="40" customFormat="false" ht="15.75" hidden="false" customHeight="false" outlineLevel="0" collapsed="false">
      <c r="A40" s="278"/>
      <c r="B40" s="276"/>
      <c r="C40" s="169"/>
      <c r="D40" s="169"/>
      <c r="E40" s="277"/>
    </row>
    <row r="41" customFormat="false" ht="15.75" hidden="false" customHeight="false" outlineLevel="0" collapsed="false">
      <c r="A41" s="278"/>
      <c r="B41" s="276"/>
      <c r="C41" s="169"/>
      <c r="D41" s="169"/>
      <c r="E41" s="277"/>
    </row>
    <row r="42" customFormat="false" ht="15.75" hidden="false" customHeight="false" outlineLevel="0" collapsed="false">
      <c r="A42" s="278"/>
      <c r="B42" s="276"/>
      <c r="C42" s="169"/>
      <c r="D42" s="169"/>
      <c r="E42" s="277"/>
    </row>
    <row r="43" customFormat="false" ht="15.75" hidden="false" customHeight="false" outlineLevel="0" collapsed="false">
      <c r="A43" s="278"/>
      <c r="B43" s="276"/>
      <c r="C43" s="169"/>
      <c r="D43" s="169"/>
      <c r="E43" s="277"/>
    </row>
    <row r="44" customFormat="false" ht="15.75" hidden="false" customHeight="false" outlineLevel="0" collapsed="false">
      <c r="A44" s="278"/>
      <c r="B44" s="276"/>
      <c r="C44" s="169"/>
      <c r="D44" s="169"/>
      <c r="E44" s="277"/>
    </row>
    <row r="45" customFormat="false" ht="15.75" hidden="false" customHeight="false" outlineLevel="0" collapsed="false">
      <c r="A45" s="278"/>
      <c r="B45" s="276"/>
      <c r="C45" s="169"/>
      <c r="D45" s="169"/>
      <c r="E45" s="277"/>
    </row>
    <row r="46" customFormat="false" ht="15.75" hidden="false" customHeight="false" outlineLevel="0" collapsed="false">
      <c r="A46" s="278"/>
      <c r="B46" s="276"/>
      <c r="C46" s="169"/>
      <c r="D46" s="169"/>
      <c r="E46" s="277"/>
    </row>
    <row r="47" customFormat="false" ht="15.75" hidden="false" customHeight="false" outlineLevel="0" collapsed="false">
      <c r="A47" s="278"/>
      <c r="B47" s="276"/>
      <c r="C47" s="169"/>
      <c r="D47" s="169"/>
      <c r="E47" s="277"/>
    </row>
    <row r="48" customFormat="false" ht="15.75" hidden="false" customHeight="false" outlineLevel="0" collapsed="false">
      <c r="A48" s="278"/>
      <c r="B48" s="276"/>
      <c r="C48" s="169"/>
      <c r="D48" s="169"/>
      <c r="E48" s="277"/>
    </row>
    <row r="49" customFormat="false" ht="15.75" hidden="false" customHeight="false" outlineLevel="0" collapsed="false">
      <c r="A49" s="278"/>
      <c r="B49" s="276"/>
      <c r="C49" s="169"/>
      <c r="D49" s="169"/>
      <c r="E49" s="277"/>
    </row>
    <row r="50" customFormat="false" ht="15.75" hidden="false" customHeight="false" outlineLevel="0" collapsed="false">
      <c r="A50" s="278"/>
      <c r="B50" s="276"/>
      <c r="C50" s="169"/>
      <c r="D50" s="169"/>
      <c r="E50" s="277"/>
    </row>
    <row r="51" customFormat="false" ht="15.75" hidden="false" customHeight="false" outlineLevel="0" collapsed="false">
      <c r="A51" s="278"/>
      <c r="B51" s="276"/>
      <c r="C51" s="169"/>
      <c r="D51" s="169"/>
      <c r="E51" s="277"/>
    </row>
    <row r="52" customFormat="false" ht="15.75" hidden="false" customHeight="false" outlineLevel="0" collapsed="false">
      <c r="A52" s="278"/>
      <c r="B52" s="276"/>
      <c r="C52" s="169"/>
      <c r="D52" s="169"/>
      <c r="E52" s="277"/>
    </row>
    <row r="53" customFormat="false" ht="15.75" hidden="false" customHeight="false" outlineLevel="0" collapsed="false">
      <c r="A53" s="278"/>
      <c r="B53" s="276"/>
      <c r="C53" s="169"/>
      <c r="D53" s="169"/>
      <c r="E53" s="277"/>
    </row>
    <row r="54" customFormat="false" ht="15.75" hidden="false" customHeight="false" outlineLevel="0" collapsed="false">
      <c r="A54" s="278"/>
      <c r="B54" s="276"/>
      <c r="C54" s="169"/>
      <c r="D54" s="169"/>
      <c r="E54" s="277"/>
    </row>
    <row r="55" customFormat="false" ht="15.75" hidden="false" customHeight="false" outlineLevel="0" collapsed="false">
      <c r="A55" s="278"/>
      <c r="B55" s="276"/>
      <c r="C55" s="169"/>
      <c r="D55" s="169"/>
      <c r="E55" s="277"/>
    </row>
    <row r="56" customFormat="false" ht="15.75" hidden="false" customHeight="false" outlineLevel="0" collapsed="false">
      <c r="A56" s="278"/>
      <c r="B56" s="276"/>
      <c r="C56" s="169"/>
      <c r="D56" s="169"/>
      <c r="E56" s="277"/>
    </row>
    <row r="57" customFormat="false" ht="15.75" hidden="false" customHeight="false" outlineLevel="0" collapsed="false">
      <c r="A57" s="278"/>
      <c r="B57" s="276"/>
      <c r="C57" s="169"/>
      <c r="D57" s="169"/>
      <c r="E57" s="277"/>
    </row>
    <row r="58" customFormat="false" ht="15.75" hidden="false" customHeight="false" outlineLevel="0" collapsed="false">
      <c r="A58" s="278"/>
      <c r="B58" s="276"/>
      <c r="C58" s="169"/>
      <c r="D58" s="169"/>
      <c r="E58" s="277"/>
    </row>
    <row r="59" customFormat="false" ht="15.75" hidden="false" customHeight="false" outlineLevel="0" collapsed="false">
      <c r="A59" s="278"/>
      <c r="B59" s="276"/>
      <c r="C59" s="169"/>
      <c r="D59" s="169"/>
      <c r="E59" s="277"/>
    </row>
    <row r="60" customFormat="false" ht="15.75" hidden="false" customHeight="false" outlineLevel="0" collapsed="false">
      <c r="A60" s="278"/>
      <c r="B60" s="276"/>
      <c r="C60" s="169"/>
      <c r="D60" s="169"/>
      <c r="E60" s="277"/>
    </row>
    <row r="61" customFormat="false" ht="15.75" hidden="false" customHeight="false" outlineLevel="0" collapsed="false">
      <c r="A61" s="278"/>
      <c r="B61" s="276"/>
      <c r="C61" s="169"/>
      <c r="D61" s="169"/>
      <c r="E61" s="277"/>
    </row>
    <row r="62" customFormat="false" ht="15.75" hidden="false" customHeight="false" outlineLevel="0" collapsed="false">
      <c r="A62" s="278"/>
      <c r="B62" s="276"/>
      <c r="C62" s="169"/>
      <c r="D62" s="169"/>
      <c r="E62" s="277"/>
    </row>
    <row r="63" customFormat="false" ht="15.75" hidden="false" customHeight="false" outlineLevel="0" collapsed="false">
      <c r="A63" s="278"/>
      <c r="B63" s="276"/>
      <c r="C63" s="169"/>
      <c r="D63" s="169"/>
      <c r="E63" s="277"/>
    </row>
    <row r="64" customFormat="false" ht="15.75" hidden="false" customHeight="false" outlineLevel="0" collapsed="false">
      <c r="A64" s="278"/>
      <c r="B64" s="276"/>
      <c r="C64" s="169"/>
      <c r="D64" s="169"/>
      <c r="E64" s="277"/>
    </row>
    <row r="65" customFormat="false" ht="15.75" hidden="false" customHeight="false" outlineLevel="0" collapsed="false">
      <c r="A65" s="278"/>
      <c r="B65" s="276"/>
      <c r="C65" s="169"/>
      <c r="D65" s="169"/>
      <c r="E65" s="277"/>
    </row>
    <row r="66" customFormat="false" ht="15.75" hidden="false" customHeight="false" outlineLevel="0" collapsed="false">
      <c r="A66" s="278"/>
      <c r="B66" s="276"/>
      <c r="C66" s="169"/>
      <c r="D66" s="169"/>
      <c r="E66" s="277"/>
    </row>
    <row r="67" customFormat="false" ht="15.75" hidden="false" customHeight="false" outlineLevel="0" collapsed="false">
      <c r="A67" s="278"/>
      <c r="B67" s="276"/>
      <c r="C67" s="169"/>
      <c r="D67" s="169"/>
      <c r="E67" s="277"/>
    </row>
    <row r="68" customFormat="false" ht="15.75" hidden="false" customHeight="false" outlineLevel="0" collapsed="false">
      <c r="A68" s="278"/>
      <c r="B68" s="276"/>
      <c r="C68" s="169"/>
      <c r="D68" s="169"/>
      <c r="E68" s="277"/>
    </row>
    <row r="69" customFormat="false" ht="15.75" hidden="false" customHeight="false" outlineLevel="0" collapsed="false">
      <c r="A69" s="278"/>
      <c r="B69" s="276"/>
      <c r="C69" s="169"/>
      <c r="D69" s="169"/>
      <c r="E69" s="277"/>
    </row>
    <row r="70" customFormat="false" ht="15.75" hidden="false" customHeight="false" outlineLevel="0" collapsed="false">
      <c r="A70" s="278"/>
      <c r="B70" s="276"/>
      <c r="C70" s="169"/>
      <c r="D70" s="169"/>
      <c r="E70" s="277"/>
    </row>
    <row r="71" customFormat="false" ht="15.75" hidden="false" customHeight="false" outlineLevel="0" collapsed="false">
      <c r="A71" s="278"/>
      <c r="B71" s="276"/>
      <c r="C71" s="169"/>
      <c r="D71" s="169"/>
      <c r="E71" s="277"/>
    </row>
    <row r="72" customFormat="false" ht="15.75" hidden="false" customHeight="false" outlineLevel="0" collapsed="false">
      <c r="A72" s="278"/>
      <c r="B72" s="276"/>
      <c r="C72" s="169"/>
      <c r="D72" s="169"/>
      <c r="E72" s="277"/>
    </row>
    <row r="73" customFormat="false" ht="15.75" hidden="false" customHeight="false" outlineLevel="0" collapsed="false">
      <c r="A73" s="278"/>
      <c r="B73" s="276"/>
      <c r="C73" s="169"/>
      <c r="D73" s="169"/>
      <c r="E73" s="277"/>
    </row>
    <row r="74" customFormat="false" ht="15.75" hidden="false" customHeight="false" outlineLevel="0" collapsed="false">
      <c r="A74" s="278"/>
      <c r="B74" s="276"/>
      <c r="C74" s="169"/>
      <c r="D74" s="169"/>
      <c r="E74" s="277"/>
    </row>
    <row r="75" customFormat="false" ht="15.75" hidden="false" customHeight="false" outlineLevel="0" collapsed="false">
      <c r="A75" s="278"/>
      <c r="B75" s="276"/>
      <c r="C75" s="169"/>
      <c r="D75" s="169"/>
      <c r="E75" s="277"/>
    </row>
    <row r="76" customFormat="false" ht="15.75" hidden="false" customHeight="false" outlineLevel="0" collapsed="false">
      <c r="A76" s="278"/>
      <c r="B76" s="276"/>
      <c r="C76" s="169"/>
      <c r="D76" s="169"/>
      <c r="E76" s="277"/>
    </row>
    <row r="77" customFormat="false" ht="15.75" hidden="false" customHeight="false" outlineLevel="0" collapsed="false">
      <c r="A77" s="278"/>
      <c r="B77" s="276"/>
      <c r="C77" s="169"/>
      <c r="D77" s="169"/>
      <c r="E77" s="277"/>
    </row>
    <row r="78" customFormat="false" ht="15.75" hidden="false" customHeight="false" outlineLevel="0" collapsed="false">
      <c r="A78" s="278"/>
      <c r="B78" s="276"/>
      <c r="C78" s="169"/>
      <c r="D78" s="169"/>
      <c r="E78" s="277"/>
    </row>
    <row r="79" customFormat="false" ht="15.75" hidden="false" customHeight="false" outlineLevel="0" collapsed="false">
      <c r="A79" s="278"/>
      <c r="B79" s="276"/>
      <c r="C79" s="169"/>
      <c r="D79" s="169"/>
      <c r="E79" s="277"/>
    </row>
    <row r="80" customFormat="false" ht="15.75" hidden="false" customHeight="false" outlineLevel="0" collapsed="false">
      <c r="A80" s="278"/>
      <c r="B80" s="276"/>
      <c r="C80" s="169"/>
      <c r="D80" s="169"/>
      <c r="E80" s="277"/>
    </row>
    <row r="81" customFormat="false" ht="15.75" hidden="false" customHeight="false" outlineLevel="0" collapsed="false">
      <c r="A81" s="278"/>
      <c r="B81" s="276"/>
      <c r="C81" s="169"/>
      <c r="D81" s="169"/>
      <c r="E81" s="277"/>
    </row>
    <row r="82" customFormat="false" ht="15.75" hidden="false" customHeight="false" outlineLevel="0" collapsed="false">
      <c r="A82" s="278"/>
      <c r="B82" s="276"/>
      <c r="C82" s="169"/>
      <c r="D82" s="169"/>
      <c r="E82" s="277"/>
    </row>
    <row r="83" customFormat="false" ht="15.75" hidden="false" customHeight="false" outlineLevel="0" collapsed="false">
      <c r="A83" s="278"/>
      <c r="B83" s="276"/>
      <c r="C83" s="169"/>
      <c r="D83" s="169"/>
      <c r="E83" s="277"/>
    </row>
    <row r="84" customFormat="false" ht="15.75" hidden="false" customHeight="false" outlineLevel="0" collapsed="false">
      <c r="A84" s="278"/>
      <c r="B84" s="276"/>
      <c r="C84" s="169"/>
      <c r="D84" s="169"/>
      <c r="E84" s="277"/>
    </row>
    <row r="85" customFormat="false" ht="15.75" hidden="false" customHeight="false" outlineLevel="0" collapsed="false">
      <c r="A85" s="278"/>
      <c r="B85" s="276"/>
      <c r="C85" s="169"/>
      <c r="D85" s="169"/>
      <c r="E85" s="277"/>
    </row>
    <row r="86" customFormat="false" ht="15.75" hidden="false" customHeight="false" outlineLevel="0" collapsed="false">
      <c r="A86" s="278"/>
      <c r="B86" s="276"/>
      <c r="C86" s="169"/>
      <c r="D86" s="169"/>
      <c r="E86" s="277"/>
    </row>
    <row r="87" customFormat="false" ht="15.75" hidden="false" customHeight="false" outlineLevel="0" collapsed="false">
      <c r="A87" s="278"/>
      <c r="B87" s="276"/>
      <c r="C87" s="169"/>
      <c r="D87" s="169"/>
      <c r="E87" s="277"/>
    </row>
    <row r="88" customFormat="false" ht="15.75" hidden="false" customHeight="false" outlineLevel="0" collapsed="false">
      <c r="A88" s="278"/>
      <c r="B88" s="276"/>
      <c r="C88" s="169"/>
      <c r="D88" s="169"/>
      <c r="E88" s="277"/>
    </row>
    <row r="89" customFormat="false" ht="15.75" hidden="false" customHeight="false" outlineLevel="0" collapsed="false">
      <c r="A89" s="278"/>
      <c r="B89" s="276"/>
      <c r="C89" s="169"/>
      <c r="D89" s="169"/>
      <c r="E89" s="277"/>
    </row>
    <row r="90" customFormat="false" ht="15.75" hidden="false" customHeight="false" outlineLevel="0" collapsed="false">
      <c r="A90" s="278"/>
      <c r="B90" s="276"/>
      <c r="C90" s="169"/>
      <c r="D90" s="169"/>
      <c r="E90" s="277"/>
    </row>
    <row r="91" customFormat="false" ht="15.75" hidden="false" customHeight="false" outlineLevel="0" collapsed="false">
      <c r="A91" s="278"/>
      <c r="B91" s="276"/>
      <c r="C91" s="169"/>
      <c r="D91" s="169"/>
      <c r="E91" s="277"/>
    </row>
    <row r="92" customFormat="false" ht="15.75" hidden="false" customHeight="false" outlineLevel="0" collapsed="false">
      <c r="A92" s="278"/>
      <c r="B92" s="276"/>
      <c r="C92" s="169"/>
      <c r="D92" s="169"/>
      <c r="E92" s="277"/>
    </row>
    <row r="93" customFormat="false" ht="15.75" hidden="false" customHeight="false" outlineLevel="0" collapsed="false">
      <c r="A93" s="278"/>
      <c r="B93" s="276"/>
      <c r="C93" s="169"/>
      <c r="D93" s="169"/>
      <c r="E93" s="277"/>
    </row>
    <row r="94" customFormat="false" ht="15.75" hidden="false" customHeight="false" outlineLevel="0" collapsed="false">
      <c r="A94" s="278"/>
      <c r="B94" s="276"/>
      <c r="C94" s="169"/>
      <c r="D94" s="169"/>
      <c r="E94" s="277"/>
    </row>
    <row r="95" customFormat="false" ht="15.75" hidden="false" customHeight="false" outlineLevel="0" collapsed="false">
      <c r="A95" s="278"/>
      <c r="B95" s="276"/>
      <c r="C95" s="169"/>
      <c r="D95" s="169"/>
      <c r="E95" s="277"/>
    </row>
    <row r="96" customFormat="false" ht="15.75" hidden="false" customHeight="false" outlineLevel="0" collapsed="false">
      <c r="A96" s="278"/>
      <c r="B96" s="276"/>
      <c r="C96" s="169"/>
      <c r="D96" s="169"/>
      <c r="E96" s="277"/>
    </row>
    <row r="97" customFormat="false" ht="15.75" hidden="false" customHeight="false" outlineLevel="0" collapsed="false">
      <c r="A97" s="278"/>
      <c r="B97" s="276"/>
      <c r="C97" s="169"/>
      <c r="D97" s="169"/>
      <c r="E97" s="277"/>
    </row>
    <row r="98" customFormat="false" ht="15.75" hidden="false" customHeight="false" outlineLevel="0" collapsed="false">
      <c r="A98" s="278"/>
      <c r="B98" s="276"/>
      <c r="C98" s="169"/>
      <c r="D98" s="169"/>
      <c r="E98" s="277"/>
    </row>
    <row r="99" customFormat="false" ht="15.75" hidden="false" customHeight="false" outlineLevel="0" collapsed="false">
      <c r="A99" s="278"/>
      <c r="B99" s="276"/>
      <c r="C99" s="169"/>
      <c r="D99" s="169"/>
      <c r="E99" s="277"/>
    </row>
    <row r="100" customFormat="false" ht="15.75" hidden="false" customHeight="false" outlineLevel="0" collapsed="false">
      <c r="A100" s="278"/>
      <c r="B100" s="276"/>
      <c r="C100" s="169"/>
      <c r="D100" s="169"/>
      <c r="E100" s="277"/>
    </row>
    <row r="101" customFormat="false" ht="15.75" hidden="false" customHeight="false" outlineLevel="0" collapsed="false">
      <c r="A101" s="278"/>
      <c r="B101" s="276"/>
      <c r="C101" s="169"/>
      <c r="D101" s="169"/>
      <c r="E101" s="277"/>
    </row>
    <row r="102" customFormat="false" ht="15.75" hidden="false" customHeight="false" outlineLevel="0" collapsed="false">
      <c r="A102" s="278"/>
      <c r="B102" s="276"/>
      <c r="C102" s="169"/>
      <c r="D102" s="169"/>
      <c r="E102" s="277"/>
    </row>
    <row r="103" customFormat="false" ht="15.75" hidden="false" customHeight="false" outlineLevel="0" collapsed="false">
      <c r="A103" s="278"/>
      <c r="B103" s="276"/>
      <c r="C103" s="169"/>
      <c r="D103" s="169"/>
      <c r="E103" s="277"/>
    </row>
    <row r="104" customFormat="false" ht="15.75" hidden="false" customHeight="false" outlineLevel="0" collapsed="false">
      <c r="A104" s="278"/>
      <c r="B104" s="276"/>
      <c r="C104" s="169"/>
      <c r="D104" s="169"/>
      <c r="E104" s="277"/>
    </row>
    <row r="105" customFormat="false" ht="15.75" hidden="false" customHeight="false" outlineLevel="0" collapsed="false">
      <c r="A105" s="278"/>
      <c r="B105" s="276"/>
      <c r="C105" s="169"/>
      <c r="D105" s="169"/>
      <c r="E105" s="277"/>
    </row>
    <row r="106" customFormat="false" ht="15.75" hidden="false" customHeight="false" outlineLevel="0" collapsed="false">
      <c r="A106" s="278"/>
      <c r="B106" s="276"/>
      <c r="C106" s="169"/>
      <c r="D106" s="169"/>
      <c r="E106" s="277"/>
    </row>
    <row r="107" customFormat="false" ht="15.75" hidden="false" customHeight="false" outlineLevel="0" collapsed="false">
      <c r="A107" s="278"/>
      <c r="B107" s="276"/>
      <c r="C107" s="169"/>
      <c r="D107" s="169"/>
      <c r="E107" s="277"/>
    </row>
    <row r="108" customFormat="false" ht="15.75" hidden="false" customHeight="false" outlineLevel="0" collapsed="false">
      <c r="A108" s="278"/>
      <c r="B108" s="276"/>
      <c r="C108" s="169"/>
      <c r="D108" s="169"/>
      <c r="E108" s="277"/>
    </row>
    <row r="109" customFormat="false" ht="15.75" hidden="false" customHeight="false" outlineLevel="0" collapsed="false">
      <c r="A109" s="278"/>
      <c r="B109" s="276"/>
      <c r="C109" s="169"/>
      <c r="D109" s="169"/>
      <c r="E109" s="277"/>
    </row>
    <row r="110" customFormat="false" ht="15.75" hidden="false" customHeight="false" outlineLevel="0" collapsed="false">
      <c r="A110" s="278"/>
      <c r="B110" s="276"/>
      <c r="C110" s="169"/>
      <c r="D110" s="169"/>
      <c r="E110" s="277"/>
    </row>
    <row r="111" customFormat="false" ht="15.75" hidden="false" customHeight="false" outlineLevel="0" collapsed="false">
      <c r="A111" s="278"/>
      <c r="B111" s="276"/>
      <c r="C111" s="169"/>
      <c r="D111" s="169"/>
      <c r="E111" s="277"/>
    </row>
    <row r="112" customFormat="false" ht="15.75" hidden="false" customHeight="false" outlineLevel="0" collapsed="false">
      <c r="A112" s="278"/>
      <c r="B112" s="276"/>
      <c r="C112" s="169"/>
      <c r="D112" s="169"/>
      <c r="E112" s="277"/>
    </row>
    <row r="113" customFormat="false" ht="15.75" hidden="false" customHeight="false" outlineLevel="0" collapsed="false">
      <c r="A113" s="278"/>
      <c r="B113" s="276"/>
      <c r="C113" s="169"/>
      <c r="D113" s="169"/>
      <c r="E113" s="277"/>
    </row>
    <row r="114" customFormat="false" ht="15.75" hidden="false" customHeight="false" outlineLevel="0" collapsed="false">
      <c r="A114" s="278"/>
      <c r="B114" s="276"/>
      <c r="C114" s="169"/>
      <c r="D114" s="169"/>
      <c r="E114" s="277"/>
    </row>
    <row r="115" customFormat="false" ht="15.75" hidden="false" customHeight="false" outlineLevel="0" collapsed="false">
      <c r="A115" s="278"/>
      <c r="B115" s="276"/>
      <c r="C115" s="169"/>
      <c r="D115" s="169"/>
      <c r="E115" s="277"/>
    </row>
    <row r="116" customFormat="false" ht="15.75" hidden="false" customHeight="false" outlineLevel="0" collapsed="false">
      <c r="A116" s="278"/>
      <c r="B116" s="276"/>
      <c r="C116" s="169"/>
      <c r="D116" s="169"/>
      <c r="E116" s="277"/>
    </row>
    <row r="117" customFormat="false" ht="15.75" hidden="false" customHeight="false" outlineLevel="0" collapsed="false">
      <c r="A117" s="278"/>
      <c r="B117" s="276"/>
      <c r="C117" s="169"/>
      <c r="D117" s="169"/>
      <c r="E117" s="277"/>
    </row>
    <row r="118" customFormat="false" ht="15.75" hidden="false" customHeight="false" outlineLevel="0" collapsed="false">
      <c r="A118" s="278"/>
      <c r="B118" s="276"/>
      <c r="C118" s="169"/>
      <c r="D118" s="169"/>
      <c r="E118" s="277"/>
    </row>
    <row r="119" customFormat="false" ht="15.75" hidden="false" customHeight="false" outlineLevel="0" collapsed="false">
      <c r="A119" s="278"/>
      <c r="B119" s="276"/>
      <c r="C119" s="169"/>
      <c r="D119" s="169"/>
      <c r="E119" s="277"/>
    </row>
    <row r="120" customFormat="false" ht="15.75" hidden="false" customHeight="false" outlineLevel="0" collapsed="false">
      <c r="A120" s="278"/>
      <c r="B120" s="276"/>
      <c r="C120" s="169"/>
      <c r="D120" s="169"/>
      <c r="E120" s="277"/>
    </row>
    <row r="121" customFormat="false" ht="15.75" hidden="false" customHeight="false" outlineLevel="0" collapsed="false">
      <c r="A121" s="278"/>
      <c r="B121" s="276"/>
      <c r="C121" s="169"/>
      <c r="D121" s="169"/>
      <c r="E121" s="277"/>
    </row>
    <row r="122" customFormat="false" ht="15.75" hidden="false" customHeight="false" outlineLevel="0" collapsed="false">
      <c r="A122" s="278"/>
      <c r="B122" s="276"/>
      <c r="C122" s="169"/>
      <c r="D122" s="169"/>
      <c r="E122" s="277"/>
    </row>
    <row r="123" customFormat="false" ht="15.75" hidden="false" customHeight="false" outlineLevel="0" collapsed="false">
      <c r="A123" s="278"/>
      <c r="B123" s="276"/>
      <c r="C123" s="169"/>
      <c r="D123" s="169"/>
      <c r="E123" s="277"/>
    </row>
    <row r="124" customFormat="false" ht="15.75" hidden="false" customHeight="false" outlineLevel="0" collapsed="false">
      <c r="A124" s="278"/>
      <c r="B124" s="276"/>
      <c r="C124" s="169"/>
      <c r="D124" s="169"/>
      <c r="E124" s="277"/>
    </row>
    <row r="125" customFormat="false" ht="15.75" hidden="false" customHeight="false" outlineLevel="0" collapsed="false">
      <c r="A125" s="278"/>
      <c r="B125" s="276"/>
      <c r="C125" s="169"/>
      <c r="D125" s="169"/>
      <c r="E125" s="277"/>
    </row>
    <row r="126" customFormat="false" ht="15.75" hidden="false" customHeight="false" outlineLevel="0" collapsed="false">
      <c r="A126" s="278"/>
      <c r="B126" s="276"/>
      <c r="C126" s="169"/>
      <c r="D126" s="169"/>
      <c r="E126" s="277"/>
    </row>
    <row r="127" customFormat="false" ht="15.75" hidden="false" customHeight="false" outlineLevel="0" collapsed="false">
      <c r="A127" s="278"/>
      <c r="B127" s="276"/>
      <c r="C127" s="169"/>
      <c r="D127" s="169"/>
      <c r="E127" s="277"/>
    </row>
    <row r="128" customFormat="false" ht="15.75" hidden="false" customHeight="false" outlineLevel="0" collapsed="false">
      <c r="A128" s="278"/>
      <c r="B128" s="276"/>
      <c r="C128" s="169"/>
      <c r="D128" s="169"/>
      <c r="E128" s="277"/>
    </row>
    <row r="129" customFormat="false" ht="15.75" hidden="false" customHeight="false" outlineLevel="0" collapsed="false">
      <c r="A129" s="278"/>
      <c r="B129" s="276"/>
      <c r="C129" s="169"/>
      <c r="D129" s="169"/>
      <c r="E129" s="277"/>
    </row>
    <row r="130" customFormat="false" ht="15.75" hidden="false" customHeight="false" outlineLevel="0" collapsed="false">
      <c r="A130" s="278"/>
      <c r="B130" s="276"/>
      <c r="C130" s="169"/>
      <c r="D130" s="169"/>
      <c r="E130" s="277"/>
    </row>
    <row r="131" customFormat="false" ht="15.75" hidden="false" customHeight="false" outlineLevel="0" collapsed="false">
      <c r="A131" s="278"/>
      <c r="B131" s="276"/>
      <c r="C131" s="169"/>
      <c r="D131" s="169"/>
      <c r="E131" s="277"/>
    </row>
    <row r="132" customFormat="false" ht="15.75" hidden="false" customHeight="false" outlineLevel="0" collapsed="false">
      <c r="A132" s="278"/>
      <c r="B132" s="276"/>
      <c r="C132" s="169"/>
      <c r="D132" s="169"/>
      <c r="E132" s="277"/>
    </row>
    <row r="133" customFormat="false" ht="15.75" hidden="false" customHeight="false" outlineLevel="0" collapsed="false">
      <c r="A133" s="278"/>
      <c r="B133" s="276"/>
      <c r="C133" s="169"/>
      <c r="D133" s="169"/>
      <c r="E133" s="277"/>
    </row>
    <row r="134" customFormat="false" ht="15.75" hidden="false" customHeight="false" outlineLevel="0" collapsed="false">
      <c r="A134" s="278"/>
      <c r="B134" s="276"/>
      <c r="C134" s="169"/>
      <c r="D134" s="169"/>
      <c r="E134" s="277"/>
    </row>
    <row r="135" customFormat="false" ht="15.75" hidden="false" customHeight="false" outlineLevel="0" collapsed="false">
      <c r="A135" s="278"/>
      <c r="B135" s="276"/>
      <c r="C135" s="169"/>
      <c r="D135" s="169"/>
      <c r="E135" s="277"/>
    </row>
    <row r="136" customFormat="false" ht="15.75" hidden="false" customHeight="false" outlineLevel="0" collapsed="false">
      <c r="A136" s="278"/>
      <c r="B136" s="276"/>
      <c r="C136" s="169"/>
      <c r="D136" s="169"/>
      <c r="E136" s="277"/>
    </row>
    <row r="137" customFormat="false" ht="15.75" hidden="false" customHeight="false" outlineLevel="0" collapsed="false">
      <c r="A137" s="278"/>
      <c r="B137" s="276"/>
      <c r="C137" s="169"/>
      <c r="D137" s="169"/>
      <c r="E137" s="277"/>
    </row>
    <row r="138" customFormat="false" ht="15.75" hidden="false" customHeight="false" outlineLevel="0" collapsed="false">
      <c r="A138" s="278"/>
      <c r="B138" s="276"/>
      <c r="C138" s="169"/>
      <c r="D138" s="169"/>
      <c r="E138" s="277"/>
    </row>
    <row r="139" customFormat="false" ht="15.75" hidden="false" customHeight="false" outlineLevel="0" collapsed="false">
      <c r="A139" s="278"/>
      <c r="B139" s="276"/>
      <c r="C139" s="169"/>
      <c r="D139" s="169"/>
      <c r="E139" s="277"/>
    </row>
    <row r="140" customFormat="false" ht="15.75" hidden="false" customHeight="false" outlineLevel="0" collapsed="false">
      <c r="A140" s="278"/>
      <c r="B140" s="276"/>
      <c r="C140" s="169"/>
      <c r="D140" s="169"/>
      <c r="E140" s="277"/>
    </row>
    <row r="141" customFormat="false" ht="15.75" hidden="false" customHeight="false" outlineLevel="0" collapsed="false">
      <c r="A141" s="278"/>
      <c r="B141" s="276"/>
      <c r="C141" s="169"/>
      <c r="D141" s="169"/>
      <c r="E141" s="277"/>
    </row>
    <row r="142" customFormat="false" ht="15.75" hidden="false" customHeight="false" outlineLevel="0" collapsed="false">
      <c r="A142" s="278"/>
      <c r="B142" s="276"/>
      <c r="C142" s="169"/>
      <c r="D142" s="169"/>
      <c r="E142" s="277"/>
    </row>
    <row r="143" customFormat="false" ht="15.75" hidden="false" customHeight="false" outlineLevel="0" collapsed="false">
      <c r="A143" s="278"/>
      <c r="B143" s="276"/>
      <c r="C143" s="169"/>
      <c r="D143" s="169"/>
      <c r="E143" s="277"/>
    </row>
    <row r="144" customFormat="false" ht="15.75" hidden="false" customHeight="false" outlineLevel="0" collapsed="false">
      <c r="A144" s="278"/>
      <c r="B144" s="276"/>
      <c r="C144" s="169"/>
      <c r="D144" s="169"/>
      <c r="E144" s="277"/>
    </row>
    <row r="145" customFormat="false" ht="15.75" hidden="false" customHeight="false" outlineLevel="0" collapsed="false">
      <c r="A145" s="278"/>
      <c r="B145" s="276"/>
      <c r="C145" s="169"/>
      <c r="D145" s="169"/>
      <c r="E145" s="277"/>
    </row>
    <row r="146" customFormat="false" ht="15.75" hidden="false" customHeight="false" outlineLevel="0" collapsed="false">
      <c r="A146" s="278"/>
      <c r="B146" s="276"/>
      <c r="C146" s="169"/>
      <c r="D146" s="169"/>
      <c r="E146" s="277"/>
    </row>
    <row r="147" customFormat="false" ht="15.75" hidden="false" customHeight="false" outlineLevel="0" collapsed="false">
      <c r="A147" s="278"/>
      <c r="B147" s="276"/>
      <c r="C147" s="169"/>
      <c r="D147" s="169"/>
      <c r="E147" s="277"/>
    </row>
    <row r="148" customFormat="false" ht="15.75" hidden="false" customHeight="false" outlineLevel="0" collapsed="false">
      <c r="A148" s="278"/>
      <c r="B148" s="276"/>
      <c r="C148" s="169"/>
      <c r="D148" s="169"/>
      <c r="E148" s="277"/>
    </row>
    <row r="149" customFormat="false" ht="15.75" hidden="false" customHeight="false" outlineLevel="0" collapsed="false">
      <c r="A149" s="278"/>
      <c r="B149" s="276"/>
      <c r="C149" s="169"/>
      <c r="D149" s="169"/>
      <c r="E149" s="277"/>
    </row>
    <row r="150" customFormat="false" ht="15.75" hidden="false" customHeight="false" outlineLevel="0" collapsed="false">
      <c r="A150" s="278"/>
      <c r="B150" s="276"/>
      <c r="C150" s="169"/>
      <c r="D150" s="169"/>
      <c r="E150" s="277"/>
    </row>
    <row r="151" customFormat="false" ht="15.75" hidden="false" customHeight="false" outlineLevel="0" collapsed="false">
      <c r="A151" s="278"/>
      <c r="B151" s="276"/>
      <c r="C151" s="169"/>
      <c r="D151" s="169"/>
      <c r="E151" s="277"/>
    </row>
    <row r="152" customFormat="false" ht="15.75" hidden="false" customHeight="false" outlineLevel="0" collapsed="false">
      <c r="A152" s="278"/>
      <c r="B152" s="276"/>
      <c r="C152" s="169"/>
      <c r="D152" s="169"/>
      <c r="E152" s="277"/>
    </row>
    <row r="153" customFormat="false" ht="15.75" hidden="false" customHeight="false" outlineLevel="0" collapsed="false">
      <c r="A153" s="278"/>
      <c r="B153" s="276"/>
      <c r="C153" s="169"/>
      <c r="D153" s="169"/>
      <c r="E153" s="277"/>
    </row>
    <row r="154" customFormat="false" ht="15.75" hidden="false" customHeight="false" outlineLevel="0" collapsed="false">
      <c r="A154" s="278"/>
      <c r="B154" s="276"/>
      <c r="C154" s="169"/>
      <c r="D154" s="169"/>
      <c r="E154" s="277"/>
    </row>
    <row r="155" customFormat="false" ht="15.75" hidden="false" customHeight="false" outlineLevel="0" collapsed="false">
      <c r="A155" s="278"/>
      <c r="B155" s="276"/>
      <c r="C155" s="169"/>
      <c r="D155" s="169"/>
      <c r="E155" s="277"/>
    </row>
    <row r="156" customFormat="false" ht="15.75" hidden="false" customHeight="false" outlineLevel="0" collapsed="false">
      <c r="A156" s="278"/>
      <c r="B156" s="276"/>
      <c r="C156" s="169"/>
      <c r="D156" s="169"/>
      <c r="E156" s="277"/>
    </row>
    <row r="157" customFormat="false" ht="15.75" hidden="false" customHeight="false" outlineLevel="0" collapsed="false">
      <c r="A157" s="278"/>
      <c r="B157" s="276"/>
      <c r="C157" s="169"/>
      <c r="D157" s="169"/>
      <c r="E157" s="277"/>
    </row>
    <row r="158" customFormat="false" ht="15.75" hidden="false" customHeight="false" outlineLevel="0" collapsed="false">
      <c r="A158" s="278"/>
      <c r="B158" s="276"/>
      <c r="C158" s="169"/>
      <c r="D158" s="169"/>
      <c r="E158" s="277"/>
    </row>
    <row r="159" customFormat="false" ht="15.75" hidden="false" customHeight="false" outlineLevel="0" collapsed="false">
      <c r="A159" s="278"/>
      <c r="B159" s="276"/>
      <c r="C159" s="169"/>
      <c r="D159" s="169"/>
      <c r="E159" s="277"/>
    </row>
    <row r="160" customFormat="false" ht="15.75" hidden="false" customHeight="false" outlineLevel="0" collapsed="false">
      <c r="A160" s="278"/>
      <c r="B160" s="276"/>
      <c r="C160" s="169"/>
      <c r="D160" s="169"/>
      <c r="E160" s="277"/>
    </row>
    <row r="161" customFormat="false" ht="15.75" hidden="false" customHeight="false" outlineLevel="0" collapsed="false">
      <c r="A161" s="278"/>
      <c r="B161" s="276"/>
      <c r="C161" s="169"/>
      <c r="D161" s="169"/>
      <c r="E161" s="277"/>
    </row>
    <row r="162" customFormat="false" ht="15.75" hidden="false" customHeight="false" outlineLevel="0" collapsed="false">
      <c r="A162" s="278"/>
      <c r="B162" s="276"/>
      <c r="C162" s="169"/>
      <c r="D162" s="169"/>
      <c r="E162" s="277"/>
    </row>
    <row r="163" customFormat="false" ht="15.75" hidden="false" customHeight="false" outlineLevel="0" collapsed="false">
      <c r="A163" s="278"/>
      <c r="B163" s="276"/>
      <c r="C163" s="169"/>
      <c r="D163" s="169"/>
      <c r="E163" s="277"/>
    </row>
    <row r="164" customFormat="false" ht="15.75" hidden="false" customHeight="false" outlineLevel="0" collapsed="false">
      <c r="A164" s="278"/>
      <c r="B164" s="276"/>
      <c r="C164" s="169"/>
      <c r="D164" s="169"/>
      <c r="E164" s="277"/>
    </row>
    <row r="165" customFormat="false" ht="15.75" hidden="false" customHeight="false" outlineLevel="0" collapsed="false">
      <c r="A165" s="278"/>
      <c r="B165" s="276"/>
      <c r="C165" s="169"/>
      <c r="D165" s="169"/>
      <c r="E165" s="277"/>
    </row>
    <row r="166" customFormat="false" ht="15.75" hidden="false" customHeight="false" outlineLevel="0" collapsed="false">
      <c r="A166" s="278"/>
      <c r="B166" s="276"/>
      <c r="C166" s="169"/>
      <c r="D166" s="169"/>
      <c r="E166" s="277"/>
    </row>
    <row r="167" customFormat="false" ht="15.75" hidden="false" customHeight="false" outlineLevel="0" collapsed="false">
      <c r="A167" s="278"/>
      <c r="B167" s="276"/>
      <c r="C167" s="169"/>
      <c r="D167" s="169"/>
      <c r="E167" s="277"/>
    </row>
    <row r="168" customFormat="false" ht="15.75" hidden="false" customHeight="false" outlineLevel="0" collapsed="false">
      <c r="A168" s="278"/>
      <c r="B168" s="276"/>
      <c r="C168" s="169"/>
      <c r="D168" s="169"/>
      <c r="E168" s="277"/>
    </row>
    <row r="169" customFormat="false" ht="15.75" hidden="false" customHeight="false" outlineLevel="0" collapsed="false">
      <c r="A169" s="278"/>
      <c r="B169" s="276"/>
      <c r="C169" s="169"/>
      <c r="D169" s="169"/>
      <c r="E169" s="277"/>
    </row>
    <row r="170" customFormat="false" ht="15.75" hidden="false" customHeight="false" outlineLevel="0" collapsed="false">
      <c r="A170" s="278"/>
      <c r="B170" s="276"/>
      <c r="C170" s="169"/>
      <c r="D170" s="169"/>
      <c r="E170" s="277"/>
    </row>
    <row r="171" customFormat="false" ht="15.75" hidden="false" customHeight="false" outlineLevel="0" collapsed="false">
      <c r="A171" s="278"/>
      <c r="B171" s="276"/>
      <c r="C171" s="169"/>
      <c r="D171" s="169"/>
      <c r="E171" s="277"/>
    </row>
    <row r="172" customFormat="false" ht="15.75" hidden="false" customHeight="false" outlineLevel="0" collapsed="false">
      <c r="A172" s="278"/>
      <c r="B172" s="276"/>
      <c r="C172" s="169"/>
      <c r="D172" s="169"/>
      <c r="E172" s="277"/>
    </row>
    <row r="173" customFormat="false" ht="15.75" hidden="false" customHeight="false" outlineLevel="0" collapsed="false">
      <c r="A173" s="278"/>
      <c r="B173" s="276"/>
      <c r="C173" s="169"/>
      <c r="D173" s="169"/>
      <c r="E173" s="277"/>
    </row>
    <row r="174" customFormat="false" ht="15.75" hidden="false" customHeight="false" outlineLevel="0" collapsed="false">
      <c r="A174" s="278"/>
      <c r="B174" s="276"/>
      <c r="C174" s="169"/>
      <c r="D174" s="169"/>
      <c r="E174" s="277"/>
    </row>
    <row r="175" customFormat="false" ht="15.75" hidden="false" customHeight="false" outlineLevel="0" collapsed="false">
      <c r="A175" s="278"/>
      <c r="B175" s="276"/>
      <c r="C175" s="169"/>
      <c r="D175" s="169"/>
      <c r="E175" s="277"/>
    </row>
    <row r="176" customFormat="false" ht="15.75" hidden="false" customHeight="false" outlineLevel="0" collapsed="false">
      <c r="A176" s="278"/>
      <c r="B176" s="276"/>
      <c r="C176" s="169"/>
      <c r="D176" s="169"/>
      <c r="E176" s="277"/>
    </row>
    <row r="177" customFormat="false" ht="15.75" hidden="false" customHeight="false" outlineLevel="0" collapsed="false">
      <c r="A177" s="278"/>
      <c r="B177" s="276"/>
      <c r="C177" s="169"/>
      <c r="D177" s="169"/>
      <c r="E177" s="277"/>
    </row>
    <row r="178" customFormat="false" ht="15.75" hidden="false" customHeight="false" outlineLevel="0" collapsed="false">
      <c r="A178" s="278"/>
      <c r="B178" s="276"/>
      <c r="C178" s="169"/>
      <c r="D178" s="169"/>
      <c r="E178" s="277"/>
    </row>
    <row r="179" customFormat="false" ht="15.75" hidden="false" customHeight="false" outlineLevel="0" collapsed="false">
      <c r="A179" s="278"/>
      <c r="B179" s="276"/>
      <c r="C179" s="169"/>
      <c r="D179" s="169"/>
      <c r="E179" s="277"/>
    </row>
    <row r="180" customFormat="false" ht="15.75" hidden="false" customHeight="false" outlineLevel="0" collapsed="false">
      <c r="A180" s="278"/>
      <c r="B180" s="276"/>
      <c r="C180" s="169"/>
      <c r="D180" s="169"/>
      <c r="E180" s="277"/>
    </row>
    <row r="181" customFormat="false" ht="15.75" hidden="false" customHeight="false" outlineLevel="0" collapsed="false">
      <c r="A181" s="278"/>
      <c r="B181" s="276"/>
      <c r="C181" s="169"/>
      <c r="D181" s="169"/>
      <c r="E181" s="277"/>
    </row>
    <row r="182" customFormat="false" ht="15.75" hidden="false" customHeight="false" outlineLevel="0" collapsed="false">
      <c r="A182" s="278"/>
      <c r="B182" s="276"/>
      <c r="C182" s="169"/>
      <c r="D182" s="169"/>
      <c r="E182" s="277"/>
    </row>
    <row r="183" customFormat="false" ht="15.75" hidden="false" customHeight="false" outlineLevel="0" collapsed="false">
      <c r="A183" s="278"/>
      <c r="B183" s="276"/>
      <c r="C183" s="169"/>
      <c r="D183" s="169"/>
      <c r="E183" s="277"/>
    </row>
    <row r="184" customFormat="false" ht="15.75" hidden="false" customHeight="false" outlineLevel="0" collapsed="false">
      <c r="A184" s="278"/>
      <c r="B184" s="276"/>
      <c r="C184" s="169"/>
      <c r="D184" s="169"/>
      <c r="E184" s="277"/>
    </row>
    <row r="185" customFormat="false" ht="15.75" hidden="false" customHeight="false" outlineLevel="0" collapsed="false">
      <c r="A185" s="278"/>
      <c r="B185" s="276"/>
      <c r="C185" s="169"/>
      <c r="D185" s="169"/>
      <c r="E185" s="277"/>
    </row>
    <row r="186" customFormat="false" ht="15.75" hidden="false" customHeight="false" outlineLevel="0" collapsed="false">
      <c r="A186" s="278"/>
      <c r="B186" s="276"/>
      <c r="C186" s="169"/>
      <c r="D186" s="169"/>
      <c r="E186" s="277"/>
    </row>
    <row r="187" customFormat="false" ht="15.75" hidden="false" customHeight="false" outlineLevel="0" collapsed="false">
      <c r="A187" s="278"/>
      <c r="B187" s="276"/>
      <c r="C187" s="169"/>
      <c r="D187" s="169"/>
      <c r="E187" s="277"/>
    </row>
    <row r="188" customFormat="false" ht="15.75" hidden="false" customHeight="false" outlineLevel="0" collapsed="false">
      <c r="A188" s="278"/>
      <c r="B188" s="276"/>
      <c r="C188" s="169"/>
      <c r="D188" s="169"/>
      <c r="E188" s="277"/>
    </row>
    <row r="189" customFormat="false" ht="15.75" hidden="false" customHeight="false" outlineLevel="0" collapsed="false">
      <c r="A189" s="278"/>
      <c r="B189" s="276"/>
      <c r="C189" s="169"/>
      <c r="D189" s="169"/>
      <c r="E189" s="277"/>
    </row>
    <row r="190" customFormat="false" ht="15.75" hidden="false" customHeight="false" outlineLevel="0" collapsed="false">
      <c r="A190" s="278"/>
      <c r="B190" s="276"/>
      <c r="C190" s="169"/>
      <c r="D190" s="169"/>
      <c r="E190" s="277"/>
    </row>
    <row r="191" customFormat="false" ht="15.75" hidden="false" customHeight="false" outlineLevel="0" collapsed="false">
      <c r="A191" s="278"/>
      <c r="B191" s="276"/>
      <c r="C191" s="169"/>
      <c r="D191" s="169"/>
      <c r="E191" s="277"/>
    </row>
    <row r="192" customFormat="false" ht="15.75" hidden="false" customHeight="false" outlineLevel="0" collapsed="false">
      <c r="A192" s="278"/>
      <c r="B192" s="276"/>
      <c r="C192" s="169"/>
      <c r="D192" s="169"/>
      <c r="E192" s="277"/>
    </row>
    <row r="193" customFormat="false" ht="15.75" hidden="false" customHeight="false" outlineLevel="0" collapsed="false">
      <c r="A193" s="278"/>
      <c r="B193" s="276"/>
      <c r="C193" s="169"/>
      <c r="D193" s="169"/>
      <c r="E193" s="277"/>
    </row>
    <row r="194" customFormat="false" ht="15.75" hidden="false" customHeight="false" outlineLevel="0" collapsed="false">
      <c r="A194" s="278"/>
      <c r="B194" s="276"/>
      <c r="C194" s="169"/>
      <c r="D194" s="169"/>
      <c r="E194" s="277"/>
    </row>
    <row r="195" customFormat="false" ht="15.75" hidden="false" customHeight="false" outlineLevel="0" collapsed="false">
      <c r="A195" s="278"/>
      <c r="B195" s="276"/>
      <c r="C195" s="169"/>
      <c r="D195" s="169"/>
      <c r="E195" s="277"/>
    </row>
    <row r="196" customFormat="false" ht="15.75" hidden="false" customHeight="false" outlineLevel="0" collapsed="false">
      <c r="A196" s="278"/>
      <c r="B196" s="276"/>
      <c r="C196" s="169"/>
      <c r="D196" s="169"/>
      <c r="E196" s="277"/>
    </row>
    <row r="197" customFormat="false" ht="15.75" hidden="false" customHeight="false" outlineLevel="0" collapsed="false">
      <c r="A197" s="278"/>
      <c r="B197" s="276"/>
      <c r="C197" s="169"/>
      <c r="D197" s="169"/>
      <c r="E197" s="277"/>
    </row>
    <row r="198" customFormat="false" ht="15.75" hidden="false" customHeight="false" outlineLevel="0" collapsed="false">
      <c r="A198" s="278"/>
      <c r="B198" s="276"/>
      <c r="C198" s="169"/>
      <c r="D198" s="169"/>
      <c r="E198" s="277"/>
    </row>
    <row r="199" customFormat="false" ht="15.75" hidden="false" customHeight="false" outlineLevel="0" collapsed="false">
      <c r="A199" s="278"/>
      <c r="B199" s="276"/>
      <c r="C199" s="169"/>
      <c r="D199" s="169"/>
      <c r="E199" s="277"/>
    </row>
    <row r="200" customFormat="false" ht="15.75" hidden="false" customHeight="false" outlineLevel="0" collapsed="false">
      <c r="A200" s="278"/>
      <c r="B200" s="276"/>
      <c r="C200" s="169"/>
      <c r="D200" s="169"/>
      <c r="E200" s="277"/>
    </row>
    <row r="201" customFormat="false" ht="15.75" hidden="false" customHeight="false" outlineLevel="0" collapsed="false">
      <c r="A201" s="278"/>
      <c r="B201" s="276"/>
      <c r="C201" s="169"/>
      <c r="D201" s="169"/>
      <c r="E201" s="277"/>
    </row>
    <row r="202" customFormat="false" ht="15.75" hidden="false" customHeight="false" outlineLevel="0" collapsed="false">
      <c r="A202" s="278"/>
      <c r="B202" s="276"/>
      <c r="C202" s="169"/>
      <c r="D202" s="169"/>
      <c r="E202" s="277"/>
    </row>
    <row r="203" customFormat="false" ht="15.75" hidden="false" customHeight="false" outlineLevel="0" collapsed="false">
      <c r="A203" s="278"/>
      <c r="B203" s="276"/>
      <c r="C203" s="169"/>
      <c r="D203" s="169"/>
      <c r="E203" s="277"/>
    </row>
    <row r="204" customFormat="false" ht="15.75" hidden="false" customHeight="false" outlineLevel="0" collapsed="false">
      <c r="A204" s="278"/>
      <c r="B204" s="276"/>
      <c r="C204" s="169"/>
      <c r="D204" s="169"/>
      <c r="E204" s="277"/>
    </row>
    <row r="205" customFormat="false" ht="15.75" hidden="false" customHeight="false" outlineLevel="0" collapsed="false">
      <c r="A205" s="278"/>
      <c r="B205" s="276"/>
      <c r="C205" s="169"/>
      <c r="D205" s="169"/>
      <c r="E205" s="277"/>
    </row>
    <row r="206" customFormat="false" ht="15.75" hidden="false" customHeight="false" outlineLevel="0" collapsed="false">
      <c r="A206" s="278"/>
      <c r="B206" s="276"/>
      <c r="C206" s="169"/>
      <c r="D206" s="169"/>
      <c r="E206" s="277"/>
    </row>
    <row r="207" customFormat="false" ht="15.75" hidden="false" customHeight="false" outlineLevel="0" collapsed="false">
      <c r="A207" s="278"/>
      <c r="B207" s="276"/>
      <c r="C207" s="169"/>
      <c r="D207" s="169"/>
      <c r="E207" s="277"/>
    </row>
    <row r="208" customFormat="false" ht="15.75" hidden="false" customHeight="false" outlineLevel="0" collapsed="false">
      <c r="A208" s="278"/>
      <c r="B208" s="276"/>
      <c r="C208" s="169"/>
      <c r="D208" s="169"/>
      <c r="E208" s="277"/>
    </row>
    <row r="209" customFormat="false" ht="15.75" hidden="false" customHeight="false" outlineLevel="0" collapsed="false">
      <c r="A209" s="278"/>
      <c r="B209" s="276"/>
      <c r="C209" s="169"/>
      <c r="D209" s="169"/>
      <c r="E209" s="277"/>
    </row>
    <row r="210" customFormat="false" ht="15.75" hidden="false" customHeight="false" outlineLevel="0" collapsed="false">
      <c r="A210" s="278"/>
      <c r="B210" s="276"/>
      <c r="C210" s="169"/>
      <c r="D210" s="169"/>
      <c r="E210" s="277"/>
    </row>
    <row r="211" customFormat="false" ht="15.75" hidden="false" customHeight="false" outlineLevel="0" collapsed="false">
      <c r="A211" s="278"/>
      <c r="B211" s="276"/>
      <c r="C211" s="169"/>
      <c r="D211" s="169"/>
      <c r="E211" s="277"/>
    </row>
    <row r="212" customFormat="false" ht="15.75" hidden="false" customHeight="false" outlineLevel="0" collapsed="false">
      <c r="A212" s="278"/>
      <c r="B212" s="276"/>
      <c r="C212" s="169"/>
      <c r="D212" s="169"/>
      <c r="E212" s="277"/>
    </row>
    <row r="213" customFormat="false" ht="15.75" hidden="false" customHeight="false" outlineLevel="0" collapsed="false">
      <c r="A213" s="278"/>
      <c r="B213" s="276"/>
      <c r="C213" s="169"/>
      <c r="D213" s="169"/>
      <c r="E213" s="277"/>
    </row>
    <row r="214" customFormat="false" ht="15.75" hidden="false" customHeight="false" outlineLevel="0" collapsed="false">
      <c r="A214" s="278"/>
      <c r="B214" s="276"/>
      <c r="C214" s="169"/>
      <c r="D214" s="169"/>
      <c r="E214" s="277"/>
    </row>
    <row r="215" customFormat="false" ht="15.75" hidden="false" customHeight="false" outlineLevel="0" collapsed="false">
      <c r="A215" s="278"/>
      <c r="B215" s="276"/>
      <c r="C215" s="169"/>
      <c r="D215" s="169"/>
      <c r="E215" s="277"/>
    </row>
    <row r="216" customFormat="false" ht="15.75" hidden="false" customHeight="false" outlineLevel="0" collapsed="false">
      <c r="A216" s="278"/>
      <c r="B216" s="276"/>
      <c r="C216" s="169"/>
      <c r="D216" s="169"/>
      <c r="E216" s="277"/>
    </row>
    <row r="217" customFormat="false" ht="15.75" hidden="false" customHeight="false" outlineLevel="0" collapsed="false">
      <c r="A217" s="278"/>
      <c r="B217" s="276"/>
      <c r="C217" s="169"/>
      <c r="D217" s="169"/>
      <c r="E217" s="277"/>
    </row>
    <row r="218" customFormat="false" ht="15.75" hidden="false" customHeight="false" outlineLevel="0" collapsed="false">
      <c r="A218" s="278"/>
      <c r="B218" s="276"/>
      <c r="C218" s="169"/>
      <c r="D218" s="169"/>
      <c r="E218" s="277"/>
    </row>
    <row r="219" customFormat="false" ht="15.75" hidden="false" customHeight="false" outlineLevel="0" collapsed="false">
      <c r="A219" s="278"/>
      <c r="B219" s="276"/>
      <c r="C219" s="169"/>
      <c r="D219" s="169"/>
      <c r="E219" s="277"/>
    </row>
    <row r="220" customFormat="false" ht="15.75" hidden="false" customHeight="false" outlineLevel="0" collapsed="false">
      <c r="A220" s="278"/>
      <c r="B220" s="276"/>
      <c r="C220" s="169"/>
      <c r="D220" s="169"/>
      <c r="E220" s="277"/>
    </row>
    <row r="221" customFormat="false" ht="15.75" hidden="false" customHeight="false" outlineLevel="0" collapsed="false">
      <c r="A221" s="278"/>
      <c r="B221" s="276"/>
      <c r="C221" s="169"/>
      <c r="D221" s="169"/>
      <c r="E221" s="277"/>
    </row>
    <row r="222" customFormat="false" ht="15.75" hidden="false" customHeight="false" outlineLevel="0" collapsed="false">
      <c r="A222" s="278"/>
      <c r="B222" s="276"/>
      <c r="C222" s="169"/>
      <c r="D222" s="169"/>
      <c r="E222" s="277"/>
    </row>
    <row r="223" customFormat="false" ht="15.75" hidden="false" customHeight="false" outlineLevel="0" collapsed="false">
      <c r="A223" s="278"/>
      <c r="B223" s="276"/>
      <c r="C223" s="169"/>
      <c r="D223" s="169"/>
      <c r="E223" s="277"/>
    </row>
    <row r="224" customFormat="false" ht="15.75" hidden="false" customHeight="false" outlineLevel="0" collapsed="false">
      <c r="A224" s="278"/>
      <c r="B224" s="276"/>
      <c r="C224" s="169"/>
      <c r="D224" s="169"/>
      <c r="E224" s="277"/>
    </row>
    <row r="225" customFormat="false" ht="15.75" hidden="false" customHeight="false" outlineLevel="0" collapsed="false">
      <c r="A225" s="278"/>
      <c r="B225" s="276"/>
      <c r="C225" s="169"/>
      <c r="D225" s="169"/>
      <c r="E225" s="277"/>
    </row>
    <row r="226" customFormat="false" ht="15.75" hidden="false" customHeight="false" outlineLevel="0" collapsed="false">
      <c r="A226" s="278"/>
      <c r="B226" s="276"/>
      <c r="C226" s="169"/>
      <c r="D226" s="169"/>
      <c r="E226" s="277"/>
    </row>
    <row r="227" customFormat="false" ht="15.75" hidden="false" customHeight="false" outlineLevel="0" collapsed="false">
      <c r="A227" s="278"/>
      <c r="B227" s="276"/>
      <c r="C227" s="169"/>
      <c r="D227" s="169"/>
      <c r="E227" s="277"/>
    </row>
    <row r="228" customFormat="false" ht="15.75" hidden="false" customHeight="false" outlineLevel="0" collapsed="false">
      <c r="A228" s="278"/>
      <c r="B228" s="276"/>
      <c r="C228" s="169"/>
      <c r="D228" s="169"/>
      <c r="E228" s="277"/>
    </row>
    <row r="229" customFormat="false" ht="15.75" hidden="false" customHeight="false" outlineLevel="0" collapsed="false">
      <c r="A229" s="278"/>
      <c r="B229" s="276"/>
      <c r="C229" s="169"/>
      <c r="D229" s="169"/>
      <c r="E229" s="277"/>
    </row>
    <row r="230" customFormat="false" ht="15.75" hidden="false" customHeight="false" outlineLevel="0" collapsed="false">
      <c r="A230" s="278"/>
      <c r="B230" s="276"/>
      <c r="C230" s="169"/>
      <c r="D230" s="169"/>
      <c r="E230" s="277"/>
    </row>
    <row r="231" customFormat="false" ht="15.75" hidden="false" customHeight="false" outlineLevel="0" collapsed="false">
      <c r="A231" s="278"/>
      <c r="B231" s="276"/>
      <c r="C231" s="169"/>
      <c r="D231" s="169"/>
      <c r="E231" s="277"/>
    </row>
    <row r="232" customFormat="false" ht="15.75" hidden="false" customHeight="false" outlineLevel="0" collapsed="false">
      <c r="A232" s="278"/>
      <c r="B232" s="276"/>
      <c r="C232" s="169"/>
      <c r="D232" s="169"/>
      <c r="E232" s="277"/>
    </row>
    <row r="233" customFormat="false" ht="15.75" hidden="false" customHeight="false" outlineLevel="0" collapsed="false">
      <c r="A233" s="278"/>
      <c r="B233" s="276"/>
      <c r="C233" s="169"/>
      <c r="D233" s="169"/>
      <c r="E233" s="277"/>
    </row>
    <row r="234" customFormat="false" ht="15.75" hidden="false" customHeight="false" outlineLevel="0" collapsed="false">
      <c r="A234" s="278"/>
      <c r="B234" s="276"/>
      <c r="C234" s="169"/>
      <c r="D234" s="169"/>
      <c r="E234" s="277"/>
    </row>
    <row r="235" customFormat="false" ht="15.75" hidden="false" customHeight="false" outlineLevel="0" collapsed="false">
      <c r="A235" s="278"/>
      <c r="B235" s="276"/>
      <c r="C235" s="169"/>
      <c r="D235" s="169"/>
      <c r="E235" s="277"/>
    </row>
    <row r="236" customFormat="false" ht="15.75" hidden="false" customHeight="false" outlineLevel="0" collapsed="false">
      <c r="A236" s="278"/>
      <c r="B236" s="276"/>
      <c r="C236" s="169"/>
      <c r="D236" s="169"/>
      <c r="E236" s="277"/>
    </row>
    <row r="237" customFormat="false" ht="15.75" hidden="false" customHeight="false" outlineLevel="0" collapsed="false">
      <c r="A237" s="278"/>
      <c r="B237" s="276"/>
      <c r="C237" s="169"/>
      <c r="D237" s="169"/>
      <c r="E237" s="277"/>
    </row>
    <row r="238" customFormat="false" ht="15.75" hidden="false" customHeight="false" outlineLevel="0" collapsed="false">
      <c r="A238" s="278"/>
      <c r="B238" s="276"/>
      <c r="C238" s="169"/>
      <c r="D238" s="169"/>
      <c r="E238" s="277"/>
    </row>
    <row r="239" customFormat="false" ht="15.75" hidden="false" customHeight="false" outlineLevel="0" collapsed="false">
      <c r="A239" s="278"/>
      <c r="B239" s="276"/>
      <c r="C239" s="169"/>
      <c r="D239" s="169"/>
      <c r="E239" s="277"/>
    </row>
    <row r="240" customFormat="false" ht="15.75" hidden="false" customHeight="false" outlineLevel="0" collapsed="false">
      <c r="A240" s="278"/>
      <c r="B240" s="276"/>
      <c r="C240" s="169"/>
      <c r="D240" s="169"/>
      <c r="E240" s="277"/>
    </row>
    <row r="241" customFormat="false" ht="15.75" hidden="false" customHeight="false" outlineLevel="0" collapsed="false">
      <c r="A241" s="278"/>
      <c r="B241" s="276"/>
      <c r="C241" s="169"/>
      <c r="D241" s="169"/>
      <c r="E241" s="277"/>
    </row>
    <row r="242" customFormat="false" ht="15.75" hidden="false" customHeight="false" outlineLevel="0" collapsed="false">
      <c r="A242" s="278"/>
      <c r="B242" s="276"/>
      <c r="C242" s="169"/>
      <c r="D242" s="169"/>
      <c r="E242" s="277"/>
    </row>
    <row r="243" customFormat="false" ht="15.75" hidden="false" customHeight="false" outlineLevel="0" collapsed="false">
      <c r="A243" s="278"/>
      <c r="B243" s="276"/>
      <c r="C243" s="169"/>
      <c r="D243" s="169"/>
      <c r="E243" s="277"/>
    </row>
    <row r="244" customFormat="false" ht="15.75" hidden="false" customHeight="false" outlineLevel="0" collapsed="false">
      <c r="A244" s="278"/>
      <c r="B244" s="276"/>
      <c r="C244" s="169"/>
      <c r="D244" s="169"/>
      <c r="E244" s="277"/>
    </row>
    <row r="245" customFormat="false" ht="15.75" hidden="false" customHeight="false" outlineLevel="0" collapsed="false">
      <c r="A245" s="278"/>
      <c r="B245" s="276"/>
      <c r="C245" s="169"/>
      <c r="D245" s="169"/>
      <c r="E245" s="277"/>
    </row>
    <row r="246" customFormat="false" ht="15.75" hidden="false" customHeight="false" outlineLevel="0" collapsed="false">
      <c r="A246" s="278"/>
      <c r="B246" s="276"/>
      <c r="C246" s="169"/>
      <c r="D246" s="169"/>
      <c r="E246" s="277"/>
    </row>
    <row r="247" customFormat="false" ht="15.75" hidden="false" customHeight="false" outlineLevel="0" collapsed="false">
      <c r="A247" s="278"/>
      <c r="B247" s="276"/>
      <c r="C247" s="169"/>
      <c r="D247" s="169"/>
      <c r="E247" s="277"/>
    </row>
    <row r="248" customFormat="false" ht="15.75" hidden="false" customHeight="false" outlineLevel="0" collapsed="false">
      <c r="A248" s="278"/>
      <c r="B248" s="276"/>
      <c r="C248" s="169"/>
      <c r="D248" s="169"/>
      <c r="E248" s="277"/>
    </row>
    <row r="249" customFormat="false" ht="15.75" hidden="false" customHeight="false" outlineLevel="0" collapsed="false">
      <c r="A249" s="278"/>
      <c r="B249" s="276"/>
      <c r="C249" s="169"/>
      <c r="D249" s="169"/>
      <c r="E249" s="277"/>
    </row>
    <row r="250" customFormat="false" ht="15.75" hidden="false" customHeight="false" outlineLevel="0" collapsed="false">
      <c r="A250" s="278"/>
      <c r="B250" s="276"/>
      <c r="C250" s="169"/>
      <c r="D250" s="169"/>
      <c r="E250" s="277"/>
    </row>
    <row r="251" customFormat="false" ht="15.75" hidden="false" customHeight="false" outlineLevel="0" collapsed="false">
      <c r="A251" s="278"/>
      <c r="B251" s="276"/>
      <c r="C251" s="169"/>
      <c r="D251" s="169"/>
      <c r="E251" s="277"/>
    </row>
    <row r="252" customFormat="false" ht="15.75" hidden="false" customHeight="false" outlineLevel="0" collapsed="false">
      <c r="A252" s="278"/>
      <c r="B252" s="276"/>
      <c r="C252" s="169"/>
      <c r="D252" s="169"/>
      <c r="E252" s="277"/>
    </row>
    <row r="253" customFormat="false" ht="15.75" hidden="false" customHeight="false" outlineLevel="0" collapsed="false">
      <c r="A253" s="278"/>
      <c r="B253" s="276"/>
      <c r="C253" s="169"/>
      <c r="D253" s="169"/>
      <c r="E253" s="277"/>
    </row>
    <row r="254" customFormat="false" ht="15.75" hidden="false" customHeight="false" outlineLevel="0" collapsed="false">
      <c r="A254" s="278"/>
      <c r="B254" s="276"/>
      <c r="C254" s="169"/>
      <c r="D254" s="169"/>
      <c r="E254" s="277"/>
    </row>
    <row r="255" customFormat="false" ht="15.75" hidden="false" customHeight="false" outlineLevel="0" collapsed="false">
      <c r="A255" s="278"/>
      <c r="B255" s="276"/>
      <c r="C255" s="169"/>
      <c r="D255" s="169"/>
      <c r="E255" s="277"/>
    </row>
    <row r="256" customFormat="false" ht="15.75" hidden="false" customHeight="false" outlineLevel="0" collapsed="false">
      <c r="A256" s="278"/>
      <c r="B256" s="276"/>
      <c r="C256" s="169"/>
      <c r="D256" s="169"/>
      <c r="E256" s="277"/>
    </row>
    <row r="257" customFormat="false" ht="15.75" hidden="false" customHeight="false" outlineLevel="0" collapsed="false">
      <c r="A257" s="278"/>
      <c r="B257" s="276"/>
      <c r="C257" s="169"/>
      <c r="D257" s="169"/>
      <c r="E257" s="277"/>
    </row>
    <row r="258" customFormat="false" ht="15.75" hidden="false" customHeight="false" outlineLevel="0" collapsed="false">
      <c r="A258" s="278"/>
      <c r="B258" s="276"/>
      <c r="C258" s="169"/>
      <c r="D258" s="169"/>
      <c r="E258" s="277"/>
    </row>
    <row r="259" customFormat="false" ht="15.75" hidden="false" customHeight="false" outlineLevel="0" collapsed="false">
      <c r="A259" s="278"/>
      <c r="B259" s="276"/>
      <c r="C259" s="169"/>
      <c r="D259" s="169"/>
      <c r="E259" s="277"/>
    </row>
    <row r="260" customFormat="false" ht="15.75" hidden="false" customHeight="false" outlineLevel="0" collapsed="false">
      <c r="A260" s="278"/>
      <c r="B260" s="276"/>
      <c r="C260" s="169"/>
      <c r="D260" s="169"/>
      <c r="E260" s="277"/>
    </row>
    <row r="261" customFormat="false" ht="15.75" hidden="false" customHeight="false" outlineLevel="0" collapsed="false">
      <c r="A261" s="278"/>
      <c r="B261" s="276"/>
      <c r="C261" s="169"/>
      <c r="D261" s="169"/>
      <c r="E261" s="277"/>
    </row>
    <row r="262" customFormat="false" ht="15.75" hidden="false" customHeight="false" outlineLevel="0" collapsed="false">
      <c r="A262" s="278"/>
      <c r="B262" s="276"/>
      <c r="C262" s="169"/>
      <c r="D262" s="169"/>
      <c r="E262" s="277"/>
    </row>
    <row r="263" customFormat="false" ht="15.75" hidden="false" customHeight="false" outlineLevel="0" collapsed="false">
      <c r="A263" s="278"/>
      <c r="B263" s="276"/>
      <c r="C263" s="169"/>
      <c r="D263" s="169"/>
      <c r="E263" s="277"/>
    </row>
    <row r="264" customFormat="false" ht="15.75" hidden="false" customHeight="false" outlineLevel="0" collapsed="false">
      <c r="A264" s="278"/>
      <c r="B264" s="276"/>
      <c r="C264" s="169"/>
      <c r="D264" s="169"/>
      <c r="E264" s="277"/>
    </row>
    <row r="265" customFormat="false" ht="15.75" hidden="false" customHeight="false" outlineLevel="0" collapsed="false">
      <c r="A265" s="278"/>
      <c r="B265" s="276"/>
      <c r="C265" s="169"/>
      <c r="D265" s="169"/>
      <c r="E265" s="277"/>
    </row>
    <row r="266" customFormat="false" ht="15.75" hidden="false" customHeight="false" outlineLevel="0" collapsed="false">
      <c r="A266" s="278"/>
      <c r="B266" s="276"/>
      <c r="C266" s="169"/>
      <c r="D266" s="169"/>
      <c r="E266" s="277"/>
    </row>
    <row r="267" customFormat="false" ht="15.75" hidden="false" customHeight="false" outlineLevel="0" collapsed="false">
      <c r="A267" s="278"/>
      <c r="B267" s="276"/>
      <c r="C267" s="169"/>
      <c r="D267" s="169"/>
      <c r="E267" s="277"/>
    </row>
    <row r="268" customFormat="false" ht="15.75" hidden="false" customHeight="false" outlineLevel="0" collapsed="false">
      <c r="A268" s="278"/>
      <c r="B268" s="276"/>
      <c r="C268" s="169"/>
      <c r="D268" s="169"/>
      <c r="E268" s="277"/>
    </row>
    <row r="269" customFormat="false" ht="15.75" hidden="false" customHeight="false" outlineLevel="0" collapsed="false">
      <c r="A269" s="278"/>
      <c r="B269" s="276"/>
      <c r="C269" s="169"/>
      <c r="D269" s="169"/>
      <c r="E269" s="277"/>
    </row>
    <row r="270" customFormat="false" ht="15.75" hidden="false" customHeight="false" outlineLevel="0" collapsed="false">
      <c r="A270" s="278"/>
      <c r="B270" s="276"/>
      <c r="C270" s="169"/>
      <c r="D270" s="169"/>
      <c r="E270" s="277"/>
    </row>
    <row r="271" customFormat="false" ht="15.75" hidden="false" customHeight="false" outlineLevel="0" collapsed="false">
      <c r="A271" s="278"/>
      <c r="B271" s="276"/>
      <c r="C271" s="169"/>
      <c r="D271" s="169"/>
      <c r="E271" s="277"/>
    </row>
    <row r="272" customFormat="false" ht="15.75" hidden="false" customHeight="false" outlineLevel="0" collapsed="false">
      <c r="A272" s="278"/>
      <c r="B272" s="276"/>
      <c r="C272" s="169"/>
      <c r="D272" s="169"/>
      <c r="E272" s="277"/>
    </row>
    <row r="273" customFormat="false" ht="15.75" hidden="false" customHeight="false" outlineLevel="0" collapsed="false">
      <c r="A273" s="278"/>
      <c r="B273" s="276"/>
      <c r="C273" s="169"/>
      <c r="D273" s="169"/>
      <c r="E273" s="277"/>
    </row>
    <row r="274" customFormat="false" ht="15.75" hidden="false" customHeight="false" outlineLevel="0" collapsed="false">
      <c r="A274" s="278"/>
      <c r="B274" s="276"/>
      <c r="C274" s="169"/>
      <c r="D274" s="169"/>
      <c r="E274" s="277"/>
    </row>
    <row r="275" customFormat="false" ht="15.75" hidden="false" customHeight="false" outlineLevel="0" collapsed="false">
      <c r="A275" s="278"/>
      <c r="B275" s="276"/>
      <c r="C275" s="169"/>
      <c r="D275" s="169"/>
      <c r="E275" s="277"/>
    </row>
    <row r="276" customFormat="false" ht="15.75" hidden="false" customHeight="false" outlineLevel="0" collapsed="false">
      <c r="A276" s="278"/>
      <c r="B276" s="276"/>
      <c r="C276" s="169"/>
      <c r="D276" s="169"/>
      <c r="E276" s="277"/>
    </row>
    <row r="277" customFormat="false" ht="15.75" hidden="false" customHeight="false" outlineLevel="0" collapsed="false">
      <c r="A277" s="278"/>
      <c r="B277" s="276"/>
      <c r="C277" s="169"/>
      <c r="D277" s="169"/>
      <c r="E277" s="277"/>
    </row>
    <row r="278" customFormat="false" ht="15.75" hidden="false" customHeight="false" outlineLevel="0" collapsed="false">
      <c r="A278" s="278"/>
      <c r="B278" s="276"/>
      <c r="C278" s="169"/>
      <c r="D278" s="169"/>
      <c r="E278" s="277"/>
    </row>
    <row r="279" customFormat="false" ht="15.75" hidden="false" customHeight="false" outlineLevel="0" collapsed="false">
      <c r="A279" s="278"/>
      <c r="B279" s="276"/>
      <c r="C279" s="169"/>
      <c r="D279" s="169"/>
      <c r="E279" s="277"/>
    </row>
    <row r="280" customFormat="false" ht="15.75" hidden="false" customHeight="false" outlineLevel="0" collapsed="false">
      <c r="A280" s="278"/>
      <c r="B280" s="276"/>
      <c r="C280" s="169"/>
      <c r="D280" s="169"/>
      <c r="E280" s="277"/>
    </row>
    <row r="281" customFormat="false" ht="15.75" hidden="false" customHeight="false" outlineLevel="0" collapsed="false">
      <c r="A281" s="278"/>
      <c r="B281" s="276"/>
      <c r="C281" s="169"/>
      <c r="D281" s="169"/>
      <c r="E281" s="277"/>
    </row>
    <row r="282" customFormat="false" ht="15.75" hidden="false" customHeight="false" outlineLevel="0" collapsed="false">
      <c r="A282" s="278"/>
      <c r="B282" s="276"/>
      <c r="C282" s="169"/>
      <c r="D282" s="169"/>
      <c r="E282" s="277"/>
    </row>
    <row r="283" customFormat="false" ht="15.75" hidden="false" customHeight="false" outlineLevel="0" collapsed="false">
      <c r="A283" s="278"/>
      <c r="B283" s="276"/>
      <c r="C283" s="169"/>
      <c r="D283" s="169"/>
      <c r="E283" s="277"/>
    </row>
    <row r="284" customFormat="false" ht="15.75" hidden="false" customHeight="false" outlineLevel="0" collapsed="false">
      <c r="A284" s="278"/>
      <c r="B284" s="276"/>
      <c r="C284" s="169"/>
      <c r="D284" s="169"/>
      <c r="E284" s="277"/>
    </row>
    <row r="285" customFormat="false" ht="15.75" hidden="false" customHeight="false" outlineLevel="0" collapsed="false">
      <c r="A285" s="278"/>
      <c r="B285" s="276"/>
      <c r="C285" s="169"/>
      <c r="D285" s="169"/>
      <c r="E285" s="277"/>
    </row>
    <row r="286" customFormat="false" ht="15.75" hidden="false" customHeight="false" outlineLevel="0" collapsed="false">
      <c r="A286" s="278"/>
      <c r="B286" s="276"/>
      <c r="C286" s="169"/>
      <c r="D286" s="169"/>
      <c r="E286" s="277"/>
    </row>
    <row r="287" customFormat="false" ht="15.75" hidden="false" customHeight="false" outlineLevel="0" collapsed="false">
      <c r="A287" s="278"/>
      <c r="B287" s="276"/>
      <c r="C287" s="169"/>
      <c r="D287" s="169"/>
      <c r="E287" s="277"/>
    </row>
    <row r="288" customFormat="false" ht="15.75" hidden="false" customHeight="false" outlineLevel="0" collapsed="false">
      <c r="A288" s="278"/>
      <c r="B288" s="276"/>
      <c r="C288" s="169"/>
      <c r="D288" s="169"/>
      <c r="E288" s="277"/>
    </row>
    <row r="289" customFormat="false" ht="15.75" hidden="false" customHeight="false" outlineLevel="0" collapsed="false">
      <c r="A289" s="278"/>
      <c r="B289" s="276"/>
      <c r="C289" s="169"/>
      <c r="D289" s="169"/>
      <c r="E289" s="277"/>
    </row>
    <row r="290" customFormat="false" ht="15.75" hidden="false" customHeight="false" outlineLevel="0" collapsed="false">
      <c r="A290" s="278"/>
      <c r="B290" s="276"/>
      <c r="C290" s="169"/>
      <c r="D290" s="169"/>
      <c r="E290" s="277"/>
    </row>
    <row r="291" customFormat="false" ht="15.75" hidden="false" customHeight="false" outlineLevel="0" collapsed="false">
      <c r="A291" s="278"/>
      <c r="B291" s="276"/>
      <c r="C291" s="169"/>
      <c r="D291" s="169"/>
      <c r="E291" s="277"/>
    </row>
    <row r="292" customFormat="false" ht="15.75" hidden="false" customHeight="false" outlineLevel="0" collapsed="false">
      <c r="A292" s="278"/>
      <c r="B292" s="276"/>
      <c r="C292" s="169"/>
      <c r="D292" s="169"/>
      <c r="E292" s="277"/>
    </row>
    <row r="293" customFormat="false" ht="15.75" hidden="false" customHeight="false" outlineLevel="0" collapsed="false">
      <c r="A293" s="278"/>
      <c r="B293" s="276"/>
      <c r="C293" s="169"/>
      <c r="D293" s="169"/>
      <c r="E293" s="277"/>
    </row>
    <row r="294" customFormat="false" ht="15.75" hidden="false" customHeight="false" outlineLevel="0" collapsed="false">
      <c r="A294" s="278"/>
      <c r="B294" s="276"/>
      <c r="C294" s="169"/>
      <c r="D294" s="169"/>
      <c r="E294" s="277"/>
    </row>
    <row r="295" customFormat="false" ht="15.75" hidden="false" customHeight="false" outlineLevel="0" collapsed="false">
      <c r="A295" s="278"/>
      <c r="B295" s="276"/>
      <c r="C295" s="169"/>
      <c r="D295" s="169"/>
      <c r="E295" s="277"/>
    </row>
    <row r="296" customFormat="false" ht="15.75" hidden="false" customHeight="false" outlineLevel="0" collapsed="false">
      <c r="A296" s="278"/>
      <c r="B296" s="276"/>
      <c r="C296" s="169"/>
      <c r="D296" s="169"/>
      <c r="E296" s="277"/>
    </row>
    <row r="297" customFormat="false" ht="15.75" hidden="false" customHeight="false" outlineLevel="0" collapsed="false">
      <c r="A297" s="278"/>
      <c r="B297" s="276"/>
      <c r="C297" s="169"/>
      <c r="D297" s="169"/>
      <c r="E297" s="277"/>
    </row>
    <row r="298" customFormat="false" ht="15.75" hidden="false" customHeight="false" outlineLevel="0" collapsed="false">
      <c r="A298" s="278"/>
      <c r="B298" s="276"/>
      <c r="C298" s="169"/>
      <c r="D298" s="169"/>
      <c r="E298" s="277"/>
    </row>
    <row r="299" customFormat="false" ht="15.75" hidden="false" customHeight="false" outlineLevel="0" collapsed="false">
      <c r="A299" s="278"/>
      <c r="B299" s="276"/>
      <c r="C299" s="169"/>
      <c r="D299" s="169"/>
      <c r="E299" s="277"/>
    </row>
    <row r="300" customFormat="false" ht="15.75" hidden="false" customHeight="false" outlineLevel="0" collapsed="false">
      <c r="A300" s="278"/>
      <c r="B300" s="276"/>
      <c r="C300" s="169"/>
      <c r="D300" s="169"/>
      <c r="E300" s="277"/>
    </row>
    <row r="301" customFormat="false" ht="15.75" hidden="false" customHeight="false" outlineLevel="0" collapsed="false">
      <c r="A301" s="278"/>
      <c r="B301" s="276"/>
      <c r="C301" s="169"/>
      <c r="D301" s="169"/>
      <c r="E301" s="277"/>
    </row>
    <row r="302" customFormat="false" ht="15.75" hidden="false" customHeight="false" outlineLevel="0" collapsed="false">
      <c r="A302" s="278"/>
      <c r="B302" s="276"/>
      <c r="C302" s="169"/>
      <c r="D302" s="169"/>
      <c r="E302" s="277"/>
    </row>
    <row r="303" customFormat="false" ht="15.75" hidden="false" customHeight="false" outlineLevel="0" collapsed="false">
      <c r="A303" s="278"/>
      <c r="B303" s="276"/>
      <c r="C303" s="169"/>
      <c r="D303" s="169"/>
      <c r="E303" s="277"/>
    </row>
    <row r="304" customFormat="false" ht="15.75" hidden="false" customHeight="false" outlineLevel="0" collapsed="false">
      <c r="A304" s="278"/>
      <c r="B304" s="276"/>
      <c r="C304" s="169"/>
      <c r="D304" s="169"/>
      <c r="E304" s="277"/>
    </row>
    <row r="305" customFormat="false" ht="15.75" hidden="false" customHeight="false" outlineLevel="0" collapsed="false">
      <c r="A305" s="278"/>
      <c r="B305" s="276"/>
      <c r="C305" s="169"/>
      <c r="D305" s="169"/>
      <c r="E305" s="277"/>
    </row>
    <row r="306" customFormat="false" ht="15.75" hidden="false" customHeight="false" outlineLevel="0" collapsed="false">
      <c r="A306" s="278"/>
      <c r="B306" s="276"/>
      <c r="C306" s="169"/>
      <c r="D306" s="169"/>
      <c r="E306" s="277"/>
    </row>
    <row r="307" customFormat="false" ht="15.75" hidden="false" customHeight="false" outlineLevel="0" collapsed="false">
      <c r="A307" s="278"/>
      <c r="B307" s="276"/>
      <c r="C307" s="169"/>
      <c r="D307" s="169"/>
      <c r="E307" s="277"/>
    </row>
    <row r="308" customFormat="false" ht="15.75" hidden="false" customHeight="false" outlineLevel="0" collapsed="false">
      <c r="A308" s="278"/>
      <c r="B308" s="276"/>
      <c r="C308" s="169"/>
      <c r="D308" s="169"/>
      <c r="E308" s="277"/>
    </row>
    <row r="309" customFormat="false" ht="15.75" hidden="false" customHeight="false" outlineLevel="0" collapsed="false">
      <c r="A309" s="278"/>
      <c r="B309" s="276"/>
      <c r="C309" s="169"/>
      <c r="D309" s="169"/>
      <c r="E309" s="277"/>
    </row>
    <row r="310" customFormat="false" ht="15.75" hidden="false" customHeight="false" outlineLevel="0" collapsed="false">
      <c r="A310" s="278"/>
      <c r="B310" s="276"/>
      <c r="C310" s="169"/>
      <c r="D310" s="169"/>
      <c r="E310" s="277"/>
    </row>
    <row r="311" customFormat="false" ht="15.75" hidden="false" customHeight="false" outlineLevel="0" collapsed="false">
      <c r="A311" s="278"/>
      <c r="B311" s="276"/>
      <c r="C311" s="169"/>
      <c r="D311" s="169"/>
      <c r="E311" s="277"/>
    </row>
    <row r="312" customFormat="false" ht="15.75" hidden="false" customHeight="false" outlineLevel="0" collapsed="false">
      <c r="A312" s="278"/>
      <c r="B312" s="276"/>
      <c r="C312" s="169"/>
      <c r="D312" s="169"/>
      <c r="E312" s="277"/>
    </row>
    <row r="313" customFormat="false" ht="15.75" hidden="false" customHeight="false" outlineLevel="0" collapsed="false">
      <c r="A313" s="278"/>
      <c r="B313" s="276"/>
      <c r="C313" s="169"/>
      <c r="D313" s="169"/>
      <c r="E313" s="277"/>
    </row>
    <row r="314" customFormat="false" ht="15.75" hidden="false" customHeight="false" outlineLevel="0" collapsed="false">
      <c r="A314" s="278"/>
      <c r="B314" s="276"/>
      <c r="C314" s="169"/>
      <c r="D314" s="169"/>
      <c r="E314" s="277"/>
    </row>
    <row r="315" customFormat="false" ht="15.75" hidden="false" customHeight="false" outlineLevel="0" collapsed="false">
      <c r="A315" s="278"/>
      <c r="B315" s="276"/>
      <c r="C315" s="169"/>
      <c r="D315" s="169"/>
      <c r="E315" s="277"/>
    </row>
    <row r="316" customFormat="false" ht="15.75" hidden="false" customHeight="false" outlineLevel="0" collapsed="false">
      <c r="A316" s="278"/>
      <c r="B316" s="276"/>
      <c r="C316" s="169"/>
      <c r="D316" s="169"/>
      <c r="E316" s="277"/>
    </row>
    <row r="317" customFormat="false" ht="15.75" hidden="false" customHeight="false" outlineLevel="0" collapsed="false">
      <c r="A317" s="278"/>
      <c r="B317" s="276"/>
      <c r="C317" s="169"/>
      <c r="D317" s="169"/>
      <c r="E317" s="277"/>
    </row>
    <row r="318" customFormat="false" ht="15.75" hidden="false" customHeight="false" outlineLevel="0" collapsed="false">
      <c r="A318" s="278"/>
      <c r="B318" s="276"/>
      <c r="C318" s="169"/>
      <c r="D318" s="169"/>
      <c r="E318" s="277"/>
    </row>
    <row r="319" customFormat="false" ht="15.75" hidden="false" customHeight="false" outlineLevel="0" collapsed="false">
      <c r="A319" s="278"/>
      <c r="B319" s="276"/>
      <c r="C319" s="169"/>
      <c r="D319" s="169"/>
      <c r="E319" s="277"/>
    </row>
    <row r="320" customFormat="false" ht="15.75" hidden="false" customHeight="false" outlineLevel="0" collapsed="false">
      <c r="A320" s="278"/>
      <c r="B320" s="276"/>
      <c r="C320" s="169"/>
      <c r="D320" s="169"/>
      <c r="E320" s="277"/>
    </row>
    <row r="321" customFormat="false" ht="15.75" hidden="false" customHeight="false" outlineLevel="0" collapsed="false">
      <c r="A321" s="278"/>
      <c r="B321" s="276"/>
      <c r="C321" s="169"/>
      <c r="D321" s="169"/>
      <c r="E321" s="277"/>
    </row>
    <row r="322" customFormat="false" ht="15.75" hidden="false" customHeight="false" outlineLevel="0" collapsed="false">
      <c r="A322" s="278"/>
      <c r="B322" s="276"/>
      <c r="C322" s="169"/>
      <c r="D322" s="169"/>
      <c r="E322" s="277"/>
    </row>
    <row r="323" customFormat="false" ht="15.75" hidden="false" customHeight="false" outlineLevel="0" collapsed="false">
      <c r="A323" s="278"/>
      <c r="B323" s="276"/>
      <c r="C323" s="169"/>
      <c r="D323" s="169"/>
      <c r="E323" s="277"/>
    </row>
    <row r="324" customFormat="false" ht="15.75" hidden="false" customHeight="false" outlineLevel="0" collapsed="false">
      <c r="A324" s="278"/>
      <c r="B324" s="276"/>
      <c r="C324" s="169"/>
      <c r="D324" s="169"/>
      <c r="E324" s="277"/>
    </row>
    <row r="325" customFormat="false" ht="15.75" hidden="false" customHeight="false" outlineLevel="0" collapsed="false">
      <c r="A325" s="278"/>
      <c r="B325" s="276"/>
      <c r="C325" s="169"/>
      <c r="D325" s="169"/>
      <c r="E325" s="277"/>
    </row>
    <row r="326" customFormat="false" ht="15.75" hidden="false" customHeight="false" outlineLevel="0" collapsed="false">
      <c r="A326" s="278"/>
      <c r="B326" s="276"/>
      <c r="C326" s="169"/>
      <c r="D326" s="169"/>
      <c r="E326" s="277"/>
    </row>
    <row r="327" customFormat="false" ht="15.75" hidden="false" customHeight="false" outlineLevel="0" collapsed="false">
      <c r="A327" s="278"/>
      <c r="B327" s="276"/>
      <c r="C327" s="169"/>
      <c r="D327" s="169"/>
      <c r="E327" s="277"/>
    </row>
    <row r="328" customFormat="false" ht="15.75" hidden="false" customHeight="false" outlineLevel="0" collapsed="false">
      <c r="A328" s="278"/>
      <c r="B328" s="276"/>
      <c r="C328" s="169"/>
      <c r="D328" s="169"/>
      <c r="E328" s="277"/>
    </row>
    <row r="329" customFormat="false" ht="15.75" hidden="false" customHeight="false" outlineLevel="0" collapsed="false">
      <c r="A329" s="278"/>
      <c r="B329" s="276"/>
      <c r="C329" s="169"/>
      <c r="D329" s="169"/>
      <c r="E329" s="277"/>
    </row>
    <row r="330" customFormat="false" ht="15.75" hidden="false" customHeight="false" outlineLevel="0" collapsed="false">
      <c r="A330" s="278"/>
      <c r="B330" s="276"/>
      <c r="C330" s="169"/>
      <c r="D330" s="169"/>
      <c r="E330" s="277"/>
    </row>
    <row r="331" customFormat="false" ht="15.75" hidden="false" customHeight="false" outlineLevel="0" collapsed="false">
      <c r="A331" s="278"/>
      <c r="B331" s="276"/>
      <c r="C331" s="169"/>
      <c r="D331" s="169"/>
      <c r="E331" s="277"/>
    </row>
    <row r="332" customFormat="false" ht="15.75" hidden="false" customHeight="false" outlineLevel="0" collapsed="false">
      <c r="A332" s="278"/>
      <c r="B332" s="276"/>
      <c r="C332" s="169"/>
      <c r="D332" s="169"/>
      <c r="E332" s="277"/>
    </row>
    <row r="333" customFormat="false" ht="15.75" hidden="false" customHeight="false" outlineLevel="0" collapsed="false">
      <c r="A333" s="278"/>
      <c r="B333" s="276"/>
      <c r="C333" s="169"/>
      <c r="D333" s="169"/>
      <c r="E333" s="277"/>
    </row>
    <row r="334" customFormat="false" ht="15.75" hidden="false" customHeight="false" outlineLevel="0" collapsed="false">
      <c r="A334" s="278"/>
      <c r="B334" s="276"/>
      <c r="C334" s="169"/>
      <c r="D334" s="169"/>
      <c r="E334" s="277"/>
    </row>
    <row r="335" customFormat="false" ht="15.75" hidden="false" customHeight="false" outlineLevel="0" collapsed="false">
      <c r="A335" s="278"/>
      <c r="B335" s="276"/>
      <c r="C335" s="169"/>
      <c r="D335" s="169"/>
      <c r="E335" s="277"/>
    </row>
    <row r="336" customFormat="false" ht="15.75" hidden="false" customHeight="false" outlineLevel="0" collapsed="false">
      <c r="A336" s="278"/>
      <c r="B336" s="276"/>
      <c r="C336" s="169"/>
      <c r="D336" s="169"/>
      <c r="E336" s="277"/>
    </row>
    <row r="337" customFormat="false" ht="15.75" hidden="false" customHeight="false" outlineLevel="0" collapsed="false">
      <c r="A337" s="278"/>
      <c r="B337" s="276"/>
      <c r="C337" s="169"/>
      <c r="D337" s="169"/>
      <c r="E337" s="277"/>
    </row>
    <row r="338" customFormat="false" ht="15.75" hidden="false" customHeight="false" outlineLevel="0" collapsed="false">
      <c r="A338" s="278"/>
      <c r="B338" s="276"/>
      <c r="C338" s="169"/>
      <c r="D338" s="169"/>
      <c r="E338" s="277"/>
    </row>
    <row r="339" customFormat="false" ht="15.75" hidden="false" customHeight="false" outlineLevel="0" collapsed="false">
      <c r="A339" s="278"/>
      <c r="B339" s="276"/>
      <c r="C339" s="169"/>
      <c r="D339" s="169"/>
      <c r="E339" s="277"/>
    </row>
    <row r="340" customFormat="false" ht="15.75" hidden="false" customHeight="false" outlineLevel="0" collapsed="false">
      <c r="A340" s="278"/>
      <c r="B340" s="276"/>
      <c r="C340" s="169"/>
      <c r="D340" s="169"/>
      <c r="E340" s="277"/>
    </row>
    <row r="341" customFormat="false" ht="15.75" hidden="false" customHeight="false" outlineLevel="0" collapsed="false">
      <c r="A341" s="278"/>
      <c r="B341" s="276"/>
      <c r="C341" s="169"/>
      <c r="D341" s="169"/>
      <c r="E341" s="277"/>
    </row>
    <row r="342" customFormat="false" ht="15.75" hidden="false" customHeight="false" outlineLevel="0" collapsed="false">
      <c r="A342" s="278"/>
      <c r="B342" s="276"/>
      <c r="C342" s="169"/>
      <c r="D342" s="169"/>
      <c r="E342" s="277"/>
    </row>
    <row r="343" customFormat="false" ht="15.75" hidden="false" customHeight="false" outlineLevel="0" collapsed="false">
      <c r="A343" s="278"/>
      <c r="B343" s="276"/>
      <c r="C343" s="169"/>
      <c r="D343" s="169"/>
      <c r="E343" s="277"/>
    </row>
    <row r="344" customFormat="false" ht="15.75" hidden="false" customHeight="false" outlineLevel="0" collapsed="false">
      <c r="A344" s="278"/>
      <c r="B344" s="276"/>
      <c r="C344" s="169"/>
      <c r="D344" s="169"/>
      <c r="E344" s="277"/>
    </row>
    <row r="345" customFormat="false" ht="15.75" hidden="false" customHeight="false" outlineLevel="0" collapsed="false">
      <c r="A345" s="278"/>
      <c r="B345" s="276"/>
      <c r="C345" s="169"/>
      <c r="D345" s="169"/>
      <c r="E345" s="277"/>
    </row>
    <row r="346" customFormat="false" ht="15.75" hidden="false" customHeight="false" outlineLevel="0" collapsed="false">
      <c r="A346" s="278"/>
      <c r="B346" s="276"/>
      <c r="C346" s="169"/>
      <c r="D346" s="169"/>
      <c r="E346" s="277"/>
    </row>
    <row r="347" customFormat="false" ht="15.75" hidden="false" customHeight="false" outlineLevel="0" collapsed="false">
      <c r="A347" s="278"/>
      <c r="B347" s="276"/>
      <c r="C347" s="169"/>
      <c r="D347" s="169"/>
      <c r="E347" s="277"/>
    </row>
    <row r="348" customFormat="false" ht="15.75" hidden="false" customHeight="false" outlineLevel="0" collapsed="false">
      <c r="A348" s="278"/>
      <c r="B348" s="276"/>
      <c r="C348" s="169"/>
      <c r="D348" s="169"/>
      <c r="E348" s="277"/>
    </row>
    <row r="349" customFormat="false" ht="15.75" hidden="false" customHeight="false" outlineLevel="0" collapsed="false">
      <c r="A349" s="278"/>
      <c r="B349" s="276"/>
      <c r="C349" s="169"/>
      <c r="D349" s="169"/>
      <c r="E349" s="277"/>
    </row>
    <row r="350" customFormat="false" ht="15.75" hidden="false" customHeight="false" outlineLevel="0" collapsed="false">
      <c r="A350" s="278"/>
      <c r="B350" s="276"/>
      <c r="C350" s="169"/>
      <c r="D350" s="169"/>
      <c r="E350" s="277"/>
    </row>
    <row r="351" customFormat="false" ht="15.75" hidden="false" customHeight="false" outlineLevel="0" collapsed="false">
      <c r="A351" s="278"/>
      <c r="B351" s="276"/>
      <c r="C351" s="169"/>
      <c r="D351" s="169"/>
      <c r="E351" s="277"/>
    </row>
    <row r="352" customFormat="false" ht="15.75" hidden="false" customHeight="false" outlineLevel="0" collapsed="false">
      <c r="A352" s="278"/>
      <c r="B352" s="276"/>
      <c r="C352" s="169"/>
      <c r="D352" s="169"/>
      <c r="E352" s="277"/>
    </row>
    <row r="353" customFormat="false" ht="15.75" hidden="false" customHeight="false" outlineLevel="0" collapsed="false">
      <c r="A353" s="278"/>
      <c r="B353" s="276"/>
      <c r="C353" s="169"/>
      <c r="D353" s="169"/>
      <c r="E353" s="277"/>
    </row>
    <row r="354" customFormat="false" ht="15.75" hidden="false" customHeight="false" outlineLevel="0" collapsed="false">
      <c r="A354" s="278"/>
      <c r="B354" s="276"/>
      <c r="C354" s="169"/>
      <c r="D354" s="169"/>
      <c r="E354" s="277"/>
    </row>
    <row r="355" customFormat="false" ht="15.75" hidden="false" customHeight="false" outlineLevel="0" collapsed="false">
      <c r="A355" s="278"/>
      <c r="B355" s="276"/>
      <c r="C355" s="169"/>
      <c r="D355" s="169"/>
      <c r="E355" s="277"/>
    </row>
    <row r="356" customFormat="false" ht="15.75" hidden="false" customHeight="false" outlineLevel="0" collapsed="false">
      <c r="A356" s="278"/>
      <c r="B356" s="276"/>
      <c r="C356" s="169"/>
      <c r="D356" s="169"/>
      <c r="E356" s="277"/>
    </row>
    <row r="357" customFormat="false" ht="15.75" hidden="false" customHeight="false" outlineLevel="0" collapsed="false">
      <c r="A357" s="278"/>
      <c r="B357" s="276"/>
      <c r="C357" s="169"/>
      <c r="D357" s="169"/>
      <c r="E357" s="277"/>
    </row>
    <row r="358" customFormat="false" ht="15.75" hidden="false" customHeight="false" outlineLevel="0" collapsed="false">
      <c r="A358" s="278"/>
      <c r="B358" s="276"/>
      <c r="C358" s="169"/>
      <c r="D358" s="169"/>
      <c r="E358" s="277"/>
    </row>
    <row r="359" customFormat="false" ht="15.75" hidden="false" customHeight="false" outlineLevel="0" collapsed="false">
      <c r="A359" s="278"/>
      <c r="B359" s="276"/>
      <c r="C359" s="169"/>
      <c r="D359" s="169"/>
      <c r="E359" s="277"/>
    </row>
    <row r="360" customFormat="false" ht="15.75" hidden="false" customHeight="false" outlineLevel="0" collapsed="false">
      <c r="A360" s="278"/>
      <c r="B360" s="276"/>
      <c r="C360" s="169"/>
      <c r="D360" s="169"/>
      <c r="E360" s="277"/>
    </row>
    <row r="361" customFormat="false" ht="15.75" hidden="false" customHeight="false" outlineLevel="0" collapsed="false">
      <c r="A361" s="278"/>
      <c r="B361" s="276"/>
      <c r="C361" s="169"/>
      <c r="D361" s="169"/>
      <c r="E361" s="277"/>
    </row>
    <row r="362" customFormat="false" ht="15.75" hidden="false" customHeight="false" outlineLevel="0" collapsed="false">
      <c r="A362" s="278"/>
      <c r="B362" s="276"/>
      <c r="C362" s="169"/>
      <c r="D362" s="169"/>
      <c r="E362" s="277"/>
    </row>
    <row r="363" customFormat="false" ht="15.75" hidden="false" customHeight="false" outlineLevel="0" collapsed="false">
      <c r="A363" s="278"/>
      <c r="B363" s="276"/>
      <c r="C363" s="169"/>
      <c r="D363" s="169"/>
      <c r="E363" s="277"/>
    </row>
    <row r="364" customFormat="false" ht="15.75" hidden="false" customHeight="false" outlineLevel="0" collapsed="false">
      <c r="A364" s="278"/>
      <c r="B364" s="276"/>
      <c r="C364" s="169"/>
      <c r="D364" s="169"/>
      <c r="E364" s="277"/>
    </row>
    <row r="365" customFormat="false" ht="15.75" hidden="false" customHeight="false" outlineLevel="0" collapsed="false">
      <c r="A365" s="278"/>
      <c r="B365" s="276"/>
      <c r="C365" s="169"/>
      <c r="D365" s="169"/>
      <c r="E365" s="277"/>
    </row>
    <row r="366" customFormat="false" ht="15.75" hidden="false" customHeight="false" outlineLevel="0" collapsed="false">
      <c r="A366" s="278"/>
      <c r="B366" s="276"/>
      <c r="C366" s="169"/>
      <c r="D366" s="169"/>
      <c r="E366" s="277"/>
    </row>
    <row r="367" customFormat="false" ht="15.75" hidden="false" customHeight="false" outlineLevel="0" collapsed="false">
      <c r="A367" s="278"/>
      <c r="B367" s="276"/>
      <c r="C367" s="169"/>
      <c r="D367" s="169"/>
      <c r="E367" s="277"/>
    </row>
    <row r="368" customFormat="false" ht="15.75" hidden="false" customHeight="false" outlineLevel="0" collapsed="false">
      <c r="A368" s="278"/>
      <c r="B368" s="276"/>
      <c r="C368" s="169"/>
      <c r="D368" s="169"/>
      <c r="E368" s="277"/>
    </row>
    <row r="369" customFormat="false" ht="15.75" hidden="false" customHeight="false" outlineLevel="0" collapsed="false">
      <c r="A369" s="278"/>
      <c r="B369" s="276"/>
      <c r="C369" s="169"/>
      <c r="D369" s="169"/>
      <c r="E369" s="277"/>
    </row>
    <row r="370" customFormat="false" ht="15.75" hidden="false" customHeight="false" outlineLevel="0" collapsed="false">
      <c r="A370" s="278"/>
      <c r="B370" s="276"/>
      <c r="C370" s="169"/>
      <c r="D370" s="169"/>
      <c r="E370" s="277"/>
    </row>
    <row r="371" customFormat="false" ht="15.75" hidden="false" customHeight="false" outlineLevel="0" collapsed="false">
      <c r="A371" s="278"/>
      <c r="B371" s="276"/>
      <c r="C371" s="169"/>
      <c r="D371" s="169"/>
      <c r="E371" s="277"/>
    </row>
    <row r="372" customFormat="false" ht="15.75" hidden="false" customHeight="false" outlineLevel="0" collapsed="false">
      <c r="A372" s="278"/>
      <c r="B372" s="276"/>
      <c r="C372" s="169"/>
      <c r="D372" s="169"/>
      <c r="E372" s="277"/>
    </row>
    <row r="373" customFormat="false" ht="15.75" hidden="false" customHeight="false" outlineLevel="0" collapsed="false">
      <c r="A373" s="278"/>
      <c r="B373" s="276"/>
      <c r="C373" s="169"/>
      <c r="D373" s="169"/>
      <c r="E373" s="277"/>
    </row>
    <row r="374" customFormat="false" ht="15.75" hidden="false" customHeight="false" outlineLevel="0" collapsed="false">
      <c r="A374" s="278"/>
      <c r="B374" s="276"/>
      <c r="C374" s="169"/>
      <c r="D374" s="169"/>
      <c r="E374" s="277"/>
    </row>
    <row r="375" customFormat="false" ht="15.75" hidden="false" customHeight="false" outlineLevel="0" collapsed="false">
      <c r="A375" s="278"/>
      <c r="B375" s="276"/>
      <c r="C375" s="169"/>
      <c r="D375" s="169"/>
      <c r="E375" s="277"/>
    </row>
    <row r="376" customFormat="false" ht="15.75" hidden="false" customHeight="false" outlineLevel="0" collapsed="false">
      <c r="A376" s="278"/>
      <c r="B376" s="276"/>
      <c r="C376" s="169"/>
      <c r="D376" s="169"/>
      <c r="E376" s="277"/>
    </row>
    <row r="377" customFormat="false" ht="15.75" hidden="false" customHeight="false" outlineLevel="0" collapsed="false">
      <c r="A377" s="278"/>
      <c r="B377" s="276"/>
      <c r="C377" s="169"/>
      <c r="D377" s="169"/>
      <c r="E377" s="277"/>
    </row>
    <row r="378" customFormat="false" ht="15.75" hidden="false" customHeight="false" outlineLevel="0" collapsed="false">
      <c r="A378" s="278"/>
      <c r="B378" s="276"/>
      <c r="C378" s="169"/>
      <c r="D378" s="169"/>
      <c r="E378" s="277"/>
    </row>
    <row r="379" customFormat="false" ht="15.75" hidden="false" customHeight="false" outlineLevel="0" collapsed="false">
      <c r="A379" s="278"/>
      <c r="B379" s="276"/>
      <c r="C379" s="169"/>
      <c r="D379" s="169"/>
      <c r="E379" s="277"/>
    </row>
    <row r="380" customFormat="false" ht="15.75" hidden="false" customHeight="false" outlineLevel="0" collapsed="false">
      <c r="A380" s="278"/>
      <c r="B380" s="276"/>
      <c r="C380" s="169"/>
      <c r="D380" s="169"/>
      <c r="E380" s="277"/>
    </row>
    <row r="381" customFormat="false" ht="15.75" hidden="false" customHeight="false" outlineLevel="0" collapsed="false">
      <c r="A381" s="278"/>
      <c r="B381" s="276"/>
      <c r="C381" s="169"/>
      <c r="D381" s="169"/>
      <c r="E381" s="277"/>
    </row>
    <row r="382" customFormat="false" ht="15.75" hidden="false" customHeight="false" outlineLevel="0" collapsed="false">
      <c r="A382" s="278"/>
      <c r="B382" s="276"/>
      <c r="C382" s="169"/>
      <c r="D382" s="169"/>
      <c r="E382" s="277"/>
    </row>
    <row r="383" customFormat="false" ht="15.75" hidden="false" customHeight="false" outlineLevel="0" collapsed="false">
      <c r="A383" s="278"/>
      <c r="B383" s="276"/>
      <c r="C383" s="169"/>
      <c r="D383" s="169"/>
      <c r="E383" s="277"/>
    </row>
    <row r="384" customFormat="false" ht="15.75" hidden="false" customHeight="false" outlineLevel="0" collapsed="false">
      <c r="A384" s="278"/>
      <c r="B384" s="276"/>
      <c r="C384" s="169"/>
      <c r="D384" s="169"/>
      <c r="E384" s="277"/>
    </row>
    <row r="385" customFormat="false" ht="15.75" hidden="false" customHeight="false" outlineLevel="0" collapsed="false">
      <c r="A385" s="278"/>
      <c r="B385" s="276"/>
      <c r="C385" s="169"/>
      <c r="D385" s="169"/>
      <c r="E385" s="277"/>
    </row>
    <row r="386" customFormat="false" ht="15.75" hidden="false" customHeight="false" outlineLevel="0" collapsed="false">
      <c r="A386" s="278"/>
      <c r="B386" s="276"/>
      <c r="C386" s="169"/>
      <c r="D386" s="169"/>
      <c r="E386" s="277"/>
    </row>
    <row r="387" customFormat="false" ht="15.75" hidden="false" customHeight="false" outlineLevel="0" collapsed="false">
      <c r="A387" s="278"/>
      <c r="B387" s="276"/>
      <c r="C387" s="169"/>
      <c r="D387" s="169"/>
      <c r="E387" s="277"/>
    </row>
    <row r="388" customFormat="false" ht="15.75" hidden="false" customHeight="false" outlineLevel="0" collapsed="false">
      <c r="A388" s="278"/>
      <c r="B388" s="276"/>
      <c r="C388" s="169"/>
      <c r="D388" s="169"/>
      <c r="E388" s="277"/>
    </row>
    <row r="389" customFormat="false" ht="15.75" hidden="false" customHeight="false" outlineLevel="0" collapsed="false">
      <c r="A389" s="278"/>
      <c r="B389" s="276"/>
      <c r="C389" s="169"/>
      <c r="D389" s="169"/>
      <c r="E389" s="277"/>
    </row>
    <row r="390" customFormat="false" ht="15.75" hidden="false" customHeight="false" outlineLevel="0" collapsed="false">
      <c r="A390" s="278"/>
      <c r="B390" s="276"/>
      <c r="C390" s="169"/>
      <c r="D390" s="169"/>
      <c r="E390" s="277"/>
    </row>
    <row r="391" customFormat="false" ht="15.75" hidden="false" customHeight="false" outlineLevel="0" collapsed="false">
      <c r="A391" s="278"/>
      <c r="B391" s="276"/>
      <c r="C391" s="169"/>
      <c r="D391" s="169"/>
      <c r="E391" s="277"/>
    </row>
    <row r="392" customFormat="false" ht="15.75" hidden="false" customHeight="false" outlineLevel="0" collapsed="false">
      <c r="A392" s="278"/>
      <c r="B392" s="276"/>
      <c r="C392" s="169"/>
      <c r="D392" s="169"/>
      <c r="E392" s="277"/>
    </row>
    <row r="393" customFormat="false" ht="15.75" hidden="false" customHeight="false" outlineLevel="0" collapsed="false">
      <c r="A393" s="278"/>
      <c r="B393" s="276"/>
      <c r="C393" s="169"/>
      <c r="D393" s="169"/>
      <c r="E393" s="277"/>
    </row>
    <row r="394" customFormat="false" ht="15.75" hidden="false" customHeight="false" outlineLevel="0" collapsed="false">
      <c r="A394" s="278"/>
      <c r="B394" s="276"/>
      <c r="C394" s="169"/>
      <c r="D394" s="169"/>
      <c r="E394" s="277"/>
    </row>
    <row r="395" customFormat="false" ht="15.75" hidden="false" customHeight="false" outlineLevel="0" collapsed="false">
      <c r="A395" s="278"/>
      <c r="B395" s="276"/>
      <c r="C395" s="169"/>
      <c r="D395" s="169"/>
      <c r="E395" s="277"/>
    </row>
    <row r="396" customFormat="false" ht="15.75" hidden="false" customHeight="false" outlineLevel="0" collapsed="false">
      <c r="A396" s="278"/>
      <c r="B396" s="276"/>
      <c r="C396" s="169"/>
      <c r="D396" s="169"/>
      <c r="E396" s="277"/>
    </row>
    <row r="397" customFormat="false" ht="15.75" hidden="false" customHeight="false" outlineLevel="0" collapsed="false">
      <c r="A397" s="278"/>
      <c r="B397" s="276"/>
      <c r="C397" s="169"/>
      <c r="D397" s="169"/>
      <c r="E397" s="277"/>
    </row>
    <row r="398" customFormat="false" ht="15.75" hidden="false" customHeight="false" outlineLevel="0" collapsed="false">
      <c r="A398" s="278"/>
      <c r="B398" s="276"/>
      <c r="C398" s="169"/>
      <c r="D398" s="169"/>
      <c r="E398" s="277"/>
    </row>
    <row r="399" customFormat="false" ht="15.75" hidden="false" customHeight="false" outlineLevel="0" collapsed="false">
      <c r="A399" s="278"/>
      <c r="B399" s="276"/>
      <c r="C399" s="169"/>
      <c r="D399" s="169"/>
      <c r="E399" s="277"/>
    </row>
    <row r="400" customFormat="false" ht="15.75" hidden="false" customHeight="false" outlineLevel="0" collapsed="false">
      <c r="A400" s="278"/>
      <c r="B400" s="276"/>
      <c r="C400" s="169"/>
      <c r="D400" s="169"/>
      <c r="E400" s="277"/>
    </row>
    <row r="401" customFormat="false" ht="15.75" hidden="false" customHeight="false" outlineLevel="0" collapsed="false">
      <c r="A401" s="278"/>
      <c r="B401" s="276"/>
      <c r="C401" s="169"/>
      <c r="D401" s="169"/>
      <c r="E401" s="277"/>
    </row>
    <row r="402" customFormat="false" ht="15.75" hidden="false" customHeight="false" outlineLevel="0" collapsed="false">
      <c r="A402" s="278"/>
      <c r="B402" s="276"/>
      <c r="C402" s="169"/>
      <c r="D402" s="169"/>
      <c r="E402" s="277"/>
    </row>
    <row r="403" customFormat="false" ht="15.75" hidden="false" customHeight="false" outlineLevel="0" collapsed="false">
      <c r="A403" s="278"/>
      <c r="B403" s="276"/>
      <c r="C403" s="169"/>
      <c r="D403" s="169"/>
      <c r="E403" s="277"/>
    </row>
    <row r="404" customFormat="false" ht="15.75" hidden="false" customHeight="false" outlineLevel="0" collapsed="false">
      <c r="A404" s="278"/>
      <c r="B404" s="276"/>
      <c r="C404" s="169"/>
      <c r="D404" s="169"/>
      <c r="E404" s="277"/>
    </row>
    <row r="405" customFormat="false" ht="15.75" hidden="false" customHeight="false" outlineLevel="0" collapsed="false">
      <c r="A405" s="278"/>
      <c r="B405" s="276"/>
      <c r="C405" s="169"/>
      <c r="D405" s="169"/>
      <c r="E405" s="277"/>
    </row>
    <row r="406" customFormat="false" ht="15.75" hidden="false" customHeight="false" outlineLevel="0" collapsed="false">
      <c r="A406" s="278"/>
      <c r="B406" s="276"/>
      <c r="C406" s="169"/>
      <c r="D406" s="169"/>
      <c r="E406" s="277"/>
    </row>
    <row r="407" customFormat="false" ht="15.75" hidden="false" customHeight="false" outlineLevel="0" collapsed="false">
      <c r="A407" s="278"/>
      <c r="B407" s="276"/>
      <c r="C407" s="169"/>
      <c r="D407" s="169"/>
      <c r="E407" s="277"/>
    </row>
    <row r="408" customFormat="false" ht="15.75" hidden="false" customHeight="false" outlineLevel="0" collapsed="false">
      <c r="A408" s="278"/>
      <c r="B408" s="276"/>
      <c r="C408" s="169"/>
      <c r="D408" s="169"/>
      <c r="E408" s="277"/>
    </row>
    <row r="409" customFormat="false" ht="15.75" hidden="false" customHeight="false" outlineLevel="0" collapsed="false">
      <c r="A409" s="278"/>
      <c r="B409" s="276"/>
      <c r="C409" s="169"/>
      <c r="D409" s="169"/>
      <c r="E409" s="277"/>
    </row>
    <row r="410" customFormat="false" ht="15.75" hidden="false" customHeight="false" outlineLevel="0" collapsed="false">
      <c r="A410" s="278"/>
      <c r="B410" s="276"/>
      <c r="C410" s="169"/>
      <c r="D410" s="169"/>
      <c r="E410" s="277"/>
    </row>
    <row r="411" customFormat="false" ht="15.75" hidden="false" customHeight="false" outlineLevel="0" collapsed="false">
      <c r="A411" s="278"/>
      <c r="B411" s="276"/>
      <c r="C411" s="169"/>
      <c r="D411" s="169"/>
      <c r="E411" s="277"/>
    </row>
    <row r="412" customFormat="false" ht="15.75" hidden="false" customHeight="false" outlineLevel="0" collapsed="false">
      <c r="A412" s="278"/>
      <c r="B412" s="276"/>
      <c r="C412" s="169"/>
      <c r="D412" s="169"/>
      <c r="E412" s="277"/>
    </row>
    <row r="413" customFormat="false" ht="15.75" hidden="false" customHeight="false" outlineLevel="0" collapsed="false">
      <c r="A413" s="278"/>
      <c r="B413" s="276"/>
      <c r="C413" s="169"/>
      <c r="D413" s="169"/>
      <c r="E413" s="277"/>
    </row>
    <row r="414" customFormat="false" ht="15.75" hidden="false" customHeight="false" outlineLevel="0" collapsed="false">
      <c r="A414" s="278"/>
      <c r="B414" s="276"/>
      <c r="C414" s="169"/>
      <c r="D414" s="169"/>
      <c r="E414" s="277"/>
    </row>
    <row r="415" customFormat="false" ht="15.75" hidden="false" customHeight="false" outlineLevel="0" collapsed="false">
      <c r="A415" s="278"/>
      <c r="B415" s="276"/>
      <c r="C415" s="169"/>
      <c r="D415" s="169"/>
      <c r="E415" s="277"/>
    </row>
    <row r="416" customFormat="false" ht="15.75" hidden="false" customHeight="false" outlineLevel="0" collapsed="false">
      <c r="A416" s="278"/>
      <c r="B416" s="276"/>
      <c r="C416" s="169"/>
      <c r="D416" s="169"/>
      <c r="E416" s="277"/>
    </row>
    <row r="417" customFormat="false" ht="15.75" hidden="false" customHeight="false" outlineLevel="0" collapsed="false">
      <c r="A417" s="278"/>
      <c r="B417" s="276"/>
      <c r="C417" s="169"/>
      <c r="D417" s="169"/>
      <c r="E417" s="277"/>
    </row>
    <row r="418" customFormat="false" ht="15.75" hidden="false" customHeight="false" outlineLevel="0" collapsed="false">
      <c r="A418" s="278"/>
      <c r="B418" s="276"/>
      <c r="C418" s="169"/>
      <c r="D418" s="169"/>
      <c r="E418" s="277"/>
    </row>
    <row r="419" customFormat="false" ht="15.75" hidden="false" customHeight="false" outlineLevel="0" collapsed="false">
      <c r="A419" s="278"/>
      <c r="B419" s="276"/>
      <c r="C419" s="169"/>
      <c r="D419" s="169"/>
      <c r="E419" s="277"/>
    </row>
    <row r="420" customFormat="false" ht="15.75" hidden="false" customHeight="false" outlineLevel="0" collapsed="false">
      <c r="A420" s="278"/>
      <c r="B420" s="276"/>
      <c r="C420" s="169"/>
      <c r="D420" s="169"/>
      <c r="E420" s="277"/>
    </row>
    <row r="421" customFormat="false" ht="15.75" hidden="false" customHeight="false" outlineLevel="0" collapsed="false">
      <c r="A421" s="278"/>
      <c r="B421" s="276"/>
      <c r="C421" s="169"/>
      <c r="D421" s="169"/>
      <c r="E421" s="277"/>
    </row>
    <row r="422" customFormat="false" ht="15.75" hidden="false" customHeight="false" outlineLevel="0" collapsed="false">
      <c r="A422" s="278"/>
      <c r="B422" s="276"/>
      <c r="C422" s="169"/>
      <c r="D422" s="169"/>
      <c r="E422" s="277"/>
    </row>
    <row r="423" customFormat="false" ht="15.75" hidden="false" customHeight="false" outlineLevel="0" collapsed="false">
      <c r="A423" s="278"/>
      <c r="B423" s="276"/>
      <c r="C423" s="169"/>
      <c r="D423" s="169"/>
      <c r="E423" s="277"/>
    </row>
    <row r="424" customFormat="false" ht="15.75" hidden="false" customHeight="false" outlineLevel="0" collapsed="false">
      <c r="A424" s="278"/>
      <c r="B424" s="276"/>
      <c r="C424" s="169"/>
      <c r="D424" s="169"/>
      <c r="E424" s="277"/>
    </row>
    <row r="425" customFormat="false" ht="15.75" hidden="false" customHeight="false" outlineLevel="0" collapsed="false">
      <c r="A425" s="278"/>
      <c r="B425" s="276"/>
      <c r="C425" s="169"/>
      <c r="D425" s="169"/>
      <c r="E425" s="277"/>
    </row>
    <row r="426" customFormat="false" ht="15.75" hidden="false" customHeight="false" outlineLevel="0" collapsed="false">
      <c r="A426" s="278"/>
      <c r="B426" s="276"/>
      <c r="C426" s="169"/>
      <c r="D426" s="169"/>
      <c r="E426" s="277"/>
    </row>
    <row r="427" customFormat="false" ht="15.75" hidden="false" customHeight="false" outlineLevel="0" collapsed="false">
      <c r="A427" s="278"/>
      <c r="B427" s="276"/>
      <c r="C427" s="169"/>
      <c r="D427" s="169"/>
      <c r="E427" s="277"/>
    </row>
    <row r="428" customFormat="false" ht="15.75" hidden="false" customHeight="false" outlineLevel="0" collapsed="false">
      <c r="A428" s="278"/>
      <c r="B428" s="276"/>
      <c r="C428" s="169"/>
      <c r="D428" s="169"/>
      <c r="E428" s="277"/>
    </row>
    <row r="429" customFormat="false" ht="15.75" hidden="false" customHeight="false" outlineLevel="0" collapsed="false">
      <c r="A429" s="278"/>
      <c r="B429" s="276"/>
      <c r="C429" s="169"/>
      <c r="D429" s="169"/>
      <c r="E429" s="277"/>
    </row>
    <row r="430" customFormat="false" ht="15.75" hidden="false" customHeight="false" outlineLevel="0" collapsed="false">
      <c r="A430" s="278"/>
      <c r="B430" s="276"/>
      <c r="C430" s="169"/>
      <c r="D430" s="169"/>
      <c r="E430" s="277"/>
    </row>
    <row r="431" customFormat="false" ht="15.75" hidden="false" customHeight="false" outlineLevel="0" collapsed="false">
      <c r="A431" s="278"/>
      <c r="B431" s="276"/>
      <c r="C431" s="169"/>
      <c r="D431" s="169"/>
      <c r="E431" s="277"/>
    </row>
    <row r="432" customFormat="false" ht="15.75" hidden="false" customHeight="false" outlineLevel="0" collapsed="false">
      <c r="A432" s="278"/>
      <c r="B432" s="276"/>
      <c r="C432" s="169"/>
      <c r="D432" s="169"/>
      <c r="E432" s="277"/>
    </row>
    <row r="433" customFormat="false" ht="15.75" hidden="false" customHeight="false" outlineLevel="0" collapsed="false">
      <c r="A433" s="278"/>
      <c r="B433" s="276"/>
      <c r="C433" s="169"/>
      <c r="D433" s="169"/>
      <c r="E433" s="277"/>
    </row>
    <row r="434" customFormat="false" ht="15.75" hidden="false" customHeight="false" outlineLevel="0" collapsed="false">
      <c r="A434" s="278"/>
      <c r="B434" s="276"/>
      <c r="C434" s="169"/>
      <c r="D434" s="169"/>
      <c r="E434" s="277"/>
    </row>
    <row r="435" customFormat="false" ht="15.75" hidden="false" customHeight="false" outlineLevel="0" collapsed="false">
      <c r="A435" s="278"/>
      <c r="B435" s="276"/>
      <c r="C435" s="169"/>
      <c r="D435" s="169"/>
      <c r="E435" s="277"/>
    </row>
    <row r="436" customFormat="false" ht="15.75" hidden="false" customHeight="false" outlineLevel="0" collapsed="false">
      <c r="A436" s="278"/>
      <c r="B436" s="276"/>
      <c r="C436" s="169"/>
      <c r="D436" s="169"/>
      <c r="E436" s="277"/>
    </row>
    <row r="437" customFormat="false" ht="15.75" hidden="false" customHeight="false" outlineLevel="0" collapsed="false">
      <c r="A437" s="278"/>
      <c r="B437" s="276"/>
      <c r="C437" s="169"/>
      <c r="D437" s="169"/>
      <c r="E437" s="277"/>
    </row>
    <row r="438" customFormat="false" ht="15.75" hidden="false" customHeight="false" outlineLevel="0" collapsed="false">
      <c r="A438" s="278"/>
      <c r="B438" s="276"/>
      <c r="C438" s="169"/>
      <c r="D438" s="169"/>
      <c r="E438" s="277"/>
    </row>
    <row r="439" customFormat="false" ht="15.75" hidden="false" customHeight="false" outlineLevel="0" collapsed="false">
      <c r="A439" s="278"/>
      <c r="B439" s="276"/>
      <c r="C439" s="169"/>
      <c r="D439" s="169"/>
      <c r="E439" s="277"/>
    </row>
    <row r="440" customFormat="false" ht="15.75" hidden="false" customHeight="false" outlineLevel="0" collapsed="false">
      <c r="A440" s="278"/>
      <c r="B440" s="276"/>
      <c r="C440" s="169"/>
      <c r="D440" s="169"/>
      <c r="E440" s="277"/>
    </row>
    <row r="441" customFormat="false" ht="15.75" hidden="false" customHeight="false" outlineLevel="0" collapsed="false">
      <c r="A441" s="278"/>
      <c r="B441" s="276"/>
      <c r="C441" s="169"/>
      <c r="D441" s="169"/>
      <c r="E441" s="277"/>
    </row>
    <row r="442" customFormat="false" ht="15.75" hidden="false" customHeight="false" outlineLevel="0" collapsed="false">
      <c r="A442" s="278"/>
      <c r="B442" s="276"/>
      <c r="C442" s="169"/>
      <c r="D442" s="169"/>
      <c r="E442" s="277"/>
    </row>
    <row r="443" customFormat="false" ht="15.75" hidden="false" customHeight="false" outlineLevel="0" collapsed="false">
      <c r="A443" s="278"/>
      <c r="B443" s="276"/>
      <c r="C443" s="169"/>
      <c r="D443" s="169"/>
      <c r="E443" s="277"/>
    </row>
    <row r="444" customFormat="false" ht="15.75" hidden="false" customHeight="false" outlineLevel="0" collapsed="false">
      <c r="A444" s="278"/>
      <c r="B444" s="276"/>
      <c r="C444" s="169"/>
      <c r="D444" s="169"/>
      <c r="E444" s="277"/>
    </row>
    <row r="445" customFormat="false" ht="15.75" hidden="false" customHeight="false" outlineLevel="0" collapsed="false">
      <c r="A445" s="278"/>
      <c r="B445" s="276"/>
      <c r="C445" s="169"/>
      <c r="D445" s="169"/>
      <c r="E445" s="277"/>
    </row>
    <row r="446" customFormat="false" ht="15.75" hidden="false" customHeight="false" outlineLevel="0" collapsed="false">
      <c r="A446" s="278"/>
      <c r="B446" s="276"/>
      <c r="C446" s="169"/>
      <c r="D446" s="169"/>
      <c r="E446" s="277"/>
    </row>
    <row r="447" customFormat="false" ht="15.75" hidden="false" customHeight="false" outlineLevel="0" collapsed="false">
      <c r="A447" s="278"/>
      <c r="B447" s="276"/>
      <c r="C447" s="169"/>
      <c r="D447" s="169"/>
      <c r="E447" s="277"/>
    </row>
    <row r="448" customFormat="false" ht="15.75" hidden="false" customHeight="false" outlineLevel="0" collapsed="false">
      <c r="A448" s="278"/>
      <c r="B448" s="276"/>
      <c r="C448" s="169"/>
      <c r="D448" s="169"/>
      <c r="E448" s="277"/>
    </row>
    <row r="449" customFormat="false" ht="15.75" hidden="false" customHeight="false" outlineLevel="0" collapsed="false">
      <c r="A449" s="278"/>
      <c r="B449" s="276"/>
      <c r="C449" s="169"/>
      <c r="D449" s="169"/>
      <c r="E449" s="277"/>
    </row>
    <row r="450" customFormat="false" ht="15.75" hidden="false" customHeight="false" outlineLevel="0" collapsed="false">
      <c r="A450" s="278"/>
      <c r="B450" s="276"/>
      <c r="C450" s="169"/>
      <c r="D450" s="169"/>
      <c r="E450" s="277"/>
    </row>
    <row r="451" customFormat="false" ht="15.75" hidden="false" customHeight="false" outlineLevel="0" collapsed="false">
      <c r="A451" s="278"/>
      <c r="B451" s="276"/>
      <c r="C451" s="169"/>
      <c r="D451" s="169"/>
      <c r="E451" s="277"/>
    </row>
    <row r="452" customFormat="false" ht="15.75" hidden="false" customHeight="false" outlineLevel="0" collapsed="false">
      <c r="A452" s="278"/>
      <c r="B452" s="276"/>
      <c r="C452" s="169"/>
      <c r="D452" s="169"/>
      <c r="E452" s="277"/>
    </row>
    <row r="453" customFormat="false" ht="15.75" hidden="false" customHeight="false" outlineLevel="0" collapsed="false">
      <c r="A453" s="278"/>
      <c r="B453" s="276"/>
      <c r="C453" s="169"/>
      <c r="D453" s="169"/>
      <c r="E453" s="277"/>
    </row>
    <row r="454" customFormat="false" ht="15.75" hidden="false" customHeight="false" outlineLevel="0" collapsed="false">
      <c r="A454" s="278"/>
      <c r="B454" s="276"/>
      <c r="C454" s="169"/>
      <c r="D454" s="169"/>
      <c r="E454" s="277"/>
    </row>
    <row r="455" customFormat="false" ht="15.75" hidden="false" customHeight="false" outlineLevel="0" collapsed="false">
      <c r="A455" s="278"/>
      <c r="B455" s="276"/>
      <c r="C455" s="169"/>
      <c r="D455" s="169"/>
      <c r="E455" s="277"/>
    </row>
    <row r="456" customFormat="false" ht="15.75" hidden="false" customHeight="false" outlineLevel="0" collapsed="false">
      <c r="A456" s="278"/>
      <c r="B456" s="276"/>
      <c r="C456" s="169"/>
      <c r="D456" s="169"/>
      <c r="E456" s="277"/>
    </row>
    <row r="457" customFormat="false" ht="15.75" hidden="false" customHeight="false" outlineLevel="0" collapsed="false">
      <c r="A457" s="278"/>
      <c r="B457" s="276"/>
      <c r="C457" s="169"/>
      <c r="D457" s="169"/>
      <c r="E457" s="277"/>
    </row>
    <row r="458" customFormat="false" ht="15.75" hidden="false" customHeight="false" outlineLevel="0" collapsed="false">
      <c r="A458" s="278"/>
      <c r="B458" s="276"/>
      <c r="C458" s="169"/>
      <c r="D458" s="169"/>
      <c r="E458" s="277"/>
    </row>
    <row r="459" customFormat="false" ht="15.75" hidden="false" customHeight="false" outlineLevel="0" collapsed="false">
      <c r="A459" s="278"/>
      <c r="B459" s="276"/>
      <c r="C459" s="169"/>
      <c r="D459" s="169"/>
      <c r="E459" s="277"/>
    </row>
    <row r="460" customFormat="false" ht="15.75" hidden="false" customHeight="false" outlineLevel="0" collapsed="false">
      <c r="A460" s="278"/>
      <c r="B460" s="276"/>
      <c r="C460" s="169"/>
      <c r="D460" s="169"/>
      <c r="E460" s="277"/>
    </row>
    <row r="461" customFormat="false" ht="15.75" hidden="false" customHeight="false" outlineLevel="0" collapsed="false">
      <c r="A461" s="278"/>
      <c r="B461" s="276"/>
      <c r="C461" s="169"/>
      <c r="D461" s="169"/>
      <c r="E461" s="277"/>
    </row>
    <row r="462" customFormat="false" ht="15.75" hidden="false" customHeight="false" outlineLevel="0" collapsed="false">
      <c r="A462" s="278"/>
      <c r="B462" s="276"/>
      <c r="C462" s="169"/>
      <c r="D462" s="169"/>
      <c r="E462" s="277"/>
    </row>
    <row r="463" customFormat="false" ht="15.75" hidden="false" customHeight="false" outlineLevel="0" collapsed="false">
      <c r="A463" s="278"/>
      <c r="B463" s="276"/>
      <c r="C463" s="169"/>
      <c r="D463" s="169"/>
      <c r="E463" s="277"/>
    </row>
    <row r="464" customFormat="false" ht="15.75" hidden="false" customHeight="false" outlineLevel="0" collapsed="false">
      <c r="A464" s="278"/>
      <c r="B464" s="276"/>
      <c r="C464" s="169"/>
      <c r="D464" s="169"/>
      <c r="E464" s="277"/>
    </row>
    <row r="465" customFormat="false" ht="15.75" hidden="false" customHeight="false" outlineLevel="0" collapsed="false">
      <c r="A465" s="278"/>
      <c r="B465" s="276"/>
      <c r="C465" s="169"/>
      <c r="D465" s="169"/>
      <c r="E465" s="277"/>
    </row>
    <row r="466" customFormat="false" ht="15.75" hidden="false" customHeight="false" outlineLevel="0" collapsed="false">
      <c r="A466" s="278"/>
      <c r="B466" s="276"/>
      <c r="C466" s="169"/>
      <c r="D466" s="169"/>
      <c r="E466" s="277"/>
    </row>
    <row r="467" customFormat="false" ht="15.75" hidden="false" customHeight="false" outlineLevel="0" collapsed="false">
      <c r="A467" s="278"/>
      <c r="B467" s="276"/>
      <c r="C467" s="169"/>
      <c r="D467" s="169"/>
      <c r="E467" s="277"/>
    </row>
    <row r="468" customFormat="false" ht="15.75" hidden="false" customHeight="false" outlineLevel="0" collapsed="false">
      <c r="A468" s="278"/>
      <c r="B468" s="276"/>
      <c r="C468" s="169"/>
      <c r="D468" s="169"/>
      <c r="E468" s="277"/>
    </row>
    <row r="469" customFormat="false" ht="15.75" hidden="false" customHeight="false" outlineLevel="0" collapsed="false">
      <c r="A469" s="278"/>
      <c r="B469" s="276"/>
      <c r="C469" s="169"/>
      <c r="D469" s="169"/>
      <c r="E469" s="277"/>
    </row>
    <row r="470" customFormat="false" ht="15.75" hidden="false" customHeight="false" outlineLevel="0" collapsed="false">
      <c r="A470" s="278"/>
      <c r="B470" s="276"/>
      <c r="C470" s="169"/>
      <c r="D470" s="169"/>
      <c r="E470" s="277"/>
    </row>
    <row r="471" customFormat="false" ht="15.75" hidden="false" customHeight="false" outlineLevel="0" collapsed="false">
      <c r="A471" s="278"/>
      <c r="B471" s="276"/>
      <c r="C471" s="169"/>
      <c r="D471" s="169"/>
      <c r="E471" s="277"/>
    </row>
    <row r="472" customFormat="false" ht="15.75" hidden="false" customHeight="false" outlineLevel="0" collapsed="false">
      <c r="A472" s="278"/>
      <c r="B472" s="276"/>
      <c r="C472" s="169"/>
      <c r="D472" s="169"/>
      <c r="E472" s="277"/>
    </row>
    <row r="473" customFormat="false" ht="15.75" hidden="false" customHeight="false" outlineLevel="0" collapsed="false">
      <c r="A473" s="278"/>
      <c r="B473" s="276"/>
      <c r="C473" s="169"/>
      <c r="D473" s="169"/>
      <c r="E473" s="277"/>
    </row>
    <row r="474" customFormat="false" ht="15.75" hidden="false" customHeight="false" outlineLevel="0" collapsed="false">
      <c r="A474" s="278"/>
      <c r="B474" s="276"/>
      <c r="C474" s="169"/>
      <c r="D474" s="169"/>
      <c r="E474" s="277"/>
    </row>
    <row r="475" customFormat="false" ht="15.75" hidden="false" customHeight="false" outlineLevel="0" collapsed="false">
      <c r="A475" s="278"/>
      <c r="B475" s="276"/>
      <c r="C475" s="169"/>
      <c r="D475" s="169"/>
      <c r="E475" s="277"/>
    </row>
    <row r="476" customFormat="false" ht="15.75" hidden="false" customHeight="false" outlineLevel="0" collapsed="false">
      <c r="A476" s="278"/>
      <c r="B476" s="276"/>
      <c r="C476" s="169"/>
      <c r="D476" s="169"/>
      <c r="E476" s="277"/>
    </row>
    <row r="477" customFormat="false" ht="15.75" hidden="false" customHeight="false" outlineLevel="0" collapsed="false">
      <c r="A477" s="278"/>
      <c r="B477" s="276"/>
      <c r="C477" s="169"/>
      <c r="D477" s="169"/>
      <c r="E477" s="277"/>
    </row>
    <row r="478" customFormat="false" ht="15.75" hidden="false" customHeight="false" outlineLevel="0" collapsed="false">
      <c r="A478" s="278"/>
      <c r="B478" s="276"/>
      <c r="C478" s="169"/>
      <c r="D478" s="169"/>
      <c r="E478" s="277"/>
    </row>
    <row r="479" customFormat="false" ht="15.75" hidden="false" customHeight="false" outlineLevel="0" collapsed="false">
      <c r="A479" s="278"/>
      <c r="B479" s="276"/>
      <c r="C479" s="169"/>
      <c r="D479" s="169"/>
      <c r="E479" s="277"/>
    </row>
    <row r="480" customFormat="false" ht="15.75" hidden="false" customHeight="false" outlineLevel="0" collapsed="false">
      <c r="A480" s="278"/>
      <c r="B480" s="276"/>
      <c r="C480" s="169"/>
      <c r="D480" s="169"/>
      <c r="E480" s="277"/>
    </row>
    <row r="481" customFormat="false" ht="15.75" hidden="false" customHeight="false" outlineLevel="0" collapsed="false">
      <c r="A481" s="278"/>
      <c r="B481" s="276"/>
      <c r="C481" s="169"/>
      <c r="D481" s="169"/>
      <c r="E481" s="277"/>
    </row>
    <row r="482" customFormat="false" ht="15.75" hidden="false" customHeight="false" outlineLevel="0" collapsed="false">
      <c r="A482" s="278"/>
      <c r="B482" s="276"/>
      <c r="C482" s="169"/>
      <c r="D482" s="169"/>
      <c r="E482" s="277"/>
    </row>
    <row r="483" customFormat="false" ht="15.75" hidden="false" customHeight="false" outlineLevel="0" collapsed="false">
      <c r="A483" s="278"/>
      <c r="B483" s="276"/>
      <c r="C483" s="169"/>
      <c r="D483" s="169"/>
      <c r="E483" s="277"/>
    </row>
    <row r="484" customFormat="false" ht="15.75" hidden="false" customHeight="false" outlineLevel="0" collapsed="false">
      <c r="A484" s="278"/>
      <c r="B484" s="276"/>
      <c r="C484" s="169"/>
      <c r="D484" s="169"/>
      <c r="E484" s="277"/>
    </row>
    <row r="485" customFormat="false" ht="15.75" hidden="false" customHeight="false" outlineLevel="0" collapsed="false">
      <c r="A485" s="278"/>
      <c r="B485" s="276"/>
      <c r="C485" s="169"/>
      <c r="D485" s="169"/>
      <c r="E485" s="277"/>
    </row>
    <row r="486" customFormat="false" ht="15.75" hidden="false" customHeight="false" outlineLevel="0" collapsed="false">
      <c r="A486" s="278"/>
      <c r="B486" s="276"/>
      <c r="C486" s="169"/>
      <c r="D486" s="169"/>
      <c r="E486" s="277"/>
    </row>
    <row r="487" customFormat="false" ht="15.75" hidden="false" customHeight="false" outlineLevel="0" collapsed="false">
      <c r="A487" s="278"/>
      <c r="B487" s="276"/>
      <c r="C487" s="169"/>
      <c r="D487" s="169"/>
      <c r="E487" s="277"/>
    </row>
    <row r="488" customFormat="false" ht="15.75" hidden="false" customHeight="false" outlineLevel="0" collapsed="false">
      <c r="A488" s="278"/>
      <c r="B488" s="276"/>
      <c r="C488" s="169"/>
      <c r="D488" s="169"/>
      <c r="E488" s="277"/>
    </row>
    <row r="489" customFormat="false" ht="15.75" hidden="false" customHeight="false" outlineLevel="0" collapsed="false">
      <c r="A489" s="278"/>
      <c r="B489" s="276"/>
      <c r="C489" s="169"/>
      <c r="D489" s="169"/>
      <c r="E489" s="277"/>
    </row>
    <row r="490" customFormat="false" ht="15.75" hidden="false" customHeight="false" outlineLevel="0" collapsed="false">
      <c r="A490" s="278"/>
      <c r="B490" s="276"/>
      <c r="C490" s="169"/>
      <c r="D490" s="169"/>
      <c r="E490" s="277"/>
    </row>
    <row r="491" customFormat="false" ht="15.75" hidden="false" customHeight="false" outlineLevel="0" collapsed="false">
      <c r="A491" s="278"/>
      <c r="B491" s="276"/>
      <c r="C491" s="169"/>
      <c r="D491" s="169"/>
      <c r="E491" s="277"/>
    </row>
    <row r="492" customFormat="false" ht="15.75" hidden="false" customHeight="false" outlineLevel="0" collapsed="false">
      <c r="A492" s="278"/>
      <c r="B492" s="276"/>
      <c r="C492" s="169"/>
      <c r="D492" s="169"/>
      <c r="E492" s="277"/>
    </row>
    <row r="493" customFormat="false" ht="15.75" hidden="false" customHeight="false" outlineLevel="0" collapsed="false">
      <c r="A493" s="278"/>
      <c r="B493" s="276"/>
      <c r="C493" s="169"/>
      <c r="D493" s="169"/>
      <c r="E493" s="277"/>
    </row>
    <row r="494" customFormat="false" ht="15.75" hidden="false" customHeight="false" outlineLevel="0" collapsed="false">
      <c r="A494" s="278"/>
      <c r="B494" s="276"/>
      <c r="C494" s="169"/>
      <c r="D494" s="169"/>
      <c r="E494" s="277"/>
    </row>
    <row r="495" customFormat="false" ht="15.75" hidden="false" customHeight="false" outlineLevel="0" collapsed="false">
      <c r="A495" s="278"/>
      <c r="B495" s="276"/>
      <c r="C495" s="169"/>
      <c r="D495" s="169"/>
      <c r="E495" s="277"/>
    </row>
    <row r="496" customFormat="false" ht="15.75" hidden="false" customHeight="false" outlineLevel="0" collapsed="false">
      <c r="A496" s="278"/>
      <c r="B496" s="276"/>
      <c r="C496" s="169"/>
      <c r="D496" s="169"/>
      <c r="E496" s="277"/>
    </row>
    <row r="497" customFormat="false" ht="15.75" hidden="false" customHeight="false" outlineLevel="0" collapsed="false">
      <c r="A497" s="278"/>
      <c r="B497" s="276"/>
      <c r="C497" s="169"/>
      <c r="D497" s="169"/>
      <c r="E497" s="277"/>
    </row>
    <row r="498" customFormat="false" ht="15.75" hidden="false" customHeight="false" outlineLevel="0" collapsed="false">
      <c r="A498" s="278"/>
      <c r="B498" s="276"/>
      <c r="C498" s="169"/>
      <c r="D498" s="169"/>
      <c r="E498" s="277"/>
    </row>
    <row r="499" customFormat="false" ht="15.75" hidden="false" customHeight="false" outlineLevel="0" collapsed="false">
      <c r="A499" s="278"/>
      <c r="B499" s="276"/>
      <c r="C499" s="169"/>
      <c r="D499" s="169"/>
      <c r="E499" s="277"/>
    </row>
    <row r="500" customFormat="false" ht="15.75" hidden="false" customHeight="false" outlineLevel="0" collapsed="false">
      <c r="A500" s="278"/>
      <c r="B500" s="276"/>
      <c r="C500" s="169"/>
      <c r="D500" s="169"/>
      <c r="E500" s="277"/>
    </row>
    <row r="501" customFormat="false" ht="15.75" hidden="false" customHeight="false" outlineLevel="0" collapsed="false">
      <c r="A501" s="278"/>
      <c r="B501" s="276"/>
      <c r="C501" s="169"/>
      <c r="D501" s="169"/>
      <c r="E501" s="277"/>
    </row>
    <row r="502" customFormat="false" ht="15.75" hidden="false" customHeight="false" outlineLevel="0" collapsed="false">
      <c r="A502" s="278"/>
      <c r="B502" s="276"/>
      <c r="C502" s="169"/>
      <c r="D502" s="169"/>
      <c r="E502" s="277"/>
    </row>
    <row r="503" customFormat="false" ht="15.75" hidden="false" customHeight="false" outlineLevel="0" collapsed="false">
      <c r="A503" s="278"/>
      <c r="B503" s="276"/>
      <c r="C503" s="169"/>
      <c r="D503" s="169"/>
      <c r="E503" s="277"/>
    </row>
    <row r="504" customFormat="false" ht="15.75" hidden="false" customHeight="false" outlineLevel="0" collapsed="false">
      <c r="A504" s="278"/>
      <c r="B504" s="276"/>
      <c r="C504" s="169"/>
      <c r="D504" s="169"/>
      <c r="E504" s="277"/>
    </row>
    <row r="505" customFormat="false" ht="15.75" hidden="false" customHeight="false" outlineLevel="0" collapsed="false">
      <c r="A505" s="278"/>
      <c r="B505" s="276"/>
      <c r="C505" s="169"/>
      <c r="D505" s="169"/>
      <c r="E505" s="277"/>
    </row>
    <row r="506" customFormat="false" ht="15.75" hidden="false" customHeight="false" outlineLevel="0" collapsed="false">
      <c r="A506" s="278"/>
      <c r="B506" s="276"/>
      <c r="C506" s="169"/>
      <c r="D506" s="169"/>
      <c r="E506" s="277"/>
    </row>
    <row r="507" customFormat="false" ht="15.75" hidden="false" customHeight="false" outlineLevel="0" collapsed="false">
      <c r="A507" s="278"/>
      <c r="B507" s="276"/>
      <c r="C507" s="169"/>
      <c r="D507" s="169"/>
      <c r="E507" s="277"/>
    </row>
    <row r="508" customFormat="false" ht="15.75" hidden="false" customHeight="false" outlineLevel="0" collapsed="false">
      <c r="A508" s="278"/>
      <c r="B508" s="276"/>
      <c r="C508" s="169"/>
      <c r="D508" s="169"/>
      <c r="E508" s="277"/>
    </row>
    <row r="509" customFormat="false" ht="15.75" hidden="false" customHeight="false" outlineLevel="0" collapsed="false">
      <c r="A509" s="278"/>
      <c r="B509" s="276"/>
      <c r="C509" s="169"/>
      <c r="D509" s="169"/>
      <c r="E509" s="277"/>
    </row>
    <row r="510" customFormat="false" ht="15.75" hidden="false" customHeight="false" outlineLevel="0" collapsed="false">
      <c r="A510" s="278"/>
      <c r="B510" s="276"/>
      <c r="C510" s="169"/>
      <c r="D510" s="169"/>
      <c r="E510" s="277"/>
    </row>
    <row r="511" customFormat="false" ht="15.75" hidden="false" customHeight="false" outlineLevel="0" collapsed="false">
      <c r="A511" s="278"/>
      <c r="B511" s="276"/>
      <c r="C511" s="169"/>
      <c r="D511" s="169"/>
      <c r="E511" s="277"/>
    </row>
    <row r="512" customFormat="false" ht="15.75" hidden="false" customHeight="false" outlineLevel="0" collapsed="false">
      <c r="A512" s="278"/>
      <c r="B512" s="276"/>
      <c r="C512" s="169"/>
      <c r="D512" s="169"/>
      <c r="E512" s="277"/>
    </row>
    <row r="513" customFormat="false" ht="15.75" hidden="false" customHeight="false" outlineLevel="0" collapsed="false">
      <c r="A513" s="278"/>
      <c r="B513" s="276"/>
      <c r="C513" s="169"/>
      <c r="D513" s="169"/>
      <c r="E513" s="277"/>
    </row>
    <row r="514" customFormat="false" ht="15.75" hidden="false" customHeight="false" outlineLevel="0" collapsed="false">
      <c r="A514" s="278"/>
      <c r="B514" s="276"/>
      <c r="C514" s="169"/>
      <c r="D514" s="169"/>
      <c r="E514" s="277"/>
    </row>
    <row r="515" customFormat="false" ht="15.75" hidden="false" customHeight="false" outlineLevel="0" collapsed="false">
      <c r="A515" s="278"/>
      <c r="B515" s="276"/>
      <c r="C515" s="169"/>
      <c r="D515" s="169"/>
      <c r="E515" s="277"/>
    </row>
    <row r="516" customFormat="false" ht="15.75" hidden="false" customHeight="false" outlineLevel="0" collapsed="false">
      <c r="A516" s="278"/>
      <c r="B516" s="276"/>
      <c r="C516" s="169"/>
      <c r="D516" s="169"/>
      <c r="E516" s="277"/>
    </row>
    <row r="517" customFormat="false" ht="15.75" hidden="false" customHeight="false" outlineLevel="0" collapsed="false">
      <c r="A517" s="278"/>
      <c r="B517" s="276"/>
      <c r="C517" s="169"/>
      <c r="D517" s="169"/>
      <c r="E517" s="277"/>
    </row>
    <row r="518" customFormat="false" ht="15.75" hidden="false" customHeight="false" outlineLevel="0" collapsed="false">
      <c r="A518" s="278"/>
      <c r="B518" s="276"/>
      <c r="C518" s="169"/>
      <c r="D518" s="169"/>
      <c r="E518" s="277"/>
    </row>
    <row r="519" customFormat="false" ht="15.75" hidden="false" customHeight="false" outlineLevel="0" collapsed="false">
      <c r="A519" s="278"/>
      <c r="B519" s="276"/>
      <c r="C519" s="169"/>
      <c r="D519" s="169"/>
      <c r="E519" s="277"/>
    </row>
    <row r="520" customFormat="false" ht="15.75" hidden="false" customHeight="false" outlineLevel="0" collapsed="false">
      <c r="A520" s="278"/>
      <c r="B520" s="276"/>
      <c r="C520" s="169"/>
      <c r="D520" s="169"/>
      <c r="E520" s="277"/>
    </row>
    <row r="521" customFormat="false" ht="15.75" hidden="false" customHeight="false" outlineLevel="0" collapsed="false">
      <c r="A521" s="278"/>
      <c r="B521" s="276"/>
      <c r="C521" s="169"/>
      <c r="D521" s="169"/>
      <c r="E521" s="277"/>
    </row>
    <row r="522" customFormat="false" ht="15.75" hidden="false" customHeight="false" outlineLevel="0" collapsed="false">
      <c r="A522" s="278"/>
      <c r="B522" s="276"/>
      <c r="C522" s="169"/>
      <c r="D522" s="169"/>
      <c r="E522" s="277"/>
    </row>
    <row r="523" customFormat="false" ht="15.75" hidden="false" customHeight="false" outlineLevel="0" collapsed="false">
      <c r="A523" s="278"/>
      <c r="B523" s="276"/>
      <c r="C523" s="169"/>
      <c r="D523" s="169"/>
      <c r="E523" s="277"/>
    </row>
    <row r="524" customFormat="false" ht="15.75" hidden="false" customHeight="false" outlineLevel="0" collapsed="false">
      <c r="A524" s="278"/>
      <c r="B524" s="276"/>
      <c r="C524" s="169"/>
      <c r="D524" s="169"/>
      <c r="E524" s="277"/>
    </row>
    <row r="525" customFormat="false" ht="15.75" hidden="false" customHeight="false" outlineLevel="0" collapsed="false">
      <c r="A525" s="278"/>
      <c r="B525" s="276"/>
      <c r="C525" s="169"/>
      <c r="D525" s="169"/>
      <c r="E525" s="277"/>
    </row>
    <row r="526" customFormat="false" ht="15.75" hidden="false" customHeight="false" outlineLevel="0" collapsed="false">
      <c r="A526" s="278"/>
      <c r="B526" s="276"/>
      <c r="C526" s="169"/>
      <c r="D526" s="169"/>
      <c r="E526" s="277"/>
    </row>
    <row r="527" customFormat="false" ht="15.75" hidden="false" customHeight="false" outlineLevel="0" collapsed="false">
      <c r="A527" s="278"/>
      <c r="B527" s="276"/>
      <c r="C527" s="169"/>
      <c r="D527" s="169"/>
      <c r="E527" s="277"/>
    </row>
    <row r="528" customFormat="false" ht="15.75" hidden="false" customHeight="false" outlineLevel="0" collapsed="false">
      <c r="A528" s="278"/>
      <c r="B528" s="276"/>
      <c r="C528" s="169"/>
      <c r="D528" s="169"/>
      <c r="E528" s="277"/>
    </row>
    <row r="529" customFormat="false" ht="15.75" hidden="false" customHeight="false" outlineLevel="0" collapsed="false">
      <c r="A529" s="278"/>
      <c r="B529" s="276"/>
      <c r="C529" s="169"/>
      <c r="D529" s="169"/>
      <c r="E529" s="277"/>
    </row>
    <row r="530" customFormat="false" ht="15.75" hidden="false" customHeight="false" outlineLevel="0" collapsed="false">
      <c r="A530" s="278"/>
      <c r="B530" s="276"/>
      <c r="C530" s="169"/>
      <c r="D530" s="169"/>
      <c r="E530" s="277"/>
    </row>
    <row r="531" customFormat="false" ht="15.75" hidden="false" customHeight="false" outlineLevel="0" collapsed="false">
      <c r="A531" s="278"/>
      <c r="B531" s="276"/>
      <c r="C531" s="169"/>
      <c r="D531" s="169"/>
      <c r="E531" s="277"/>
    </row>
    <row r="532" customFormat="false" ht="15.75" hidden="false" customHeight="false" outlineLevel="0" collapsed="false">
      <c r="A532" s="278"/>
      <c r="B532" s="276"/>
      <c r="C532" s="169"/>
      <c r="D532" s="169"/>
      <c r="E532" s="277"/>
    </row>
    <row r="533" customFormat="false" ht="15.75" hidden="false" customHeight="false" outlineLevel="0" collapsed="false">
      <c r="A533" s="278"/>
      <c r="B533" s="276"/>
      <c r="C533" s="169"/>
      <c r="D533" s="169"/>
      <c r="E533" s="277"/>
    </row>
    <row r="534" customFormat="false" ht="15.75" hidden="false" customHeight="false" outlineLevel="0" collapsed="false">
      <c r="A534" s="278"/>
      <c r="B534" s="276"/>
      <c r="C534" s="169"/>
      <c r="D534" s="169"/>
      <c r="E534" s="277"/>
    </row>
    <row r="535" customFormat="false" ht="15.75" hidden="false" customHeight="false" outlineLevel="0" collapsed="false">
      <c r="A535" s="278"/>
      <c r="B535" s="276"/>
      <c r="C535" s="169"/>
      <c r="D535" s="169"/>
      <c r="E535" s="277"/>
    </row>
    <row r="536" customFormat="false" ht="15.75" hidden="false" customHeight="false" outlineLevel="0" collapsed="false">
      <c r="A536" s="278"/>
      <c r="B536" s="276"/>
      <c r="C536" s="169"/>
      <c r="D536" s="169"/>
      <c r="E536" s="277"/>
    </row>
    <row r="537" customFormat="false" ht="15.75" hidden="false" customHeight="false" outlineLevel="0" collapsed="false">
      <c r="A537" s="278"/>
      <c r="B537" s="276"/>
      <c r="C537" s="169"/>
      <c r="D537" s="169"/>
      <c r="E537" s="277"/>
    </row>
    <row r="538" customFormat="false" ht="15.75" hidden="false" customHeight="false" outlineLevel="0" collapsed="false">
      <c r="A538" s="278"/>
      <c r="B538" s="276"/>
      <c r="C538" s="169"/>
      <c r="D538" s="169"/>
      <c r="E538" s="277"/>
    </row>
    <row r="539" customFormat="false" ht="15.75" hidden="false" customHeight="false" outlineLevel="0" collapsed="false">
      <c r="A539" s="278"/>
      <c r="B539" s="276"/>
      <c r="C539" s="169"/>
      <c r="D539" s="169"/>
      <c r="E539" s="277"/>
    </row>
    <row r="540" customFormat="false" ht="15.75" hidden="false" customHeight="false" outlineLevel="0" collapsed="false">
      <c r="A540" s="278"/>
      <c r="B540" s="276"/>
      <c r="C540" s="169"/>
      <c r="D540" s="169"/>
      <c r="E540" s="277"/>
    </row>
    <row r="541" customFormat="false" ht="15.75" hidden="false" customHeight="false" outlineLevel="0" collapsed="false">
      <c r="A541" s="278"/>
      <c r="B541" s="276"/>
      <c r="C541" s="169"/>
      <c r="D541" s="169"/>
      <c r="E541" s="277"/>
    </row>
    <row r="542" customFormat="false" ht="15.75" hidden="false" customHeight="false" outlineLevel="0" collapsed="false">
      <c r="A542" s="278"/>
      <c r="B542" s="276"/>
      <c r="C542" s="169"/>
      <c r="D542" s="169"/>
      <c r="E542" s="277"/>
    </row>
    <row r="543" customFormat="false" ht="15.75" hidden="false" customHeight="false" outlineLevel="0" collapsed="false">
      <c r="A543" s="278"/>
      <c r="B543" s="276"/>
      <c r="C543" s="169"/>
      <c r="D543" s="169"/>
      <c r="E543" s="277"/>
    </row>
    <row r="544" customFormat="false" ht="15.75" hidden="false" customHeight="false" outlineLevel="0" collapsed="false">
      <c r="A544" s="278"/>
      <c r="B544" s="276"/>
      <c r="C544" s="169"/>
      <c r="D544" s="169"/>
      <c r="E544" s="277"/>
    </row>
    <row r="545" customFormat="false" ht="15.75" hidden="false" customHeight="false" outlineLevel="0" collapsed="false">
      <c r="A545" s="278"/>
      <c r="B545" s="276"/>
      <c r="C545" s="169"/>
      <c r="D545" s="169"/>
      <c r="E545" s="277"/>
    </row>
    <row r="546" customFormat="false" ht="15.75" hidden="false" customHeight="false" outlineLevel="0" collapsed="false">
      <c r="A546" s="278"/>
      <c r="B546" s="276"/>
      <c r="C546" s="169"/>
      <c r="D546" s="169"/>
      <c r="E546" s="277"/>
    </row>
    <row r="547" customFormat="false" ht="15.75" hidden="false" customHeight="false" outlineLevel="0" collapsed="false">
      <c r="A547" s="278"/>
      <c r="B547" s="276"/>
      <c r="C547" s="169"/>
      <c r="D547" s="169"/>
      <c r="E547" s="277"/>
    </row>
    <row r="548" customFormat="false" ht="15.75" hidden="false" customHeight="false" outlineLevel="0" collapsed="false">
      <c r="A548" s="278"/>
      <c r="B548" s="276"/>
      <c r="C548" s="169"/>
      <c r="D548" s="169"/>
      <c r="E548" s="277"/>
    </row>
    <row r="549" customFormat="false" ht="15.75" hidden="false" customHeight="false" outlineLevel="0" collapsed="false">
      <c r="A549" s="278"/>
      <c r="B549" s="276"/>
      <c r="C549" s="169"/>
      <c r="D549" s="169"/>
      <c r="E549" s="277"/>
    </row>
    <row r="550" customFormat="false" ht="15.75" hidden="false" customHeight="false" outlineLevel="0" collapsed="false">
      <c r="A550" s="278"/>
      <c r="B550" s="276"/>
      <c r="C550" s="169"/>
      <c r="D550" s="169"/>
      <c r="E550" s="277"/>
    </row>
    <row r="551" customFormat="false" ht="15.75" hidden="false" customHeight="false" outlineLevel="0" collapsed="false">
      <c r="A551" s="278"/>
      <c r="B551" s="276"/>
      <c r="C551" s="169"/>
      <c r="D551" s="169"/>
      <c r="E551" s="277"/>
    </row>
    <row r="552" customFormat="false" ht="15.75" hidden="false" customHeight="false" outlineLevel="0" collapsed="false">
      <c r="A552" s="278"/>
      <c r="B552" s="276"/>
      <c r="C552" s="169"/>
      <c r="D552" s="169"/>
      <c r="E552" s="277"/>
    </row>
    <row r="553" customFormat="false" ht="15.75" hidden="false" customHeight="false" outlineLevel="0" collapsed="false">
      <c r="A553" s="278"/>
      <c r="B553" s="276"/>
      <c r="C553" s="169"/>
      <c r="D553" s="169"/>
      <c r="E553" s="277"/>
    </row>
    <row r="554" customFormat="false" ht="15.75" hidden="false" customHeight="false" outlineLevel="0" collapsed="false">
      <c r="A554" s="278"/>
      <c r="B554" s="276"/>
      <c r="C554" s="169"/>
      <c r="D554" s="169"/>
      <c r="E554" s="277"/>
    </row>
    <row r="555" customFormat="false" ht="15.75" hidden="false" customHeight="false" outlineLevel="0" collapsed="false">
      <c r="A555" s="278"/>
      <c r="B555" s="276"/>
      <c r="C555" s="169"/>
      <c r="D555" s="169"/>
      <c r="E555" s="277"/>
    </row>
    <row r="556" customFormat="false" ht="15.75" hidden="false" customHeight="false" outlineLevel="0" collapsed="false">
      <c r="A556" s="278"/>
      <c r="B556" s="276"/>
      <c r="C556" s="169"/>
      <c r="D556" s="169"/>
      <c r="E556" s="277"/>
    </row>
    <row r="557" customFormat="false" ht="15.75" hidden="false" customHeight="false" outlineLevel="0" collapsed="false">
      <c r="A557" s="278"/>
      <c r="B557" s="276"/>
      <c r="C557" s="169"/>
      <c r="D557" s="169"/>
      <c r="E557" s="277"/>
    </row>
    <row r="558" customFormat="false" ht="15.75" hidden="false" customHeight="false" outlineLevel="0" collapsed="false">
      <c r="A558" s="278"/>
      <c r="B558" s="276"/>
      <c r="C558" s="169"/>
      <c r="D558" s="169"/>
      <c r="E558" s="277"/>
    </row>
    <row r="559" customFormat="false" ht="15.75" hidden="false" customHeight="false" outlineLevel="0" collapsed="false">
      <c r="A559" s="278"/>
      <c r="B559" s="276"/>
      <c r="C559" s="169"/>
      <c r="D559" s="169"/>
      <c r="E559" s="277"/>
    </row>
    <row r="560" customFormat="false" ht="15.75" hidden="false" customHeight="false" outlineLevel="0" collapsed="false">
      <c r="A560" s="278"/>
      <c r="B560" s="276"/>
      <c r="C560" s="169"/>
      <c r="D560" s="169"/>
      <c r="E560" s="277"/>
    </row>
    <row r="561" customFormat="false" ht="15.75" hidden="false" customHeight="false" outlineLevel="0" collapsed="false">
      <c r="A561" s="278"/>
      <c r="B561" s="276"/>
      <c r="C561" s="169"/>
      <c r="D561" s="169"/>
      <c r="E561" s="277"/>
    </row>
    <row r="562" customFormat="false" ht="15.75" hidden="false" customHeight="false" outlineLevel="0" collapsed="false">
      <c r="A562" s="278"/>
      <c r="B562" s="276"/>
      <c r="C562" s="169"/>
      <c r="D562" s="169"/>
      <c r="E562" s="277"/>
    </row>
    <row r="563" customFormat="false" ht="15.75" hidden="false" customHeight="false" outlineLevel="0" collapsed="false">
      <c r="A563" s="278"/>
      <c r="B563" s="276"/>
      <c r="C563" s="169"/>
      <c r="D563" s="169"/>
      <c r="E563" s="277"/>
    </row>
    <row r="564" customFormat="false" ht="15.75" hidden="false" customHeight="false" outlineLevel="0" collapsed="false">
      <c r="A564" s="278"/>
      <c r="B564" s="276"/>
      <c r="C564" s="169"/>
      <c r="D564" s="169"/>
      <c r="E564" s="277"/>
    </row>
    <row r="565" customFormat="false" ht="15.75" hidden="false" customHeight="false" outlineLevel="0" collapsed="false">
      <c r="A565" s="278"/>
      <c r="B565" s="276"/>
      <c r="C565" s="169"/>
      <c r="D565" s="169"/>
      <c r="E565" s="277"/>
    </row>
    <row r="566" customFormat="false" ht="15.75" hidden="false" customHeight="false" outlineLevel="0" collapsed="false">
      <c r="A566" s="278"/>
      <c r="B566" s="276"/>
      <c r="C566" s="169"/>
      <c r="D566" s="169"/>
      <c r="E566" s="277"/>
    </row>
    <row r="567" customFormat="false" ht="15.75" hidden="false" customHeight="false" outlineLevel="0" collapsed="false">
      <c r="A567" s="278"/>
      <c r="B567" s="276"/>
      <c r="C567" s="169"/>
      <c r="D567" s="169"/>
      <c r="E567" s="277"/>
    </row>
    <row r="568" customFormat="false" ht="15.75" hidden="false" customHeight="false" outlineLevel="0" collapsed="false">
      <c r="A568" s="278"/>
      <c r="B568" s="276"/>
      <c r="C568" s="169"/>
      <c r="D568" s="169"/>
      <c r="E568" s="277"/>
    </row>
    <row r="569" customFormat="false" ht="15.75" hidden="false" customHeight="false" outlineLevel="0" collapsed="false">
      <c r="A569" s="278"/>
      <c r="B569" s="276"/>
      <c r="C569" s="169"/>
      <c r="D569" s="169"/>
      <c r="E569" s="277"/>
    </row>
    <row r="570" customFormat="false" ht="15.75" hidden="false" customHeight="false" outlineLevel="0" collapsed="false">
      <c r="A570" s="278"/>
      <c r="B570" s="276"/>
      <c r="C570" s="169"/>
      <c r="D570" s="169"/>
      <c r="E570" s="277"/>
    </row>
    <row r="571" customFormat="false" ht="15.75" hidden="false" customHeight="false" outlineLevel="0" collapsed="false">
      <c r="A571" s="278"/>
      <c r="B571" s="276"/>
      <c r="C571" s="169"/>
      <c r="D571" s="169"/>
      <c r="E571" s="277"/>
    </row>
    <row r="572" customFormat="false" ht="15.75" hidden="false" customHeight="false" outlineLevel="0" collapsed="false">
      <c r="A572" s="278"/>
      <c r="B572" s="276"/>
      <c r="C572" s="169"/>
      <c r="D572" s="169"/>
      <c r="E572" s="277"/>
    </row>
    <row r="573" customFormat="false" ht="15.75" hidden="false" customHeight="false" outlineLevel="0" collapsed="false">
      <c r="A573" s="278"/>
      <c r="B573" s="276"/>
      <c r="C573" s="169"/>
      <c r="D573" s="169"/>
      <c r="E573" s="277"/>
    </row>
    <row r="574" customFormat="false" ht="15.75" hidden="false" customHeight="false" outlineLevel="0" collapsed="false">
      <c r="A574" s="278"/>
      <c r="B574" s="276"/>
      <c r="C574" s="169"/>
      <c r="D574" s="169"/>
      <c r="E574" s="277"/>
    </row>
    <row r="575" customFormat="false" ht="15.75" hidden="false" customHeight="false" outlineLevel="0" collapsed="false">
      <c r="A575" s="278"/>
      <c r="B575" s="276"/>
      <c r="C575" s="169"/>
      <c r="D575" s="169"/>
      <c r="E575" s="277"/>
    </row>
    <row r="576" customFormat="false" ht="15.75" hidden="false" customHeight="false" outlineLevel="0" collapsed="false">
      <c r="A576" s="278"/>
      <c r="B576" s="276"/>
      <c r="C576" s="169"/>
      <c r="D576" s="169"/>
      <c r="E576" s="277"/>
    </row>
    <row r="577" customFormat="false" ht="15.75" hidden="false" customHeight="false" outlineLevel="0" collapsed="false">
      <c r="A577" s="278"/>
      <c r="B577" s="276"/>
      <c r="C577" s="169"/>
      <c r="D577" s="169"/>
      <c r="E577" s="277"/>
    </row>
    <row r="578" customFormat="false" ht="15.75" hidden="false" customHeight="false" outlineLevel="0" collapsed="false">
      <c r="A578" s="278"/>
      <c r="B578" s="276"/>
      <c r="C578" s="169"/>
      <c r="D578" s="169"/>
      <c r="E578" s="277"/>
    </row>
    <row r="579" customFormat="false" ht="15.75" hidden="false" customHeight="false" outlineLevel="0" collapsed="false">
      <c r="A579" s="278"/>
      <c r="B579" s="276"/>
      <c r="C579" s="169"/>
      <c r="D579" s="169"/>
      <c r="E579" s="277"/>
    </row>
    <row r="580" customFormat="false" ht="15.75" hidden="false" customHeight="false" outlineLevel="0" collapsed="false">
      <c r="A580" s="278"/>
      <c r="B580" s="276"/>
      <c r="C580" s="169"/>
      <c r="D580" s="169"/>
      <c r="E580" s="277"/>
    </row>
    <row r="581" customFormat="false" ht="15.75" hidden="false" customHeight="false" outlineLevel="0" collapsed="false">
      <c r="A581" s="278"/>
      <c r="B581" s="276"/>
      <c r="C581" s="169"/>
      <c r="D581" s="169"/>
      <c r="E581" s="277"/>
    </row>
    <row r="582" customFormat="false" ht="15.75" hidden="false" customHeight="false" outlineLevel="0" collapsed="false">
      <c r="A582" s="278"/>
      <c r="B582" s="276"/>
      <c r="C582" s="169"/>
      <c r="D582" s="169"/>
      <c r="E582" s="277"/>
    </row>
    <row r="583" customFormat="false" ht="15.75" hidden="false" customHeight="false" outlineLevel="0" collapsed="false">
      <c r="A583" s="278"/>
      <c r="B583" s="276"/>
      <c r="C583" s="169"/>
      <c r="D583" s="169"/>
      <c r="E583" s="277"/>
    </row>
    <row r="584" customFormat="false" ht="15.75" hidden="false" customHeight="false" outlineLevel="0" collapsed="false">
      <c r="A584" s="278"/>
      <c r="B584" s="276"/>
      <c r="C584" s="169"/>
      <c r="D584" s="169"/>
      <c r="E584" s="277"/>
    </row>
    <row r="585" customFormat="false" ht="15.75" hidden="false" customHeight="false" outlineLevel="0" collapsed="false">
      <c r="A585" s="278"/>
      <c r="B585" s="276"/>
      <c r="C585" s="169"/>
      <c r="D585" s="169"/>
      <c r="E585" s="277"/>
    </row>
    <row r="586" customFormat="false" ht="15.75" hidden="false" customHeight="false" outlineLevel="0" collapsed="false">
      <c r="A586" s="278"/>
      <c r="B586" s="276"/>
      <c r="C586" s="169"/>
      <c r="D586" s="169"/>
      <c r="E586" s="277"/>
    </row>
    <row r="587" customFormat="false" ht="15.75" hidden="false" customHeight="false" outlineLevel="0" collapsed="false">
      <c r="A587" s="278"/>
      <c r="B587" s="276"/>
      <c r="C587" s="169"/>
      <c r="D587" s="169"/>
      <c r="E587" s="277"/>
    </row>
    <row r="588" customFormat="false" ht="15.75" hidden="false" customHeight="false" outlineLevel="0" collapsed="false">
      <c r="A588" s="278"/>
      <c r="B588" s="276"/>
      <c r="C588" s="169"/>
      <c r="D588" s="169"/>
      <c r="E588" s="277"/>
    </row>
    <row r="589" customFormat="false" ht="15.75" hidden="false" customHeight="false" outlineLevel="0" collapsed="false">
      <c r="A589" s="278"/>
      <c r="B589" s="276"/>
      <c r="C589" s="169"/>
      <c r="D589" s="169"/>
      <c r="E589" s="277"/>
    </row>
    <row r="590" customFormat="false" ht="15.75" hidden="false" customHeight="false" outlineLevel="0" collapsed="false">
      <c r="A590" s="278"/>
      <c r="B590" s="276"/>
      <c r="C590" s="169"/>
      <c r="D590" s="169"/>
      <c r="E590" s="277"/>
    </row>
    <row r="591" customFormat="false" ht="15.75" hidden="false" customHeight="false" outlineLevel="0" collapsed="false">
      <c r="A591" s="278"/>
      <c r="B591" s="276"/>
      <c r="C591" s="169"/>
      <c r="D591" s="169"/>
      <c r="E591" s="277"/>
    </row>
    <row r="592" customFormat="false" ht="15.75" hidden="false" customHeight="false" outlineLevel="0" collapsed="false">
      <c r="A592" s="278"/>
      <c r="B592" s="276"/>
      <c r="C592" s="169"/>
      <c r="D592" s="169"/>
      <c r="E592" s="277"/>
    </row>
    <row r="593" customFormat="false" ht="15.75" hidden="false" customHeight="false" outlineLevel="0" collapsed="false">
      <c r="A593" s="278"/>
      <c r="B593" s="276"/>
      <c r="C593" s="169"/>
      <c r="D593" s="169"/>
      <c r="E593" s="277"/>
    </row>
    <row r="594" customFormat="false" ht="15.75" hidden="false" customHeight="false" outlineLevel="0" collapsed="false">
      <c r="A594" s="278"/>
      <c r="B594" s="276"/>
      <c r="C594" s="169"/>
      <c r="D594" s="169"/>
      <c r="E594" s="277"/>
    </row>
    <row r="595" customFormat="false" ht="15.75" hidden="false" customHeight="false" outlineLevel="0" collapsed="false">
      <c r="A595" s="278"/>
      <c r="B595" s="276"/>
      <c r="C595" s="169"/>
      <c r="D595" s="169"/>
      <c r="E595" s="277"/>
    </row>
    <row r="596" customFormat="false" ht="15.75" hidden="false" customHeight="false" outlineLevel="0" collapsed="false">
      <c r="A596" s="278"/>
      <c r="B596" s="276"/>
      <c r="C596" s="169"/>
      <c r="D596" s="169"/>
      <c r="E596" s="277"/>
    </row>
    <row r="597" customFormat="false" ht="15.75" hidden="false" customHeight="false" outlineLevel="0" collapsed="false">
      <c r="A597" s="278"/>
      <c r="B597" s="276"/>
      <c r="C597" s="169"/>
      <c r="D597" s="169"/>
      <c r="E597" s="277"/>
    </row>
    <row r="598" customFormat="false" ht="15.75" hidden="false" customHeight="false" outlineLevel="0" collapsed="false">
      <c r="A598" s="278"/>
      <c r="B598" s="276"/>
      <c r="C598" s="169"/>
      <c r="D598" s="169"/>
      <c r="E598" s="277"/>
    </row>
    <row r="599" customFormat="false" ht="15.75" hidden="false" customHeight="false" outlineLevel="0" collapsed="false">
      <c r="A599" s="278"/>
      <c r="B599" s="276"/>
      <c r="C599" s="169"/>
      <c r="D599" s="169"/>
      <c r="E599" s="277"/>
    </row>
    <row r="600" customFormat="false" ht="15.75" hidden="false" customHeight="false" outlineLevel="0" collapsed="false">
      <c r="A600" s="278"/>
      <c r="B600" s="276"/>
      <c r="C600" s="169"/>
      <c r="D600" s="169"/>
      <c r="E600" s="277"/>
    </row>
    <row r="601" customFormat="false" ht="15.75" hidden="false" customHeight="false" outlineLevel="0" collapsed="false">
      <c r="A601" s="278"/>
      <c r="B601" s="276"/>
      <c r="C601" s="169"/>
      <c r="D601" s="169"/>
      <c r="E601" s="277"/>
    </row>
    <row r="602" customFormat="false" ht="15.75" hidden="false" customHeight="false" outlineLevel="0" collapsed="false">
      <c r="A602" s="278"/>
      <c r="B602" s="276"/>
      <c r="C602" s="169"/>
      <c r="D602" s="169"/>
      <c r="E602" s="277"/>
    </row>
    <row r="603" customFormat="false" ht="15.75" hidden="false" customHeight="false" outlineLevel="0" collapsed="false">
      <c r="A603" s="278"/>
      <c r="B603" s="276"/>
      <c r="C603" s="169"/>
      <c r="D603" s="169"/>
      <c r="E603" s="277"/>
    </row>
    <row r="604" customFormat="false" ht="15.75" hidden="false" customHeight="false" outlineLevel="0" collapsed="false">
      <c r="A604" s="278"/>
      <c r="B604" s="276"/>
      <c r="C604" s="169"/>
      <c r="D604" s="169"/>
      <c r="E604" s="277"/>
    </row>
    <row r="605" customFormat="false" ht="15.75" hidden="false" customHeight="false" outlineLevel="0" collapsed="false">
      <c r="A605" s="278"/>
      <c r="B605" s="276"/>
      <c r="C605" s="169"/>
      <c r="D605" s="169"/>
      <c r="E605" s="277"/>
    </row>
    <row r="606" customFormat="false" ht="15.75" hidden="false" customHeight="false" outlineLevel="0" collapsed="false">
      <c r="A606" s="278"/>
      <c r="B606" s="276"/>
      <c r="C606" s="169"/>
      <c r="D606" s="169"/>
      <c r="E606" s="277"/>
    </row>
    <row r="607" customFormat="false" ht="15.75" hidden="false" customHeight="false" outlineLevel="0" collapsed="false">
      <c r="A607" s="278"/>
      <c r="B607" s="276"/>
      <c r="C607" s="169"/>
      <c r="D607" s="169"/>
      <c r="E607" s="277"/>
    </row>
    <row r="608" customFormat="false" ht="15.75" hidden="false" customHeight="false" outlineLevel="0" collapsed="false">
      <c r="A608" s="278"/>
      <c r="B608" s="276"/>
      <c r="C608" s="169"/>
      <c r="D608" s="169"/>
      <c r="E608" s="277"/>
    </row>
    <row r="609" customFormat="false" ht="15.75" hidden="false" customHeight="false" outlineLevel="0" collapsed="false">
      <c r="A609" s="278"/>
      <c r="B609" s="276"/>
      <c r="C609" s="169"/>
      <c r="D609" s="169"/>
      <c r="E609" s="277"/>
    </row>
    <row r="610" customFormat="false" ht="15.75" hidden="false" customHeight="false" outlineLevel="0" collapsed="false">
      <c r="A610" s="278"/>
      <c r="B610" s="276"/>
      <c r="C610" s="169"/>
      <c r="D610" s="169"/>
      <c r="E610" s="277"/>
    </row>
    <row r="611" customFormat="false" ht="15.75" hidden="false" customHeight="false" outlineLevel="0" collapsed="false">
      <c r="A611" s="278"/>
      <c r="B611" s="276"/>
      <c r="C611" s="169"/>
      <c r="D611" s="169"/>
      <c r="E611" s="277"/>
    </row>
    <row r="612" customFormat="false" ht="15.75" hidden="false" customHeight="false" outlineLevel="0" collapsed="false">
      <c r="A612" s="278"/>
      <c r="B612" s="276"/>
      <c r="C612" s="169"/>
      <c r="D612" s="169"/>
      <c r="E612" s="277"/>
    </row>
    <row r="613" customFormat="false" ht="15.75" hidden="false" customHeight="false" outlineLevel="0" collapsed="false">
      <c r="A613" s="278"/>
      <c r="B613" s="276"/>
      <c r="C613" s="169"/>
      <c r="D613" s="169"/>
      <c r="E613" s="277"/>
    </row>
    <row r="614" customFormat="false" ht="15.75" hidden="false" customHeight="false" outlineLevel="0" collapsed="false">
      <c r="A614" s="278"/>
      <c r="B614" s="276"/>
      <c r="C614" s="169"/>
      <c r="D614" s="169"/>
      <c r="E614" s="277"/>
    </row>
    <row r="615" customFormat="false" ht="15.75" hidden="false" customHeight="false" outlineLevel="0" collapsed="false">
      <c r="A615" s="278"/>
      <c r="B615" s="276"/>
      <c r="C615" s="169"/>
      <c r="D615" s="169"/>
      <c r="E615" s="277"/>
    </row>
    <row r="616" customFormat="false" ht="15.75" hidden="false" customHeight="false" outlineLevel="0" collapsed="false">
      <c r="A616" s="278"/>
      <c r="B616" s="276"/>
      <c r="C616" s="169"/>
      <c r="D616" s="169"/>
      <c r="E616" s="277"/>
    </row>
    <row r="617" customFormat="false" ht="15.75" hidden="false" customHeight="false" outlineLevel="0" collapsed="false">
      <c r="A617" s="278"/>
      <c r="B617" s="276"/>
      <c r="C617" s="169"/>
      <c r="D617" s="169"/>
      <c r="E617" s="277"/>
    </row>
    <row r="618" customFormat="false" ht="15.75" hidden="false" customHeight="false" outlineLevel="0" collapsed="false">
      <c r="A618" s="278"/>
      <c r="B618" s="276"/>
      <c r="C618" s="169"/>
      <c r="D618" s="169"/>
      <c r="E618" s="277"/>
    </row>
    <row r="619" customFormat="false" ht="15.75" hidden="false" customHeight="false" outlineLevel="0" collapsed="false">
      <c r="A619" s="278"/>
      <c r="B619" s="276"/>
      <c r="C619" s="169"/>
      <c r="D619" s="169"/>
      <c r="E619" s="277"/>
    </row>
    <row r="620" customFormat="false" ht="15.75" hidden="false" customHeight="false" outlineLevel="0" collapsed="false">
      <c r="A620" s="278"/>
      <c r="B620" s="276"/>
      <c r="C620" s="169"/>
      <c r="D620" s="169"/>
      <c r="E620" s="277"/>
    </row>
    <row r="621" customFormat="false" ht="15.75" hidden="false" customHeight="false" outlineLevel="0" collapsed="false">
      <c r="A621" s="278"/>
      <c r="B621" s="276"/>
      <c r="C621" s="169"/>
      <c r="D621" s="169"/>
      <c r="E621" s="277"/>
    </row>
    <row r="622" customFormat="false" ht="15.75" hidden="false" customHeight="false" outlineLevel="0" collapsed="false">
      <c r="A622" s="278"/>
      <c r="B622" s="276"/>
      <c r="C622" s="169"/>
      <c r="D622" s="169"/>
      <c r="E622" s="277"/>
    </row>
    <row r="623" customFormat="false" ht="15.75" hidden="false" customHeight="false" outlineLevel="0" collapsed="false">
      <c r="A623" s="278"/>
      <c r="B623" s="276"/>
      <c r="C623" s="169"/>
      <c r="D623" s="169"/>
      <c r="E623" s="277"/>
    </row>
    <row r="624" customFormat="false" ht="15.75" hidden="false" customHeight="false" outlineLevel="0" collapsed="false">
      <c r="A624" s="278"/>
      <c r="B624" s="276"/>
      <c r="C624" s="169"/>
      <c r="D624" s="169"/>
      <c r="E624" s="277"/>
    </row>
    <row r="625" customFormat="false" ht="15.75" hidden="false" customHeight="false" outlineLevel="0" collapsed="false">
      <c r="A625" s="278"/>
      <c r="B625" s="276"/>
      <c r="C625" s="169"/>
      <c r="D625" s="169"/>
      <c r="E625" s="277"/>
    </row>
    <row r="626" customFormat="false" ht="15.75" hidden="false" customHeight="false" outlineLevel="0" collapsed="false">
      <c r="A626" s="278"/>
      <c r="B626" s="276"/>
      <c r="C626" s="169"/>
      <c r="D626" s="169"/>
      <c r="E626" s="277"/>
    </row>
    <row r="627" customFormat="false" ht="15.75" hidden="false" customHeight="false" outlineLevel="0" collapsed="false">
      <c r="A627" s="278"/>
      <c r="B627" s="276"/>
      <c r="C627" s="169"/>
      <c r="D627" s="169"/>
      <c r="E627" s="277"/>
    </row>
    <row r="628" customFormat="false" ht="15.75" hidden="false" customHeight="false" outlineLevel="0" collapsed="false">
      <c r="A628" s="278"/>
      <c r="B628" s="276"/>
      <c r="C628" s="169"/>
      <c r="D628" s="169"/>
      <c r="E628" s="277"/>
    </row>
    <row r="629" customFormat="false" ht="15.75" hidden="false" customHeight="false" outlineLevel="0" collapsed="false">
      <c r="A629" s="278"/>
      <c r="B629" s="276"/>
      <c r="C629" s="169"/>
      <c r="D629" s="169"/>
      <c r="E629" s="277"/>
    </row>
    <row r="630" customFormat="false" ht="15.75" hidden="false" customHeight="false" outlineLevel="0" collapsed="false">
      <c r="A630" s="278"/>
      <c r="B630" s="276"/>
      <c r="C630" s="169"/>
      <c r="D630" s="169"/>
      <c r="E630" s="277"/>
    </row>
    <row r="631" customFormat="false" ht="15.75" hidden="false" customHeight="false" outlineLevel="0" collapsed="false">
      <c r="A631" s="278"/>
      <c r="B631" s="276"/>
      <c r="C631" s="169"/>
      <c r="D631" s="169"/>
      <c r="E631" s="277"/>
    </row>
    <row r="632" customFormat="false" ht="15.75" hidden="false" customHeight="false" outlineLevel="0" collapsed="false">
      <c r="A632" s="278"/>
      <c r="B632" s="276"/>
      <c r="C632" s="169"/>
      <c r="D632" s="169"/>
      <c r="E632" s="277"/>
    </row>
    <row r="633" customFormat="false" ht="15.75" hidden="false" customHeight="false" outlineLevel="0" collapsed="false">
      <c r="A633" s="278"/>
      <c r="B633" s="276"/>
      <c r="C633" s="169"/>
      <c r="D633" s="169"/>
      <c r="E633" s="277"/>
    </row>
    <row r="634" customFormat="false" ht="15.75" hidden="false" customHeight="false" outlineLevel="0" collapsed="false">
      <c r="A634" s="278"/>
      <c r="B634" s="276"/>
      <c r="C634" s="169"/>
      <c r="D634" s="169"/>
      <c r="E634" s="277"/>
    </row>
    <row r="635" customFormat="false" ht="15.75" hidden="false" customHeight="false" outlineLevel="0" collapsed="false">
      <c r="A635" s="278"/>
      <c r="B635" s="276"/>
      <c r="C635" s="169"/>
      <c r="D635" s="169"/>
      <c r="E635" s="277"/>
    </row>
    <row r="636" customFormat="false" ht="15.75" hidden="false" customHeight="false" outlineLevel="0" collapsed="false">
      <c r="A636" s="278"/>
      <c r="B636" s="276"/>
      <c r="C636" s="169"/>
      <c r="D636" s="169"/>
      <c r="E636" s="277"/>
    </row>
    <row r="637" customFormat="false" ht="15.75" hidden="false" customHeight="false" outlineLevel="0" collapsed="false">
      <c r="A637" s="278"/>
      <c r="B637" s="276"/>
      <c r="C637" s="169"/>
      <c r="D637" s="169"/>
      <c r="E637" s="277"/>
    </row>
    <row r="638" customFormat="false" ht="15.75" hidden="false" customHeight="false" outlineLevel="0" collapsed="false">
      <c r="A638" s="278"/>
      <c r="B638" s="276"/>
      <c r="C638" s="169"/>
      <c r="D638" s="169"/>
      <c r="E638" s="277"/>
    </row>
    <row r="639" customFormat="false" ht="15.75" hidden="false" customHeight="false" outlineLevel="0" collapsed="false">
      <c r="A639" s="278"/>
      <c r="B639" s="276"/>
      <c r="C639" s="169"/>
      <c r="D639" s="169"/>
      <c r="E639" s="277"/>
    </row>
    <row r="640" customFormat="false" ht="15.75" hidden="false" customHeight="false" outlineLevel="0" collapsed="false">
      <c r="A640" s="278"/>
      <c r="B640" s="276"/>
      <c r="C640" s="169"/>
      <c r="D640" s="169"/>
      <c r="E640" s="277"/>
    </row>
    <row r="641" customFormat="false" ht="15.75" hidden="false" customHeight="false" outlineLevel="0" collapsed="false">
      <c r="A641" s="278"/>
      <c r="B641" s="276"/>
      <c r="C641" s="169"/>
      <c r="D641" s="169"/>
      <c r="E641" s="277"/>
    </row>
    <row r="642" customFormat="false" ht="15.75" hidden="false" customHeight="false" outlineLevel="0" collapsed="false">
      <c r="A642" s="278"/>
      <c r="B642" s="276"/>
      <c r="C642" s="169"/>
      <c r="D642" s="169"/>
      <c r="E642" s="277"/>
    </row>
    <row r="643" customFormat="false" ht="15.75" hidden="false" customHeight="false" outlineLevel="0" collapsed="false">
      <c r="A643" s="278"/>
      <c r="B643" s="276"/>
      <c r="C643" s="169"/>
      <c r="D643" s="169"/>
      <c r="E643" s="277"/>
    </row>
    <row r="644" customFormat="false" ht="15.75" hidden="false" customHeight="false" outlineLevel="0" collapsed="false">
      <c r="A644" s="278"/>
      <c r="B644" s="276"/>
      <c r="C644" s="169"/>
      <c r="D644" s="169"/>
      <c r="E644" s="277"/>
    </row>
    <row r="645" customFormat="false" ht="15.75" hidden="false" customHeight="false" outlineLevel="0" collapsed="false">
      <c r="A645" s="278"/>
      <c r="B645" s="276"/>
      <c r="C645" s="169"/>
      <c r="D645" s="169"/>
      <c r="E645" s="277"/>
    </row>
    <row r="646" customFormat="false" ht="15.75" hidden="false" customHeight="false" outlineLevel="0" collapsed="false">
      <c r="A646" s="278"/>
      <c r="B646" s="276"/>
      <c r="C646" s="169"/>
      <c r="D646" s="169"/>
      <c r="E646" s="277"/>
    </row>
    <row r="647" customFormat="false" ht="15.75" hidden="false" customHeight="false" outlineLevel="0" collapsed="false">
      <c r="A647" s="278"/>
      <c r="B647" s="276"/>
      <c r="C647" s="169"/>
      <c r="D647" s="169"/>
      <c r="E647" s="277"/>
    </row>
    <row r="648" customFormat="false" ht="15.75" hidden="false" customHeight="false" outlineLevel="0" collapsed="false">
      <c r="A648" s="278"/>
      <c r="B648" s="276"/>
      <c r="C648" s="169"/>
      <c r="D648" s="169"/>
      <c r="E648" s="277"/>
    </row>
    <row r="649" customFormat="false" ht="15.75" hidden="false" customHeight="false" outlineLevel="0" collapsed="false">
      <c r="A649" s="278"/>
      <c r="B649" s="276"/>
      <c r="C649" s="169"/>
      <c r="D649" s="169"/>
      <c r="E649" s="277"/>
    </row>
    <row r="650" customFormat="false" ht="15.75" hidden="false" customHeight="false" outlineLevel="0" collapsed="false">
      <c r="A650" s="278"/>
      <c r="B650" s="276"/>
      <c r="C650" s="169"/>
      <c r="D650" s="169"/>
      <c r="E650" s="277"/>
    </row>
    <row r="651" customFormat="false" ht="15.75" hidden="false" customHeight="false" outlineLevel="0" collapsed="false">
      <c r="A651" s="278"/>
      <c r="B651" s="276"/>
      <c r="C651" s="169"/>
      <c r="D651" s="169"/>
      <c r="E651" s="277"/>
    </row>
    <row r="652" customFormat="false" ht="15.75" hidden="false" customHeight="false" outlineLevel="0" collapsed="false">
      <c r="A652" s="278"/>
      <c r="B652" s="276"/>
      <c r="C652" s="169"/>
      <c r="D652" s="169"/>
      <c r="E652" s="277"/>
    </row>
    <row r="653" customFormat="false" ht="15.75" hidden="false" customHeight="false" outlineLevel="0" collapsed="false">
      <c r="A653" s="278"/>
      <c r="B653" s="276"/>
      <c r="C653" s="169"/>
      <c r="D653" s="169"/>
      <c r="E653" s="277"/>
    </row>
    <row r="654" customFormat="false" ht="15.75" hidden="false" customHeight="false" outlineLevel="0" collapsed="false">
      <c r="A654" s="278"/>
      <c r="B654" s="276"/>
      <c r="C654" s="169"/>
      <c r="D654" s="169"/>
      <c r="E654" s="277"/>
    </row>
    <row r="655" customFormat="false" ht="15.75" hidden="false" customHeight="false" outlineLevel="0" collapsed="false">
      <c r="A655" s="278"/>
      <c r="B655" s="276"/>
      <c r="C655" s="169"/>
      <c r="D655" s="169"/>
      <c r="E655" s="277"/>
    </row>
    <row r="656" customFormat="false" ht="15.75" hidden="false" customHeight="false" outlineLevel="0" collapsed="false">
      <c r="A656" s="278"/>
      <c r="B656" s="276"/>
      <c r="C656" s="169"/>
      <c r="D656" s="169"/>
      <c r="E656" s="277"/>
    </row>
    <row r="657" customFormat="false" ht="15.75" hidden="false" customHeight="false" outlineLevel="0" collapsed="false">
      <c r="A657" s="278"/>
      <c r="B657" s="276"/>
      <c r="C657" s="169"/>
      <c r="D657" s="169"/>
      <c r="E657" s="277"/>
    </row>
    <row r="658" customFormat="false" ht="15.75" hidden="false" customHeight="false" outlineLevel="0" collapsed="false">
      <c r="A658" s="278"/>
      <c r="B658" s="276"/>
      <c r="C658" s="169"/>
      <c r="D658" s="169"/>
      <c r="E658" s="277"/>
    </row>
    <row r="659" customFormat="false" ht="15.75" hidden="false" customHeight="false" outlineLevel="0" collapsed="false">
      <c r="A659" s="278"/>
      <c r="B659" s="276"/>
      <c r="C659" s="169"/>
      <c r="D659" s="169"/>
      <c r="E659" s="277"/>
    </row>
    <row r="660" customFormat="false" ht="15.75" hidden="false" customHeight="false" outlineLevel="0" collapsed="false">
      <c r="A660" s="278"/>
      <c r="B660" s="276"/>
      <c r="C660" s="169"/>
      <c r="D660" s="169"/>
      <c r="E660" s="277"/>
    </row>
    <row r="661" customFormat="false" ht="15.75" hidden="false" customHeight="false" outlineLevel="0" collapsed="false">
      <c r="A661" s="278"/>
      <c r="B661" s="276"/>
      <c r="C661" s="169"/>
      <c r="D661" s="169"/>
      <c r="E661" s="277"/>
    </row>
    <row r="662" customFormat="false" ht="15.75" hidden="false" customHeight="false" outlineLevel="0" collapsed="false">
      <c r="A662" s="278"/>
      <c r="B662" s="276"/>
      <c r="C662" s="169"/>
      <c r="D662" s="169"/>
      <c r="E662" s="277"/>
    </row>
    <row r="663" customFormat="false" ht="15.75" hidden="false" customHeight="false" outlineLevel="0" collapsed="false">
      <c r="A663" s="278"/>
      <c r="B663" s="276"/>
      <c r="C663" s="169"/>
      <c r="D663" s="169"/>
      <c r="E663" s="277"/>
    </row>
    <row r="664" customFormat="false" ht="15.75" hidden="false" customHeight="false" outlineLevel="0" collapsed="false">
      <c r="A664" s="278"/>
      <c r="B664" s="276"/>
      <c r="C664" s="169"/>
      <c r="D664" s="169"/>
      <c r="E664" s="277"/>
    </row>
    <row r="665" customFormat="false" ht="15.75" hidden="false" customHeight="false" outlineLevel="0" collapsed="false">
      <c r="A665" s="278"/>
      <c r="B665" s="276"/>
      <c r="C665" s="169"/>
      <c r="D665" s="169"/>
      <c r="E665" s="277"/>
    </row>
    <row r="666" customFormat="false" ht="15.75" hidden="false" customHeight="false" outlineLevel="0" collapsed="false">
      <c r="A666" s="278"/>
      <c r="B666" s="276"/>
      <c r="C666" s="169"/>
      <c r="D666" s="169"/>
      <c r="E666" s="277"/>
    </row>
    <row r="667" customFormat="false" ht="15.75" hidden="false" customHeight="false" outlineLevel="0" collapsed="false">
      <c r="A667" s="278"/>
      <c r="B667" s="276"/>
      <c r="C667" s="169"/>
      <c r="D667" s="169"/>
      <c r="E667" s="277"/>
    </row>
    <row r="668" customFormat="false" ht="15.75" hidden="false" customHeight="false" outlineLevel="0" collapsed="false">
      <c r="A668" s="278"/>
      <c r="B668" s="276"/>
      <c r="C668" s="169"/>
      <c r="D668" s="169"/>
      <c r="E668" s="277"/>
    </row>
    <row r="669" customFormat="false" ht="15.75" hidden="false" customHeight="false" outlineLevel="0" collapsed="false">
      <c r="A669" s="278"/>
      <c r="B669" s="276"/>
      <c r="C669" s="169"/>
      <c r="D669" s="169"/>
      <c r="E669" s="277"/>
    </row>
    <row r="670" customFormat="false" ht="15.75" hidden="false" customHeight="false" outlineLevel="0" collapsed="false">
      <c r="A670" s="278"/>
      <c r="B670" s="276"/>
      <c r="C670" s="169"/>
      <c r="D670" s="169"/>
      <c r="E670" s="277"/>
    </row>
    <row r="671" customFormat="false" ht="15.75" hidden="false" customHeight="false" outlineLevel="0" collapsed="false">
      <c r="A671" s="278"/>
      <c r="B671" s="276"/>
      <c r="C671" s="169"/>
      <c r="D671" s="169"/>
      <c r="E671" s="277"/>
    </row>
    <row r="672" customFormat="false" ht="15.75" hidden="false" customHeight="false" outlineLevel="0" collapsed="false">
      <c r="A672" s="278"/>
      <c r="B672" s="276"/>
      <c r="C672" s="169"/>
      <c r="D672" s="169"/>
      <c r="E672" s="277"/>
    </row>
    <row r="673" customFormat="false" ht="15.75" hidden="false" customHeight="false" outlineLevel="0" collapsed="false">
      <c r="A673" s="278"/>
      <c r="B673" s="276"/>
      <c r="C673" s="169"/>
      <c r="D673" s="169"/>
      <c r="E673" s="277"/>
    </row>
    <row r="674" customFormat="false" ht="15.75" hidden="false" customHeight="false" outlineLevel="0" collapsed="false">
      <c r="A674" s="278"/>
      <c r="B674" s="276"/>
      <c r="C674" s="169"/>
      <c r="D674" s="169"/>
      <c r="E674" s="277"/>
    </row>
    <row r="675" customFormat="false" ht="15.75" hidden="false" customHeight="false" outlineLevel="0" collapsed="false">
      <c r="A675" s="278"/>
      <c r="B675" s="276"/>
      <c r="C675" s="169"/>
      <c r="D675" s="169"/>
      <c r="E675" s="277"/>
    </row>
    <row r="676" customFormat="false" ht="15.75" hidden="false" customHeight="false" outlineLevel="0" collapsed="false">
      <c r="A676" s="278"/>
      <c r="B676" s="276"/>
      <c r="C676" s="169"/>
      <c r="D676" s="169"/>
      <c r="E676" s="277"/>
    </row>
    <row r="677" customFormat="false" ht="15.75" hidden="false" customHeight="false" outlineLevel="0" collapsed="false">
      <c r="A677" s="278"/>
      <c r="B677" s="276"/>
      <c r="C677" s="169"/>
      <c r="D677" s="169"/>
      <c r="E677" s="277"/>
    </row>
    <row r="678" customFormat="false" ht="15.75" hidden="false" customHeight="false" outlineLevel="0" collapsed="false">
      <c r="A678" s="278"/>
      <c r="B678" s="276"/>
      <c r="C678" s="169"/>
      <c r="D678" s="169"/>
      <c r="E678" s="277"/>
    </row>
    <row r="679" customFormat="false" ht="15.75" hidden="false" customHeight="false" outlineLevel="0" collapsed="false">
      <c r="A679" s="278"/>
      <c r="B679" s="276"/>
      <c r="C679" s="169"/>
      <c r="D679" s="169"/>
      <c r="E679" s="277"/>
    </row>
    <row r="680" customFormat="false" ht="15.75" hidden="false" customHeight="false" outlineLevel="0" collapsed="false">
      <c r="A680" s="278"/>
      <c r="B680" s="276"/>
      <c r="C680" s="169"/>
      <c r="D680" s="169"/>
      <c r="E680" s="277"/>
    </row>
    <row r="681" customFormat="false" ht="15.75" hidden="false" customHeight="false" outlineLevel="0" collapsed="false">
      <c r="A681" s="278"/>
      <c r="B681" s="276"/>
      <c r="C681" s="169"/>
      <c r="D681" s="169"/>
      <c r="E681" s="277"/>
    </row>
    <row r="682" customFormat="false" ht="15.75" hidden="false" customHeight="false" outlineLevel="0" collapsed="false">
      <c r="A682" s="278"/>
      <c r="B682" s="276"/>
      <c r="C682" s="169"/>
      <c r="D682" s="169"/>
      <c r="E682" s="277"/>
    </row>
    <row r="683" customFormat="false" ht="15.75" hidden="false" customHeight="false" outlineLevel="0" collapsed="false">
      <c r="A683" s="278"/>
      <c r="B683" s="276"/>
      <c r="C683" s="169"/>
      <c r="D683" s="169"/>
      <c r="E683" s="277"/>
    </row>
    <row r="684" customFormat="false" ht="15.75" hidden="false" customHeight="false" outlineLevel="0" collapsed="false">
      <c r="A684" s="278"/>
      <c r="B684" s="276"/>
      <c r="C684" s="169"/>
      <c r="D684" s="169"/>
      <c r="E684" s="277"/>
    </row>
    <row r="685" customFormat="false" ht="15.75" hidden="false" customHeight="false" outlineLevel="0" collapsed="false">
      <c r="A685" s="278"/>
      <c r="B685" s="276"/>
      <c r="C685" s="169"/>
      <c r="D685" s="169"/>
      <c r="E685" s="277"/>
    </row>
    <row r="686" customFormat="false" ht="15.75" hidden="false" customHeight="false" outlineLevel="0" collapsed="false">
      <c r="A686" s="278"/>
      <c r="B686" s="276"/>
      <c r="C686" s="169"/>
      <c r="D686" s="169"/>
      <c r="E686" s="277"/>
    </row>
    <row r="687" customFormat="false" ht="15.75" hidden="false" customHeight="false" outlineLevel="0" collapsed="false">
      <c r="A687" s="278"/>
      <c r="B687" s="276"/>
      <c r="C687" s="169"/>
      <c r="D687" s="169"/>
      <c r="E687" s="277"/>
    </row>
    <row r="688" customFormat="false" ht="15.75" hidden="false" customHeight="false" outlineLevel="0" collapsed="false">
      <c r="A688" s="278"/>
      <c r="B688" s="276"/>
      <c r="C688" s="169"/>
      <c r="D688" s="169"/>
      <c r="E688" s="277"/>
    </row>
    <row r="689" customFormat="false" ht="15.75" hidden="false" customHeight="false" outlineLevel="0" collapsed="false">
      <c r="A689" s="278"/>
      <c r="B689" s="276"/>
      <c r="C689" s="169"/>
      <c r="D689" s="169"/>
      <c r="E689" s="277"/>
    </row>
    <row r="690" customFormat="false" ht="15.75" hidden="false" customHeight="false" outlineLevel="0" collapsed="false">
      <c r="A690" s="278"/>
      <c r="B690" s="276"/>
      <c r="C690" s="169"/>
      <c r="D690" s="169"/>
      <c r="E690" s="277"/>
    </row>
    <row r="691" customFormat="false" ht="15.75" hidden="false" customHeight="false" outlineLevel="0" collapsed="false">
      <c r="A691" s="278"/>
      <c r="B691" s="276"/>
      <c r="C691" s="169"/>
      <c r="D691" s="169"/>
      <c r="E691" s="277"/>
    </row>
    <row r="692" customFormat="false" ht="15.75" hidden="false" customHeight="false" outlineLevel="0" collapsed="false">
      <c r="A692" s="278"/>
      <c r="B692" s="276"/>
      <c r="C692" s="169"/>
      <c r="D692" s="169"/>
      <c r="E692" s="277"/>
    </row>
    <row r="693" customFormat="false" ht="15.75" hidden="false" customHeight="false" outlineLevel="0" collapsed="false">
      <c r="A693" s="278"/>
      <c r="B693" s="276"/>
      <c r="C693" s="169"/>
      <c r="D693" s="169"/>
      <c r="E693" s="277"/>
    </row>
    <row r="694" customFormat="false" ht="15.75" hidden="false" customHeight="false" outlineLevel="0" collapsed="false">
      <c r="A694" s="278"/>
      <c r="B694" s="276"/>
      <c r="C694" s="169"/>
      <c r="D694" s="169"/>
      <c r="E694" s="277"/>
    </row>
    <row r="695" customFormat="false" ht="15.75" hidden="false" customHeight="false" outlineLevel="0" collapsed="false">
      <c r="A695" s="278"/>
      <c r="B695" s="276"/>
      <c r="C695" s="169"/>
      <c r="D695" s="169"/>
      <c r="E695" s="277"/>
    </row>
    <row r="696" customFormat="false" ht="15.75" hidden="false" customHeight="false" outlineLevel="0" collapsed="false">
      <c r="A696" s="278"/>
      <c r="B696" s="276"/>
      <c r="C696" s="169"/>
      <c r="D696" s="169"/>
      <c r="E696" s="277"/>
    </row>
    <row r="697" customFormat="false" ht="15.75" hidden="false" customHeight="false" outlineLevel="0" collapsed="false">
      <c r="A697" s="278"/>
      <c r="B697" s="276"/>
      <c r="C697" s="169"/>
      <c r="D697" s="169"/>
      <c r="E697" s="277"/>
    </row>
    <row r="698" customFormat="false" ht="15.75" hidden="false" customHeight="false" outlineLevel="0" collapsed="false">
      <c r="A698" s="278"/>
      <c r="B698" s="276"/>
      <c r="C698" s="169"/>
      <c r="D698" s="169"/>
      <c r="E698" s="277"/>
    </row>
    <row r="699" customFormat="false" ht="15.75" hidden="false" customHeight="false" outlineLevel="0" collapsed="false">
      <c r="A699" s="278"/>
      <c r="B699" s="276"/>
      <c r="C699" s="169"/>
      <c r="D699" s="169"/>
      <c r="E699" s="277"/>
    </row>
    <row r="700" customFormat="false" ht="15.75" hidden="false" customHeight="false" outlineLevel="0" collapsed="false">
      <c r="A700" s="278"/>
      <c r="B700" s="276"/>
      <c r="C700" s="169"/>
      <c r="D700" s="169"/>
      <c r="E700" s="277"/>
    </row>
    <row r="701" customFormat="false" ht="15.75" hidden="false" customHeight="false" outlineLevel="0" collapsed="false">
      <c r="A701" s="278"/>
      <c r="B701" s="276"/>
      <c r="C701" s="169"/>
      <c r="D701" s="169"/>
      <c r="E701" s="277"/>
    </row>
    <row r="702" customFormat="false" ht="15.75" hidden="false" customHeight="false" outlineLevel="0" collapsed="false">
      <c r="A702" s="278"/>
      <c r="B702" s="276"/>
      <c r="C702" s="169"/>
      <c r="D702" s="169"/>
      <c r="E702" s="277"/>
    </row>
    <row r="703" customFormat="false" ht="15.75" hidden="false" customHeight="false" outlineLevel="0" collapsed="false">
      <c r="A703" s="278"/>
      <c r="B703" s="276"/>
      <c r="C703" s="169"/>
      <c r="D703" s="169"/>
      <c r="E703" s="277"/>
    </row>
    <row r="704" customFormat="false" ht="15.75" hidden="false" customHeight="false" outlineLevel="0" collapsed="false">
      <c r="A704" s="278"/>
      <c r="B704" s="276"/>
      <c r="C704" s="169"/>
      <c r="D704" s="169"/>
      <c r="E704" s="277"/>
    </row>
    <row r="705" customFormat="false" ht="15.75" hidden="false" customHeight="false" outlineLevel="0" collapsed="false">
      <c r="A705" s="278"/>
      <c r="B705" s="276"/>
      <c r="C705" s="169"/>
      <c r="D705" s="169"/>
      <c r="E705" s="277"/>
    </row>
    <row r="706" customFormat="false" ht="15.75" hidden="false" customHeight="false" outlineLevel="0" collapsed="false">
      <c r="A706" s="278"/>
      <c r="B706" s="276"/>
      <c r="C706" s="169"/>
      <c r="D706" s="169"/>
      <c r="E706" s="277"/>
    </row>
    <row r="707" customFormat="false" ht="15.75" hidden="false" customHeight="false" outlineLevel="0" collapsed="false">
      <c r="A707" s="278"/>
      <c r="B707" s="276"/>
      <c r="C707" s="169"/>
      <c r="D707" s="169"/>
      <c r="E707" s="277"/>
    </row>
    <row r="708" customFormat="false" ht="15.75" hidden="false" customHeight="false" outlineLevel="0" collapsed="false">
      <c r="A708" s="278"/>
      <c r="B708" s="276"/>
      <c r="C708" s="169"/>
      <c r="D708" s="169"/>
      <c r="E708" s="277"/>
    </row>
    <row r="709" customFormat="false" ht="15.75" hidden="false" customHeight="false" outlineLevel="0" collapsed="false">
      <c r="A709" s="278"/>
      <c r="B709" s="276"/>
      <c r="C709" s="169"/>
      <c r="D709" s="169"/>
      <c r="E709" s="277"/>
    </row>
    <row r="710" customFormat="false" ht="15.75" hidden="false" customHeight="false" outlineLevel="0" collapsed="false">
      <c r="A710" s="278"/>
      <c r="B710" s="276"/>
      <c r="C710" s="169"/>
      <c r="D710" s="169"/>
      <c r="E710" s="277"/>
    </row>
    <row r="711" customFormat="false" ht="15.75" hidden="false" customHeight="false" outlineLevel="0" collapsed="false">
      <c r="A711" s="278"/>
      <c r="B711" s="276"/>
      <c r="C711" s="169"/>
      <c r="D711" s="169"/>
      <c r="E711" s="277"/>
    </row>
    <row r="712" customFormat="false" ht="15.75" hidden="false" customHeight="false" outlineLevel="0" collapsed="false">
      <c r="A712" s="278"/>
      <c r="B712" s="276"/>
      <c r="C712" s="169"/>
      <c r="D712" s="169"/>
      <c r="E712" s="277"/>
    </row>
    <row r="713" customFormat="false" ht="15.75" hidden="false" customHeight="false" outlineLevel="0" collapsed="false">
      <c r="A713" s="278"/>
      <c r="B713" s="276"/>
      <c r="C713" s="169"/>
      <c r="D713" s="169"/>
      <c r="E713" s="277"/>
    </row>
    <row r="714" customFormat="false" ht="15.75" hidden="false" customHeight="false" outlineLevel="0" collapsed="false">
      <c r="A714" s="278"/>
      <c r="B714" s="276"/>
      <c r="C714" s="169"/>
      <c r="D714" s="169"/>
      <c r="E714" s="277"/>
    </row>
    <row r="715" customFormat="false" ht="15.75" hidden="false" customHeight="false" outlineLevel="0" collapsed="false">
      <c r="A715" s="278"/>
      <c r="B715" s="276"/>
      <c r="C715" s="169"/>
      <c r="D715" s="169"/>
      <c r="E715" s="277"/>
    </row>
    <row r="716" customFormat="false" ht="15.75" hidden="false" customHeight="false" outlineLevel="0" collapsed="false">
      <c r="A716" s="278"/>
      <c r="B716" s="276"/>
      <c r="C716" s="169"/>
      <c r="D716" s="169"/>
      <c r="E716" s="277"/>
    </row>
    <row r="717" customFormat="false" ht="15.75" hidden="false" customHeight="false" outlineLevel="0" collapsed="false">
      <c r="A717" s="278"/>
      <c r="B717" s="276"/>
      <c r="C717" s="169"/>
      <c r="D717" s="169"/>
      <c r="E717" s="277"/>
    </row>
    <row r="718" customFormat="false" ht="15.75" hidden="false" customHeight="false" outlineLevel="0" collapsed="false">
      <c r="A718" s="278"/>
      <c r="B718" s="276"/>
      <c r="C718" s="169"/>
      <c r="D718" s="169"/>
      <c r="E718" s="277"/>
    </row>
    <row r="719" customFormat="false" ht="15.75" hidden="false" customHeight="false" outlineLevel="0" collapsed="false">
      <c r="A719" s="278"/>
      <c r="B719" s="276"/>
      <c r="C719" s="169"/>
      <c r="D719" s="169"/>
      <c r="E719" s="277"/>
    </row>
    <row r="720" customFormat="false" ht="15.75" hidden="false" customHeight="false" outlineLevel="0" collapsed="false">
      <c r="A720" s="278"/>
      <c r="B720" s="276"/>
      <c r="C720" s="169"/>
      <c r="D720" s="169"/>
      <c r="E720" s="277"/>
    </row>
    <row r="721" customFormat="false" ht="15.75" hidden="false" customHeight="false" outlineLevel="0" collapsed="false">
      <c r="A721" s="278"/>
      <c r="B721" s="276"/>
      <c r="C721" s="169"/>
      <c r="D721" s="169"/>
      <c r="E721" s="277"/>
    </row>
    <row r="722" customFormat="false" ht="15.75" hidden="false" customHeight="false" outlineLevel="0" collapsed="false">
      <c r="A722" s="278"/>
      <c r="B722" s="276"/>
      <c r="C722" s="169"/>
      <c r="D722" s="169"/>
      <c r="E722" s="277"/>
    </row>
    <row r="723" customFormat="false" ht="15.75" hidden="false" customHeight="false" outlineLevel="0" collapsed="false">
      <c r="A723" s="278"/>
      <c r="B723" s="276"/>
      <c r="C723" s="169"/>
      <c r="D723" s="169"/>
      <c r="E723" s="277"/>
    </row>
    <row r="724" customFormat="false" ht="15.75" hidden="false" customHeight="false" outlineLevel="0" collapsed="false">
      <c r="A724" s="278"/>
      <c r="B724" s="276"/>
      <c r="C724" s="169"/>
      <c r="D724" s="169"/>
      <c r="E724" s="277"/>
    </row>
    <row r="725" customFormat="false" ht="15.75" hidden="false" customHeight="false" outlineLevel="0" collapsed="false">
      <c r="A725" s="278"/>
      <c r="B725" s="276"/>
      <c r="C725" s="169"/>
      <c r="D725" s="169"/>
      <c r="E725" s="277"/>
    </row>
    <row r="726" customFormat="false" ht="15.75" hidden="false" customHeight="false" outlineLevel="0" collapsed="false">
      <c r="A726" s="278"/>
      <c r="B726" s="276"/>
      <c r="C726" s="169"/>
      <c r="D726" s="169"/>
      <c r="E726" s="277"/>
    </row>
    <row r="727" customFormat="false" ht="15.75" hidden="false" customHeight="false" outlineLevel="0" collapsed="false">
      <c r="A727" s="278"/>
      <c r="B727" s="276"/>
      <c r="C727" s="169"/>
      <c r="D727" s="169"/>
      <c r="E727" s="277"/>
    </row>
    <row r="728" customFormat="false" ht="15.75" hidden="false" customHeight="false" outlineLevel="0" collapsed="false">
      <c r="A728" s="278"/>
      <c r="B728" s="276"/>
      <c r="C728" s="169"/>
      <c r="D728" s="169"/>
      <c r="E728" s="277"/>
    </row>
    <row r="729" customFormat="false" ht="15.75" hidden="false" customHeight="false" outlineLevel="0" collapsed="false">
      <c r="A729" s="278"/>
      <c r="B729" s="276"/>
      <c r="C729" s="169"/>
      <c r="D729" s="169"/>
      <c r="E729" s="277"/>
    </row>
    <row r="730" customFormat="false" ht="15.75" hidden="false" customHeight="false" outlineLevel="0" collapsed="false">
      <c r="A730" s="278"/>
      <c r="B730" s="276"/>
      <c r="C730" s="169"/>
      <c r="D730" s="169"/>
      <c r="E730" s="277"/>
    </row>
    <row r="731" customFormat="false" ht="15.75" hidden="false" customHeight="false" outlineLevel="0" collapsed="false">
      <c r="A731" s="278"/>
      <c r="B731" s="276"/>
      <c r="C731" s="169"/>
      <c r="D731" s="169"/>
      <c r="E731" s="277"/>
    </row>
    <row r="732" customFormat="false" ht="15.75" hidden="false" customHeight="false" outlineLevel="0" collapsed="false">
      <c r="A732" s="278"/>
      <c r="B732" s="276"/>
      <c r="C732" s="169"/>
      <c r="D732" s="169"/>
      <c r="E732" s="277"/>
    </row>
    <row r="733" customFormat="false" ht="15.75" hidden="false" customHeight="false" outlineLevel="0" collapsed="false">
      <c r="A733" s="278"/>
      <c r="B733" s="276"/>
      <c r="C733" s="169"/>
      <c r="D733" s="169"/>
      <c r="E733" s="277"/>
    </row>
    <row r="734" customFormat="false" ht="15.75" hidden="false" customHeight="false" outlineLevel="0" collapsed="false">
      <c r="A734" s="278"/>
      <c r="B734" s="276"/>
      <c r="C734" s="169"/>
      <c r="D734" s="169"/>
      <c r="E734" s="277"/>
    </row>
    <row r="735" customFormat="false" ht="15.75" hidden="false" customHeight="false" outlineLevel="0" collapsed="false">
      <c r="A735" s="278"/>
      <c r="B735" s="276"/>
      <c r="C735" s="169"/>
      <c r="D735" s="169"/>
      <c r="E735" s="277"/>
    </row>
    <row r="736" customFormat="false" ht="15.75" hidden="false" customHeight="false" outlineLevel="0" collapsed="false">
      <c r="A736" s="278"/>
      <c r="B736" s="276"/>
      <c r="C736" s="169"/>
      <c r="D736" s="169"/>
      <c r="E736" s="277"/>
    </row>
    <row r="737" customFormat="false" ht="15.75" hidden="false" customHeight="false" outlineLevel="0" collapsed="false">
      <c r="A737" s="278"/>
      <c r="B737" s="276"/>
      <c r="C737" s="169"/>
      <c r="D737" s="169"/>
      <c r="E737" s="277"/>
    </row>
    <row r="738" customFormat="false" ht="15.75" hidden="false" customHeight="false" outlineLevel="0" collapsed="false">
      <c r="A738" s="278"/>
      <c r="B738" s="276"/>
      <c r="C738" s="169"/>
      <c r="D738" s="169"/>
      <c r="E738" s="277"/>
    </row>
    <row r="739" customFormat="false" ht="15.75" hidden="false" customHeight="false" outlineLevel="0" collapsed="false">
      <c r="A739" s="278"/>
      <c r="B739" s="276"/>
      <c r="C739" s="169"/>
      <c r="D739" s="169"/>
      <c r="E739" s="277"/>
    </row>
    <row r="740" customFormat="false" ht="15.75" hidden="false" customHeight="false" outlineLevel="0" collapsed="false">
      <c r="A740" s="278"/>
      <c r="B740" s="276"/>
      <c r="C740" s="169"/>
      <c r="D740" s="169"/>
      <c r="E740" s="277"/>
    </row>
    <row r="741" customFormat="false" ht="15.75" hidden="false" customHeight="false" outlineLevel="0" collapsed="false">
      <c r="A741" s="278"/>
      <c r="B741" s="276"/>
      <c r="C741" s="169"/>
      <c r="D741" s="169"/>
      <c r="E741" s="277"/>
    </row>
    <row r="742" customFormat="false" ht="15.75" hidden="false" customHeight="false" outlineLevel="0" collapsed="false">
      <c r="A742" s="278"/>
      <c r="B742" s="276"/>
      <c r="C742" s="169"/>
      <c r="D742" s="169"/>
      <c r="E742" s="277"/>
    </row>
    <row r="743" customFormat="false" ht="15.75" hidden="false" customHeight="false" outlineLevel="0" collapsed="false">
      <c r="A743" s="278"/>
      <c r="B743" s="276"/>
      <c r="C743" s="169"/>
      <c r="D743" s="169"/>
      <c r="E743" s="277"/>
    </row>
    <row r="744" customFormat="false" ht="15.75" hidden="false" customHeight="false" outlineLevel="0" collapsed="false">
      <c r="A744" s="278"/>
      <c r="B744" s="276"/>
      <c r="C744" s="169"/>
      <c r="D744" s="169"/>
      <c r="E744" s="277"/>
    </row>
    <row r="745" customFormat="false" ht="15.75" hidden="false" customHeight="false" outlineLevel="0" collapsed="false">
      <c r="A745" s="278"/>
      <c r="B745" s="276"/>
      <c r="C745" s="169"/>
      <c r="D745" s="169"/>
      <c r="E745" s="277"/>
    </row>
    <row r="746" customFormat="false" ht="15.75" hidden="false" customHeight="false" outlineLevel="0" collapsed="false">
      <c r="A746" s="278"/>
      <c r="B746" s="276"/>
      <c r="C746" s="169"/>
      <c r="D746" s="169"/>
      <c r="E746" s="277"/>
    </row>
    <row r="747" customFormat="false" ht="15.75" hidden="false" customHeight="false" outlineLevel="0" collapsed="false">
      <c r="A747" s="278"/>
      <c r="B747" s="276"/>
      <c r="C747" s="169"/>
      <c r="D747" s="169"/>
      <c r="E747" s="277"/>
    </row>
    <row r="748" customFormat="false" ht="15.75" hidden="false" customHeight="false" outlineLevel="0" collapsed="false">
      <c r="A748" s="278"/>
      <c r="B748" s="276"/>
      <c r="C748" s="169"/>
      <c r="D748" s="169"/>
      <c r="E748" s="277"/>
    </row>
    <row r="749" customFormat="false" ht="15.75" hidden="false" customHeight="false" outlineLevel="0" collapsed="false">
      <c r="A749" s="278"/>
      <c r="B749" s="276"/>
      <c r="C749" s="169"/>
      <c r="D749" s="169"/>
      <c r="E749" s="277"/>
    </row>
    <row r="750" customFormat="false" ht="15.75" hidden="false" customHeight="false" outlineLevel="0" collapsed="false">
      <c r="A750" s="278"/>
      <c r="B750" s="276"/>
      <c r="C750" s="169"/>
      <c r="D750" s="169"/>
      <c r="E750" s="277"/>
    </row>
    <row r="751" customFormat="false" ht="15.75" hidden="false" customHeight="false" outlineLevel="0" collapsed="false">
      <c r="A751" s="278"/>
      <c r="B751" s="276"/>
      <c r="C751" s="169"/>
      <c r="D751" s="169"/>
      <c r="E751" s="277"/>
    </row>
    <row r="752" customFormat="false" ht="15.75" hidden="false" customHeight="false" outlineLevel="0" collapsed="false">
      <c r="A752" s="278"/>
      <c r="B752" s="276"/>
      <c r="C752" s="169"/>
      <c r="D752" s="169"/>
      <c r="E752" s="277"/>
    </row>
    <row r="753" customFormat="false" ht="15.75" hidden="false" customHeight="false" outlineLevel="0" collapsed="false">
      <c r="A753" s="278"/>
      <c r="B753" s="276"/>
      <c r="C753" s="169"/>
      <c r="D753" s="169"/>
      <c r="E753" s="277"/>
    </row>
    <row r="754" customFormat="false" ht="15.75" hidden="false" customHeight="false" outlineLevel="0" collapsed="false">
      <c r="A754" s="278"/>
      <c r="B754" s="276"/>
      <c r="C754" s="169"/>
      <c r="D754" s="169"/>
      <c r="E754" s="277"/>
    </row>
    <row r="755" customFormat="false" ht="15.75" hidden="false" customHeight="false" outlineLevel="0" collapsed="false">
      <c r="A755" s="278"/>
      <c r="B755" s="276"/>
      <c r="C755" s="169"/>
      <c r="D755" s="169"/>
      <c r="E755" s="277"/>
    </row>
    <row r="756" customFormat="false" ht="15.75" hidden="false" customHeight="false" outlineLevel="0" collapsed="false">
      <c r="A756" s="278"/>
      <c r="B756" s="276"/>
      <c r="C756" s="169"/>
      <c r="D756" s="169"/>
      <c r="E756" s="277"/>
    </row>
    <row r="757" customFormat="false" ht="15.75" hidden="false" customHeight="false" outlineLevel="0" collapsed="false">
      <c r="A757" s="278"/>
      <c r="B757" s="276"/>
      <c r="C757" s="169"/>
      <c r="D757" s="169"/>
      <c r="E757" s="277"/>
    </row>
    <row r="758" customFormat="false" ht="15.75" hidden="false" customHeight="false" outlineLevel="0" collapsed="false">
      <c r="A758" s="278"/>
      <c r="B758" s="276"/>
      <c r="C758" s="169"/>
      <c r="D758" s="169"/>
      <c r="E758" s="277"/>
    </row>
    <row r="759" customFormat="false" ht="15.75" hidden="false" customHeight="false" outlineLevel="0" collapsed="false">
      <c r="A759" s="278"/>
      <c r="B759" s="276"/>
      <c r="C759" s="169"/>
      <c r="D759" s="169"/>
      <c r="E759" s="277"/>
    </row>
    <row r="760" customFormat="false" ht="15.75" hidden="false" customHeight="false" outlineLevel="0" collapsed="false">
      <c r="A760" s="278"/>
      <c r="B760" s="276"/>
      <c r="C760" s="169"/>
      <c r="D760" s="169"/>
      <c r="E760" s="277"/>
    </row>
    <row r="761" customFormat="false" ht="15.75" hidden="false" customHeight="false" outlineLevel="0" collapsed="false">
      <c r="A761" s="278"/>
      <c r="B761" s="276"/>
      <c r="C761" s="169"/>
      <c r="D761" s="169"/>
      <c r="E761" s="277"/>
    </row>
    <row r="762" customFormat="false" ht="15.75" hidden="false" customHeight="false" outlineLevel="0" collapsed="false">
      <c r="A762" s="278"/>
      <c r="B762" s="276"/>
      <c r="C762" s="169"/>
      <c r="D762" s="169"/>
      <c r="E762" s="277"/>
    </row>
    <row r="763" customFormat="false" ht="15.75" hidden="false" customHeight="false" outlineLevel="0" collapsed="false">
      <c r="A763" s="278"/>
      <c r="B763" s="276"/>
      <c r="C763" s="169"/>
      <c r="D763" s="169"/>
      <c r="E763" s="277"/>
    </row>
    <row r="764" customFormat="false" ht="15.75" hidden="false" customHeight="false" outlineLevel="0" collapsed="false">
      <c r="A764" s="278"/>
      <c r="B764" s="276"/>
      <c r="C764" s="169"/>
      <c r="D764" s="169"/>
      <c r="E764" s="277"/>
    </row>
    <row r="765" customFormat="false" ht="15.75" hidden="false" customHeight="false" outlineLevel="0" collapsed="false">
      <c r="A765" s="278"/>
      <c r="B765" s="276"/>
      <c r="C765" s="169"/>
      <c r="D765" s="169"/>
      <c r="E765" s="277"/>
    </row>
    <row r="766" customFormat="false" ht="15.75" hidden="false" customHeight="false" outlineLevel="0" collapsed="false">
      <c r="A766" s="278"/>
      <c r="B766" s="276"/>
      <c r="C766" s="169"/>
      <c r="D766" s="169"/>
      <c r="E766" s="277"/>
    </row>
    <row r="767" customFormat="false" ht="15.75" hidden="false" customHeight="false" outlineLevel="0" collapsed="false">
      <c r="A767" s="278"/>
      <c r="B767" s="276"/>
      <c r="C767" s="169"/>
      <c r="D767" s="169"/>
      <c r="E767" s="277"/>
    </row>
    <row r="768" customFormat="false" ht="15.75" hidden="false" customHeight="false" outlineLevel="0" collapsed="false">
      <c r="A768" s="278"/>
      <c r="B768" s="276"/>
      <c r="C768" s="169"/>
      <c r="D768" s="169"/>
      <c r="E768" s="277"/>
    </row>
    <row r="769" customFormat="false" ht="15.75" hidden="false" customHeight="false" outlineLevel="0" collapsed="false">
      <c r="A769" s="278"/>
      <c r="B769" s="276"/>
      <c r="C769" s="169"/>
      <c r="D769" s="169"/>
      <c r="E769" s="277"/>
    </row>
    <row r="770" customFormat="false" ht="15.75" hidden="false" customHeight="false" outlineLevel="0" collapsed="false">
      <c r="A770" s="278"/>
      <c r="B770" s="276"/>
      <c r="C770" s="169"/>
      <c r="D770" s="169"/>
      <c r="E770" s="277"/>
    </row>
    <row r="771" customFormat="false" ht="15.75" hidden="false" customHeight="false" outlineLevel="0" collapsed="false">
      <c r="A771" s="278"/>
      <c r="B771" s="276"/>
      <c r="C771" s="169"/>
      <c r="D771" s="169"/>
      <c r="E771" s="277"/>
    </row>
    <row r="772" customFormat="false" ht="15.75" hidden="false" customHeight="false" outlineLevel="0" collapsed="false">
      <c r="A772" s="278"/>
      <c r="B772" s="276"/>
      <c r="C772" s="169"/>
      <c r="D772" s="169"/>
      <c r="E772" s="277"/>
    </row>
    <row r="773" customFormat="false" ht="15.75" hidden="false" customHeight="false" outlineLevel="0" collapsed="false">
      <c r="A773" s="278"/>
      <c r="B773" s="276"/>
      <c r="C773" s="169"/>
      <c r="D773" s="169"/>
      <c r="E773" s="277"/>
    </row>
    <row r="774" customFormat="false" ht="15.75" hidden="false" customHeight="false" outlineLevel="0" collapsed="false">
      <c r="A774" s="278"/>
      <c r="B774" s="276"/>
      <c r="C774" s="169"/>
      <c r="D774" s="169"/>
      <c r="E774" s="277"/>
    </row>
    <row r="775" customFormat="false" ht="15.75" hidden="false" customHeight="false" outlineLevel="0" collapsed="false">
      <c r="A775" s="278"/>
      <c r="B775" s="276"/>
      <c r="C775" s="169"/>
      <c r="D775" s="169"/>
      <c r="E775" s="277"/>
    </row>
    <row r="776" customFormat="false" ht="15.75" hidden="false" customHeight="false" outlineLevel="0" collapsed="false">
      <c r="A776" s="278"/>
      <c r="B776" s="276"/>
      <c r="C776" s="169"/>
      <c r="D776" s="169"/>
      <c r="E776" s="277"/>
    </row>
    <row r="777" customFormat="false" ht="15.75" hidden="false" customHeight="false" outlineLevel="0" collapsed="false">
      <c r="A777" s="278"/>
      <c r="B777" s="276"/>
      <c r="C777" s="169"/>
      <c r="D777" s="169"/>
      <c r="E777" s="277"/>
    </row>
    <row r="778" customFormat="false" ht="15.75" hidden="false" customHeight="false" outlineLevel="0" collapsed="false">
      <c r="A778" s="278"/>
      <c r="B778" s="276"/>
      <c r="C778" s="169"/>
      <c r="D778" s="169"/>
      <c r="E778" s="277"/>
    </row>
    <row r="779" customFormat="false" ht="15.75" hidden="false" customHeight="false" outlineLevel="0" collapsed="false">
      <c r="A779" s="278"/>
      <c r="B779" s="276"/>
      <c r="C779" s="169"/>
      <c r="D779" s="169"/>
      <c r="E779" s="277"/>
    </row>
    <row r="780" customFormat="false" ht="15.75" hidden="false" customHeight="false" outlineLevel="0" collapsed="false">
      <c r="A780" s="278"/>
      <c r="B780" s="276"/>
      <c r="C780" s="169"/>
      <c r="D780" s="169"/>
      <c r="E780" s="277"/>
    </row>
    <row r="781" customFormat="false" ht="15.75" hidden="false" customHeight="false" outlineLevel="0" collapsed="false">
      <c r="A781" s="278"/>
      <c r="B781" s="276"/>
      <c r="C781" s="169"/>
      <c r="D781" s="169"/>
      <c r="E781" s="277"/>
    </row>
    <row r="782" customFormat="false" ht="15.75" hidden="false" customHeight="false" outlineLevel="0" collapsed="false">
      <c r="A782" s="278"/>
      <c r="B782" s="276"/>
      <c r="C782" s="169"/>
      <c r="D782" s="169"/>
      <c r="E782" s="277"/>
    </row>
    <row r="783" customFormat="false" ht="15.75" hidden="false" customHeight="false" outlineLevel="0" collapsed="false">
      <c r="A783" s="278"/>
      <c r="B783" s="276"/>
      <c r="C783" s="169"/>
      <c r="D783" s="169"/>
      <c r="E783" s="277"/>
    </row>
    <row r="784" customFormat="false" ht="15.75" hidden="false" customHeight="false" outlineLevel="0" collapsed="false">
      <c r="A784" s="278"/>
      <c r="B784" s="276"/>
      <c r="C784" s="169"/>
      <c r="D784" s="169"/>
      <c r="E784" s="277"/>
    </row>
    <row r="785" customFormat="false" ht="15.75" hidden="false" customHeight="false" outlineLevel="0" collapsed="false">
      <c r="A785" s="278"/>
      <c r="B785" s="276"/>
      <c r="C785" s="169"/>
      <c r="D785" s="169"/>
      <c r="E785" s="277"/>
    </row>
    <row r="786" customFormat="false" ht="15.75" hidden="false" customHeight="false" outlineLevel="0" collapsed="false">
      <c r="A786" s="278"/>
      <c r="B786" s="276"/>
      <c r="C786" s="169"/>
      <c r="D786" s="169"/>
      <c r="E786" s="277"/>
    </row>
    <row r="787" customFormat="false" ht="15.75" hidden="false" customHeight="false" outlineLevel="0" collapsed="false">
      <c r="A787" s="278"/>
      <c r="B787" s="276"/>
      <c r="C787" s="169"/>
      <c r="D787" s="169"/>
      <c r="E787" s="277"/>
    </row>
    <row r="788" customFormat="false" ht="15.75" hidden="false" customHeight="false" outlineLevel="0" collapsed="false">
      <c r="A788" s="278"/>
      <c r="B788" s="276"/>
      <c r="C788" s="169"/>
      <c r="D788" s="169"/>
      <c r="E788" s="277"/>
    </row>
    <row r="789" customFormat="false" ht="15.75" hidden="false" customHeight="false" outlineLevel="0" collapsed="false">
      <c r="A789" s="278"/>
      <c r="B789" s="276"/>
      <c r="C789" s="169"/>
      <c r="D789" s="169"/>
      <c r="E789" s="277"/>
    </row>
    <row r="790" customFormat="false" ht="15.75" hidden="false" customHeight="false" outlineLevel="0" collapsed="false">
      <c r="A790" s="278"/>
      <c r="B790" s="276"/>
      <c r="C790" s="169"/>
      <c r="D790" s="169"/>
      <c r="E790" s="277"/>
    </row>
    <row r="791" customFormat="false" ht="15.75" hidden="false" customHeight="false" outlineLevel="0" collapsed="false">
      <c r="A791" s="278"/>
      <c r="B791" s="276"/>
      <c r="C791" s="169"/>
      <c r="D791" s="169"/>
      <c r="E791" s="277"/>
    </row>
    <row r="792" customFormat="false" ht="15.75" hidden="false" customHeight="false" outlineLevel="0" collapsed="false">
      <c r="A792" s="278"/>
      <c r="B792" s="276"/>
      <c r="C792" s="169"/>
      <c r="D792" s="169"/>
      <c r="E792" s="277"/>
    </row>
    <row r="793" customFormat="false" ht="15.75" hidden="false" customHeight="false" outlineLevel="0" collapsed="false">
      <c r="A793" s="278"/>
      <c r="B793" s="276"/>
      <c r="C793" s="169"/>
      <c r="D793" s="169"/>
      <c r="E793" s="277"/>
    </row>
    <row r="794" customFormat="false" ht="15.75" hidden="false" customHeight="false" outlineLevel="0" collapsed="false">
      <c r="A794" s="278"/>
      <c r="B794" s="276"/>
      <c r="C794" s="169"/>
      <c r="D794" s="169"/>
      <c r="E794" s="277"/>
    </row>
    <row r="795" customFormat="false" ht="15.75" hidden="false" customHeight="false" outlineLevel="0" collapsed="false">
      <c r="A795" s="278"/>
      <c r="B795" s="276"/>
      <c r="C795" s="169"/>
      <c r="D795" s="169"/>
      <c r="E795" s="277"/>
    </row>
    <row r="796" customFormat="false" ht="15.75" hidden="false" customHeight="false" outlineLevel="0" collapsed="false">
      <c r="A796" s="278"/>
      <c r="B796" s="276"/>
      <c r="C796" s="169"/>
      <c r="D796" s="169"/>
      <c r="E796" s="277"/>
    </row>
    <row r="797" customFormat="false" ht="15.75" hidden="false" customHeight="false" outlineLevel="0" collapsed="false">
      <c r="A797" s="278"/>
      <c r="B797" s="276"/>
      <c r="C797" s="169"/>
      <c r="D797" s="169"/>
      <c r="E797" s="277"/>
    </row>
    <row r="798" customFormat="false" ht="15.75" hidden="false" customHeight="false" outlineLevel="0" collapsed="false">
      <c r="A798" s="278"/>
      <c r="B798" s="276"/>
      <c r="C798" s="169"/>
      <c r="D798" s="169"/>
      <c r="E798" s="277"/>
    </row>
    <row r="799" customFormat="false" ht="15.75" hidden="false" customHeight="false" outlineLevel="0" collapsed="false">
      <c r="A799" s="278"/>
      <c r="B799" s="276"/>
      <c r="C799" s="169"/>
      <c r="D799" s="169"/>
      <c r="E799" s="277"/>
    </row>
    <row r="800" customFormat="false" ht="15.75" hidden="false" customHeight="false" outlineLevel="0" collapsed="false">
      <c r="A800" s="278"/>
      <c r="B800" s="276"/>
      <c r="C800" s="169"/>
      <c r="D800" s="169"/>
      <c r="E800" s="277"/>
    </row>
    <row r="801" customFormat="false" ht="15.75" hidden="false" customHeight="false" outlineLevel="0" collapsed="false">
      <c r="A801" s="278"/>
      <c r="B801" s="276"/>
      <c r="C801" s="169"/>
      <c r="D801" s="169"/>
      <c r="E801" s="277"/>
    </row>
    <row r="802" customFormat="false" ht="15.75" hidden="false" customHeight="false" outlineLevel="0" collapsed="false">
      <c r="A802" s="278"/>
      <c r="B802" s="276"/>
      <c r="C802" s="169"/>
      <c r="D802" s="169"/>
      <c r="E802" s="277"/>
    </row>
    <row r="803" customFormat="false" ht="15.75" hidden="false" customHeight="false" outlineLevel="0" collapsed="false">
      <c r="A803" s="278"/>
      <c r="B803" s="276"/>
      <c r="C803" s="169"/>
      <c r="D803" s="169"/>
      <c r="E803" s="277"/>
    </row>
    <row r="804" customFormat="false" ht="15.75" hidden="false" customHeight="false" outlineLevel="0" collapsed="false">
      <c r="A804" s="278"/>
      <c r="B804" s="276"/>
      <c r="C804" s="169"/>
      <c r="D804" s="169"/>
      <c r="E804" s="277"/>
    </row>
    <row r="805" customFormat="false" ht="15.75" hidden="false" customHeight="false" outlineLevel="0" collapsed="false">
      <c r="A805" s="278"/>
      <c r="B805" s="276"/>
      <c r="C805" s="169"/>
      <c r="D805" s="169"/>
      <c r="E805" s="277"/>
    </row>
    <row r="806" customFormat="false" ht="15.75" hidden="false" customHeight="false" outlineLevel="0" collapsed="false">
      <c r="A806" s="278"/>
      <c r="B806" s="276"/>
      <c r="C806" s="169"/>
      <c r="D806" s="169"/>
      <c r="E806" s="277"/>
    </row>
    <row r="807" customFormat="false" ht="15.75" hidden="false" customHeight="false" outlineLevel="0" collapsed="false">
      <c r="A807" s="278"/>
      <c r="B807" s="276"/>
      <c r="C807" s="169"/>
      <c r="D807" s="169"/>
      <c r="E807" s="277"/>
    </row>
    <row r="808" customFormat="false" ht="15.75" hidden="false" customHeight="false" outlineLevel="0" collapsed="false">
      <c r="A808" s="278"/>
      <c r="B808" s="276"/>
      <c r="C808" s="169"/>
      <c r="D808" s="169"/>
      <c r="E808" s="277"/>
    </row>
    <row r="809" customFormat="false" ht="15.75" hidden="false" customHeight="false" outlineLevel="0" collapsed="false">
      <c r="A809" s="278"/>
      <c r="B809" s="276"/>
      <c r="C809" s="169"/>
      <c r="D809" s="169"/>
      <c r="E809" s="277"/>
    </row>
    <row r="810" customFormat="false" ht="15.75" hidden="false" customHeight="false" outlineLevel="0" collapsed="false">
      <c r="A810" s="278"/>
      <c r="B810" s="276"/>
      <c r="C810" s="169"/>
      <c r="D810" s="169"/>
      <c r="E810" s="277"/>
    </row>
    <row r="811" customFormat="false" ht="15.75" hidden="false" customHeight="false" outlineLevel="0" collapsed="false">
      <c r="A811" s="278"/>
      <c r="B811" s="276"/>
      <c r="C811" s="169"/>
      <c r="D811" s="169"/>
      <c r="E811" s="277"/>
    </row>
    <row r="812" customFormat="false" ht="15.75" hidden="false" customHeight="false" outlineLevel="0" collapsed="false">
      <c r="A812" s="278"/>
      <c r="B812" s="276"/>
      <c r="C812" s="169"/>
      <c r="D812" s="169"/>
      <c r="E812" s="277"/>
    </row>
    <row r="813" customFormat="false" ht="15.75" hidden="false" customHeight="false" outlineLevel="0" collapsed="false">
      <c r="A813" s="278"/>
      <c r="B813" s="276"/>
      <c r="C813" s="169"/>
      <c r="D813" s="169"/>
      <c r="E813" s="277"/>
    </row>
    <row r="814" customFormat="false" ht="15.75" hidden="false" customHeight="false" outlineLevel="0" collapsed="false">
      <c r="A814" s="278"/>
      <c r="B814" s="276"/>
      <c r="C814" s="169"/>
      <c r="D814" s="169"/>
      <c r="E814" s="277"/>
    </row>
    <row r="815" customFormat="false" ht="15.75" hidden="false" customHeight="false" outlineLevel="0" collapsed="false">
      <c r="A815" s="278"/>
      <c r="B815" s="276"/>
      <c r="C815" s="169"/>
      <c r="D815" s="169"/>
      <c r="E815" s="277"/>
    </row>
    <row r="816" customFormat="false" ht="15.75" hidden="false" customHeight="false" outlineLevel="0" collapsed="false">
      <c r="A816" s="278"/>
      <c r="B816" s="276"/>
      <c r="C816" s="169"/>
      <c r="D816" s="169"/>
      <c r="E816" s="277"/>
    </row>
    <row r="817" customFormat="false" ht="15.75" hidden="false" customHeight="false" outlineLevel="0" collapsed="false">
      <c r="A817" s="278"/>
      <c r="B817" s="276"/>
      <c r="C817" s="169"/>
      <c r="D817" s="169"/>
      <c r="E817" s="277"/>
    </row>
    <row r="818" customFormat="false" ht="15.75" hidden="false" customHeight="false" outlineLevel="0" collapsed="false">
      <c r="A818" s="278"/>
      <c r="B818" s="276"/>
      <c r="C818" s="169"/>
      <c r="D818" s="169"/>
      <c r="E818" s="277"/>
    </row>
    <row r="819" customFormat="false" ht="15.75" hidden="false" customHeight="false" outlineLevel="0" collapsed="false">
      <c r="A819" s="278"/>
      <c r="B819" s="276"/>
      <c r="C819" s="169"/>
      <c r="D819" s="169"/>
      <c r="E819" s="277"/>
    </row>
    <row r="820" customFormat="false" ht="15.75" hidden="false" customHeight="false" outlineLevel="0" collapsed="false">
      <c r="A820" s="278"/>
      <c r="B820" s="276"/>
      <c r="C820" s="169"/>
      <c r="D820" s="169"/>
      <c r="E820" s="277"/>
    </row>
    <row r="821" customFormat="false" ht="15.75" hidden="false" customHeight="false" outlineLevel="0" collapsed="false">
      <c r="A821" s="278"/>
      <c r="B821" s="276"/>
      <c r="C821" s="169"/>
      <c r="D821" s="169"/>
      <c r="E821" s="277"/>
    </row>
    <row r="822" customFormat="false" ht="15.75" hidden="false" customHeight="false" outlineLevel="0" collapsed="false">
      <c r="A822" s="278"/>
      <c r="B822" s="276"/>
      <c r="C822" s="169"/>
      <c r="D822" s="169"/>
      <c r="E822" s="277"/>
    </row>
    <row r="823" customFormat="false" ht="15.75" hidden="false" customHeight="false" outlineLevel="0" collapsed="false">
      <c r="A823" s="278"/>
      <c r="B823" s="276"/>
      <c r="C823" s="169"/>
      <c r="D823" s="169"/>
      <c r="E823" s="277"/>
    </row>
    <row r="824" customFormat="false" ht="15.75" hidden="false" customHeight="false" outlineLevel="0" collapsed="false">
      <c r="A824" s="278"/>
      <c r="B824" s="276"/>
      <c r="C824" s="169"/>
      <c r="D824" s="169"/>
      <c r="E824" s="277"/>
    </row>
    <row r="825" customFormat="false" ht="15.75" hidden="false" customHeight="false" outlineLevel="0" collapsed="false">
      <c r="A825" s="278"/>
      <c r="B825" s="276"/>
      <c r="C825" s="169"/>
      <c r="D825" s="169"/>
      <c r="E825" s="277"/>
    </row>
    <row r="826" customFormat="false" ht="15.75" hidden="false" customHeight="false" outlineLevel="0" collapsed="false">
      <c r="A826" s="278"/>
      <c r="B826" s="276"/>
      <c r="C826" s="169"/>
      <c r="D826" s="169"/>
      <c r="E826" s="277"/>
    </row>
    <row r="827" customFormat="false" ht="15.75" hidden="false" customHeight="false" outlineLevel="0" collapsed="false">
      <c r="A827" s="278"/>
      <c r="B827" s="276"/>
      <c r="C827" s="169"/>
      <c r="D827" s="169"/>
      <c r="E827" s="277"/>
    </row>
    <row r="828" customFormat="false" ht="15.75" hidden="false" customHeight="false" outlineLevel="0" collapsed="false">
      <c r="A828" s="278"/>
      <c r="B828" s="276"/>
      <c r="C828" s="169"/>
      <c r="D828" s="169"/>
      <c r="E828" s="277"/>
    </row>
    <row r="829" customFormat="false" ht="15.75" hidden="false" customHeight="false" outlineLevel="0" collapsed="false">
      <c r="A829" s="278"/>
      <c r="B829" s="276"/>
      <c r="C829" s="169"/>
      <c r="D829" s="169"/>
      <c r="E829" s="277"/>
    </row>
    <row r="830" customFormat="false" ht="15.75" hidden="false" customHeight="false" outlineLevel="0" collapsed="false">
      <c r="A830" s="278"/>
      <c r="B830" s="276"/>
      <c r="C830" s="169"/>
      <c r="D830" s="169"/>
      <c r="E830" s="277"/>
    </row>
    <row r="831" customFormat="false" ht="15.75" hidden="false" customHeight="false" outlineLevel="0" collapsed="false">
      <c r="A831" s="278"/>
      <c r="B831" s="276"/>
      <c r="C831" s="169"/>
      <c r="D831" s="169"/>
      <c r="E831" s="277"/>
    </row>
    <row r="832" customFormat="false" ht="15.75" hidden="false" customHeight="false" outlineLevel="0" collapsed="false">
      <c r="A832" s="278"/>
      <c r="B832" s="276"/>
      <c r="C832" s="169"/>
      <c r="D832" s="169"/>
      <c r="E832" s="277"/>
    </row>
    <row r="833" customFormat="false" ht="15.75" hidden="false" customHeight="false" outlineLevel="0" collapsed="false">
      <c r="A833" s="278"/>
      <c r="B833" s="276"/>
      <c r="C833" s="169"/>
      <c r="D833" s="169"/>
      <c r="E833" s="277"/>
    </row>
    <row r="834" customFormat="false" ht="15.75" hidden="false" customHeight="false" outlineLevel="0" collapsed="false">
      <c r="A834" s="278"/>
      <c r="B834" s="276"/>
      <c r="C834" s="169"/>
      <c r="D834" s="169"/>
      <c r="E834" s="277"/>
    </row>
    <row r="835" customFormat="false" ht="15.75" hidden="false" customHeight="false" outlineLevel="0" collapsed="false">
      <c r="A835" s="278"/>
      <c r="B835" s="276"/>
      <c r="C835" s="169"/>
      <c r="D835" s="169"/>
      <c r="E835" s="277"/>
    </row>
    <row r="836" customFormat="false" ht="15.75" hidden="false" customHeight="false" outlineLevel="0" collapsed="false">
      <c r="A836" s="278"/>
      <c r="B836" s="276"/>
      <c r="C836" s="169"/>
      <c r="D836" s="169"/>
      <c r="E836" s="277"/>
    </row>
    <row r="837" customFormat="false" ht="15.75" hidden="false" customHeight="false" outlineLevel="0" collapsed="false">
      <c r="A837" s="278"/>
      <c r="B837" s="276"/>
      <c r="C837" s="169"/>
      <c r="D837" s="169"/>
      <c r="E837" s="277"/>
    </row>
    <row r="838" customFormat="false" ht="15.75" hidden="false" customHeight="false" outlineLevel="0" collapsed="false">
      <c r="A838" s="278"/>
      <c r="B838" s="276"/>
      <c r="C838" s="169"/>
      <c r="D838" s="169"/>
      <c r="E838" s="277"/>
    </row>
    <row r="839" customFormat="false" ht="15.75" hidden="false" customHeight="false" outlineLevel="0" collapsed="false">
      <c r="A839" s="278"/>
      <c r="B839" s="276"/>
      <c r="C839" s="169"/>
      <c r="D839" s="169"/>
      <c r="E839" s="277"/>
    </row>
    <row r="840" customFormat="false" ht="15.75" hidden="false" customHeight="false" outlineLevel="0" collapsed="false">
      <c r="A840" s="278"/>
      <c r="B840" s="276"/>
      <c r="C840" s="169"/>
      <c r="D840" s="169"/>
      <c r="E840" s="277"/>
    </row>
    <row r="841" customFormat="false" ht="15.75" hidden="false" customHeight="false" outlineLevel="0" collapsed="false">
      <c r="A841" s="278"/>
      <c r="B841" s="276"/>
      <c r="C841" s="169"/>
      <c r="D841" s="169"/>
      <c r="E841" s="277"/>
    </row>
    <row r="842" customFormat="false" ht="15.75" hidden="false" customHeight="false" outlineLevel="0" collapsed="false">
      <c r="A842" s="278"/>
      <c r="B842" s="276"/>
      <c r="C842" s="169"/>
      <c r="D842" s="169"/>
      <c r="E842" s="277"/>
    </row>
    <row r="843" customFormat="false" ht="15.75" hidden="false" customHeight="false" outlineLevel="0" collapsed="false">
      <c r="A843" s="278"/>
      <c r="B843" s="276"/>
      <c r="C843" s="169"/>
      <c r="D843" s="169"/>
      <c r="E843" s="277"/>
    </row>
    <row r="844" customFormat="false" ht="15.75" hidden="false" customHeight="false" outlineLevel="0" collapsed="false">
      <c r="A844" s="278"/>
      <c r="B844" s="276"/>
      <c r="C844" s="169"/>
      <c r="D844" s="169"/>
      <c r="E844" s="277"/>
    </row>
    <row r="845" customFormat="false" ht="15.75" hidden="false" customHeight="false" outlineLevel="0" collapsed="false">
      <c r="A845" s="278"/>
      <c r="B845" s="276"/>
      <c r="C845" s="169"/>
      <c r="D845" s="169"/>
      <c r="E845" s="277"/>
    </row>
    <row r="846" customFormat="false" ht="15.75" hidden="false" customHeight="false" outlineLevel="0" collapsed="false">
      <c r="A846" s="278"/>
      <c r="B846" s="276"/>
      <c r="C846" s="169"/>
      <c r="D846" s="169"/>
      <c r="E846" s="277"/>
    </row>
    <row r="847" customFormat="false" ht="15.75" hidden="false" customHeight="false" outlineLevel="0" collapsed="false">
      <c r="A847" s="278"/>
      <c r="B847" s="276"/>
      <c r="C847" s="169"/>
      <c r="D847" s="169"/>
      <c r="E847" s="277"/>
    </row>
    <row r="848" customFormat="false" ht="15.75" hidden="false" customHeight="false" outlineLevel="0" collapsed="false">
      <c r="A848" s="278"/>
      <c r="B848" s="276"/>
      <c r="C848" s="169"/>
      <c r="D848" s="169"/>
      <c r="E848" s="277"/>
    </row>
    <row r="849" customFormat="false" ht="15.75" hidden="false" customHeight="false" outlineLevel="0" collapsed="false">
      <c r="A849" s="278"/>
      <c r="B849" s="276"/>
      <c r="C849" s="169"/>
      <c r="D849" s="169"/>
      <c r="E849" s="277"/>
    </row>
    <row r="850" customFormat="false" ht="15.75" hidden="false" customHeight="false" outlineLevel="0" collapsed="false">
      <c r="A850" s="278"/>
      <c r="B850" s="276"/>
      <c r="C850" s="169"/>
      <c r="D850" s="169"/>
      <c r="E850" s="277"/>
    </row>
    <row r="851" customFormat="false" ht="15.75" hidden="false" customHeight="false" outlineLevel="0" collapsed="false">
      <c r="A851" s="278"/>
      <c r="B851" s="276"/>
      <c r="C851" s="169"/>
      <c r="D851" s="169"/>
      <c r="E851" s="277"/>
    </row>
    <row r="852" customFormat="false" ht="15.75" hidden="false" customHeight="false" outlineLevel="0" collapsed="false">
      <c r="A852" s="278"/>
      <c r="B852" s="276"/>
      <c r="C852" s="169"/>
      <c r="D852" s="169"/>
      <c r="E852" s="277"/>
    </row>
    <row r="853" customFormat="false" ht="15.75" hidden="false" customHeight="false" outlineLevel="0" collapsed="false">
      <c r="A853" s="278"/>
      <c r="B853" s="276"/>
      <c r="C853" s="169"/>
      <c r="D853" s="169"/>
      <c r="E853" s="277"/>
    </row>
    <row r="854" customFormat="false" ht="15.75" hidden="false" customHeight="false" outlineLevel="0" collapsed="false">
      <c r="A854" s="278"/>
      <c r="B854" s="276"/>
      <c r="C854" s="169"/>
      <c r="D854" s="169"/>
      <c r="E854" s="277"/>
    </row>
    <row r="855" customFormat="false" ht="15.75" hidden="false" customHeight="false" outlineLevel="0" collapsed="false">
      <c r="A855" s="278"/>
      <c r="B855" s="276"/>
      <c r="C855" s="169"/>
      <c r="D855" s="169"/>
      <c r="E855" s="277"/>
    </row>
    <row r="856" customFormat="false" ht="15.75" hidden="false" customHeight="false" outlineLevel="0" collapsed="false">
      <c r="A856" s="278"/>
      <c r="B856" s="276"/>
      <c r="C856" s="169"/>
      <c r="D856" s="169"/>
      <c r="E856" s="277"/>
    </row>
    <row r="857" customFormat="false" ht="15.75" hidden="false" customHeight="false" outlineLevel="0" collapsed="false">
      <c r="A857" s="278"/>
      <c r="B857" s="276"/>
      <c r="C857" s="169"/>
      <c r="D857" s="169"/>
      <c r="E857" s="277"/>
    </row>
    <row r="858" customFormat="false" ht="15.75" hidden="false" customHeight="false" outlineLevel="0" collapsed="false">
      <c r="A858" s="278"/>
      <c r="B858" s="276"/>
      <c r="C858" s="169"/>
      <c r="D858" s="169"/>
      <c r="E858" s="277"/>
    </row>
    <row r="859" customFormat="false" ht="15.75" hidden="false" customHeight="false" outlineLevel="0" collapsed="false">
      <c r="A859" s="278"/>
      <c r="B859" s="276"/>
      <c r="C859" s="169"/>
      <c r="D859" s="169"/>
      <c r="E859" s="277"/>
    </row>
    <row r="860" customFormat="false" ht="15.75" hidden="false" customHeight="false" outlineLevel="0" collapsed="false">
      <c r="A860" s="278"/>
      <c r="B860" s="276"/>
      <c r="C860" s="169"/>
      <c r="D860" s="169"/>
      <c r="E860" s="277"/>
    </row>
    <row r="861" customFormat="false" ht="15.75" hidden="false" customHeight="false" outlineLevel="0" collapsed="false">
      <c r="A861" s="278"/>
      <c r="B861" s="276"/>
      <c r="C861" s="169"/>
      <c r="D861" s="169"/>
      <c r="E861" s="277"/>
    </row>
    <row r="862" customFormat="false" ht="15.75" hidden="false" customHeight="false" outlineLevel="0" collapsed="false">
      <c r="A862" s="278"/>
      <c r="B862" s="276"/>
      <c r="C862" s="169"/>
      <c r="D862" s="169"/>
      <c r="E862" s="277"/>
    </row>
    <row r="863" customFormat="false" ht="15.75" hidden="false" customHeight="false" outlineLevel="0" collapsed="false">
      <c r="A863" s="278"/>
      <c r="B863" s="276"/>
      <c r="C863" s="169"/>
      <c r="D863" s="169"/>
      <c r="E863" s="277"/>
    </row>
    <row r="864" customFormat="false" ht="15.75" hidden="false" customHeight="false" outlineLevel="0" collapsed="false">
      <c r="A864" s="278"/>
      <c r="B864" s="276"/>
      <c r="C864" s="169"/>
      <c r="D864" s="169"/>
      <c r="E864" s="277"/>
    </row>
    <row r="865" customFormat="false" ht="15.75" hidden="false" customHeight="false" outlineLevel="0" collapsed="false">
      <c r="A865" s="278"/>
      <c r="B865" s="276"/>
      <c r="C865" s="169"/>
      <c r="D865" s="169"/>
      <c r="E865" s="277"/>
    </row>
    <row r="866" customFormat="false" ht="15.75" hidden="false" customHeight="false" outlineLevel="0" collapsed="false">
      <c r="A866" s="278"/>
      <c r="B866" s="276"/>
      <c r="C866" s="169"/>
      <c r="D866" s="169"/>
      <c r="E866" s="277"/>
    </row>
    <row r="867" customFormat="false" ht="15.75" hidden="false" customHeight="false" outlineLevel="0" collapsed="false">
      <c r="A867" s="278"/>
      <c r="B867" s="276"/>
      <c r="C867" s="169"/>
      <c r="D867" s="169"/>
      <c r="E867" s="277"/>
    </row>
    <row r="868" customFormat="false" ht="15.75" hidden="false" customHeight="false" outlineLevel="0" collapsed="false">
      <c r="A868" s="278"/>
      <c r="B868" s="276"/>
      <c r="C868" s="169"/>
      <c r="D868" s="169"/>
      <c r="E868" s="277"/>
    </row>
    <row r="869" customFormat="false" ht="15.75" hidden="false" customHeight="false" outlineLevel="0" collapsed="false">
      <c r="A869" s="278"/>
      <c r="B869" s="276"/>
      <c r="C869" s="169"/>
      <c r="D869" s="169"/>
      <c r="E869" s="277"/>
    </row>
    <row r="870" customFormat="false" ht="15.75" hidden="false" customHeight="false" outlineLevel="0" collapsed="false">
      <c r="A870" s="278"/>
      <c r="B870" s="276"/>
      <c r="C870" s="169"/>
      <c r="D870" s="169"/>
      <c r="E870" s="277"/>
    </row>
    <row r="871" customFormat="false" ht="15.75" hidden="false" customHeight="false" outlineLevel="0" collapsed="false">
      <c r="A871" s="278"/>
      <c r="B871" s="276"/>
      <c r="C871" s="169"/>
      <c r="D871" s="169"/>
      <c r="E871" s="277"/>
    </row>
    <row r="872" customFormat="false" ht="15.75" hidden="false" customHeight="false" outlineLevel="0" collapsed="false">
      <c r="A872" s="278"/>
      <c r="B872" s="276"/>
      <c r="C872" s="169"/>
      <c r="D872" s="169"/>
      <c r="E872" s="277"/>
    </row>
    <row r="873" customFormat="false" ht="15.75" hidden="false" customHeight="false" outlineLevel="0" collapsed="false">
      <c r="A873" s="278"/>
      <c r="B873" s="276"/>
      <c r="C873" s="169"/>
      <c r="D873" s="169"/>
      <c r="E873" s="277"/>
    </row>
    <row r="874" customFormat="false" ht="15.75" hidden="false" customHeight="false" outlineLevel="0" collapsed="false">
      <c r="A874" s="278"/>
      <c r="B874" s="276"/>
      <c r="C874" s="169"/>
      <c r="D874" s="169"/>
      <c r="E874" s="277"/>
    </row>
    <row r="875" customFormat="false" ht="15.75" hidden="false" customHeight="false" outlineLevel="0" collapsed="false">
      <c r="A875" s="278"/>
      <c r="B875" s="276"/>
      <c r="C875" s="169"/>
      <c r="D875" s="169"/>
      <c r="E875" s="277"/>
    </row>
    <row r="876" customFormat="false" ht="15.75" hidden="false" customHeight="false" outlineLevel="0" collapsed="false">
      <c r="A876" s="278"/>
      <c r="B876" s="276"/>
      <c r="C876" s="169"/>
      <c r="D876" s="169"/>
      <c r="E876" s="277"/>
    </row>
    <row r="877" customFormat="false" ht="15.75" hidden="false" customHeight="false" outlineLevel="0" collapsed="false">
      <c r="A877" s="278"/>
      <c r="B877" s="276"/>
      <c r="C877" s="169"/>
      <c r="D877" s="169"/>
      <c r="E877" s="277"/>
    </row>
    <row r="878" customFormat="false" ht="15.75" hidden="false" customHeight="false" outlineLevel="0" collapsed="false">
      <c r="A878" s="278"/>
      <c r="B878" s="276"/>
      <c r="C878" s="169"/>
      <c r="D878" s="169"/>
      <c r="E878" s="277"/>
    </row>
    <row r="879" customFormat="false" ht="15.75" hidden="false" customHeight="false" outlineLevel="0" collapsed="false">
      <c r="A879" s="278"/>
      <c r="B879" s="276"/>
      <c r="C879" s="169"/>
      <c r="D879" s="169"/>
      <c r="E879" s="277"/>
    </row>
    <row r="880" customFormat="false" ht="15.75" hidden="false" customHeight="false" outlineLevel="0" collapsed="false">
      <c r="A880" s="278"/>
      <c r="B880" s="276"/>
      <c r="C880" s="169"/>
      <c r="D880" s="169"/>
      <c r="E880" s="277"/>
    </row>
    <row r="881" customFormat="false" ht="15.75" hidden="false" customHeight="false" outlineLevel="0" collapsed="false">
      <c r="A881" s="278"/>
      <c r="B881" s="276"/>
      <c r="C881" s="169"/>
      <c r="D881" s="169"/>
      <c r="E881" s="277"/>
    </row>
    <row r="882" customFormat="false" ht="15.75" hidden="false" customHeight="false" outlineLevel="0" collapsed="false">
      <c r="A882" s="278"/>
      <c r="B882" s="276"/>
      <c r="C882" s="169"/>
      <c r="D882" s="169"/>
      <c r="E882" s="277"/>
    </row>
    <row r="883" customFormat="false" ht="15.75" hidden="false" customHeight="false" outlineLevel="0" collapsed="false">
      <c r="A883" s="278"/>
      <c r="B883" s="276"/>
      <c r="C883" s="169"/>
      <c r="D883" s="169"/>
      <c r="E883" s="277"/>
    </row>
    <row r="884" customFormat="false" ht="15.75" hidden="false" customHeight="false" outlineLevel="0" collapsed="false">
      <c r="A884" s="278"/>
      <c r="B884" s="276"/>
      <c r="C884" s="169"/>
      <c r="D884" s="169"/>
      <c r="E884" s="277"/>
    </row>
    <row r="885" customFormat="false" ht="15.75" hidden="false" customHeight="false" outlineLevel="0" collapsed="false">
      <c r="A885" s="278"/>
      <c r="B885" s="276"/>
      <c r="C885" s="169"/>
      <c r="D885" s="169"/>
      <c r="E885" s="277"/>
    </row>
    <row r="886" customFormat="false" ht="15.75" hidden="false" customHeight="false" outlineLevel="0" collapsed="false">
      <c r="A886" s="278"/>
      <c r="B886" s="276"/>
      <c r="C886" s="169"/>
      <c r="D886" s="169"/>
      <c r="E886" s="277"/>
    </row>
    <row r="887" customFormat="false" ht="15.75" hidden="false" customHeight="false" outlineLevel="0" collapsed="false">
      <c r="A887" s="278"/>
      <c r="B887" s="276"/>
      <c r="C887" s="169"/>
      <c r="D887" s="169"/>
      <c r="E887" s="277"/>
    </row>
    <row r="888" customFormat="false" ht="15.75" hidden="false" customHeight="false" outlineLevel="0" collapsed="false">
      <c r="A888" s="278"/>
      <c r="B888" s="276"/>
      <c r="C888" s="169"/>
      <c r="D888" s="169"/>
      <c r="E888" s="277"/>
    </row>
    <row r="889" customFormat="false" ht="15.75" hidden="false" customHeight="false" outlineLevel="0" collapsed="false">
      <c r="A889" s="278"/>
      <c r="B889" s="276"/>
      <c r="C889" s="169"/>
      <c r="D889" s="169"/>
      <c r="E889" s="277"/>
    </row>
    <row r="890" customFormat="false" ht="15.75" hidden="false" customHeight="false" outlineLevel="0" collapsed="false">
      <c r="A890" s="278"/>
      <c r="B890" s="276"/>
      <c r="C890" s="169"/>
      <c r="D890" s="169"/>
      <c r="E890" s="277"/>
    </row>
    <row r="891" customFormat="false" ht="15.75" hidden="false" customHeight="false" outlineLevel="0" collapsed="false">
      <c r="A891" s="278"/>
      <c r="B891" s="276"/>
      <c r="C891" s="169"/>
      <c r="D891" s="169"/>
      <c r="E891" s="277"/>
    </row>
    <row r="892" customFormat="false" ht="15.75" hidden="false" customHeight="false" outlineLevel="0" collapsed="false">
      <c r="A892" s="278"/>
      <c r="B892" s="276"/>
      <c r="C892" s="169"/>
      <c r="D892" s="169"/>
      <c r="E892" s="277"/>
    </row>
    <row r="893" customFormat="false" ht="15.75" hidden="false" customHeight="false" outlineLevel="0" collapsed="false">
      <c r="A893" s="278"/>
      <c r="B893" s="276"/>
      <c r="C893" s="169"/>
      <c r="D893" s="169"/>
      <c r="E893" s="277"/>
    </row>
    <row r="894" customFormat="false" ht="15.75" hidden="false" customHeight="false" outlineLevel="0" collapsed="false">
      <c r="A894" s="278"/>
      <c r="B894" s="276"/>
      <c r="C894" s="169"/>
      <c r="D894" s="169"/>
      <c r="E894" s="277"/>
    </row>
    <row r="895" customFormat="false" ht="15.75" hidden="false" customHeight="false" outlineLevel="0" collapsed="false">
      <c r="A895" s="278"/>
      <c r="B895" s="276"/>
      <c r="C895" s="169"/>
      <c r="D895" s="169"/>
      <c r="E895" s="277"/>
    </row>
    <row r="896" customFormat="false" ht="15.75" hidden="false" customHeight="false" outlineLevel="0" collapsed="false">
      <c r="A896" s="278"/>
      <c r="B896" s="276"/>
      <c r="C896" s="169"/>
      <c r="D896" s="169"/>
      <c r="E896" s="277"/>
    </row>
    <row r="897" customFormat="false" ht="15.75" hidden="false" customHeight="false" outlineLevel="0" collapsed="false">
      <c r="A897" s="278"/>
      <c r="B897" s="276"/>
      <c r="C897" s="169"/>
      <c r="D897" s="169"/>
      <c r="E897" s="277"/>
    </row>
    <row r="898" customFormat="false" ht="15.75" hidden="false" customHeight="false" outlineLevel="0" collapsed="false">
      <c r="A898" s="278"/>
      <c r="B898" s="276"/>
      <c r="C898" s="169"/>
      <c r="D898" s="169"/>
      <c r="E898" s="277"/>
    </row>
    <row r="899" customFormat="false" ht="15.75" hidden="false" customHeight="false" outlineLevel="0" collapsed="false">
      <c r="A899" s="278"/>
      <c r="B899" s="276"/>
      <c r="C899" s="169"/>
      <c r="D899" s="169"/>
      <c r="E899" s="277"/>
    </row>
    <row r="900" customFormat="false" ht="15.75" hidden="false" customHeight="false" outlineLevel="0" collapsed="false">
      <c r="A900" s="278"/>
      <c r="B900" s="276"/>
      <c r="C900" s="169"/>
      <c r="D900" s="169"/>
      <c r="E900" s="277"/>
    </row>
    <row r="901" customFormat="false" ht="15.75" hidden="false" customHeight="false" outlineLevel="0" collapsed="false">
      <c r="A901" s="278"/>
      <c r="B901" s="276"/>
      <c r="C901" s="169"/>
      <c r="D901" s="169"/>
      <c r="E901" s="277"/>
    </row>
    <row r="902" customFormat="false" ht="15.75" hidden="false" customHeight="false" outlineLevel="0" collapsed="false">
      <c r="A902" s="278"/>
      <c r="B902" s="276"/>
      <c r="C902" s="169"/>
      <c r="D902" s="169"/>
      <c r="E902" s="277"/>
    </row>
    <row r="903" customFormat="false" ht="15.75" hidden="false" customHeight="false" outlineLevel="0" collapsed="false">
      <c r="A903" s="278"/>
      <c r="B903" s="276"/>
      <c r="C903" s="169"/>
      <c r="D903" s="169"/>
      <c r="E903" s="277"/>
    </row>
    <row r="904" customFormat="false" ht="15.75" hidden="false" customHeight="false" outlineLevel="0" collapsed="false">
      <c r="A904" s="278"/>
      <c r="B904" s="276"/>
      <c r="C904" s="169"/>
      <c r="D904" s="169"/>
      <c r="E904" s="277"/>
    </row>
    <row r="905" customFormat="false" ht="15.75" hidden="false" customHeight="false" outlineLevel="0" collapsed="false">
      <c r="A905" s="278"/>
      <c r="B905" s="276"/>
      <c r="C905" s="169"/>
      <c r="D905" s="169"/>
      <c r="E905" s="277"/>
    </row>
    <row r="906" customFormat="false" ht="15.75" hidden="false" customHeight="false" outlineLevel="0" collapsed="false">
      <c r="A906" s="278"/>
      <c r="B906" s="276"/>
      <c r="C906" s="169"/>
      <c r="D906" s="169"/>
      <c r="E906" s="277"/>
    </row>
    <row r="907" customFormat="false" ht="15.75" hidden="false" customHeight="false" outlineLevel="0" collapsed="false">
      <c r="A907" s="278"/>
      <c r="B907" s="276"/>
      <c r="C907" s="169"/>
      <c r="D907" s="169"/>
      <c r="E907" s="277"/>
    </row>
    <row r="908" customFormat="false" ht="15.75" hidden="false" customHeight="false" outlineLevel="0" collapsed="false">
      <c r="A908" s="278"/>
      <c r="B908" s="276"/>
      <c r="C908" s="169"/>
      <c r="D908" s="169"/>
      <c r="E908" s="277"/>
    </row>
    <row r="909" customFormat="false" ht="15.75" hidden="false" customHeight="false" outlineLevel="0" collapsed="false">
      <c r="A909" s="278"/>
      <c r="B909" s="276"/>
      <c r="C909" s="169"/>
      <c r="D909" s="169"/>
      <c r="E909" s="277"/>
    </row>
    <row r="910" customFormat="false" ht="15.75" hidden="false" customHeight="false" outlineLevel="0" collapsed="false">
      <c r="A910" s="278"/>
      <c r="B910" s="276"/>
      <c r="C910" s="169"/>
      <c r="D910" s="169"/>
      <c r="E910" s="277"/>
    </row>
    <row r="911" customFormat="false" ht="15.75" hidden="false" customHeight="false" outlineLevel="0" collapsed="false">
      <c r="A911" s="278"/>
      <c r="B911" s="276"/>
      <c r="C911" s="169"/>
      <c r="D911" s="169"/>
      <c r="E911" s="277"/>
    </row>
    <row r="912" customFormat="false" ht="15.75" hidden="false" customHeight="false" outlineLevel="0" collapsed="false">
      <c r="A912" s="278"/>
      <c r="B912" s="276"/>
      <c r="C912" s="169"/>
      <c r="D912" s="169"/>
      <c r="E912" s="277"/>
    </row>
    <row r="913" customFormat="false" ht="15.75" hidden="false" customHeight="false" outlineLevel="0" collapsed="false">
      <c r="A913" s="278"/>
      <c r="B913" s="276"/>
      <c r="C913" s="169"/>
      <c r="D913" s="169"/>
      <c r="E913" s="277"/>
    </row>
    <row r="914" customFormat="false" ht="15.75" hidden="false" customHeight="false" outlineLevel="0" collapsed="false">
      <c r="A914" s="278"/>
      <c r="B914" s="276"/>
      <c r="C914" s="169"/>
      <c r="D914" s="169"/>
      <c r="E914" s="277"/>
    </row>
    <row r="915" customFormat="false" ht="15.75" hidden="false" customHeight="false" outlineLevel="0" collapsed="false">
      <c r="A915" s="278"/>
      <c r="B915" s="276"/>
      <c r="C915" s="169"/>
      <c r="D915" s="169"/>
      <c r="E915" s="277"/>
    </row>
    <row r="916" customFormat="false" ht="15.75" hidden="false" customHeight="false" outlineLevel="0" collapsed="false">
      <c r="A916" s="278"/>
      <c r="B916" s="276"/>
      <c r="C916" s="169"/>
      <c r="D916" s="169"/>
      <c r="E916" s="277"/>
    </row>
    <row r="917" customFormat="false" ht="15.75" hidden="false" customHeight="false" outlineLevel="0" collapsed="false">
      <c r="A917" s="278"/>
      <c r="B917" s="276"/>
      <c r="C917" s="169"/>
      <c r="D917" s="169"/>
      <c r="E917" s="277"/>
    </row>
    <row r="918" customFormat="false" ht="15.75" hidden="false" customHeight="false" outlineLevel="0" collapsed="false">
      <c r="A918" s="278"/>
      <c r="B918" s="276"/>
      <c r="C918" s="169"/>
      <c r="D918" s="169"/>
      <c r="E918" s="277"/>
    </row>
    <row r="919" customFormat="false" ht="15.75" hidden="false" customHeight="false" outlineLevel="0" collapsed="false">
      <c r="A919" s="278"/>
      <c r="B919" s="276"/>
      <c r="C919" s="169"/>
      <c r="D919" s="169"/>
      <c r="E919" s="277"/>
    </row>
    <row r="920" customFormat="false" ht="15.75" hidden="false" customHeight="false" outlineLevel="0" collapsed="false">
      <c r="A920" s="278"/>
      <c r="B920" s="276"/>
      <c r="C920" s="169"/>
      <c r="D920" s="169"/>
      <c r="E920" s="277"/>
    </row>
    <row r="921" customFormat="false" ht="15.75" hidden="false" customHeight="false" outlineLevel="0" collapsed="false">
      <c r="A921" s="278"/>
      <c r="B921" s="276"/>
      <c r="C921" s="169"/>
      <c r="D921" s="169"/>
      <c r="E921" s="277"/>
    </row>
    <row r="922" customFormat="false" ht="15.75" hidden="false" customHeight="false" outlineLevel="0" collapsed="false">
      <c r="A922" s="278"/>
      <c r="B922" s="276"/>
      <c r="C922" s="169"/>
      <c r="D922" s="169"/>
      <c r="E922" s="277"/>
    </row>
    <row r="923" customFormat="false" ht="15.75" hidden="false" customHeight="false" outlineLevel="0" collapsed="false">
      <c r="A923" s="278"/>
      <c r="B923" s="276"/>
      <c r="C923" s="169"/>
      <c r="D923" s="169"/>
      <c r="E923" s="277"/>
    </row>
    <row r="924" customFormat="false" ht="15.75" hidden="false" customHeight="false" outlineLevel="0" collapsed="false">
      <c r="A924" s="278"/>
      <c r="B924" s="276"/>
      <c r="C924" s="169"/>
      <c r="D924" s="169"/>
      <c r="E924" s="277"/>
    </row>
    <row r="925" customFormat="false" ht="15.75" hidden="false" customHeight="false" outlineLevel="0" collapsed="false">
      <c r="A925" s="278"/>
      <c r="B925" s="276"/>
      <c r="C925" s="169"/>
      <c r="D925" s="169"/>
      <c r="E925" s="277"/>
    </row>
    <row r="926" customFormat="false" ht="15.75" hidden="false" customHeight="false" outlineLevel="0" collapsed="false">
      <c r="A926" s="278"/>
      <c r="B926" s="276"/>
      <c r="C926" s="169"/>
      <c r="D926" s="169"/>
      <c r="E926" s="277"/>
    </row>
    <row r="927" customFormat="false" ht="15.75" hidden="false" customHeight="false" outlineLevel="0" collapsed="false">
      <c r="A927" s="278"/>
      <c r="B927" s="276"/>
      <c r="C927" s="169"/>
      <c r="D927" s="169"/>
      <c r="E927" s="277"/>
    </row>
    <row r="928" customFormat="false" ht="15.75" hidden="false" customHeight="false" outlineLevel="0" collapsed="false">
      <c r="A928" s="278"/>
      <c r="B928" s="276"/>
      <c r="C928" s="169"/>
      <c r="D928" s="169"/>
      <c r="E928" s="277"/>
    </row>
    <row r="929" customFormat="false" ht="15.75" hidden="false" customHeight="false" outlineLevel="0" collapsed="false">
      <c r="A929" s="278"/>
      <c r="B929" s="276"/>
      <c r="C929" s="169"/>
      <c r="D929" s="169"/>
      <c r="E929" s="277"/>
    </row>
    <row r="930" customFormat="false" ht="15.75" hidden="false" customHeight="false" outlineLevel="0" collapsed="false">
      <c r="A930" s="278"/>
      <c r="B930" s="276"/>
      <c r="C930" s="169"/>
      <c r="D930" s="169"/>
      <c r="E930" s="277"/>
    </row>
    <row r="931" customFormat="false" ht="15.75" hidden="false" customHeight="false" outlineLevel="0" collapsed="false">
      <c r="A931" s="278"/>
      <c r="B931" s="276"/>
      <c r="C931" s="169"/>
      <c r="D931" s="169"/>
      <c r="E931" s="277"/>
    </row>
    <row r="932" customFormat="false" ht="15.75" hidden="false" customHeight="false" outlineLevel="0" collapsed="false">
      <c r="A932" s="278"/>
      <c r="B932" s="276"/>
      <c r="C932" s="169"/>
      <c r="D932" s="169"/>
      <c r="E932" s="277"/>
    </row>
    <row r="933" customFormat="false" ht="15.75" hidden="false" customHeight="false" outlineLevel="0" collapsed="false">
      <c r="A933" s="278"/>
      <c r="B933" s="276"/>
      <c r="C933" s="169"/>
      <c r="D933" s="169"/>
      <c r="E933" s="277"/>
    </row>
    <row r="934" customFormat="false" ht="15.75" hidden="false" customHeight="false" outlineLevel="0" collapsed="false">
      <c r="A934" s="278"/>
      <c r="B934" s="276"/>
      <c r="C934" s="169"/>
      <c r="D934" s="169"/>
      <c r="E934" s="277"/>
    </row>
    <row r="935" customFormat="false" ht="15.75" hidden="false" customHeight="false" outlineLevel="0" collapsed="false">
      <c r="A935" s="278"/>
      <c r="B935" s="276"/>
      <c r="C935" s="169"/>
      <c r="D935" s="169"/>
      <c r="E935" s="277"/>
    </row>
    <row r="936" customFormat="false" ht="15.75" hidden="false" customHeight="false" outlineLevel="0" collapsed="false">
      <c r="A936" s="278"/>
      <c r="B936" s="276"/>
      <c r="C936" s="169"/>
      <c r="D936" s="169"/>
      <c r="E936" s="277"/>
    </row>
    <row r="937" customFormat="false" ht="15.75" hidden="false" customHeight="false" outlineLevel="0" collapsed="false">
      <c r="A937" s="278"/>
      <c r="B937" s="276"/>
      <c r="C937" s="169"/>
      <c r="D937" s="169"/>
      <c r="E937" s="277"/>
    </row>
    <row r="938" customFormat="false" ht="15.75" hidden="false" customHeight="false" outlineLevel="0" collapsed="false">
      <c r="A938" s="278"/>
      <c r="B938" s="276"/>
      <c r="C938" s="169"/>
      <c r="D938" s="169"/>
      <c r="E938" s="277"/>
    </row>
    <row r="939" customFormat="false" ht="15.75" hidden="false" customHeight="false" outlineLevel="0" collapsed="false">
      <c r="A939" s="278"/>
      <c r="B939" s="276"/>
      <c r="C939" s="169"/>
      <c r="D939" s="169"/>
      <c r="E939" s="277"/>
    </row>
    <row r="940" customFormat="false" ht="15.75" hidden="false" customHeight="false" outlineLevel="0" collapsed="false">
      <c r="A940" s="278"/>
      <c r="B940" s="276"/>
      <c r="C940" s="169"/>
      <c r="D940" s="169"/>
      <c r="E940" s="277"/>
    </row>
    <row r="941" customFormat="false" ht="15.75" hidden="false" customHeight="false" outlineLevel="0" collapsed="false">
      <c r="A941" s="278"/>
      <c r="B941" s="276"/>
      <c r="C941" s="169"/>
      <c r="D941" s="169"/>
      <c r="E941" s="277"/>
    </row>
    <row r="942" customFormat="false" ht="15.75" hidden="false" customHeight="false" outlineLevel="0" collapsed="false">
      <c r="A942" s="278"/>
      <c r="B942" s="276"/>
      <c r="C942" s="169"/>
      <c r="D942" s="169"/>
      <c r="E942" s="277"/>
    </row>
    <row r="943" customFormat="false" ht="15.75" hidden="false" customHeight="false" outlineLevel="0" collapsed="false">
      <c r="A943" s="278"/>
      <c r="B943" s="276"/>
      <c r="C943" s="169"/>
      <c r="D943" s="169"/>
      <c r="E943" s="277"/>
    </row>
    <row r="944" customFormat="false" ht="15.75" hidden="false" customHeight="false" outlineLevel="0" collapsed="false">
      <c r="A944" s="278"/>
      <c r="B944" s="276"/>
      <c r="C944" s="169"/>
      <c r="D944" s="169"/>
      <c r="E944" s="277"/>
    </row>
    <row r="945" customFormat="false" ht="15.75" hidden="false" customHeight="false" outlineLevel="0" collapsed="false">
      <c r="A945" s="278"/>
      <c r="B945" s="276"/>
      <c r="C945" s="169"/>
      <c r="D945" s="169"/>
      <c r="E945" s="277"/>
    </row>
    <row r="946" customFormat="false" ht="15.75" hidden="false" customHeight="false" outlineLevel="0" collapsed="false">
      <c r="A946" s="278"/>
      <c r="B946" s="276"/>
      <c r="C946" s="169"/>
      <c r="D946" s="169"/>
      <c r="E946" s="277"/>
    </row>
    <row r="947" customFormat="false" ht="15.75" hidden="false" customHeight="false" outlineLevel="0" collapsed="false">
      <c r="A947" s="278"/>
      <c r="B947" s="276"/>
      <c r="C947" s="169"/>
      <c r="D947" s="169"/>
      <c r="E947" s="277"/>
    </row>
    <row r="948" customFormat="false" ht="15.75" hidden="false" customHeight="false" outlineLevel="0" collapsed="false">
      <c r="A948" s="278"/>
      <c r="B948" s="276"/>
      <c r="C948" s="169"/>
      <c r="D948" s="169"/>
      <c r="E948" s="277"/>
    </row>
    <row r="949" customFormat="false" ht="15.75" hidden="false" customHeight="false" outlineLevel="0" collapsed="false">
      <c r="A949" s="278"/>
      <c r="B949" s="276"/>
      <c r="C949" s="169"/>
      <c r="D949" s="169"/>
      <c r="E949" s="277"/>
    </row>
    <row r="950" customFormat="false" ht="15.75" hidden="false" customHeight="false" outlineLevel="0" collapsed="false">
      <c r="A950" s="278"/>
      <c r="B950" s="276"/>
      <c r="C950" s="169"/>
      <c r="D950" s="169"/>
      <c r="E950" s="277"/>
    </row>
    <row r="951" customFormat="false" ht="15.75" hidden="false" customHeight="false" outlineLevel="0" collapsed="false">
      <c r="A951" s="278"/>
      <c r="B951" s="276"/>
      <c r="C951" s="169"/>
      <c r="D951" s="169"/>
      <c r="E951" s="277"/>
    </row>
    <row r="952" customFormat="false" ht="15.75" hidden="false" customHeight="false" outlineLevel="0" collapsed="false">
      <c r="A952" s="278"/>
      <c r="B952" s="276"/>
      <c r="C952" s="169"/>
      <c r="D952" s="169"/>
      <c r="E952" s="277"/>
    </row>
    <row r="953" customFormat="false" ht="15.75" hidden="false" customHeight="false" outlineLevel="0" collapsed="false">
      <c r="A953" s="278"/>
      <c r="B953" s="276"/>
      <c r="C953" s="169"/>
      <c r="D953" s="169"/>
      <c r="E953" s="277"/>
    </row>
    <row r="954" customFormat="false" ht="15.75" hidden="false" customHeight="false" outlineLevel="0" collapsed="false">
      <c r="A954" s="278"/>
      <c r="B954" s="276"/>
      <c r="C954" s="169"/>
      <c r="D954" s="169"/>
      <c r="E954" s="277"/>
    </row>
    <row r="955" customFormat="false" ht="15.75" hidden="false" customHeight="false" outlineLevel="0" collapsed="false">
      <c r="A955" s="278"/>
      <c r="B955" s="276"/>
      <c r="C955" s="169"/>
      <c r="D955" s="169"/>
      <c r="E955" s="277"/>
    </row>
    <row r="956" customFormat="false" ht="15.75" hidden="false" customHeight="false" outlineLevel="0" collapsed="false">
      <c r="A956" s="278"/>
      <c r="B956" s="276"/>
      <c r="C956" s="169"/>
      <c r="D956" s="169"/>
      <c r="E956" s="277"/>
    </row>
    <row r="957" customFormat="false" ht="15.75" hidden="false" customHeight="false" outlineLevel="0" collapsed="false">
      <c r="A957" s="278"/>
      <c r="B957" s="276"/>
      <c r="C957" s="169"/>
      <c r="D957" s="169"/>
      <c r="E957" s="277"/>
    </row>
    <row r="958" customFormat="false" ht="15.75" hidden="false" customHeight="false" outlineLevel="0" collapsed="false">
      <c r="A958" s="278"/>
      <c r="B958" s="276"/>
      <c r="C958" s="169"/>
      <c r="D958" s="169"/>
      <c r="E958" s="277"/>
    </row>
    <row r="959" customFormat="false" ht="15.75" hidden="false" customHeight="false" outlineLevel="0" collapsed="false">
      <c r="A959" s="278"/>
      <c r="B959" s="276"/>
      <c r="C959" s="169"/>
      <c r="D959" s="169"/>
      <c r="E959" s="277"/>
    </row>
    <row r="960" customFormat="false" ht="15.75" hidden="false" customHeight="false" outlineLevel="0" collapsed="false">
      <c r="A960" s="278"/>
      <c r="B960" s="276"/>
      <c r="C960" s="169"/>
      <c r="D960" s="169"/>
      <c r="E960" s="277"/>
    </row>
    <row r="961" customFormat="false" ht="15.75" hidden="false" customHeight="false" outlineLevel="0" collapsed="false">
      <c r="A961" s="278"/>
      <c r="B961" s="276"/>
      <c r="C961" s="169"/>
      <c r="D961" s="169"/>
      <c r="E961" s="277"/>
    </row>
    <row r="962" customFormat="false" ht="15.75" hidden="false" customHeight="false" outlineLevel="0" collapsed="false">
      <c r="A962" s="278"/>
      <c r="B962" s="276"/>
      <c r="C962" s="169"/>
      <c r="D962" s="169"/>
      <c r="E962" s="277"/>
    </row>
    <row r="963" customFormat="false" ht="15.75" hidden="false" customHeight="false" outlineLevel="0" collapsed="false">
      <c r="A963" s="278"/>
      <c r="B963" s="276"/>
      <c r="C963" s="169"/>
      <c r="D963" s="169"/>
      <c r="E963" s="277"/>
    </row>
    <row r="964" customFormat="false" ht="15.75" hidden="false" customHeight="false" outlineLevel="0" collapsed="false">
      <c r="A964" s="278"/>
      <c r="B964" s="276"/>
      <c r="C964" s="169"/>
      <c r="D964" s="169"/>
      <c r="E964" s="277"/>
    </row>
    <row r="965" customFormat="false" ht="15.75" hidden="false" customHeight="false" outlineLevel="0" collapsed="false">
      <c r="A965" s="278"/>
      <c r="B965" s="276"/>
      <c r="C965" s="169"/>
      <c r="D965" s="169"/>
      <c r="E965" s="277"/>
    </row>
    <row r="966" customFormat="false" ht="15.75" hidden="false" customHeight="false" outlineLevel="0" collapsed="false">
      <c r="A966" s="278"/>
      <c r="B966" s="276"/>
      <c r="C966" s="169"/>
      <c r="D966" s="169"/>
      <c r="E966" s="277"/>
    </row>
    <row r="967" customFormat="false" ht="15.75" hidden="false" customHeight="false" outlineLevel="0" collapsed="false">
      <c r="A967" s="278"/>
      <c r="B967" s="276"/>
      <c r="C967" s="169"/>
      <c r="D967" s="169"/>
      <c r="E967" s="277"/>
    </row>
    <row r="968" customFormat="false" ht="15.75" hidden="false" customHeight="false" outlineLevel="0" collapsed="false">
      <c r="A968" s="278"/>
      <c r="B968" s="276"/>
      <c r="C968" s="169"/>
      <c r="D968" s="169"/>
      <c r="E968" s="277"/>
    </row>
    <row r="969" customFormat="false" ht="15.75" hidden="false" customHeight="false" outlineLevel="0" collapsed="false">
      <c r="A969" s="278"/>
      <c r="B969" s="276"/>
      <c r="C969" s="169"/>
      <c r="D969" s="169"/>
      <c r="E969" s="277"/>
    </row>
    <row r="970" customFormat="false" ht="15.75" hidden="false" customHeight="false" outlineLevel="0" collapsed="false">
      <c r="A970" s="278"/>
      <c r="B970" s="276"/>
      <c r="C970" s="169"/>
      <c r="D970" s="169"/>
      <c r="E970" s="277"/>
    </row>
    <row r="971" customFormat="false" ht="15.75" hidden="false" customHeight="false" outlineLevel="0" collapsed="false">
      <c r="A971" s="278"/>
      <c r="B971" s="276"/>
      <c r="C971" s="169"/>
      <c r="D971" s="169"/>
      <c r="E971" s="277"/>
    </row>
    <row r="972" customFormat="false" ht="15.75" hidden="false" customHeight="false" outlineLevel="0" collapsed="false">
      <c r="A972" s="278"/>
      <c r="B972" s="276"/>
      <c r="C972" s="169"/>
      <c r="D972" s="169"/>
      <c r="E972" s="277"/>
    </row>
    <row r="973" customFormat="false" ht="15.75" hidden="false" customHeight="false" outlineLevel="0" collapsed="false">
      <c r="A973" s="278"/>
      <c r="B973" s="276"/>
      <c r="C973" s="169"/>
      <c r="D973" s="169"/>
      <c r="E973" s="277"/>
    </row>
    <row r="974" customFormat="false" ht="15.75" hidden="false" customHeight="false" outlineLevel="0" collapsed="false">
      <c r="A974" s="278"/>
      <c r="B974" s="276"/>
      <c r="C974" s="169"/>
      <c r="D974" s="169"/>
      <c r="E974" s="277"/>
    </row>
    <row r="975" customFormat="false" ht="15.75" hidden="false" customHeight="false" outlineLevel="0" collapsed="false">
      <c r="A975" s="278"/>
      <c r="B975" s="276"/>
      <c r="C975" s="169"/>
      <c r="D975" s="169"/>
      <c r="E975" s="277"/>
    </row>
    <row r="976" customFormat="false" ht="15.75" hidden="false" customHeight="false" outlineLevel="0" collapsed="false">
      <c r="A976" s="278"/>
      <c r="B976" s="276"/>
      <c r="C976" s="169"/>
      <c r="D976" s="169"/>
      <c r="E976" s="277"/>
    </row>
    <row r="977" customFormat="false" ht="15.75" hidden="false" customHeight="false" outlineLevel="0" collapsed="false">
      <c r="A977" s="278"/>
      <c r="B977" s="276"/>
      <c r="C977" s="169"/>
      <c r="D977" s="169"/>
      <c r="E977" s="277"/>
    </row>
    <row r="978" customFormat="false" ht="15.75" hidden="false" customHeight="false" outlineLevel="0" collapsed="false">
      <c r="A978" s="278"/>
      <c r="B978" s="276"/>
      <c r="C978" s="169"/>
      <c r="D978" s="169"/>
      <c r="E978" s="277"/>
    </row>
    <row r="979" customFormat="false" ht="15.75" hidden="false" customHeight="false" outlineLevel="0" collapsed="false">
      <c r="A979" s="278"/>
      <c r="B979" s="276"/>
      <c r="C979" s="169"/>
      <c r="D979" s="169"/>
      <c r="E979" s="277"/>
    </row>
    <row r="980" customFormat="false" ht="15.75" hidden="false" customHeight="false" outlineLevel="0" collapsed="false">
      <c r="A980" s="278"/>
      <c r="B980" s="276"/>
      <c r="C980" s="169"/>
      <c r="D980" s="169"/>
      <c r="E980" s="277"/>
    </row>
    <row r="981" customFormat="false" ht="15.75" hidden="false" customHeight="false" outlineLevel="0" collapsed="false">
      <c r="A981" s="278"/>
      <c r="B981" s="276"/>
      <c r="C981" s="169"/>
      <c r="D981" s="169"/>
      <c r="E981" s="277"/>
    </row>
    <row r="982" customFormat="false" ht="15.75" hidden="false" customHeight="false" outlineLevel="0" collapsed="false">
      <c r="A982" s="278"/>
      <c r="B982" s="276"/>
      <c r="C982" s="169"/>
      <c r="D982" s="169"/>
      <c r="E982" s="277"/>
    </row>
    <row r="983" customFormat="false" ht="15.75" hidden="false" customHeight="false" outlineLevel="0" collapsed="false">
      <c r="A983" s="278"/>
      <c r="B983" s="276"/>
      <c r="C983" s="169"/>
      <c r="D983" s="169"/>
      <c r="E983" s="277"/>
    </row>
    <row r="984" customFormat="false" ht="15.75" hidden="false" customHeight="false" outlineLevel="0" collapsed="false">
      <c r="A984" s="278"/>
      <c r="B984" s="276"/>
      <c r="C984" s="169"/>
      <c r="D984" s="169"/>
      <c r="E984" s="277"/>
    </row>
    <row r="985" customFormat="false" ht="15.75" hidden="false" customHeight="false" outlineLevel="0" collapsed="false">
      <c r="A985" s="278"/>
      <c r="B985" s="276"/>
      <c r="C985" s="169"/>
      <c r="D985" s="169"/>
      <c r="E985" s="277"/>
    </row>
    <row r="986" customFormat="false" ht="15.75" hidden="false" customHeight="false" outlineLevel="0" collapsed="false">
      <c r="A986" s="278"/>
      <c r="B986" s="276"/>
      <c r="C986" s="169"/>
      <c r="D986" s="169"/>
      <c r="E986" s="277"/>
    </row>
    <row r="987" customFormat="false" ht="15.75" hidden="false" customHeight="false" outlineLevel="0" collapsed="false">
      <c r="A987" s="278"/>
      <c r="B987" s="276"/>
      <c r="C987" s="169"/>
      <c r="D987" s="169"/>
      <c r="E987" s="277"/>
    </row>
    <row r="988" customFormat="false" ht="15.75" hidden="false" customHeight="false" outlineLevel="0" collapsed="false">
      <c r="A988" s="278"/>
      <c r="B988" s="276"/>
      <c r="C988" s="169"/>
      <c r="D988" s="169"/>
      <c r="E988" s="277"/>
    </row>
    <row r="989" customFormat="false" ht="15.75" hidden="false" customHeight="false" outlineLevel="0" collapsed="false">
      <c r="A989" s="278"/>
      <c r="B989" s="276"/>
      <c r="C989" s="169"/>
      <c r="D989" s="169"/>
      <c r="E989" s="277"/>
    </row>
    <row r="990" customFormat="false" ht="15.75" hidden="false" customHeight="false" outlineLevel="0" collapsed="false">
      <c r="A990" s="278"/>
      <c r="B990" s="276"/>
      <c r="C990" s="169"/>
      <c r="D990" s="169"/>
      <c r="E990" s="277"/>
    </row>
    <row r="991" customFormat="false" ht="15.75" hidden="false" customHeight="false" outlineLevel="0" collapsed="false">
      <c r="A991" s="278"/>
      <c r="B991" s="276"/>
      <c r="C991" s="169"/>
      <c r="D991" s="169"/>
      <c r="E991" s="277"/>
    </row>
    <row r="992" customFormat="false" ht="15.75" hidden="false" customHeight="false" outlineLevel="0" collapsed="false">
      <c r="A992" s="278"/>
      <c r="B992" s="276"/>
      <c r="C992" s="169"/>
      <c r="D992" s="169"/>
      <c r="E992" s="277"/>
    </row>
    <row r="993" customFormat="false" ht="15.75" hidden="false" customHeight="false" outlineLevel="0" collapsed="false">
      <c r="A993" s="278"/>
      <c r="B993" s="276"/>
      <c r="C993" s="169"/>
      <c r="D993" s="169"/>
      <c r="E993" s="277"/>
    </row>
    <row r="994" customFormat="false" ht="15.75" hidden="false" customHeight="false" outlineLevel="0" collapsed="false">
      <c r="A994" s="278"/>
      <c r="B994" s="276"/>
      <c r="C994" s="169"/>
      <c r="D994" s="169"/>
      <c r="E994" s="277"/>
    </row>
    <row r="995" customFormat="false" ht="15.75" hidden="false" customHeight="false" outlineLevel="0" collapsed="false">
      <c r="A995" s="278"/>
      <c r="B995" s="276"/>
      <c r="C995" s="169"/>
      <c r="D995" s="169"/>
      <c r="E995" s="277"/>
    </row>
    <row r="996" customFormat="false" ht="15.75" hidden="false" customHeight="false" outlineLevel="0" collapsed="false">
      <c r="A996" s="278"/>
      <c r="B996" s="276"/>
      <c r="C996" s="169"/>
      <c r="D996" s="169"/>
      <c r="E996" s="277"/>
    </row>
    <row r="997" customFormat="false" ht="15.75" hidden="false" customHeight="false" outlineLevel="0" collapsed="false">
      <c r="A997" s="278"/>
      <c r="B997" s="276"/>
      <c r="C997" s="169"/>
      <c r="D997" s="169"/>
      <c r="E997" s="277"/>
    </row>
    <row r="998" customFormat="false" ht="15.75" hidden="false" customHeight="false" outlineLevel="0" collapsed="false">
      <c r="A998" s="278"/>
      <c r="B998" s="276"/>
      <c r="C998" s="169"/>
      <c r="D998" s="169"/>
      <c r="E998" s="277"/>
    </row>
    <row r="999" customFormat="false" ht="15.75" hidden="false" customHeight="false" outlineLevel="0" collapsed="false">
      <c r="A999" s="278"/>
      <c r="B999" s="276"/>
      <c r="C999" s="169"/>
      <c r="D999" s="169"/>
      <c r="E999" s="277"/>
    </row>
    <row r="1000" customFormat="false" ht="15.75" hidden="false" customHeight="false" outlineLevel="0" collapsed="false">
      <c r="A1000" s="278"/>
      <c r="B1000" s="276"/>
      <c r="C1000" s="169"/>
      <c r="D1000" s="169"/>
      <c r="E1000" s="277"/>
    </row>
    <row r="1001" customFormat="false" ht="15.75" hidden="false" customHeight="false" outlineLevel="0" collapsed="false">
      <c r="A1001" s="278"/>
      <c r="B1001" s="276"/>
      <c r="C1001" s="169"/>
      <c r="D1001" s="169"/>
      <c r="E1001" s="277"/>
    </row>
    <row r="1002" customFormat="false" ht="15.75" hidden="false" customHeight="false" outlineLevel="0" collapsed="false">
      <c r="A1002" s="278"/>
      <c r="B1002" s="276"/>
      <c r="C1002" s="169"/>
      <c r="D1002" s="169"/>
      <c r="E1002" s="277"/>
    </row>
    <row r="1003" customFormat="false" ht="15.75" hidden="false" customHeight="false" outlineLevel="0" collapsed="false">
      <c r="A1003" s="278"/>
      <c r="B1003" s="276"/>
      <c r="C1003" s="169"/>
      <c r="D1003" s="169"/>
      <c r="E1003" s="277"/>
    </row>
    <row r="1004" customFormat="false" ht="15.75" hidden="false" customHeight="false" outlineLevel="0" collapsed="false">
      <c r="A1004" s="278"/>
      <c r="B1004" s="276"/>
      <c r="C1004" s="169"/>
      <c r="D1004" s="169"/>
      <c r="E1004" s="277"/>
    </row>
    <row r="1005" customFormat="false" ht="15.75" hidden="false" customHeight="false" outlineLevel="0" collapsed="false">
      <c r="A1005" s="278"/>
      <c r="B1005" s="276"/>
      <c r="C1005" s="169"/>
      <c r="D1005" s="169"/>
      <c r="E1005" s="277"/>
    </row>
    <row r="1006" customFormat="false" ht="15.75" hidden="false" customHeight="false" outlineLevel="0" collapsed="false">
      <c r="A1006" s="278"/>
      <c r="B1006" s="276"/>
      <c r="C1006" s="169"/>
      <c r="D1006" s="169"/>
      <c r="E1006" s="277"/>
    </row>
    <row r="1007" customFormat="false" ht="15.75" hidden="false" customHeight="false" outlineLevel="0" collapsed="false">
      <c r="A1007" s="278"/>
      <c r="B1007" s="276"/>
      <c r="C1007" s="169"/>
      <c r="D1007" s="169"/>
      <c r="E1007" s="277"/>
    </row>
    <row r="1008" customFormat="false" ht="15.75" hidden="false" customHeight="false" outlineLevel="0" collapsed="false">
      <c r="A1008" s="278"/>
      <c r="B1008" s="276"/>
      <c r="C1008" s="169"/>
      <c r="D1008" s="169"/>
      <c r="E1008" s="277"/>
    </row>
    <row r="1009" customFormat="false" ht="15.75" hidden="false" customHeight="false" outlineLevel="0" collapsed="false">
      <c r="A1009" s="278"/>
      <c r="B1009" s="276"/>
      <c r="C1009" s="169"/>
      <c r="D1009" s="169"/>
      <c r="E1009" s="277"/>
    </row>
    <row r="1010" customFormat="false" ht="15.75" hidden="false" customHeight="false" outlineLevel="0" collapsed="false">
      <c r="A1010" s="278"/>
      <c r="B1010" s="276"/>
      <c r="C1010" s="169"/>
      <c r="D1010" s="169"/>
      <c r="E1010" s="277"/>
    </row>
    <row r="1011" customFormat="false" ht="15.75" hidden="false" customHeight="false" outlineLevel="0" collapsed="false">
      <c r="A1011" s="278"/>
      <c r="B1011" s="276"/>
      <c r="C1011" s="169"/>
      <c r="D1011" s="169"/>
      <c r="E1011" s="277"/>
    </row>
    <row r="1012" customFormat="false" ht="15.75" hidden="false" customHeight="false" outlineLevel="0" collapsed="false">
      <c r="A1012" s="278"/>
      <c r="B1012" s="276"/>
      <c r="C1012" s="169"/>
      <c r="D1012" s="169"/>
      <c r="E1012" s="277"/>
    </row>
    <row r="1013" customFormat="false" ht="15.75" hidden="false" customHeight="false" outlineLevel="0" collapsed="false">
      <c r="A1013" s="278"/>
      <c r="B1013" s="276"/>
      <c r="C1013" s="169"/>
      <c r="D1013" s="169"/>
      <c r="E1013" s="277"/>
    </row>
    <row r="1014" customFormat="false" ht="15.75" hidden="false" customHeight="false" outlineLevel="0" collapsed="false">
      <c r="A1014" s="278"/>
      <c r="B1014" s="276"/>
      <c r="C1014" s="169"/>
      <c r="D1014" s="169"/>
      <c r="E1014" s="277"/>
    </row>
    <row r="1015" customFormat="false" ht="15.75" hidden="false" customHeight="false" outlineLevel="0" collapsed="false">
      <c r="A1015" s="278"/>
      <c r="B1015" s="276"/>
      <c r="C1015" s="169"/>
      <c r="D1015" s="169"/>
      <c r="E1015" s="277"/>
    </row>
    <row r="1016" customFormat="false" ht="15.75" hidden="false" customHeight="false" outlineLevel="0" collapsed="false">
      <c r="A1016" s="278"/>
      <c r="B1016" s="276"/>
      <c r="C1016" s="169"/>
      <c r="D1016" s="169"/>
      <c r="E1016" s="277"/>
    </row>
    <row r="1017" customFormat="false" ht="15.75" hidden="false" customHeight="false" outlineLevel="0" collapsed="false">
      <c r="A1017" s="278"/>
      <c r="B1017" s="276"/>
      <c r="C1017" s="169"/>
      <c r="D1017" s="169"/>
      <c r="E1017" s="277"/>
    </row>
    <row r="1018" customFormat="false" ht="15.75" hidden="false" customHeight="false" outlineLevel="0" collapsed="false">
      <c r="A1018" s="278"/>
      <c r="B1018" s="276"/>
      <c r="C1018" s="169"/>
      <c r="D1018" s="169"/>
      <c r="E1018" s="277"/>
    </row>
    <row r="1019" customFormat="false" ht="15.75" hidden="false" customHeight="false" outlineLevel="0" collapsed="false">
      <c r="A1019" s="278"/>
      <c r="B1019" s="276"/>
      <c r="C1019" s="169"/>
      <c r="D1019" s="169"/>
      <c r="E1019" s="277"/>
    </row>
    <row r="1020" customFormat="false" ht="15.75" hidden="false" customHeight="false" outlineLevel="0" collapsed="false">
      <c r="A1020" s="278"/>
      <c r="B1020" s="276"/>
      <c r="C1020" s="169"/>
      <c r="D1020" s="169"/>
      <c r="E1020" s="277"/>
    </row>
    <row r="1021" customFormat="false" ht="15.75" hidden="false" customHeight="false" outlineLevel="0" collapsed="false">
      <c r="A1021" s="278"/>
      <c r="B1021" s="276"/>
      <c r="C1021" s="169"/>
      <c r="D1021" s="169"/>
      <c r="E1021" s="277"/>
    </row>
    <row r="1022" customFormat="false" ht="15.75" hidden="false" customHeight="false" outlineLevel="0" collapsed="false">
      <c r="A1022" s="278"/>
      <c r="B1022" s="276"/>
      <c r="C1022" s="169"/>
      <c r="D1022" s="169"/>
      <c r="E1022" s="277"/>
    </row>
    <row r="1023" customFormat="false" ht="15.75" hidden="false" customHeight="false" outlineLevel="0" collapsed="false">
      <c r="A1023" s="278"/>
      <c r="B1023" s="276"/>
      <c r="C1023" s="169"/>
      <c r="D1023" s="169"/>
      <c r="E1023" s="277"/>
    </row>
    <row r="1024" customFormat="false" ht="15.75" hidden="false" customHeight="false" outlineLevel="0" collapsed="false">
      <c r="A1024" s="278"/>
      <c r="B1024" s="276"/>
      <c r="C1024" s="169"/>
      <c r="D1024" s="169"/>
      <c r="E1024" s="277"/>
    </row>
    <row r="1025" customFormat="false" ht="15.75" hidden="false" customHeight="false" outlineLevel="0" collapsed="false">
      <c r="A1025" s="278"/>
      <c r="B1025" s="276"/>
      <c r="C1025" s="169"/>
      <c r="D1025" s="169"/>
      <c r="E1025" s="277"/>
    </row>
    <row r="1026" customFormat="false" ht="15.75" hidden="false" customHeight="false" outlineLevel="0" collapsed="false">
      <c r="A1026" s="278"/>
      <c r="B1026" s="276"/>
      <c r="C1026" s="169"/>
      <c r="D1026" s="169"/>
      <c r="E1026" s="277"/>
    </row>
    <row r="1027" customFormat="false" ht="15.75" hidden="false" customHeight="false" outlineLevel="0" collapsed="false">
      <c r="A1027" s="278"/>
      <c r="B1027" s="276"/>
      <c r="C1027" s="169"/>
      <c r="D1027" s="169"/>
      <c r="E1027" s="277"/>
    </row>
    <row r="1028" customFormat="false" ht="15.75" hidden="false" customHeight="false" outlineLevel="0" collapsed="false">
      <c r="A1028" s="278"/>
      <c r="B1028" s="276"/>
      <c r="C1028" s="169"/>
      <c r="D1028" s="169"/>
      <c r="E1028" s="277"/>
    </row>
    <row r="1029" customFormat="false" ht="15.75" hidden="false" customHeight="false" outlineLevel="0" collapsed="false">
      <c r="A1029" s="278"/>
      <c r="B1029" s="276"/>
      <c r="C1029" s="169"/>
      <c r="D1029" s="169"/>
      <c r="E1029" s="277"/>
    </row>
    <row r="1030" customFormat="false" ht="15.75" hidden="false" customHeight="false" outlineLevel="0" collapsed="false">
      <c r="A1030" s="278"/>
      <c r="B1030" s="276"/>
      <c r="C1030" s="169"/>
      <c r="D1030" s="169"/>
      <c r="E1030" s="277"/>
    </row>
    <row r="1031" customFormat="false" ht="15.75" hidden="false" customHeight="false" outlineLevel="0" collapsed="false">
      <c r="A1031" s="278"/>
      <c r="B1031" s="276"/>
      <c r="C1031" s="169"/>
      <c r="D1031" s="169"/>
      <c r="E1031" s="277"/>
    </row>
    <row r="1032" customFormat="false" ht="15.75" hidden="false" customHeight="false" outlineLevel="0" collapsed="false">
      <c r="A1032" s="278"/>
      <c r="B1032" s="276"/>
      <c r="C1032" s="169"/>
      <c r="D1032" s="169"/>
      <c r="E1032" s="277"/>
    </row>
    <row r="1033" customFormat="false" ht="15.75" hidden="false" customHeight="false" outlineLevel="0" collapsed="false">
      <c r="A1033" s="278"/>
      <c r="B1033" s="276"/>
      <c r="C1033" s="169"/>
      <c r="D1033" s="169"/>
      <c r="E1033" s="277"/>
    </row>
    <row r="1034" customFormat="false" ht="15.75" hidden="false" customHeight="false" outlineLevel="0" collapsed="false">
      <c r="A1034" s="278"/>
      <c r="B1034" s="276"/>
      <c r="C1034" s="169"/>
      <c r="D1034" s="169"/>
      <c r="E1034" s="277"/>
    </row>
    <row r="1035" customFormat="false" ht="15.75" hidden="false" customHeight="false" outlineLevel="0" collapsed="false">
      <c r="A1035" s="278"/>
      <c r="B1035" s="276"/>
      <c r="C1035" s="169"/>
      <c r="D1035" s="169"/>
      <c r="E1035" s="277"/>
    </row>
    <row r="1036" customFormat="false" ht="15.75" hidden="false" customHeight="false" outlineLevel="0" collapsed="false">
      <c r="A1036" s="278"/>
      <c r="B1036" s="276"/>
      <c r="C1036" s="169"/>
      <c r="D1036" s="169"/>
      <c r="E1036" s="277"/>
    </row>
    <row r="1037" customFormat="false" ht="15.75" hidden="false" customHeight="false" outlineLevel="0" collapsed="false">
      <c r="A1037" s="278"/>
      <c r="B1037" s="276"/>
      <c r="C1037" s="169"/>
      <c r="D1037" s="169"/>
      <c r="E1037" s="277"/>
    </row>
    <row r="1038" customFormat="false" ht="15.75" hidden="false" customHeight="false" outlineLevel="0" collapsed="false">
      <c r="A1038" s="278"/>
      <c r="B1038" s="276"/>
      <c r="C1038" s="169"/>
      <c r="D1038" s="169"/>
      <c r="E1038" s="277"/>
    </row>
    <row r="1039" customFormat="false" ht="15.75" hidden="false" customHeight="false" outlineLevel="0" collapsed="false">
      <c r="A1039" s="278"/>
      <c r="B1039" s="276"/>
      <c r="C1039" s="169"/>
      <c r="D1039" s="169"/>
      <c r="E1039" s="277"/>
    </row>
    <row r="1040" customFormat="false" ht="15.75" hidden="false" customHeight="false" outlineLevel="0" collapsed="false">
      <c r="A1040" s="278"/>
      <c r="B1040" s="276"/>
      <c r="C1040" s="169"/>
      <c r="D1040" s="169"/>
      <c r="E1040" s="277"/>
    </row>
    <row r="1041" customFormat="false" ht="15.75" hidden="false" customHeight="false" outlineLevel="0" collapsed="false">
      <c r="A1041" s="278"/>
      <c r="B1041" s="276"/>
      <c r="C1041" s="169"/>
      <c r="D1041" s="169"/>
      <c r="E1041" s="277"/>
    </row>
    <row r="1042" customFormat="false" ht="15.75" hidden="false" customHeight="false" outlineLevel="0" collapsed="false">
      <c r="A1042" s="278"/>
      <c r="B1042" s="276"/>
      <c r="C1042" s="169"/>
      <c r="D1042" s="169"/>
      <c r="E1042" s="277"/>
    </row>
    <row r="1043" customFormat="false" ht="15.75" hidden="false" customHeight="false" outlineLevel="0" collapsed="false">
      <c r="A1043" s="278"/>
      <c r="B1043" s="276"/>
      <c r="C1043" s="169"/>
      <c r="D1043" s="169"/>
      <c r="E1043" s="277"/>
    </row>
    <row r="1044" customFormat="false" ht="15.75" hidden="false" customHeight="false" outlineLevel="0" collapsed="false">
      <c r="A1044" s="278"/>
      <c r="B1044" s="276"/>
      <c r="C1044" s="169"/>
      <c r="D1044" s="169"/>
      <c r="E1044" s="277"/>
    </row>
    <row r="1045" customFormat="false" ht="15.75" hidden="false" customHeight="false" outlineLevel="0" collapsed="false">
      <c r="A1045" s="278"/>
      <c r="B1045" s="276"/>
      <c r="C1045" s="169"/>
      <c r="D1045" s="169"/>
      <c r="E1045" s="277"/>
    </row>
    <row r="1046" customFormat="false" ht="15.75" hidden="false" customHeight="false" outlineLevel="0" collapsed="false">
      <c r="A1046" s="278"/>
      <c r="B1046" s="276"/>
      <c r="C1046" s="169"/>
      <c r="D1046" s="169"/>
      <c r="E1046" s="277"/>
    </row>
    <row r="1047" customFormat="false" ht="15.75" hidden="false" customHeight="false" outlineLevel="0" collapsed="false">
      <c r="A1047" s="278"/>
      <c r="B1047" s="276"/>
      <c r="C1047" s="169"/>
      <c r="D1047" s="169"/>
      <c r="E1047" s="277"/>
    </row>
    <row r="1048" customFormat="false" ht="15.75" hidden="false" customHeight="false" outlineLevel="0" collapsed="false">
      <c r="A1048" s="278"/>
      <c r="B1048" s="276"/>
      <c r="C1048" s="169"/>
      <c r="D1048" s="169"/>
      <c r="E1048" s="277"/>
    </row>
    <row r="1049" customFormat="false" ht="15.75" hidden="false" customHeight="false" outlineLevel="0" collapsed="false">
      <c r="A1049" s="278"/>
      <c r="B1049" s="276"/>
      <c r="C1049" s="169"/>
      <c r="D1049" s="169"/>
      <c r="E1049" s="277"/>
    </row>
    <row r="1050" customFormat="false" ht="15.75" hidden="false" customHeight="false" outlineLevel="0" collapsed="false">
      <c r="A1050" s="278"/>
      <c r="B1050" s="276"/>
      <c r="C1050" s="169"/>
      <c r="D1050" s="169"/>
      <c r="E1050" s="277"/>
    </row>
    <row r="1051" customFormat="false" ht="15.75" hidden="false" customHeight="false" outlineLevel="0" collapsed="false">
      <c r="A1051" s="278"/>
      <c r="B1051" s="276"/>
      <c r="C1051" s="169"/>
      <c r="D1051" s="169"/>
      <c r="E1051" s="277"/>
    </row>
    <row r="1052" customFormat="false" ht="15.75" hidden="false" customHeight="false" outlineLevel="0" collapsed="false">
      <c r="A1052" s="278"/>
      <c r="B1052" s="276"/>
      <c r="C1052" s="169"/>
      <c r="D1052" s="169"/>
      <c r="E1052" s="277"/>
    </row>
    <row r="1053" customFormat="false" ht="15.75" hidden="false" customHeight="false" outlineLevel="0" collapsed="false">
      <c r="A1053" s="278"/>
      <c r="B1053" s="276"/>
      <c r="C1053" s="169"/>
      <c r="D1053" s="169"/>
      <c r="E1053" s="277"/>
    </row>
    <row r="1054" customFormat="false" ht="15.75" hidden="false" customHeight="false" outlineLevel="0" collapsed="false">
      <c r="A1054" s="278"/>
      <c r="B1054" s="276"/>
      <c r="C1054" s="169"/>
      <c r="D1054" s="169"/>
      <c r="E1054" s="277"/>
    </row>
    <row r="1055" customFormat="false" ht="15.75" hidden="false" customHeight="false" outlineLevel="0" collapsed="false">
      <c r="A1055" s="278"/>
      <c r="B1055" s="276"/>
      <c r="C1055" s="169"/>
      <c r="D1055" s="169"/>
      <c r="E1055" s="277"/>
    </row>
    <row r="1056" customFormat="false" ht="15.75" hidden="false" customHeight="false" outlineLevel="0" collapsed="false">
      <c r="A1056" s="278"/>
      <c r="B1056" s="276"/>
      <c r="C1056" s="169"/>
      <c r="D1056" s="169"/>
      <c r="E1056" s="277"/>
    </row>
    <row r="1057" customFormat="false" ht="15.75" hidden="false" customHeight="false" outlineLevel="0" collapsed="false">
      <c r="A1057" s="278"/>
      <c r="B1057" s="276"/>
      <c r="C1057" s="169"/>
      <c r="D1057" s="169"/>
      <c r="E1057" s="277"/>
    </row>
    <row r="1058" customFormat="false" ht="15.75" hidden="false" customHeight="false" outlineLevel="0" collapsed="false">
      <c r="A1058" s="278"/>
      <c r="B1058" s="276"/>
      <c r="C1058" s="169"/>
      <c r="D1058" s="169"/>
      <c r="E1058" s="277"/>
    </row>
    <row r="1059" customFormat="false" ht="15.75" hidden="false" customHeight="false" outlineLevel="0" collapsed="false">
      <c r="A1059" s="278"/>
      <c r="B1059" s="276"/>
      <c r="C1059" s="169"/>
      <c r="D1059" s="169"/>
      <c r="E1059" s="277"/>
    </row>
    <row r="1060" customFormat="false" ht="15.75" hidden="false" customHeight="false" outlineLevel="0" collapsed="false">
      <c r="A1060" s="278"/>
      <c r="B1060" s="276"/>
      <c r="C1060" s="169"/>
      <c r="D1060" s="169"/>
      <c r="E1060" s="277"/>
    </row>
    <row r="1061" customFormat="false" ht="15.75" hidden="false" customHeight="false" outlineLevel="0" collapsed="false">
      <c r="A1061" s="278"/>
      <c r="B1061" s="276"/>
      <c r="C1061" s="169"/>
      <c r="D1061" s="169"/>
      <c r="E1061" s="277"/>
    </row>
    <row r="1062" customFormat="false" ht="15.75" hidden="false" customHeight="false" outlineLevel="0" collapsed="false">
      <c r="A1062" s="278"/>
      <c r="B1062" s="276"/>
      <c r="C1062" s="169"/>
      <c r="D1062" s="169"/>
      <c r="E1062" s="277"/>
    </row>
    <row r="1063" customFormat="false" ht="15.75" hidden="false" customHeight="false" outlineLevel="0" collapsed="false">
      <c r="A1063" s="278"/>
      <c r="B1063" s="276"/>
      <c r="C1063" s="169"/>
      <c r="D1063" s="169"/>
      <c r="E1063" s="277"/>
    </row>
    <row r="1064" customFormat="false" ht="15.75" hidden="false" customHeight="false" outlineLevel="0" collapsed="false">
      <c r="A1064" s="278"/>
      <c r="B1064" s="276"/>
      <c r="C1064" s="169"/>
      <c r="D1064" s="169"/>
      <c r="E1064" s="277"/>
    </row>
    <row r="1065" customFormat="false" ht="15.75" hidden="false" customHeight="false" outlineLevel="0" collapsed="false">
      <c r="A1065" s="278"/>
      <c r="B1065" s="276"/>
      <c r="C1065" s="169"/>
      <c r="D1065" s="169"/>
      <c r="E1065" s="277"/>
    </row>
    <row r="1066" customFormat="false" ht="15.75" hidden="false" customHeight="false" outlineLevel="0" collapsed="false">
      <c r="A1066" s="278"/>
      <c r="B1066" s="276"/>
      <c r="C1066" s="169"/>
      <c r="D1066" s="169"/>
      <c r="E1066" s="277"/>
    </row>
    <row r="1067" customFormat="false" ht="15.75" hidden="false" customHeight="false" outlineLevel="0" collapsed="false">
      <c r="A1067" s="278"/>
      <c r="B1067" s="276"/>
      <c r="C1067" s="169"/>
      <c r="D1067" s="169"/>
      <c r="E1067" s="277"/>
    </row>
    <row r="1068" customFormat="false" ht="15.75" hidden="false" customHeight="false" outlineLevel="0" collapsed="false">
      <c r="A1068" s="278"/>
      <c r="B1068" s="276"/>
      <c r="C1068" s="169"/>
      <c r="D1068" s="169"/>
      <c r="E1068" s="277"/>
    </row>
    <row r="1069" customFormat="false" ht="15.75" hidden="false" customHeight="false" outlineLevel="0" collapsed="false">
      <c r="A1069" s="278"/>
      <c r="B1069" s="276"/>
      <c r="C1069" s="169"/>
      <c r="D1069" s="169"/>
      <c r="E1069" s="277"/>
    </row>
    <row r="1070" customFormat="false" ht="15.75" hidden="false" customHeight="false" outlineLevel="0" collapsed="false">
      <c r="A1070" s="278"/>
      <c r="B1070" s="276"/>
      <c r="C1070" s="169"/>
      <c r="D1070" s="169"/>
      <c r="E1070" s="277"/>
    </row>
    <row r="1071" customFormat="false" ht="15.75" hidden="false" customHeight="false" outlineLevel="0" collapsed="false">
      <c r="A1071" s="278"/>
      <c r="B1071" s="276"/>
      <c r="C1071" s="169"/>
      <c r="D1071" s="169"/>
      <c r="E1071" s="277"/>
    </row>
    <row r="1072" customFormat="false" ht="15.75" hidden="false" customHeight="false" outlineLevel="0" collapsed="false">
      <c r="A1072" s="278"/>
      <c r="B1072" s="276"/>
      <c r="C1072" s="169"/>
      <c r="D1072" s="169"/>
      <c r="E1072" s="277"/>
    </row>
    <row r="1073" customFormat="false" ht="15.75" hidden="false" customHeight="false" outlineLevel="0" collapsed="false">
      <c r="A1073" s="278"/>
      <c r="B1073" s="276"/>
      <c r="C1073" s="169"/>
      <c r="D1073" s="169"/>
      <c r="E1073" s="277"/>
    </row>
    <row r="1074" customFormat="false" ht="15.75" hidden="false" customHeight="false" outlineLevel="0" collapsed="false">
      <c r="A1074" s="278"/>
      <c r="B1074" s="276"/>
      <c r="C1074" s="169"/>
      <c r="D1074" s="169"/>
      <c r="E1074" s="277"/>
    </row>
    <row r="1075" customFormat="false" ht="15.75" hidden="false" customHeight="false" outlineLevel="0" collapsed="false">
      <c r="A1075" s="278"/>
      <c r="B1075" s="276"/>
      <c r="C1075" s="169"/>
      <c r="D1075" s="169"/>
      <c r="E1075" s="277"/>
    </row>
    <row r="1076" customFormat="false" ht="15.75" hidden="false" customHeight="false" outlineLevel="0" collapsed="false">
      <c r="A1076" s="278"/>
      <c r="B1076" s="276"/>
      <c r="C1076" s="169"/>
      <c r="D1076" s="169"/>
      <c r="E1076" s="277"/>
    </row>
    <row r="1077" customFormat="false" ht="15.75" hidden="false" customHeight="false" outlineLevel="0" collapsed="false">
      <c r="A1077" s="278"/>
      <c r="B1077" s="276"/>
      <c r="C1077" s="169"/>
      <c r="D1077" s="169"/>
      <c r="E1077" s="277"/>
    </row>
    <row r="1078" customFormat="false" ht="15.75" hidden="false" customHeight="false" outlineLevel="0" collapsed="false">
      <c r="A1078" s="278"/>
      <c r="B1078" s="276"/>
      <c r="C1078" s="169"/>
      <c r="D1078" s="169"/>
      <c r="E1078" s="277"/>
    </row>
    <row r="1079" customFormat="false" ht="15.75" hidden="false" customHeight="false" outlineLevel="0" collapsed="false">
      <c r="A1079" s="278"/>
      <c r="B1079" s="276"/>
      <c r="C1079" s="169"/>
      <c r="D1079" s="169"/>
      <c r="E1079" s="277"/>
    </row>
    <row r="1080" customFormat="false" ht="15.75" hidden="false" customHeight="false" outlineLevel="0" collapsed="false">
      <c r="A1080" s="278"/>
      <c r="B1080" s="276"/>
      <c r="C1080" s="169"/>
      <c r="D1080" s="169"/>
      <c r="E1080" s="277"/>
    </row>
    <row r="1081" customFormat="false" ht="15.75" hidden="false" customHeight="false" outlineLevel="0" collapsed="false">
      <c r="A1081" s="278"/>
      <c r="B1081" s="276"/>
      <c r="C1081" s="169"/>
      <c r="D1081" s="169"/>
      <c r="E1081" s="277"/>
    </row>
    <row r="1082" customFormat="false" ht="15.75" hidden="false" customHeight="false" outlineLevel="0" collapsed="false">
      <c r="A1082" s="278"/>
      <c r="B1082" s="276"/>
      <c r="C1082" s="169"/>
      <c r="D1082" s="169"/>
      <c r="E1082" s="277"/>
    </row>
    <row r="1083" customFormat="false" ht="15.75" hidden="false" customHeight="false" outlineLevel="0" collapsed="false">
      <c r="A1083" s="278"/>
      <c r="B1083" s="276"/>
      <c r="C1083" s="169"/>
      <c r="D1083" s="169"/>
      <c r="E1083" s="277"/>
    </row>
    <row r="1084" customFormat="false" ht="15.75" hidden="false" customHeight="false" outlineLevel="0" collapsed="false">
      <c r="A1084" s="278"/>
      <c r="B1084" s="276"/>
      <c r="C1084" s="169"/>
      <c r="D1084" s="169"/>
      <c r="E1084" s="277"/>
    </row>
    <row r="1085" customFormat="false" ht="15.75" hidden="false" customHeight="false" outlineLevel="0" collapsed="false">
      <c r="A1085" s="278"/>
      <c r="B1085" s="276"/>
      <c r="C1085" s="169"/>
      <c r="D1085" s="169"/>
      <c r="E1085" s="277"/>
    </row>
    <row r="1086" customFormat="false" ht="15.75" hidden="false" customHeight="false" outlineLevel="0" collapsed="false">
      <c r="A1086" s="278"/>
      <c r="B1086" s="276"/>
      <c r="C1086" s="169"/>
      <c r="D1086" s="169"/>
      <c r="E1086" s="277"/>
    </row>
    <row r="1087" customFormat="false" ht="15.75" hidden="false" customHeight="false" outlineLevel="0" collapsed="false">
      <c r="A1087" s="278"/>
      <c r="B1087" s="276"/>
      <c r="C1087" s="169"/>
      <c r="D1087" s="169"/>
      <c r="E1087" s="277"/>
    </row>
    <row r="1088" customFormat="false" ht="15.75" hidden="false" customHeight="false" outlineLevel="0" collapsed="false">
      <c r="A1088" s="278"/>
      <c r="B1088" s="276"/>
      <c r="C1088" s="169"/>
      <c r="D1088" s="169"/>
      <c r="E1088" s="277"/>
    </row>
    <row r="1089" customFormat="false" ht="15.75" hidden="false" customHeight="false" outlineLevel="0" collapsed="false">
      <c r="A1089" s="278"/>
      <c r="B1089" s="276"/>
      <c r="C1089" s="169"/>
      <c r="D1089" s="169"/>
      <c r="E1089" s="277"/>
    </row>
    <row r="1090" customFormat="false" ht="15.75" hidden="false" customHeight="false" outlineLevel="0" collapsed="false">
      <c r="A1090" s="278"/>
      <c r="B1090" s="276"/>
      <c r="C1090" s="169"/>
      <c r="D1090" s="169"/>
      <c r="E1090" s="277"/>
    </row>
    <row r="1091" customFormat="false" ht="15.75" hidden="false" customHeight="false" outlineLevel="0" collapsed="false">
      <c r="A1091" s="278"/>
      <c r="B1091" s="276"/>
      <c r="C1091" s="169"/>
      <c r="D1091" s="169"/>
      <c r="E1091" s="277"/>
    </row>
    <row r="1092" customFormat="false" ht="15.75" hidden="false" customHeight="false" outlineLevel="0" collapsed="false">
      <c r="A1092" s="278"/>
      <c r="B1092" s="276"/>
      <c r="C1092" s="169"/>
      <c r="D1092" s="169"/>
      <c r="E1092" s="277"/>
    </row>
    <row r="1093" customFormat="false" ht="15.75" hidden="false" customHeight="false" outlineLevel="0" collapsed="false">
      <c r="A1093" s="278"/>
      <c r="B1093" s="276"/>
      <c r="C1093" s="169"/>
      <c r="D1093" s="169"/>
      <c r="E1093" s="277"/>
    </row>
    <row r="1094" customFormat="false" ht="15.75" hidden="false" customHeight="false" outlineLevel="0" collapsed="false">
      <c r="A1094" s="278"/>
      <c r="B1094" s="276"/>
      <c r="C1094" s="169"/>
      <c r="D1094" s="169"/>
      <c r="E1094" s="277"/>
    </row>
    <row r="1095" customFormat="false" ht="15.75" hidden="false" customHeight="false" outlineLevel="0" collapsed="false">
      <c r="A1095" s="278"/>
      <c r="B1095" s="276"/>
      <c r="C1095" s="169"/>
      <c r="D1095" s="169"/>
      <c r="E1095" s="277"/>
    </row>
    <row r="1096" customFormat="false" ht="15.75" hidden="false" customHeight="false" outlineLevel="0" collapsed="false">
      <c r="A1096" s="278"/>
      <c r="B1096" s="276"/>
      <c r="C1096" s="169"/>
      <c r="D1096" s="169"/>
      <c r="E1096" s="277"/>
    </row>
    <row r="1097" customFormat="false" ht="15.75" hidden="false" customHeight="false" outlineLevel="0" collapsed="false">
      <c r="A1097" s="278"/>
      <c r="B1097" s="276"/>
      <c r="C1097" s="169"/>
      <c r="D1097" s="169"/>
      <c r="E1097" s="277"/>
    </row>
    <row r="1098" customFormat="false" ht="15.75" hidden="false" customHeight="false" outlineLevel="0" collapsed="false">
      <c r="A1098" s="278"/>
      <c r="B1098" s="276"/>
      <c r="C1098" s="169"/>
      <c r="D1098" s="169"/>
      <c r="E1098" s="277"/>
    </row>
    <row r="1099" customFormat="false" ht="15.75" hidden="false" customHeight="false" outlineLevel="0" collapsed="false">
      <c r="A1099" s="278"/>
      <c r="B1099" s="276"/>
      <c r="C1099" s="169"/>
      <c r="D1099" s="169"/>
      <c r="E1099" s="277"/>
    </row>
    <row r="1100" customFormat="false" ht="15.75" hidden="false" customHeight="false" outlineLevel="0" collapsed="false">
      <c r="A1100" s="278"/>
      <c r="B1100" s="276"/>
      <c r="C1100" s="169"/>
      <c r="D1100" s="169"/>
      <c r="E1100" s="277"/>
    </row>
    <row r="1101" customFormat="false" ht="15.75" hidden="false" customHeight="false" outlineLevel="0" collapsed="false">
      <c r="A1101" s="278"/>
      <c r="B1101" s="276"/>
      <c r="C1101" s="169"/>
      <c r="D1101" s="169"/>
      <c r="E1101" s="277"/>
    </row>
    <row r="1102" customFormat="false" ht="15.75" hidden="false" customHeight="false" outlineLevel="0" collapsed="false">
      <c r="A1102" s="278"/>
      <c r="B1102" s="276"/>
      <c r="C1102" s="169"/>
      <c r="D1102" s="169"/>
      <c r="E1102" s="277"/>
    </row>
    <row r="1103" customFormat="false" ht="15.75" hidden="false" customHeight="false" outlineLevel="0" collapsed="false">
      <c r="A1103" s="278"/>
      <c r="B1103" s="276"/>
      <c r="C1103" s="169"/>
      <c r="D1103" s="169"/>
      <c r="E1103" s="277"/>
    </row>
    <row r="1104" customFormat="false" ht="15.75" hidden="false" customHeight="false" outlineLevel="0" collapsed="false">
      <c r="A1104" s="278"/>
      <c r="B1104" s="276"/>
      <c r="C1104" s="169"/>
      <c r="D1104" s="169"/>
      <c r="E1104" s="277"/>
    </row>
    <row r="1105" customFormat="false" ht="15.75" hidden="false" customHeight="false" outlineLevel="0" collapsed="false">
      <c r="A1105" s="278"/>
      <c r="B1105" s="276"/>
      <c r="C1105" s="169"/>
      <c r="D1105" s="169"/>
      <c r="E1105" s="277"/>
    </row>
    <row r="1106" customFormat="false" ht="15.75" hidden="false" customHeight="false" outlineLevel="0" collapsed="false">
      <c r="A1106" s="278"/>
      <c r="B1106" s="276"/>
      <c r="C1106" s="169"/>
      <c r="D1106" s="169"/>
      <c r="E1106" s="277"/>
    </row>
    <row r="1107" customFormat="false" ht="15.75" hidden="false" customHeight="false" outlineLevel="0" collapsed="false">
      <c r="A1107" s="278"/>
      <c r="B1107" s="276"/>
      <c r="C1107" s="169"/>
      <c r="D1107" s="169"/>
      <c r="E1107" s="277"/>
    </row>
    <row r="1108" customFormat="false" ht="15.75" hidden="false" customHeight="false" outlineLevel="0" collapsed="false">
      <c r="A1108" s="278"/>
      <c r="B1108" s="276"/>
      <c r="C1108" s="169"/>
      <c r="D1108" s="169"/>
      <c r="E1108" s="277"/>
    </row>
    <row r="1109" customFormat="false" ht="15.75" hidden="false" customHeight="false" outlineLevel="0" collapsed="false">
      <c r="A1109" s="278"/>
      <c r="B1109" s="276"/>
      <c r="C1109" s="169"/>
      <c r="D1109" s="169"/>
      <c r="E1109" s="277"/>
    </row>
    <row r="1110" customFormat="false" ht="15.75" hidden="false" customHeight="false" outlineLevel="0" collapsed="false">
      <c r="A1110" s="278"/>
      <c r="B1110" s="276"/>
      <c r="C1110" s="169"/>
      <c r="D1110" s="169"/>
      <c r="E1110" s="277"/>
    </row>
    <row r="1111" customFormat="false" ht="15.75" hidden="false" customHeight="false" outlineLevel="0" collapsed="false">
      <c r="A1111" s="278"/>
      <c r="B1111" s="276"/>
      <c r="C1111" s="169"/>
      <c r="D1111" s="169"/>
      <c r="E1111" s="277"/>
    </row>
    <row r="1112" customFormat="false" ht="15.75" hidden="false" customHeight="false" outlineLevel="0" collapsed="false">
      <c r="A1112" s="278"/>
      <c r="B1112" s="276"/>
      <c r="C1112" s="169"/>
      <c r="D1112" s="169"/>
      <c r="E1112" s="277"/>
    </row>
    <row r="1113" customFormat="false" ht="15.75" hidden="false" customHeight="false" outlineLevel="0" collapsed="false">
      <c r="A1113" s="278"/>
      <c r="B1113" s="276"/>
      <c r="C1113" s="169"/>
      <c r="D1113" s="169"/>
      <c r="E1113" s="277"/>
    </row>
    <row r="1114" customFormat="false" ht="15.75" hidden="false" customHeight="false" outlineLevel="0" collapsed="false">
      <c r="A1114" s="278"/>
      <c r="B1114" s="276"/>
      <c r="C1114" s="169"/>
      <c r="D1114" s="169"/>
      <c r="E1114" s="277"/>
    </row>
    <row r="1115" customFormat="false" ht="15.75" hidden="false" customHeight="false" outlineLevel="0" collapsed="false">
      <c r="A1115" s="278"/>
      <c r="B1115" s="276"/>
      <c r="C1115" s="169"/>
      <c r="D1115" s="169"/>
      <c r="E1115" s="277"/>
    </row>
    <row r="1116" customFormat="false" ht="15.75" hidden="false" customHeight="false" outlineLevel="0" collapsed="false">
      <c r="A1116" s="278"/>
      <c r="B1116" s="276"/>
      <c r="C1116" s="169"/>
      <c r="D1116" s="169"/>
      <c r="E1116" s="277"/>
    </row>
    <row r="1117" customFormat="false" ht="15.75" hidden="false" customHeight="false" outlineLevel="0" collapsed="false">
      <c r="A1117" s="278"/>
      <c r="B1117" s="276"/>
      <c r="C1117" s="169"/>
      <c r="D1117" s="169"/>
      <c r="E1117" s="277"/>
    </row>
    <row r="1118" customFormat="false" ht="15.75" hidden="false" customHeight="false" outlineLevel="0" collapsed="false">
      <c r="A1118" s="278"/>
      <c r="B1118" s="276"/>
      <c r="C1118" s="169"/>
      <c r="D1118" s="169"/>
      <c r="E1118" s="277"/>
    </row>
    <row r="1119" customFormat="false" ht="15.75" hidden="false" customHeight="false" outlineLevel="0" collapsed="false">
      <c r="A1119" s="278"/>
      <c r="B1119" s="276"/>
      <c r="C1119" s="169"/>
      <c r="D1119" s="169"/>
      <c r="E1119" s="277"/>
    </row>
    <row r="1120" customFormat="false" ht="15.75" hidden="false" customHeight="false" outlineLevel="0" collapsed="false">
      <c r="A1120" s="278"/>
      <c r="B1120" s="276"/>
      <c r="C1120" s="169"/>
      <c r="D1120" s="169"/>
      <c r="E1120" s="277"/>
    </row>
    <row r="1121" customFormat="false" ht="15.75" hidden="false" customHeight="false" outlineLevel="0" collapsed="false">
      <c r="A1121" s="278"/>
      <c r="B1121" s="276"/>
      <c r="C1121" s="169"/>
      <c r="D1121" s="169"/>
      <c r="E1121" s="277"/>
    </row>
    <row r="1122" customFormat="false" ht="15.75" hidden="false" customHeight="false" outlineLevel="0" collapsed="false">
      <c r="A1122" s="278"/>
      <c r="B1122" s="276"/>
      <c r="C1122" s="169"/>
      <c r="D1122" s="169"/>
      <c r="E1122" s="277"/>
    </row>
    <row r="1123" customFormat="false" ht="15.75" hidden="false" customHeight="false" outlineLevel="0" collapsed="false">
      <c r="A1123" s="278"/>
      <c r="B1123" s="276"/>
      <c r="C1123" s="169"/>
      <c r="D1123" s="169"/>
      <c r="E1123" s="277"/>
    </row>
    <row r="1124" customFormat="false" ht="15.75" hidden="false" customHeight="false" outlineLevel="0" collapsed="false">
      <c r="A1124" s="278"/>
      <c r="B1124" s="276"/>
      <c r="C1124" s="169"/>
      <c r="D1124" s="169"/>
      <c r="E1124" s="277"/>
    </row>
    <row r="1125" customFormat="false" ht="15.75" hidden="false" customHeight="false" outlineLevel="0" collapsed="false">
      <c r="A1125" s="278"/>
      <c r="B1125" s="276"/>
      <c r="C1125" s="169"/>
      <c r="D1125" s="169"/>
      <c r="E1125" s="277"/>
    </row>
    <row r="1126" customFormat="false" ht="15.75" hidden="false" customHeight="false" outlineLevel="0" collapsed="false">
      <c r="A1126" s="278"/>
      <c r="B1126" s="276"/>
      <c r="C1126" s="169"/>
      <c r="D1126" s="169"/>
      <c r="E1126" s="277"/>
    </row>
    <row r="1127" customFormat="false" ht="15.75" hidden="false" customHeight="false" outlineLevel="0" collapsed="false">
      <c r="A1127" s="278"/>
      <c r="B1127" s="276"/>
      <c r="C1127" s="169"/>
      <c r="D1127" s="169"/>
      <c r="E1127" s="277"/>
    </row>
    <row r="1128" customFormat="false" ht="15.75" hidden="false" customHeight="false" outlineLevel="0" collapsed="false">
      <c r="A1128" s="278"/>
      <c r="B1128" s="276"/>
      <c r="C1128" s="169"/>
      <c r="D1128" s="169"/>
      <c r="E1128" s="277"/>
    </row>
    <row r="1129" customFormat="false" ht="15.75" hidden="false" customHeight="false" outlineLevel="0" collapsed="false">
      <c r="A1129" s="278"/>
      <c r="B1129" s="276"/>
      <c r="C1129" s="169"/>
      <c r="D1129" s="169"/>
      <c r="E1129" s="277"/>
    </row>
    <row r="1130" customFormat="false" ht="15.75" hidden="false" customHeight="false" outlineLevel="0" collapsed="false">
      <c r="A1130" s="278"/>
      <c r="B1130" s="276"/>
      <c r="C1130" s="169"/>
      <c r="D1130" s="169"/>
      <c r="E1130" s="277"/>
    </row>
    <row r="1131" customFormat="false" ht="15.75" hidden="false" customHeight="false" outlineLevel="0" collapsed="false">
      <c r="A1131" s="278"/>
      <c r="B1131" s="276"/>
      <c r="C1131" s="169"/>
      <c r="D1131" s="169"/>
      <c r="E1131" s="277"/>
    </row>
    <row r="1132" customFormat="false" ht="15.75" hidden="false" customHeight="false" outlineLevel="0" collapsed="false">
      <c r="A1132" s="278"/>
      <c r="B1132" s="276"/>
      <c r="C1132" s="169"/>
      <c r="D1132" s="169"/>
      <c r="E1132" s="277"/>
    </row>
    <row r="1133" customFormat="false" ht="15.75" hidden="false" customHeight="false" outlineLevel="0" collapsed="false">
      <c r="A1133" s="278"/>
      <c r="B1133" s="276"/>
      <c r="C1133" s="169"/>
      <c r="D1133" s="169"/>
      <c r="E1133" s="277"/>
    </row>
    <row r="1134" customFormat="false" ht="15.75" hidden="false" customHeight="false" outlineLevel="0" collapsed="false">
      <c r="A1134" s="278"/>
      <c r="B1134" s="276"/>
      <c r="C1134" s="169"/>
      <c r="D1134" s="169"/>
      <c r="E1134" s="277"/>
    </row>
    <row r="1135" customFormat="false" ht="15.75" hidden="false" customHeight="false" outlineLevel="0" collapsed="false">
      <c r="A1135" s="278"/>
      <c r="B1135" s="276"/>
      <c r="C1135" s="169"/>
      <c r="D1135" s="169"/>
      <c r="E1135" s="277"/>
    </row>
    <row r="1136" customFormat="false" ht="15.75" hidden="false" customHeight="false" outlineLevel="0" collapsed="false">
      <c r="A1136" s="278"/>
      <c r="B1136" s="276"/>
      <c r="C1136" s="169"/>
      <c r="D1136" s="169"/>
      <c r="E1136" s="277"/>
    </row>
    <row r="1137" customFormat="false" ht="15.75" hidden="false" customHeight="false" outlineLevel="0" collapsed="false">
      <c r="A1137" s="278"/>
      <c r="B1137" s="276"/>
      <c r="C1137" s="169"/>
      <c r="D1137" s="169"/>
      <c r="E1137" s="277"/>
    </row>
    <row r="1138" customFormat="false" ht="15.75" hidden="false" customHeight="false" outlineLevel="0" collapsed="false">
      <c r="A1138" s="278"/>
      <c r="B1138" s="276"/>
      <c r="C1138" s="169"/>
      <c r="D1138" s="169"/>
      <c r="E1138" s="277"/>
    </row>
    <row r="1139" customFormat="false" ht="15.75" hidden="false" customHeight="false" outlineLevel="0" collapsed="false">
      <c r="A1139" s="278"/>
      <c r="B1139" s="276"/>
      <c r="C1139" s="169"/>
      <c r="D1139" s="169"/>
      <c r="E1139" s="277"/>
    </row>
    <row r="1140" customFormat="false" ht="15.75" hidden="false" customHeight="false" outlineLevel="0" collapsed="false">
      <c r="A1140" s="278"/>
      <c r="B1140" s="276"/>
      <c r="C1140" s="169"/>
      <c r="D1140" s="169"/>
      <c r="E1140" s="277"/>
    </row>
    <row r="1141" customFormat="false" ht="15.75" hidden="false" customHeight="false" outlineLevel="0" collapsed="false">
      <c r="A1141" s="278"/>
      <c r="B1141" s="276"/>
      <c r="C1141" s="169"/>
      <c r="D1141" s="169"/>
      <c r="E1141" s="277"/>
    </row>
    <row r="1142" customFormat="false" ht="15.75" hidden="false" customHeight="false" outlineLevel="0" collapsed="false">
      <c r="A1142" s="278"/>
      <c r="B1142" s="276"/>
      <c r="C1142" s="169"/>
      <c r="D1142" s="169"/>
      <c r="E1142" s="277"/>
    </row>
    <row r="1143" customFormat="false" ht="15.75" hidden="false" customHeight="false" outlineLevel="0" collapsed="false">
      <c r="A1143" s="278"/>
      <c r="B1143" s="276"/>
      <c r="C1143" s="169"/>
      <c r="D1143" s="169"/>
      <c r="E1143" s="277"/>
    </row>
    <row r="1144" customFormat="false" ht="15.75" hidden="false" customHeight="false" outlineLevel="0" collapsed="false">
      <c r="A1144" s="278"/>
      <c r="B1144" s="276"/>
      <c r="C1144" s="169"/>
      <c r="D1144" s="169"/>
      <c r="E1144" s="277"/>
    </row>
    <row r="1145" customFormat="false" ht="15.75" hidden="false" customHeight="false" outlineLevel="0" collapsed="false">
      <c r="A1145" s="278"/>
      <c r="B1145" s="276"/>
      <c r="C1145" s="169"/>
      <c r="D1145" s="169"/>
      <c r="E1145" s="277"/>
    </row>
    <row r="1146" customFormat="false" ht="15.75" hidden="false" customHeight="false" outlineLevel="0" collapsed="false">
      <c r="A1146" s="278"/>
      <c r="B1146" s="276"/>
      <c r="C1146" s="169"/>
      <c r="D1146" s="169"/>
      <c r="E1146" s="277"/>
    </row>
    <row r="1147" customFormat="false" ht="15.75" hidden="false" customHeight="false" outlineLevel="0" collapsed="false">
      <c r="A1147" s="278"/>
      <c r="B1147" s="276"/>
      <c r="C1147" s="169"/>
      <c r="D1147" s="169"/>
      <c r="E1147" s="277"/>
    </row>
    <row r="1148" customFormat="false" ht="15.75" hidden="false" customHeight="false" outlineLevel="0" collapsed="false">
      <c r="A1148" s="278"/>
      <c r="B1148" s="276"/>
      <c r="C1148" s="169"/>
      <c r="D1148" s="169"/>
      <c r="E1148" s="277"/>
    </row>
    <row r="1149" customFormat="false" ht="15.75" hidden="false" customHeight="false" outlineLevel="0" collapsed="false">
      <c r="A1149" s="278"/>
      <c r="B1149" s="276"/>
      <c r="C1149" s="169"/>
      <c r="D1149" s="169"/>
      <c r="E1149" s="277"/>
    </row>
    <row r="1150" customFormat="false" ht="15.75" hidden="false" customHeight="false" outlineLevel="0" collapsed="false">
      <c r="A1150" s="278"/>
      <c r="B1150" s="276"/>
      <c r="C1150" s="169"/>
      <c r="D1150" s="169"/>
      <c r="E1150" s="277"/>
    </row>
    <row r="1151" customFormat="false" ht="15.75" hidden="false" customHeight="false" outlineLevel="0" collapsed="false">
      <c r="A1151" s="278"/>
      <c r="B1151" s="276"/>
      <c r="C1151" s="169"/>
      <c r="D1151" s="169"/>
      <c r="E1151" s="277"/>
    </row>
    <row r="1152" customFormat="false" ht="15.75" hidden="false" customHeight="false" outlineLevel="0" collapsed="false">
      <c r="A1152" s="278"/>
      <c r="B1152" s="276"/>
      <c r="C1152" s="169"/>
      <c r="D1152" s="169"/>
      <c r="E1152" s="277"/>
    </row>
    <row r="1153" customFormat="false" ht="15.75" hidden="false" customHeight="false" outlineLevel="0" collapsed="false">
      <c r="A1153" s="278"/>
      <c r="B1153" s="276"/>
      <c r="C1153" s="169"/>
      <c r="D1153" s="169"/>
      <c r="E1153" s="277"/>
    </row>
    <row r="1154" customFormat="false" ht="15.75" hidden="false" customHeight="false" outlineLevel="0" collapsed="false">
      <c r="A1154" s="278"/>
      <c r="B1154" s="276"/>
      <c r="C1154" s="169"/>
      <c r="D1154" s="169"/>
      <c r="E1154" s="277"/>
    </row>
    <row r="1155" customFormat="false" ht="15.75" hidden="false" customHeight="false" outlineLevel="0" collapsed="false">
      <c r="A1155" s="278"/>
      <c r="B1155" s="276"/>
      <c r="C1155" s="169"/>
      <c r="D1155" s="169"/>
      <c r="E1155" s="277"/>
    </row>
    <row r="1156" customFormat="false" ht="15.75" hidden="false" customHeight="false" outlineLevel="0" collapsed="false">
      <c r="A1156" s="278"/>
      <c r="B1156" s="276"/>
      <c r="C1156" s="169"/>
      <c r="D1156" s="169"/>
      <c r="E1156" s="277"/>
    </row>
    <row r="1157" customFormat="false" ht="15.75" hidden="false" customHeight="false" outlineLevel="0" collapsed="false">
      <c r="A1157" s="278"/>
      <c r="B1157" s="276"/>
      <c r="C1157" s="169"/>
      <c r="D1157" s="169"/>
      <c r="E1157" s="277"/>
    </row>
    <row r="1158" customFormat="false" ht="15.75" hidden="false" customHeight="false" outlineLevel="0" collapsed="false">
      <c r="A1158" s="278"/>
      <c r="B1158" s="276"/>
      <c r="C1158" s="169"/>
      <c r="D1158" s="169"/>
      <c r="E1158" s="277"/>
    </row>
    <row r="1159" customFormat="false" ht="15.75" hidden="false" customHeight="false" outlineLevel="0" collapsed="false">
      <c r="A1159" s="278"/>
      <c r="B1159" s="276"/>
      <c r="C1159" s="169"/>
      <c r="D1159" s="169"/>
      <c r="E1159" s="277"/>
    </row>
    <row r="1160" customFormat="false" ht="15.75" hidden="false" customHeight="false" outlineLevel="0" collapsed="false">
      <c r="A1160" s="278"/>
      <c r="B1160" s="276"/>
      <c r="C1160" s="169"/>
      <c r="D1160" s="169"/>
      <c r="E1160" s="277"/>
    </row>
    <row r="1161" customFormat="false" ht="15.75" hidden="false" customHeight="false" outlineLevel="0" collapsed="false">
      <c r="A1161" s="278"/>
      <c r="B1161" s="276"/>
      <c r="C1161" s="169"/>
      <c r="D1161" s="169"/>
      <c r="E1161" s="277"/>
    </row>
    <row r="1162" customFormat="false" ht="15.75" hidden="false" customHeight="false" outlineLevel="0" collapsed="false">
      <c r="A1162" s="278"/>
      <c r="B1162" s="276"/>
      <c r="C1162" s="169"/>
      <c r="D1162" s="169"/>
      <c r="E1162" s="277"/>
    </row>
    <row r="1163" customFormat="false" ht="15.75" hidden="false" customHeight="false" outlineLevel="0" collapsed="false">
      <c r="A1163" s="278"/>
      <c r="B1163" s="276"/>
      <c r="C1163" s="169"/>
      <c r="D1163" s="169"/>
      <c r="E1163" s="277"/>
    </row>
    <row r="1164" customFormat="false" ht="15.75" hidden="false" customHeight="false" outlineLevel="0" collapsed="false">
      <c r="A1164" s="278"/>
      <c r="B1164" s="276"/>
      <c r="C1164" s="169"/>
      <c r="D1164" s="169"/>
      <c r="E1164" s="277"/>
    </row>
    <row r="1165" customFormat="false" ht="15.75" hidden="false" customHeight="false" outlineLevel="0" collapsed="false">
      <c r="A1165" s="278"/>
      <c r="B1165" s="276"/>
      <c r="C1165" s="169"/>
      <c r="D1165" s="169"/>
      <c r="E1165" s="277"/>
    </row>
    <row r="1166" customFormat="false" ht="15.75" hidden="false" customHeight="false" outlineLevel="0" collapsed="false">
      <c r="A1166" s="278"/>
      <c r="B1166" s="276"/>
      <c r="C1166" s="169"/>
      <c r="D1166" s="169"/>
      <c r="E1166" s="277"/>
    </row>
    <row r="1167" customFormat="false" ht="15.75" hidden="false" customHeight="false" outlineLevel="0" collapsed="false">
      <c r="A1167" s="278"/>
      <c r="B1167" s="276"/>
      <c r="C1167" s="169"/>
      <c r="D1167" s="169"/>
      <c r="E1167" s="277"/>
    </row>
    <row r="1168" customFormat="false" ht="15.75" hidden="false" customHeight="false" outlineLevel="0" collapsed="false">
      <c r="A1168" s="278"/>
      <c r="B1168" s="276"/>
      <c r="C1168" s="169"/>
      <c r="D1168" s="169"/>
      <c r="E1168" s="277"/>
    </row>
    <row r="1169" customFormat="false" ht="15.75" hidden="false" customHeight="false" outlineLevel="0" collapsed="false">
      <c r="A1169" s="278"/>
      <c r="B1169" s="276"/>
      <c r="C1169" s="169"/>
      <c r="D1169" s="169"/>
      <c r="E1169" s="277"/>
    </row>
    <row r="1170" customFormat="false" ht="15.75" hidden="false" customHeight="false" outlineLevel="0" collapsed="false">
      <c r="A1170" s="278"/>
      <c r="B1170" s="276"/>
      <c r="C1170" s="169"/>
      <c r="D1170" s="169"/>
      <c r="E1170" s="277"/>
    </row>
    <row r="1171" customFormat="false" ht="15.75" hidden="false" customHeight="false" outlineLevel="0" collapsed="false">
      <c r="A1171" s="278"/>
      <c r="B1171" s="276"/>
      <c r="C1171" s="169"/>
      <c r="D1171" s="169"/>
      <c r="E1171" s="277"/>
    </row>
    <row r="1172" customFormat="false" ht="15.75" hidden="false" customHeight="false" outlineLevel="0" collapsed="false">
      <c r="A1172" s="278"/>
      <c r="B1172" s="276"/>
      <c r="C1172" s="169"/>
      <c r="D1172" s="169"/>
      <c r="E1172" s="277"/>
    </row>
    <row r="1173" customFormat="false" ht="15.75" hidden="false" customHeight="false" outlineLevel="0" collapsed="false">
      <c r="A1173" s="278"/>
      <c r="B1173" s="276"/>
      <c r="C1173" s="169"/>
      <c r="D1173" s="169"/>
      <c r="E1173" s="277"/>
    </row>
    <row r="1174" customFormat="false" ht="15.75" hidden="false" customHeight="false" outlineLevel="0" collapsed="false">
      <c r="A1174" s="278"/>
      <c r="B1174" s="276"/>
      <c r="C1174" s="169"/>
      <c r="D1174" s="169"/>
      <c r="E1174" s="277"/>
    </row>
    <row r="1175" customFormat="false" ht="15.75" hidden="false" customHeight="false" outlineLevel="0" collapsed="false">
      <c r="A1175" s="278"/>
      <c r="B1175" s="276"/>
      <c r="C1175" s="169"/>
      <c r="D1175" s="169"/>
      <c r="E1175" s="277"/>
    </row>
    <row r="1176" customFormat="false" ht="15.75" hidden="false" customHeight="false" outlineLevel="0" collapsed="false">
      <c r="A1176" s="278"/>
      <c r="B1176" s="276"/>
      <c r="C1176" s="169"/>
      <c r="D1176" s="169"/>
      <c r="E1176" s="277"/>
    </row>
    <row r="1177" customFormat="false" ht="15.75" hidden="false" customHeight="false" outlineLevel="0" collapsed="false">
      <c r="A1177" s="278"/>
      <c r="B1177" s="276"/>
      <c r="C1177" s="169"/>
      <c r="D1177" s="169"/>
      <c r="E1177" s="277"/>
    </row>
    <row r="1178" customFormat="false" ht="15.75" hidden="false" customHeight="false" outlineLevel="0" collapsed="false">
      <c r="A1178" s="278"/>
      <c r="B1178" s="276"/>
      <c r="C1178" s="169"/>
      <c r="D1178" s="169"/>
      <c r="E1178" s="277"/>
    </row>
    <row r="1179" customFormat="false" ht="15.75" hidden="false" customHeight="false" outlineLevel="0" collapsed="false">
      <c r="A1179" s="278"/>
      <c r="B1179" s="276"/>
      <c r="C1179" s="169"/>
      <c r="D1179" s="169"/>
      <c r="E1179" s="277"/>
    </row>
    <row r="1180" customFormat="false" ht="15.75" hidden="false" customHeight="false" outlineLevel="0" collapsed="false">
      <c r="A1180" s="278"/>
      <c r="B1180" s="276"/>
      <c r="C1180" s="169"/>
      <c r="D1180" s="169"/>
      <c r="E1180" s="277"/>
    </row>
    <row r="1181" customFormat="false" ht="15.75" hidden="false" customHeight="false" outlineLevel="0" collapsed="false">
      <c r="A1181" s="278"/>
      <c r="B1181" s="276"/>
      <c r="C1181" s="169"/>
      <c r="D1181" s="169"/>
      <c r="E1181" s="277"/>
    </row>
    <row r="1182" customFormat="false" ht="15.75" hidden="false" customHeight="false" outlineLevel="0" collapsed="false">
      <c r="A1182" s="278"/>
      <c r="B1182" s="276"/>
      <c r="C1182" s="169"/>
      <c r="D1182" s="169"/>
      <c r="E1182" s="277"/>
    </row>
    <row r="1183" customFormat="false" ht="15.75" hidden="false" customHeight="false" outlineLevel="0" collapsed="false">
      <c r="A1183" s="278"/>
      <c r="B1183" s="276"/>
      <c r="C1183" s="169"/>
      <c r="D1183" s="169"/>
      <c r="E1183" s="277"/>
    </row>
    <row r="1184" customFormat="false" ht="15.75" hidden="false" customHeight="false" outlineLevel="0" collapsed="false">
      <c r="A1184" s="278"/>
      <c r="B1184" s="276"/>
      <c r="C1184" s="169"/>
      <c r="D1184" s="169"/>
      <c r="E1184" s="277"/>
    </row>
    <row r="1185" customFormat="false" ht="15.75" hidden="false" customHeight="false" outlineLevel="0" collapsed="false">
      <c r="A1185" s="278"/>
      <c r="B1185" s="276"/>
      <c r="C1185" s="169"/>
      <c r="D1185" s="169"/>
      <c r="E1185" s="277"/>
    </row>
    <row r="1186" customFormat="false" ht="15.75" hidden="false" customHeight="false" outlineLevel="0" collapsed="false">
      <c r="A1186" s="278"/>
      <c r="B1186" s="276"/>
      <c r="C1186" s="169"/>
      <c r="D1186" s="169"/>
      <c r="E1186" s="277"/>
    </row>
    <row r="1187" customFormat="false" ht="15.75" hidden="false" customHeight="false" outlineLevel="0" collapsed="false">
      <c r="A1187" s="278"/>
      <c r="B1187" s="276"/>
      <c r="C1187" s="169"/>
      <c r="D1187" s="169"/>
      <c r="E1187" s="277"/>
    </row>
    <row r="1188" customFormat="false" ht="15.75" hidden="false" customHeight="false" outlineLevel="0" collapsed="false">
      <c r="A1188" s="278"/>
      <c r="B1188" s="276"/>
      <c r="C1188" s="169"/>
      <c r="D1188" s="169"/>
      <c r="E1188" s="277"/>
    </row>
    <row r="1189" customFormat="false" ht="15.75" hidden="false" customHeight="false" outlineLevel="0" collapsed="false">
      <c r="A1189" s="278"/>
      <c r="B1189" s="276"/>
      <c r="C1189" s="169"/>
      <c r="D1189" s="169"/>
      <c r="E1189" s="277"/>
    </row>
    <row r="1190" customFormat="false" ht="15.75" hidden="false" customHeight="false" outlineLevel="0" collapsed="false">
      <c r="A1190" s="278"/>
      <c r="B1190" s="276"/>
      <c r="C1190" s="169"/>
      <c r="D1190" s="169"/>
      <c r="E1190" s="277"/>
    </row>
    <row r="1191" customFormat="false" ht="15.75" hidden="false" customHeight="false" outlineLevel="0" collapsed="false">
      <c r="A1191" s="278"/>
      <c r="B1191" s="276"/>
      <c r="C1191" s="169"/>
      <c r="D1191" s="169"/>
      <c r="E1191" s="277"/>
    </row>
    <row r="1192" customFormat="false" ht="15.75" hidden="false" customHeight="false" outlineLevel="0" collapsed="false">
      <c r="A1192" s="278"/>
      <c r="B1192" s="276"/>
      <c r="C1192" s="169"/>
      <c r="D1192" s="169"/>
      <c r="E1192" s="277"/>
    </row>
    <row r="1193" customFormat="false" ht="15.75" hidden="false" customHeight="false" outlineLevel="0" collapsed="false">
      <c r="A1193" s="278"/>
      <c r="B1193" s="276"/>
      <c r="C1193" s="169"/>
      <c r="D1193" s="169"/>
      <c r="E1193" s="277"/>
    </row>
    <row r="1194" customFormat="false" ht="15.75" hidden="false" customHeight="false" outlineLevel="0" collapsed="false">
      <c r="A1194" s="278"/>
      <c r="B1194" s="276"/>
      <c r="C1194" s="169"/>
      <c r="D1194" s="169"/>
      <c r="E1194" s="277"/>
    </row>
    <row r="1195" customFormat="false" ht="15.75" hidden="false" customHeight="false" outlineLevel="0" collapsed="false">
      <c r="A1195" s="278"/>
      <c r="B1195" s="276"/>
      <c r="C1195" s="169"/>
      <c r="D1195" s="169"/>
      <c r="E1195" s="277"/>
    </row>
    <row r="1196" customFormat="false" ht="15.75" hidden="false" customHeight="false" outlineLevel="0" collapsed="false">
      <c r="A1196" s="278"/>
      <c r="B1196" s="276"/>
      <c r="C1196" s="169"/>
      <c r="D1196" s="169"/>
      <c r="E1196" s="277"/>
    </row>
    <row r="1197" customFormat="false" ht="15.75" hidden="false" customHeight="false" outlineLevel="0" collapsed="false">
      <c r="A1197" s="278"/>
      <c r="B1197" s="276"/>
      <c r="C1197" s="169"/>
      <c r="D1197" s="169"/>
      <c r="E1197" s="277"/>
    </row>
    <row r="1198" customFormat="false" ht="15.75" hidden="false" customHeight="false" outlineLevel="0" collapsed="false">
      <c r="A1198" s="278"/>
      <c r="B1198" s="276"/>
      <c r="C1198" s="169"/>
      <c r="D1198" s="169"/>
      <c r="E1198" s="277"/>
    </row>
    <row r="1199" customFormat="false" ht="15.75" hidden="false" customHeight="false" outlineLevel="0" collapsed="false">
      <c r="A1199" s="278"/>
      <c r="B1199" s="276"/>
      <c r="C1199" s="169"/>
      <c r="D1199" s="169"/>
      <c r="E1199" s="277"/>
    </row>
    <row r="1200" customFormat="false" ht="15.75" hidden="false" customHeight="false" outlineLevel="0" collapsed="false">
      <c r="A1200" s="278"/>
      <c r="B1200" s="276"/>
      <c r="C1200" s="169"/>
      <c r="D1200" s="169"/>
      <c r="E1200" s="277"/>
    </row>
    <row r="1201" customFormat="false" ht="15.75" hidden="false" customHeight="false" outlineLevel="0" collapsed="false">
      <c r="A1201" s="278"/>
      <c r="B1201" s="276"/>
      <c r="C1201" s="169"/>
      <c r="D1201" s="169"/>
      <c r="E1201" s="277"/>
    </row>
    <row r="1202" customFormat="false" ht="15.75" hidden="false" customHeight="false" outlineLevel="0" collapsed="false">
      <c r="A1202" s="278"/>
      <c r="B1202" s="276"/>
      <c r="C1202" s="169"/>
      <c r="D1202" s="169"/>
      <c r="E1202" s="277"/>
    </row>
    <row r="1203" customFormat="false" ht="15.75" hidden="false" customHeight="false" outlineLevel="0" collapsed="false">
      <c r="A1203" s="278"/>
      <c r="B1203" s="276"/>
      <c r="C1203" s="169"/>
      <c r="D1203" s="169"/>
      <c r="E1203" s="277"/>
    </row>
    <row r="1204" customFormat="false" ht="15.75" hidden="false" customHeight="false" outlineLevel="0" collapsed="false">
      <c r="A1204" s="278"/>
      <c r="B1204" s="276"/>
      <c r="C1204" s="169"/>
      <c r="D1204" s="169"/>
      <c r="E1204" s="277"/>
    </row>
    <row r="1205" customFormat="false" ht="15.75" hidden="false" customHeight="false" outlineLevel="0" collapsed="false">
      <c r="A1205" s="278"/>
      <c r="B1205" s="276"/>
      <c r="C1205" s="169"/>
      <c r="D1205" s="169"/>
      <c r="E1205" s="277"/>
    </row>
    <row r="1206" customFormat="false" ht="15.75" hidden="false" customHeight="false" outlineLevel="0" collapsed="false">
      <c r="A1206" s="278"/>
      <c r="B1206" s="276"/>
      <c r="C1206" s="169"/>
      <c r="D1206" s="169"/>
      <c r="E1206" s="277"/>
    </row>
    <row r="1207" customFormat="false" ht="15.75" hidden="false" customHeight="false" outlineLevel="0" collapsed="false">
      <c r="A1207" s="278"/>
      <c r="B1207" s="276"/>
      <c r="C1207" s="169"/>
      <c r="D1207" s="169"/>
      <c r="E1207" s="277"/>
    </row>
    <row r="1208" customFormat="false" ht="15.75" hidden="false" customHeight="false" outlineLevel="0" collapsed="false">
      <c r="A1208" s="278"/>
      <c r="B1208" s="276"/>
      <c r="C1208" s="169"/>
      <c r="D1208" s="169"/>
      <c r="E1208" s="277"/>
    </row>
    <row r="1209" customFormat="false" ht="15.75" hidden="false" customHeight="false" outlineLevel="0" collapsed="false">
      <c r="A1209" s="278"/>
      <c r="B1209" s="276"/>
      <c r="C1209" s="169"/>
      <c r="D1209" s="169"/>
      <c r="E1209" s="277"/>
    </row>
    <row r="1210" customFormat="false" ht="15.75" hidden="false" customHeight="false" outlineLevel="0" collapsed="false">
      <c r="A1210" s="278"/>
      <c r="B1210" s="276"/>
      <c r="C1210" s="169"/>
      <c r="D1210" s="169"/>
      <c r="E1210" s="277"/>
    </row>
    <row r="1211" customFormat="false" ht="15.75" hidden="false" customHeight="false" outlineLevel="0" collapsed="false">
      <c r="A1211" s="278"/>
      <c r="B1211" s="276"/>
      <c r="C1211" s="169"/>
      <c r="D1211" s="169"/>
      <c r="E1211" s="277"/>
    </row>
    <row r="1212" customFormat="false" ht="15.75" hidden="false" customHeight="false" outlineLevel="0" collapsed="false">
      <c r="A1212" s="278"/>
      <c r="B1212" s="276"/>
      <c r="C1212" s="169"/>
      <c r="D1212" s="169"/>
      <c r="E1212" s="277"/>
    </row>
    <row r="1213" customFormat="false" ht="15.75" hidden="false" customHeight="false" outlineLevel="0" collapsed="false">
      <c r="A1213" s="278"/>
      <c r="B1213" s="276"/>
      <c r="C1213" s="169"/>
      <c r="D1213" s="169"/>
      <c r="E1213" s="277"/>
    </row>
    <row r="1214" customFormat="false" ht="15.75" hidden="false" customHeight="false" outlineLevel="0" collapsed="false">
      <c r="A1214" s="278"/>
      <c r="B1214" s="276"/>
      <c r="C1214" s="169"/>
      <c r="D1214" s="169"/>
      <c r="E1214" s="277"/>
    </row>
    <row r="1215" customFormat="false" ht="15.75" hidden="false" customHeight="false" outlineLevel="0" collapsed="false">
      <c r="A1215" s="278"/>
      <c r="B1215" s="276"/>
      <c r="C1215" s="169"/>
      <c r="D1215" s="169"/>
      <c r="E1215" s="277"/>
    </row>
    <row r="1216" customFormat="false" ht="15.75" hidden="false" customHeight="false" outlineLevel="0" collapsed="false">
      <c r="A1216" s="278"/>
      <c r="B1216" s="276"/>
      <c r="C1216" s="169"/>
      <c r="D1216" s="169"/>
      <c r="E1216" s="277"/>
    </row>
    <row r="1217" customFormat="false" ht="15.75" hidden="false" customHeight="false" outlineLevel="0" collapsed="false">
      <c r="A1217" s="278"/>
      <c r="B1217" s="276"/>
      <c r="C1217" s="169"/>
      <c r="D1217" s="169"/>
      <c r="E1217" s="277"/>
    </row>
    <row r="1218" customFormat="false" ht="15.75" hidden="false" customHeight="false" outlineLevel="0" collapsed="false">
      <c r="A1218" s="278"/>
      <c r="B1218" s="276"/>
      <c r="C1218" s="169"/>
      <c r="D1218" s="169"/>
      <c r="E1218" s="277"/>
    </row>
    <row r="1219" customFormat="false" ht="15.75" hidden="false" customHeight="false" outlineLevel="0" collapsed="false">
      <c r="A1219" s="278"/>
      <c r="B1219" s="276"/>
      <c r="C1219" s="169"/>
      <c r="D1219" s="169"/>
      <c r="E1219" s="277"/>
    </row>
    <row r="1220" customFormat="false" ht="15.75" hidden="false" customHeight="false" outlineLevel="0" collapsed="false">
      <c r="A1220" s="278"/>
      <c r="B1220" s="276"/>
      <c r="C1220" s="169"/>
      <c r="D1220" s="169"/>
      <c r="E1220" s="277"/>
    </row>
    <row r="1221" customFormat="false" ht="15.75" hidden="false" customHeight="false" outlineLevel="0" collapsed="false">
      <c r="A1221" s="278"/>
      <c r="B1221" s="276"/>
      <c r="C1221" s="169"/>
      <c r="D1221" s="169"/>
      <c r="E1221" s="277"/>
    </row>
    <row r="1222" customFormat="false" ht="15.75" hidden="false" customHeight="false" outlineLevel="0" collapsed="false">
      <c r="A1222" s="278"/>
      <c r="B1222" s="276"/>
      <c r="C1222" s="169"/>
      <c r="D1222" s="169"/>
      <c r="E1222" s="277"/>
    </row>
    <row r="1223" customFormat="false" ht="15.75" hidden="false" customHeight="false" outlineLevel="0" collapsed="false">
      <c r="A1223" s="278"/>
      <c r="B1223" s="276"/>
      <c r="C1223" s="169"/>
      <c r="D1223" s="169"/>
      <c r="E1223" s="277"/>
    </row>
    <row r="1224" customFormat="false" ht="15.75" hidden="false" customHeight="false" outlineLevel="0" collapsed="false">
      <c r="A1224" s="278"/>
      <c r="B1224" s="276"/>
      <c r="C1224" s="169"/>
      <c r="D1224" s="169"/>
      <c r="E1224" s="277"/>
    </row>
    <row r="1225" customFormat="false" ht="15.75" hidden="false" customHeight="false" outlineLevel="0" collapsed="false">
      <c r="A1225" s="278"/>
      <c r="B1225" s="276"/>
      <c r="C1225" s="169"/>
      <c r="D1225" s="169"/>
      <c r="E1225" s="277"/>
    </row>
    <row r="1226" customFormat="false" ht="15.75" hidden="false" customHeight="false" outlineLevel="0" collapsed="false">
      <c r="A1226" s="278"/>
      <c r="B1226" s="276"/>
      <c r="C1226" s="169"/>
      <c r="D1226" s="169"/>
      <c r="E1226" s="277"/>
    </row>
    <row r="1227" customFormat="false" ht="15.75" hidden="false" customHeight="false" outlineLevel="0" collapsed="false">
      <c r="A1227" s="278"/>
      <c r="B1227" s="276"/>
      <c r="C1227" s="169"/>
      <c r="D1227" s="169"/>
      <c r="E1227" s="277"/>
    </row>
    <row r="1228" customFormat="false" ht="15.75" hidden="false" customHeight="false" outlineLevel="0" collapsed="false">
      <c r="A1228" s="278"/>
      <c r="B1228" s="276"/>
      <c r="C1228" s="169"/>
      <c r="D1228" s="169"/>
      <c r="E1228" s="277"/>
    </row>
    <row r="1229" customFormat="false" ht="15.75" hidden="false" customHeight="false" outlineLevel="0" collapsed="false">
      <c r="A1229" s="278"/>
      <c r="B1229" s="276"/>
      <c r="C1229" s="169"/>
      <c r="D1229" s="169"/>
      <c r="E1229" s="277"/>
    </row>
    <row r="1230" customFormat="false" ht="15.75" hidden="false" customHeight="false" outlineLevel="0" collapsed="false">
      <c r="A1230" s="278"/>
      <c r="B1230" s="276"/>
      <c r="C1230" s="169"/>
      <c r="D1230" s="169"/>
      <c r="E1230" s="277"/>
    </row>
    <row r="1231" customFormat="false" ht="15.75" hidden="false" customHeight="false" outlineLevel="0" collapsed="false">
      <c r="A1231" s="278"/>
      <c r="B1231" s="276"/>
      <c r="C1231" s="169"/>
      <c r="D1231" s="169"/>
      <c r="E1231" s="277"/>
    </row>
    <row r="1232" customFormat="false" ht="15.75" hidden="false" customHeight="false" outlineLevel="0" collapsed="false">
      <c r="A1232" s="278"/>
      <c r="B1232" s="276"/>
      <c r="C1232" s="169"/>
      <c r="D1232" s="169"/>
      <c r="E1232" s="277"/>
    </row>
    <row r="1233" customFormat="false" ht="15.75" hidden="false" customHeight="false" outlineLevel="0" collapsed="false">
      <c r="A1233" s="278"/>
      <c r="B1233" s="276"/>
      <c r="C1233" s="169"/>
      <c r="D1233" s="169"/>
      <c r="E1233" s="277"/>
    </row>
    <row r="1234" customFormat="false" ht="15.75" hidden="false" customHeight="false" outlineLevel="0" collapsed="false">
      <c r="A1234" s="278"/>
      <c r="B1234" s="276"/>
      <c r="C1234" s="169"/>
      <c r="D1234" s="169"/>
      <c r="E1234" s="277"/>
    </row>
    <row r="1235" customFormat="false" ht="15.75" hidden="false" customHeight="false" outlineLevel="0" collapsed="false">
      <c r="A1235" s="278"/>
      <c r="B1235" s="276"/>
      <c r="C1235" s="169"/>
      <c r="D1235" s="169"/>
      <c r="E1235" s="277"/>
    </row>
    <row r="1236" customFormat="false" ht="15.75" hidden="false" customHeight="false" outlineLevel="0" collapsed="false">
      <c r="A1236" s="278"/>
      <c r="B1236" s="276"/>
      <c r="C1236" s="169"/>
      <c r="D1236" s="169"/>
      <c r="E1236" s="277"/>
    </row>
    <row r="1237" customFormat="false" ht="15.75" hidden="false" customHeight="false" outlineLevel="0" collapsed="false">
      <c r="A1237" s="278"/>
      <c r="B1237" s="276"/>
      <c r="C1237" s="169"/>
      <c r="D1237" s="169"/>
      <c r="E1237" s="277"/>
    </row>
    <row r="1238" customFormat="false" ht="15.75" hidden="false" customHeight="false" outlineLevel="0" collapsed="false">
      <c r="A1238" s="278"/>
      <c r="B1238" s="276"/>
      <c r="C1238" s="169"/>
      <c r="D1238" s="169"/>
      <c r="E1238" s="277"/>
    </row>
    <row r="1239" customFormat="false" ht="15.75" hidden="false" customHeight="false" outlineLevel="0" collapsed="false">
      <c r="A1239" s="278"/>
      <c r="B1239" s="276"/>
      <c r="C1239" s="169"/>
      <c r="D1239" s="169"/>
      <c r="E1239" s="277"/>
    </row>
    <row r="1240" customFormat="false" ht="15.75" hidden="false" customHeight="false" outlineLevel="0" collapsed="false">
      <c r="A1240" s="278"/>
      <c r="B1240" s="276"/>
      <c r="C1240" s="169"/>
      <c r="D1240" s="169"/>
      <c r="E1240" s="277"/>
    </row>
    <row r="1241" customFormat="false" ht="15.75" hidden="false" customHeight="false" outlineLevel="0" collapsed="false">
      <c r="A1241" s="278"/>
      <c r="B1241" s="276"/>
      <c r="C1241" s="169"/>
      <c r="D1241" s="169"/>
      <c r="E1241" s="277"/>
    </row>
    <row r="1242" customFormat="false" ht="15.75" hidden="false" customHeight="false" outlineLevel="0" collapsed="false">
      <c r="A1242" s="278"/>
      <c r="B1242" s="276"/>
      <c r="C1242" s="169"/>
      <c r="D1242" s="169"/>
      <c r="E1242" s="277"/>
    </row>
    <row r="1243" customFormat="false" ht="15.75" hidden="false" customHeight="false" outlineLevel="0" collapsed="false">
      <c r="A1243" s="278"/>
      <c r="B1243" s="276"/>
      <c r="C1243" s="169"/>
      <c r="D1243" s="169"/>
      <c r="E1243" s="277"/>
    </row>
    <row r="1244" customFormat="false" ht="15.75" hidden="false" customHeight="false" outlineLevel="0" collapsed="false">
      <c r="A1244" s="278"/>
      <c r="B1244" s="276"/>
      <c r="C1244" s="169"/>
      <c r="D1244" s="169"/>
      <c r="E1244" s="277"/>
    </row>
    <row r="1245" customFormat="false" ht="15.75" hidden="false" customHeight="false" outlineLevel="0" collapsed="false">
      <c r="A1245" s="278"/>
      <c r="B1245" s="276"/>
      <c r="C1245" s="169"/>
      <c r="D1245" s="169"/>
      <c r="E1245" s="277"/>
    </row>
    <row r="1246" customFormat="false" ht="15.75" hidden="false" customHeight="false" outlineLevel="0" collapsed="false">
      <c r="A1246" s="278"/>
      <c r="B1246" s="276"/>
      <c r="C1246" s="169"/>
      <c r="D1246" s="169"/>
      <c r="E1246" s="277"/>
    </row>
    <row r="1247" customFormat="false" ht="15.75" hidden="false" customHeight="false" outlineLevel="0" collapsed="false">
      <c r="A1247" s="278"/>
      <c r="B1247" s="276"/>
      <c r="C1247" s="169"/>
      <c r="D1247" s="169"/>
      <c r="E1247" s="277"/>
    </row>
    <row r="1248" customFormat="false" ht="15.75" hidden="false" customHeight="false" outlineLevel="0" collapsed="false">
      <c r="A1248" s="278"/>
      <c r="B1248" s="276"/>
      <c r="C1248" s="169"/>
      <c r="D1248" s="169"/>
      <c r="E1248" s="277"/>
    </row>
    <row r="1249" customFormat="false" ht="15.75" hidden="false" customHeight="false" outlineLevel="0" collapsed="false">
      <c r="A1249" s="278"/>
      <c r="B1249" s="276"/>
      <c r="C1249" s="169"/>
      <c r="D1249" s="169"/>
      <c r="E1249" s="277"/>
    </row>
    <row r="1250" customFormat="false" ht="15.75" hidden="false" customHeight="false" outlineLevel="0" collapsed="false">
      <c r="A1250" s="278"/>
      <c r="B1250" s="276"/>
      <c r="C1250" s="169"/>
      <c r="D1250" s="169"/>
      <c r="E1250" s="277"/>
    </row>
    <row r="1251" customFormat="false" ht="15.75" hidden="false" customHeight="false" outlineLevel="0" collapsed="false">
      <c r="A1251" s="278"/>
      <c r="B1251" s="276"/>
      <c r="C1251" s="169"/>
      <c r="D1251" s="169"/>
      <c r="E1251" s="277"/>
    </row>
    <row r="1252" customFormat="false" ht="15.75" hidden="false" customHeight="false" outlineLevel="0" collapsed="false">
      <c r="A1252" s="278"/>
      <c r="B1252" s="276"/>
      <c r="C1252" s="169"/>
      <c r="D1252" s="169"/>
      <c r="E1252" s="277"/>
    </row>
    <row r="1253" customFormat="false" ht="15.75" hidden="false" customHeight="false" outlineLevel="0" collapsed="false">
      <c r="A1253" s="278"/>
      <c r="B1253" s="276"/>
      <c r="C1253" s="169"/>
      <c r="D1253" s="169"/>
      <c r="E1253" s="277"/>
    </row>
    <row r="1254" customFormat="false" ht="15.75" hidden="false" customHeight="false" outlineLevel="0" collapsed="false">
      <c r="A1254" s="278"/>
      <c r="B1254" s="276"/>
      <c r="C1254" s="169"/>
      <c r="D1254" s="169"/>
      <c r="E1254" s="277"/>
    </row>
    <row r="1255" customFormat="false" ht="15.75" hidden="false" customHeight="false" outlineLevel="0" collapsed="false">
      <c r="A1255" s="278"/>
      <c r="B1255" s="276"/>
      <c r="C1255" s="169"/>
      <c r="D1255" s="169"/>
      <c r="E1255" s="277"/>
    </row>
    <row r="1256" customFormat="false" ht="15.75" hidden="false" customHeight="false" outlineLevel="0" collapsed="false">
      <c r="A1256" s="278"/>
      <c r="B1256" s="276"/>
      <c r="C1256" s="169"/>
      <c r="D1256" s="169"/>
      <c r="E1256" s="277"/>
    </row>
    <row r="1257" customFormat="false" ht="15.75" hidden="false" customHeight="false" outlineLevel="0" collapsed="false">
      <c r="A1257" s="278"/>
      <c r="B1257" s="276"/>
      <c r="C1257" s="169"/>
      <c r="D1257" s="169"/>
      <c r="E1257" s="277"/>
    </row>
    <row r="1258" customFormat="false" ht="15.75" hidden="false" customHeight="false" outlineLevel="0" collapsed="false">
      <c r="A1258" s="278"/>
      <c r="B1258" s="276"/>
      <c r="C1258" s="169"/>
      <c r="D1258" s="169"/>
      <c r="E1258" s="277"/>
    </row>
    <row r="1259" customFormat="false" ht="15.75" hidden="false" customHeight="false" outlineLevel="0" collapsed="false">
      <c r="A1259" s="278"/>
      <c r="B1259" s="276"/>
      <c r="C1259" s="169"/>
      <c r="D1259" s="169"/>
      <c r="E1259" s="277"/>
    </row>
    <row r="1260" customFormat="false" ht="15.75" hidden="false" customHeight="false" outlineLevel="0" collapsed="false">
      <c r="A1260" s="278"/>
      <c r="B1260" s="276"/>
      <c r="C1260" s="169"/>
      <c r="D1260" s="169"/>
      <c r="E1260" s="277"/>
    </row>
    <row r="1261" customFormat="false" ht="15.75" hidden="false" customHeight="false" outlineLevel="0" collapsed="false">
      <c r="A1261" s="278"/>
      <c r="B1261" s="276"/>
      <c r="C1261" s="169"/>
      <c r="D1261" s="169"/>
      <c r="E1261" s="277"/>
    </row>
    <row r="1262" customFormat="false" ht="15.75" hidden="false" customHeight="false" outlineLevel="0" collapsed="false">
      <c r="A1262" s="278"/>
      <c r="B1262" s="276"/>
      <c r="C1262" s="169"/>
      <c r="D1262" s="169"/>
      <c r="E1262" s="277"/>
    </row>
    <row r="1263" customFormat="false" ht="15.75" hidden="false" customHeight="false" outlineLevel="0" collapsed="false">
      <c r="A1263" s="278"/>
      <c r="B1263" s="276"/>
      <c r="C1263" s="169"/>
      <c r="D1263" s="169"/>
      <c r="E1263" s="277"/>
    </row>
    <row r="1264" customFormat="false" ht="15.75" hidden="false" customHeight="false" outlineLevel="0" collapsed="false">
      <c r="A1264" s="278"/>
      <c r="B1264" s="276"/>
      <c r="C1264" s="169"/>
      <c r="D1264" s="169"/>
      <c r="E1264" s="277"/>
    </row>
    <row r="1265" customFormat="false" ht="15.75" hidden="false" customHeight="false" outlineLevel="0" collapsed="false">
      <c r="A1265" s="278"/>
      <c r="B1265" s="276"/>
      <c r="C1265" s="169"/>
      <c r="D1265" s="169"/>
      <c r="E1265" s="277"/>
    </row>
    <row r="1266" customFormat="false" ht="15.75" hidden="false" customHeight="false" outlineLevel="0" collapsed="false">
      <c r="A1266" s="278"/>
      <c r="B1266" s="276"/>
      <c r="C1266" s="169"/>
      <c r="D1266" s="169"/>
      <c r="E1266" s="277"/>
    </row>
    <row r="1267" customFormat="false" ht="15.75" hidden="false" customHeight="false" outlineLevel="0" collapsed="false">
      <c r="A1267" s="278"/>
      <c r="B1267" s="276"/>
      <c r="C1267" s="169"/>
      <c r="D1267" s="169"/>
      <c r="E1267" s="277"/>
    </row>
    <row r="1268" customFormat="false" ht="15.75" hidden="false" customHeight="false" outlineLevel="0" collapsed="false">
      <c r="A1268" s="278"/>
      <c r="B1268" s="276"/>
      <c r="C1268" s="169"/>
      <c r="D1268" s="169"/>
      <c r="E1268" s="277"/>
    </row>
    <row r="1269" customFormat="false" ht="15.75" hidden="false" customHeight="false" outlineLevel="0" collapsed="false">
      <c r="A1269" s="278"/>
      <c r="B1269" s="276"/>
      <c r="C1269" s="169"/>
      <c r="D1269" s="169"/>
      <c r="E1269" s="277"/>
    </row>
    <row r="1270" customFormat="false" ht="15.75" hidden="false" customHeight="false" outlineLevel="0" collapsed="false">
      <c r="A1270" s="278"/>
      <c r="B1270" s="276"/>
      <c r="C1270" s="169"/>
      <c r="D1270" s="169"/>
      <c r="E1270" s="277"/>
    </row>
    <row r="1271" customFormat="false" ht="15.75" hidden="false" customHeight="false" outlineLevel="0" collapsed="false">
      <c r="A1271" s="278"/>
      <c r="B1271" s="276"/>
      <c r="C1271" s="169"/>
      <c r="D1271" s="169"/>
      <c r="E1271" s="277"/>
    </row>
    <row r="1272" customFormat="false" ht="15.75" hidden="false" customHeight="false" outlineLevel="0" collapsed="false">
      <c r="A1272" s="278"/>
      <c r="B1272" s="276"/>
      <c r="C1272" s="169"/>
      <c r="D1272" s="169"/>
      <c r="E1272" s="277"/>
    </row>
    <row r="1273" customFormat="false" ht="15.75" hidden="false" customHeight="false" outlineLevel="0" collapsed="false">
      <c r="A1273" s="278"/>
      <c r="B1273" s="276"/>
      <c r="C1273" s="169"/>
      <c r="D1273" s="169"/>
      <c r="E1273" s="277"/>
    </row>
    <row r="1274" customFormat="false" ht="15.75" hidden="false" customHeight="false" outlineLevel="0" collapsed="false">
      <c r="A1274" s="278"/>
      <c r="B1274" s="276"/>
      <c r="C1274" s="169"/>
      <c r="D1274" s="169"/>
      <c r="E1274" s="277"/>
    </row>
    <row r="1275" customFormat="false" ht="15.75" hidden="false" customHeight="false" outlineLevel="0" collapsed="false">
      <c r="A1275" s="278"/>
      <c r="B1275" s="276"/>
      <c r="C1275" s="169"/>
      <c r="D1275" s="169"/>
      <c r="E1275" s="277"/>
    </row>
    <row r="1276" customFormat="false" ht="15.75" hidden="false" customHeight="false" outlineLevel="0" collapsed="false">
      <c r="A1276" s="278"/>
      <c r="B1276" s="276"/>
      <c r="C1276" s="169"/>
      <c r="D1276" s="169"/>
      <c r="E1276" s="277"/>
    </row>
    <row r="1277" customFormat="false" ht="15.75" hidden="false" customHeight="false" outlineLevel="0" collapsed="false">
      <c r="A1277" s="278"/>
      <c r="B1277" s="276"/>
      <c r="C1277" s="169"/>
      <c r="D1277" s="169"/>
      <c r="E1277" s="277"/>
    </row>
    <row r="1278" customFormat="false" ht="15.75" hidden="false" customHeight="false" outlineLevel="0" collapsed="false">
      <c r="A1278" s="278"/>
      <c r="B1278" s="276"/>
      <c r="C1278" s="169"/>
      <c r="D1278" s="169"/>
      <c r="E1278" s="277"/>
    </row>
    <row r="1279" customFormat="false" ht="15.75" hidden="false" customHeight="false" outlineLevel="0" collapsed="false">
      <c r="A1279" s="278"/>
      <c r="B1279" s="276"/>
      <c r="C1279" s="169"/>
      <c r="D1279" s="169"/>
      <c r="E1279" s="277"/>
    </row>
    <row r="1280" customFormat="false" ht="15.75" hidden="false" customHeight="false" outlineLevel="0" collapsed="false">
      <c r="A1280" s="278"/>
      <c r="B1280" s="276"/>
      <c r="C1280" s="169"/>
      <c r="D1280" s="169"/>
      <c r="E1280" s="277"/>
    </row>
    <row r="1281" customFormat="false" ht="15.75" hidden="false" customHeight="false" outlineLevel="0" collapsed="false">
      <c r="A1281" s="278"/>
      <c r="B1281" s="276"/>
      <c r="C1281" s="169"/>
      <c r="D1281" s="169"/>
      <c r="E1281" s="277"/>
    </row>
    <row r="1282" customFormat="false" ht="15.75" hidden="false" customHeight="false" outlineLevel="0" collapsed="false">
      <c r="A1282" s="278"/>
      <c r="B1282" s="276"/>
      <c r="C1282" s="169"/>
      <c r="D1282" s="169"/>
      <c r="E1282" s="277"/>
    </row>
    <row r="1283" customFormat="false" ht="15.75" hidden="false" customHeight="false" outlineLevel="0" collapsed="false">
      <c r="A1283" s="278"/>
      <c r="B1283" s="276"/>
      <c r="C1283" s="169"/>
      <c r="D1283" s="169"/>
      <c r="E1283" s="277"/>
    </row>
    <row r="1284" customFormat="false" ht="15.75" hidden="false" customHeight="false" outlineLevel="0" collapsed="false">
      <c r="A1284" s="278"/>
      <c r="B1284" s="276"/>
      <c r="C1284" s="169"/>
      <c r="D1284" s="169"/>
      <c r="E1284" s="277"/>
    </row>
    <row r="1285" customFormat="false" ht="15.75" hidden="false" customHeight="false" outlineLevel="0" collapsed="false">
      <c r="A1285" s="278"/>
      <c r="B1285" s="276"/>
      <c r="C1285" s="169"/>
      <c r="D1285" s="169"/>
      <c r="E1285" s="277"/>
    </row>
    <row r="1286" customFormat="false" ht="15.75" hidden="false" customHeight="false" outlineLevel="0" collapsed="false">
      <c r="A1286" s="278"/>
      <c r="B1286" s="276"/>
      <c r="C1286" s="169"/>
      <c r="D1286" s="169"/>
      <c r="E1286" s="277"/>
    </row>
    <row r="1287" customFormat="false" ht="15.75" hidden="false" customHeight="false" outlineLevel="0" collapsed="false">
      <c r="A1287" s="278"/>
      <c r="B1287" s="276"/>
      <c r="C1287" s="169"/>
      <c r="D1287" s="169"/>
      <c r="E1287" s="277"/>
    </row>
    <row r="1288" customFormat="false" ht="15.75" hidden="false" customHeight="false" outlineLevel="0" collapsed="false">
      <c r="A1288" s="278"/>
      <c r="B1288" s="276"/>
      <c r="C1288" s="169"/>
      <c r="D1288" s="169"/>
      <c r="E1288" s="277"/>
    </row>
    <row r="1289" customFormat="false" ht="15.75" hidden="false" customHeight="false" outlineLevel="0" collapsed="false">
      <c r="A1289" s="278"/>
      <c r="B1289" s="276"/>
      <c r="C1289" s="169"/>
      <c r="D1289" s="169"/>
      <c r="E1289" s="277"/>
    </row>
    <row r="1290" customFormat="false" ht="15.75" hidden="false" customHeight="false" outlineLevel="0" collapsed="false">
      <c r="A1290" s="278"/>
      <c r="B1290" s="276"/>
      <c r="C1290" s="169"/>
      <c r="D1290" s="169"/>
      <c r="E1290" s="277"/>
    </row>
    <row r="1291" customFormat="false" ht="15.75" hidden="false" customHeight="false" outlineLevel="0" collapsed="false">
      <c r="A1291" s="278"/>
      <c r="B1291" s="276"/>
      <c r="C1291" s="169"/>
      <c r="D1291" s="169"/>
      <c r="E1291" s="277"/>
    </row>
    <row r="1292" customFormat="false" ht="15.75" hidden="false" customHeight="false" outlineLevel="0" collapsed="false">
      <c r="A1292" s="278"/>
      <c r="B1292" s="276"/>
      <c r="C1292" s="169"/>
      <c r="D1292" s="169"/>
      <c r="E1292" s="277"/>
    </row>
    <row r="1293" customFormat="false" ht="15.75" hidden="false" customHeight="false" outlineLevel="0" collapsed="false">
      <c r="A1293" s="278"/>
      <c r="B1293" s="276"/>
      <c r="C1293" s="169"/>
      <c r="D1293" s="169"/>
      <c r="E1293" s="277"/>
    </row>
    <row r="1294" customFormat="false" ht="15.75" hidden="false" customHeight="false" outlineLevel="0" collapsed="false">
      <c r="A1294" s="278"/>
      <c r="B1294" s="276"/>
      <c r="C1294" s="169"/>
      <c r="D1294" s="169"/>
      <c r="E1294" s="277"/>
    </row>
    <row r="1295" customFormat="false" ht="15.75" hidden="false" customHeight="false" outlineLevel="0" collapsed="false">
      <c r="A1295" s="278"/>
      <c r="B1295" s="276"/>
      <c r="C1295" s="169"/>
      <c r="D1295" s="169"/>
      <c r="E1295" s="277"/>
    </row>
    <row r="1296" customFormat="false" ht="15.75" hidden="false" customHeight="false" outlineLevel="0" collapsed="false">
      <c r="A1296" s="278"/>
      <c r="B1296" s="276"/>
      <c r="C1296" s="169"/>
      <c r="D1296" s="169"/>
      <c r="E1296" s="277"/>
    </row>
    <row r="1297" customFormat="false" ht="15.75" hidden="false" customHeight="false" outlineLevel="0" collapsed="false">
      <c r="A1297" s="278"/>
      <c r="B1297" s="276"/>
      <c r="C1297" s="169"/>
      <c r="D1297" s="169"/>
      <c r="E1297" s="277"/>
    </row>
    <row r="1298" customFormat="false" ht="15.75" hidden="false" customHeight="false" outlineLevel="0" collapsed="false">
      <c r="A1298" s="278"/>
      <c r="B1298" s="276"/>
      <c r="C1298" s="169"/>
      <c r="D1298" s="169"/>
      <c r="E1298" s="277"/>
    </row>
    <row r="1299" customFormat="false" ht="15.75" hidden="false" customHeight="false" outlineLevel="0" collapsed="false">
      <c r="A1299" s="278"/>
      <c r="B1299" s="276"/>
      <c r="C1299" s="169"/>
      <c r="D1299" s="169"/>
      <c r="E1299" s="277"/>
    </row>
    <row r="1300" customFormat="false" ht="15.75" hidden="false" customHeight="false" outlineLevel="0" collapsed="false">
      <c r="A1300" s="278"/>
      <c r="B1300" s="276"/>
      <c r="C1300" s="169"/>
      <c r="D1300" s="169"/>
      <c r="E1300" s="277"/>
    </row>
    <row r="1301" customFormat="false" ht="15.75" hidden="false" customHeight="false" outlineLevel="0" collapsed="false">
      <c r="A1301" s="278"/>
      <c r="B1301" s="276"/>
      <c r="C1301" s="169"/>
      <c r="D1301" s="169"/>
      <c r="E1301" s="277"/>
    </row>
    <row r="1302" customFormat="false" ht="15.75" hidden="false" customHeight="false" outlineLevel="0" collapsed="false">
      <c r="A1302" s="278"/>
      <c r="B1302" s="276"/>
      <c r="C1302" s="169"/>
      <c r="D1302" s="169"/>
      <c r="E1302" s="277"/>
    </row>
    <row r="1303" customFormat="false" ht="15.75" hidden="false" customHeight="false" outlineLevel="0" collapsed="false">
      <c r="A1303" s="278"/>
      <c r="B1303" s="276"/>
      <c r="C1303" s="169"/>
      <c r="D1303" s="169"/>
      <c r="E1303" s="277"/>
    </row>
    <row r="1304" customFormat="false" ht="15.75" hidden="false" customHeight="false" outlineLevel="0" collapsed="false">
      <c r="A1304" s="278"/>
      <c r="B1304" s="276"/>
      <c r="C1304" s="169"/>
      <c r="D1304" s="169"/>
      <c r="E1304" s="277"/>
    </row>
    <row r="1305" customFormat="false" ht="15.75" hidden="false" customHeight="false" outlineLevel="0" collapsed="false">
      <c r="A1305" s="278"/>
      <c r="B1305" s="276"/>
      <c r="C1305" s="169"/>
      <c r="D1305" s="169"/>
      <c r="E1305" s="277"/>
    </row>
    <row r="1306" customFormat="false" ht="15.75" hidden="false" customHeight="false" outlineLevel="0" collapsed="false">
      <c r="A1306" s="278"/>
      <c r="B1306" s="276"/>
      <c r="C1306" s="169"/>
      <c r="D1306" s="169"/>
      <c r="E1306" s="277"/>
    </row>
    <row r="1307" customFormat="false" ht="15.75" hidden="false" customHeight="false" outlineLevel="0" collapsed="false">
      <c r="A1307" s="278"/>
      <c r="B1307" s="276"/>
      <c r="C1307" s="169"/>
      <c r="D1307" s="169"/>
      <c r="E1307" s="277"/>
    </row>
    <row r="1308" customFormat="false" ht="15.75" hidden="false" customHeight="false" outlineLevel="0" collapsed="false">
      <c r="A1308" s="278"/>
      <c r="B1308" s="276"/>
      <c r="C1308" s="169"/>
      <c r="D1308" s="169"/>
      <c r="E1308" s="277"/>
    </row>
    <row r="1309" customFormat="false" ht="15.75" hidden="false" customHeight="false" outlineLevel="0" collapsed="false">
      <c r="A1309" s="278"/>
      <c r="B1309" s="276"/>
      <c r="C1309" s="169"/>
      <c r="D1309" s="169"/>
      <c r="E1309" s="277"/>
    </row>
    <row r="1310" customFormat="false" ht="15.75" hidden="false" customHeight="false" outlineLevel="0" collapsed="false">
      <c r="A1310" s="278"/>
      <c r="B1310" s="276"/>
      <c r="C1310" s="169"/>
      <c r="D1310" s="169"/>
      <c r="E1310" s="277"/>
    </row>
    <row r="1311" customFormat="false" ht="15.75" hidden="false" customHeight="false" outlineLevel="0" collapsed="false">
      <c r="A1311" s="278"/>
      <c r="B1311" s="276"/>
      <c r="C1311" s="169"/>
      <c r="D1311" s="169"/>
      <c r="E1311" s="277"/>
    </row>
    <row r="1312" customFormat="false" ht="15.75" hidden="false" customHeight="false" outlineLevel="0" collapsed="false">
      <c r="A1312" s="278"/>
      <c r="B1312" s="276"/>
      <c r="C1312" s="169"/>
      <c r="D1312" s="169"/>
      <c r="E1312" s="277"/>
    </row>
    <row r="1313" customFormat="false" ht="15.75" hidden="false" customHeight="false" outlineLevel="0" collapsed="false">
      <c r="A1313" s="278"/>
      <c r="B1313" s="276"/>
      <c r="C1313" s="169"/>
      <c r="D1313" s="169"/>
      <c r="E1313" s="277"/>
    </row>
    <row r="1314" customFormat="false" ht="15.75" hidden="false" customHeight="false" outlineLevel="0" collapsed="false">
      <c r="A1314" s="278"/>
      <c r="B1314" s="276"/>
      <c r="C1314" s="169"/>
      <c r="D1314" s="169"/>
      <c r="E1314" s="277"/>
    </row>
    <row r="1315" customFormat="false" ht="15.75" hidden="false" customHeight="false" outlineLevel="0" collapsed="false">
      <c r="A1315" s="278"/>
      <c r="B1315" s="276"/>
      <c r="C1315" s="169"/>
      <c r="D1315" s="169"/>
      <c r="E1315" s="277"/>
    </row>
    <row r="1316" customFormat="false" ht="15.75" hidden="false" customHeight="false" outlineLevel="0" collapsed="false">
      <c r="A1316" s="278"/>
      <c r="B1316" s="276"/>
      <c r="C1316" s="169"/>
      <c r="D1316" s="169"/>
      <c r="E1316" s="277"/>
    </row>
    <row r="1317" customFormat="false" ht="15.75" hidden="false" customHeight="false" outlineLevel="0" collapsed="false">
      <c r="A1317" s="278"/>
      <c r="B1317" s="276"/>
      <c r="C1317" s="169"/>
      <c r="D1317" s="169"/>
      <c r="E1317" s="277"/>
    </row>
    <row r="1318" customFormat="false" ht="15.75" hidden="false" customHeight="false" outlineLevel="0" collapsed="false">
      <c r="A1318" s="278"/>
      <c r="B1318" s="276"/>
      <c r="C1318" s="169"/>
      <c r="D1318" s="169"/>
      <c r="E1318" s="277"/>
    </row>
    <row r="1319" customFormat="false" ht="15.75" hidden="false" customHeight="false" outlineLevel="0" collapsed="false">
      <c r="A1319" s="278"/>
      <c r="B1319" s="276"/>
      <c r="C1319" s="169"/>
      <c r="D1319" s="169"/>
      <c r="E1319" s="277"/>
    </row>
    <row r="1320" customFormat="false" ht="15.75" hidden="false" customHeight="false" outlineLevel="0" collapsed="false">
      <c r="A1320" s="278"/>
      <c r="B1320" s="276"/>
      <c r="C1320" s="169"/>
      <c r="D1320" s="169"/>
      <c r="E1320" s="277"/>
    </row>
    <row r="1321" customFormat="false" ht="15.75" hidden="false" customHeight="false" outlineLevel="0" collapsed="false">
      <c r="A1321" s="278"/>
      <c r="B1321" s="276"/>
      <c r="C1321" s="169"/>
      <c r="D1321" s="169"/>
      <c r="E1321" s="277"/>
    </row>
    <row r="1322" customFormat="false" ht="15.75" hidden="false" customHeight="false" outlineLevel="0" collapsed="false">
      <c r="A1322" s="278"/>
      <c r="B1322" s="276"/>
      <c r="C1322" s="169"/>
      <c r="D1322" s="169"/>
      <c r="E1322" s="277"/>
    </row>
    <row r="1323" customFormat="false" ht="15.75" hidden="false" customHeight="false" outlineLevel="0" collapsed="false">
      <c r="A1323" s="278"/>
      <c r="B1323" s="276"/>
      <c r="C1323" s="169"/>
      <c r="D1323" s="169"/>
      <c r="E1323" s="277"/>
    </row>
    <row r="1324" customFormat="false" ht="15.75" hidden="false" customHeight="false" outlineLevel="0" collapsed="false">
      <c r="A1324" s="278"/>
      <c r="B1324" s="276"/>
      <c r="C1324" s="169"/>
      <c r="D1324" s="169"/>
      <c r="E1324" s="277"/>
    </row>
    <row r="1325" customFormat="false" ht="15.75" hidden="false" customHeight="false" outlineLevel="0" collapsed="false">
      <c r="A1325" s="278"/>
      <c r="B1325" s="276"/>
      <c r="C1325" s="169"/>
      <c r="D1325" s="169"/>
      <c r="E1325" s="277"/>
    </row>
    <row r="1326" customFormat="false" ht="15.75" hidden="false" customHeight="false" outlineLevel="0" collapsed="false">
      <c r="A1326" s="278"/>
      <c r="B1326" s="276"/>
      <c r="C1326" s="169"/>
      <c r="D1326" s="169"/>
      <c r="E1326" s="277"/>
    </row>
    <row r="1327" customFormat="false" ht="15.75" hidden="false" customHeight="false" outlineLevel="0" collapsed="false">
      <c r="A1327" s="278"/>
      <c r="B1327" s="276"/>
      <c r="C1327" s="169"/>
      <c r="D1327" s="169"/>
      <c r="E1327" s="277"/>
    </row>
    <row r="1328" customFormat="false" ht="15.75" hidden="false" customHeight="false" outlineLevel="0" collapsed="false">
      <c r="A1328" s="278"/>
      <c r="B1328" s="276"/>
      <c r="C1328" s="169"/>
      <c r="D1328" s="169"/>
      <c r="E1328" s="277"/>
    </row>
    <row r="1329" customFormat="false" ht="15.75" hidden="false" customHeight="false" outlineLevel="0" collapsed="false">
      <c r="A1329" s="278"/>
      <c r="B1329" s="276"/>
      <c r="C1329" s="169"/>
      <c r="D1329" s="169"/>
      <c r="E1329" s="277"/>
    </row>
    <row r="1330" customFormat="false" ht="15.75" hidden="false" customHeight="false" outlineLevel="0" collapsed="false">
      <c r="A1330" s="278"/>
      <c r="B1330" s="276"/>
      <c r="C1330" s="169"/>
      <c r="D1330" s="169"/>
      <c r="E1330" s="277"/>
    </row>
    <row r="1331" customFormat="false" ht="15.75" hidden="false" customHeight="false" outlineLevel="0" collapsed="false">
      <c r="A1331" s="278"/>
      <c r="B1331" s="276"/>
      <c r="C1331" s="169"/>
      <c r="D1331" s="169"/>
      <c r="E1331" s="277"/>
    </row>
    <row r="1332" customFormat="false" ht="15.75" hidden="false" customHeight="false" outlineLevel="0" collapsed="false">
      <c r="A1332" s="278"/>
      <c r="B1332" s="276"/>
      <c r="C1332" s="169"/>
      <c r="D1332" s="169"/>
      <c r="E1332" s="277"/>
    </row>
    <row r="1333" customFormat="false" ht="15.75" hidden="false" customHeight="false" outlineLevel="0" collapsed="false">
      <c r="A1333" s="278"/>
      <c r="B1333" s="276"/>
      <c r="C1333" s="169"/>
      <c r="D1333" s="169"/>
      <c r="E1333" s="277"/>
    </row>
    <row r="1334" customFormat="false" ht="15.75" hidden="false" customHeight="false" outlineLevel="0" collapsed="false">
      <c r="A1334" s="278"/>
      <c r="B1334" s="276"/>
      <c r="C1334" s="169"/>
      <c r="D1334" s="169"/>
      <c r="E1334" s="277"/>
    </row>
    <row r="1335" customFormat="false" ht="15.75" hidden="false" customHeight="false" outlineLevel="0" collapsed="false">
      <c r="A1335" s="278"/>
      <c r="B1335" s="276"/>
      <c r="C1335" s="169"/>
      <c r="D1335" s="169"/>
      <c r="E1335" s="277"/>
    </row>
    <row r="1336" customFormat="false" ht="15.75" hidden="false" customHeight="false" outlineLevel="0" collapsed="false">
      <c r="A1336" s="278"/>
      <c r="B1336" s="276"/>
      <c r="C1336" s="169"/>
      <c r="D1336" s="169"/>
      <c r="E1336" s="277"/>
    </row>
    <row r="1337" customFormat="false" ht="15.75" hidden="false" customHeight="false" outlineLevel="0" collapsed="false">
      <c r="A1337" s="278"/>
      <c r="B1337" s="276"/>
      <c r="C1337" s="169"/>
      <c r="D1337" s="169"/>
      <c r="E1337" s="277"/>
    </row>
    <row r="1338" customFormat="false" ht="15.75" hidden="false" customHeight="false" outlineLevel="0" collapsed="false">
      <c r="A1338" s="278"/>
      <c r="B1338" s="276"/>
      <c r="C1338" s="169"/>
      <c r="D1338" s="169"/>
      <c r="E1338" s="277"/>
    </row>
    <row r="1339" customFormat="false" ht="15.75" hidden="false" customHeight="false" outlineLevel="0" collapsed="false">
      <c r="A1339" s="278"/>
      <c r="B1339" s="276"/>
      <c r="C1339" s="169"/>
      <c r="D1339" s="169"/>
      <c r="E1339" s="277"/>
    </row>
    <row r="1340" customFormat="false" ht="15.75" hidden="false" customHeight="false" outlineLevel="0" collapsed="false">
      <c r="A1340" s="278"/>
      <c r="B1340" s="276"/>
      <c r="C1340" s="169"/>
      <c r="D1340" s="169"/>
      <c r="E1340" s="277"/>
    </row>
    <row r="1341" customFormat="false" ht="15.75" hidden="false" customHeight="false" outlineLevel="0" collapsed="false">
      <c r="A1341" s="278"/>
      <c r="B1341" s="276"/>
      <c r="C1341" s="169"/>
      <c r="D1341" s="169"/>
      <c r="E1341" s="277"/>
    </row>
    <row r="1342" customFormat="false" ht="15.75" hidden="false" customHeight="false" outlineLevel="0" collapsed="false">
      <c r="A1342" s="278"/>
      <c r="B1342" s="276"/>
      <c r="C1342" s="169"/>
      <c r="D1342" s="169"/>
      <c r="E1342" s="277"/>
    </row>
    <row r="1343" customFormat="false" ht="15.75" hidden="false" customHeight="false" outlineLevel="0" collapsed="false">
      <c r="A1343" s="278"/>
      <c r="B1343" s="276"/>
      <c r="C1343" s="169"/>
      <c r="D1343" s="169"/>
      <c r="E1343" s="277"/>
    </row>
    <row r="1344" customFormat="false" ht="15.75" hidden="false" customHeight="false" outlineLevel="0" collapsed="false">
      <c r="A1344" s="278"/>
      <c r="B1344" s="276"/>
      <c r="C1344" s="169"/>
      <c r="D1344" s="169"/>
      <c r="E1344" s="277"/>
    </row>
    <row r="1345" customFormat="false" ht="15.75" hidden="false" customHeight="false" outlineLevel="0" collapsed="false">
      <c r="A1345" s="278"/>
      <c r="B1345" s="276"/>
      <c r="C1345" s="169"/>
      <c r="D1345" s="169"/>
      <c r="E1345" s="277"/>
    </row>
    <row r="1346" customFormat="false" ht="15.75" hidden="false" customHeight="false" outlineLevel="0" collapsed="false">
      <c r="A1346" s="278"/>
      <c r="B1346" s="276"/>
      <c r="C1346" s="169"/>
      <c r="D1346" s="169"/>
      <c r="E1346" s="277"/>
    </row>
    <row r="1347" customFormat="false" ht="15.75" hidden="false" customHeight="false" outlineLevel="0" collapsed="false">
      <c r="A1347" s="278"/>
      <c r="B1347" s="276"/>
      <c r="C1347" s="169"/>
      <c r="D1347" s="169"/>
      <c r="E1347" s="277"/>
    </row>
    <row r="1348" customFormat="false" ht="15.75" hidden="false" customHeight="false" outlineLevel="0" collapsed="false">
      <c r="A1348" s="278"/>
      <c r="B1348" s="276"/>
      <c r="C1348" s="169"/>
      <c r="D1348" s="169"/>
      <c r="E1348" s="277"/>
    </row>
    <row r="1349" customFormat="false" ht="15.75" hidden="false" customHeight="false" outlineLevel="0" collapsed="false">
      <c r="A1349" s="278"/>
      <c r="B1349" s="276"/>
      <c r="C1349" s="169"/>
      <c r="D1349" s="169"/>
      <c r="E1349" s="277"/>
    </row>
    <row r="1350" customFormat="false" ht="15.75" hidden="false" customHeight="false" outlineLevel="0" collapsed="false">
      <c r="A1350" s="278"/>
      <c r="B1350" s="276"/>
      <c r="C1350" s="169"/>
      <c r="D1350" s="169"/>
      <c r="E1350" s="277"/>
    </row>
    <row r="1351" customFormat="false" ht="15.75" hidden="false" customHeight="false" outlineLevel="0" collapsed="false">
      <c r="A1351" s="278"/>
      <c r="B1351" s="276"/>
      <c r="C1351" s="169"/>
      <c r="D1351" s="169"/>
      <c r="E1351" s="277"/>
    </row>
    <row r="1352" customFormat="false" ht="15.75" hidden="false" customHeight="false" outlineLevel="0" collapsed="false">
      <c r="A1352" s="278"/>
      <c r="B1352" s="276"/>
      <c r="C1352" s="169"/>
      <c r="D1352" s="169"/>
      <c r="E1352" s="277"/>
    </row>
    <row r="1353" customFormat="false" ht="15.75" hidden="false" customHeight="false" outlineLevel="0" collapsed="false">
      <c r="A1353" s="278"/>
      <c r="B1353" s="276"/>
      <c r="C1353" s="169"/>
      <c r="D1353" s="169"/>
      <c r="E1353" s="277"/>
    </row>
    <row r="1354" customFormat="false" ht="15.75" hidden="false" customHeight="false" outlineLevel="0" collapsed="false">
      <c r="A1354" s="278"/>
      <c r="B1354" s="276"/>
      <c r="C1354" s="169"/>
      <c r="D1354" s="169"/>
      <c r="E1354" s="277"/>
    </row>
    <row r="1355" customFormat="false" ht="15.75" hidden="false" customHeight="false" outlineLevel="0" collapsed="false">
      <c r="A1355" s="278"/>
      <c r="B1355" s="276"/>
      <c r="C1355" s="169"/>
      <c r="D1355" s="169"/>
      <c r="E1355" s="277"/>
    </row>
    <row r="1356" customFormat="false" ht="15.75" hidden="false" customHeight="false" outlineLevel="0" collapsed="false">
      <c r="A1356" s="278"/>
      <c r="B1356" s="276"/>
      <c r="C1356" s="169"/>
      <c r="D1356" s="169"/>
      <c r="E1356" s="277"/>
    </row>
    <row r="1357" customFormat="false" ht="15.75" hidden="false" customHeight="false" outlineLevel="0" collapsed="false">
      <c r="A1357" s="278"/>
      <c r="B1357" s="276"/>
      <c r="C1357" s="169"/>
      <c r="D1357" s="169"/>
      <c r="E1357" s="277"/>
    </row>
    <row r="1358" customFormat="false" ht="15.75" hidden="false" customHeight="false" outlineLevel="0" collapsed="false">
      <c r="A1358" s="278"/>
      <c r="B1358" s="276"/>
      <c r="C1358" s="169"/>
      <c r="D1358" s="169"/>
      <c r="E1358" s="277"/>
    </row>
    <row r="1359" customFormat="false" ht="15.75" hidden="false" customHeight="false" outlineLevel="0" collapsed="false">
      <c r="A1359" s="278"/>
      <c r="B1359" s="276"/>
      <c r="C1359" s="169"/>
      <c r="D1359" s="169"/>
      <c r="E1359" s="277"/>
    </row>
    <row r="1360" customFormat="false" ht="15.75" hidden="false" customHeight="false" outlineLevel="0" collapsed="false">
      <c r="A1360" s="278"/>
      <c r="B1360" s="276"/>
      <c r="C1360" s="169"/>
      <c r="D1360" s="169"/>
      <c r="E1360" s="277"/>
    </row>
    <row r="1361" customFormat="false" ht="15.75" hidden="false" customHeight="false" outlineLevel="0" collapsed="false">
      <c r="A1361" s="278"/>
      <c r="B1361" s="276"/>
      <c r="C1361" s="169"/>
      <c r="D1361" s="169"/>
      <c r="E1361" s="277"/>
    </row>
    <row r="1362" customFormat="false" ht="15.75" hidden="false" customHeight="false" outlineLevel="0" collapsed="false">
      <c r="A1362" s="278"/>
      <c r="B1362" s="276"/>
      <c r="C1362" s="169"/>
      <c r="D1362" s="169"/>
      <c r="E1362" s="277"/>
    </row>
    <row r="1363" customFormat="false" ht="15.75" hidden="false" customHeight="false" outlineLevel="0" collapsed="false">
      <c r="A1363" s="278"/>
      <c r="B1363" s="276"/>
      <c r="C1363" s="169"/>
      <c r="D1363" s="169"/>
      <c r="E1363" s="277"/>
    </row>
    <row r="1364" customFormat="false" ht="15.75" hidden="false" customHeight="false" outlineLevel="0" collapsed="false">
      <c r="A1364" s="278"/>
      <c r="B1364" s="276"/>
      <c r="C1364" s="169"/>
      <c r="D1364" s="169"/>
      <c r="E1364" s="277"/>
    </row>
    <row r="1365" customFormat="false" ht="15.75" hidden="false" customHeight="false" outlineLevel="0" collapsed="false">
      <c r="A1365" s="278"/>
      <c r="B1365" s="276"/>
      <c r="C1365" s="169"/>
      <c r="D1365" s="169"/>
      <c r="E1365" s="277"/>
    </row>
    <row r="1366" customFormat="false" ht="15.75" hidden="false" customHeight="false" outlineLevel="0" collapsed="false">
      <c r="A1366" s="278"/>
      <c r="B1366" s="276"/>
      <c r="C1366" s="169"/>
      <c r="D1366" s="169"/>
      <c r="E1366" s="277"/>
    </row>
    <row r="1367" customFormat="false" ht="15.75" hidden="false" customHeight="false" outlineLevel="0" collapsed="false">
      <c r="A1367" s="278"/>
      <c r="B1367" s="276"/>
      <c r="C1367" s="169"/>
      <c r="D1367" s="169"/>
      <c r="E1367" s="277"/>
    </row>
    <row r="1368" customFormat="false" ht="15.75" hidden="false" customHeight="false" outlineLevel="0" collapsed="false">
      <c r="A1368" s="278"/>
      <c r="B1368" s="276"/>
      <c r="C1368" s="169"/>
      <c r="D1368" s="169"/>
      <c r="E1368" s="277"/>
    </row>
    <row r="1369" customFormat="false" ht="15.75" hidden="false" customHeight="false" outlineLevel="0" collapsed="false">
      <c r="A1369" s="278"/>
      <c r="B1369" s="276"/>
      <c r="C1369" s="169"/>
      <c r="D1369" s="169"/>
      <c r="E1369" s="277"/>
    </row>
    <row r="1370" customFormat="false" ht="15.75" hidden="false" customHeight="false" outlineLevel="0" collapsed="false">
      <c r="A1370" s="278"/>
      <c r="B1370" s="276"/>
      <c r="C1370" s="169"/>
      <c r="D1370" s="169"/>
      <c r="E1370" s="277"/>
    </row>
    <row r="1371" customFormat="false" ht="15.75" hidden="false" customHeight="false" outlineLevel="0" collapsed="false">
      <c r="A1371" s="278"/>
      <c r="B1371" s="276"/>
      <c r="C1371" s="169"/>
      <c r="D1371" s="169"/>
      <c r="E1371" s="277"/>
    </row>
    <row r="1372" customFormat="false" ht="15.75" hidden="false" customHeight="false" outlineLevel="0" collapsed="false">
      <c r="A1372" s="278"/>
      <c r="B1372" s="276"/>
      <c r="C1372" s="169"/>
      <c r="D1372" s="169"/>
      <c r="E1372" s="277"/>
    </row>
    <row r="1373" customFormat="false" ht="15.75" hidden="false" customHeight="false" outlineLevel="0" collapsed="false">
      <c r="A1373" s="278"/>
      <c r="B1373" s="276"/>
      <c r="C1373" s="169"/>
      <c r="D1373" s="169"/>
      <c r="E1373" s="277"/>
    </row>
    <row r="1374" customFormat="false" ht="15.75" hidden="false" customHeight="false" outlineLevel="0" collapsed="false">
      <c r="A1374" s="278"/>
      <c r="B1374" s="276"/>
      <c r="C1374" s="169"/>
      <c r="D1374" s="169"/>
      <c r="E1374" s="277"/>
    </row>
    <row r="1375" customFormat="false" ht="15.75" hidden="false" customHeight="false" outlineLevel="0" collapsed="false">
      <c r="A1375" s="278"/>
      <c r="B1375" s="276"/>
      <c r="C1375" s="169"/>
      <c r="D1375" s="169"/>
      <c r="E1375" s="277"/>
    </row>
    <row r="1376" customFormat="false" ht="15.75" hidden="false" customHeight="false" outlineLevel="0" collapsed="false">
      <c r="A1376" s="278"/>
      <c r="B1376" s="276"/>
      <c r="C1376" s="169"/>
      <c r="D1376" s="169"/>
      <c r="E1376" s="277"/>
    </row>
    <row r="1377" customFormat="false" ht="15.75" hidden="false" customHeight="false" outlineLevel="0" collapsed="false">
      <c r="A1377" s="278"/>
      <c r="B1377" s="276"/>
      <c r="C1377" s="169"/>
      <c r="D1377" s="169"/>
      <c r="E1377" s="277"/>
    </row>
    <row r="1378" customFormat="false" ht="15.75" hidden="false" customHeight="false" outlineLevel="0" collapsed="false">
      <c r="A1378" s="278"/>
      <c r="B1378" s="276"/>
      <c r="C1378" s="169"/>
      <c r="D1378" s="169"/>
      <c r="E1378" s="277"/>
    </row>
    <row r="1379" customFormat="false" ht="15.75" hidden="false" customHeight="false" outlineLevel="0" collapsed="false">
      <c r="A1379" s="278"/>
      <c r="B1379" s="276"/>
      <c r="C1379" s="169"/>
      <c r="D1379" s="169"/>
      <c r="E1379" s="277"/>
    </row>
    <row r="1380" customFormat="false" ht="15.75" hidden="false" customHeight="false" outlineLevel="0" collapsed="false">
      <c r="A1380" s="278"/>
      <c r="B1380" s="276"/>
      <c r="C1380" s="169"/>
      <c r="D1380" s="169"/>
      <c r="E1380" s="277"/>
    </row>
    <row r="1381" customFormat="false" ht="15.75" hidden="false" customHeight="false" outlineLevel="0" collapsed="false">
      <c r="A1381" s="278"/>
      <c r="B1381" s="276"/>
      <c r="C1381" s="169"/>
      <c r="D1381" s="169"/>
      <c r="E1381" s="277"/>
    </row>
    <row r="1382" customFormat="false" ht="15.75" hidden="false" customHeight="false" outlineLevel="0" collapsed="false">
      <c r="A1382" s="278"/>
      <c r="B1382" s="276"/>
      <c r="C1382" s="169"/>
      <c r="D1382" s="169"/>
      <c r="E1382" s="277"/>
    </row>
    <row r="1383" customFormat="false" ht="15.75" hidden="false" customHeight="false" outlineLevel="0" collapsed="false">
      <c r="A1383" s="278"/>
      <c r="B1383" s="276"/>
      <c r="C1383" s="169"/>
      <c r="D1383" s="169"/>
      <c r="E1383" s="277"/>
    </row>
    <row r="1384" customFormat="false" ht="15.75" hidden="false" customHeight="false" outlineLevel="0" collapsed="false">
      <c r="A1384" s="278"/>
      <c r="B1384" s="276"/>
      <c r="C1384" s="169"/>
      <c r="D1384" s="169"/>
      <c r="E1384" s="277"/>
    </row>
    <row r="1385" customFormat="false" ht="15.75" hidden="false" customHeight="false" outlineLevel="0" collapsed="false">
      <c r="A1385" s="278"/>
      <c r="B1385" s="276"/>
      <c r="C1385" s="169"/>
      <c r="D1385" s="169"/>
      <c r="E1385" s="277"/>
    </row>
    <row r="1386" customFormat="false" ht="15.75" hidden="false" customHeight="false" outlineLevel="0" collapsed="false">
      <c r="A1386" s="278"/>
      <c r="B1386" s="276"/>
      <c r="C1386" s="169"/>
      <c r="D1386" s="169"/>
      <c r="E1386" s="277"/>
    </row>
    <row r="1387" customFormat="false" ht="15.75" hidden="false" customHeight="false" outlineLevel="0" collapsed="false">
      <c r="A1387" s="278"/>
      <c r="B1387" s="276"/>
      <c r="C1387" s="169"/>
      <c r="D1387" s="169"/>
      <c r="E1387" s="277"/>
    </row>
    <row r="1388" customFormat="false" ht="15.75" hidden="false" customHeight="false" outlineLevel="0" collapsed="false">
      <c r="A1388" s="278"/>
      <c r="B1388" s="276"/>
      <c r="C1388" s="169"/>
      <c r="D1388" s="169"/>
      <c r="E1388" s="277"/>
    </row>
    <row r="1389" customFormat="false" ht="15.75" hidden="false" customHeight="false" outlineLevel="0" collapsed="false">
      <c r="A1389" s="278"/>
      <c r="B1389" s="276"/>
      <c r="C1389" s="169"/>
      <c r="D1389" s="169"/>
      <c r="E1389" s="277"/>
    </row>
    <row r="1390" customFormat="false" ht="15.75" hidden="false" customHeight="false" outlineLevel="0" collapsed="false">
      <c r="A1390" s="278"/>
      <c r="B1390" s="276"/>
      <c r="C1390" s="169"/>
      <c r="D1390" s="169"/>
      <c r="E1390" s="277"/>
    </row>
    <row r="1391" customFormat="false" ht="15.75" hidden="false" customHeight="false" outlineLevel="0" collapsed="false">
      <c r="A1391" s="278"/>
      <c r="B1391" s="276"/>
      <c r="C1391" s="169"/>
      <c r="D1391" s="169"/>
      <c r="E1391" s="277"/>
    </row>
    <row r="1392" customFormat="false" ht="15.75" hidden="false" customHeight="false" outlineLevel="0" collapsed="false">
      <c r="A1392" s="278"/>
      <c r="B1392" s="276"/>
      <c r="C1392" s="169"/>
      <c r="D1392" s="169"/>
      <c r="E1392" s="277"/>
    </row>
    <row r="1393" customFormat="false" ht="15.75" hidden="false" customHeight="false" outlineLevel="0" collapsed="false">
      <c r="A1393" s="278"/>
      <c r="B1393" s="276"/>
      <c r="C1393" s="169"/>
      <c r="D1393" s="169"/>
      <c r="E1393" s="277"/>
    </row>
    <row r="1394" customFormat="false" ht="15.75" hidden="false" customHeight="false" outlineLevel="0" collapsed="false">
      <c r="A1394" s="278"/>
      <c r="B1394" s="276"/>
      <c r="C1394" s="169"/>
      <c r="D1394" s="169"/>
      <c r="E1394" s="277"/>
    </row>
    <row r="1395" customFormat="false" ht="15.75" hidden="false" customHeight="false" outlineLevel="0" collapsed="false">
      <c r="A1395" s="278"/>
      <c r="B1395" s="276"/>
      <c r="C1395" s="169"/>
      <c r="D1395" s="169"/>
      <c r="E1395" s="277"/>
    </row>
    <row r="1396" customFormat="false" ht="15.75" hidden="false" customHeight="false" outlineLevel="0" collapsed="false">
      <c r="A1396" s="278"/>
      <c r="B1396" s="276"/>
      <c r="C1396" s="169"/>
      <c r="D1396" s="169"/>
      <c r="E1396" s="277"/>
    </row>
    <row r="1397" customFormat="false" ht="15.75" hidden="false" customHeight="false" outlineLevel="0" collapsed="false">
      <c r="A1397" s="278"/>
      <c r="B1397" s="276"/>
      <c r="C1397" s="169"/>
      <c r="D1397" s="169"/>
      <c r="E1397" s="277"/>
    </row>
    <row r="1398" customFormat="false" ht="15.75" hidden="false" customHeight="false" outlineLevel="0" collapsed="false">
      <c r="A1398" s="278"/>
      <c r="B1398" s="276"/>
      <c r="C1398" s="169"/>
      <c r="D1398" s="169"/>
      <c r="E1398" s="277"/>
    </row>
    <row r="1399" customFormat="false" ht="15.75" hidden="false" customHeight="false" outlineLevel="0" collapsed="false">
      <c r="A1399" s="278"/>
      <c r="B1399" s="276"/>
      <c r="C1399" s="169"/>
      <c r="D1399" s="169"/>
      <c r="E1399" s="277"/>
    </row>
    <row r="1400" customFormat="false" ht="15.75" hidden="false" customHeight="false" outlineLevel="0" collapsed="false">
      <c r="A1400" s="278"/>
      <c r="B1400" s="276"/>
      <c r="C1400" s="169"/>
      <c r="D1400" s="169"/>
      <c r="E1400" s="277"/>
    </row>
    <row r="1401" customFormat="false" ht="15.75" hidden="false" customHeight="false" outlineLevel="0" collapsed="false">
      <c r="A1401" s="278"/>
      <c r="B1401" s="276"/>
      <c r="C1401" s="169"/>
      <c r="D1401" s="169"/>
      <c r="E1401" s="277"/>
    </row>
    <row r="1402" customFormat="false" ht="15.75" hidden="false" customHeight="false" outlineLevel="0" collapsed="false">
      <c r="A1402" s="278"/>
      <c r="B1402" s="276"/>
      <c r="C1402" s="169"/>
      <c r="D1402" s="169"/>
      <c r="E1402" s="277"/>
    </row>
    <row r="1403" customFormat="false" ht="15.75" hidden="false" customHeight="false" outlineLevel="0" collapsed="false">
      <c r="A1403" s="278"/>
      <c r="B1403" s="276"/>
      <c r="C1403" s="169"/>
      <c r="D1403" s="169"/>
      <c r="E1403" s="277"/>
    </row>
    <row r="1404" customFormat="false" ht="15.75" hidden="false" customHeight="false" outlineLevel="0" collapsed="false">
      <c r="A1404" s="278"/>
      <c r="B1404" s="276"/>
      <c r="C1404" s="169"/>
      <c r="D1404" s="169"/>
      <c r="E1404" s="277"/>
    </row>
    <row r="1405" customFormat="false" ht="15.75" hidden="false" customHeight="false" outlineLevel="0" collapsed="false">
      <c r="A1405" s="278"/>
      <c r="B1405" s="276"/>
      <c r="C1405" s="169"/>
      <c r="D1405" s="169"/>
      <c r="E1405" s="277"/>
    </row>
    <row r="1406" customFormat="false" ht="15.75" hidden="false" customHeight="false" outlineLevel="0" collapsed="false">
      <c r="A1406" s="278"/>
      <c r="B1406" s="276"/>
      <c r="C1406" s="169"/>
      <c r="D1406" s="169"/>
      <c r="E1406" s="277"/>
    </row>
    <row r="1407" customFormat="false" ht="15.75" hidden="false" customHeight="false" outlineLevel="0" collapsed="false">
      <c r="A1407" s="278"/>
      <c r="B1407" s="276"/>
      <c r="C1407" s="169"/>
      <c r="D1407" s="169"/>
      <c r="E1407" s="277"/>
    </row>
    <row r="1408" customFormat="false" ht="15.75" hidden="false" customHeight="false" outlineLevel="0" collapsed="false">
      <c r="A1408" s="278"/>
      <c r="B1408" s="276"/>
      <c r="C1408" s="169"/>
      <c r="D1408" s="169"/>
      <c r="E1408" s="277"/>
    </row>
    <row r="1409" customFormat="false" ht="15.75" hidden="false" customHeight="false" outlineLevel="0" collapsed="false">
      <c r="A1409" s="278"/>
      <c r="B1409" s="276"/>
      <c r="C1409" s="169"/>
      <c r="D1409" s="169"/>
      <c r="E1409" s="277"/>
    </row>
    <row r="1410" customFormat="false" ht="15.75" hidden="false" customHeight="false" outlineLevel="0" collapsed="false">
      <c r="A1410" s="278"/>
      <c r="B1410" s="276"/>
      <c r="C1410" s="169"/>
      <c r="D1410" s="169"/>
      <c r="E1410" s="277"/>
    </row>
    <row r="1411" customFormat="false" ht="15.75" hidden="false" customHeight="false" outlineLevel="0" collapsed="false">
      <c r="A1411" s="278"/>
      <c r="B1411" s="276"/>
      <c r="C1411" s="169"/>
      <c r="D1411" s="169"/>
      <c r="E1411" s="277"/>
    </row>
    <row r="1412" customFormat="false" ht="15.75" hidden="false" customHeight="false" outlineLevel="0" collapsed="false">
      <c r="A1412" s="278"/>
      <c r="B1412" s="276"/>
      <c r="C1412" s="169"/>
      <c r="D1412" s="169"/>
      <c r="E1412" s="277"/>
    </row>
    <row r="1413" customFormat="false" ht="15.75" hidden="false" customHeight="false" outlineLevel="0" collapsed="false">
      <c r="A1413" s="278"/>
      <c r="B1413" s="276"/>
      <c r="C1413" s="169"/>
      <c r="D1413" s="169"/>
      <c r="E1413" s="277"/>
    </row>
    <row r="1414" customFormat="false" ht="15.75" hidden="false" customHeight="false" outlineLevel="0" collapsed="false">
      <c r="A1414" s="278"/>
      <c r="B1414" s="276"/>
      <c r="C1414" s="169"/>
      <c r="D1414" s="169"/>
      <c r="E1414" s="277"/>
    </row>
    <row r="1415" customFormat="false" ht="15.75" hidden="false" customHeight="false" outlineLevel="0" collapsed="false">
      <c r="A1415" s="278"/>
      <c r="B1415" s="276"/>
      <c r="C1415" s="169"/>
      <c r="D1415" s="169"/>
      <c r="E1415" s="277"/>
    </row>
    <row r="1416" customFormat="false" ht="15.75" hidden="false" customHeight="false" outlineLevel="0" collapsed="false">
      <c r="A1416" s="278"/>
      <c r="B1416" s="276"/>
      <c r="C1416" s="169"/>
      <c r="D1416" s="169"/>
      <c r="E1416" s="277"/>
    </row>
    <row r="1417" customFormat="false" ht="15.75" hidden="false" customHeight="false" outlineLevel="0" collapsed="false">
      <c r="A1417" s="278"/>
      <c r="B1417" s="276"/>
      <c r="C1417" s="169"/>
      <c r="D1417" s="169"/>
      <c r="E1417" s="277"/>
    </row>
    <row r="1418" customFormat="false" ht="15.75" hidden="false" customHeight="false" outlineLevel="0" collapsed="false">
      <c r="A1418" s="278"/>
      <c r="B1418" s="276"/>
      <c r="C1418" s="169"/>
      <c r="D1418" s="169"/>
      <c r="E1418" s="277"/>
    </row>
    <row r="1419" customFormat="false" ht="15.75" hidden="false" customHeight="false" outlineLevel="0" collapsed="false">
      <c r="A1419" s="278"/>
      <c r="B1419" s="276"/>
      <c r="C1419" s="169"/>
      <c r="D1419" s="169"/>
      <c r="E1419" s="277"/>
    </row>
    <row r="1420" customFormat="false" ht="15.75" hidden="false" customHeight="false" outlineLevel="0" collapsed="false">
      <c r="A1420" s="278"/>
      <c r="B1420" s="276"/>
      <c r="C1420" s="169"/>
      <c r="D1420" s="169"/>
      <c r="E1420" s="277"/>
    </row>
    <row r="1421" customFormat="false" ht="15.75" hidden="false" customHeight="false" outlineLevel="0" collapsed="false">
      <c r="A1421" s="278"/>
      <c r="B1421" s="276"/>
      <c r="C1421" s="169"/>
      <c r="D1421" s="169"/>
      <c r="E1421" s="277"/>
    </row>
    <row r="1422" customFormat="false" ht="15.75" hidden="false" customHeight="false" outlineLevel="0" collapsed="false">
      <c r="A1422" s="278"/>
      <c r="B1422" s="276"/>
      <c r="C1422" s="169"/>
      <c r="D1422" s="169"/>
      <c r="E1422" s="277"/>
    </row>
    <row r="1423" customFormat="false" ht="15.75" hidden="false" customHeight="false" outlineLevel="0" collapsed="false">
      <c r="A1423" s="278"/>
      <c r="B1423" s="276"/>
      <c r="C1423" s="169"/>
      <c r="D1423" s="169"/>
      <c r="E1423" s="277"/>
    </row>
    <row r="1424" customFormat="false" ht="15.75" hidden="false" customHeight="false" outlineLevel="0" collapsed="false">
      <c r="A1424" s="278"/>
      <c r="B1424" s="276"/>
      <c r="C1424" s="169"/>
      <c r="D1424" s="169"/>
      <c r="E1424" s="277"/>
    </row>
    <row r="1425" customFormat="false" ht="15.75" hidden="false" customHeight="false" outlineLevel="0" collapsed="false">
      <c r="A1425" s="278"/>
      <c r="B1425" s="276"/>
      <c r="C1425" s="169"/>
      <c r="D1425" s="169"/>
      <c r="E1425" s="277"/>
    </row>
    <row r="1426" customFormat="false" ht="15.75" hidden="false" customHeight="false" outlineLevel="0" collapsed="false">
      <c r="A1426" s="278"/>
      <c r="B1426" s="276"/>
      <c r="C1426" s="169"/>
      <c r="D1426" s="169"/>
      <c r="E1426" s="277"/>
    </row>
    <row r="1427" customFormat="false" ht="15.75" hidden="false" customHeight="false" outlineLevel="0" collapsed="false">
      <c r="A1427" s="278"/>
      <c r="B1427" s="276"/>
      <c r="C1427" s="169"/>
      <c r="D1427" s="169"/>
      <c r="E1427" s="277"/>
    </row>
    <row r="1428" customFormat="false" ht="15.75" hidden="false" customHeight="false" outlineLevel="0" collapsed="false">
      <c r="A1428" s="278"/>
      <c r="B1428" s="276"/>
      <c r="C1428" s="169"/>
      <c r="D1428" s="169"/>
      <c r="E1428" s="277"/>
    </row>
    <row r="1429" customFormat="false" ht="15.75" hidden="false" customHeight="false" outlineLevel="0" collapsed="false">
      <c r="A1429" s="278"/>
      <c r="B1429" s="276"/>
      <c r="C1429" s="169"/>
      <c r="D1429" s="169"/>
      <c r="E1429" s="277"/>
    </row>
    <row r="1430" customFormat="false" ht="15.75" hidden="false" customHeight="false" outlineLevel="0" collapsed="false">
      <c r="A1430" s="278"/>
      <c r="B1430" s="276"/>
      <c r="C1430" s="169"/>
      <c r="D1430" s="169"/>
      <c r="E1430" s="277"/>
    </row>
    <row r="1431" customFormat="false" ht="15.75" hidden="false" customHeight="false" outlineLevel="0" collapsed="false">
      <c r="A1431" s="278"/>
      <c r="B1431" s="276"/>
      <c r="C1431" s="169"/>
      <c r="D1431" s="169"/>
      <c r="E1431" s="277"/>
    </row>
    <row r="1432" customFormat="false" ht="15.75" hidden="false" customHeight="false" outlineLevel="0" collapsed="false">
      <c r="A1432" s="278"/>
      <c r="B1432" s="276"/>
      <c r="C1432" s="169"/>
      <c r="D1432" s="169"/>
      <c r="E1432" s="277"/>
    </row>
    <row r="1433" customFormat="false" ht="15.75" hidden="false" customHeight="false" outlineLevel="0" collapsed="false">
      <c r="A1433" s="278"/>
      <c r="B1433" s="276"/>
      <c r="C1433" s="169"/>
      <c r="D1433" s="169"/>
      <c r="E1433" s="277"/>
    </row>
    <row r="1434" customFormat="false" ht="15.75" hidden="false" customHeight="false" outlineLevel="0" collapsed="false">
      <c r="A1434" s="278"/>
      <c r="B1434" s="276"/>
      <c r="C1434" s="169"/>
      <c r="D1434" s="169"/>
      <c r="E1434" s="277"/>
    </row>
    <row r="1435" customFormat="false" ht="15.75" hidden="false" customHeight="false" outlineLevel="0" collapsed="false">
      <c r="A1435" s="278"/>
      <c r="B1435" s="276"/>
      <c r="C1435" s="169"/>
      <c r="D1435" s="169"/>
      <c r="E1435" s="277"/>
    </row>
    <row r="1436" customFormat="false" ht="15.75" hidden="false" customHeight="false" outlineLevel="0" collapsed="false">
      <c r="A1436" s="278"/>
      <c r="B1436" s="276"/>
      <c r="C1436" s="169"/>
      <c r="D1436" s="169"/>
      <c r="E1436" s="277"/>
    </row>
    <row r="1437" customFormat="false" ht="15.75" hidden="false" customHeight="false" outlineLevel="0" collapsed="false">
      <c r="A1437" s="278"/>
      <c r="B1437" s="276"/>
      <c r="C1437" s="169"/>
      <c r="D1437" s="169"/>
      <c r="E1437" s="277"/>
    </row>
    <row r="1438" customFormat="false" ht="15.75" hidden="false" customHeight="false" outlineLevel="0" collapsed="false">
      <c r="A1438" s="278"/>
      <c r="B1438" s="276"/>
      <c r="C1438" s="169"/>
      <c r="D1438" s="169"/>
      <c r="E1438" s="277"/>
    </row>
    <row r="1439" customFormat="false" ht="15.75" hidden="false" customHeight="false" outlineLevel="0" collapsed="false">
      <c r="A1439" s="278"/>
      <c r="B1439" s="276"/>
      <c r="C1439" s="169"/>
      <c r="D1439" s="169"/>
      <c r="E1439" s="277"/>
    </row>
    <row r="1440" customFormat="false" ht="15.75" hidden="false" customHeight="false" outlineLevel="0" collapsed="false">
      <c r="A1440" s="278"/>
      <c r="B1440" s="276"/>
      <c r="C1440" s="169"/>
      <c r="D1440" s="169"/>
      <c r="E1440" s="277"/>
    </row>
    <row r="1441" customFormat="false" ht="15.75" hidden="false" customHeight="false" outlineLevel="0" collapsed="false">
      <c r="A1441" s="278"/>
      <c r="B1441" s="276"/>
      <c r="C1441" s="169"/>
      <c r="D1441" s="169"/>
      <c r="E1441" s="277"/>
    </row>
    <row r="1442" customFormat="false" ht="15.75" hidden="false" customHeight="false" outlineLevel="0" collapsed="false">
      <c r="A1442" s="278"/>
      <c r="B1442" s="276"/>
      <c r="C1442" s="169"/>
      <c r="D1442" s="169"/>
      <c r="E1442" s="277"/>
    </row>
    <row r="1443" customFormat="false" ht="15.75" hidden="false" customHeight="false" outlineLevel="0" collapsed="false">
      <c r="A1443" s="278"/>
      <c r="B1443" s="276"/>
      <c r="C1443" s="169"/>
      <c r="D1443" s="169"/>
      <c r="E1443" s="277"/>
    </row>
    <row r="1444" customFormat="false" ht="15.75" hidden="false" customHeight="false" outlineLevel="0" collapsed="false">
      <c r="A1444" s="278"/>
      <c r="B1444" s="276"/>
      <c r="C1444" s="169"/>
      <c r="D1444" s="169"/>
      <c r="E1444" s="277"/>
    </row>
    <row r="1445" customFormat="false" ht="15.75" hidden="false" customHeight="false" outlineLevel="0" collapsed="false">
      <c r="A1445" s="278"/>
      <c r="B1445" s="276"/>
      <c r="C1445" s="169"/>
      <c r="D1445" s="169"/>
      <c r="E1445" s="277"/>
    </row>
    <row r="1446" customFormat="false" ht="15.75" hidden="false" customHeight="false" outlineLevel="0" collapsed="false">
      <c r="A1446" s="278"/>
      <c r="B1446" s="276"/>
      <c r="C1446" s="169"/>
      <c r="D1446" s="169"/>
      <c r="E1446" s="277"/>
    </row>
    <row r="1447" customFormat="false" ht="15.75" hidden="false" customHeight="false" outlineLevel="0" collapsed="false">
      <c r="A1447" s="278"/>
      <c r="B1447" s="276"/>
      <c r="C1447" s="169"/>
      <c r="D1447" s="169"/>
      <c r="E1447" s="277"/>
    </row>
    <row r="1448" customFormat="false" ht="15.75" hidden="false" customHeight="false" outlineLevel="0" collapsed="false">
      <c r="A1448" s="278"/>
      <c r="B1448" s="276"/>
      <c r="C1448" s="169"/>
      <c r="D1448" s="169"/>
      <c r="E1448" s="277"/>
    </row>
    <row r="1449" customFormat="false" ht="15.75" hidden="false" customHeight="false" outlineLevel="0" collapsed="false">
      <c r="A1449" s="278"/>
      <c r="B1449" s="276"/>
      <c r="C1449" s="169"/>
      <c r="D1449" s="169"/>
      <c r="E1449" s="277"/>
    </row>
    <row r="1450" customFormat="false" ht="15.75" hidden="false" customHeight="false" outlineLevel="0" collapsed="false">
      <c r="A1450" s="278"/>
      <c r="B1450" s="276"/>
      <c r="C1450" s="169"/>
      <c r="D1450" s="169"/>
      <c r="E1450" s="277"/>
    </row>
    <row r="1451" customFormat="false" ht="15.75" hidden="false" customHeight="false" outlineLevel="0" collapsed="false">
      <c r="A1451" s="278"/>
      <c r="B1451" s="276"/>
      <c r="C1451" s="169"/>
      <c r="D1451" s="169"/>
      <c r="E1451" s="277"/>
    </row>
    <row r="1452" customFormat="false" ht="15.75" hidden="false" customHeight="false" outlineLevel="0" collapsed="false">
      <c r="A1452" s="278"/>
      <c r="B1452" s="276"/>
      <c r="C1452" s="169"/>
      <c r="D1452" s="169"/>
      <c r="E1452" s="277"/>
    </row>
    <row r="1453" customFormat="false" ht="15.75" hidden="false" customHeight="false" outlineLevel="0" collapsed="false">
      <c r="A1453" s="278"/>
      <c r="B1453" s="276"/>
      <c r="C1453" s="169"/>
      <c r="D1453" s="169"/>
      <c r="E1453" s="277"/>
    </row>
    <row r="1454" customFormat="false" ht="15.75" hidden="false" customHeight="false" outlineLevel="0" collapsed="false">
      <c r="A1454" s="278"/>
      <c r="B1454" s="276"/>
      <c r="C1454" s="169"/>
      <c r="D1454" s="169"/>
      <c r="E1454" s="277"/>
    </row>
    <row r="1455" customFormat="false" ht="15.75" hidden="false" customHeight="false" outlineLevel="0" collapsed="false">
      <c r="A1455" s="278"/>
      <c r="B1455" s="276"/>
      <c r="C1455" s="169"/>
      <c r="D1455" s="169"/>
      <c r="E1455" s="277"/>
    </row>
    <row r="1456" customFormat="false" ht="15.75" hidden="false" customHeight="false" outlineLevel="0" collapsed="false">
      <c r="A1456" s="278"/>
      <c r="B1456" s="276"/>
      <c r="C1456" s="169"/>
      <c r="D1456" s="169"/>
      <c r="E1456" s="277"/>
    </row>
    <row r="1457" customFormat="false" ht="15.75" hidden="false" customHeight="false" outlineLevel="0" collapsed="false">
      <c r="A1457" s="278"/>
      <c r="B1457" s="276"/>
      <c r="C1457" s="169"/>
      <c r="D1457" s="169"/>
      <c r="E1457" s="277"/>
    </row>
    <row r="1458" customFormat="false" ht="15.75" hidden="false" customHeight="false" outlineLevel="0" collapsed="false">
      <c r="A1458" s="278"/>
      <c r="B1458" s="276"/>
      <c r="C1458" s="169"/>
      <c r="D1458" s="169"/>
      <c r="E1458" s="277"/>
    </row>
    <row r="1459" customFormat="false" ht="15.75" hidden="false" customHeight="false" outlineLevel="0" collapsed="false">
      <c r="A1459" s="278"/>
      <c r="B1459" s="276"/>
      <c r="C1459" s="169"/>
      <c r="D1459" s="169"/>
      <c r="E1459" s="277"/>
    </row>
    <row r="1460" customFormat="false" ht="15.75" hidden="false" customHeight="false" outlineLevel="0" collapsed="false">
      <c r="A1460" s="278"/>
      <c r="B1460" s="276"/>
      <c r="C1460" s="169"/>
      <c r="D1460" s="169"/>
      <c r="E1460" s="277"/>
    </row>
    <row r="1461" customFormat="false" ht="15.75" hidden="false" customHeight="false" outlineLevel="0" collapsed="false">
      <c r="A1461" s="278"/>
      <c r="B1461" s="276"/>
      <c r="C1461" s="169"/>
      <c r="D1461" s="169"/>
      <c r="E1461" s="277"/>
    </row>
    <row r="1462" customFormat="false" ht="15.75" hidden="false" customHeight="false" outlineLevel="0" collapsed="false">
      <c r="A1462" s="278"/>
      <c r="B1462" s="276"/>
      <c r="C1462" s="169"/>
      <c r="D1462" s="169"/>
      <c r="E1462" s="277"/>
    </row>
    <row r="1463" customFormat="false" ht="15.75" hidden="false" customHeight="false" outlineLevel="0" collapsed="false">
      <c r="A1463" s="278"/>
      <c r="B1463" s="276"/>
      <c r="C1463" s="169"/>
      <c r="D1463" s="169"/>
      <c r="E1463" s="277"/>
    </row>
    <row r="1464" customFormat="false" ht="15.75" hidden="false" customHeight="false" outlineLevel="0" collapsed="false">
      <c r="A1464" s="278"/>
      <c r="B1464" s="276"/>
      <c r="C1464" s="169"/>
      <c r="D1464" s="169"/>
      <c r="E1464" s="277"/>
    </row>
    <row r="1465" customFormat="false" ht="15.75" hidden="false" customHeight="false" outlineLevel="0" collapsed="false">
      <c r="A1465" s="278"/>
      <c r="B1465" s="276"/>
      <c r="C1465" s="169"/>
      <c r="D1465" s="169"/>
      <c r="E1465" s="277"/>
    </row>
    <row r="1466" customFormat="false" ht="15.75" hidden="false" customHeight="false" outlineLevel="0" collapsed="false">
      <c r="A1466" s="278"/>
      <c r="B1466" s="276"/>
      <c r="C1466" s="169"/>
      <c r="D1466" s="169"/>
      <c r="E1466" s="277"/>
    </row>
    <row r="1467" customFormat="false" ht="15.75" hidden="false" customHeight="false" outlineLevel="0" collapsed="false">
      <c r="A1467" s="278"/>
      <c r="B1467" s="276"/>
      <c r="C1467" s="169"/>
      <c r="D1467" s="169"/>
      <c r="E1467" s="277"/>
    </row>
    <row r="1468" customFormat="false" ht="15.75" hidden="false" customHeight="false" outlineLevel="0" collapsed="false">
      <c r="A1468" s="278"/>
      <c r="B1468" s="276"/>
      <c r="C1468" s="169"/>
      <c r="D1468" s="169"/>
      <c r="E1468" s="277"/>
    </row>
    <row r="1469" customFormat="false" ht="15.75" hidden="false" customHeight="false" outlineLevel="0" collapsed="false">
      <c r="A1469" s="278"/>
      <c r="B1469" s="276"/>
      <c r="C1469" s="169"/>
      <c r="D1469" s="169"/>
      <c r="E1469" s="277"/>
    </row>
    <row r="1470" customFormat="false" ht="15.75" hidden="false" customHeight="false" outlineLevel="0" collapsed="false">
      <c r="A1470" s="278"/>
      <c r="B1470" s="276"/>
      <c r="C1470" s="169"/>
      <c r="D1470" s="169"/>
      <c r="E1470" s="277"/>
    </row>
    <row r="1471" customFormat="false" ht="15.75" hidden="false" customHeight="false" outlineLevel="0" collapsed="false">
      <c r="A1471" s="278"/>
      <c r="B1471" s="276"/>
      <c r="C1471" s="169"/>
      <c r="D1471" s="169"/>
      <c r="E1471" s="277"/>
    </row>
    <row r="1472" customFormat="false" ht="15.75" hidden="false" customHeight="false" outlineLevel="0" collapsed="false">
      <c r="A1472" s="278"/>
      <c r="B1472" s="276"/>
      <c r="C1472" s="169"/>
      <c r="D1472" s="169"/>
      <c r="E1472" s="277"/>
    </row>
    <row r="1473" customFormat="false" ht="15.75" hidden="false" customHeight="false" outlineLevel="0" collapsed="false">
      <c r="A1473" s="278"/>
      <c r="B1473" s="276"/>
      <c r="C1473" s="169"/>
      <c r="D1473" s="169"/>
      <c r="E1473" s="277"/>
    </row>
    <row r="1474" customFormat="false" ht="15.75" hidden="false" customHeight="false" outlineLevel="0" collapsed="false">
      <c r="A1474" s="278"/>
      <c r="B1474" s="276"/>
      <c r="C1474" s="169"/>
      <c r="D1474" s="169"/>
      <c r="E1474" s="277"/>
    </row>
    <row r="1475" customFormat="false" ht="15.75" hidden="false" customHeight="false" outlineLevel="0" collapsed="false">
      <c r="A1475" s="278"/>
      <c r="B1475" s="276"/>
      <c r="C1475" s="169"/>
      <c r="D1475" s="169"/>
      <c r="E1475" s="277"/>
    </row>
    <row r="1476" customFormat="false" ht="15.75" hidden="false" customHeight="false" outlineLevel="0" collapsed="false">
      <c r="A1476" s="278"/>
      <c r="B1476" s="276"/>
      <c r="C1476" s="169"/>
      <c r="D1476" s="169"/>
      <c r="E1476" s="277"/>
    </row>
    <row r="1477" customFormat="false" ht="15.75" hidden="false" customHeight="false" outlineLevel="0" collapsed="false">
      <c r="A1477" s="278"/>
      <c r="B1477" s="276"/>
      <c r="C1477" s="169"/>
      <c r="D1477" s="169"/>
      <c r="E1477" s="277"/>
    </row>
    <row r="1478" customFormat="false" ht="15.75" hidden="false" customHeight="false" outlineLevel="0" collapsed="false">
      <c r="A1478" s="278"/>
      <c r="B1478" s="276"/>
      <c r="C1478" s="169"/>
      <c r="D1478" s="169"/>
      <c r="E1478" s="277"/>
    </row>
    <row r="1479" customFormat="false" ht="15.75" hidden="false" customHeight="false" outlineLevel="0" collapsed="false">
      <c r="A1479" s="278"/>
      <c r="B1479" s="276"/>
      <c r="C1479" s="169"/>
      <c r="D1479" s="169"/>
      <c r="E1479" s="277"/>
    </row>
    <row r="1480" customFormat="false" ht="15.75" hidden="false" customHeight="false" outlineLevel="0" collapsed="false">
      <c r="A1480" s="278"/>
      <c r="B1480" s="276"/>
      <c r="C1480" s="169"/>
      <c r="D1480" s="169"/>
      <c r="E1480" s="277"/>
    </row>
    <row r="1481" customFormat="false" ht="15.75" hidden="false" customHeight="false" outlineLevel="0" collapsed="false">
      <c r="A1481" s="278"/>
      <c r="B1481" s="276"/>
      <c r="C1481" s="169"/>
      <c r="D1481" s="169"/>
      <c r="E1481" s="277"/>
    </row>
    <row r="1482" customFormat="false" ht="15.75" hidden="false" customHeight="false" outlineLevel="0" collapsed="false">
      <c r="A1482" s="278"/>
      <c r="B1482" s="276"/>
      <c r="C1482" s="169"/>
      <c r="D1482" s="169"/>
      <c r="E1482" s="277"/>
    </row>
    <row r="1483" customFormat="false" ht="15.75" hidden="false" customHeight="false" outlineLevel="0" collapsed="false">
      <c r="A1483" s="278"/>
      <c r="B1483" s="276"/>
      <c r="C1483" s="169"/>
      <c r="D1483" s="169"/>
      <c r="E1483" s="277"/>
    </row>
    <row r="1484" customFormat="false" ht="15.75" hidden="false" customHeight="false" outlineLevel="0" collapsed="false">
      <c r="A1484" s="278"/>
      <c r="B1484" s="276"/>
      <c r="C1484" s="169"/>
      <c r="D1484" s="169"/>
      <c r="E1484" s="277"/>
    </row>
    <row r="1485" customFormat="false" ht="15.75" hidden="false" customHeight="false" outlineLevel="0" collapsed="false">
      <c r="A1485" s="278"/>
      <c r="B1485" s="276"/>
      <c r="C1485" s="169"/>
      <c r="D1485" s="169"/>
      <c r="E1485" s="277"/>
    </row>
    <row r="1486" customFormat="false" ht="15.75" hidden="false" customHeight="false" outlineLevel="0" collapsed="false">
      <c r="A1486" s="278"/>
      <c r="B1486" s="276"/>
      <c r="C1486" s="169"/>
      <c r="D1486" s="169"/>
      <c r="E1486" s="277"/>
    </row>
    <row r="1487" customFormat="false" ht="15.75" hidden="false" customHeight="false" outlineLevel="0" collapsed="false">
      <c r="A1487" s="278"/>
      <c r="B1487" s="276"/>
      <c r="C1487" s="169"/>
      <c r="D1487" s="169"/>
      <c r="E1487" s="277"/>
    </row>
    <row r="1488" customFormat="false" ht="15.75" hidden="false" customHeight="false" outlineLevel="0" collapsed="false">
      <c r="A1488" s="278"/>
      <c r="B1488" s="276"/>
      <c r="C1488" s="169"/>
      <c r="D1488" s="169"/>
      <c r="E1488" s="277"/>
    </row>
    <row r="1489" customFormat="false" ht="15.75" hidden="false" customHeight="false" outlineLevel="0" collapsed="false">
      <c r="A1489" s="278"/>
      <c r="B1489" s="276"/>
      <c r="C1489" s="169"/>
      <c r="D1489" s="169"/>
      <c r="E1489" s="277"/>
    </row>
    <row r="1490" customFormat="false" ht="15.75" hidden="false" customHeight="false" outlineLevel="0" collapsed="false">
      <c r="A1490" s="278"/>
      <c r="B1490" s="276"/>
      <c r="C1490" s="169"/>
      <c r="D1490" s="169"/>
      <c r="E1490" s="277"/>
    </row>
    <row r="1491" customFormat="false" ht="15.75" hidden="false" customHeight="false" outlineLevel="0" collapsed="false">
      <c r="A1491" s="278"/>
      <c r="B1491" s="276"/>
      <c r="C1491" s="169"/>
      <c r="D1491" s="169"/>
      <c r="E1491" s="277"/>
    </row>
    <row r="1492" customFormat="false" ht="15.75" hidden="false" customHeight="false" outlineLevel="0" collapsed="false">
      <c r="A1492" s="278"/>
      <c r="B1492" s="276"/>
      <c r="C1492" s="169"/>
      <c r="D1492" s="169"/>
      <c r="E1492" s="277"/>
    </row>
    <row r="1493" customFormat="false" ht="15.75" hidden="false" customHeight="false" outlineLevel="0" collapsed="false">
      <c r="A1493" s="278"/>
      <c r="B1493" s="276"/>
      <c r="C1493" s="169"/>
      <c r="D1493" s="169"/>
      <c r="E1493" s="277"/>
    </row>
    <row r="1494" customFormat="false" ht="15.75" hidden="false" customHeight="false" outlineLevel="0" collapsed="false">
      <c r="A1494" s="278"/>
      <c r="B1494" s="276"/>
      <c r="C1494" s="169"/>
      <c r="D1494" s="169"/>
      <c r="E1494" s="277"/>
    </row>
    <row r="1495" customFormat="false" ht="15.75" hidden="false" customHeight="false" outlineLevel="0" collapsed="false">
      <c r="A1495" s="278"/>
      <c r="B1495" s="276"/>
      <c r="C1495" s="169"/>
      <c r="D1495" s="169"/>
      <c r="E1495" s="277"/>
    </row>
    <row r="1496" customFormat="false" ht="15.75" hidden="false" customHeight="false" outlineLevel="0" collapsed="false">
      <c r="A1496" s="278"/>
      <c r="B1496" s="276"/>
      <c r="C1496" s="169"/>
      <c r="D1496" s="169"/>
      <c r="E1496" s="277"/>
    </row>
    <row r="1497" customFormat="false" ht="15.75" hidden="false" customHeight="false" outlineLevel="0" collapsed="false">
      <c r="A1497" s="278"/>
      <c r="B1497" s="276"/>
      <c r="C1497" s="169"/>
      <c r="D1497" s="169"/>
      <c r="E1497" s="277"/>
    </row>
    <row r="1498" customFormat="false" ht="15.75" hidden="false" customHeight="false" outlineLevel="0" collapsed="false">
      <c r="A1498" s="278"/>
      <c r="B1498" s="276"/>
      <c r="C1498" s="169"/>
      <c r="D1498" s="169"/>
      <c r="E1498" s="277"/>
    </row>
    <row r="1499" customFormat="false" ht="15.75" hidden="false" customHeight="false" outlineLevel="0" collapsed="false">
      <c r="A1499" s="278"/>
      <c r="B1499" s="276"/>
      <c r="C1499" s="169"/>
      <c r="D1499" s="169"/>
      <c r="E1499" s="277"/>
    </row>
    <row r="1500" customFormat="false" ht="15.75" hidden="false" customHeight="false" outlineLevel="0" collapsed="false">
      <c r="A1500" s="278"/>
      <c r="B1500" s="276"/>
      <c r="C1500" s="169"/>
      <c r="D1500" s="169"/>
      <c r="E1500" s="277"/>
    </row>
    <row r="1501" customFormat="false" ht="15.75" hidden="false" customHeight="false" outlineLevel="0" collapsed="false">
      <c r="A1501" s="278"/>
      <c r="B1501" s="276"/>
      <c r="C1501" s="169"/>
      <c r="D1501" s="169"/>
      <c r="E1501" s="277"/>
    </row>
    <row r="1502" customFormat="false" ht="15.75" hidden="false" customHeight="false" outlineLevel="0" collapsed="false">
      <c r="A1502" s="278"/>
      <c r="B1502" s="276"/>
      <c r="C1502" s="169"/>
      <c r="D1502" s="169"/>
      <c r="E1502" s="277"/>
    </row>
    <row r="1503" customFormat="false" ht="15.75" hidden="false" customHeight="false" outlineLevel="0" collapsed="false">
      <c r="A1503" s="278"/>
      <c r="B1503" s="276"/>
      <c r="C1503" s="169"/>
      <c r="D1503" s="169"/>
      <c r="E1503" s="277"/>
    </row>
    <row r="1504" customFormat="false" ht="15.75" hidden="false" customHeight="false" outlineLevel="0" collapsed="false">
      <c r="A1504" s="278"/>
      <c r="B1504" s="276"/>
      <c r="C1504" s="169"/>
      <c r="D1504" s="169"/>
      <c r="E1504" s="277"/>
    </row>
    <row r="1505" customFormat="false" ht="15.75" hidden="false" customHeight="false" outlineLevel="0" collapsed="false">
      <c r="A1505" s="278"/>
      <c r="B1505" s="276"/>
      <c r="C1505" s="169"/>
      <c r="D1505" s="169"/>
      <c r="E1505" s="277"/>
    </row>
    <row r="1506" customFormat="false" ht="15.75" hidden="false" customHeight="false" outlineLevel="0" collapsed="false">
      <c r="A1506" s="278"/>
      <c r="B1506" s="276"/>
      <c r="C1506" s="169"/>
      <c r="D1506" s="169"/>
      <c r="E1506" s="277"/>
    </row>
    <row r="1507" customFormat="false" ht="15.75" hidden="false" customHeight="false" outlineLevel="0" collapsed="false">
      <c r="A1507" s="278"/>
      <c r="B1507" s="276"/>
      <c r="C1507" s="169"/>
      <c r="D1507" s="169"/>
      <c r="E1507" s="277"/>
    </row>
    <row r="1508" customFormat="false" ht="15.75" hidden="false" customHeight="false" outlineLevel="0" collapsed="false">
      <c r="A1508" s="278"/>
      <c r="B1508" s="276"/>
      <c r="C1508" s="169"/>
      <c r="D1508" s="169"/>
      <c r="E1508" s="277"/>
    </row>
    <row r="1509" customFormat="false" ht="15.75" hidden="false" customHeight="false" outlineLevel="0" collapsed="false">
      <c r="A1509" s="278"/>
      <c r="B1509" s="276"/>
      <c r="C1509" s="169"/>
      <c r="D1509" s="169"/>
      <c r="E1509" s="277"/>
    </row>
    <row r="1510" customFormat="false" ht="15.75" hidden="false" customHeight="false" outlineLevel="0" collapsed="false">
      <c r="A1510" s="278"/>
      <c r="B1510" s="276"/>
      <c r="C1510" s="169"/>
      <c r="D1510" s="169"/>
      <c r="E1510" s="277"/>
    </row>
    <row r="1511" customFormat="false" ht="15.75" hidden="false" customHeight="false" outlineLevel="0" collapsed="false">
      <c r="A1511" s="278"/>
      <c r="B1511" s="276"/>
      <c r="C1511" s="169"/>
      <c r="D1511" s="169"/>
      <c r="E1511" s="277"/>
    </row>
    <row r="1512" customFormat="false" ht="15.75" hidden="false" customHeight="false" outlineLevel="0" collapsed="false">
      <c r="A1512" s="278"/>
      <c r="B1512" s="276"/>
      <c r="C1512" s="169"/>
      <c r="D1512" s="169"/>
      <c r="E1512" s="277"/>
    </row>
    <row r="1513" customFormat="false" ht="15.75" hidden="false" customHeight="false" outlineLevel="0" collapsed="false">
      <c r="A1513" s="278"/>
      <c r="B1513" s="276"/>
      <c r="C1513" s="169"/>
      <c r="D1513" s="169"/>
      <c r="E1513" s="277"/>
    </row>
    <row r="1514" customFormat="false" ht="15.75" hidden="false" customHeight="false" outlineLevel="0" collapsed="false">
      <c r="A1514" s="278"/>
      <c r="B1514" s="276"/>
      <c r="C1514" s="169"/>
      <c r="D1514" s="169"/>
      <c r="E1514" s="277"/>
    </row>
    <row r="1515" customFormat="false" ht="15.75" hidden="false" customHeight="false" outlineLevel="0" collapsed="false">
      <c r="A1515" s="278"/>
      <c r="B1515" s="276"/>
      <c r="C1515" s="169"/>
      <c r="D1515" s="169"/>
      <c r="E1515" s="277"/>
    </row>
    <row r="1516" customFormat="false" ht="15.75" hidden="false" customHeight="false" outlineLevel="0" collapsed="false">
      <c r="A1516" s="278"/>
      <c r="B1516" s="276"/>
      <c r="C1516" s="169"/>
      <c r="D1516" s="169"/>
      <c r="E1516" s="277"/>
    </row>
    <row r="1517" customFormat="false" ht="15.75" hidden="false" customHeight="false" outlineLevel="0" collapsed="false">
      <c r="A1517" s="278"/>
      <c r="B1517" s="276"/>
      <c r="C1517" s="169"/>
      <c r="D1517" s="169"/>
      <c r="E1517" s="277"/>
    </row>
    <row r="1518" customFormat="false" ht="15.75" hidden="false" customHeight="false" outlineLevel="0" collapsed="false">
      <c r="A1518" s="278"/>
      <c r="B1518" s="276"/>
      <c r="C1518" s="169"/>
      <c r="D1518" s="169"/>
      <c r="E1518" s="277"/>
    </row>
    <row r="1519" customFormat="false" ht="15.75" hidden="false" customHeight="false" outlineLevel="0" collapsed="false">
      <c r="A1519" s="278"/>
      <c r="B1519" s="276"/>
      <c r="C1519" s="169"/>
      <c r="D1519" s="169"/>
      <c r="E1519" s="277"/>
    </row>
    <row r="1520" customFormat="false" ht="15.75" hidden="false" customHeight="false" outlineLevel="0" collapsed="false">
      <c r="A1520" s="278"/>
      <c r="B1520" s="276"/>
      <c r="C1520" s="169"/>
      <c r="D1520" s="169"/>
      <c r="E1520" s="277"/>
    </row>
    <row r="1521" customFormat="false" ht="15.75" hidden="false" customHeight="false" outlineLevel="0" collapsed="false">
      <c r="A1521" s="278"/>
      <c r="B1521" s="276"/>
      <c r="C1521" s="169"/>
      <c r="D1521" s="169"/>
      <c r="E1521" s="277"/>
    </row>
    <row r="1522" customFormat="false" ht="15.75" hidden="false" customHeight="false" outlineLevel="0" collapsed="false">
      <c r="A1522" s="278"/>
      <c r="B1522" s="276"/>
      <c r="C1522" s="169"/>
      <c r="D1522" s="169"/>
      <c r="E1522" s="277"/>
    </row>
    <row r="1523" customFormat="false" ht="15.75" hidden="false" customHeight="false" outlineLevel="0" collapsed="false">
      <c r="A1523" s="278"/>
      <c r="B1523" s="276"/>
      <c r="C1523" s="169"/>
      <c r="D1523" s="169"/>
      <c r="E1523" s="277"/>
    </row>
    <row r="1524" customFormat="false" ht="15.75" hidden="false" customHeight="false" outlineLevel="0" collapsed="false">
      <c r="A1524" s="278"/>
      <c r="B1524" s="276"/>
      <c r="C1524" s="169"/>
      <c r="D1524" s="169"/>
      <c r="E1524" s="277"/>
    </row>
    <row r="1525" customFormat="false" ht="15.75" hidden="false" customHeight="false" outlineLevel="0" collapsed="false">
      <c r="A1525" s="278"/>
      <c r="B1525" s="276"/>
      <c r="C1525" s="169"/>
      <c r="D1525" s="169"/>
      <c r="E1525" s="277"/>
    </row>
    <row r="1526" customFormat="false" ht="15.75" hidden="false" customHeight="false" outlineLevel="0" collapsed="false">
      <c r="A1526" s="278"/>
      <c r="B1526" s="276"/>
      <c r="C1526" s="169"/>
      <c r="D1526" s="169"/>
      <c r="E1526" s="277"/>
    </row>
    <row r="1527" customFormat="false" ht="15.75" hidden="false" customHeight="false" outlineLevel="0" collapsed="false">
      <c r="A1527" s="278"/>
      <c r="B1527" s="276"/>
      <c r="C1527" s="169"/>
      <c r="D1527" s="169"/>
      <c r="E1527" s="277"/>
    </row>
    <row r="1528" customFormat="false" ht="15.75" hidden="false" customHeight="false" outlineLevel="0" collapsed="false">
      <c r="A1528" s="278"/>
      <c r="B1528" s="276"/>
      <c r="C1528" s="169"/>
      <c r="D1528" s="169"/>
      <c r="E1528" s="277"/>
    </row>
    <row r="1529" customFormat="false" ht="15.75" hidden="false" customHeight="false" outlineLevel="0" collapsed="false">
      <c r="A1529" s="278"/>
      <c r="B1529" s="276"/>
      <c r="C1529" s="169"/>
      <c r="D1529" s="169"/>
      <c r="E1529" s="277"/>
    </row>
    <row r="1530" customFormat="false" ht="15.75" hidden="false" customHeight="false" outlineLevel="0" collapsed="false">
      <c r="A1530" s="278"/>
      <c r="B1530" s="276"/>
      <c r="C1530" s="169"/>
      <c r="D1530" s="169"/>
      <c r="E1530" s="277"/>
    </row>
    <row r="1531" customFormat="false" ht="15.75" hidden="false" customHeight="false" outlineLevel="0" collapsed="false">
      <c r="A1531" s="278"/>
      <c r="B1531" s="276"/>
      <c r="C1531" s="169"/>
      <c r="D1531" s="169"/>
      <c r="E1531" s="277"/>
    </row>
    <row r="1532" customFormat="false" ht="15.75" hidden="false" customHeight="false" outlineLevel="0" collapsed="false">
      <c r="A1532" s="278"/>
      <c r="B1532" s="276"/>
      <c r="C1532" s="169"/>
      <c r="D1532" s="169"/>
      <c r="E1532" s="277"/>
    </row>
    <row r="1533" customFormat="false" ht="15.75" hidden="false" customHeight="false" outlineLevel="0" collapsed="false">
      <c r="A1533" s="278"/>
      <c r="B1533" s="276"/>
      <c r="C1533" s="169"/>
      <c r="D1533" s="169"/>
      <c r="E1533" s="277"/>
    </row>
    <row r="1534" customFormat="false" ht="15.75" hidden="false" customHeight="false" outlineLevel="0" collapsed="false">
      <c r="A1534" s="278"/>
      <c r="B1534" s="276"/>
      <c r="C1534" s="169"/>
      <c r="D1534" s="169"/>
      <c r="E1534" s="277"/>
    </row>
    <row r="1535" customFormat="false" ht="15.75" hidden="false" customHeight="false" outlineLevel="0" collapsed="false">
      <c r="A1535" s="278"/>
      <c r="B1535" s="276"/>
      <c r="C1535" s="169"/>
      <c r="D1535" s="169"/>
      <c r="E1535" s="277"/>
    </row>
    <row r="1536" customFormat="false" ht="15.75" hidden="false" customHeight="false" outlineLevel="0" collapsed="false">
      <c r="A1536" s="278"/>
      <c r="B1536" s="276"/>
      <c r="C1536" s="169"/>
      <c r="D1536" s="169"/>
      <c r="E1536" s="277"/>
    </row>
    <row r="1537" customFormat="false" ht="15.75" hidden="false" customHeight="false" outlineLevel="0" collapsed="false">
      <c r="A1537" s="278"/>
      <c r="B1537" s="276"/>
      <c r="C1537" s="169"/>
      <c r="D1537" s="169"/>
      <c r="E1537" s="277"/>
    </row>
    <row r="1538" customFormat="false" ht="15.75" hidden="false" customHeight="false" outlineLevel="0" collapsed="false">
      <c r="A1538" s="278"/>
      <c r="B1538" s="276"/>
      <c r="C1538" s="169"/>
      <c r="D1538" s="169"/>
      <c r="E1538" s="277"/>
    </row>
    <row r="1539" customFormat="false" ht="15.75" hidden="false" customHeight="false" outlineLevel="0" collapsed="false">
      <c r="A1539" s="278"/>
      <c r="B1539" s="276"/>
      <c r="C1539" s="169"/>
      <c r="D1539" s="169"/>
      <c r="E1539" s="277"/>
    </row>
    <row r="1540" customFormat="false" ht="15.75" hidden="false" customHeight="false" outlineLevel="0" collapsed="false">
      <c r="A1540" s="278"/>
      <c r="B1540" s="276"/>
      <c r="C1540" s="169"/>
      <c r="D1540" s="169"/>
      <c r="E1540" s="277"/>
    </row>
    <row r="1541" customFormat="false" ht="15.75" hidden="false" customHeight="false" outlineLevel="0" collapsed="false">
      <c r="A1541" s="278"/>
      <c r="B1541" s="276"/>
      <c r="C1541" s="169"/>
      <c r="D1541" s="169"/>
      <c r="E1541" s="277"/>
    </row>
    <row r="1542" customFormat="false" ht="15.75" hidden="false" customHeight="false" outlineLevel="0" collapsed="false">
      <c r="A1542" s="278"/>
      <c r="B1542" s="276"/>
      <c r="C1542" s="169"/>
      <c r="D1542" s="169"/>
      <c r="E1542" s="277"/>
    </row>
    <row r="1543" customFormat="false" ht="15.75" hidden="false" customHeight="false" outlineLevel="0" collapsed="false">
      <c r="A1543" s="278"/>
      <c r="B1543" s="276"/>
      <c r="C1543" s="169"/>
      <c r="D1543" s="169"/>
      <c r="E1543" s="277"/>
    </row>
    <row r="1544" customFormat="false" ht="15.75" hidden="false" customHeight="false" outlineLevel="0" collapsed="false">
      <c r="A1544" s="278"/>
      <c r="B1544" s="276"/>
      <c r="C1544" s="169"/>
      <c r="D1544" s="169"/>
      <c r="E1544" s="277"/>
    </row>
    <row r="1545" customFormat="false" ht="15.75" hidden="false" customHeight="false" outlineLevel="0" collapsed="false">
      <c r="A1545" s="278"/>
      <c r="B1545" s="276"/>
      <c r="C1545" s="169"/>
      <c r="D1545" s="169"/>
      <c r="E1545" s="277"/>
    </row>
    <row r="1546" customFormat="false" ht="15.75" hidden="false" customHeight="false" outlineLevel="0" collapsed="false">
      <c r="A1546" s="278"/>
      <c r="B1546" s="276"/>
      <c r="C1546" s="169"/>
      <c r="D1546" s="169"/>
      <c r="E1546" s="277"/>
    </row>
    <row r="1547" customFormat="false" ht="15.75" hidden="false" customHeight="false" outlineLevel="0" collapsed="false">
      <c r="A1547" s="278"/>
      <c r="B1547" s="276"/>
      <c r="C1547" s="169"/>
      <c r="D1547" s="169"/>
      <c r="E1547" s="277"/>
    </row>
    <row r="1548" customFormat="false" ht="15.75" hidden="false" customHeight="false" outlineLevel="0" collapsed="false">
      <c r="A1548" s="278"/>
      <c r="B1548" s="276"/>
      <c r="C1548" s="169"/>
      <c r="D1548" s="169"/>
      <c r="E1548" s="277"/>
    </row>
    <row r="1549" customFormat="false" ht="15.75" hidden="false" customHeight="false" outlineLevel="0" collapsed="false">
      <c r="A1549" s="278"/>
      <c r="B1549" s="276"/>
      <c r="C1549" s="169"/>
      <c r="D1549" s="169"/>
      <c r="E1549" s="277"/>
    </row>
    <row r="1550" customFormat="false" ht="15.75" hidden="false" customHeight="false" outlineLevel="0" collapsed="false">
      <c r="A1550" s="278"/>
      <c r="B1550" s="276"/>
      <c r="C1550" s="169"/>
      <c r="D1550" s="169"/>
      <c r="E1550" s="277"/>
    </row>
    <row r="1551" customFormat="false" ht="15.75" hidden="false" customHeight="false" outlineLevel="0" collapsed="false">
      <c r="A1551" s="278"/>
      <c r="B1551" s="276"/>
      <c r="C1551" s="169"/>
      <c r="D1551" s="169"/>
      <c r="E1551" s="277"/>
    </row>
    <row r="1552" customFormat="false" ht="15.75" hidden="false" customHeight="false" outlineLevel="0" collapsed="false">
      <c r="A1552" s="278"/>
      <c r="B1552" s="276"/>
      <c r="C1552" s="169"/>
      <c r="D1552" s="169"/>
      <c r="E1552" s="277"/>
    </row>
    <row r="1553" customFormat="false" ht="15.75" hidden="false" customHeight="false" outlineLevel="0" collapsed="false">
      <c r="A1553" s="278"/>
      <c r="B1553" s="276"/>
      <c r="C1553" s="169"/>
      <c r="D1553" s="169"/>
      <c r="E1553" s="277"/>
    </row>
    <row r="1554" customFormat="false" ht="15.75" hidden="false" customHeight="false" outlineLevel="0" collapsed="false">
      <c r="A1554" s="278"/>
      <c r="B1554" s="276"/>
      <c r="C1554" s="169"/>
      <c r="D1554" s="169"/>
      <c r="E1554" s="277"/>
    </row>
    <row r="1555" customFormat="false" ht="15.75" hidden="false" customHeight="false" outlineLevel="0" collapsed="false">
      <c r="A1555" s="278"/>
      <c r="B1555" s="276"/>
      <c r="C1555" s="169"/>
      <c r="D1555" s="169"/>
      <c r="E1555" s="277"/>
    </row>
    <row r="1556" customFormat="false" ht="15.75" hidden="false" customHeight="false" outlineLevel="0" collapsed="false">
      <c r="A1556" s="278"/>
      <c r="B1556" s="276"/>
      <c r="C1556" s="169"/>
      <c r="D1556" s="169"/>
      <c r="E1556" s="277"/>
    </row>
    <row r="1557" customFormat="false" ht="15.75" hidden="false" customHeight="false" outlineLevel="0" collapsed="false">
      <c r="A1557" s="278"/>
      <c r="B1557" s="276"/>
      <c r="C1557" s="169"/>
      <c r="D1557" s="169"/>
      <c r="E1557" s="277"/>
    </row>
    <row r="1558" customFormat="false" ht="15.75" hidden="false" customHeight="false" outlineLevel="0" collapsed="false">
      <c r="A1558" s="278"/>
      <c r="B1558" s="276"/>
      <c r="C1558" s="169"/>
      <c r="D1558" s="169"/>
      <c r="E1558" s="277"/>
    </row>
    <row r="1559" customFormat="false" ht="15.75" hidden="false" customHeight="false" outlineLevel="0" collapsed="false">
      <c r="A1559" s="278"/>
      <c r="B1559" s="276"/>
      <c r="C1559" s="169"/>
      <c r="D1559" s="169"/>
      <c r="E1559" s="277"/>
    </row>
    <row r="1560" customFormat="false" ht="15.75" hidden="false" customHeight="false" outlineLevel="0" collapsed="false">
      <c r="A1560" s="278"/>
      <c r="B1560" s="276"/>
      <c r="C1560" s="169"/>
      <c r="D1560" s="169"/>
      <c r="E1560" s="277"/>
    </row>
    <row r="1561" customFormat="false" ht="15.75" hidden="false" customHeight="false" outlineLevel="0" collapsed="false">
      <c r="A1561" s="278"/>
      <c r="B1561" s="276"/>
      <c r="C1561" s="169"/>
      <c r="D1561" s="169"/>
      <c r="E1561" s="277"/>
    </row>
    <row r="1562" customFormat="false" ht="15.75" hidden="false" customHeight="false" outlineLevel="0" collapsed="false">
      <c r="A1562" s="278"/>
      <c r="B1562" s="276"/>
      <c r="C1562" s="169"/>
      <c r="D1562" s="169"/>
      <c r="E1562" s="277"/>
    </row>
    <row r="1563" customFormat="false" ht="15.75" hidden="false" customHeight="false" outlineLevel="0" collapsed="false">
      <c r="A1563" s="278"/>
      <c r="B1563" s="276"/>
      <c r="C1563" s="169"/>
      <c r="D1563" s="169"/>
      <c r="E1563" s="277"/>
    </row>
    <row r="1564" customFormat="false" ht="15.75" hidden="false" customHeight="false" outlineLevel="0" collapsed="false">
      <c r="A1564" s="278"/>
      <c r="B1564" s="276"/>
      <c r="C1564" s="169"/>
      <c r="D1564" s="169"/>
      <c r="E1564" s="277"/>
    </row>
    <row r="1565" customFormat="false" ht="15.75" hidden="false" customHeight="false" outlineLevel="0" collapsed="false">
      <c r="A1565" s="278"/>
      <c r="B1565" s="276"/>
      <c r="C1565" s="169"/>
      <c r="D1565" s="169"/>
      <c r="E1565" s="277"/>
    </row>
    <row r="1566" customFormat="false" ht="15.75" hidden="false" customHeight="false" outlineLevel="0" collapsed="false">
      <c r="A1566" s="278"/>
      <c r="B1566" s="276"/>
      <c r="C1566" s="169"/>
      <c r="D1566" s="169"/>
      <c r="E1566" s="277"/>
    </row>
    <row r="1567" customFormat="false" ht="15.75" hidden="false" customHeight="false" outlineLevel="0" collapsed="false">
      <c r="A1567" s="278"/>
      <c r="B1567" s="276"/>
      <c r="C1567" s="169"/>
      <c r="D1567" s="169"/>
      <c r="E1567" s="277"/>
    </row>
    <row r="1568" customFormat="false" ht="15.75" hidden="false" customHeight="false" outlineLevel="0" collapsed="false">
      <c r="A1568" s="278"/>
      <c r="B1568" s="276"/>
      <c r="C1568" s="169"/>
      <c r="D1568" s="169"/>
      <c r="E1568" s="277"/>
    </row>
    <row r="1569" customFormat="false" ht="15.75" hidden="false" customHeight="false" outlineLevel="0" collapsed="false">
      <c r="A1569" s="278"/>
      <c r="B1569" s="276"/>
      <c r="C1569" s="169"/>
      <c r="D1569" s="169"/>
      <c r="E1569" s="277"/>
    </row>
    <row r="1570" customFormat="false" ht="15.75" hidden="false" customHeight="false" outlineLevel="0" collapsed="false">
      <c r="A1570" s="278"/>
      <c r="B1570" s="276"/>
      <c r="C1570" s="169"/>
      <c r="D1570" s="169"/>
      <c r="E1570" s="277"/>
    </row>
    <row r="1571" customFormat="false" ht="15.75" hidden="false" customHeight="false" outlineLevel="0" collapsed="false">
      <c r="A1571" s="278"/>
      <c r="B1571" s="276"/>
      <c r="C1571" s="169"/>
      <c r="D1571" s="169"/>
      <c r="E1571" s="277"/>
    </row>
    <row r="1572" customFormat="false" ht="15.75" hidden="false" customHeight="false" outlineLevel="0" collapsed="false">
      <c r="A1572" s="278"/>
      <c r="B1572" s="276"/>
      <c r="C1572" s="169"/>
      <c r="D1572" s="169"/>
      <c r="E1572" s="277"/>
    </row>
    <row r="1573" customFormat="false" ht="15.75" hidden="false" customHeight="false" outlineLevel="0" collapsed="false">
      <c r="A1573" s="278"/>
      <c r="B1573" s="276"/>
      <c r="C1573" s="169"/>
      <c r="D1573" s="169"/>
      <c r="E1573" s="277"/>
    </row>
    <row r="1574" customFormat="false" ht="15.75" hidden="false" customHeight="false" outlineLevel="0" collapsed="false">
      <c r="A1574" s="278"/>
      <c r="B1574" s="276"/>
      <c r="C1574" s="169"/>
      <c r="D1574" s="169"/>
      <c r="E1574" s="277"/>
    </row>
    <row r="1575" customFormat="false" ht="15.75" hidden="false" customHeight="false" outlineLevel="0" collapsed="false">
      <c r="A1575" s="278"/>
      <c r="B1575" s="276"/>
      <c r="C1575" s="169"/>
      <c r="D1575" s="169"/>
      <c r="E1575" s="277"/>
    </row>
    <row r="1576" customFormat="false" ht="15.75" hidden="false" customHeight="false" outlineLevel="0" collapsed="false">
      <c r="A1576" s="278"/>
      <c r="B1576" s="276"/>
      <c r="C1576" s="169"/>
      <c r="D1576" s="169"/>
      <c r="E1576" s="277"/>
    </row>
    <row r="1577" customFormat="false" ht="15.75" hidden="false" customHeight="false" outlineLevel="0" collapsed="false">
      <c r="A1577" s="278"/>
      <c r="B1577" s="276"/>
      <c r="C1577" s="169"/>
      <c r="D1577" s="169"/>
      <c r="E1577" s="277"/>
    </row>
    <row r="1578" customFormat="false" ht="15.75" hidden="false" customHeight="false" outlineLevel="0" collapsed="false">
      <c r="A1578" s="278"/>
      <c r="B1578" s="276"/>
      <c r="C1578" s="169"/>
      <c r="D1578" s="169"/>
      <c r="E1578" s="277"/>
    </row>
    <row r="1579" customFormat="false" ht="15.75" hidden="false" customHeight="false" outlineLevel="0" collapsed="false">
      <c r="A1579" s="278"/>
      <c r="B1579" s="276"/>
      <c r="C1579" s="169"/>
      <c r="D1579" s="169"/>
      <c r="E1579" s="277"/>
    </row>
    <row r="1580" customFormat="false" ht="15.75" hidden="false" customHeight="false" outlineLevel="0" collapsed="false">
      <c r="A1580" s="278"/>
      <c r="B1580" s="276"/>
      <c r="C1580" s="169"/>
      <c r="D1580" s="169"/>
      <c r="E1580" s="277"/>
    </row>
    <row r="1581" customFormat="false" ht="15.75" hidden="false" customHeight="false" outlineLevel="0" collapsed="false">
      <c r="A1581" s="278"/>
      <c r="B1581" s="276"/>
      <c r="C1581" s="169"/>
      <c r="D1581" s="169"/>
      <c r="E1581" s="277"/>
    </row>
    <row r="1582" customFormat="false" ht="15.75" hidden="false" customHeight="false" outlineLevel="0" collapsed="false">
      <c r="A1582" s="278"/>
      <c r="B1582" s="276"/>
      <c r="C1582" s="169"/>
      <c r="D1582" s="169"/>
      <c r="E1582" s="277"/>
    </row>
    <row r="1583" customFormat="false" ht="15.75" hidden="false" customHeight="false" outlineLevel="0" collapsed="false">
      <c r="A1583" s="278"/>
      <c r="B1583" s="276"/>
      <c r="C1583" s="169"/>
      <c r="D1583" s="169"/>
      <c r="E1583" s="277"/>
    </row>
    <row r="1584" customFormat="false" ht="15.75" hidden="false" customHeight="false" outlineLevel="0" collapsed="false">
      <c r="A1584" s="278"/>
      <c r="B1584" s="276"/>
      <c r="C1584" s="169"/>
      <c r="D1584" s="169"/>
      <c r="E1584" s="277"/>
    </row>
    <row r="1585" customFormat="false" ht="15.75" hidden="false" customHeight="false" outlineLevel="0" collapsed="false">
      <c r="A1585" s="278"/>
      <c r="B1585" s="276"/>
      <c r="C1585" s="169"/>
      <c r="D1585" s="169"/>
      <c r="E1585" s="277"/>
    </row>
    <row r="1586" customFormat="false" ht="15.75" hidden="false" customHeight="false" outlineLevel="0" collapsed="false">
      <c r="A1586" s="278"/>
      <c r="B1586" s="276"/>
      <c r="C1586" s="169"/>
      <c r="D1586" s="169"/>
      <c r="E1586" s="277"/>
    </row>
    <row r="1587" customFormat="false" ht="15.75" hidden="false" customHeight="false" outlineLevel="0" collapsed="false">
      <c r="A1587" s="278"/>
      <c r="B1587" s="276"/>
      <c r="C1587" s="169"/>
      <c r="D1587" s="169"/>
      <c r="E1587" s="277"/>
    </row>
    <row r="1588" customFormat="false" ht="15.75" hidden="false" customHeight="false" outlineLevel="0" collapsed="false">
      <c r="A1588" s="278"/>
      <c r="B1588" s="276"/>
      <c r="C1588" s="169"/>
      <c r="D1588" s="169"/>
      <c r="E1588" s="277"/>
    </row>
    <row r="1589" customFormat="false" ht="15.75" hidden="false" customHeight="false" outlineLevel="0" collapsed="false">
      <c r="A1589" s="278"/>
      <c r="B1589" s="276"/>
      <c r="C1589" s="169"/>
      <c r="D1589" s="169"/>
      <c r="E1589" s="277"/>
    </row>
    <row r="1590" customFormat="false" ht="15.75" hidden="false" customHeight="false" outlineLevel="0" collapsed="false">
      <c r="A1590" s="278"/>
      <c r="B1590" s="276"/>
      <c r="C1590" s="169"/>
      <c r="D1590" s="169"/>
      <c r="E1590" s="277"/>
    </row>
    <row r="1591" customFormat="false" ht="15.75" hidden="false" customHeight="false" outlineLevel="0" collapsed="false">
      <c r="A1591" s="278"/>
      <c r="B1591" s="276"/>
      <c r="C1591" s="169"/>
      <c r="D1591" s="169"/>
      <c r="E1591" s="277"/>
    </row>
    <row r="1592" customFormat="false" ht="15.75" hidden="false" customHeight="false" outlineLevel="0" collapsed="false">
      <c r="A1592" s="278"/>
      <c r="B1592" s="276"/>
      <c r="C1592" s="169"/>
      <c r="D1592" s="169"/>
      <c r="E1592" s="277"/>
    </row>
    <row r="1593" customFormat="false" ht="15.75" hidden="false" customHeight="false" outlineLevel="0" collapsed="false">
      <c r="A1593" s="278"/>
      <c r="B1593" s="276"/>
      <c r="C1593" s="169"/>
      <c r="D1593" s="169"/>
      <c r="E1593" s="277"/>
    </row>
    <row r="1594" customFormat="false" ht="15.75" hidden="false" customHeight="false" outlineLevel="0" collapsed="false">
      <c r="A1594" s="278"/>
      <c r="B1594" s="276"/>
      <c r="C1594" s="169"/>
      <c r="D1594" s="169"/>
      <c r="E1594" s="277"/>
    </row>
    <row r="1595" customFormat="false" ht="15.75" hidden="false" customHeight="false" outlineLevel="0" collapsed="false">
      <c r="A1595" s="278"/>
      <c r="B1595" s="276"/>
      <c r="C1595" s="169"/>
      <c r="D1595" s="169"/>
      <c r="E1595" s="277"/>
    </row>
    <row r="1596" customFormat="false" ht="15.75" hidden="false" customHeight="false" outlineLevel="0" collapsed="false">
      <c r="A1596" s="278"/>
      <c r="B1596" s="276"/>
      <c r="C1596" s="169"/>
      <c r="D1596" s="169"/>
      <c r="E1596" s="277"/>
    </row>
    <row r="1597" customFormat="false" ht="15.75" hidden="false" customHeight="false" outlineLevel="0" collapsed="false">
      <c r="A1597" s="278"/>
      <c r="B1597" s="276"/>
      <c r="C1597" s="169"/>
      <c r="D1597" s="169"/>
      <c r="E1597" s="277"/>
    </row>
    <row r="1598" customFormat="false" ht="15.75" hidden="false" customHeight="false" outlineLevel="0" collapsed="false">
      <c r="A1598" s="278"/>
      <c r="B1598" s="276"/>
      <c r="C1598" s="169"/>
      <c r="D1598" s="169"/>
      <c r="E1598" s="277"/>
    </row>
    <row r="1599" customFormat="false" ht="15.75" hidden="false" customHeight="false" outlineLevel="0" collapsed="false">
      <c r="A1599" s="278"/>
      <c r="B1599" s="276"/>
      <c r="C1599" s="169"/>
      <c r="D1599" s="169"/>
      <c r="E1599" s="277"/>
    </row>
    <row r="1600" customFormat="false" ht="15.75" hidden="false" customHeight="false" outlineLevel="0" collapsed="false">
      <c r="A1600" s="278"/>
      <c r="B1600" s="276"/>
      <c r="C1600" s="169"/>
      <c r="D1600" s="169"/>
      <c r="E1600" s="277"/>
    </row>
    <row r="1601" customFormat="false" ht="15.75" hidden="false" customHeight="false" outlineLevel="0" collapsed="false">
      <c r="A1601" s="278"/>
      <c r="B1601" s="276"/>
      <c r="C1601" s="169"/>
      <c r="D1601" s="169"/>
      <c r="E1601" s="277"/>
    </row>
    <row r="1602" customFormat="false" ht="15.75" hidden="false" customHeight="false" outlineLevel="0" collapsed="false">
      <c r="A1602" s="278"/>
      <c r="B1602" s="276"/>
      <c r="C1602" s="169"/>
      <c r="D1602" s="169"/>
      <c r="E1602" s="277"/>
    </row>
    <row r="1603" customFormat="false" ht="15.75" hidden="false" customHeight="false" outlineLevel="0" collapsed="false">
      <c r="A1603" s="278"/>
      <c r="B1603" s="276"/>
      <c r="C1603" s="169"/>
      <c r="D1603" s="169"/>
      <c r="E1603" s="277"/>
    </row>
    <row r="1604" customFormat="false" ht="15.75" hidden="false" customHeight="false" outlineLevel="0" collapsed="false">
      <c r="A1604" s="278"/>
      <c r="B1604" s="276"/>
      <c r="C1604" s="169"/>
      <c r="D1604" s="169"/>
      <c r="E1604" s="277"/>
    </row>
    <row r="1605" customFormat="false" ht="15.75" hidden="false" customHeight="false" outlineLevel="0" collapsed="false">
      <c r="A1605" s="278"/>
      <c r="B1605" s="276"/>
      <c r="C1605" s="169"/>
      <c r="D1605" s="169"/>
      <c r="E1605" s="277"/>
    </row>
    <row r="1606" customFormat="false" ht="15.75" hidden="false" customHeight="false" outlineLevel="0" collapsed="false">
      <c r="A1606" s="278"/>
      <c r="B1606" s="276"/>
      <c r="C1606" s="169"/>
      <c r="D1606" s="169"/>
      <c r="E1606" s="277"/>
    </row>
    <row r="1607" customFormat="false" ht="15.75" hidden="false" customHeight="false" outlineLevel="0" collapsed="false">
      <c r="A1607" s="278"/>
      <c r="B1607" s="276"/>
      <c r="C1607" s="169"/>
      <c r="D1607" s="169"/>
      <c r="E1607" s="277"/>
    </row>
    <row r="1608" customFormat="false" ht="15.75" hidden="false" customHeight="false" outlineLevel="0" collapsed="false">
      <c r="A1608" s="278"/>
      <c r="B1608" s="276"/>
      <c r="C1608" s="169"/>
      <c r="D1608" s="169"/>
      <c r="E1608" s="277"/>
    </row>
    <row r="1609" customFormat="false" ht="15.75" hidden="false" customHeight="false" outlineLevel="0" collapsed="false">
      <c r="A1609" s="278"/>
      <c r="B1609" s="276"/>
      <c r="C1609" s="169"/>
      <c r="D1609" s="169"/>
      <c r="E1609" s="277"/>
    </row>
    <row r="1610" customFormat="false" ht="15.75" hidden="false" customHeight="false" outlineLevel="0" collapsed="false">
      <c r="A1610" s="278"/>
      <c r="B1610" s="276"/>
      <c r="C1610" s="169"/>
      <c r="D1610" s="169"/>
      <c r="E1610" s="277"/>
    </row>
    <row r="1611" customFormat="false" ht="15.75" hidden="false" customHeight="false" outlineLevel="0" collapsed="false">
      <c r="A1611" s="278"/>
      <c r="B1611" s="276"/>
      <c r="C1611" s="169"/>
      <c r="D1611" s="169"/>
      <c r="E1611" s="277"/>
    </row>
    <row r="1612" customFormat="false" ht="15.75" hidden="false" customHeight="false" outlineLevel="0" collapsed="false">
      <c r="A1612" s="278"/>
      <c r="B1612" s="276"/>
      <c r="C1612" s="169"/>
      <c r="D1612" s="169"/>
      <c r="E1612" s="277"/>
    </row>
    <row r="1613" customFormat="false" ht="15.75" hidden="false" customHeight="false" outlineLevel="0" collapsed="false">
      <c r="A1613" s="278"/>
      <c r="B1613" s="276"/>
      <c r="C1613" s="169"/>
      <c r="D1613" s="169"/>
      <c r="E1613" s="277"/>
    </row>
    <row r="1614" customFormat="false" ht="15.75" hidden="false" customHeight="false" outlineLevel="0" collapsed="false">
      <c r="A1614" s="278"/>
      <c r="B1614" s="276"/>
      <c r="C1614" s="169"/>
      <c r="D1614" s="169"/>
      <c r="E1614" s="277"/>
    </row>
    <row r="1615" customFormat="false" ht="15.75" hidden="false" customHeight="false" outlineLevel="0" collapsed="false">
      <c r="A1615" s="278"/>
      <c r="B1615" s="276"/>
      <c r="C1615" s="169"/>
      <c r="D1615" s="169"/>
      <c r="E1615" s="277"/>
    </row>
    <row r="1616" customFormat="false" ht="15.75" hidden="false" customHeight="false" outlineLevel="0" collapsed="false">
      <c r="A1616" s="278"/>
      <c r="B1616" s="276"/>
      <c r="C1616" s="169"/>
      <c r="D1616" s="169"/>
      <c r="E1616" s="277"/>
    </row>
    <row r="1617" customFormat="false" ht="15.75" hidden="false" customHeight="false" outlineLevel="0" collapsed="false">
      <c r="A1617" s="278"/>
      <c r="B1617" s="276"/>
      <c r="C1617" s="169"/>
      <c r="D1617" s="169"/>
      <c r="E1617" s="277"/>
    </row>
    <row r="1618" customFormat="false" ht="15.75" hidden="false" customHeight="false" outlineLevel="0" collapsed="false">
      <c r="A1618" s="278"/>
      <c r="B1618" s="276"/>
      <c r="C1618" s="169"/>
      <c r="D1618" s="169"/>
      <c r="E1618" s="277"/>
    </row>
    <row r="1619" customFormat="false" ht="15.75" hidden="false" customHeight="false" outlineLevel="0" collapsed="false">
      <c r="A1619" s="278"/>
      <c r="B1619" s="276"/>
      <c r="C1619" s="169"/>
      <c r="D1619" s="169"/>
      <c r="E1619" s="277"/>
    </row>
    <row r="1620" customFormat="false" ht="15.75" hidden="false" customHeight="false" outlineLevel="0" collapsed="false">
      <c r="A1620" s="278"/>
      <c r="B1620" s="276"/>
      <c r="C1620" s="169"/>
      <c r="D1620" s="169"/>
      <c r="E1620" s="277"/>
    </row>
    <row r="1621" customFormat="false" ht="15.75" hidden="false" customHeight="false" outlineLevel="0" collapsed="false">
      <c r="A1621" s="278"/>
      <c r="B1621" s="276"/>
      <c r="C1621" s="169"/>
      <c r="D1621" s="169"/>
      <c r="E1621" s="277"/>
    </row>
    <row r="1622" customFormat="false" ht="15.75" hidden="false" customHeight="false" outlineLevel="0" collapsed="false">
      <c r="A1622" s="278"/>
      <c r="B1622" s="276"/>
      <c r="C1622" s="169"/>
      <c r="D1622" s="169"/>
      <c r="E1622" s="277"/>
    </row>
    <row r="1623" customFormat="false" ht="15.75" hidden="false" customHeight="false" outlineLevel="0" collapsed="false">
      <c r="A1623" s="278"/>
      <c r="B1623" s="276"/>
      <c r="C1623" s="169"/>
      <c r="D1623" s="169"/>
      <c r="E1623" s="277"/>
    </row>
    <row r="1624" customFormat="false" ht="15.75" hidden="false" customHeight="false" outlineLevel="0" collapsed="false">
      <c r="A1624" s="278"/>
      <c r="B1624" s="276"/>
      <c r="C1624" s="169"/>
      <c r="D1624" s="169"/>
      <c r="E1624" s="277"/>
    </row>
    <row r="1625" customFormat="false" ht="15.75" hidden="false" customHeight="false" outlineLevel="0" collapsed="false">
      <c r="A1625" s="278"/>
      <c r="B1625" s="276"/>
      <c r="C1625" s="169"/>
      <c r="D1625" s="169"/>
      <c r="E1625" s="277"/>
    </row>
    <row r="1626" customFormat="false" ht="15.75" hidden="false" customHeight="false" outlineLevel="0" collapsed="false">
      <c r="A1626" s="278"/>
      <c r="B1626" s="276"/>
      <c r="C1626" s="169"/>
      <c r="D1626" s="169"/>
      <c r="E1626" s="277"/>
    </row>
    <row r="1627" customFormat="false" ht="15.75" hidden="false" customHeight="false" outlineLevel="0" collapsed="false">
      <c r="A1627" s="278"/>
      <c r="B1627" s="276"/>
      <c r="C1627" s="169"/>
      <c r="D1627" s="169"/>
      <c r="E1627" s="277"/>
    </row>
    <row r="1628" customFormat="false" ht="15.75" hidden="false" customHeight="false" outlineLevel="0" collapsed="false">
      <c r="A1628" s="278"/>
      <c r="B1628" s="276"/>
      <c r="C1628" s="169"/>
      <c r="D1628" s="169"/>
      <c r="E1628" s="277"/>
    </row>
    <row r="1629" customFormat="false" ht="15.75" hidden="false" customHeight="false" outlineLevel="0" collapsed="false">
      <c r="A1629" s="278"/>
      <c r="B1629" s="276"/>
      <c r="C1629" s="169"/>
      <c r="D1629" s="169"/>
      <c r="E1629" s="277"/>
    </row>
    <row r="1630" customFormat="false" ht="15.75" hidden="false" customHeight="false" outlineLevel="0" collapsed="false">
      <c r="A1630" s="278"/>
      <c r="B1630" s="276"/>
      <c r="C1630" s="169"/>
      <c r="D1630" s="169"/>
      <c r="E1630" s="277"/>
    </row>
    <row r="1631" customFormat="false" ht="15.75" hidden="false" customHeight="false" outlineLevel="0" collapsed="false">
      <c r="A1631" s="278"/>
      <c r="B1631" s="276"/>
      <c r="C1631" s="169"/>
      <c r="D1631" s="169"/>
      <c r="E1631" s="277"/>
    </row>
    <row r="1632" customFormat="false" ht="15.75" hidden="false" customHeight="false" outlineLevel="0" collapsed="false">
      <c r="A1632" s="278"/>
      <c r="B1632" s="276"/>
      <c r="C1632" s="169"/>
      <c r="D1632" s="169"/>
      <c r="E1632" s="277"/>
    </row>
    <row r="1633" customFormat="false" ht="15.75" hidden="false" customHeight="false" outlineLevel="0" collapsed="false">
      <c r="A1633" s="278"/>
      <c r="B1633" s="276"/>
      <c r="C1633" s="169"/>
      <c r="D1633" s="169"/>
      <c r="E1633" s="277"/>
    </row>
    <row r="1634" customFormat="false" ht="15.75" hidden="false" customHeight="false" outlineLevel="0" collapsed="false">
      <c r="A1634" s="278"/>
      <c r="B1634" s="276"/>
      <c r="C1634" s="169"/>
      <c r="D1634" s="169"/>
      <c r="E1634" s="277"/>
    </row>
    <row r="1635" customFormat="false" ht="15.75" hidden="false" customHeight="false" outlineLevel="0" collapsed="false">
      <c r="A1635" s="278"/>
      <c r="B1635" s="276"/>
      <c r="C1635" s="169"/>
      <c r="D1635" s="169"/>
      <c r="E1635" s="277"/>
    </row>
    <row r="1636" customFormat="false" ht="15.75" hidden="false" customHeight="false" outlineLevel="0" collapsed="false">
      <c r="A1636" s="278"/>
      <c r="B1636" s="276"/>
      <c r="C1636" s="169"/>
      <c r="D1636" s="169"/>
      <c r="E1636" s="277"/>
    </row>
    <row r="1637" customFormat="false" ht="15.75" hidden="false" customHeight="false" outlineLevel="0" collapsed="false">
      <c r="A1637" s="278"/>
      <c r="B1637" s="276"/>
      <c r="C1637" s="169"/>
      <c r="D1637" s="169"/>
      <c r="E1637" s="277"/>
    </row>
    <row r="1638" customFormat="false" ht="15.75" hidden="false" customHeight="false" outlineLevel="0" collapsed="false">
      <c r="A1638" s="278"/>
      <c r="B1638" s="276"/>
      <c r="C1638" s="169"/>
      <c r="D1638" s="169"/>
      <c r="E1638" s="277"/>
    </row>
    <row r="1639" customFormat="false" ht="15.75" hidden="false" customHeight="false" outlineLevel="0" collapsed="false">
      <c r="A1639" s="278"/>
      <c r="B1639" s="276"/>
      <c r="C1639" s="169"/>
      <c r="D1639" s="169"/>
      <c r="E1639" s="277"/>
    </row>
    <row r="1640" customFormat="false" ht="15.75" hidden="false" customHeight="false" outlineLevel="0" collapsed="false">
      <c r="A1640" s="278"/>
      <c r="B1640" s="276"/>
      <c r="C1640" s="169"/>
      <c r="D1640" s="169"/>
      <c r="E1640" s="277"/>
    </row>
    <row r="1641" customFormat="false" ht="15.75" hidden="false" customHeight="false" outlineLevel="0" collapsed="false">
      <c r="A1641" s="278"/>
      <c r="B1641" s="276"/>
      <c r="C1641" s="169"/>
      <c r="D1641" s="169"/>
      <c r="E1641" s="277"/>
    </row>
    <row r="1642" customFormat="false" ht="15.75" hidden="false" customHeight="false" outlineLevel="0" collapsed="false">
      <c r="A1642" s="278"/>
      <c r="B1642" s="276"/>
      <c r="C1642" s="169"/>
      <c r="D1642" s="169"/>
      <c r="E1642" s="277"/>
    </row>
    <row r="1643" customFormat="false" ht="15.75" hidden="false" customHeight="false" outlineLevel="0" collapsed="false">
      <c r="A1643" s="278"/>
      <c r="B1643" s="276"/>
      <c r="C1643" s="169"/>
      <c r="D1643" s="169"/>
      <c r="E1643" s="277"/>
    </row>
    <row r="1644" customFormat="false" ht="15.75" hidden="false" customHeight="false" outlineLevel="0" collapsed="false">
      <c r="A1644" s="278"/>
      <c r="B1644" s="276"/>
      <c r="C1644" s="169"/>
      <c r="D1644" s="169"/>
      <c r="E1644" s="277"/>
    </row>
    <row r="1645" customFormat="false" ht="15.75" hidden="false" customHeight="false" outlineLevel="0" collapsed="false">
      <c r="A1645" s="278"/>
      <c r="B1645" s="276"/>
      <c r="C1645" s="169"/>
      <c r="D1645" s="169"/>
      <c r="E1645" s="277"/>
    </row>
    <row r="1646" customFormat="false" ht="15.75" hidden="false" customHeight="false" outlineLevel="0" collapsed="false">
      <c r="A1646" s="278"/>
      <c r="B1646" s="276"/>
      <c r="C1646" s="169"/>
      <c r="D1646" s="169"/>
      <c r="E1646" s="277"/>
    </row>
    <row r="1647" customFormat="false" ht="15.75" hidden="false" customHeight="false" outlineLevel="0" collapsed="false">
      <c r="A1647" s="278"/>
      <c r="B1647" s="276"/>
      <c r="C1647" s="169"/>
      <c r="D1647" s="169"/>
      <c r="E1647" s="277"/>
    </row>
    <row r="1648" customFormat="false" ht="15.75" hidden="false" customHeight="false" outlineLevel="0" collapsed="false">
      <c r="A1648" s="278"/>
      <c r="B1648" s="276"/>
      <c r="C1648" s="169"/>
      <c r="D1648" s="169"/>
      <c r="E1648" s="277"/>
    </row>
    <row r="1649" customFormat="false" ht="15.75" hidden="false" customHeight="false" outlineLevel="0" collapsed="false">
      <c r="A1649" s="278"/>
      <c r="B1649" s="276"/>
      <c r="C1649" s="169"/>
      <c r="D1649" s="169"/>
      <c r="E1649" s="277"/>
    </row>
    <row r="1650" customFormat="false" ht="15.75" hidden="false" customHeight="false" outlineLevel="0" collapsed="false">
      <c r="A1650" s="278"/>
      <c r="B1650" s="276"/>
      <c r="C1650" s="169"/>
      <c r="D1650" s="169"/>
      <c r="E1650" s="277"/>
    </row>
    <row r="1651" customFormat="false" ht="15.75" hidden="false" customHeight="false" outlineLevel="0" collapsed="false">
      <c r="A1651" s="278"/>
      <c r="B1651" s="276"/>
      <c r="C1651" s="169"/>
      <c r="D1651" s="169"/>
      <c r="E1651" s="277"/>
    </row>
    <row r="1652" customFormat="false" ht="15.75" hidden="false" customHeight="false" outlineLevel="0" collapsed="false">
      <c r="A1652" s="278"/>
      <c r="B1652" s="276"/>
      <c r="C1652" s="169"/>
      <c r="D1652" s="169"/>
      <c r="E1652" s="277"/>
    </row>
    <row r="1653" customFormat="false" ht="15.75" hidden="false" customHeight="false" outlineLevel="0" collapsed="false">
      <c r="A1653" s="278"/>
      <c r="B1653" s="276"/>
      <c r="C1653" s="169"/>
      <c r="D1653" s="169"/>
      <c r="E1653" s="277"/>
    </row>
    <row r="1654" customFormat="false" ht="15.75" hidden="false" customHeight="false" outlineLevel="0" collapsed="false">
      <c r="A1654" s="278"/>
      <c r="B1654" s="276"/>
      <c r="C1654" s="169"/>
      <c r="D1654" s="169"/>
      <c r="E1654" s="277"/>
    </row>
    <row r="1655" customFormat="false" ht="15.75" hidden="false" customHeight="false" outlineLevel="0" collapsed="false">
      <c r="A1655" s="278"/>
      <c r="B1655" s="276"/>
      <c r="C1655" s="169"/>
      <c r="D1655" s="169"/>
      <c r="E1655" s="277"/>
    </row>
    <row r="1656" customFormat="false" ht="15.75" hidden="false" customHeight="false" outlineLevel="0" collapsed="false">
      <c r="A1656" s="278"/>
      <c r="B1656" s="276"/>
      <c r="C1656" s="169"/>
      <c r="D1656" s="169"/>
      <c r="E1656" s="277"/>
    </row>
    <row r="1657" customFormat="false" ht="15.75" hidden="false" customHeight="false" outlineLevel="0" collapsed="false">
      <c r="A1657" s="278"/>
      <c r="B1657" s="276"/>
      <c r="C1657" s="169"/>
      <c r="D1657" s="169"/>
      <c r="E1657" s="277"/>
    </row>
    <row r="1658" customFormat="false" ht="15.75" hidden="false" customHeight="false" outlineLevel="0" collapsed="false">
      <c r="A1658" s="278"/>
      <c r="B1658" s="276"/>
      <c r="C1658" s="169"/>
      <c r="D1658" s="169"/>
      <c r="E1658" s="277"/>
    </row>
    <row r="1659" customFormat="false" ht="15.75" hidden="false" customHeight="false" outlineLevel="0" collapsed="false">
      <c r="A1659" s="278"/>
      <c r="B1659" s="276"/>
      <c r="C1659" s="169"/>
      <c r="D1659" s="169"/>
      <c r="E1659" s="277"/>
    </row>
    <row r="1660" customFormat="false" ht="15.75" hidden="false" customHeight="false" outlineLevel="0" collapsed="false">
      <c r="A1660" s="278"/>
      <c r="B1660" s="276"/>
      <c r="C1660" s="169"/>
      <c r="D1660" s="169"/>
      <c r="E1660" s="277"/>
    </row>
    <row r="1661" customFormat="false" ht="15.75" hidden="false" customHeight="false" outlineLevel="0" collapsed="false">
      <c r="A1661" s="278"/>
      <c r="B1661" s="276"/>
      <c r="C1661" s="169"/>
      <c r="D1661" s="169"/>
      <c r="E1661" s="277"/>
    </row>
    <row r="1662" customFormat="false" ht="15.75" hidden="false" customHeight="false" outlineLevel="0" collapsed="false">
      <c r="A1662" s="278"/>
      <c r="B1662" s="276"/>
      <c r="C1662" s="169"/>
      <c r="D1662" s="169"/>
      <c r="E1662" s="277"/>
    </row>
    <row r="1663" customFormat="false" ht="15.75" hidden="false" customHeight="false" outlineLevel="0" collapsed="false">
      <c r="A1663" s="278"/>
      <c r="B1663" s="276"/>
      <c r="C1663" s="169"/>
      <c r="D1663" s="169"/>
      <c r="E1663" s="277"/>
    </row>
    <row r="1664" customFormat="false" ht="15.75" hidden="false" customHeight="false" outlineLevel="0" collapsed="false">
      <c r="A1664" s="278"/>
      <c r="B1664" s="276"/>
      <c r="C1664" s="169"/>
      <c r="D1664" s="169"/>
      <c r="E1664" s="277"/>
    </row>
    <row r="1665" customFormat="false" ht="15.75" hidden="false" customHeight="false" outlineLevel="0" collapsed="false">
      <c r="A1665" s="278"/>
      <c r="B1665" s="276"/>
      <c r="C1665" s="169"/>
      <c r="D1665" s="169"/>
      <c r="E1665" s="277"/>
    </row>
    <row r="1666" customFormat="false" ht="15.75" hidden="false" customHeight="false" outlineLevel="0" collapsed="false">
      <c r="A1666" s="278"/>
      <c r="B1666" s="276"/>
      <c r="C1666" s="169"/>
      <c r="D1666" s="169"/>
      <c r="E1666" s="277"/>
    </row>
    <row r="1667" customFormat="false" ht="15.75" hidden="false" customHeight="false" outlineLevel="0" collapsed="false">
      <c r="A1667" s="278"/>
      <c r="B1667" s="276"/>
      <c r="C1667" s="169"/>
      <c r="D1667" s="169"/>
      <c r="E1667" s="277"/>
    </row>
    <row r="1668" customFormat="false" ht="15.75" hidden="false" customHeight="false" outlineLevel="0" collapsed="false">
      <c r="A1668" s="278"/>
      <c r="B1668" s="276"/>
      <c r="C1668" s="169"/>
      <c r="D1668" s="169"/>
      <c r="E1668" s="277"/>
    </row>
    <row r="1669" customFormat="false" ht="15.75" hidden="false" customHeight="false" outlineLevel="0" collapsed="false">
      <c r="A1669" s="278"/>
      <c r="B1669" s="276"/>
      <c r="C1669" s="169"/>
      <c r="D1669" s="169"/>
      <c r="E1669" s="277"/>
    </row>
    <row r="1670" customFormat="false" ht="15.75" hidden="false" customHeight="false" outlineLevel="0" collapsed="false">
      <c r="A1670" s="278"/>
      <c r="B1670" s="276"/>
      <c r="C1670" s="169"/>
      <c r="D1670" s="169"/>
      <c r="E1670" s="277"/>
    </row>
    <row r="1671" customFormat="false" ht="15.75" hidden="false" customHeight="false" outlineLevel="0" collapsed="false">
      <c r="A1671" s="278"/>
      <c r="B1671" s="276"/>
      <c r="C1671" s="169"/>
      <c r="D1671" s="169"/>
      <c r="E1671" s="277"/>
    </row>
    <row r="1672" customFormat="false" ht="15.75" hidden="false" customHeight="false" outlineLevel="0" collapsed="false">
      <c r="A1672" s="278"/>
      <c r="B1672" s="276"/>
      <c r="C1672" s="169"/>
      <c r="D1672" s="169"/>
      <c r="E1672" s="277"/>
    </row>
    <row r="1673" customFormat="false" ht="15.75" hidden="false" customHeight="false" outlineLevel="0" collapsed="false">
      <c r="A1673" s="278"/>
      <c r="B1673" s="276"/>
      <c r="C1673" s="169"/>
      <c r="D1673" s="169"/>
      <c r="E1673" s="277"/>
    </row>
    <row r="1674" customFormat="false" ht="15.75" hidden="false" customHeight="false" outlineLevel="0" collapsed="false">
      <c r="A1674" s="278"/>
      <c r="B1674" s="276"/>
      <c r="C1674" s="169"/>
      <c r="D1674" s="169"/>
      <c r="E1674" s="277"/>
    </row>
    <row r="1675" customFormat="false" ht="15.75" hidden="false" customHeight="false" outlineLevel="0" collapsed="false">
      <c r="A1675" s="278"/>
      <c r="B1675" s="276"/>
      <c r="C1675" s="169"/>
      <c r="D1675" s="169"/>
      <c r="E1675" s="277"/>
    </row>
    <row r="1676" customFormat="false" ht="15.75" hidden="false" customHeight="false" outlineLevel="0" collapsed="false">
      <c r="A1676" s="278"/>
      <c r="B1676" s="276"/>
      <c r="C1676" s="169"/>
      <c r="D1676" s="169"/>
      <c r="E1676" s="277"/>
    </row>
    <row r="1677" customFormat="false" ht="15.75" hidden="false" customHeight="false" outlineLevel="0" collapsed="false">
      <c r="A1677" s="278"/>
      <c r="B1677" s="276"/>
      <c r="C1677" s="169"/>
      <c r="D1677" s="169"/>
      <c r="E1677" s="277"/>
    </row>
    <row r="1678" customFormat="false" ht="15.75" hidden="false" customHeight="false" outlineLevel="0" collapsed="false">
      <c r="A1678" s="278"/>
      <c r="B1678" s="276"/>
      <c r="C1678" s="169"/>
      <c r="D1678" s="169"/>
      <c r="E1678" s="277"/>
    </row>
    <row r="1679" customFormat="false" ht="15.75" hidden="false" customHeight="false" outlineLevel="0" collapsed="false">
      <c r="A1679" s="278"/>
      <c r="B1679" s="276"/>
      <c r="C1679" s="169"/>
      <c r="D1679" s="169"/>
      <c r="E1679" s="277"/>
    </row>
    <row r="1680" customFormat="false" ht="15.75" hidden="false" customHeight="false" outlineLevel="0" collapsed="false">
      <c r="A1680" s="278"/>
      <c r="B1680" s="276"/>
      <c r="C1680" s="169"/>
      <c r="D1680" s="169"/>
      <c r="E1680" s="277"/>
    </row>
    <row r="1681" customFormat="false" ht="15.75" hidden="false" customHeight="false" outlineLevel="0" collapsed="false">
      <c r="A1681" s="278"/>
      <c r="B1681" s="276"/>
      <c r="C1681" s="169"/>
      <c r="D1681" s="169"/>
      <c r="E1681" s="277"/>
    </row>
    <row r="1682" customFormat="false" ht="15.75" hidden="false" customHeight="false" outlineLevel="0" collapsed="false">
      <c r="A1682" s="278"/>
      <c r="B1682" s="276"/>
      <c r="C1682" s="169"/>
      <c r="D1682" s="169"/>
      <c r="E1682" s="277"/>
    </row>
    <row r="1683" customFormat="false" ht="15.75" hidden="false" customHeight="false" outlineLevel="0" collapsed="false">
      <c r="A1683" s="278"/>
      <c r="B1683" s="276"/>
      <c r="C1683" s="169"/>
      <c r="D1683" s="169"/>
      <c r="E1683" s="277"/>
    </row>
    <row r="1684" customFormat="false" ht="15.75" hidden="false" customHeight="false" outlineLevel="0" collapsed="false">
      <c r="A1684" s="278"/>
      <c r="B1684" s="276"/>
      <c r="C1684" s="169"/>
      <c r="D1684" s="169"/>
      <c r="E1684" s="277"/>
    </row>
    <row r="1685" customFormat="false" ht="15.75" hidden="false" customHeight="false" outlineLevel="0" collapsed="false">
      <c r="A1685" s="278"/>
      <c r="B1685" s="276"/>
      <c r="C1685" s="169"/>
      <c r="D1685" s="169"/>
      <c r="E1685" s="277"/>
    </row>
    <row r="1686" customFormat="false" ht="15.75" hidden="false" customHeight="false" outlineLevel="0" collapsed="false">
      <c r="A1686" s="278"/>
      <c r="B1686" s="276"/>
      <c r="C1686" s="169"/>
      <c r="D1686" s="169"/>
      <c r="E1686" s="277"/>
    </row>
    <row r="1687" customFormat="false" ht="15.75" hidden="false" customHeight="false" outlineLevel="0" collapsed="false">
      <c r="A1687" s="278"/>
      <c r="B1687" s="276"/>
      <c r="C1687" s="169"/>
      <c r="D1687" s="169"/>
      <c r="E1687" s="277"/>
    </row>
    <row r="1688" customFormat="false" ht="15.75" hidden="false" customHeight="false" outlineLevel="0" collapsed="false">
      <c r="A1688" s="278"/>
      <c r="B1688" s="276"/>
      <c r="C1688" s="169"/>
      <c r="D1688" s="169"/>
      <c r="E1688" s="277"/>
    </row>
    <row r="1689" customFormat="false" ht="15.75" hidden="false" customHeight="false" outlineLevel="0" collapsed="false">
      <c r="A1689" s="278"/>
      <c r="B1689" s="276"/>
      <c r="C1689" s="169"/>
      <c r="D1689" s="169"/>
      <c r="E1689" s="277"/>
    </row>
    <row r="1690" customFormat="false" ht="15.75" hidden="false" customHeight="false" outlineLevel="0" collapsed="false">
      <c r="A1690" s="278"/>
      <c r="B1690" s="276"/>
      <c r="C1690" s="169"/>
      <c r="D1690" s="169"/>
      <c r="E1690" s="277"/>
    </row>
    <row r="1691" customFormat="false" ht="15.75" hidden="false" customHeight="false" outlineLevel="0" collapsed="false">
      <c r="A1691" s="278"/>
      <c r="B1691" s="276"/>
      <c r="C1691" s="169"/>
      <c r="D1691" s="169"/>
      <c r="E1691" s="277"/>
    </row>
    <row r="1692" customFormat="false" ht="15.75" hidden="false" customHeight="false" outlineLevel="0" collapsed="false">
      <c r="A1692" s="278"/>
      <c r="B1692" s="276"/>
      <c r="C1692" s="169"/>
      <c r="D1692" s="169"/>
      <c r="E1692" s="277"/>
    </row>
    <row r="1693" customFormat="false" ht="15.75" hidden="false" customHeight="false" outlineLevel="0" collapsed="false">
      <c r="A1693" s="278"/>
      <c r="B1693" s="276"/>
      <c r="C1693" s="169"/>
      <c r="D1693" s="169"/>
      <c r="E1693" s="277"/>
    </row>
    <row r="1694" customFormat="false" ht="15.75" hidden="false" customHeight="false" outlineLevel="0" collapsed="false">
      <c r="A1694" s="278"/>
      <c r="B1694" s="276"/>
      <c r="C1694" s="169"/>
      <c r="D1694" s="169"/>
      <c r="E1694" s="277"/>
    </row>
    <row r="1695" customFormat="false" ht="15.75" hidden="false" customHeight="false" outlineLevel="0" collapsed="false">
      <c r="A1695" s="278"/>
      <c r="B1695" s="276"/>
      <c r="C1695" s="169"/>
      <c r="D1695" s="169"/>
      <c r="E1695" s="277"/>
    </row>
    <row r="1696" customFormat="false" ht="15.75" hidden="false" customHeight="false" outlineLevel="0" collapsed="false">
      <c r="A1696" s="278"/>
      <c r="B1696" s="276"/>
      <c r="C1696" s="169"/>
      <c r="D1696" s="169"/>
      <c r="E1696" s="277"/>
    </row>
    <row r="1697" customFormat="false" ht="15.75" hidden="false" customHeight="false" outlineLevel="0" collapsed="false">
      <c r="A1697" s="278"/>
      <c r="B1697" s="276"/>
      <c r="C1697" s="169"/>
      <c r="D1697" s="169"/>
      <c r="E1697" s="277"/>
    </row>
    <row r="1698" customFormat="false" ht="15.75" hidden="false" customHeight="false" outlineLevel="0" collapsed="false">
      <c r="A1698" s="278"/>
      <c r="B1698" s="276"/>
      <c r="C1698" s="169"/>
      <c r="D1698" s="169"/>
      <c r="E1698" s="277"/>
    </row>
    <row r="1699" customFormat="false" ht="15.75" hidden="false" customHeight="false" outlineLevel="0" collapsed="false">
      <c r="A1699" s="278"/>
      <c r="B1699" s="276"/>
      <c r="C1699" s="169"/>
      <c r="D1699" s="169"/>
      <c r="E1699" s="277"/>
    </row>
    <row r="1700" customFormat="false" ht="15.75" hidden="false" customHeight="false" outlineLevel="0" collapsed="false">
      <c r="A1700" s="278"/>
      <c r="B1700" s="276"/>
      <c r="C1700" s="169"/>
      <c r="D1700" s="169"/>
      <c r="E1700" s="277"/>
    </row>
    <row r="1701" customFormat="false" ht="15.75" hidden="false" customHeight="false" outlineLevel="0" collapsed="false">
      <c r="A1701" s="278"/>
      <c r="B1701" s="276"/>
      <c r="C1701" s="169"/>
      <c r="D1701" s="169"/>
      <c r="E1701" s="277"/>
    </row>
    <row r="1702" customFormat="false" ht="15.75" hidden="false" customHeight="false" outlineLevel="0" collapsed="false">
      <c r="A1702" s="278"/>
      <c r="B1702" s="276"/>
      <c r="C1702" s="169"/>
      <c r="D1702" s="169"/>
      <c r="E1702" s="277"/>
    </row>
    <row r="1703" customFormat="false" ht="15.75" hidden="false" customHeight="false" outlineLevel="0" collapsed="false">
      <c r="A1703" s="278"/>
      <c r="B1703" s="276"/>
      <c r="C1703" s="169"/>
      <c r="D1703" s="169"/>
      <c r="E1703" s="277"/>
    </row>
    <row r="1704" customFormat="false" ht="15.75" hidden="false" customHeight="false" outlineLevel="0" collapsed="false">
      <c r="A1704" s="278"/>
      <c r="B1704" s="276"/>
      <c r="C1704" s="169"/>
      <c r="D1704" s="169"/>
      <c r="E1704" s="277"/>
    </row>
    <row r="1705" customFormat="false" ht="15.75" hidden="false" customHeight="false" outlineLevel="0" collapsed="false">
      <c r="A1705" s="278"/>
      <c r="B1705" s="276"/>
      <c r="C1705" s="169"/>
      <c r="D1705" s="169"/>
      <c r="E1705" s="277"/>
    </row>
    <row r="1706" customFormat="false" ht="15.75" hidden="false" customHeight="false" outlineLevel="0" collapsed="false">
      <c r="A1706" s="278"/>
      <c r="B1706" s="276"/>
      <c r="C1706" s="169"/>
      <c r="D1706" s="169"/>
      <c r="E1706" s="277"/>
    </row>
    <row r="1707" customFormat="false" ht="15.75" hidden="false" customHeight="false" outlineLevel="0" collapsed="false">
      <c r="A1707" s="278"/>
      <c r="B1707" s="276"/>
      <c r="C1707" s="169"/>
      <c r="D1707" s="169"/>
      <c r="E1707" s="277"/>
    </row>
    <row r="1708" customFormat="false" ht="15.75" hidden="false" customHeight="false" outlineLevel="0" collapsed="false">
      <c r="A1708" s="278"/>
      <c r="B1708" s="276"/>
      <c r="C1708" s="169"/>
      <c r="D1708" s="169"/>
      <c r="E1708" s="277"/>
    </row>
    <row r="1709" customFormat="false" ht="15.75" hidden="false" customHeight="false" outlineLevel="0" collapsed="false">
      <c r="A1709" s="278"/>
      <c r="B1709" s="276"/>
      <c r="C1709" s="169"/>
      <c r="D1709" s="169"/>
      <c r="E1709" s="277"/>
    </row>
    <row r="1710" customFormat="false" ht="15.75" hidden="false" customHeight="false" outlineLevel="0" collapsed="false">
      <c r="A1710" s="278"/>
      <c r="B1710" s="276"/>
      <c r="C1710" s="169"/>
      <c r="D1710" s="169"/>
      <c r="E1710" s="277"/>
    </row>
    <row r="1711" customFormat="false" ht="15.75" hidden="false" customHeight="false" outlineLevel="0" collapsed="false">
      <c r="A1711" s="278"/>
      <c r="B1711" s="276"/>
      <c r="C1711" s="169"/>
      <c r="D1711" s="169"/>
      <c r="E1711" s="277"/>
    </row>
    <row r="1712" customFormat="false" ht="15.75" hidden="false" customHeight="false" outlineLevel="0" collapsed="false">
      <c r="A1712" s="278"/>
      <c r="B1712" s="276"/>
      <c r="C1712" s="169"/>
      <c r="D1712" s="169"/>
      <c r="E1712" s="277"/>
    </row>
    <row r="1713" customFormat="false" ht="15.75" hidden="false" customHeight="false" outlineLevel="0" collapsed="false">
      <c r="A1713" s="278"/>
      <c r="B1713" s="276"/>
      <c r="C1713" s="169"/>
      <c r="D1713" s="169"/>
      <c r="E1713" s="277"/>
    </row>
    <row r="1714" customFormat="false" ht="15.75" hidden="false" customHeight="false" outlineLevel="0" collapsed="false">
      <c r="A1714" s="278"/>
      <c r="B1714" s="276"/>
      <c r="C1714" s="169"/>
      <c r="D1714" s="169"/>
      <c r="E1714" s="277"/>
    </row>
    <row r="1715" customFormat="false" ht="15.75" hidden="false" customHeight="false" outlineLevel="0" collapsed="false">
      <c r="A1715" s="278"/>
      <c r="B1715" s="276"/>
      <c r="C1715" s="169"/>
      <c r="D1715" s="169"/>
      <c r="E1715" s="277"/>
    </row>
    <row r="1716" customFormat="false" ht="15.75" hidden="false" customHeight="false" outlineLevel="0" collapsed="false">
      <c r="A1716" s="278"/>
      <c r="B1716" s="276"/>
      <c r="C1716" s="169"/>
      <c r="D1716" s="169"/>
      <c r="E1716" s="277"/>
    </row>
    <row r="1717" customFormat="false" ht="15.75" hidden="false" customHeight="false" outlineLevel="0" collapsed="false">
      <c r="A1717" s="278"/>
      <c r="B1717" s="276"/>
      <c r="C1717" s="169"/>
      <c r="D1717" s="169"/>
      <c r="E1717" s="277"/>
    </row>
    <row r="1718" customFormat="false" ht="15.75" hidden="false" customHeight="false" outlineLevel="0" collapsed="false">
      <c r="A1718" s="278"/>
      <c r="B1718" s="276"/>
      <c r="C1718" s="169"/>
      <c r="D1718" s="169"/>
      <c r="E1718" s="277"/>
    </row>
    <row r="1719" customFormat="false" ht="15.75" hidden="false" customHeight="false" outlineLevel="0" collapsed="false">
      <c r="A1719" s="278"/>
      <c r="B1719" s="276"/>
      <c r="C1719" s="169"/>
      <c r="D1719" s="169"/>
      <c r="E1719" s="277"/>
    </row>
    <row r="1720" customFormat="false" ht="15.75" hidden="false" customHeight="false" outlineLevel="0" collapsed="false">
      <c r="A1720" s="278"/>
      <c r="B1720" s="276"/>
      <c r="C1720" s="169"/>
      <c r="D1720" s="169"/>
      <c r="E1720" s="277"/>
    </row>
    <row r="1721" customFormat="false" ht="15.75" hidden="false" customHeight="false" outlineLevel="0" collapsed="false">
      <c r="A1721" s="278"/>
      <c r="B1721" s="276"/>
      <c r="C1721" s="169"/>
      <c r="D1721" s="169"/>
      <c r="E1721" s="277"/>
    </row>
    <row r="1722" customFormat="false" ht="15.75" hidden="false" customHeight="false" outlineLevel="0" collapsed="false">
      <c r="A1722" s="278"/>
      <c r="B1722" s="276"/>
      <c r="C1722" s="169"/>
      <c r="D1722" s="169"/>
      <c r="E1722" s="277"/>
    </row>
    <row r="1723" customFormat="false" ht="15.75" hidden="false" customHeight="false" outlineLevel="0" collapsed="false">
      <c r="A1723" s="278"/>
      <c r="B1723" s="276"/>
      <c r="C1723" s="169"/>
      <c r="D1723" s="169"/>
      <c r="E1723" s="277"/>
    </row>
    <row r="1724" customFormat="false" ht="15.75" hidden="false" customHeight="false" outlineLevel="0" collapsed="false">
      <c r="A1724" s="278"/>
      <c r="B1724" s="276"/>
      <c r="C1724" s="169"/>
      <c r="D1724" s="169"/>
      <c r="E1724" s="277"/>
    </row>
    <row r="1725" customFormat="false" ht="15.75" hidden="false" customHeight="false" outlineLevel="0" collapsed="false">
      <c r="A1725" s="278"/>
      <c r="B1725" s="276"/>
      <c r="C1725" s="169"/>
      <c r="D1725" s="169"/>
      <c r="E1725" s="277"/>
    </row>
    <row r="1726" customFormat="false" ht="15.75" hidden="false" customHeight="false" outlineLevel="0" collapsed="false">
      <c r="A1726" s="278"/>
      <c r="B1726" s="276"/>
      <c r="C1726" s="169"/>
      <c r="D1726" s="169"/>
      <c r="E1726" s="277"/>
    </row>
    <row r="1727" customFormat="false" ht="15.75" hidden="false" customHeight="false" outlineLevel="0" collapsed="false">
      <c r="A1727" s="278"/>
      <c r="B1727" s="276"/>
      <c r="C1727" s="169"/>
      <c r="D1727" s="169"/>
      <c r="E1727" s="277"/>
    </row>
    <row r="1728" customFormat="false" ht="15.75" hidden="false" customHeight="false" outlineLevel="0" collapsed="false">
      <c r="A1728" s="278"/>
      <c r="B1728" s="276"/>
      <c r="C1728" s="169"/>
      <c r="D1728" s="169"/>
      <c r="E1728" s="277"/>
    </row>
    <row r="1729" customFormat="false" ht="15.75" hidden="false" customHeight="false" outlineLevel="0" collapsed="false">
      <c r="A1729" s="278"/>
      <c r="B1729" s="276"/>
      <c r="C1729" s="169"/>
      <c r="D1729" s="169"/>
      <c r="E1729" s="277"/>
    </row>
    <row r="1730" customFormat="false" ht="15.75" hidden="false" customHeight="false" outlineLevel="0" collapsed="false">
      <c r="A1730" s="278"/>
      <c r="B1730" s="276"/>
      <c r="C1730" s="169"/>
      <c r="D1730" s="169"/>
      <c r="E1730" s="277"/>
    </row>
    <row r="1731" customFormat="false" ht="15.75" hidden="false" customHeight="false" outlineLevel="0" collapsed="false">
      <c r="A1731" s="278"/>
      <c r="B1731" s="276"/>
      <c r="C1731" s="169"/>
      <c r="D1731" s="169"/>
      <c r="E1731" s="277"/>
    </row>
    <row r="1732" customFormat="false" ht="15.75" hidden="false" customHeight="false" outlineLevel="0" collapsed="false">
      <c r="A1732" s="278"/>
      <c r="B1732" s="276"/>
      <c r="C1732" s="169"/>
      <c r="D1732" s="169"/>
      <c r="E1732" s="277"/>
    </row>
    <row r="1733" customFormat="false" ht="15.75" hidden="false" customHeight="false" outlineLevel="0" collapsed="false">
      <c r="A1733" s="278"/>
      <c r="B1733" s="276"/>
      <c r="C1733" s="169"/>
      <c r="D1733" s="169"/>
      <c r="E1733" s="277"/>
    </row>
    <row r="1734" customFormat="false" ht="15.75" hidden="false" customHeight="false" outlineLevel="0" collapsed="false">
      <c r="A1734" s="278"/>
      <c r="B1734" s="276"/>
      <c r="C1734" s="169"/>
      <c r="D1734" s="169"/>
      <c r="E1734" s="277"/>
    </row>
    <row r="1735" customFormat="false" ht="15.75" hidden="false" customHeight="false" outlineLevel="0" collapsed="false">
      <c r="A1735" s="278"/>
      <c r="B1735" s="276"/>
      <c r="C1735" s="169"/>
      <c r="D1735" s="169"/>
      <c r="E1735" s="277"/>
    </row>
    <row r="1736" customFormat="false" ht="15.75" hidden="false" customHeight="false" outlineLevel="0" collapsed="false">
      <c r="A1736" s="278"/>
      <c r="B1736" s="276"/>
      <c r="C1736" s="169"/>
      <c r="D1736" s="169"/>
      <c r="E1736" s="277"/>
    </row>
    <row r="1737" customFormat="false" ht="15.75" hidden="false" customHeight="false" outlineLevel="0" collapsed="false">
      <c r="A1737" s="278"/>
      <c r="B1737" s="276"/>
      <c r="C1737" s="169"/>
      <c r="D1737" s="169"/>
      <c r="E1737" s="277"/>
    </row>
    <row r="1738" customFormat="false" ht="15.75" hidden="false" customHeight="false" outlineLevel="0" collapsed="false">
      <c r="A1738" s="278"/>
      <c r="B1738" s="276"/>
      <c r="C1738" s="169"/>
      <c r="D1738" s="169"/>
      <c r="E1738" s="277"/>
    </row>
    <row r="1739" customFormat="false" ht="15.75" hidden="false" customHeight="false" outlineLevel="0" collapsed="false">
      <c r="A1739" s="278"/>
      <c r="B1739" s="276"/>
      <c r="C1739" s="169"/>
      <c r="D1739" s="169"/>
      <c r="E1739" s="277"/>
    </row>
    <row r="1740" customFormat="false" ht="15.75" hidden="false" customHeight="false" outlineLevel="0" collapsed="false">
      <c r="A1740" s="278"/>
      <c r="B1740" s="276"/>
      <c r="C1740" s="169"/>
      <c r="D1740" s="169"/>
      <c r="E1740" s="277"/>
    </row>
    <row r="1741" customFormat="false" ht="15.75" hidden="false" customHeight="false" outlineLevel="0" collapsed="false">
      <c r="A1741" s="278"/>
      <c r="B1741" s="276"/>
      <c r="C1741" s="169"/>
      <c r="D1741" s="169"/>
      <c r="E1741" s="277"/>
    </row>
    <row r="1742" customFormat="false" ht="15.75" hidden="false" customHeight="false" outlineLevel="0" collapsed="false">
      <c r="A1742" s="278"/>
      <c r="B1742" s="276"/>
      <c r="C1742" s="169"/>
      <c r="D1742" s="169"/>
      <c r="E1742" s="277"/>
    </row>
    <row r="1743" customFormat="false" ht="15.75" hidden="false" customHeight="false" outlineLevel="0" collapsed="false">
      <c r="A1743" s="278"/>
      <c r="B1743" s="276"/>
      <c r="C1743" s="169"/>
      <c r="D1743" s="169"/>
      <c r="E1743" s="277"/>
    </row>
    <row r="1744" customFormat="false" ht="15.75" hidden="false" customHeight="false" outlineLevel="0" collapsed="false">
      <c r="A1744" s="278"/>
      <c r="B1744" s="276"/>
      <c r="C1744" s="169"/>
      <c r="D1744" s="169"/>
      <c r="E1744" s="277"/>
    </row>
    <row r="1745" customFormat="false" ht="15.75" hidden="false" customHeight="false" outlineLevel="0" collapsed="false">
      <c r="A1745" s="278"/>
      <c r="B1745" s="276"/>
      <c r="C1745" s="169"/>
      <c r="D1745" s="169"/>
      <c r="E1745" s="277"/>
    </row>
    <row r="1746" customFormat="false" ht="15.75" hidden="false" customHeight="false" outlineLevel="0" collapsed="false">
      <c r="A1746" s="278"/>
      <c r="B1746" s="276"/>
      <c r="C1746" s="169"/>
      <c r="D1746" s="169"/>
      <c r="E1746" s="277"/>
    </row>
    <row r="1747" customFormat="false" ht="15.75" hidden="false" customHeight="false" outlineLevel="0" collapsed="false">
      <c r="A1747" s="278"/>
      <c r="B1747" s="276"/>
      <c r="C1747" s="169"/>
      <c r="D1747" s="169"/>
      <c r="E1747" s="277"/>
    </row>
    <row r="1748" customFormat="false" ht="15.75" hidden="false" customHeight="false" outlineLevel="0" collapsed="false">
      <c r="A1748" s="278"/>
      <c r="B1748" s="276"/>
      <c r="C1748" s="169"/>
      <c r="D1748" s="169"/>
      <c r="E1748" s="277"/>
    </row>
    <row r="1749" customFormat="false" ht="15.75" hidden="false" customHeight="false" outlineLevel="0" collapsed="false">
      <c r="A1749" s="278"/>
      <c r="B1749" s="276"/>
      <c r="C1749" s="169"/>
      <c r="D1749" s="169"/>
      <c r="E1749" s="277"/>
    </row>
    <row r="1750" customFormat="false" ht="15.75" hidden="false" customHeight="false" outlineLevel="0" collapsed="false">
      <c r="A1750" s="278"/>
      <c r="B1750" s="276"/>
      <c r="C1750" s="169"/>
      <c r="D1750" s="169"/>
      <c r="E1750" s="277"/>
    </row>
    <row r="1751" customFormat="false" ht="15.75" hidden="false" customHeight="false" outlineLevel="0" collapsed="false">
      <c r="A1751" s="278"/>
      <c r="B1751" s="276"/>
      <c r="C1751" s="169"/>
      <c r="D1751" s="169"/>
      <c r="E1751" s="277"/>
    </row>
    <row r="1752" customFormat="false" ht="15.75" hidden="false" customHeight="false" outlineLevel="0" collapsed="false">
      <c r="A1752" s="278"/>
      <c r="B1752" s="276"/>
      <c r="C1752" s="169"/>
      <c r="D1752" s="169"/>
      <c r="E1752" s="277"/>
    </row>
    <row r="1753" customFormat="false" ht="15.75" hidden="false" customHeight="false" outlineLevel="0" collapsed="false">
      <c r="A1753" s="278"/>
      <c r="B1753" s="276"/>
      <c r="C1753" s="169"/>
      <c r="D1753" s="169"/>
      <c r="E1753" s="277"/>
    </row>
    <row r="1754" customFormat="false" ht="15.75" hidden="false" customHeight="false" outlineLevel="0" collapsed="false">
      <c r="A1754" s="278"/>
      <c r="B1754" s="276"/>
      <c r="C1754" s="169"/>
      <c r="D1754" s="169"/>
      <c r="E1754" s="277"/>
    </row>
    <row r="1755" customFormat="false" ht="15.75" hidden="false" customHeight="false" outlineLevel="0" collapsed="false">
      <c r="A1755" s="278"/>
      <c r="B1755" s="276"/>
      <c r="C1755" s="169"/>
      <c r="D1755" s="169"/>
      <c r="E1755" s="277"/>
    </row>
    <row r="1756" customFormat="false" ht="15.75" hidden="false" customHeight="false" outlineLevel="0" collapsed="false">
      <c r="A1756" s="278"/>
      <c r="B1756" s="276"/>
      <c r="C1756" s="169"/>
      <c r="D1756" s="169"/>
      <c r="E1756" s="277"/>
    </row>
    <row r="1757" customFormat="false" ht="15.75" hidden="false" customHeight="false" outlineLevel="0" collapsed="false">
      <c r="A1757" s="278"/>
      <c r="B1757" s="276"/>
      <c r="C1757" s="169"/>
      <c r="D1757" s="169"/>
      <c r="E1757" s="277"/>
    </row>
    <row r="1758" customFormat="false" ht="15.75" hidden="false" customHeight="false" outlineLevel="0" collapsed="false">
      <c r="A1758" s="278"/>
      <c r="B1758" s="276"/>
      <c r="C1758" s="169"/>
      <c r="D1758" s="169"/>
      <c r="E1758" s="277"/>
    </row>
    <row r="1759" customFormat="false" ht="15.75" hidden="false" customHeight="false" outlineLevel="0" collapsed="false">
      <c r="A1759" s="278"/>
      <c r="B1759" s="276"/>
      <c r="C1759" s="169"/>
      <c r="D1759" s="169"/>
      <c r="E1759" s="277"/>
    </row>
    <row r="1760" customFormat="false" ht="15.75" hidden="false" customHeight="false" outlineLevel="0" collapsed="false">
      <c r="A1760" s="278"/>
      <c r="B1760" s="276"/>
      <c r="C1760" s="169"/>
      <c r="D1760" s="169"/>
      <c r="E1760" s="277"/>
    </row>
    <row r="1761" customFormat="false" ht="15.75" hidden="false" customHeight="false" outlineLevel="0" collapsed="false">
      <c r="A1761" s="278"/>
      <c r="B1761" s="276"/>
      <c r="C1761" s="169"/>
      <c r="D1761" s="169"/>
      <c r="E1761" s="277"/>
    </row>
    <row r="1762" customFormat="false" ht="15.75" hidden="false" customHeight="false" outlineLevel="0" collapsed="false">
      <c r="A1762" s="278"/>
      <c r="B1762" s="276"/>
      <c r="C1762" s="169"/>
      <c r="D1762" s="169"/>
      <c r="E1762" s="277"/>
    </row>
    <row r="1763" customFormat="false" ht="15.75" hidden="false" customHeight="false" outlineLevel="0" collapsed="false">
      <c r="A1763" s="278"/>
      <c r="B1763" s="276"/>
      <c r="C1763" s="169"/>
      <c r="D1763" s="169"/>
      <c r="E1763" s="277"/>
    </row>
    <row r="1764" customFormat="false" ht="15.75" hidden="false" customHeight="false" outlineLevel="0" collapsed="false">
      <c r="A1764" s="278"/>
      <c r="B1764" s="276"/>
      <c r="C1764" s="169"/>
      <c r="D1764" s="169"/>
      <c r="E1764" s="277"/>
    </row>
    <row r="1765" customFormat="false" ht="15.75" hidden="false" customHeight="false" outlineLevel="0" collapsed="false">
      <c r="A1765" s="278"/>
      <c r="B1765" s="276"/>
      <c r="C1765" s="169"/>
      <c r="D1765" s="169"/>
      <c r="E1765" s="277"/>
    </row>
    <row r="1766" customFormat="false" ht="15.75" hidden="false" customHeight="false" outlineLevel="0" collapsed="false">
      <c r="A1766" s="278"/>
      <c r="B1766" s="276"/>
      <c r="C1766" s="169"/>
      <c r="D1766" s="169"/>
      <c r="E1766" s="277"/>
    </row>
    <row r="1767" customFormat="false" ht="15.75" hidden="false" customHeight="false" outlineLevel="0" collapsed="false">
      <c r="A1767" s="278"/>
      <c r="B1767" s="276"/>
      <c r="C1767" s="169"/>
      <c r="D1767" s="169"/>
      <c r="E1767" s="277"/>
    </row>
    <row r="1768" customFormat="false" ht="15.75" hidden="false" customHeight="false" outlineLevel="0" collapsed="false">
      <c r="A1768" s="278"/>
      <c r="B1768" s="276"/>
      <c r="C1768" s="169"/>
      <c r="D1768" s="169"/>
      <c r="E1768" s="277"/>
    </row>
    <row r="1769" customFormat="false" ht="15.75" hidden="false" customHeight="false" outlineLevel="0" collapsed="false">
      <c r="A1769" s="278"/>
      <c r="B1769" s="276"/>
      <c r="C1769" s="169"/>
      <c r="D1769" s="169"/>
      <c r="E1769" s="277"/>
    </row>
    <row r="1770" customFormat="false" ht="15.75" hidden="false" customHeight="false" outlineLevel="0" collapsed="false">
      <c r="A1770" s="278"/>
      <c r="B1770" s="276"/>
      <c r="C1770" s="169"/>
      <c r="D1770" s="169"/>
      <c r="E1770" s="277"/>
    </row>
    <row r="1771" customFormat="false" ht="15.75" hidden="false" customHeight="false" outlineLevel="0" collapsed="false">
      <c r="A1771" s="278"/>
      <c r="B1771" s="276"/>
      <c r="C1771" s="169"/>
      <c r="D1771" s="169"/>
      <c r="E1771" s="277"/>
    </row>
    <row r="1772" customFormat="false" ht="15.75" hidden="false" customHeight="false" outlineLevel="0" collapsed="false">
      <c r="A1772" s="278"/>
      <c r="B1772" s="276"/>
      <c r="C1772" s="169"/>
      <c r="D1772" s="169"/>
      <c r="E1772" s="277"/>
    </row>
    <row r="1773" customFormat="false" ht="15.75" hidden="false" customHeight="false" outlineLevel="0" collapsed="false">
      <c r="A1773" s="278"/>
      <c r="B1773" s="276"/>
      <c r="C1773" s="169"/>
      <c r="D1773" s="169"/>
      <c r="E1773" s="277"/>
    </row>
    <row r="1774" customFormat="false" ht="15.75" hidden="false" customHeight="false" outlineLevel="0" collapsed="false">
      <c r="A1774" s="278"/>
      <c r="B1774" s="276"/>
      <c r="C1774" s="169"/>
      <c r="D1774" s="169"/>
      <c r="E1774" s="277"/>
    </row>
    <row r="1775" customFormat="false" ht="15.75" hidden="false" customHeight="false" outlineLevel="0" collapsed="false">
      <c r="A1775" s="278"/>
      <c r="B1775" s="276"/>
      <c r="C1775" s="169"/>
      <c r="D1775" s="169"/>
      <c r="E1775" s="277"/>
    </row>
    <row r="1776" customFormat="false" ht="15.75" hidden="false" customHeight="false" outlineLevel="0" collapsed="false">
      <c r="A1776" s="278"/>
      <c r="B1776" s="276"/>
      <c r="C1776" s="169"/>
      <c r="D1776" s="169"/>
      <c r="E1776" s="277"/>
    </row>
    <row r="1777" customFormat="false" ht="15.75" hidden="false" customHeight="false" outlineLevel="0" collapsed="false">
      <c r="A1777" s="278"/>
      <c r="B1777" s="276"/>
      <c r="C1777" s="169"/>
      <c r="D1777" s="169"/>
      <c r="E1777" s="277"/>
    </row>
    <row r="1778" customFormat="false" ht="15.75" hidden="false" customHeight="false" outlineLevel="0" collapsed="false">
      <c r="A1778" s="278"/>
      <c r="B1778" s="276"/>
      <c r="C1778" s="169"/>
      <c r="D1778" s="169"/>
      <c r="E1778" s="277"/>
    </row>
    <row r="1779" customFormat="false" ht="15.75" hidden="false" customHeight="false" outlineLevel="0" collapsed="false">
      <c r="A1779" s="278"/>
      <c r="B1779" s="276"/>
      <c r="C1779" s="169"/>
      <c r="D1779" s="169"/>
      <c r="E1779" s="277"/>
    </row>
    <row r="1780" customFormat="false" ht="15.75" hidden="false" customHeight="false" outlineLevel="0" collapsed="false">
      <c r="A1780" s="278"/>
      <c r="B1780" s="276"/>
      <c r="C1780" s="169"/>
      <c r="D1780" s="169"/>
      <c r="E1780" s="277"/>
    </row>
    <row r="1781" customFormat="false" ht="15.75" hidden="false" customHeight="false" outlineLevel="0" collapsed="false">
      <c r="A1781" s="278"/>
      <c r="B1781" s="276"/>
      <c r="C1781" s="169"/>
      <c r="D1781" s="169"/>
      <c r="E1781" s="277"/>
    </row>
    <row r="1782" customFormat="false" ht="15.75" hidden="false" customHeight="false" outlineLevel="0" collapsed="false">
      <c r="A1782" s="278"/>
      <c r="B1782" s="276"/>
      <c r="C1782" s="169"/>
      <c r="D1782" s="169"/>
      <c r="E1782" s="277"/>
    </row>
    <row r="1783" customFormat="false" ht="15.75" hidden="false" customHeight="false" outlineLevel="0" collapsed="false">
      <c r="A1783" s="278"/>
      <c r="B1783" s="276"/>
      <c r="C1783" s="169"/>
      <c r="D1783" s="169"/>
      <c r="E1783" s="277"/>
    </row>
    <row r="1784" customFormat="false" ht="15.75" hidden="false" customHeight="false" outlineLevel="0" collapsed="false">
      <c r="A1784" s="278"/>
      <c r="B1784" s="276"/>
      <c r="C1784" s="169"/>
      <c r="D1784" s="169"/>
      <c r="E1784" s="277"/>
    </row>
    <row r="1785" customFormat="false" ht="15.75" hidden="false" customHeight="false" outlineLevel="0" collapsed="false">
      <c r="A1785" s="278"/>
      <c r="B1785" s="276"/>
      <c r="C1785" s="169"/>
      <c r="D1785" s="169"/>
      <c r="E1785" s="277"/>
    </row>
    <row r="1786" customFormat="false" ht="15.75" hidden="false" customHeight="false" outlineLevel="0" collapsed="false">
      <c r="A1786" s="278"/>
      <c r="B1786" s="276"/>
      <c r="C1786" s="169"/>
      <c r="D1786" s="169"/>
      <c r="E1786" s="277"/>
    </row>
    <row r="1787" customFormat="false" ht="15.75" hidden="false" customHeight="false" outlineLevel="0" collapsed="false">
      <c r="A1787" s="278"/>
      <c r="B1787" s="276"/>
      <c r="C1787" s="169"/>
      <c r="D1787" s="169"/>
      <c r="E1787" s="277"/>
    </row>
    <row r="1788" customFormat="false" ht="15.75" hidden="false" customHeight="false" outlineLevel="0" collapsed="false">
      <c r="A1788" s="278"/>
      <c r="B1788" s="276"/>
      <c r="C1788" s="169"/>
      <c r="D1788" s="169"/>
      <c r="E1788" s="277"/>
    </row>
    <row r="1789" customFormat="false" ht="15.75" hidden="false" customHeight="false" outlineLevel="0" collapsed="false">
      <c r="A1789" s="278"/>
      <c r="B1789" s="276"/>
      <c r="C1789" s="169"/>
      <c r="D1789" s="169"/>
      <c r="E1789" s="277"/>
    </row>
    <row r="1790" customFormat="false" ht="15.75" hidden="false" customHeight="false" outlineLevel="0" collapsed="false">
      <c r="A1790" s="278"/>
      <c r="B1790" s="276"/>
      <c r="C1790" s="169"/>
      <c r="D1790" s="169"/>
      <c r="E1790" s="277"/>
    </row>
    <row r="1791" customFormat="false" ht="15.75" hidden="false" customHeight="false" outlineLevel="0" collapsed="false">
      <c r="A1791" s="278"/>
      <c r="B1791" s="276"/>
      <c r="C1791" s="169"/>
      <c r="D1791" s="169"/>
      <c r="E1791" s="277"/>
    </row>
    <row r="1792" customFormat="false" ht="15.75" hidden="false" customHeight="false" outlineLevel="0" collapsed="false">
      <c r="A1792" s="278"/>
      <c r="B1792" s="276"/>
      <c r="C1792" s="169"/>
      <c r="D1792" s="169"/>
      <c r="E1792" s="277"/>
    </row>
    <row r="1793" customFormat="false" ht="15.75" hidden="false" customHeight="false" outlineLevel="0" collapsed="false">
      <c r="A1793" s="278"/>
      <c r="B1793" s="276"/>
      <c r="C1793" s="169"/>
      <c r="D1793" s="169"/>
      <c r="E1793" s="277"/>
    </row>
    <row r="1794" customFormat="false" ht="15.75" hidden="false" customHeight="false" outlineLevel="0" collapsed="false">
      <c r="A1794" s="278"/>
      <c r="B1794" s="276"/>
      <c r="C1794" s="169"/>
      <c r="D1794" s="169"/>
      <c r="E1794" s="277"/>
    </row>
    <row r="1795" customFormat="false" ht="15.75" hidden="false" customHeight="false" outlineLevel="0" collapsed="false">
      <c r="A1795" s="278"/>
      <c r="B1795" s="276"/>
      <c r="C1795" s="169"/>
      <c r="D1795" s="169"/>
      <c r="E1795" s="277"/>
    </row>
    <row r="1796" customFormat="false" ht="15.75" hidden="false" customHeight="false" outlineLevel="0" collapsed="false">
      <c r="A1796" s="278"/>
      <c r="B1796" s="276"/>
      <c r="C1796" s="169"/>
      <c r="D1796" s="169"/>
      <c r="E1796" s="277"/>
    </row>
    <row r="1797" customFormat="false" ht="15.75" hidden="false" customHeight="false" outlineLevel="0" collapsed="false">
      <c r="A1797" s="278"/>
      <c r="B1797" s="276"/>
      <c r="C1797" s="169"/>
      <c r="D1797" s="169"/>
      <c r="E1797" s="277"/>
    </row>
    <row r="1798" customFormat="false" ht="15.75" hidden="false" customHeight="false" outlineLevel="0" collapsed="false">
      <c r="A1798" s="278"/>
      <c r="B1798" s="276"/>
      <c r="C1798" s="169"/>
      <c r="D1798" s="169"/>
      <c r="E1798" s="277"/>
    </row>
    <row r="1799" customFormat="false" ht="15.75" hidden="false" customHeight="false" outlineLevel="0" collapsed="false">
      <c r="A1799" s="278"/>
      <c r="B1799" s="276"/>
      <c r="C1799" s="169"/>
      <c r="D1799" s="169"/>
      <c r="E1799" s="277"/>
    </row>
    <row r="1800" customFormat="false" ht="15.75" hidden="false" customHeight="false" outlineLevel="0" collapsed="false">
      <c r="A1800" s="278"/>
      <c r="B1800" s="276"/>
      <c r="C1800" s="169"/>
      <c r="D1800" s="169"/>
      <c r="E1800" s="277"/>
    </row>
    <row r="1801" customFormat="false" ht="15.75" hidden="false" customHeight="false" outlineLevel="0" collapsed="false">
      <c r="A1801" s="278"/>
      <c r="B1801" s="276"/>
      <c r="C1801" s="169"/>
      <c r="D1801" s="169"/>
      <c r="E1801" s="277"/>
    </row>
    <row r="1802" customFormat="false" ht="15.75" hidden="false" customHeight="false" outlineLevel="0" collapsed="false">
      <c r="A1802" s="278"/>
      <c r="B1802" s="276"/>
      <c r="C1802" s="169"/>
      <c r="D1802" s="169"/>
      <c r="E1802" s="277"/>
    </row>
    <row r="1803" customFormat="false" ht="15.75" hidden="false" customHeight="false" outlineLevel="0" collapsed="false">
      <c r="A1803" s="278"/>
      <c r="B1803" s="276"/>
      <c r="C1803" s="169"/>
      <c r="D1803" s="169"/>
      <c r="E1803" s="277"/>
    </row>
    <row r="1804" customFormat="false" ht="15.75" hidden="false" customHeight="false" outlineLevel="0" collapsed="false">
      <c r="A1804" s="278"/>
      <c r="B1804" s="276"/>
      <c r="C1804" s="169"/>
      <c r="D1804" s="169"/>
      <c r="E1804" s="277"/>
    </row>
    <row r="1805" customFormat="false" ht="15.75" hidden="false" customHeight="false" outlineLevel="0" collapsed="false">
      <c r="A1805" s="278"/>
      <c r="B1805" s="276"/>
      <c r="C1805" s="169"/>
      <c r="D1805" s="169"/>
      <c r="E1805" s="277"/>
    </row>
    <row r="1806" customFormat="false" ht="15.75" hidden="false" customHeight="false" outlineLevel="0" collapsed="false">
      <c r="A1806" s="278"/>
      <c r="B1806" s="276"/>
      <c r="C1806" s="169"/>
      <c r="D1806" s="169"/>
      <c r="E1806" s="277"/>
    </row>
    <row r="1807" customFormat="false" ht="15.75" hidden="false" customHeight="false" outlineLevel="0" collapsed="false">
      <c r="A1807" s="278"/>
      <c r="B1807" s="276"/>
      <c r="C1807" s="169"/>
      <c r="D1807" s="169"/>
      <c r="E1807" s="277"/>
    </row>
    <row r="1808" customFormat="false" ht="15.75" hidden="false" customHeight="false" outlineLevel="0" collapsed="false">
      <c r="A1808" s="278"/>
      <c r="B1808" s="276"/>
      <c r="C1808" s="169"/>
      <c r="D1808" s="169"/>
      <c r="E1808" s="277"/>
    </row>
    <row r="1809" customFormat="false" ht="15.75" hidden="false" customHeight="false" outlineLevel="0" collapsed="false">
      <c r="A1809" s="278"/>
      <c r="B1809" s="276"/>
      <c r="C1809" s="169"/>
      <c r="D1809" s="169"/>
      <c r="E1809" s="277"/>
    </row>
    <row r="1810" customFormat="false" ht="15.75" hidden="false" customHeight="false" outlineLevel="0" collapsed="false">
      <c r="A1810" s="278"/>
      <c r="B1810" s="276"/>
      <c r="C1810" s="169"/>
      <c r="D1810" s="169"/>
      <c r="E1810" s="277"/>
    </row>
    <row r="1811" customFormat="false" ht="15.75" hidden="false" customHeight="false" outlineLevel="0" collapsed="false">
      <c r="A1811" s="278"/>
      <c r="B1811" s="276"/>
      <c r="C1811" s="169"/>
      <c r="D1811" s="169"/>
      <c r="E1811" s="277"/>
    </row>
    <row r="1812" customFormat="false" ht="15.75" hidden="false" customHeight="false" outlineLevel="0" collapsed="false">
      <c r="A1812" s="278"/>
      <c r="B1812" s="276"/>
      <c r="C1812" s="169"/>
      <c r="D1812" s="169"/>
      <c r="E1812" s="277"/>
    </row>
    <row r="1813" customFormat="false" ht="15.75" hidden="false" customHeight="false" outlineLevel="0" collapsed="false">
      <c r="A1813" s="278"/>
      <c r="B1813" s="276"/>
      <c r="C1813" s="169"/>
      <c r="D1813" s="169"/>
      <c r="E1813" s="277"/>
    </row>
    <row r="1814" customFormat="false" ht="15.75" hidden="false" customHeight="false" outlineLevel="0" collapsed="false">
      <c r="A1814" s="278"/>
      <c r="B1814" s="276"/>
      <c r="C1814" s="169"/>
      <c r="D1814" s="169"/>
      <c r="E1814" s="277"/>
    </row>
    <row r="1815" customFormat="false" ht="15.75" hidden="false" customHeight="false" outlineLevel="0" collapsed="false">
      <c r="A1815" s="278"/>
      <c r="B1815" s="276"/>
      <c r="C1815" s="169"/>
      <c r="D1815" s="169"/>
      <c r="E1815" s="277"/>
    </row>
    <row r="1816" customFormat="false" ht="15.75" hidden="false" customHeight="false" outlineLevel="0" collapsed="false">
      <c r="A1816" s="278"/>
      <c r="B1816" s="276"/>
      <c r="C1816" s="169"/>
      <c r="D1816" s="169"/>
      <c r="E1816" s="277"/>
    </row>
    <row r="1817" customFormat="false" ht="15.75" hidden="false" customHeight="false" outlineLevel="0" collapsed="false">
      <c r="A1817" s="278"/>
      <c r="B1817" s="276"/>
      <c r="C1817" s="169"/>
      <c r="D1817" s="169"/>
      <c r="E1817" s="277"/>
    </row>
    <row r="1818" customFormat="false" ht="15.75" hidden="false" customHeight="false" outlineLevel="0" collapsed="false">
      <c r="A1818" s="278"/>
      <c r="B1818" s="276"/>
      <c r="C1818" s="169"/>
      <c r="D1818" s="169"/>
      <c r="E1818" s="277"/>
    </row>
    <row r="1819" customFormat="false" ht="15.75" hidden="false" customHeight="false" outlineLevel="0" collapsed="false">
      <c r="A1819" s="278"/>
      <c r="B1819" s="276"/>
      <c r="C1819" s="169"/>
      <c r="D1819" s="169"/>
      <c r="E1819" s="277"/>
    </row>
    <row r="1820" customFormat="false" ht="15.75" hidden="false" customHeight="false" outlineLevel="0" collapsed="false">
      <c r="A1820" s="278"/>
      <c r="B1820" s="276"/>
      <c r="C1820" s="169"/>
      <c r="D1820" s="169"/>
      <c r="E1820" s="277"/>
    </row>
    <row r="1821" customFormat="false" ht="15.75" hidden="false" customHeight="false" outlineLevel="0" collapsed="false">
      <c r="A1821" s="278"/>
      <c r="B1821" s="276"/>
      <c r="C1821" s="169"/>
      <c r="D1821" s="169"/>
      <c r="E1821" s="277"/>
    </row>
    <row r="1822" customFormat="false" ht="15.75" hidden="false" customHeight="false" outlineLevel="0" collapsed="false">
      <c r="A1822" s="278"/>
      <c r="B1822" s="276"/>
      <c r="C1822" s="169"/>
      <c r="D1822" s="169"/>
      <c r="E1822" s="277"/>
    </row>
    <row r="1823" customFormat="false" ht="15.75" hidden="false" customHeight="false" outlineLevel="0" collapsed="false">
      <c r="A1823" s="278"/>
      <c r="B1823" s="276"/>
      <c r="C1823" s="169"/>
      <c r="D1823" s="169"/>
      <c r="E1823" s="277"/>
    </row>
    <row r="1824" customFormat="false" ht="15.75" hidden="false" customHeight="false" outlineLevel="0" collapsed="false">
      <c r="A1824" s="278"/>
      <c r="B1824" s="276"/>
      <c r="C1824" s="169"/>
      <c r="D1824" s="169"/>
      <c r="E1824" s="277"/>
    </row>
    <row r="1825" customFormat="false" ht="15.75" hidden="false" customHeight="false" outlineLevel="0" collapsed="false">
      <c r="A1825" s="278"/>
      <c r="B1825" s="276"/>
      <c r="C1825" s="169"/>
      <c r="D1825" s="169"/>
      <c r="E1825" s="277"/>
    </row>
    <row r="1826" customFormat="false" ht="15.75" hidden="false" customHeight="false" outlineLevel="0" collapsed="false">
      <c r="A1826" s="278"/>
      <c r="B1826" s="276"/>
      <c r="C1826" s="169"/>
      <c r="D1826" s="169"/>
      <c r="E1826" s="277"/>
    </row>
    <row r="1827" customFormat="false" ht="15.75" hidden="false" customHeight="false" outlineLevel="0" collapsed="false">
      <c r="A1827" s="278"/>
      <c r="B1827" s="276"/>
      <c r="C1827" s="169"/>
      <c r="D1827" s="169"/>
      <c r="E1827" s="277"/>
    </row>
    <row r="1828" customFormat="false" ht="15.75" hidden="false" customHeight="false" outlineLevel="0" collapsed="false">
      <c r="A1828" s="278"/>
      <c r="B1828" s="276"/>
      <c r="C1828" s="169"/>
      <c r="D1828" s="169"/>
      <c r="E1828" s="277"/>
    </row>
    <row r="1829" customFormat="false" ht="15.75" hidden="false" customHeight="false" outlineLevel="0" collapsed="false">
      <c r="A1829" s="278"/>
      <c r="B1829" s="276"/>
      <c r="C1829" s="169"/>
      <c r="D1829" s="169"/>
      <c r="E1829" s="277"/>
    </row>
    <row r="1830" customFormat="false" ht="15.75" hidden="false" customHeight="false" outlineLevel="0" collapsed="false">
      <c r="A1830" s="278"/>
      <c r="B1830" s="276"/>
      <c r="C1830" s="169"/>
      <c r="D1830" s="169"/>
      <c r="E1830" s="277"/>
    </row>
    <row r="1831" customFormat="false" ht="15.75" hidden="false" customHeight="false" outlineLevel="0" collapsed="false">
      <c r="A1831" s="278"/>
      <c r="B1831" s="276"/>
      <c r="C1831" s="169"/>
      <c r="D1831" s="169"/>
      <c r="E1831" s="277"/>
    </row>
    <row r="1832" customFormat="false" ht="15.75" hidden="false" customHeight="false" outlineLevel="0" collapsed="false">
      <c r="A1832" s="278"/>
      <c r="B1832" s="276"/>
      <c r="C1832" s="169"/>
      <c r="D1832" s="169"/>
      <c r="E1832" s="277"/>
    </row>
    <row r="1833" customFormat="false" ht="15.75" hidden="false" customHeight="false" outlineLevel="0" collapsed="false">
      <c r="A1833" s="278"/>
      <c r="B1833" s="276"/>
      <c r="C1833" s="169"/>
      <c r="D1833" s="169"/>
      <c r="E1833" s="277"/>
    </row>
    <row r="1834" customFormat="false" ht="15.75" hidden="false" customHeight="false" outlineLevel="0" collapsed="false">
      <c r="A1834" s="278"/>
      <c r="B1834" s="276"/>
      <c r="C1834" s="169"/>
      <c r="D1834" s="169"/>
      <c r="E1834" s="277"/>
    </row>
    <row r="1835" customFormat="false" ht="15.75" hidden="false" customHeight="false" outlineLevel="0" collapsed="false">
      <c r="A1835" s="278"/>
      <c r="B1835" s="276"/>
      <c r="C1835" s="169"/>
      <c r="D1835" s="169"/>
      <c r="E1835" s="277"/>
    </row>
    <row r="1836" customFormat="false" ht="15.75" hidden="false" customHeight="false" outlineLevel="0" collapsed="false">
      <c r="A1836" s="278"/>
      <c r="B1836" s="276"/>
      <c r="C1836" s="169"/>
      <c r="D1836" s="169"/>
      <c r="E1836" s="277"/>
    </row>
    <row r="1837" customFormat="false" ht="15.75" hidden="false" customHeight="false" outlineLevel="0" collapsed="false">
      <c r="A1837" s="278"/>
      <c r="B1837" s="276"/>
      <c r="C1837" s="169"/>
      <c r="D1837" s="169"/>
      <c r="E1837" s="277"/>
    </row>
    <row r="1838" customFormat="false" ht="15.75" hidden="false" customHeight="false" outlineLevel="0" collapsed="false">
      <c r="A1838" s="278"/>
      <c r="B1838" s="276"/>
      <c r="C1838" s="169"/>
      <c r="D1838" s="169"/>
      <c r="E1838" s="277"/>
    </row>
    <row r="1839" customFormat="false" ht="15.75" hidden="false" customHeight="false" outlineLevel="0" collapsed="false">
      <c r="A1839" s="278"/>
      <c r="B1839" s="276"/>
      <c r="C1839" s="169"/>
      <c r="D1839" s="169"/>
      <c r="E1839" s="277"/>
    </row>
    <row r="1840" customFormat="false" ht="15.75" hidden="false" customHeight="false" outlineLevel="0" collapsed="false">
      <c r="A1840" s="278"/>
      <c r="B1840" s="276"/>
      <c r="C1840" s="169"/>
      <c r="D1840" s="169"/>
      <c r="E1840" s="277"/>
    </row>
    <row r="1841" customFormat="false" ht="15.75" hidden="false" customHeight="false" outlineLevel="0" collapsed="false">
      <c r="A1841" s="278"/>
      <c r="B1841" s="276"/>
      <c r="C1841" s="169"/>
      <c r="D1841" s="169"/>
      <c r="E1841" s="277"/>
    </row>
    <row r="1842" customFormat="false" ht="15.75" hidden="false" customHeight="false" outlineLevel="0" collapsed="false">
      <c r="A1842" s="278"/>
      <c r="B1842" s="276"/>
      <c r="C1842" s="169"/>
      <c r="D1842" s="169"/>
      <c r="E1842" s="277"/>
    </row>
    <row r="1843" customFormat="false" ht="15.75" hidden="false" customHeight="false" outlineLevel="0" collapsed="false">
      <c r="A1843" s="278"/>
      <c r="B1843" s="276"/>
      <c r="C1843" s="169"/>
      <c r="D1843" s="169"/>
      <c r="E1843" s="277"/>
    </row>
    <row r="1844" customFormat="false" ht="15.75" hidden="false" customHeight="false" outlineLevel="0" collapsed="false">
      <c r="A1844" s="278"/>
      <c r="B1844" s="276"/>
      <c r="C1844" s="169"/>
      <c r="D1844" s="169"/>
      <c r="E1844" s="277"/>
    </row>
    <row r="1845" customFormat="false" ht="15.75" hidden="false" customHeight="false" outlineLevel="0" collapsed="false">
      <c r="A1845" s="278"/>
      <c r="B1845" s="276"/>
      <c r="C1845" s="169"/>
      <c r="D1845" s="169"/>
      <c r="E1845" s="277"/>
    </row>
    <row r="1846" customFormat="false" ht="15.75" hidden="false" customHeight="false" outlineLevel="0" collapsed="false">
      <c r="A1846" s="278"/>
      <c r="B1846" s="276"/>
      <c r="C1846" s="169"/>
      <c r="D1846" s="169"/>
      <c r="E1846" s="277"/>
    </row>
    <row r="1847" customFormat="false" ht="15.75" hidden="false" customHeight="false" outlineLevel="0" collapsed="false">
      <c r="A1847" s="278"/>
      <c r="B1847" s="276"/>
      <c r="C1847" s="169"/>
      <c r="D1847" s="169"/>
      <c r="E1847" s="277"/>
    </row>
    <row r="1848" customFormat="false" ht="15.75" hidden="false" customHeight="false" outlineLevel="0" collapsed="false">
      <c r="A1848" s="278"/>
      <c r="B1848" s="276"/>
      <c r="C1848" s="169"/>
      <c r="D1848" s="169"/>
      <c r="E1848" s="277"/>
    </row>
    <row r="1849" customFormat="false" ht="15.75" hidden="false" customHeight="false" outlineLevel="0" collapsed="false">
      <c r="A1849" s="278"/>
      <c r="B1849" s="276"/>
      <c r="C1849" s="169"/>
      <c r="D1849" s="169"/>
      <c r="E1849" s="277"/>
    </row>
    <row r="1850" customFormat="false" ht="15.75" hidden="false" customHeight="false" outlineLevel="0" collapsed="false">
      <c r="A1850" s="278"/>
      <c r="B1850" s="276"/>
      <c r="C1850" s="169"/>
      <c r="D1850" s="169"/>
      <c r="E1850" s="277"/>
    </row>
    <row r="1851" customFormat="false" ht="15.75" hidden="false" customHeight="false" outlineLevel="0" collapsed="false">
      <c r="A1851" s="278"/>
      <c r="B1851" s="276"/>
      <c r="C1851" s="169"/>
      <c r="D1851" s="169"/>
      <c r="E1851" s="277"/>
    </row>
    <row r="1852" customFormat="false" ht="15.75" hidden="false" customHeight="false" outlineLevel="0" collapsed="false">
      <c r="A1852" s="278"/>
      <c r="B1852" s="276"/>
      <c r="C1852" s="169"/>
      <c r="D1852" s="169"/>
      <c r="E1852" s="277"/>
    </row>
    <row r="1853" customFormat="false" ht="15.75" hidden="false" customHeight="false" outlineLevel="0" collapsed="false">
      <c r="A1853" s="278"/>
      <c r="B1853" s="276"/>
      <c r="C1853" s="169"/>
      <c r="D1853" s="169"/>
      <c r="E1853" s="277"/>
    </row>
    <row r="1854" customFormat="false" ht="15.75" hidden="false" customHeight="false" outlineLevel="0" collapsed="false">
      <c r="A1854" s="278"/>
      <c r="B1854" s="276"/>
      <c r="C1854" s="169"/>
      <c r="D1854" s="169"/>
      <c r="E1854" s="277"/>
    </row>
    <row r="1855" customFormat="false" ht="15.75" hidden="false" customHeight="false" outlineLevel="0" collapsed="false">
      <c r="A1855" s="278"/>
      <c r="B1855" s="276"/>
      <c r="C1855" s="169"/>
      <c r="D1855" s="169"/>
      <c r="E1855" s="277"/>
    </row>
    <row r="1856" customFormat="false" ht="15.75" hidden="false" customHeight="false" outlineLevel="0" collapsed="false">
      <c r="A1856" s="278"/>
      <c r="B1856" s="276"/>
      <c r="C1856" s="169"/>
      <c r="D1856" s="169"/>
      <c r="E1856" s="277"/>
    </row>
    <row r="1857" customFormat="false" ht="15.75" hidden="false" customHeight="false" outlineLevel="0" collapsed="false">
      <c r="A1857" s="278"/>
      <c r="B1857" s="276"/>
      <c r="C1857" s="169"/>
      <c r="D1857" s="169"/>
      <c r="E1857" s="277"/>
    </row>
    <row r="1858" customFormat="false" ht="15.75" hidden="false" customHeight="false" outlineLevel="0" collapsed="false">
      <c r="A1858" s="278"/>
      <c r="B1858" s="276"/>
      <c r="C1858" s="169"/>
      <c r="D1858" s="169"/>
      <c r="E1858" s="277"/>
    </row>
    <row r="1859" customFormat="false" ht="15.75" hidden="false" customHeight="false" outlineLevel="0" collapsed="false">
      <c r="A1859" s="278"/>
      <c r="B1859" s="276"/>
      <c r="C1859" s="169"/>
      <c r="D1859" s="169"/>
      <c r="E1859" s="277"/>
    </row>
    <row r="1860" customFormat="false" ht="15.75" hidden="false" customHeight="false" outlineLevel="0" collapsed="false">
      <c r="A1860" s="278"/>
      <c r="B1860" s="276"/>
      <c r="C1860" s="169"/>
      <c r="D1860" s="169"/>
      <c r="E1860" s="277"/>
    </row>
    <row r="1861" customFormat="false" ht="15.75" hidden="false" customHeight="false" outlineLevel="0" collapsed="false">
      <c r="A1861" s="278"/>
      <c r="B1861" s="276"/>
      <c r="C1861" s="169"/>
      <c r="D1861" s="169"/>
      <c r="E1861" s="277"/>
    </row>
    <row r="1862" customFormat="false" ht="15.75" hidden="false" customHeight="false" outlineLevel="0" collapsed="false">
      <c r="A1862" s="278"/>
      <c r="B1862" s="276"/>
      <c r="C1862" s="169"/>
      <c r="D1862" s="169"/>
      <c r="E1862" s="277"/>
    </row>
    <row r="1863" customFormat="false" ht="15.75" hidden="false" customHeight="false" outlineLevel="0" collapsed="false">
      <c r="A1863" s="278"/>
      <c r="B1863" s="276"/>
      <c r="C1863" s="169"/>
      <c r="D1863" s="169"/>
      <c r="E1863" s="277"/>
    </row>
    <row r="1864" customFormat="false" ht="15.75" hidden="false" customHeight="false" outlineLevel="0" collapsed="false">
      <c r="A1864" s="278"/>
      <c r="B1864" s="276"/>
      <c r="C1864" s="169"/>
      <c r="D1864" s="169"/>
      <c r="E1864" s="277"/>
    </row>
    <row r="1865" customFormat="false" ht="15.75" hidden="false" customHeight="false" outlineLevel="0" collapsed="false">
      <c r="A1865" s="278"/>
      <c r="B1865" s="276"/>
      <c r="C1865" s="169"/>
      <c r="D1865" s="169"/>
      <c r="E1865" s="277"/>
    </row>
    <row r="1866" customFormat="false" ht="15.75" hidden="false" customHeight="false" outlineLevel="0" collapsed="false">
      <c r="A1866" s="278"/>
      <c r="B1866" s="276"/>
      <c r="C1866" s="169"/>
      <c r="D1866" s="169"/>
      <c r="E1866" s="277"/>
    </row>
    <row r="1867" customFormat="false" ht="15.75" hidden="false" customHeight="false" outlineLevel="0" collapsed="false">
      <c r="A1867" s="278"/>
      <c r="B1867" s="276"/>
      <c r="C1867" s="169"/>
      <c r="D1867" s="169"/>
      <c r="E1867" s="277"/>
    </row>
    <row r="1868" customFormat="false" ht="15.75" hidden="false" customHeight="false" outlineLevel="0" collapsed="false">
      <c r="A1868" s="278"/>
      <c r="B1868" s="276"/>
      <c r="C1868" s="169"/>
      <c r="D1868" s="169"/>
      <c r="E1868" s="277"/>
    </row>
    <row r="1869" customFormat="false" ht="15.75" hidden="false" customHeight="false" outlineLevel="0" collapsed="false">
      <c r="A1869" s="278"/>
      <c r="B1869" s="276"/>
      <c r="C1869" s="169"/>
      <c r="D1869" s="169"/>
      <c r="E1869" s="277"/>
    </row>
    <row r="1870" customFormat="false" ht="15.75" hidden="false" customHeight="false" outlineLevel="0" collapsed="false">
      <c r="A1870" s="278"/>
      <c r="B1870" s="276"/>
      <c r="C1870" s="169"/>
      <c r="D1870" s="169"/>
      <c r="E1870" s="277"/>
    </row>
    <row r="1871" customFormat="false" ht="15.75" hidden="false" customHeight="false" outlineLevel="0" collapsed="false">
      <c r="A1871" s="278"/>
      <c r="B1871" s="276"/>
      <c r="C1871" s="169"/>
      <c r="D1871" s="169"/>
      <c r="E1871" s="277"/>
    </row>
    <row r="1872" customFormat="false" ht="15.75" hidden="false" customHeight="false" outlineLevel="0" collapsed="false">
      <c r="A1872" s="278"/>
      <c r="B1872" s="276"/>
      <c r="C1872" s="169"/>
      <c r="D1872" s="169"/>
      <c r="E1872" s="277"/>
    </row>
    <row r="1873" customFormat="false" ht="15.75" hidden="false" customHeight="false" outlineLevel="0" collapsed="false">
      <c r="A1873" s="278"/>
      <c r="B1873" s="276"/>
      <c r="C1873" s="169"/>
      <c r="D1873" s="169"/>
      <c r="E1873" s="277"/>
    </row>
    <row r="1874" customFormat="false" ht="15.75" hidden="false" customHeight="false" outlineLevel="0" collapsed="false">
      <c r="A1874" s="278"/>
      <c r="B1874" s="276"/>
      <c r="C1874" s="169"/>
      <c r="D1874" s="169"/>
      <c r="E1874" s="277"/>
    </row>
    <row r="1875" customFormat="false" ht="15.75" hidden="false" customHeight="false" outlineLevel="0" collapsed="false">
      <c r="A1875" s="278"/>
      <c r="B1875" s="276"/>
      <c r="C1875" s="169"/>
      <c r="D1875" s="169"/>
      <c r="E1875" s="277"/>
    </row>
    <row r="1876" customFormat="false" ht="15.75" hidden="false" customHeight="false" outlineLevel="0" collapsed="false">
      <c r="A1876" s="278"/>
      <c r="B1876" s="276"/>
      <c r="C1876" s="169"/>
      <c r="D1876" s="169"/>
      <c r="E1876" s="277"/>
    </row>
    <row r="1877" customFormat="false" ht="15.75" hidden="false" customHeight="false" outlineLevel="0" collapsed="false">
      <c r="A1877" s="278"/>
      <c r="B1877" s="276"/>
      <c r="C1877" s="169"/>
      <c r="D1877" s="169"/>
      <c r="E1877" s="277"/>
    </row>
    <row r="1878" customFormat="false" ht="15.75" hidden="false" customHeight="false" outlineLevel="0" collapsed="false">
      <c r="A1878" s="278"/>
      <c r="B1878" s="276"/>
      <c r="C1878" s="169"/>
      <c r="D1878" s="169"/>
      <c r="E1878" s="277"/>
    </row>
    <row r="1879" customFormat="false" ht="15.75" hidden="false" customHeight="false" outlineLevel="0" collapsed="false">
      <c r="A1879" s="278"/>
      <c r="B1879" s="276"/>
      <c r="C1879" s="169"/>
      <c r="D1879" s="169"/>
      <c r="E1879" s="277"/>
    </row>
    <row r="1880" customFormat="false" ht="15.75" hidden="false" customHeight="false" outlineLevel="0" collapsed="false">
      <c r="A1880" s="278"/>
      <c r="B1880" s="276"/>
      <c r="C1880" s="169"/>
      <c r="D1880" s="169"/>
      <c r="E1880" s="277"/>
    </row>
    <row r="1881" customFormat="false" ht="15.75" hidden="false" customHeight="false" outlineLevel="0" collapsed="false">
      <c r="A1881" s="278"/>
      <c r="B1881" s="276"/>
      <c r="C1881" s="169"/>
      <c r="D1881" s="169"/>
      <c r="E1881" s="277"/>
    </row>
    <row r="1882" customFormat="false" ht="15.75" hidden="false" customHeight="false" outlineLevel="0" collapsed="false">
      <c r="A1882" s="278"/>
      <c r="B1882" s="276"/>
      <c r="C1882" s="169"/>
      <c r="D1882" s="169"/>
      <c r="E1882" s="277"/>
    </row>
    <row r="1883" customFormat="false" ht="15.75" hidden="false" customHeight="false" outlineLevel="0" collapsed="false">
      <c r="A1883" s="278"/>
      <c r="B1883" s="276"/>
      <c r="C1883" s="169"/>
      <c r="D1883" s="169"/>
      <c r="E1883" s="277"/>
    </row>
    <row r="1884" customFormat="false" ht="15.75" hidden="false" customHeight="false" outlineLevel="0" collapsed="false">
      <c r="A1884" s="278"/>
      <c r="B1884" s="276"/>
      <c r="C1884" s="169"/>
      <c r="D1884" s="169"/>
      <c r="E1884" s="277"/>
    </row>
    <row r="1885" customFormat="false" ht="15.75" hidden="false" customHeight="false" outlineLevel="0" collapsed="false">
      <c r="A1885" s="278"/>
      <c r="B1885" s="276"/>
      <c r="C1885" s="169"/>
      <c r="D1885" s="169"/>
      <c r="E1885" s="277"/>
    </row>
    <row r="1886" customFormat="false" ht="15.75" hidden="false" customHeight="false" outlineLevel="0" collapsed="false">
      <c r="A1886" s="278"/>
      <c r="B1886" s="276"/>
      <c r="C1886" s="169"/>
      <c r="D1886" s="169"/>
      <c r="E1886" s="277"/>
    </row>
    <row r="1887" customFormat="false" ht="15.75" hidden="false" customHeight="false" outlineLevel="0" collapsed="false">
      <c r="A1887" s="278"/>
      <c r="B1887" s="276"/>
      <c r="C1887" s="169"/>
      <c r="D1887" s="169"/>
      <c r="E1887" s="277"/>
    </row>
    <row r="1888" customFormat="false" ht="15.75" hidden="false" customHeight="false" outlineLevel="0" collapsed="false">
      <c r="A1888" s="278"/>
      <c r="B1888" s="276"/>
      <c r="C1888" s="169"/>
      <c r="D1888" s="169"/>
      <c r="E1888" s="277"/>
    </row>
    <row r="1889" customFormat="false" ht="15.75" hidden="false" customHeight="false" outlineLevel="0" collapsed="false">
      <c r="A1889" s="278"/>
      <c r="B1889" s="276"/>
      <c r="C1889" s="169"/>
      <c r="D1889" s="169"/>
      <c r="E1889" s="277"/>
    </row>
    <row r="1890" customFormat="false" ht="15.75" hidden="false" customHeight="false" outlineLevel="0" collapsed="false">
      <c r="A1890" s="278"/>
      <c r="B1890" s="276"/>
      <c r="C1890" s="169"/>
      <c r="D1890" s="169"/>
      <c r="E1890" s="277"/>
    </row>
    <row r="1891" customFormat="false" ht="15.75" hidden="false" customHeight="false" outlineLevel="0" collapsed="false">
      <c r="A1891" s="278"/>
      <c r="B1891" s="276"/>
      <c r="C1891" s="169"/>
      <c r="D1891" s="169"/>
      <c r="E1891" s="277"/>
    </row>
    <row r="1892" customFormat="false" ht="15.75" hidden="false" customHeight="false" outlineLevel="0" collapsed="false">
      <c r="A1892" s="278"/>
      <c r="B1892" s="276"/>
      <c r="C1892" s="169"/>
      <c r="D1892" s="169"/>
      <c r="E1892" s="277"/>
    </row>
    <row r="1893" customFormat="false" ht="15.75" hidden="false" customHeight="false" outlineLevel="0" collapsed="false">
      <c r="A1893" s="278"/>
      <c r="B1893" s="276"/>
      <c r="C1893" s="169"/>
      <c r="D1893" s="169"/>
      <c r="E1893" s="277"/>
    </row>
    <row r="1894" customFormat="false" ht="15.75" hidden="false" customHeight="false" outlineLevel="0" collapsed="false">
      <c r="A1894" s="278"/>
      <c r="B1894" s="276"/>
      <c r="C1894" s="169"/>
      <c r="D1894" s="169"/>
      <c r="E1894" s="277"/>
    </row>
    <row r="1895" customFormat="false" ht="15.75" hidden="false" customHeight="false" outlineLevel="0" collapsed="false">
      <c r="A1895" s="278"/>
      <c r="B1895" s="276"/>
      <c r="C1895" s="169"/>
      <c r="D1895" s="169"/>
      <c r="E1895" s="277"/>
    </row>
    <row r="1896" customFormat="false" ht="15.75" hidden="false" customHeight="false" outlineLevel="0" collapsed="false">
      <c r="A1896" s="278"/>
      <c r="B1896" s="276"/>
      <c r="C1896" s="169"/>
      <c r="D1896" s="169"/>
      <c r="E1896" s="277"/>
    </row>
    <row r="1897" customFormat="false" ht="15.75" hidden="false" customHeight="false" outlineLevel="0" collapsed="false">
      <c r="A1897" s="278"/>
      <c r="B1897" s="276"/>
      <c r="C1897" s="169"/>
      <c r="D1897" s="169"/>
      <c r="E1897" s="277"/>
    </row>
    <row r="1898" customFormat="false" ht="15.75" hidden="false" customHeight="false" outlineLevel="0" collapsed="false">
      <c r="A1898" s="278"/>
      <c r="B1898" s="276"/>
      <c r="C1898" s="169"/>
      <c r="D1898" s="169"/>
      <c r="E1898" s="277"/>
    </row>
    <row r="1899" customFormat="false" ht="15.75" hidden="false" customHeight="false" outlineLevel="0" collapsed="false">
      <c r="A1899" s="278"/>
      <c r="B1899" s="276"/>
      <c r="C1899" s="169"/>
      <c r="D1899" s="169"/>
      <c r="E1899" s="277"/>
    </row>
    <row r="1900" customFormat="false" ht="15.75" hidden="false" customHeight="false" outlineLevel="0" collapsed="false">
      <c r="A1900" s="278"/>
      <c r="B1900" s="276"/>
      <c r="C1900" s="169"/>
      <c r="D1900" s="169"/>
      <c r="E1900" s="277"/>
    </row>
    <row r="1901" customFormat="false" ht="15.75" hidden="false" customHeight="false" outlineLevel="0" collapsed="false">
      <c r="A1901" s="278"/>
      <c r="B1901" s="276"/>
      <c r="C1901" s="169"/>
      <c r="D1901" s="169"/>
      <c r="E1901" s="277"/>
    </row>
    <row r="1902" customFormat="false" ht="15.75" hidden="false" customHeight="false" outlineLevel="0" collapsed="false">
      <c r="A1902" s="278"/>
      <c r="B1902" s="276"/>
      <c r="C1902" s="169"/>
      <c r="D1902" s="169"/>
      <c r="E1902" s="277"/>
    </row>
    <row r="1903" customFormat="false" ht="15.75" hidden="false" customHeight="false" outlineLevel="0" collapsed="false">
      <c r="A1903" s="278"/>
      <c r="B1903" s="276"/>
      <c r="C1903" s="169"/>
      <c r="D1903" s="169"/>
      <c r="E1903" s="277"/>
    </row>
    <row r="1904" customFormat="false" ht="15.75" hidden="false" customHeight="false" outlineLevel="0" collapsed="false">
      <c r="A1904" s="278"/>
      <c r="B1904" s="276"/>
      <c r="C1904" s="169"/>
      <c r="D1904" s="169"/>
      <c r="E1904" s="277"/>
    </row>
    <row r="1905" customFormat="false" ht="15.75" hidden="false" customHeight="false" outlineLevel="0" collapsed="false">
      <c r="A1905" s="278"/>
      <c r="B1905" s="276"/>
      <c r="C1905" s="169"/>
      <c r="D1905" s="169"/>
      <c r="E1905" s="277"/>
    </row>
    <row r="1906" customFormat="false" ht="15.75" hidden="false" customHeight="false" outlineLevel="0" collapsed="false">
      <c r="A1906" s="278"/>
      <c r="B1906" s="276"/>
      <c r="C1906" s="169"/>
      <c r="D1906" s="169"/>
      <c r="E1906" s="277"/>
    </row>
    <row r="1907" customFormat="false" ht="15.75" hidden="false" customHeight="false" outlineLevel="0" collapsed="false">
      <c r="A1907" s="278"/>
      <c r="B1907" s="276"/>
      <c r="C1907" s="169"/>
      <c r="D1907" s="169"/>
      <c r="E1907" s="277"/>
    </row>
    <row r="1908" customFormat="false" ht="15.75" hidden="false" customHeight="false" outlineLevel="0" collapsed="false">
      <c r="A1908" s="278"/>
      <c r="B1908" s="276"/>
      <c r="C1908" s="169"/>
      <c r="D1908" s="169"/>
      <c r="E1908" s="277"/>
    </row>
    <row r="1909" customFormat="false" ht="15.75" hidden="false" customHeight="false" outlineLevel="0" collapsed="false">
      <c r="A1909" s="278"/>
      <c r="B1909" s="276"/>
      <c r="C1909" s="169"/>
      <c r="D1909" s="169"/>
      <c r="E1909" s="277"/>
    </row>
    <row r="1910" customFormat="false" ht="15.75" hidden="false" customHeight="false" outlineLevel="0" collapsed="false">
      <c r="A1910" s="278"/>
      <c r="B1910" s="276"/>
      <c r="C1910" s="169"/>
      <c r="D1910" s="169"/>
      <c r="E1910" s="277"/>
    </row>
    <row r="1911" customFormat="false" ht="15.75" hidden="false" customHeight="false" outlineLevel="0" collapsed="false">
      <c r="A1911" s="278"/>
      <c r="B1911" s="276"/>
      <c r="C1911" s="169"/>
      <c r="D1911" s="169"/>
      <c r="E1911" s="277"/>
    </row>
    <row r="1912" customFormat="false" ht="15.75" hidden="false" customHeight="false" outlineLevel="0" collapsed="false">
      <c r="A1912" s="278"/>
      <c r="B1912" s="276"/>
      <c r="C1912" s="169"/>
      <c r="D1912" s="169"/>
      <c r="E1912" s="277"/>
    </row>
    <row r="1913" customFormat="false" ht="15.75" hidden="false" customHeight="false" outlineLevel="0" collapsed="false">
      <c r="A1913" s="278"/>
      <c r="B1913" s="276"/>
      <c r="C1913" s="169"/>
      <c r="D1913" s="169"/>
      <c r="E1913" s="277"/>
    </row>
    <row r="1914" customFormat="false" ht="15.75" hidden="false" customHeight="false" outlineLevel="0" collapsed="false">
      <c r="A1914" s="278"/>
      <c r="B1914" s="276"/>
      <c r="C1914" s="169"/>
      <c r="D1914" s="169"/>
      <c r="E1914" s="277"/>
    </row>
    <row r="1915" customFormat="false" ht="15.75" hidden="false" customHeight="false" outlineLevel="0" collapsed="false">
      <c r="A1915" s="278"/>
      <c r="B1915" s="276"/>
      <c r="C1915" s="169"/>
      <c r="D1915" s="169"/>
      <c r="E1915" s="277"/>
    </row>
    <row r="1916" customFormat="false" ht="15.75" hidden="false" customHeight="false" outlineLevel="0" collapsed="false">
      <c r="A1916" s="278"/>
      <c r="B1916" s="276"/>
      <c r="C1916" s="169"/>
      <c r="D1916" s="169"/>
      <c r="E1916" s="277"/>
    </row>
    <row r="1917" customFormat="false" ht="15.75" hidden="false" customHeight="false" outlineLevel="0" collapsed="false">
      <c r="A1917" s="278"/>
      <c r="B1917" s="276"/>
      <c r="C1917" s="169"/>
      <c r="D1917" s="169"/>
      <c r="E1917" s="277"/>
    </row>
    <row r="1918" customFormat="false" ht="15.75" hidden="false" customHeight="false" outlineLevel="0" collapsed="false">
      <c r="A1918" s="278"/>
      <c r="B1918" s="276"/>
      <c r="C1918" s="169"/>
      <c r="D1918" s="169"/>
      <c r="E1918" s="277"/>
    </row>
    <row r="1919" customFormat="false" ht="15.75" hidden="false" customHeight="false" outlineLevel="0" collapsed="false">
      <c r="A1919" s="278"/>
      <c r="B1919" s="276"/>
      <c r="C1919" s="169"/>
      <c r="D1919" s="169"/>
      <c r="E1919" s="277"/>
    </row>
    <row r="1920" customFormat="false" ht="15.75" hidden="false" customHeight="false" outlineLevel="0" collapsed="false">
      <c r="A1920" s="278"/>
      <c r="B1920" s="276"/>
      <c r="C1920" s="169"/>
      <c r="D1920" s="169"/>
      <c r="E1920" s="277"/>
    </row>
    <row r="1921" customFormat="false" ht="15.75" hidden="false" customHeight="false" outlineLevel="0" collapsed="false">
      <c r="A1921" s="278"/>
      <c r="B1921" s="276"/>
      <c r="C1921" s="169"/>
      <c r="D1921" s="169"/>
      <c r="E1921" s="277"/>
    </row>
    <row r="1922" customFormat="false" ht="15.75" hidden="false" customHeight="false" outlineLevel="0" collapsed="false">
      <c r="A1922" s="278"/>
      <c r="B1922" s="276"/>
      <c r="C1922" s="169"/>
      <c r="D1922" s="169"/>
      <c r="E1922" s="277"/>
    </row>
    <row r="1923" customFormat="false" ht="15.75" hidden="false" customHeight="false" outlineLevel="0" collapsed="false">
      <c r="A1923" s="278"/>
      <c r="B1923" s="276"/>
      <c r="C1923" s="169"/>
      <c r="D1923" s="169"/>
      <c r="E1923" s="277"/>
    </row>
    <row r="1924" customFormat="false" ht="15.75" hidden="false" customHeight="false" outlineLevel="0" collapsed="false">
      <c r="A1924" s="278"/>
      <c r="B1924" s="276"/>
      <c r="C1924" s="169"/>
      <c r="D1924" s="169"/>
      <c r="E1924" s="277"/>
    </row>
    <row r="1925" customFormat="false" ht="15.75" hidden="false" customHeight="false" outlineLevel="0" collapsed="false">
      <c r="A1925" s="278"/>
      <c r="B1925" s="276"/>
      <c r="C1925" s="169"/>
      <c r="D1925" s="169"/>
      <c r="E1925" s="277"/>
    </row>
    <row r="1926" customFormat="false" ht="15.75" hidden="false" customHeight="false" outlineLevel="0" collapsed="false">
      <c r="A1926" s="278"/>
      <c r="B1926" s="276"/>
      <c r="C1926" s="169"/>
      <c r="D1926" s="169"/>
      <c r="E1926" s="277"/>
    </row>
    <row r="1927" customFormat="false" ht="15.75" hidden="false" customHeight="false" outlineLevel="0" collapsed="false">
      <c r="A1927" s="278"/>
      <c r="B1927" s="276"/>
      <c r="C1927" s="169"/>
      <c r="D1927" s="169"/>
      <c r="E1927" s="277"/>
    </row>
    <row r="1928" customFormat="false" ht="15.75" hidden="false" customHeight="false" outlineLevel="0" collapsed="false">
      <c r="A1928" s="278"/>
      <c r="B1928" s="276"/>
      <c r="C1928" s="169"/>
      <c r="D1928" s="169"/>
      <c r="E1928" s="277"/>
    </row>
    <row r="1929" customFormat="false" ht="15.75" hidden="false" customHeight="false" outlineLevel="0" collapsed="false">
      <c r="A1929" s="278"/>
      <c r="B1929" s="276"/>
      <c r="C1929" s="169"/>
      <c r="D1929" s="169"/>
      <c r="E1929" s="277"/>
    </row>
    <row r="1930" customFormat="false" ht="15.75" hidden="false" customHeight="false" outlineLevel="0" collapsed="false">
      <c r="A1930" s="278"/>
      <c r="B1930" s="276"/>
      <c r="C1930" s="169"/>
      <c r="D1930" s="169"/>
      <c r="E1930" s="277"/>
    </row>
    <row r="1931" customFormat="false" ht="15.75" hidden="false" customHeight="false" outlineLevel="0" collapsed="false">
      <c r="A1931" s="278"/>
      <c r="B1931" s="276"/>
      <c r="C1931" s="169"/>
      <c r="D1931" s="169"/>
      <c r="E1931" s="277"/>
    </row>
    <row r="1932" customFormat="false" ht="15.75" hidden="false" customHeight="false" outlineLevel="0" collapsed="false">
      <c r="A1932" s="278"/>
      <c r="B1932" s="276"/>
      <c r="C1932" s="169"/>
      <c r="D1932" s="169"/>
      <c r="E1932" s="277"/>
    </row>
    <row r="1933" customFormat="false" ht="15.75" hidden="false" customHeight="false" outlineLevel="0" collapsed="false">
      <c r="A1933" s="278"/>
      <c r="B1933" s="276"/>
      <c r="C1933" s="169"/>
      <c r="D1933" s="169"/>
      <c r="E1933" s="277"/>
    </row>
    <row r="1934" customFormat="false" ht="15.75" hidden="false" customHeight="false" outlineLevel="0" collapsed="false">
      <c r="A1934" s="278"/>
      <c r="B1934" s="276"/>
      <c r="C1934" s="169"/>
      <c r="D1934" s="169"/>
      <c r="E1934" s="277"/>
    </row>
    <row r="1935" customFormat="false" ht="15.75" hidden="false" customHeight="false" outlineLevel="0" collapsed="false">
      <c r="A1935" s="278"/>
      <c r="B1935" s="276"/>
      <c r="C1935" s="169"/>
      <c r="D1935" s="169"/>
      <c r="E1935" s="277"/>
    </row>
    <row r="1936" customFormat="false" ht="15.75" hidden="false" customHeight="false" outlineLevel="0" collapsed="false">
      <c r="A1936" s="278"/>
      <c r="B1936" s="276"/>
      <c r="C1936" s="169"/>
      <c r="D1936" s="169"/>
      <c r="E1936" s="277"/>
    </row>
    <row r="1937" customFormat="false" ht="15.75" hidden="false" customHeight="false" outlineLevel="0" collapsed="false">
      <c r="A1937" s="278"/>
      <c r="B1937" s="276"/>
      <c r="C1937" s="169"/>
      <c r="D1937" s="169"/>
      <c r="E1937" s="277"/>
    </row>
    <row r="1938" customFormat="false" ht="15.75" hidden="false" customHeight="false" outlineLevel="0" collapsed="false">
      <c r="A1938" s="278"/>
      <c r="B1938" s="276"/>
      <c r="C1938" s="169"/>
      <c r="D1938" s="169"/>
      <c r="E1938" s="277"/>
    </row>
    <row r="1939" customFormat="false" ht="15.75" hidden="false" customHeight="false" outlineLevel="0" collapsed="false">
      <c r="A1939" s="278"/>
      <c r="B1939" s="276"/>
      <c r="C1939" s="169"/>
      <c r="D1939" s="169"/>
      <c r="E1939" s="277"/>
    </row>
    <row r="1940" customFormat="false" ht="15.75" hidden="false" customHeight="false" outlineLevel="0" collapsed="false">
      <c r="A1940" s="278"/>
      <c r="B1940" s="276"/>
      <c r="C1940" s="169"/>
      <c r="D1940" s="169"/>
      <c r="E1940" s="277"/>
    </row>
    <row r="1941" customFormat="false" ht="15.75" hidden="false" customHeight="false" outlineLevel="0" collapsed="false">
      <c r="A1941" s="278"/>
      <c r="B1941" s="276"/>
      <c r="C1941" s="169"/>
      <c r="D1941" s="169"/>
      <c r="E1941" s="277"/>
    </row>
    <row r="1942" customFormat="false" ht="15.75" hidden="false" customHeight="false" outlineLevel="0" collapsed="false">
      <c r="A1942" s="278"/>
      <c r="B1942" s="276"/>
      <c r="C1942" s="169"/>
      <c r="D1942" s="169"/>
      <c r="E1942" s="277"/>
    </row>
    <row r="1943" customFormat="false" ht="15.75" hidden="false" customHeight="false" outlineLevel="0" collapsed="false">
      <c r="A1943" s="278"/>
      <c r="B1943" s="276"/>
      <c r="C1943" s="169"/>
      <c r="D1943" s="169"/>
      <c r="E1943" s="277"/>
    </row>
    <row r="1944" customFormat="false" ht="15.75" hidden="false" customHeight="false" outlineLevel="0" collapsed="false">
      <c r="A1944" s="278"/>
      <c r="B1944" s="276"/>
      <c r="C1944" s="169"/>
      <c r="D1944" s="169"/>
      <c r="E1944" s="277"/>
    </row>
    <row r="1945" customFormat="false" ht="15.75" hidden="false" customHeight="false" outlineLevel="0" collapsed="false">
      <c r="A1945" s="278"/>
      <c r="B1945" s="276"/>
      <c r="C1945" s="169"/>
      <c r="D1945" s="169"/>
      <c r="E1945" s="277"/>
    </row>
    <row r="1946" customFormat="false" ht="15.75" hidden="false" customHeight="false" outlineLevel="0" collapsed="false">
      <c r="A1946" s="278"/>
      <c r="B1946" s="276"/>
      <c r="C1946" s="169"/>
      <c r="D1946" s="169"/>
      <c r="E1946" s="277"/>
    </row>
    <row r="1947" customFormat="false" ht="15.75" hidden="false" customHeight="false" outlineLevel="0" collapsed="false">
      <c r="A1947" s="278"/>
      <c r="B1947" s="276"/>
      <c r="C1947" s="169"/>
      <c r="D1947" s="169"/>
      <c r="E1947" s="277"/>
    </row>
    <row r="1948" customFormat="false" ht="15.75" hidden="false" customHeight="false" outlineLevel="0" collapsed="false">
      <c r="A1948" s="278"/>
      <c r="B1948" s="276"/>
      <c r="C1948" s="169"/>
      <c r="D1948" s="169"/>
      <c r="E1948" s="277"/>
    </row>
    <row r="1949" customFormat="false" ht="15.75" hidden="false" customHeight="false" outlineLevel="0" collapsed="false">
      <c r="A1949" s="278"/>
      <c r="B1949" s="276"/>
      <c r="C1949" s="169"/>
      <c r="D1949" s="169"/>
      <c r="E1949" s="277"/>
    </row>
    <row r="1950" customFormat="false" ht="15.75" hidden="false" customHeight="false" outlineLevel="0" collapsed="false">
      <c r="A1950" s="278"/>
      <c r="B1950" s="276"/>
      <c r="C1950" s="169"/>
      <c r="D1950" s="169"/>
      <c r="E1950" s="277"/>
    </row>
    <row r="1951" customFormat="false" ht="15.75" hidden="false" customHeight="false" outlineLevel="0" collapsed="false">
      <c r="A1951" s="278"/>
      <c r="B1951" s="276"/>
      <c r="C1951" s="169"/>
      <c r="D1951" s="169"/>
      <c r="E1951" s="277"/>
    </row>
    <row r="1952" customFormat="false" ht="15.75" hidden="false" customHeight="false" outlineLevel="0" collapsed="false">
      <c r="A1952" s="278"/>
      <c r="B1952" s="276"/>
      <c r="C1952" s="169"/>
      <c r="D1952" s="169"/>
      <c r="E1952" s="277"/>
    </row>
    <row r="1953" customFormat="false" ht="15.75" hidden="false" customHeight="false" outlineLevel="0" collapsed="false">
      <c r="A1953" s="278"/>
      <c r="B1953" s="276"/>
      <c r="C1953" s="169"/>
      <c r="D1953" s="169"/>
      <c r="E1953" s="277"/>
    </row>
    <row r="1954" customFormat="false" ht="15.75" hidden="false" customHeight="false" outlineLevel="0" collapsed="false">
      <c r="A1954" s="278"/>
      <c r="B1954" s="276"/>
      <c r="C1954" s="169"/>
      <c r="D1954" s="169"/>
      <c r="E1954" s="277"/>
    </row>
    <row r="1955" customFormat="false" ht="15.75" hidden="false" customHeight="false" outlineLevel="0" collapsed="false">
      <c r="A1955" s="278"/>
      <c r="B1955" s="276"/>
      <c r="C1955" s="169"/>
      <c r="D1955" s="169"/>
      <c r="E1955" s="277"/>
    </row>
    <row r="1956" customFormat="false" ht="15.75" hidden="false" customHeight="false" outlineLevel="0" collapsed="false">
      <c r="A1956" s="278"/>
      <c r="B1956" s="276"/>
      <c r="C1956" s="169"/>
      <c r="D1956" s="169"/>
      <c r="E1956" s="277"/>
    </row>
    <row r="1957" customFormat="false" ht="15.75" hidden="false" customHeight="false" outlineLevel="0" collapsed="false">
      <c r="A1957" s="278"/>
      <c r="B1957" s="276"/>
      <c r="C1957" s="169"/>
      <c r="D1957" s="169"/>
      <c r="E1957" s="277"/>
    </row>
    <row r="1958" customFormat="false" ht="15.75" hidden="false" customHeight="false" outlineLevel="0" collapsed="false">
      <c r="A1958" s="278"/>
      <c r="B1958" s="276"/>
      <c r="C1958" s="169"/>
      <c r="D1958" s="169"/>
      <c r="E1958" s="277"/>
    </row>
    <row r="1959" customFormat="false" ht="15.75" hidden="false" customHeight="false" outlineLevel="0" collapsed="false">
      <c r="A1959" s="278"/>
      <c r="B1959" s="276"/>
      <c r="C1959" s="169"/>
      <c r="D1959" s="169"/>
      <c r="E1959" s="277"/>
    </row>
    <row r="1960" customFormat="false" ht="15.75" hidden="false" customHeight="false" outlineLevel="0" collapsed="false">
      <c r="A1960" s="278"/>
      <c r="B1960" s="276"/>
      <c r="C1960" s="169"/>
      <c r="D1960" s="169"/>
      <c r="E1960" s="277"/>
    </row>
    <row r="1961" customFormat="false" ht="15.75" hidden="false" customHeight="false" outlineLevel="0" collapsed="false">
      <c r="A1961" s="278"/>
      <c r="B1961" s="276"/>
      <c r="C1961" s="169"/>
      <c r="D1961" s="169"/>
      <c r="E1961" s="277"/>
    </row>
    <row r="1962" customFormat="false" ht="15.75" hidden="false" customHeight="false" outlineLevel="0" collapsed="false">
      <c r="A1962" s="278"/>
      <c r="B1962" s="276"/>
      <c r="C1962" s="169"/>
      <c r="D1962" s="169"/>
      <c r="E1962" s="277"/>
    </row>
    <row r="1963" customFormat="false" ht="15.75" hidden="false" customHeight="false" outlineLevel="0" collapsed="false">
      <c r="A1963" s="278"/>
      <c r="B1963" s="276"/>
      <c r="C1963" s="169"/>
      <c r="D1963" s="169"/>
      <c r="E1963" s="277"/>
    </row>
    <row r="1964" customFormat="false" ht="15.75" hidden="false" customHeight="false" outlineLevel="0" collapsed="false">
      <c r="A1964" s="278"/>
      <c r="B1964" s="276"/>
      <c r="C1964" s="169"/>
      <c r="D1964" s="169"/>
      <c r="E1964" s="277"/>
    </row>
    <row r="1965" customFormat="false" ht="15.75" hidden="false" customHeight="false" outlineLevel="0" collapsed="false">
      <c r="A1965" s="278"/>
      <c r="B1965" s="276"/>
      <c r="C1965" s="169"/>
      <c r="D1965" s="169"/>
      <c r="E1965" s="277"/>
    </row>
    <row r="1966" customFormat="false" ht="15.75" hidden="false" customHeight="false" outlineLevel="0" collapsed="false">
      <c r="A1966" s="278"/>
      <c r="B1966" s="276"/>
      <c r="C1966" s="169"/>
      <c r="D1966" s="169"/>
      <c r="E1966" s="277"/>
    </row>
    <row r="1967" customFormat="false" ht="15.75" hidden="false" customHeight="false" outlineLevel="0" collapsed="false">
      <c r="A1967" s="278"/>
      <c r="B1967" s="276"/>
      <c r="C1967" s="169"/>
      <c r="D1967" s="169"/>
      <c r="E1967" s="277"/>
    </row>
    <row r="1968" customFormat="false" ht="15.75" hidden="false" customHeight="false" outlineLevel="0" collapsed="false">
      <c r="A1968" s="278"/>
      <c r="B1968" s="276"/>
      <c r="C1968" s="169"/>
      <c r="D1968" s="169"/>
      <c r="E1968" s="277"/>
    </row>
    <row r="1969" customFormat="false" ht="15.75" hidden="false" customHeight="false" outlineLevel="0" collapsed="false">
      <c r="A1969" s="278"/>
      <c r="B1969" s="276"/>
      <c r="C1969" s="169"/>
      <c r="D1969" s="169"/>
      <c r="E1969" s="277"/>
    </row>
    <row r="1970" customFormat="false" ht="15.75" hidden="false" customHeight="false" outlineLevel="0" collapsed="false">
      <c r="A1970" s="278"/>
      <c r="B1970" s="276"/>
      <c r="C1970" s="169"/>
      <c r="D1970" s="169"/>
      <c r="E1970" s="277"/>
    </row>
    <row r="1971" customFormat="false" ht="15.75" hidden="false" customHeight="false" outlineLevel="0" collapsed="false">
      <c r="A1971" s="278"/>
      <c r="B1971" s="276"/>
      <c r="C1971" s="169"/>
      <c r="D1971" s="169"/>
      <c r="E1971" s="277"/>
    </row>
    <row r="1972" customFormat="false" ht="15.75" hidden="false" customHeight="false" outlineLevel="0" collapsed="false">
      <c r="A1972" s="278"/>
      <c r="B1972" s="276"/>
      <c r="C1972" s="169"/>
      <c r="D1972" s="169"/>
      <c r="E1972" s="277"/>
    </row>
    <row r="1973" customFormat="false" ht="15.75" hidden="false" customHeight="false" outlineLevel="0" collapsed="false">
      <c r="A1973" s="278"/>
      <c r="B1973" s="276"/>
      <c r="C1973" s="169"/>
      <c r="D1973" s="169"/>
      <c r="E1973" s="277"/>
    </row>
    <row r="1974" customFormat="false" ht="15.75" hidden="false" customHeight="false" outlineLevel="0" collapsed="false">
      <c r="A1974" s="278"/>
      <c r="B1974" s="276"/>
      <c r="C1974" s="169"/>
      <c r="D1974" s="169"/>
      <c r="E1974" s="277"/>
    </row>
    <row r="1975" customFormat="false" ht="15.75" hidden="false" customHeight="false" outlineLevel="0" collapsed="false">
      <c r="A1975" s="278"/>
      <c r="B1975" s="276"/>
      <c r="C1975" s="169"/>
      <c r="D1975" s="169"/>
      <c r="E1975" s="277"/>
    </row>
    <row r="1976" customFormat="false" ht="15.75" hidden="false" customHeight="false" outlineLevel="0" collapsed="false">
      <c r="A1976" s="278"/>
      <c r="B1976" s="276"/>
      <c r="C1976" s="169"/>
      <c r="D1976" s="169"/>
      <c r="E1976" s="277"/>
    </row>
    <row r="1977" customFormat="false" ht="15.75" hidden="false" customHeight="false" outlineLevel="0" collapsed="false">
      <c r="A1977" s="278"/>
      <c r="B1977" s="276"/>
      <c r="C1977" s="169"/>
      <c r="D1977" s="169"/>
      <c r="E1977" s="277"/>
    </row>
    <row r="1978" customFormat="false" ht="15.75" hidden="false" customHeight="false" outlineLevel="0" collapsed="false">
      <c r="A1978" s="278"/>
      <c r="B1978" s="276"/>
      <c r="C1978" s="169"/>
      <c r="D1978" s="169"/>
      <c r="E1978" s="277"/>
    </row>
    <row r="1979" customFormat="false" ht="15.75" hidden="false" customHeight="false" outlineLevel="0" collapsed="false">
      <c r="A1979" s="278"/>
      <c r="B1979" s="276"/>
      <c r="C1979" s="169"/>
      <c r="D1979" s="169"/>
      <c r="E1979" s="277"/>
    </row>
    <row r="1980" customFormat="false" ht="15.75" hidden="false" customHeight="false" outlineLevel="0" collapsed="false">
      <c r="A1980" s="278"/>
      <c r="B1980" s="276"/>
      <c r="C1980" s="169"/>
      <c r="D1980" s="169"/>
      <c r="E1980" s="277"/>
    </row>
    <row r="1981" customFormat="false" ht="15.75" hidden="false" customHeight="false" outlineLevel="0" collapsed="false">
      <c r="A1981" s="278"/>
      <c r="B1981" s="276"/>
      <c r="C1981" s="169"/>
      <c r="D1981" s="169"/>
      <c r="E1981" s="277"/>
    </row>
    <row r="1982" customFormat="false" ht="15.75" hidden="false" customHeight="false" outlineLevel="0" collapsed="false">
      <c r="A1982" s="278"/>
      <c r="B1982" s="276"/>
      <c r="C1982" s="169"/>
      <c r="D1982" s="169"/>
      <c r="E1982" s="277"/>
    </row>
    <row r="1983" customFormat="false" ht="15.75" hidden="false" customHeight="false" outlineLevel="0" collapsed="false">
      <c r="A1983" s="278"/>
      <c r="B1983" s="276"/>
      <c r="C1983" s="169"/>
      <c r="D1983" s="169"/>
      <c r="E1983" s="277"/>
    </row>
    <row r="1984" customFormat="false" ht="15.75" hidden="false" customHeight="false" outlineLevel="0" collapsed="false">
      <c r="A1984" s="278"/>
      <c r="B1984" s="276"/>
      <c r="C1984" s="169"/>
      <c r="D1984" s="169"/>
      <c r="E1984" s="277"/>
    </row>
    <row r="1985" customFormat="false" ht="15.75" hidden="false" customHeight="false" outlineLevel="0" collapsed="false">
      <c r="A1985" s="278"/>
      <c r="B1985" s="276"/>
      <c r="C1985" s="169"/>
      <c r="D1985" s="169"/>
      <c r="E1985" s="277"/>
    </row>
    <row r="1986" customFormat="false" ht="15.75" hidden="false" customHeight="false" outlineLevel="0" collapsed="false">
      <c r="A1986" s="278"/>
      <c r="B1986" s="276"/>
      <c r="C1986" s="169"/>
      <c r="D1986" s="169"/>
      <c r="E1986" s="277"/>
    </row>
    <row r="1987" customFormat="false" ht="15.75" hidden="false" customHeight="false" outlineLevel="0" collapsed="false">
      <c r="A1987" s="278"/>
      <c r="B1987" s="276"/>
      <c r="C1987" s="169"/>
      <c r="D1987" s="169"/>
      <c r="E1987" s="277"/>
    </row>
    <row r="1988" customFormat="false" ht="15.75" hidden="false" customHeight="false" outlineLevel="0" collapsed="false">
      <c r="A1988" s="278"/>
      <c r="B1988" s="276"/>
      <c r="C1988" s="169"/>
      <c r="D1988" s="169"/>
      <c r="E1988" s="277"/>
    </row>
    <row r="1989" customFormat="false" ht="15.75" hidden="false" customHeight="false" outlineLevel="0" collapsed="false">
      <c r="A1989" s="278"/>
      <c r="B1989" s="276"/>
      <c r="C1989" s="169"/>
      <c r="D1989" s="169"/>
      <c r="E1989" s="277"/>
    </row>
    <row r="1990" customFormat="false" ht="15.75" hidden="false" customHeight="false" outlineLevel="0" collapsed="false">
      <c r="A1990" s="278"/>
      <c r="B1990" s="276"/>
      <c r="C1990" s="169"/>
      <c r="D1990" s="169"/>
      <c r="E1990" s="277"/>
    </row>
    <row r="1991" customFormat="false" ht="15.75" hidden="false" customHeight="false" outlineLevel="0" collapsed="false">
      <c r="A1991" s="278"/>
      <c r="B1991" s="276"/>
      <c r="C1991" s="169"/>
      <c r="D1991" s="169"/>
      <c r="E1991" s="277"/>
    </row>
    <row r="1992" customFormat="false" ht="15.75" hidden="false" customHeight="false" outlineLevel="0" collapsed="false">
      <c r="A1992" s="278"/>
      <c r="B1992" s="276"/>
      <c r="C1992" s="169"/>
      <c r="D1992" s="169"/>
      <c r="E1992" s="277"/>
    </row>
    <row r="1993" customFormat="false" ht="15.75" hidden="false" customHeight="false" outlineLevel="0" collapsed="false">
      <c r="A1993" s="278"/>
      <c r="B1993" s="276"/>
      <c r="C1993" s="169"/>
      <c r="D1993" s="169"/>
      <c r="E1993" s="277"/>
    </row>
    <row r="1994" customFormat="false" ht="15.75" hidden="false" customHeight="false" outlineLevel="0" collapsed="false">
      <c r="A1994" s="278"/>
      <c r="B1994" s="276"/>
      <c r="C1994" s="169"/>
      <c r="D1994" s="169"/>
      <c r="E1994" s="277"/>
    </row>
    <row r="1995" customFormat="false" ht="15.75" hidden="false" customHeight="false" outlineLevel="0" collapsed="false">
      <c r="A1995" s="278"/>
      <c r="B1995" s="276"/>
      <c r="C1995" s="169"/>
      <c r="D1995" s="169"/>
      <c r="E1995" s="277"/>
    </row>
    <row r="1996" customFormat="false" ht="15.75" hidden="false" customHeight="false" outlineLevel="0" collapsed="false">
      <c r="A1996" s="278"/>
      <c r="B1996" s="276"/>
      <c r="C1996" s="169"/>
      <c r="D1996" s="169"/>
      <c r="E1996" s="277"/>
    </row>
    <row r="1997" customFormat="false" ht="15.75" hidden="false" customHeight="false" outlineLevel="0" collapsed="false">
      <c r="A1997" s="278"/>
      <c r="B1997" s="276"/>
      <c r="C1997" s="169"/>
      <c r="D1997" s="169"/>
      <c r="E1997" s="277"/>
    </row>
    <row r="1998" customFormat="false" ht="15.75" hidden="false" customHeight="false" outlineLevel="0" collapsed="false">
      <c r="A1998" s="278"/>
      <c r="B1998" s="276"/>
      <c r="C1998" s="169"/>
      <c r="D1998" s="169"/>
      <c r="E1998" s="277"/>
    </row>
    <row r="1999" customFormat="false" ht="15.75" hidden="false" customHeight="false" outlineLevel="0" collapsed="false">
      <c r="A1999" s="278"/>
      <c r="B1999" s="276"/>
      <c r="C1999" s="169"/>
      <c r="D1999" s="169"/>
      <c r="E1999" s="277"/>
    </row>
    <row r="2000" customFormat="false" ht="15.75" hidden="false" customHeight="false" outlineLevel="0" collapsed="false">
      <c r="A2000" s="278"/>
      <c r="B2000" s="276"/>
      <c r="C2000" s="169"/>
      <c r="D2000" s="169"/>
      <c r="E2000" s="277"/>
    </row>
    <row r="2001" customFormat="false" ht="15.75" hidden="false" customHeight="false" outlineLevel="0" collapsed="false">
      <c r="A2001" s="278"/>
      <c r="B2001" s="276"/>
      <c r="C2001" s="169"/>
      <c r="D2001" s="169"/>
      <c r="E2001" s="277"/>
    </row>
    <row r="2002" customFormat="false" ht="15.75" hidden="false" customHeight="false" outlineLevel="0" collapsed="false">
      <c r="A2002" s="278"/>
      <c r="B2002" s="276"/>
      <c r="C2002" s="169"/>
      <c r="D2002" s="169"/>
      <c r="E2002" s="277"/>
    </row>
    <row r="2003" customFormat="false" ht="15.75" hidden="false" customHeight="false" outlineLevel="0" collapsed="false">
      <c r="A2003" s="278"/>
      <c r="B2003" s="276"/>
      <c r="C2003" s="169"/>
      <c r="D2003" s="169"/>
      <c r="E2003" s="277"/>
    </row>
    <row r="2004" customFormat="false" ht="15.75" hidden="false" customHeight="false" outlineLevel="0" collapsed="false">
      <c r="A2004" s="278"/>
      <c r="B2004" s="276"/>
      <c r="C2004" s="169"/>
      <c r="D2004" s="169"/>
      <c r="E2004" s="277"/>
    </row>
    <row r="2005" customFormat="false" ht="15.75" hidden="false" customHeight="false" outlineLevel="0" collapsed="false">
      <c r="A2005" s="278"/>
      <c r="B2005" s="276"/>
      <c r="C2005" s="169"/>
      <c r="D2005" s="169"/>
      <c r="E2005" s="277"/>
    </row>
    <row r="2006" customFormat="false" ht="12.75" hidden="false" customHeight="true" outlineLevel="0" collapsed="false">
      <c r="A2006" s="279"/>
      <c r="B2006" s="280" t="str">
        <f aca="true">OFFSET(L!$C$1,MATCH("General"&amp;"Cpy",L!$A:$A,0)-1,SL,,)</f>
        <v>© 2023 Responsible Minerals Initiative. All rights reserved.</v>
      </c>
      <c r="C2006" s="280"/>
      <c r="D2006" s="280"/>
      <c r="E2006" s="281"/>
    </row>
    <row r="2007" customFormat="false" ht="13.5" hidden="false" customHeight="false" outlineLevel="0" collapsed="false">
      <c r="D2007" s="282"/>
    </row>
  </sheetData>
  <sheetProtection algorithmName="SHA-512" hashValue="qurVMTAcENqfNVlyYdUnjVdm91LSteXINieO6z/U/IlPbjdWFOeqK0YP4WuGhtmlQiobs+ZS/2ItV9dRQGyrUw==" saltValue="6HqzStluXFFL9gNRThL/tQ==" spinCount="100000" sheet="true" insertRows="false" deleteRows="false"/>
  <mergeCells count="3">
    <mergeCell ref="A1:D1"/>
    <mergeCell ref="B4:D4"/>
    <mergeCell ref="B2006:D2006"/>
  </mergeCells>
  <hyperlinks>
    <hyperlink ref="B4" location="Declaration!A1" display="Click here to return to Declaration tab"/>
  </hyperlinks>
  <printOptions headings="false" gridLines="false" gridLinesSet="true" horizontalCentered="false" verticalCentered="false"/>
  <pageMargins left="0.708333333333333" right="0.708333333333333" top="0.747916666666667" bottom="0.747916666666667" header="0.511811023622047" footer="0.315277777777778"/>
  <pageSetup paperSize="1" scale="100" fitToWidth="1" fitToHeight="100" pageOrder="overThenDown" orientation="portrait" blackAndWhite="false" draft="false" cellComments="none" horizontalDpi="300" verticalDpi="300" copies="1"/>
  <headerFooter differentFirst="false" differentOddEven="false">
    <oddHead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K641"/>
  <sheetViews>
    <sheetView showFormulas="false" showGridLines="true" showRowColHeaders="true" showZeros="false" rightToLeft="false" tabSelected="false" showOutlineSymbols="true" defaultGridColor="true" view="normal" topLeftCell="A1" colorId="64" zoomScale="100" zoomScaleNormal="100" zoomScalePageLayoutView="100" workbookViewId="0">
      <pane xSplit="0" ySplit="4" topLeftCell="A5" activePane="bottomLeft" state="frozen"/>
      <selection pane="topLeft" activeCell="A1" activeCellId="0" sqref="A1"/>
      <selection pane="bottomLeft" activeCell="A5" activeCellId="0" sqref="A5"/>
    </sheetView>
  </sheetViews>
  <sheetFormatPr defaultColWidth="8.875" defaultRowHeight="12.75" zeroHeight="false" outlineLevelRow="0" outlineLevelCol="0"/>
  <cols>
    <col collapsed="false" customWidth="true" hidden="false" outlineLevel="0" max="1" min="1" style="283" width="9.13"/>
    <col collapsed="false" customWidth="true" hidden="false" outlineLevel="0" max="2" min="2" style="283" width="42.88"/>
    <col collapsed="false" customWidth="true" hidden="false" outlineLevel="0" max="3" min="3" style="283" width="63.88"/>
    <col collapsed="false" customWidth="true" hidden="false" outlineLevel="0" max="4" min="4" style="283" width="25.63"/>
    <col collapsed="false" customWidth="true" hidden="false" outlineLevel="0" max="5" min="5" style="283" width="12.63"/>
    <col collapsed="false" customWidth="true" hidden="false" outlineLevel="0" max="6" min="6" style="284" width="12.63"/>
    <col collapsed="false" customWidth="true" hidden="false" outlineLevel="0" max="7" min="7" style="283" width="15.38"/>
    <col collapsed="false" customWidth="true" hidden="false" outlineLevel="0" max="8" min="8" style="283" width="23.88"/>
    <col collapsed="false" customWidth="true" hidden="false" outlineLevel="0" max="9" min="9" style="283" width="28.13"/>
    <col collapsed="false" customWidth="true" hidden="true" outlineLevel="0" max="10" min="10" style="283" width="48.25"/>
    <col collapsed="false" customWidth="true" hidden="true" outlineLevel="0" max="11" min="11" style="283" width="49.75"/>
    <col collapsed="false" customWidth="false" hidden="false" outlineLevel="0" max="1024" min="12" style="283" width="8.88"/>
  </cols>
  <sheetData>
    <row r="1" customFormat="false" ht="168" hidden="false" customHeight="true" outlineLevel="0" collapsed="false">
      <c r="A1" s="285" t="str">
        <f aca="true">OFFSET(L!$C$1,MATCH("Smelter Look-up"&amp;ADDRESS(ROW(),COLUMN(),4),L!$A:$A,0)-1,SL,,)</f>
        <v>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285"/>
      <c r="C1" s="285"/>
      <c r="D1" s="285"/>
      <c r="E1" s="285"/>
      <c r="F1" s="285"/>
      <c r="G1" s="285"/>
    </row>
    <row r="2" customFormat="false" ht="12.75" hidden="false" customHeight="false" outlineLevel="0" collapsed="false">
      <c r="A2" s="286"/>
      <c r="B2" s="286"/>
      <c r="C2" s="286"/>
      <c r="D2" s="286"/>
      <c r="E2" s="286"/>
      <c r="F2" s="286"/>
      <c r="G2" s="286"/>
      <c r="H2" s="286"/>
      <c r="I2" s="286"/>
    </row>
    <row r="3" customFormat="false" ht="12.75" hidden="false" customHeight="false" outlineLevel="0" collapsed="false">
      <c r="A3" s="286"/>
      <c r="B3" s="286"/>
      <c r="C3" s="286"/>
      <c r="D3" s="286"/>
      <c r="E3" s="286"/>
      <c r="F3" s="286"/>
      <c r="G3" s="286"/>
      <c r="H3" s="286"/>
      <c r="I3" s="286"/>
    </row>
    <row r="4" s="288" customFormat="true" ht="51" hidden="false" customHeight="false" outlineLevel="0" collapsed="false">
      <c r="A4" s="287" t="str">
        <f aca="true">OFFSET(L!$C$1,MATCH("Smelter Look-up"&amp;ADDRESS(ROW(),COLUMN(),4),L!$A:$A,0)-1,SL,,)</f>
        <v>Metal</v>
      </c>
      <c r="B4" s="287" t="str">
        <f aca="true">OFFSET(L!$C$1,MATCH("Smelter Look-up"&amp;ADDRESS(ROW(),COLUMN(),4),L!$A:$A,0)-1,SL,,)</f>
        <v>Smelter Look-up (*)</v>
      </c>
      <c r="C4" s="287" t="str">
        <f aca="true">OFFSET(L!$C$1,MATCH("Smelter Look-up"&amp;ADDRESS(ROW(),COLUMN(),4),L!$A:$A,0)-1,SL,,)</f>
        <v>Standard Smelter Names</v>
      </c>
      <c r="D4" s="287" t="str">
        <f aca="true">OFFSET(L!$C$1,MATCH("Smelter Look-up"&amp;ADDRESS(ROW(),COLUMN(),4),L!$A:$A,0)-1,SL,,)</f>
        <v>Smelter Facility Location: Country</v>
      </c>
      <c r="E4" s="287" t="str">
        <f aca="true">OFFSET(L!$C$1,MATCH("Smelter Look-up"&amp;ADDRESS(ROW(),COLUMN(),4),L!$A:$A,0)-1,SL,,)</f>
        <v>Smelter ID</v>
      </c>
      <c r="F4" s="287" t="str">
        <f aca="true">OFFSET(L!$C$1,MATCH("Smelter Look-up"&amp;ADDRESS(ROW(),COLUMN(),4),L!$A:$A,0)-1,SL,,)</f>
        <v>Source of Smelter Identification Number</v>
      </c>
      <c r="G4" s="287" t="str">
        <f aca="true">OFFSET(L!$C$1,MATCH("Smelter Look-up"&amp;ADDRESS(ROW(),COLUMN(),4),L!$A:$A,0)-1,SL,,)</f>
        <v>Smelter Street </v>
      </c>
      <c r="H4" s="287" t="str">
        <f aca="true">OFFSET(L!$C$1,MATCH("Smelter Look-up"&amp;ADDRESS(ROW(),COLUMN(),4),L!$A:$A,0)-1,SL,,)</f>
        <v>Smelter City</v>
      </c>
      <c r="I4" s="287" t="str">
        <f aca="true">OFFSET(L!$C$1,MATCH("Smelter Look-up"&amp;ADDRESS(ROW(),COLUMN(),4),L!$A:$A,0)-1,SL,,)</f>
        <v>Smelter Facility Location: State / Province</v>
      </c>
      <c r="J4" s="287" t="s">
        <v>556</v>
      </c>
      <c r="K4" s="287" t="s">
        <v>556</v>
      </c>
    </row>
    <row r="5" customFormat="false" ht="13.5" hidden="false" customHeight="true" outlineLevel="0" collapsed="false">
      <c r="A5" s="289" t="s">
        <v>146</v>
      </c>
      <c r="B5" s="289" t="s">
        <v>152</v>
      </c>
      <c r="C5" s="289" t="s">
        <v>152</v>
      </c>
      <c r="D5" s="289" t="s">
        <v>557</v>
      </c>
      <c r="E5" s="289" t="s">
        <v>558</v>
      </c>
      <c r="F5" s="289" t="s">
        <v>559</v>
      </c>
      <c r="G5" s="289"/>
      <c r="H5" s="289" t="s">
        <v>560</v>
      </c>
      <c r="I5" s="289" t="s">
        <v>561</v>
      </c>
      <c r="J5" s="290" t="str">
        <f aca="false">A5&amp;B5</f>
        <v>Gold8853 S.p.A.</v>
      </c>
      <c r="K5" s="290" t="str">
        <f aca="false">A5&amp;B5</f>
        <v>Gold8853 S.p.A.</v>
      </c>
    </row>
    <row r="6" customFormat="false" ht="13.5" hidden="false" customHeight="true" outlineLevel="0" collapsed="false">
      <c r="A6" s="289" t="s">
        <v>146</v>
      </c>
      <c r="B6" s="289" t="s">
        <v>154</v>
      </c>
      <c r="C6" s="289" t="s">
        <v>154</v>
      </c>
      <c r="D6" s="289" t="s">
        <v>562</v>
      </c>
      <c r="E6" s="289" t="s">
        <v>563</v>
      </c>
      <c r="F6" s="289" t="s">
        <v>559</v>
      </c>
      <c r="G6" s="289"/>
      <c r="H6" s="289" t="s">
        <v>564</v>
      </c>
      <c r="I6" s="289" t="s">
        <v>565</v>
      </c>
      <c r="J6" s="290" t="str">
        <f aca="false">A6&amp;B6</f>
        <v>GoldABC Refinery Pty Ltd.</v>
      </c>
      <c r="K6" s="290" t="str">
        <f aca="false">A6&amp;B6</f>
        <v>GoldABC Refinery Pty Ltd.</v>
      </c>
    </row>
    <row r="7" customFormat="false" ht="13.5" hidden="false" customHeight="true" outlineLevel="0" collapsed="false">
      <c r="A7" s="289" t="s">
        <v>146</v>
      </c>
      <c r="B7" s="289" t="s">
        <v>566</v>
      </c>
      <c r="C7" s="289" t="s">
        <v>566</v>
      </c>
      <c r="D7" s="289" t="s">
        <v>567</v>
      </c>
      <c r="E7" s="289" t="s">
        <v>568</v>
      </c>
      <c r="F7" s="289" t="s">
        <v>559</v>
      </c>
      <c r="G7" s="289"/>
      <c r="H7" s="289" t="s">
        <v>569</v>
      </c>
      <c r="I7" s="289" t="s">
        <v>570</v>
      </c>
      <c r="J7" s="290" t="str">
        <f aca="false">A7&amp;B7</f>
        <v>GoldAbington Reldan Metals, LLC</v>
      </c>
      <c r="K7" s="290" t="str">
        <f aca="false">A7&amp;B7</f>
        <v>GoldAbington Reldan Metals, LLC</v>
      </c>
    </row>
    <row r="8" customFormat="false" ht="13.5" hidden="false" customHeight="true" outlineLevel="0" collapsed="false">
      <c r="A8" s="289" t="s">
        <v>146</v>
      </c>
      <c r="B8" s="289" t="s">
        <v>571</v>
      </c>
      <c r="C8" s="289" t="s">
        <v>571</v>
      </c>
      <c r="D8" s="289" t="s">
        <v>567</v>
      </c>
      <c r="E8" s="289" t="s">
        <v>572</v>
      </c>
      <c r="F8" s="289" t="s">
        <v>559</v>
      </c>
      <c r="G8" s="289"/>
      <c r="H8" s="289" t="s">
        <v>573</v>
      </c>
      <c r="I8" s="289" t="s">
        <v>574</v>
      </c>
      <c r="J8" s="290" t="str">
        <f aca="false">A8&amp;B8</f>
        <v>GoldAdvanced Chemical Company</v>
      </c>
      <c r="K8" s="290" t="str">
        <f aca="false">A8&amp;B8</f>
        <v>GoldAdvanced Chemical Company</v>
      </c>
    </row>
    <row r="9" customFormat="false" ht="13.5" hidden="false" customHeight="true" outlineLevel="0" collapsed="false">
      <c r="A9" s="289" t="s">
        <v>146</v>
      </c>
      <c r="B9" s="289" t="s">
        <v>159</v>
      </c>
      <c r="C9" s="289" t="s">
        <v>159</v>
      </c>
      <c r="D9" s="289" t="s">
        <v>575</v>
      </c>
      <c r="E9" s="289" t="s">
        <v>576</v>
      </c>
      <c r="F9" s="289" t="s">
        <v>559</v>
      </c>
      <c r="G9" s="289"/>
      <c r="H9" s="289" t="s">
        <v>577</v>
      </c>
      <c r="I9" s="289" t="s">
        <v>578</v>
      </c>
      <c r="J9" s="290" t="str">
        <f aca="false">A9&amp;B9</f>
        <v>GoldAfrican Gold Refinery</v>
      </c>
      <c r="K9" s="290" t="str">
        <f aca="false">A9&amp;B9</f>
        <v>GoldAfrican Gold Refinery</v>
      </c>
    </row>
    <row r="10" customFormat="false" ht="13.5" hidden="false" customHeight="true" outlineLevel="0" collapsed="false">
      <c r="A10" s="289" t="s">
        <v>146</v>
      </c>
      <c r="B10" s="289" t="s">
        <v>161</v>
      </c>
      <c r="C10" s="289" t="s">
        <v>161</v>
      </c>
      <c r="D10" s="289" t="s">
        <v>579</v>
      </c>
      <c r="E10" s="289" t="s">
        <v>580</v>
      </c>
      <c r="F10" s="289" t="s">
        <v>559</v>
      </c>
      <c r="G10" s="289"/>
      <c r="H10" s="289" t="s">
        <v>581</v>
      </c>
      <c r="I10" s="289" t="s">
        <v>582</v>
      </c>
      <c r="J10" s="290" t="str">
        <f aca="false">A10&amp;B10</f>
        <v>GoldAgosi AG</v>
      </c>
      <c r="K10" s="290" t="str">
        <f aca="false">A10&amp;B10</f>
        <v>GoldAgosi AG</v>
      </c>
    </row>
    <row r="11" customFormat="false" ht="13.5" hidden="false" customHeight="true" outlineLevel="0" collapsed="false">
      <c r="A11" s="289" t="s">
        <v>146</v>
      </c>
      <c r="B11" s="289" t="s">
        <v>583</v>
      </c>
      <c r="C11" s="289" t="s">
        <v>367</v>
      </c>
      <c r="D11" s="289" t="s">
        <v>562</v>
      </c>
      <c r="E11" s="289" t="s">
        <v>584</v>
      </c>
      <c r="F11" s="289" t="s">
        <v>559</v>
      </c>
      <c r="G11" s="289"/>
      <c r="H11" s="289" t="s">
        <v>585</v>
      </c>
      <c r="I11" s="289" t="s">
        <v>586</v>
      </c>
      <c r="J11" s="290" t="str">
        <f aca="false">A11&amp;B11</f>
        <v>GoldAGR (Perth Mint Australia)</v>
      </c>
      <c r="K11" s="290" t="str">
        <f aca="false">A11&amp;B11</f>
        <v>GoldAGR (Perth Mint Australia)</v>
      </c>
    </row>
    <row r="12" customFormat="false" ht="12.75" hidden="false" customHeight="false" outlineLevel="0" collapsed="false">
      <c r="A12" s="289" t="s">
        <v>146</v>
      </c>
      <c r="B12" s="289" t="s">
        <v>587</v>
      </c>
      <c r="C12" s="289" t="s">
        <v>367</v>
      </c>
      <c r="D12" s="289" t="s">
        <v>562</v>
      </c>
      <c r="E12" s="289" t="s">
        <v>584</v>
      </c>
      <c r="F12" s="289" t="s">
        <v>559</v>
      </c>
      <c r="G12" s="289"/>
      <c r="H12" s="289" t="s">
        <v>585</v>
      </c>
      <c r="I12" s="289" t="s">
        <v>586</v>
      </c>
      <c r="J12" s="290" t="str">
        <f aca="false">A12&amp;B12</f>
        <v>GoldAGR Mathey</v>
      </c>
      <c r="K12" s="290" t="str">
        <f aca="false">A12&amp;B12</f>
        <v>GoldAGR Mathey</v>
      </c>
    </row>
    <row r="13" customFormat="false" ht="12.75" hidden="false" customHeight="false" outlineLevel="0" collapsed="false">
      <c r="A13" s="289" t="s">
        <v>146</v>
      </c>
      <c r="B13" s="289" t="s">
        <v>163</v>
      </c>
      <c r="C13" s="289" t="s">
        <v>163</v>
      </c>
      <c r="D13" s="289" t="s">
        <v>588</v>
      </c>
      <c r="E13" s="289" t="s">
        <v>589</v>
      </c>
      <c r="F13" s="289" t="s">
        <v>559</v>
      </c>
      <c r="G13" s="289"/>
      <c r="H13" s="289" t="s">
        <v>590</v>
      </c>
      <c r="I13" s="289" t="s">
        <v>591</v>
      </c>
      <c r="J13" s="290" t="str">
        <f aca="false">A13&amp;B13</f>
        <v>GoldAida Chemical Industries Co., Ltd.</v>
      </c>
      <c r="K13" s="290" t="str">
        <f aca="false">A13&amp;B13</f>
        <v>GoldAida Chemical Industries Co., Ltd.</v>
      </c>
    </row>
    <row r="14" customFormat="false" ht="12.75" hidden="false" customHeight="false" outlineLevel="0" collapsed="false">
      <c r="A14" s="289" t="s">
        <v>146</v>
      </c>
      <c r="B14" s="289" t="s">
        <v>592</v>
      </c>
      <c r="C14" s="289" t="s">
        <v>208</v>
      </c>
      <c r="D14" s="289" t="s">
        <v>588</v>
      </c>
      <c r="E14" s="289" t="s">
        <v>593</v>
      </c>
      <c r="F14" s="289" t="s">
        <v>559</v>
      </c>
      <c r="G14" s="289"/>
      <c r="H14" s="289" t="s">
        <v>594</v>
      </c>
      <c r="I14" s="289" t="s">
        <v>595</v>
      </c>
      <c r="J14" s="290" t="str">
        <f aca="false">A14&amp;B14</f>
        <v>GoldAKITA Seiren</v>
      </c>
      <c r="K14" s="290" t="str">
        <f aca="false">A14&amp;B14</f>
        <v>GoldAKITA Seiren</v>
      </c>
    </row>
    <row r="15" customFormat="false" ht="12.75" hidden="false" customHeight="false" outlineLevel="0" collapsed="false">
      <c r="A15" s="289" t="s">
        <v>146</v>
      </c>
      <c r="B15" s="289" t="s">
        <v>596</v>
      </c>
      <c r="C15" s="289" t="s">
        <v>597</v>
      </c>
      <c r="D15" s="289" t="s">
        <v>598</v>
      </c>
      <c r="E15" s="289" t="s">
        <v>599</v>
      </c>
      <c r="F15" s="289" t="s">
        <v>559</v>
      </c>
      <c r="G15" s="289"/>
      <c r="H15" s="289" t="s">
        <v>600</v>
      </c>
      <c r="I15" s="289" t="s">
        <v>601</v>
      </c>
      <c r="J15" s="290" t="str">
        <f aca="false">A15&amp;B15</f>
        <v>GoldAl Etihad Gold LLC</v>
      </c>
      <c r="K15" s="290" t="str">
        <f aca="false">A15&amp;B15</f>
        <v>GoldAl Etihad Gold LLC</v>
      </c>
    </row>
    <row r="16" customFormat="false" ht="12.75" hidden="false" customHeight="false" outlineLevel="0" collapsed="false">
      <c r="A16" s="289" t="s">
        <v>146</v>
      </c>
      <c r="B16" s="289" t="s">
        <v>597</v>
      </c>
      <c r="C16" s="289" t="s">
        <v>597</v>
      </c>
      <c r="D16" s="289" t="s">
        <v>598</v>
      </c>
      <c r="E16" s="289" t="s">
        <v>599</v>
      </c>
      <c r="F16" s="289" t="s">
        <v>559</v>
      </c>
      <c r="G16" s="289"/>
      <c r="H16" s="289" t="s">
        <v>600</v>
      </c>
      <c r="I16" s="289" t="s">
        <v>601</v>
      </c>
      <c r="J16" s="290" t="str">
        <f aca="false">A16&amp;B16</f>
        <v>GoldAl Etihad Gold Refinery DMCC</v>
      </c>
      <c r="K16" s="290" t="str">
        <f aca="false">A16&amp;B16</f>
        <v>GoldAl Etihad Gold Refinery DMCC</v>
      </c>
    </row>
    <row r="17" customFormat="false" ht="12.75" hidden="false" customHeight="false" outlineLevel="0" collapsed="false">
      <c r="A17" s="289" t="s">
        <v>146</v>
      </c>
      <c r="B17" s="289" t="s">
        <v>167</v>
      </c>
      <c r="C17" s="289" t="s">
        <v>167</v>
      </c>
      <c r="D17" s="289" t="s">
        <v>602</v>
      </c>
      <c r="E17" s="289" t="s">
        <v>603</v>
      </c>
      <c r="F17" s="289" t="s">
        <v>559</v>
      </c>
      <c r="G17" s="289"/>
      <c r="H17" s="289" t="s">
        <v>604</v>
      </c>
      <c r="I17" s="289" t="s">
        <v>605</v>
      </c>
      <c r="J17" s="290" t="str">
        <f aca="false">A17&amp;B17</f>
        <v>GoldAlbino Mountinho Lda.</v>
      </c>
      <c r="K17" s="290" t="str">
        <f aca="false">A17&amp;B17</f>
        <v>GoldAlbino Mountinho Lda.</v>
      </c>
    </row>
    <row r="18" customFormat="false" ht="12.75" hidden="false" customHeight="false" outlineLevel="0" collapsed="false">
      <c r="A18" s="289" t="s">
        <v>146</v>
      </c>
      <c r="B18" s="289" t="s">
        <v>606</v>
      </c>
      <c r="C18" s="289" t="s">
        <v>606</v>
      </c>
      <c r="D18" s="289" t="s">
        <v>567</v>
      </c>
      <c r="E18" s="289" t="s">
        <v>607</v>
      </c>
      <c r="F18" s="289" t="s">
        <v>559</v>
      </c>
      <c r="G18" s="289"/>
      <c r="H18" s="289" t="s">
        <v>608</v>
      </c>
      <c r="I18" s="289" t="s">
        <v>609</v>
      </c>
      <c r="J18" s="290" t="str">
        <f aca="false">A18&amp;B18</f>
        <v>GoldAlexy Metals</v>
      </c>
      <c r="K18" s="290" t="str">
        <f aca="false">A18&amp;B18</f>
        <v>GoldAlexy Metals</v>
      </c>
    </row>
    <row r="19" customFormat="false" ht="12.75" hidden="false" customHeight="false" outlineLevel="0" collapsed="false">
      <c r="A19" s="289" t="s">
        <v>146</v>
      </c>
      <c r="B19" s="289" t="s">
        <v>610</v>
      </c>
      <c r="C19" s="289" t="s">
        <v>161</v>
      </c>
      <c r="D19" s="289" t="s">
        <v>579</v>
      </c>
      <c r="E19" s="289" t="s">
        <v>580</v>
      </c>
      <c r="F19" s="289" t="s">
        <v>559</v>
      </c>
      <c r="G19" s="289"/>
      <c r="H19" s="289" t="s">
        <v>581</v>
      </c>
      <c r="I19" s="289" t="s">
        <v>582</v>
      </c>
      <c r="J19" s="290" t="str">
        <f aca="false">A19&amp;B19</f>
        <v>GoldAllgemeine Gold-und Silberscheideanstalt A.G.</v>
      </c>
      <c r="K19" s="290" t="str">
        <f aca="false">A19&amp;B19</f>
        <v>GoldAllgemeine Gold-und Silberscheideanstalt A.G.</v>
      </c>
    </row>
    <row r="20" customFormat="false" ht="12.75" hidden="false" customHeight="false" outlineLevel="0" collapsed="false">
      <c r="A20" s="289" t="s">
        <v>146</v>
      </c>
      <c r="B20" s="289" t="s">
        <v>170</v>
      </c>
      <c r="C20" s="289" t="s">
        <v>170</v>
      </c>
      <c r="D20" s="289" t="s">
        <v>611</v>
      </c>
      <c r="E20" s="289" t="s">
        <v>612</v>
      </c>
      <c r="F20" s="289" t="s">
        <v>559</v>
      </c>
      <c r="G20" s="289"/>
      <c r="H20" s="289" t="s">
        <v>613</v>
      </c>
      <c r="I20" s="289" t="s">
        <v>614</v>
      </c>
      <c r="J20" s="290" t="str">
        <f aca="false">A20&amp;B20</f>
        <v>GoldAlmalyk Mining and Metallurgical Complex (AMMC)</v>
      </c>
      <c r="K20" s="290" t="str">
        <f aca="false">A20&amp;B20</f>
        <v>GoldAlmalyk Mining and Metallurgical Complex (AMMC)</v>
      </c>
    </row>
    <row r="21" customFormat="false" ht="12.75" hidden="false" customHeight="false" outlineLevel="0" collapsed="false">
      <c r="A21" s="289" t="s">
        <v>146</v>
      </c>
      <c r="B21" s="289" t="s">
        <v>615</v>
      </c>
      <c r="C21" s="289" t="s">
        <v>176</v>
      </c>
      <c r="D21" s="289" t="s">
        <v>588</v>
      </c>
      <c r="E21" s="289" t="s">
        <v>616</v>
      </c>
      <c r="F21" s="289" t="s">
        <v>559</v>
      </c>
      <c r="G21" s="289"/>
      <c r="H21" s="289" t="s">
        <v>617</v>
      </c>
      <c r="I21" s="289" t="s">
        <v>618</v>
      </c>
      <c r="J21" s="290" t="str">
        <f aca="false">A21&amp;B21</f>
        <v>GoldAmagasaki Factory, Hyogo Prefecture, Japan</v>
      </c>
      <c r="K21" s="290" t="str">
        <f aca="false">A21&amp;B21</f>
        <v>GoldAmagasaki Factory, Hyogo Prefecture, Japan</v>
      </c>
    </row>
    <row r="22" customFormat="false" ht="12.75" hidden="false" customHeight="false" outlineLevel="0" collapsed="false">
      <c r="A22" s="289" t="s">
        <v>146</v>
      </c>
      <c r="B22" s="289" t="s">
        <v>619</v>
      </c>
      <c r="C22" s="289" t="s">
        <v>172</v>
      </c>
      <c r="D22" s="289" t="s">
        <v>620</v>
      </c>
      <c r="E22" s="289" t="s">
        <v>621</v>
      </c>
      <c r="F22" s="289" t="s">
        <v>559</v>
      </c>
      <c r="G22" s="289"/>
      <c r="H22" s="289" t="s">
        <v>622</v>
      </c>
      <c r="I22" s="289" t="s">
        <v>623</v>
      </c>
      <c r="J22" s="290" t="str">
        <f aca="false">A22&amp;B22</f>
        <v>GoldAngloGold Ashanti Brazil</v>
      </c>
      <c r="K22" s="290" t="str">
        <f aca="false">A22&amp;B22</f>
        <v>GoldAngloGold Ashanti Brazil</v>
      </c>
    </row>
    <row r="23" customFormat="false" ht="12.75" hidden="false" customHeight="false" outlineLevel="0" collapsed="false">
      <c r="A23" s="289" t="s">
        <v>146</v>
      </c>
      <c r="B23" s="289" t="s">
        <v>172</v>
      </c>
      <c r="C23" s="289" t="s">
        <v>172</v>
      </c>
      <c r="D23" s="289" t="s">
        <v>620</v>
      </c>
      <c r="E23" s="289" t="s">
        <v>621</v>
      </c>
      <c r="F23" s="289" t="s">
        <v>559</v>
      </c>
      <c r="G23" s="289"/>
      <c r="H23" s="289" t="s">
        <v>622</v>
      </c>
      <c r="I23" s="289" t="s">
        <v>623</v>
      </c>
      <c r="J23" s="290" t="str">
        <f aca="false">A23&amp;B23</f>
        <v>GoldAngloGold Ashanti Corrego do Sitio Mineracao</v>
      </c>
      <c r="K23" s="290" t="str">
        <f aca="false">A23&amp;B23</f>
        <v>GoldAngloGold Ashanti Corrego do Sitio Mineracao</v>
      </c>
    </row>
    <row r="24" customFormat="false" ht="12.75" hidden="false" customHeight="false" outlineLevel="0" collapsed="false">
      <c r="A24" s="289" t="s">
        <v>146</v>
      </c>
      <c r="B24" s="289" t="s">
        <v>624</v>
      </c>
      <c r="C24" s="289" t="s">
        <v>172</v>
      </c>
      <c r="D24" s="289" t="s">
        <v>620</v>
      </c>
      <c r="E24" s="289" t="s">
        <v>621</v>
      </c>
      <c r="F24" s="289" t="s">
        <v>559</v>
      </c>
      <c r="G24" s="289"/>
      <c r="H24" s="289" t="s">
        <v>622</v>
      </c>
      <c r="I24" s="289" t="s">
        <v>623</v>
      </c>
      <c r="J24" s="290" t="str">
        <f aca="false">A24&amp;B24</f>
        <v>GoldAngloGold Ashanti Córrego do Sítio Mineração</v>
      </c>
      <c r="K24" s="290" t="str">
        <f aca="false">A24&amp;B24</f>
        <v>GoldAngloGold Ashanti Córrego do Sítio Mineração</v>
      </c>
    </row>
    <row r="25" customFormat="false" ht="12.75" hidden="false" customHeight="false" outlineLevel="0" collapsed="false">
      <c r="A25" s="289" t="s">
        <v>146</v>
      </c>
      <c r="B25" s="289" t="s">
        <v>625</v>
      </c>
      <c r="C25" s="289" t="s">
        <v>358</v>
      </c>
      <c r="D25" s="289" t="s">
        <v>626</v>
      </c>
      <c r="E25" s="289" t="s">
        <v>627</v>
      </c>
      <c r="F25" s="289" t="s">
        <v>559</v>
      </c>
      <c r="G25" s="289"/>
      <c r="H25" s="289" t="s">
        <v>628</v>
      </c>
      <c r="I25" s="289" t="s">
        <v>629</v>
      </c>
      <c r="J25" s="290" t="str">
        <f aca="false">A25&amp;B25</f>
        <v>GoldAnhui Tongling Nonferrous Metal Mining Co., Ltd.</v>
      </c>
      <c r="K25" s="290" t="str">
        <f aca="false">A25&amp;B25</f>
        <v>GoldAnhui Tongling Nonferrous Metal Mining Co., Ltd.</v>
      </c>
    </row>
    <row r="26" customFormat="false" ht="12.75" hidden="false" customHeight="false" outlineLevel="0" collapsed="false">
      <c r="A26" s="289" t="s">
        <v>146</v>
      </c>
      <c r="B26" s="289" t="s">
        <v>630</v>
      </c>
      <c r="C26" s="289" t="s">
        <v>367</v>
      </c>
      <c r="D26" s="289" t="s">
        <v>562</v>
      </c>
      <c r="E26" s="289" t="s">
        <v>584</v>
      </c>
      <c r="F26" s="289" t="s">
        <v>559</v>
      </c>
      <c r="G26" s="289"/>
      <c r="H26" s="289" t="s">
        <v>585</v>
      </c>
      <c r="I26" s="289" t="s">
        <v>586</v>
      </c>
      <c r="J26" s="290" t="str">
        <f aca="false">A26&amp;B26</f>
        <v>GoldANZ (Perth Mint 4N)</v>
      </c>
      <c r="K26" s="290" t="str">
        <f aca="false">A26&amp;B26</f>
        <v>GoldANZ (Perth Mint 4N)</v>
      </c>
    </row>
    <row r="27" customFormat="false" ht="12.75" hidden="false" customHeight="false" outlineLevel="0" collapsed="false">
      <c r="A27" s="289" t="s">
        <v>146</v>
      </c>
      <c r="B27" s="289" t="s">
        <v>631</v>
      </c>
      <c r="C27" s="289" t="s">
        <v>367</v>
      </c>
      <c r="D27" s="289" t="s">
        <v>562</v>
      </c>
      <c r="E27" s="289" t="s">
        <v>584</v>
      </c>
      <c r="F27" s="289" t="s">
        <v>559</v>
      </c>
      <c r="G27" s="289"/>
      <c r="H27" s="289" t="s">
        <v>585</v>
      </c>
      <c r="I27" s="289" t="s">
        <v>586</v>
      </c>
      <c r="J27" s="290" t="str">
        <f aca="false">A27&amp;B27</f>
        <v>GoldANZ Bank</v>
      </c>
      <c r="K27" s="290" t="str">
        <f aca="false">A27&amp;B27</f>
        <v>GoldANZ Bank</v>
      </c>
    </row>
    <row r="28" customFormat="false" ht="12.75" hidden="false" customHeight="false" outlineLevel="0" collapsed="false">
      <c r="A28" s="289" t="s">
        <v>146</v>
      </c>
      <c r="B28" s="289" t="s">
        <v>174</v>
      </c>
      <c r="C28" s="289" t="s">
        <v>174</v>
      </c>
      <c r="D28" s="289" t="s">
        <v>632</v>
      </c>
      <c r="E28" s="289" t="s">
        <v>633</v>
      </c>
      <c r="F28" s="289" t="s">
        <v>559</v>
      </c>
      <c r="G28" s="289"/>
      <c r="H28" s="289" t="s">
        <v>634</v>
      </c>
      <c r="I28" s="289" t="s">
        <v>635</v>
      </c>
      <c r="J28" s="290" t="str">
        <f aca="false">A28&amp;B28</f>
        <v>GoldArgor-Heraeus S.A.</v>
      </c>
      <c r="K28" s="290" t="str">
        <f aca="false">A28&amp;B28</f>
        <v>GoldArgor-Heraeus S.A.</v>
      </c>
    </row>
    <row r="29" customFormat="false" ht="12.75" hidden="false" customHeight="false" outlineLevel="0" collapsed="false">
      <c r="A29" s="289" t="s">
        <v>146</v>
      </c>
      <c r="B29" s="289" t="s">
        <v>176</v>
      </c>
      <c r="C29" s="289" t="s">
        <v>176</v>
      </c>
      <c r="D29" s="289" t="s">
        <v>588</v>
      </c>
      <c r="E29" s="289" t="s">
        <v>616</v>
      </c>
      <c r="F29" s="289" t="s">
        <v>559</v>
      </c>
      <c r="G29" s="289"/>
      <c r="H29" s="289" t="s">
        <v>617</v>
      </c>
      <c r="I29" s="289" t="s">
        <v>618</v>
      </c>
      <c r="J29" s="290" t="str">
        <f aca="false">A29&amp;B29</f>
        <v>GoldAsahi Pretec Corp.</v>
      </c>
      <c r="K29" s="290" t="str">
        <f aca="false">A29&amp;B29</f>
        <v>GoldAsahi Pretec Corp.</v>
      </c>
    </row>
    <row r="30" customFormat="false" ht="12.75" hidden="false" customHeight="false" outlineLevel="0" collapsed="false">
      <c r="A30" s="289" t="s">
        <v>146</v>
      </c>
      <c r="B30" s="289" t="s">
        <v>177</v>
      </c>
      <c r="C30" s="289" t="s">
        <v>177</v>
      </c>
      <c r="D30" s="289" t="s">
        <v>636</v>
      </c>
      <c r="E30" s="289" t="s">
        <v>637</v>
      </c>
      <c r="F30" s="289" t="s">
        <v>559</v>
      </c>
      <c r="G30" s="289"/>
      <c r="H30" s="289" t="s">
        <v>638</v>
      </c>
      <c r="I30" s="289" t="s">
        <v>639</v>
      </c>
      <c r="J30" s="290" t="str">
        <f aca="false">A30&amp;B30</f>
        <v>GoldAsahi Refining Canada Ltd.</v>
      </c>
      <c r="K30" s="290" t="str">
        <f aca="false">A30&amp;B30</f>
        <v>GoldAsahi Refining Canada Ltd.</v>
      </c>
    </row>
    <row r="31" customFormat="false" ht="12.75" hidden="false" customHeight="false" outlineLevel="0" collapsed="false">
      <c r="A31" s="289" t="s">
        <v>146</v>
      </c>
      <c r="B31" s="289" t="s">
        <v>640</v>
      </c>
      <c r="C31" s="289" t="s">
        <v>640</v>
      </c>
      <c r="D31" s="289" t="s">
        <v>567</v>
      </c>
      <c r="E31" s="289" t="s">
        <v>641</v>
      </c>
      <c r="F31" s="289" t="s">
        <v>559</v>
      </c>
      <c r="G31" s="289"/>
      <c r="H31" s="289" t="s">
        <v>642</v>
      </c>
      <c r="I31" s="289" t="s">
        <v>643</v>
      </c>
      <c r="J31" s="290" t="str">
        <f aca="false">A31&amp;B31</f>
        <v>GoldAsahi Refining USA Inc.</v>
      </c>
      <c r="K31" s="290" t="str">
        <f aca="false">A31&amp;B31</f>
        <v>GoldAsahi Refining USA Inc.</v>
      </c>
    </row>
    <row r="32" customFormat="false" ht="12.75" hidden="false" customHeight="false" outlineLevel="0" collapsed="false">
      <c r="A32" s="289" t="s">
        <v>146</v>
      </c>
      <c r="B32" s="289" t="s">
        <v>180</v>
      </c>
      <c r="C32" s="289" t="s">
        <v>180</v>
      </c>
      <c r="D32" s="289" t="s">
        <v>588</v>
      </c>
      <c r="E32" s="289" t="s">
        <v>644</v>
      </c>
      <c r="F32" s="289" t="s">
        <v>559</v>
      </c>
      <c r="G32" s="289"/>
      <c r="H32" s="289" t="s">
        <v>645</v>
      </c>
      <c r="I32" s="289" t="s">
        <v>646</v>
      </c>
      <c r="J32" s="290" t="str">
        <f aca="false">A32&amp;B32</f>
        <v>GoldAsaka Riken Co., Ltd.</v>
      </c>
      <c r="K32" s="290" t="str">
        <f aca="false">A32&amp;B32</f>
        <v>GoldAsaka Riken Co., Ltd.</v>
      </c>
    </row>
    <row r="33" customFormat="false" ht="12.75" hidden="false" customHeight="false" outlineLevel="0" collapsed="false">
      <c r="A33" s="289" t="s">
        <v>146</v>
      </c>
      <c r="B33" s="289" t="s">
        <v>647</v>
      </c>
      <c r="C33" s="289" t="s">
        <v>181</v>
      </c>
      <c r="D33" s="289" t="s">
        <v>648</v>
      </c>
      <c r="E33" s="289" t="s">
        <v>649</v>
      </c>
      <c r="F33" s="289" t="s">
        <v>559</v>
      </c>
      <c r="G33" s="289"/>
      <c r="H33" s="289" t="s">
        <v>650</v>
      </c>
      <c r="I33" s="289" t="s">
        <v>651</v>
      </c>
      <c r="J33" s="290" t="str">
        <f aca="false">A33&amp;B33</f>
        <v>GoldATAkulche</v>
      </c>
      <c r="K33" s="290" t="str">
        <f aca="false">A33&amp;B33</f>
        <v>GoldATAkulche</v>
      </c>
    </row>
    <row r="34" customFormat="false" ht="12.75" hidden="false" customHeight="false" outlineLevel="0" collapsed="false">
      <c r="A34" s="289" t="s">
        <v>146</v>
      </c>
      <c r="B34" s="289" t="s">
        <v>181</v>
      </c>
      <c r="C34" s="289" t="s">
        <v>181</v>
      </c>
      <c r="D34" s="289" t="s">
        <v>648</v>
      </c>
      <c r="E34" s="289" t="s">
        <v>649</v>
      </c>
      <c r="F34" s="289" t="s">
        <v>559</v>
      </c>
      <c r="G34" s="289"/>
      <c r="H34" s="289" t="s">
        <v>650</v>
      </c>
      <c r="I34" s="289" t="s">
        <v>651</v>
      </c>
      <c r="J34" s="290" t="str">
        <f aca="false">A34&amp;B34</f>
        <v>GoldAtasay Kuyumculuk Sanayi Ve Ticaret A.S.</v>
      </c>
      <c r="K34" s="290" t="str">
        <f aca="false">A34&amp;B34</f>
        <v>GoldAtasay Kuyumculuk Sanayi Ve Ticaret A.S.</v>
      </c>
    </row>
    <row r="35" customFormat="false" ht="12.75" hidden="false" customHeight="false" outlineLevel="0" collapsed="false">
      <c r="A35" s="289" t="s">
        <v>146</v>
      </c>
      <c r="B35" s="289" t="s">
        <v>652</v>
      </c>
      <c r="C35" s="289" t="s">
        <v>652</v>
      </c>
      <c r="D35" s="289" t="s">
        <v>653</v>
      </c>
      <c r="E35" s="289" t="s">
        <v>654</v>
      </c>
      <c r="F35" s="289" t="s">
        <v>559</v>
      </c>
      <c r="G35" s="289"/>
      <c r="H35" s="289" t="s">
        <v>655</v>
      </c>
      <c r="I35" s="289" t="s">
        <v>656</v>
      </c>
      <c r="J35" s="290" t="str">
        <f aca="false">A35&amp;B35</f>
        <v>GoldAU Traders and Refiners</v>
      </c>
      <c r="K35" s="290" t="str">
        <f aca="false">A35&amp;B35</f>
        <v>GoldAU Traders and Refiners</v>
      </c>
    </row>
    <row r="36" customFormat="false" ht="12.75" hidden="false" customHeight="false" outlineLevel="0" collapsed="false">
      <c r="A36" s="289" t="s">
        <v>146</v>
      </c>
      <c r="B36" s="289" t="s">
        <v>185</v>
      </c>
      <c r="C36" s="289" t="s">
        <v>185</v>
      </c>
      <c r="D36" s="289" t="s">
        <v>657</v>
      </c>
      <c r="E36" s="289" t="s">
        <v>658</v>
      </c>
      <c r="F36" s="289" t="s">
        <v>559</v>
      </c>
      <c r="G36" s="289"/>
      <c r="H36" s="289" t="s">
        <v>659</v>
      </c>
      <c r="I36" s="289" t="s">
        <v>660</v>
      </c>
      <c r="J36" s="290" t="str">
        <f aca="false">A36&amp;B36</f>
        <v>GoldAugmont Enterprises Private Limited</v>
      </c>
      <c r="K36" s="290" t="str">
        <f aca="false">A36&amp;B36</f>
        <v>GoldAugmont Enterprises Private Limited</v>
      </c>
    </row>
    <row r="37" customFormat="false" ht="12.75" hidden="false" customHeight="false" outlineLevel="0" collapsed="false">
      <c r="A37" s="289" t="s">
        <v>146</v>
      </c>
      <c r="B37" s="289" t="s">
        <v>187</v>
      </c>
      <c r="C37" s="289" t="s">
        <v>187</v>
      </c>
      <c r="D37" s="289" t="s">
        <v>579</v>
      </c>
      <c r="E37" s="289" t="s">
        <v>661</v>
      </c>
      <c r="F37" s="289" t="s">
        <v>559</v>
      </c>
      <c r="G37" s="289"/>
      <c r="H37" s="289" t="s">
        <v>662</v>
      </c>
      <c r="I37" s="289" t="s">
        <v>662</v>
      </c>
      <c r="J37" s="290" t="str">
        <f aca="false">A37&amp;B37</f>
        <v>GoldAurubis AG</v>
      </c>
      <c r="K37" s="290" t="str">
        <f aca="false">A37&amp;B37</f>
        <v>GoldAurubis AG</v>
      </c>
    </row>
    <row r="38" customFormat="false" ht="12.75" hidden="false" customHeight="false" outlineLevel="0" collapsed="false">
      <c r="A38" s="289" t="s">
        <v>146</v>
      </c>
      <c r="B38" s="289" t="s">
        <v>663</v>
      </c>
      <c r="C38" s="289" t="s">
        <v>188</v>
      </c>
      <c r="D38" s="289" t="s">
        <v>657</v>
      </c>
      <c r="E38" s="289" t="s">
        <v>664</v>
      </c>
      <c r="F38" s="289" t="s">
        <v>559</v>
      </c>
      <c r="G38" s="289"/>
      <c r="H38" s="289" t="s">
        <v>665</v>
      </c>
      <c r="I38" s="289" t="s">
        <v>666</v>
      </c>
      <c r="J38" s="290" t="str">
        <f aca="false">A38&amp;B38</f>
        <v>GoldBALORE REFINERSGA</v>
      </c>
      <c r="K38" s="290" t="str">
        <f aca="false">A38&amp;B38</f>
        <v>GoldBALORE REFINERSGA</v>
      </c>
    </row>
    <row r="39" customFormat="false" ht="12.75" hidden="false" customHeight="false" outlineLevel="0" collapsed="false">
      <c r="A39" s="289" t="s">
        <v>146</v>
      </c>
      <c r="B39" s="289" t="s">
        <v>188</v>
      </c>
      <c r="C39" s="289" t="s">
        <v>188</v>
      </c>
      <c r="D39" s="289" t="s">
        <v>657</v>
      </c>
      <c r="E39" s="289" t="s">
        <v>664</v>
      </c>
      <c r="F39" s="289" t="s">
        <v>559</v>
      </c>
      <c r="G39" s="289"/>
      <c r="H39" s="289" t="s">
        <v>665</v>
      </c>
      <c r="I39" s="289" t="s">
        <v>666</v>
      </c>
      <c r="J39" s="290" t="str">
        <f aca="false">A39&amp;B39</f>
        <v>GoldBangalore Refinery</v>
      </c>
      <c r="K39" s="290" t="str">
        <f aca="false">A39&amp;B39</f>
        <v>GoldBangalore Refinery</v>
      </c>
    </row>
    <row r="40" customFormat="false" ht="12.75" hidden="false" customHeight="false" outlineLevel="0" collapsed="false">
      <c r="A40" s="289" t="s">
        <v>146</v>
      </c>
      <c r="B40" s="289" t="s">
        <v>667</v>
      </c>
      <c r="C40" s="289" t="s">
        <v>188</v>
      </c>
      <c r="D40" s="289" t="s">
        <v>657</v>
      </c>
      <c r="E40" s="289" t="s">
        <v>664</v>
      </c>
      <c r="F40" s="289" t="s">
        <v>559</v>
      </c>
      <c r="G40" s="289"/>
      <c r="H40" s="289" t="s">
        <v>665</v>
      </c>
      <c r="I40" s="289" t="s">
        <v>666</v>
      </c>
      <c r="J40" s="290" t="str">
        <f aca="false">A40&amp;B40</f>
        <v>GoldBangalore Refinery Pvt Ltd</v>
      </c>
      <c r="K40" s="290" t="str">
        <f aca="false">A40&amp;B40</f>
        <v>GoldBangalore Refinery Pvt Ltd</v>
      </c>
    </row>
    <row r="41" customFormat="false" ht="12.75" hidden="false" customHeight="false" outlineLevel="0" collapsed="false">
      <c r="A41" s="289" t="s">
        <v>146</v>
      </c>
      <c r="B41" s="289" t="s">
        <v>189</v>
      </c>
      <c r="C41" s="289" t="s">
        <v>189</v>
      </c>
      <c r="D41" s="289" t="s">
        <v>668</v>
      </c>
      <c r="E41" s="289" t="s">
        <v>669</v>
      </c>
      <c r="F41" s="289" t="s">
        <v>559</v>
      </c>
      <c r="G41" s="289"/>
      <c r="H41" s="289" t="s">
        <v>670</v>
      </c>
      <c r="I41" s="289" t="s">
        <v>671</v>
      </c>
      <c r="J41" s="290" t="str">
        <f aca="false">A41&amp;B41</f>
        <v>GoldBangko Sentral ng Pilipinas (Central Bank of the Philippines)</v>
      </c>
      <c r="K41" s="290" t="str">
        <f aca="false">A41&amp;B41</f>
        <v>GoldBangko Sentral ng Pilipinas (Central Bank of the Philippines)</v>
      </c>
    </row>
    <row r="42" customFormat="false" ht="12.75" hidden="false" customHeight="false" outlineLevel="0" collapsed="false">
      <c r="A42" s="289" t="s">
        <v>146</v>
      </c>
      <c r="B42" s="289" t="s">
        <v>191</v>
      </c>
      <c r="C42" s="289" t="s">
        <v>191</v>
      </c>
      <c r="D42" s="289" t="s">
        <v>672</v>
      </c>
      <c r="E42" s="289" t="s">
        <v>673</v>
      </c>
      <c r="F42" s="289" t="s">
        <v>559</v>
      </c>
      <c r="G42" s="289"/>
      <c r="H42" s="289" t="s">
        <v>674</v>
      </c>
      <c r="I42" s="289" t="s">
        <v>675</v>
      </c>
      <c r="J42" s="290" t="str">
        <f aca="false">A42&amp;B42</f>
        <v>GoldBoliden AB</v>
      </c>
      <c r="K42" s="290" t="str">
        <f aca="false">A42&amp;B42</f>
        <v>GoldBoliden AB</v>
      </c>
    </row>
    <row r="43" customFormat="false" ht="12.75" hidden="false" customHeight="false" outlineLevel="0" collapsed="false">
      <c r="A43" s="289" t="s">
        <v>146</v>
      </c>
      <c r="B43" s="289" t="s">
        <v>193</v>
      </c>
      <c r="C43" s="289" t="s">
        <v>193</v>
      </c>
      <c r="D43" s="289" t="s">
        <v>579</v>
      </c>
      <c r="E43" s="289" t="s">
        <v>676</v>
      </c>
      <c r="F43" s="289" t="s">
        <v>559</v>
      </c>
      <c r="G43" s="289"/>
      <c r="H43" s="289" t="s">
        <v>581</v>
      </c>
      <c r="I43" s="289" t="s">
        <v>582</v>
      </c>
      <c r="J43" s="290" t="str">
        <f aca="false">A43&amp;B43</f>
        <v>GoldC. Hafner GmbH + Co. KG</v>
      </c>
      <c r="K43" s="290" t="str">
        <f aca="false">A43&amp;B43</f>
        <v>GoldC. Hafner GmbH + Co. KG</v>
      </c>
    </row>
    <row r="44" customFormat="false" ht="12.75" hidden="false" customHeight="false" outlineLevel="0" collapsed="false">
      <c r="A44" s="289" t="s">
        <v>146</v>
      </c>
      <c r="B44" s="289" t="s">
        <v>194</v>
      </c>
      <c r="C44" s="289" t="s">
        <v>194</v>
      </c>
      <c r="D44" s="289" t="s">
        <v>677</v>
      </c>
      <c r="E44" s="289" t="s">
        <v>678</v>
      </c>
      <c r="F44" s="289" t="s">
        <v>559</v>
      </c>
      <c r="G44" s="289"/>
      <c r="H44" s="289" t="s">
        <v>679</v>
      </c>
      <c r="I44" s="289" t="s">
        <v>680</v>
      </c>
      <c r="J44" s="290" t="str">
        <f aca="false">A44&amp;B44</f>
        <v>GoldC.I Metales Procesados Industriales SAS</v>
      </c>
      <c r="K44" s="290" t="str">
        <f aca="false">A44&amp;B44</f>
        <v>GoldC.I Metales Procesados Industriales SAS</v>
      </c>
    </row>
    <row r="45" customFormat="false" ht="12.75" hidden="false" customHeight="false" outlineLevel="0" collapsed="false">
      <c r="A45" s="289" t="s">
        <v>146</v>
      </c>
      <c r="B45" s="289" t="s">
        <v>196</v>
      </c>
      <c r="C45" s="289" t="s">
        <v>196</v>
      </c>
      <c r="D45" s="289" t="s">
        <v>681</v>
      </c>
      <c r="E45" s="289" t="s">
        <v>682</v>
      </c>
      <c r="F45" s="289" t="s">
        <v>559</v>
      </c>
      <c r="G45" s="289"/>
      <c r="H45" s="289" t="s">
        <v>683</v>
      </c>
      <c r="I45" s="289" t="s">
        <v>684</v>
      </c>
      <c r="J45" s="290" t="str">
        <f aca="false">A45&amp;B45</f>
        <v>GoldCaridad</v>
      </c>
      <c r="K45" s="290" t="str">
        <f aca="false">A45&amp;B45</f>
        <v>GoldCaridad</v>
      </c>
    </row>
    <row r="46" customFormat="false" ht="12.75" hidden="false" customHeight="false" outlineLevel="0" collapsed="false">
      <c r="A46" s="289" t="s">
        <v>146</v>
      </c>
      <c r="B46" s="289" t="s">
        <v>685</v>
      </c>
      <c r="C46" s="289" t="s">
        <v>198</v>
      </c>
      <c r="D46" s="289" t="s">
        <v>636</v>
      </c>
      <c r="E46" s="289" t="s">
        <v>686</v>
      </c>
      <c r="F46" s="289" t="s">
        <v>559</v>
      </c>
      <c r="G46" s="289"/>
      <c r="H46" s="289" t="s">
        <v>687</v>
      </c>
      <c r="I46" s="289" t="s">
        <v>688</v>
      </c>
      <c r="J46" s="290" t="str">
        <f aca="false">A46&amp;B46</f>
        <v>GoldCCR</v>
      </c>
      <c r="K46" s="290" t="str">
        <f aca="false">A46&amp;B46</f>
        <v>GoldCCR</v>
      </c>
    </row>
    <row r="47" customFormat="false" ht="12.75" hidden="false" customHeight="false" outlineLevel="0" collapsed="false">
      <c r="A47" s="289" t="s">
        <v>146</v>
      </c>
      <c r="B47" s="289" t="s">
        <v>198</v>
      </c>
      <c r="C47" s="289" t="s">
        <v>198</v>
      </c>
      <c r="D47" s="289" t="s">
        <v>636</v>
      </c>
      <c r="E47" s="289" t="s">
        <v>686</v>
      </c>
      <c r="F47" s="289" t="s">
        <v>559</v>
      </c>
      <c r="G47" s="289"/>
      <c r="H47" s="289" t="s">
        <v>687</v>
      </c>
      <c r="I47" s="289" t="s">
        <v>688</v>
      </c>
      <c r="J47" s="290" t="str">
        <f aca="false">A47&amp;B47</f>
        <v>GoldCCR Refinery - Glencore Canada Corporation</v>
      </c>
      <c r="K47" s="290" t="str">
        <f aca="false">A47&amp;B47</f>
        <v>GoldCCR Refinery - Glencore Canada Corporation</v>
      </c>
    </row>
    <row r="48" customFormat="false" ht="12.75" hidden="false" customHeight="false" outlineLevel="0" collapsed="false">
      <c r="A48" s="289" t="s">
        <v>146</v>
      </c>
      <c r="B48" s="289" t="s">
        <v>689</v>
      </c>
      <c r="C48" s="289" t="s">
        <v>199</v>
      </c>
      <c r="D48" s="289" t="s">
        <v>632</v>
      </c>
      <c r="E48" s="289" t="s">
        <v>690</v>
      </c>
      <c r="F48" s="289" t="s">
        <v>559</v>
      </c>
      <c r="G48" s="289"/>
      <c r="H48" s="289" t="s">
        <v>691</v>
      </c>
      <c r="I48" s="289" t="s">
        <v>692</v>
      </c>
      <c r="J48" s="290" t="str">
        <f aca="false">A48&amp;B48</f>
        <v>GoldCendres + M?taux SA</v>
      </c>
      <c r="K48" s="290" t="str">
        <f aca="false">A48&amp;B48</f>
        <v>GoldCendres + M?taux SA</v>
      </c>
    </row>
    <row r="49" customFormat="false" ht="12.75" hidden="false" customHeight="false" outlineLevel="0" collapsed="false">
      <c r="A49" s="289" t="s">
        <v>146</v>
      </c>
      <c r="B49" s="289" t="s">
        <v>199</v>
      </c>
      <c r="C49" s="289" t="s">
        <v>199</v>
      </c>
      <c r="D49" s="289" t="s">
        <v>632</v>
      </c>
      <c r="E49" s="289" t="s">
        <v>690</v>
      </c>
      <c r="F49" s="289" t="s">
        <v>559</v>
      </c>
      <c r="G49" s="289"/>
      <c r="H49" s="289" t="s">
        <v>691</v>
      </c>
      <c r="I49" s="289" t="s">
        <v>692</v>
      </c>
      <c r="J49" s="290" t="str">
        <f aca="false">A49&amp;B49</f>
        <v>GoldCendres + Metaux S.A.</v>
      </c>
      <c r="K49" s="290" t="str">
        <f aca="false">A49&amp;B49</f>
        <v>GoldCendres + Metaux S.A.</v>
      </c>
    </row>
    <row r="50" customFormat="false" ht="12.75" hidden="false" customHeight="false" outlineLevel="0" collapsed="false">
      <c r="A50" s="289" t="s">
        <v>146</v>
      </c>
      <c r="B50" s="289" t="s">
        <v>693</v>
      </c>
      <c r="C50" s="289" t="s">
        <v>199</v>
      </c>
      <c r="D50" s="289" t="s">
        <v>632</v>
      </c>
      <c r="E50" s="289" t="s">
        <v>690</v>
      </c>
      <c r="F50" s="289" t="s">
        <v>559</v>
      </c>
      <c r="G50" s="289"/>
      <c r="H50" s="289" t="s">
        <v>691</v>
      </c>
      <c r="I50" s="289" t="s">
        <v>692</v>
      </c>
      <c r="J50" s="290" t="str">
        <f aca="false">A50&amp;B50</f>
        <v>GoldCendres + Métaux S.A.</v>
      </c>
      <c r="K50" s="290" t="str">
        <f aca="false">A50&amp;B50</f>
        <v>GoldCendres + Métaux S.A.</v>
      </c>
    </row>
    <row r="51" customFormat="false" ht="12.75" hidden="false" customHeight="false" outlineLevel="0" collapsed="false">
      <c r="A51" s="289" t="s">
        <v>146</v>
      </c>
      <c r="B51" s="289" t="s">
        <v>694</v>
      </c>
      <c r="C51" s="289" t="s">
        <v>189</v>
      </c>
      <c r="D51" s="289" t="s">
        <v>668</v>
      </c>
      <c r="E51" s="289" t="s">
        <v>669</v>
      </c>
      <c r="F51" s="289" t="s">
        <v>559</v>
      </c>
      <c r="G51" s="289"/>
      <c r="H51" s="289" t="s">
        <v>670</v>
      </c>
      <c r="I51" s="289" t="s">
        <v>671</v>
      </c>
      <c r="J51" s="290" t="str">
        <f aca="false">A51&amp;B51</f>
        <v>GoldCentral Bank of the Philippines Gold Refinery &amp; Mint</v>
      </c>
      <c r="K51" s="290" t="str">
        <f aca="false">A51&amp;B51</f>
        <v>GoldCentral Bank of the Philippines Gold Refinery &amp; Mint</v>
      </c>
    </row>
    <row r="52" customFormat="false" ht="12.75" hidden="false" customHeight="false" outlineLevel="0" collapsed="false">
      <c r="A52" s="289" t="s">
        <v>146</v>
      </c>
      <c r="B52" s="289" t="s">
        <v>200</v>
      </c>
      <c r="C52" s="289" t="s">
        <v>200</v>
      </c>
      <c r="D52" s="289" t="s">
        <v>657</v>
      </c>
      <c r="E52" s="289" t="s">
        <v>695</v>
      </c>
      <c r="F52" s="289" t="s">
        <v>559</v>
      </c>
      <c r="G52" s="289"/>
      <c r="H52" s="289" t="s">
        <v>696</v>
      </c>
      <c r="I52" s="289" t="s">
        <v>697</v>
      </c>
      <c r="J52" s="290" t="str">
        <f aca="false">A52&amp;B52</f>
        <v>GoldCGR Metalloys Pvt Ltd.</v>
      </c>
      <c r="K52" s="290" t="str">
        <f aca="false">A52&amp;B52</f>
        <v>GoldCGR Metalloys Pvt Ltd.</v>
      </c>
    </row>
    <row r="53" customFormat="false" ht="12.75" hidden="false" customHeight="false" outlineLevel="0" collapsed="false">
      <c r="A53" s="289" t="s">
        <v>146</v>
      </c>
      <c r="B53" s="289" t="s">
        <v>698</v>
      </c>
      <c r="C53" s="289" t="s">
        <v>371</v>
      </c>
      <c r="D53" s="289" t="s">
        <v>626</v>
      </c>
      <c r="E53" s="289" t="s">
        <v>699</v>
      </c>
      <c r="F53" s="289" t="s">
        <v>559</v>
      </c>
      <c r="G53" s="289"/>
      <c r="H53" s="289" t="s">
        <v>700</v>
      </c>
      <c r="I53" s="289" t="s">
        <v>701</v>
      </c>
      <c r="J53" s="290" t="str">
        <f aca="false">A53&amp;B53</f>
        <v>GoldCHALCO Yunnan Copper Co. Ltd.</v>
      </c>
      <c r="K53" s="290" t="str">
        <f aca="false">A53&amp;B53</f>
        <v>GoldCHALCO Yunnan Copper Co. Ltd.</v>
      </c>
    </row>
    <row r="54" customFormat="false" ht="12.75" hidden="false" customHeight="false" outlineLevel="0" collapsed="false">
      <c r="A54" s="289" t="s">
        <v>146</v>
      </c>
      <c r="B54" s="289" t="s">
        <v>702</v>
      </c>
      <c r="C54" s="289" t="s">
        <v>200</v>
      </c>
      <c r="D54" s="289" t="s">
        <v>657</v>
      </c>
      <c r="E54" s="289" t="s">
        <v>695</v>
      </c>
      <c r="F54" s="289" t="s">
        <v>559</v>
      </c>
      <c r="G54" s="289"/>
      <c r="H54" s="289" t="s">
        <v>696</v>
      </c>
      <c r="I54" s="289" t="s">
        <v>697</v>
      </c>
      <c r="J54" s="290" t="str">
        <f aca="false">A54&amp;B54</f>
        <v>GoldChemmanur Gold Refinery</v>
      </c>
      <c r="K54" s="290" t="str">
        <f aca="false">A54&amp;B54</f>
        <v>GoldChemmanur Gold Refinery</v>
      </c>
    </row>
    <row r="55" customFormat="false" ht="12.75" hidden="false" customHeight="false" outlineLevel="0" collapsed="false">
      <c r="A55" s="289" t="s">
        <v>146</v>
      </c>
      <c r="B55" s="289" t="s">
        <v>201</v>
      </c>
      <c r="C55" s="289" t="s">
        <v>201</v>
      </c>
      <c r="D55" s="289" t="s">
        <v>557</v>
      </c>
      <c r="E55" s="289" t="s">
        <v>703</v>
      </c>
      <c r="F55" s="289" t="s">
        <v>559</v>
      </c>
      <c r="G55" s="289"/>
      <c r="H55" s="289" t="s">
        <v>704</v>
      </c>
      <c r="I55" s="289" t="s">
        <v>705</v>
      </c>
      <c r="J55" s="290" t="str">
        <f aca="false">A55&amp;B55</f>
        <v>GoldChimet S.p.A.</v>
      </c>
      <c r="K55" s="290" t="str">
        <f aca="false">A55&amp;B55</f>
        <v>GoldChimet S.p.A.</v>
      </c>
    </row>
    <row r="56" customFormat="false" ht="12.75" hidden="false" customHeight="false" outlineLevel="0" collapsed="false">
      <c r="A56" s="289" t="s">
        <v>146</v>
      </c>
      <c r="B56" s="289" t="s">
        <v>706</v>
      </c>
      <c r="C56" s="289" t="s">
        <v>372</v>
      </c>
      <c r="D56" s="289" t="s">
        <v>626</v>
      </c>
      <c r="E56" s="289" t="s">
        <v>707</v>
      </c>
      <c r="F56" s="289" t="s">
        <v>559</v>
      </c>
      <c r="G56" s="289"/>
      <c r="H56" s="289" t="s">
        <v>708</v>
      </c>
      <c r="I56" s="289" t="s">
        <v>709</v>
      </c>
      <c r="J56" s="290" t="str">
        <f aca="false">A56&amp;B56</f>
        <v>GoldChina Henan Zhongyuan Gold Smelter</v>
      </c>
      <c r="K56" s="290" t="str">
        <f aca="false">A56&amp;B56</f>
        <v>GoldChina Henan Zhongyuan Gold Smelter</v>
      </c>
    </row>
    <row r="57" customFormat="false" ht="12.75" hidden="false" customHeight="false" outlineLevel="0" collapsed="false">
      <c r="A57" s="289" t="s">
        <v>146</v>
      </c>
      <c r="B57" s="289" t="s">
        <v>710</v>
      </c>
      <c r="C57" s="289" t="s">
        <v>336</v>
      </c>
      <c r="D57" s="289" t="s">
        <v>626</v>
      </c>
      <c r="E57" s="289" t="s">
        <v>711</v>
      </c>
      <c r="F57" s="289" t="s">
        <v>559</v>
      </c>
      <c r="G57" s="289"/>
      <c r="H57" s="289" t="s">
        <v>712</v>
      </c>
      <c r="I57" s="289" t="s">
        <v>713</v>
      </c>
      <c r="J57" s="290" t="str">
        <f aca="false">A57&amp;B57</f>
        <v>GoldChina's Shandong Gold Mining Co., Ltd</v>
      </c>
      <c r="K57" s="290" t="str">
        <f aca="false">A57&amp;B57</f>
        <v>GoldChina's Shandong Gold Mining Co., Ltd</v>
      </c>
    </row>
    <row r="58" customFormat="false" ht="12.75" hidden="false" customHeight="false" outlineLevel="0" collapsed="false">
      <c r="A58" s="289" t="s">
        <v>146</v>
      </c>
      <c r="B58" s="289" t="s">
        <v>202</v>
      </c>
      <c r="C58" s="289" t="s">
        <v>202</v>
      </c>
      <c r="D58" s="289" t="s">
        <v>588</v>
      </c>
      <c r="E58" s="289" t="s">
        <v>714</v>
      </c>
      <c r="F58" s="289" t="s">
        <v>559</v>
      </c>
      <c r="G58" s="289"/>
      <c r="H58" s="289" t="s">
        <v>715</v>
      </c>
      <c r="I58" s="289" t="s">
        <v>591</v>
      </c>
      <c r="J58" s="290" t="str">
        <f aca="false">A58&amp;B58</f>
        <v>GoldChugai Mining</v>
      </c>
      <c r="K58" s="290" t="str">
        <f aca="false">A58&amp;B58</f>
        <v>GoldChugai Mining</v>
      </c>
    </row>
    <row r="59" customFormat="false" ht="12.75" hidden="false" customHeight="false" outlineLevel="0" collapsed="false">
      <c r="A59" s="289" t="s">
        <v>146</v>
      </c>
      <c r="B59" s="289" t="s">
        <v>716</v>
      </c>
      <c r="C59" s="289" t="s">
        <v>716</v>
      </c>
      <c r="D59" s="289" t="s">
        <v>620</v>
      </c>
      <c r="E59" s="289" t="s">
        <v>717</v>
      </c>
      <c r="F59" s="289" t="s">
        <v>559</v>
      </c>
      <c r="G59" s="289"/>
      <c r="H59" s="289" t="s">
        <v>718</v>
      </c>
      <c r="I59" s="289" t="s">
        <v>719</v>
      </c>
      <c r="J59" s="290" t="str">
        <f aca="false">A59&amp;B59</f>
        <v>GoldCoimpa Industrial LTDA</v>
      </c>
      <c r="K59" s="290" t="str">
        <f aca="false">A59&amp;B59</f>
        <v>GoldCoimpa Industrial LTDA</v>
      </c>
    </row>
    <row r="60" customFormat="false" ht="12.75" hidden="false" customHeight="false" outlineLevel="0" collapsed="false">
      <c r="A60" s="289" t="s">
        <v>146</v>
      </c>
      <c r="B60" s="289" t="s">
        <v>203</v>
      </c>
      <c r="C60" s="289" t="s">
        <v>203</v>
      </c>
      <c r="D60" s="289" t="s">
        <v>626</v>
      </c>
      <c r="E60" s="289" t="s">
        <v>720</v>
      </c>
      <c r="F60" s="289" t="s">
        <v>559</v>
      </c>
      <c r="G60" s="289"/>
      <c r="H60" s="289" t="s">
        <v>721</v>
      </c>
      <c r="I60" s="289" t="s">
        <v>722</v>
      </c>
      <c r="J60" s="290" t="str">
        <f aca="false">A60&amp;B60</f>
        <v>GoldDaye Non-Ferrous Metals Mining Ltd.</v>
      </c>
      <c r="K60" s="290" t="str">
        <f aca="false">A60&amp;B60</f>
        <v>GoldDaye Non-Ferrous Metals Mining Ltd.</v>
      </c>
    </row>
    <row r="61" customFormat="false" ht="12.75" hidden="false" customHeight="false" outlineLevel="0" collapsed="false">
      <c r="A61" s="289" t="s">
        <v>146</v>
      </c>
      <c r="B61" s="289" t="s">
        <v>723</v>
      </c>
      <c r="C61" s="289" t="s">
        <v>205</v>
      </c>
      <c r="D61" s="289" t="s">
        <v>579</v>
      </c>
      <c r="E61" s="289" t="s">
        <v>724</v>
      </c>
      <c r="F61" s="289" t="s">
        <v>559</v>
      </c>
      <c r="G61" s="289"/>
      <c r="H61" s="289" t="s">
        <v>581</v>
      </c>
      <c r="I61" s="289" t="s">
        <v>582</v>
      </c>
      <c r="J61" s="290" t="str">
        <f aca="false">A61&amp;B61</f>
        <v>GoldDEGUSSA</v>
      </c>
      <c r="K61" s="290" t="str">
        <f aca="false">A61&amp;B61</f>
        <v>GoldDEGUSSA</v>
      </c>
    </row>
    <row r="62" customFormat="false" ht="12.75" hidden="false" customHeight="false" outlineLevel="0" collapsed="false">
      <c r="A62" s="289" t="s">
        <v>146</v>
      </c>
      <c r="B62" s="289" t="s">
        <v>205</v>
      </c>
      <c r="C62" s="289" t="s">
        <v>205</v>
      </c>
      <c r="D62" s="289" t="s">
        <v>579</v>
      </c>
      <c r="E62" s="289" t="s">
        <v>724</v>
      </c>
      <c r="F62" s="289" t="s">
        <v>559</v>
      </c>
      <c r="G62" s="289"/>
      <c r="H62" s="289" t="s">
        <v>581</v>
      </c>
      <c r="I62" s="289" t="s">
        <v>582</v>
      </c>
      <c r="J62" s="290" t="str">
        <f aca="false">A62&amp;B62</f>
        <v>GoldDegussa Sonne / Mond Goldhandel GmbH</v>
      </c>
      <c r="K62" s="290" t="str">
        <f aca="false">A62&amp;B62</f>
        <v>GoldDegussa Sonne / Mond Goldhandel GmbH</v>
      </c>
    </row>
    <row r="63" customFormat="false" ht="12.75" hidden="false" customHeight="false" outlineLevel="0" collapsed="false">
      <c r="A63" s="289" t="s">
        <v>146</v>
      </c>
      <c r="B63" s="289" t="s">
        <v>725</v>
      </c>
      <c r="C63" s="289" t="s">
        <v>725</v>
      </c>
      <c r="D63" s="289" t="s">
        <v>598</v>
      </c>
      <c r="E63" s="289" t="s">
        <v>726</v>
      </c>
      <c r="F63" s="289" t="s">
        <v>559</v>
      </c>
      <c r="G63" s="289"/>
      <c r="H63" s="289" t="s">
        <v>727</v>
      </c>
      <c r="I63" s="289" t="s">
        <v>728</v>
      </c>
      <c r="J63" s="290" t="str">
        <f aca="false">A63&amp;B63</f>
        <v>GoldDijllah Gold Refinery FZC</v>
      </c>
      <c r="K63" s="290" t="str">
        <f aca="false">A63&amp;B63</f>
        <v>GoldDijllah Gold Refinery FZC</v>
      </c>
    </row>
    <row r="64" customFormat="false" ht="12.75" hidden="false" customHeight="false" outlineLevel="0" collapsed="false">
      <c r="A64" s="289" t="s">
        <v>146</v>
      </c>
      <c r="B64" s="289" t="s">
        <v>729</v>
      </c>
      <c r="C64" s="289" t="s">
        <v>730</v>
      </c>
      <c r="D64" s="289" t="s">
        <v>731</v>
      </c>
      <c r="E64" s="289" t="s">
        <v>732</v>
      </c>
      <c r="F64" s="289" t="s">
        <v>559</v>
      </c>
      <c r="G64" s="289"/>
      <c r="H64" s="289" t="s">
        <v>733</v>
      </c>
      <c r="I64" s="289" t="s">
        <v>734</v>
      </c>
      <c r="J64" s="290" t="str">
        <f aca="false">A64&amp;B64</f>
        <v>GoldDo Sung Corporation</v>
      </c>
      <c r="K64" s="290" t="str">
        <f aca="false">A64&amp;B64</f>
        <v>GoldDo Sung Corporation</v>
      </c>
    </row>
    <row r="65" customFormat="false" ht="12.75" hidden="false" customHeight="false" outlineLevel="0" collapsed="false">
      <c r="A65" s="289" t="s">
        <v>146</v>
      </c>
      <c r="B65" s="289" t="s">
        <v>207</v>
      </c>
      <c r="C65" s="289" t="s">
        <v>207</v>
      </c>
      <c r="D65" s="289" t="s">
        <v>626</v>
      </c>
      <c r="E65" s="289" t="s">
        <v>735</v>
      </c>
      <c r="F65" s="289" t="s">
        <v>559</v>
      </c>
      <c r="G65" s="289"/>
      <c r="H65" s="289" t="s">
        <v>736</v>
      </c>
      <c r="I65" s="289" t="s">
        <v>737</v>
      </c>
      <c r="J65" s="290" t="str">
        <f aca="false">A65&amp;B65</f>
        <v>GoldDongwu Gold Group</v>
      </c>
      <c r="K65" s="290" t="str">
        <f aca="false">A65&amp;B65</f>
        <v>GoldDongwu Gold Group</v>
      </c>
    </row>
    <row r="66" customFormat="false" ht="12.75" hidden="false" customHeight="false" outlineLevel="0" collapsed="false">
      <c r="A66" s="289" t="s">
        <v>146</v>
      </c>
      <c r="B66" s="289" t="s">
        <v>738</v>
      </c>
      <c r="C66" s="289" t="s">
        <v>730</v>
      </c>
      <c r="D66" s="289" t="s">
        <v>731</v>
      </c>
      <c r="E66" s="289" t="s">
        <v>732</v>
      </c>
      <c r="F66" s="289" t="s">
        <v>559</v>
      </c>
      <c r="G66" s="289"/>
      <c r="H66" s="289" t="s">
        <v>733</v>
      </c>
      <c r="I66" s="289" t="s">
        <v>734</v>
      </c>
      <c r="J66" s="290" t="str">
        <f aca="false">A66&amp;B66</f>
        <v>GoldDosung metal</v>
      </c>
      <c r="K66" s="290" t="str">
        <f aca="false">A66&amp;B66</f>
        <v>GoldDosung metal</v>
      </c>
    </row>
    <row r="67" customFormat="false" ht="12.75" hidden="false" customHeight="false" outlineLevel="0" collapsed="false">
      <c r="A67" s="289" t="s">
        <v>146</v>
      </c>
      <c r="B67" s="289" t="s">
        <v>208</v>
      </c>
      <c r="C67" s="289" t="s">
        <v>208</v>
      </c>
      <c r="D67" s="289" t="s">
        <v>588</v>
      </c>
      <c r="E67" s="289" t="s">
        <v>593</v>
      </c>
      <c r="F67" s="289" t="s">
        <v>559</v>
      </c>
      <c r="G67" s="289"/>
      <c r="H67" s="289" t="s">
        <v>594</v>
      </c>
      <c r="I67" s="289" t="s">
        <v>595</v>
      </c>
      <c r="J67" s="290" t="str">
        <f aca="false">A67&amp;B67</f>
        <v>GoldDowa</v>
      </c>
      <c r="K67" s="290" t="str">
        <f aca="false">A67&amp;B67</f>
        <v>GoldDowa</v>
      </c>
    </row>
    <row r="68" customFormat="false" ht="12.75" hidden="false" customHeight="false" outlineLevel="0" collapsed="false">
      <c r="A68" s="289" t="s">
        <v>146</v>
      </c>
      <c r="B68" s="289" t="s">
        <v>739</v>
      </c>
      <c r="C68" s="289" t="s">
        <v>208</v>
      </c>
      <c r="D68" s="289" t="s">
        <v>588</v>
      </c>
      <c r="E68" s="289" t="s">
        <v>593</v>
      </c>
      <c r="F68" s="289" t="s">
        <v>559</v>
      </c>
      <c r="G68" s="289"/>
      <c r="H68" s="289" t="s">
        <v>594</v>
      </c>
      <c r="I68" s="289" t="s">
        <v>595</v>
      </c>
      <c r="J68" s="290" t="str">
        <f aca="false">A68&amp;B68</f>
        <v>GoldDowa Kogyo k.k.</v>
      </c>
      <c r="K68" s="290" t="str">
        <f aca="false">A68&amp;B68</f>
        <v>GoldDowa Kogyo k.k.</v>
      </c>
    </row>
    <row r="69" customFormat="false" ht="12.75" hidden="false" customHeight="false" outlineLevel="0" collapsed="false">
      <c r="A69" s="289" t="s">
        <v>146</v>
      </c>
      <c r="B69" s="289" t="s">
        <v>740</v>
      </c>
      <c r="C69" s="289" t="s">
        <v>208</v>
      </c>
      <c r="D69" s="289" t="s">
        <v>588</v>
      </c>
      <c r="E69" s="289" t="s">
        <v>593</v>
      </c>
      <c r="F69" s="289" t="s">
        <v>559</v>
      </c>
      <c r="G69" s="289"/>
      <c r="H69" s="289" t="s">
        <v>594</v>
      </c>
      <c r="I69" s="289" t="s">
        <v>595</v>
      </c>
      <c r="J69" s="290" t="str">
        <f aca="false">A69&amp;B69</f>
        <v>GoldDowa Metalmine Co. Ltd</v>
      </c>
      <c r="K69" s="290" t="str">
        <f aca="false">A69&amp;B69</f>
        <v>GoldDowa Metalmine Co. Ltd</v>
      </c>
    </row>
    <row r="70" customFormat="false" ht="12.75" hidden="false" customHeight="false" outlineLevel="0" collapsed="false">
      <c r="A70" s="289" t="s">
        <v>146</v>
      </c>
      <c r="B70" s="289" t="s">
        <v>741</v>
      </c>
      <c r="C70" s="289" t="s">
        <v>208</v>
      </c>
      <c r="D70" s="289" t="s">
        <v>588</v>
      </c>
      <c r="E70" s="289" t="s">
        <v>593</v>
      </c>
      <c r="F70" s="289" t="s">
        <v>559</v>
      </c>
      <c r="G70" s="289"/>
      <c r="H70" s="289" t="s">
        <v>594</v>
      </c>
      <c r="I70" s="289" t="s">
        <v>595</v>
      </c>
      <c r="J70" s="290" t="str">
        <f aca="false">A70&amp;B70</f>
        <v>GoldDowa Metals &amp; Mining Co. Ltd</v>
      </c>
      <c r="K70" s="290" t="str">
        <f aca="false">A70&amp;B70</f>
        <v>GoldDowa Metals &amp; Mining Co. Ltd</v>
      </c>
    </row>
    <row r="71" customFormat="false" ht="12.75" hidden="false" customHeight="false" outlineLevel="0" collapsed="false">
      <c r="A71" s="289" t="s">
        <v>146</v>
      </c>
      <c r="B71" s="289" t="s">
        <v>730</v>
      </c>
      <c r="C71" s="289" t="s">
        <v>730</v>
      </c>
      <c r="D71" s="289" t="s">
        <v>731</v>
      </c>
      <c r="E71" s="289" t="s">
        <v>732</v>
      </c>
      <c r="F71" s="289" t="s">
        <v>559</v>
      </c>
      <c r="G71" s="289"/>
      <c r="H71" s="289" t="s">
        <v>733</v>
      </c>
      <c r="I71" s="289" t="s">
        <v>734</v>
      </c>
      <c r="J71" s="290" t="str">
        <f aca="false">A71&amp;B71</f>
        <v>GoldDSC (Do Sung Corporation)</v>
      </c>
      <c r="K71" s="290" t="str">
        <f aca="false">A71&amp;B71</f>
        <v>GoldDSC (Do Sung Corporation)</v>
      </c>
    </row>
    <row r="72" customFormat="false" ht="12.75" hidden="false" customHeight="false" outlineLevel="0" collapsed="false">
      <c r="A72" s="289" t="s">
        <v>146</v>
      </c>
      <c r="B72" s="289" t="s">
        <v>211</v>
      </c>
      <c r="C72" s="289" t="s">
        <v>211</v>
      </c>
      <c r="D72" s="289" t="s">
        <v>588</v>
      </c>
      <c r="E72" s="289" t="s">
        <v>742</v>
      </c>
      <c r="F72" s="289" t="s">
        <v>559</v>
      </c>
      <c r="G72" s="289"/>
      <c r="H72" s="289" t="s">
        <v>743</v>
      </c>
      <c r="I72" s="289" t="s">
        <v>744</v>
      </c>
      <c r="J72" s="290" t="str">
        <f aca="false">A72&amp;B72</f>
        <v>GoldEco-System Recycling Co., Ltd. East Plant</v>
      </c>
      <c r="K72" s="290" t="str">
        <f aca="false">A72&amp;B72</f>
        <v>GoldEco-System Recycling Co., Ltd. East Plant</v>
      </c>
    </row>
    <row r="73" customFormat="false" ht="12.75" hidden="false" customHeight="false" outlineLevel="0" collapsed="false">
      <c r="A73" s="289" t="s">
        <v>146</v>
      </c>
      <c r="B73" s="289" t="s">
        <v>212</v>
      </c>
      <c r="C73" s="289" t="s">
        <v>212</v>
      </c>
      <c r="D73" s="289" t="s">
        <v>588</v>
      </c>
      <c r="E73" s="289" t="s">
        <v>745</v>
      </c>
      <c r="F73" s="289" t="s">
        <v>559</v>
      </c>
      <c r="G73" s="289"/>
      <c r="H73" s="289" t="s">
        <v>746</v>
      </c>
      <c r="I73" s="289" t="s">
        <v>595</v>
      </c>
      <c r="J73" s="290" t="str">
        <f aca="false">A73&amp;B73</f>
        <v>GoldEco-System Recycling Co., Ltd. North Plant</v>
      </c>
      <c r="K73" s="290" t="str">
        <f aca="false">A73&amp;B73</f>
        <v>GoldEco-System Recycling Co., Ltd. North Plant</v>
      </c>
    </row>
    <row r="74" customFormat="false" ht="12.75" hidden="false" customHeight="false" outlineLevel="0" collapsed="false">
      <c r="A74" s="289" t="s">
        <v>146</v>
      </c>
      <c r="B74" s="289" t="s">
        <v>213</v>
      </c>
      <c r="C74" s="289" t="s">
        <v>213</v>
      </c>
      <c r="D74" s="289" t="s">
        <v>588</v>
      </c>
      <c r="E74" s="289" t="s">
        <v>747</v>
      </c>
      <c r="F74" s="289" t="s">
        <v>559</v>
      </c>
      <c r="G74" s="289"/>
      <c r="H74" s="289" t="s">
        <v>748</v>
      </c>
      <c r="I74" s="289" t="s">
        <v>748</v>
      </c>
      <c r="J74" s="290" t="str">
        <f aca="false">A74&amp;B74</f>
        <v>GoldEco-System Recycling Co., Ltd. West Plant</v>
      </c>
      <c r="K74" s="290" t="str">
        <f aca="false">A74&amp;B74</f>
        <v>GoldEco-System Recycling Co., Ltd. West Plant</v>
      </c>
    </row>
    <row r="75" customFormat="false" ht="12.75" hidden="false" customHeight="false" outlineLevel="0" collapsed="false">
      <c r="A75" s="289" t="s">
        <v>146</v>
      </c>
      <c r="B75" s="289" t="s">
        <v>749</v>
      </c>
      <c r="C75" s="289" t="s">
        <v>750</v>
      </c>
      <c r="D75" s="289" t="s">
        <v>751</v>
      </c>
      <c r="E75" s="289" t="s">
        <v>752</v>
      </c>
      <c r="F75" s="289" t="s">
        <v>559</v>
      </c>
      <c r="G75" s="289"/>
      <c r="H75" s="289" t="s">
        <v>753</v>
      </c>
      <c r="I75" s="289" t="s">
        <v>754</v>
      </c>
      <c r="J75" s="290" t="str">
        <f aca="false">A75&amp;B75</f>
        <v>GoldEkaterinburg</v>
      </c>
      <c r="K75" s="290" t="str">
        <f aca="false">A75&amp;B75</f>
        <v>GoldEkaterinburg</v>
      </c>
    </row>
    <row r="76" customFormat="false" ht="12.75" hidden="false" customHeight="false" outlineLevel="0" collapsed="false">
      <c r="A76" s="289" t="s">
        <v>146</v>
      </c>
      <c r="B76" s="289" t="s">
        <v>214</v>
      </c>
      <c r="C76" s="289" t="s">
        <v>214</v>
      </c>
      <c r="D76" s="289" t="s">
        <v>657</v>
      </c>
      <c r="E76" s="289" t="s">
        <v>755</v>
      </c>
      <c r="F76" s="289" t="s">
        <v>559</v>
      </c>
      <c r="G76" s="289"/>
      <c r="H76" s="289" t="s">
        <v>756</v>
      </c>
      <c r="I76" s="289" t="s">
        <v>757</v>
      </c>
      <c r="J76" s="290" t="str">
        <f aca="false">A76&amp;B76</f>
        <v>GoldEmerald Jewel Industry India Limited (Unit 1)</v>
      </c>
      <c r="K76" s="290" t="str">
        <f aca="false">A76&amp;B76</f>
        <v>GoldEmerald Jewel Industry India Limited (Unit 1)</v>
      </c>
    </row>
    <row r="77" customFormat="false" ht="12.75" hidden="false" customHeight="false" outlineLevel="0" collapsed="false">
      <c r="A77" s="289" t="s">
        <v>146</v>
      </c>
      <c r="B77" s="289" t="s">
        <v>215</v>
      </c>
      <c r="C77" s="289" t="s">
        <v>215</v>
      </c>
      <c r="D77" s="289" t="s">
        <v>657</v>
      </c>
      <c r="E77" s="289" t="s">
        <v>758</v>
      </c>
      <c r="F77" s="289" t="s">
        <v>559</v>
      </c>
      <c r="G77" s="289"/>
      <c r="H77" s="289" t="s">
        <v>756</v>
      </c>
      <c r="I77" s="289" t="s">
        <v>757</v>
      </c>
      <c r="J77" s="290" t="str">
        <f aca="false">A77&amp;B77</f>
        <v>GoldEmerald Jewel Industry India Limited (Unit 2)</v>
      </c>
      <c r="K77" s="290" t="str">
        <f aca="false">A77&amp;B77</f>
        <v>GoldEmerald Jewel Industry India Limited (Unit 2)</v>
      </c>
    </row>
    <row r="78" customFormat="false" ht="12.75" hidden="false" customHeight="false" outlineLevel="0" collapsed="false">
      <c r="A78" s="289" t="s">
        <v>146</v>
      </c>
      <c r="B78" s="289" t="s">
        <v>216</v>
      </c>
      <c r="C78" s="289" t="s">
        <v>216</v>
      </c>
      <c r="D78" s="289" t="s">
        <v>657</v>
      </c>
      <c r="E78" s="289" t="s">
        <v>759</v>
      </c>
      <c r="F78" s="289" t="s">
        <v>559</v>
      </c>
      <c r="G78" s="289"/>
      <c r="H78" s="289" t="s">
        <v>756</v>
      </c>
      <c r="I78" s="289" t="s">
        <v>757</v>
      </c>
      <c r="J78" s="290" t="str">
        <f aca="false">A78&amp;B78</f>
        <v>GoldEmerald Jewel Industry India Limited (Unit 3)</v>
      </c>
      <c r="K78" s="290" t="str">
        <f aca="false">A78&amp;B78</f>
        <v>GoldEmerald Jewel Industry India Limited (Unit 3)</v>
      </c>
    </row>
    <row r="79" customFormat="false" ht="12.75" hidden="false" customHeight="false" outlineLevel="0" collapsed="false">
      <c r="A79" s="289" t="s">
        <v>146</v>
      </c>
      <c r="B79" s="289" t="s">
        <v>217</v>
      </c>
      <c r="C79" s="289" t="s">
        <v>217</v>
      </c>
      <c r="D79" s="289" t="s">
        <v>657</v>
      </c>
      <c r="E79" s="289" t="s">
        <v>760</v>
      </c>
      <c r="F79" s="289" t="s">
        <v>559</v>
      </c>
      <c r="G79" s="289"/>
      <c r="H79" s="289" t="s">
        <v>756</v>
      </c>
      <c r="I79" s="289" t="s">
        <v>757</v>
      </c>
      <c r="J79" s="290" t="str">
        <f aca="false">A79&amp;B79</f>
        <v>GoldEmerald Jewel Industry India Limited (Unit 4)</v>
      </c>
      <c r="K79" s="290" t="str">
        <f aca="false">A79&amp;B79</f>
        <v>GoldEmerald Jewel Industry India Limited (Unit 4)</v>
      </c>
    </row>
    <row r="80" customFormat="false" ht="12.75" hidden="false" customHeight="false" outlineLevel="0" collapsed="false">
      <c r="A80" s="289" t="s">
        <v>146</v>
      </c>
      <c r="B80" s="289" t="s">
        <v>761</v>
      </c>
      <c r="C80" s="289" t="s">
        <v>761</v>
      </c>
      <c r="D80" s="289" t="s">
        <v>598</v>
      </c>
      <c r="E80" s="289" t="s">
        <v>762</v>
      </c>
      <c r="F80" s="289" t="s">
        <v>559</v>
      </c>
      <c r="G80" s="289"/>
      <c r="H80" s="289" t="s">
        <v>600</v>
      </c>
      <c r="I80" s="289" t="s">
        <v>601</v>
      </c>
      <c r="J80" s="290" t="str">
        <f aca="false">A80&amp;B80</f>
        <v>GoldEmirates Gold DMCC</v>
      </c>
      <c r="K80" s="290" t="str">
        <f aca="false">A80&amp;B80</f>
        <v>GoldEmirates Gold DMCC</v>
      </c>
    </row>
    <row r="81" customFormat="false" ht="12.75" hidden="false" customHeight="false" outlineLevel="0" collapsed="false">
      <c r="A81" s="289" t="s">
        <v>146</v>
      </c>
      <c r="B81" s="289" t="s">
        <v>763</v>
      </c>
      <c r="C81" s="289" t="s">
        <v>764</v>
      </c>
      <c r="D81" s="289" t="s">
        <v>751</v>
      </c>
      <c r="E81" s="289" t="s">
        <v>765</v>
      </c>
      <c r="F81" s="289" t="s">
        <v>559</v>
      </c>
      <c r="G81" s="289"/>
      <c r="H81" s="289" t="s">
        <v>766</v>
      </c>
      <c r="I81" s="289" t="s">
        <v>767</v>
      </c>
      <c r="J81" s="290" t="str">
        <f aca="false">A81&amp;B81</f>
        <v>GoldFederal State Unitary Enterprise Moscow Special Processing Plant (FSUE MZSS)</v>
      </c>
      <c r="K81" s="290" t="str">
        <f aca="false">A81&amp;B81</f>
        <v>GoldFederal State Unitary Enterprise Moscow Special Processing Plant (FSUE MZSS)</v>
      </c>
    </row>
    <row r="82" customFormat="false" ht="12.75" hidden="false" customHeight="false" outlineLevel="0" collapsed="false">
      <c r="A82" s="289" t="s">
        <v>146</v>
      </c>
      <c r="B82" s="289" t="s">
        <v>219</v>
      </c>
      <c r="C82" s="289" t="s">
        <v>219</v>
      </c>
      <c r="D82" s="289" t="s">
        <v>768</v>
      </c>
      <c r="E82" s="289" t="s">
        <v>769</v>
      </c>
      <c r="F82" s="289" t="s">
        <v>559</v>
      </c>
      <c r="G82" s="289"/>
      <c r="H82" s="289" t="s">
        <v>770</v>
      </c>
      <c r="I82" s="289" t="s">
        <v>771</v>
      </c>
      <c r="J82" s="290" t="str">
        <f aca="false">A82&amp;B82</f>
        <v>GoldFidelity Printers and Refiners Ltd.</v>
      </c>
      <c r="K82" s="290" t="str">
        <f aca="false">A82&amp;B82</f>
        <v>GoldFidelity Printers and Refiners Ltd.</v>
      </c>
    </row>
    <row r="83" customFormat="false" ht="12.75" hidden="false" customHeight="false" outlineLevel="0" collapsed="false">
      <c r="A83" s="289" t="s">
        <v>146</v>
      </c>
      <c r="B83" s="289" t="s">
        <v>772</v>
      </c>
      <c r="C83" s="289" t="s">
        <v>773</v>
      </c>
      <c r="D83" s="289" t="s">
        <v>751</v>
      </c>
      <c r="E83" s="289" t="s">
        <v>774</v>
      </c>
      <c r="F83" s="289" t="s">
        <v>559</v>
      </c>
      <c r="G83" s="289"/>
      <c r="H83" s="289" t="s">
        <v>775</v>
      </c>
      <c r="I83" s="289" t="s">
        <v>776</v>
      </c>
      <c r="J83" s="290" t="str">
        <f aca="false">A83&amp;B83</f>
        <v>GoldFSE Novosibirsk Refinery</v>
      </c>
      <c r="K83" s="290" t="str">
        <f aca="false">A83&amp;B83</f>
        <v>GoldFSE Novosibirsk Refinery</v>
      </c>
    </row>
    <row r="84" customFormat="false" ht="12.75" hidden="false" customHeight="false" outlineLevel="0" collapsed="false">
      <c r="A84" s="289" t="s">
        <v>146</v>
      </c>
      <c r="B84" s="289" t="s">
        <v>777</v>
      </c>
      <c r="C84" s="289" t="s">
        <v>777</v>
      </c>
      <c r="D84" s="289" t="s">
        <v>598</v>
      </c>
      <c r="E84" s="289" t="s">
        <v>778</v>
      </c>
      <c r="F84" s="289" t="s">
        <v>559</v>
      </c>
      <c r="G84" s="289"/>
      <c r="H84" s="289" t="s">
        <v>779</v>
      </c>
      <c r="I84" s="289" t="s">
        <v>780</v>
      </c>
      <c r="J84" s="290" t="str">
        <f aca="false">A84&amp;B84</f>
        <v>GoldFujairah Gold FZC</v>
      </c>
      <c r="K84" s="290" t="str">
        <f aca="false">A84&amp;B84</f>
        <v>GoldFujairah Gold FZC</v>
      </c>
    </row>
    <row r="85" customFormat="false" ht="12.75" hidden="false" customHeight="false" outlineLevel="0" collapsed="false">
      <c r="A85" s="289" t="s">
        <v>146</v>
      </c>
      <c r="B85" s="289" t="s">
        <v>781</v>
      </c>
      <c r="C85" s="289" t="s">
        <v>777</v>
      </c>
      <c r="D85" s="289" t="s">
        <v>598</v>
      </c>
      <c r="E85" s="289" t="s">
        <v>778</v>
      </c>
      <c r="F85" s="289" t="s">
        <v>559</v>
      </c>
      <c r="G85" s="289"/>
      <c r="H85" s="289" t="s">
        <v>779</v>
      </c>
      <c r="I85" s="289" t="s">
        <v>780</v>
      </c>
      <c r="J85" s="290" t="str">
        <f aca="false">A85&amp;B85</f>
        <v>GoldFujhara Refinery</v>
      </c>
      <c r="K85" s="290" t="str">
        <f aca="false">A85&amp;B85</f>
        <v>GoldFujhara Refinery</v>
      </c>
    </row>
    <row r="86" customFormat="false" ht="12.75" hidden="false" customHeight="false" outlineLevel="0" collapsed="false">
      <c r="A86" s="289" t="s">
        <v>146</v>
      </c>
      <c r="B86" s="289" t="s">
        <v>782</v>
      </c>
      <c r="C86" s="289" t="s">
        <v>227</v>
      </c>
      <c r="D86" s="289" t="s">
        <v>626</v>
      </c>
      <c r="E86" s="289" t="s">
        <v>783</v>
      </c>
      <c r="F86" s="289" t="s">
        <v>559</v>
      </c>
      <c r="G86" s="289"/>
      <c r="H86" s="289" t="s">
        <v>784</v>
      </c>
      <c r="I86" s="289" t="s">
        <v>785</v>
      </c>
      <c r="J86" s="290" t="str">
        <f aca="false">A86&amp;B86</f>
        <v>GoldFujian Zijin mining stock company gold smelter</v>
      </c>
      <c r="K86" s="290" t="str">
        <f aca="false">A86&amp;B86</f>
        <v>GoldFujian Zijin mining stock company gold smelter</v>
      </c>
    </row>
    <row r="87" customFormat="false" ht="12.75" hidden="false" customHeight="false" outlineLevel="0" collapsed="false">
      <c r="A87" s="289" t="s">
        <v>146</v>
      </c>
      <c r="B87" s="289" t="s">
        <v>786</v>
      </c>
      <c r="C87" s="289" t="s">
        <v>786</v>
      </c>
      <c r="D87" s="289" t="s">
        <v>567</v>
      </c>
      <c r="E87" s="289" t="s">
        <v>787</v>
      </c>
      <c r="F87" s="289" t="s">
        <v>559</v>
      </c>
      <c r="G87" s="289"/>
      <c r="H87" s="289" t="s">
        <v>573</v>
      </c>
      <c r="I87" s="289" t="s">
        <v>574</v>
      </c>
      <c r="J87" s="290" t="str">
        <f aca="false">A87&amp;B87</f>
        <v>GoldGeib Refining Corporation</v>
      </c>
      <c r="K87" s="290" t="str">
        <f aca="false">A87&amp;B87</f>
        <v>GoldGeib Refining Corporation</v>
      </c>
    </row>
    <row r="88" customFormat="false" ht="12.75" hidden="false" customHeight="false" outlineLevel="0" collapsed="false">
      <c r="A88" s="289" t="s">
        <v>146</v>
      </c>
      <c r="B88" s="289" t="s">
        <v>223</v>
      </c>
      <c r="C88" s="289" t="s">
        <v>223</v>
      </c>
      <c r="D88" s="289" t="s">
        <v>657</v>
      </c>
      <c r="E88" s="289" t="s">
        <v>788</v>
      </c>
      <c r="F88" s="289" t="s">
        <v>559</v>
      </c>
      <c r="G88" s="289"/>
      <c r="H88" s="289" t="s">
        <v>789</v>
      </c>
      <c r="I88" s="289" t="s">
        <v>790</v>
      </c>
      <c r="J88" s="290" t="str">
        <f aca="false">A88&amp;B88</f>
        <v>GoldGGC Gujrat Gold Centre Pvt. Ltd.</v>
      </c>
      <c r="K88" s="290" t="str">
        <f aca="false">A88&amp;B88</f>
        <v>GoldGGC Gujrat Gold Centre Pvt. Ltd.</v>
      </c>
    </row>
    <row r="89" customFormat="false" ht="12.75" hidden="false" customHeight="false" outlineLevel="0" collapsed="false">
      <c r="A89" s="289" t="s">
        <v>146</v>
      </c>
      <c r="B89" s="289" t="s">
        <v>224</v>
      </c>
      <c r="C89" s="289" t="s">
        <v>224</v>
      </c>
      <c r="D89" s="289" t="s">
        <v>677</v>
      </c>
      <c r="E89" s="289" t="s">
        <v>791</v>
      </c>
      <c r="F89" s="289" t="s">
        <v>559</v>
      </c>
      <c r="G89" s="289"/>
      <c r="H89" s="289" t="s">
        <v>792</v>
      </c>
      <c r="I89" s="289" t="s">
        <v>793</v>
      </c>
      <c r="J89" s="290" t="str">
        <f aca="false">A89&amp;B89</f>
        <v>GoldGold by Gold Colombia</v>
      </c>
      <c r="K89" s="290" t="str">
        <f aca="false">A89&amp;B89</f>
        <v>GoldGold by Gold Colombia</v>
      </c>
    </row>
    <row r="90" customFormat="false" ht="12.75" hidden="false" customHeight="false" outlineLevel="0" collapsed="false">
      <c r="A90" s="289" t="s">
        <v>146</v>
      </c>
      <c r="B90" s="289" t="s">
        <v>225</v>
      </c>
      <c r="C90" s="289" t="s">
        <v>225</v>
      </c>
      <c r="D90" s="289" t="s">
        <v>794</v>
      </c>
      <c r="E90" s="289" t="s">
        <v>795</v>
      </c>
      <c r="F90" s="289" t="s">
        <v>559</v>
      </c>
      <c r="G90" s="289"/>
      <c r="H90" s="289" t="s">
        <v>796</v>
      </c>
      <c r="I90" s="289" t="s">
        <v>797</v>
      </c>
      <c r="J90" s="290" t="str">
        <f aca="false">A90&amp;B90</f>
        <v>GoldGold Coast Refinery</v>
      </c>
      <c r="K90" s="290" t="str">
        <f aca="false">A90&amp;B90</f>
        <v>GoldGold Coast Refinery</v>
      </c>
    </row>
    <row r="91" customFormat="false" ht="12.75" hidden="false" customHeight="false" outlineLevel="0" collapsed="false">
      <c r="A91" s="289" t="s">
        <v>146</v>
      </c>
      <c r="B91" s="289" t="s">
        <v>798</v>
      </c>
      <c r="C91" s="289" t="s">
        <v>336</v>
      </c>
      <c r="D91" s="289" t="s">
        <v>626</v>
      </c>
      <c r="E91" s="289" t="s">
        <v>711</v>
      </c>
      <c r="F91" s="289" t="s">
        <v>559</v>
      </c>
      <c r="G91" s="289"/>
      <c r="H91" s="289" t="s">
        <v>712</v>
      </c>
      <c r="I91" s="289" t="s">
        <v>713</v>
      </c>
      <c r="J91" s="290" t="str">
        <f aca="false">A91&amp;B91</f>
        <v>GoldGold Mining in Shandong (Laizhou) Limited Company</v>
      </c>
      <c r="K91" s="290" t="str">
        <f aca="false">A91&amp;B91</f>
        <v>GoldGold Mining in Shandong (Laizhou) Limited Company</v>
      </c>
    </row>
    <row r="92" customFormat="false" ht="12.75" hidden="false" customHeight="false" outlineLevel="0" collapsed="false">
      <c r="A92" s="289" t="s">
        <v>146</v>
      </c>
      <c r="B92" s="289" t="s">
        <v>227</v>
      </c>
      <c r="C92" s="289" t="s">
        <v>227</v>
      </c>
      <c r="D92" s="289" t="s">
        <v>626</v>
      </c>
      <c r="E92" s="289" t="s">
        <v>783</v>
      </c>
      <c r="F92" s="289" t="s">
        <v>559</v>
      </c>
      <c r="G92" s="289"/>
      <c r="H92" s="289" t="s">
        <v>784</v>
      </c>
      <c r="I92" s="289" t="s">
        <v>785</v>
      </c>
      <c r="J92" s="290" t="str">
        <f aca="false">A92&amp;B92</f>
        <v>GoldGold Refinery of Zijin Mining Group Co., Ltd.</v>
      </c>
      <c r="K92" s="290" t="str">
        <f aca="false">A92&amp;B92</f>
        <v>GoldGold Refinery of Zijin Mining Group Co., Ltd.</v>
      </c>
    </row>
    <row r="93" customFormat="false" ht="12.75" hidden="false" customHeight="false" outlineLevel="0" collapsed="false">
      <c r="A93" s="289" t="s">
        <v>146</v>
      </c>
      <c r="B93" s="289" t="s">
        <v>799</v>
      </c>
      <c r="C93" s="289" t="s">
        <v>228</v>
      </c>
      <c r="D93" s="289" t="s">
        <v>626</v>
      </c>
      <c r="E93" s="289" t="s">
        <v>800</v>
      </c>
      <c r="F93" s="289" t="s">
        <v>559</v>
      </c>
      <c r="G93" s="289"/>
      <c r="H93" s="289" t="s">
        <v>801</v>
      </c>
      <c r="I93" s="289" t="s">
        <v>802</v>
      </c>
      <c r="J93" s="290" t="str">
        <f aca="false">A93&amp;B93</f>
        <v>GoldGreat Wall Precious Metals Co,. LTD.</v>
      </c>
      <c r="K93" s="290" t="str">
        <f aca="false">A93&amp;B93</f>
        <v>GoldGreat Wall Precious Metals Co,. LTD.</v>
      </c>
    </row>
    <row r="94" customFormat="false" ht="12.75" hidden="false" customHeight="false" outlineLevel="0" collapsed="false">
      <c r="A94" s="289" t="s">
        <v>146</v>
      </c>
      <c r="B94" s="289" t="s">
        <v>228</v>
      </c>
      <c r="C94" s="289" t="s">
        <v>228</v>
      </c>
      <c r="D94" s="289" t="s">
        <v>626</v>
      </c>
      <c r="E94" s="289" t="s">
        <v>800</v>
      </c>
      <c r="F94" s="289" t="s">
        <v>559</v>
      </c>
      <c r="G94" s="289"/>
      <c r="H94" s="289" t="s">
        <v>801</v>
      </c>
      <c r="I94" s="289" t="s">
        <v>802</v>
      </c>
      <c r="J94" s="290" t="str">
        <f aca="false">A94&amp;B94</f>
        <v>GoldGreat Wall Precious Metals Co., Ltd. of CBPM</v>
      </c>
      <c r="K94" s="290" t="str">
        <f aca="false">A94&amp;B94</f>
        <v>GoldGreat Wall Precious Metals Co., Ltd. of CBPM</v>
      </c>
    </row>
    <row r="95" customFormat="false" ht="12.75" hidden="false" customHeight="false" outlineLevel="0" collapsed="false">
      <c r="A95" s="289" t="s">
        <v>146</v>
      </c>
      <c r="B95" s="289" t="s">
        <v>803</v>
      </c>
      <c r="C95" s="289" t="s">
        <v>229</v>
      </c>
      <c r="D95" s="289" t="s">
        <v>626</v>
      </c>
      <c r="E95" s="289" t="s">
        <v>804</v>
      </c>
      <c r="F95" s="289" t="s">
        <v>559</v>
      </c>
      <c r="G95" s="289"/>
      <c r="H95" s="289" t="s">
        <v>805</v>
      </c>
      <c r="I95" s="289" t="s">
        <v>806</v>
      </c>
      <c r="J95" s="290" t="str">
        <f aca="false">A95&amp;B95</f>
        <v>GoldGuangdong Gaoyao Co</v>
      </c>
      <c r="K95" s="290" t="str">
        <f aca="false">A95&amp;B95</f>
        <v>GoldGuangdong Gaoyao Co</v>
      </c>
    </row>
    <row r="96" customFormat="false" ht="12.75" hidden="false" customHeight="false" outlineLevel="0" collapsed="false">
      <c r="A96" s="289" t="s">
        <v>146</v>
      </c>
      <c r="B96" s="289" t="s">
        <v>229</v>
      </c>
      <c r="C96" s="289" t="s">
        <v>229</v>
      </c>
      <c r="D96" s="289" t="s">
        <v>626</v>
      </c>
      <c r="E96" s="289" t="s">
        <v>804</v>
      </c>
      <c r="F96" s="289" t="s">
        <v>559</v>
      </c>
      <c r="G96" s="289"/>
      <c r="H96" s="289" t="s">
        <v>805</v>
      </c>
      <c r="I96" s="289" t="s">
        <v>806</v>
      </c>
      <c r="J96" s="290" t="str">
        <f aca="false">A96&amp;B96</f>
        <v>GoldGuangdong Jinding Gold Limited</v>
      </c>
      <c r="K96" s="290" t="str">
        <f aca="false">A96&amp;B96</f>
        <v>GoldGuangdong Jinding Gold Limited</v>
      </c>
    </row>
    <row r="97" customFormat="false" ht="12.75" hidden="false" customHeight="false" outlineLevel="0" collapsed="false">
      <c r="A97" s="289" t="s">
        <v>146</v>
      </c>
      <c r="B97" s="289" t="s">
        <v>807</v>
      </c>
      <c r="C97" s="289" t="s">
        <v>223</v>
      </c>
      <c r="D97" s="289" t="s">
        <v>657</v>
      </c>
      <c r="E97" s="289" t="s">
        <v>788</v>
      </c>
      <c r="F97" s="289" t="s">
        <v>559</v>
      </c>
      <c r="G97" s="289"/>
      <c r="H97" s="289" t="s">
        <v>789</v>
      </c>
      <c r="I97" s="289" t="s">
        <v>790</v>
      </c>
      <c r="J97" s="290" t="str">
        <f aca="false">A97&amp;B97</f>
        <v>GoldGujarat Gold Centre</v>
      </c>
      <c r="K97" s="290" t="str">
        <f aca="false">A97&amp;B97</f>
        <v>GoldGujarat Gold Centre</v>
      </c>
    </row>
    <row r="98" customFormat="false" ht="12.75" hidden="false" customHeight="false" outlineLevel="0" collapsed="false">
      <c r="A98" s="289" t="s">
        <v>146</v>
      </c>
      <c r="B98" s="289" t="s">
        <v>230</v>
      </c>
      <c r="C98" s="289" t="s">
        <v>230</v>
      </c>
      <c r="D98" s="289" t="s">
        <v>626</v>
      </c>
      <c r="E98" s="289" t="s">
        <v>808</v>
      </c>
      <c r="F98" s="289" t="s">
        <v>559</v>
      </c>
      <c r="G98" s="289"/>
      <c r="H98" s="289" t="s">
        <v>809</v>
      </c>
      <c r="I98" s="289" t="s">
        <v>713</v>
      </c>
      <c r="J98" s="290" t="str">
        <f aca="false">A98&amp;B98</f>
        <v>GoldGuoda Safina High-Tech Environmental Refinery Co., Ltd.</v>
      </c>
      <c r="K98" s="290" t="str">
        <f aca="false">A98&amp;B98</f>
        <v>GoldGuoda Safina High-Tech Environmental Refinery Co., Ltd.</v>
      </c>
    </row>
    <row r="99" customFormat="false" ht="12.75" hidden="false" customHeight="false" outlineLevel="0" collapsed="false">
      <c r="A99" s="289" t="s">
        <v>146</v>
      </c>
      <c r="B99" s="289" t="s">
        <v>231</v>
      </c>
      <c r="C99" s="289" t="s">
        <v>231</v>
      </c>
      <c r="D99" s="289" t="s">
        <v>626</v>
      </c>
      <c r="E99" s="289" t="s">
        <v>810</v>
      </c>
      <c r="F99" s="289" t="s">
        <v>559</v>
      </c>
      <c r="G99" s="289"/>
      <c r="H99" s="289" t="s">
        <v>811</v>
      </c>
      <c r="I99" s="289" t="s">
        <v>812</v>
      </c>
      <c r="J99" s="290" t="str">
        <f aca="false">A99&amp;B99</f>
        <v>GoldHangzhou Fuchunjiang Smelting Co., Ltd.</v>
      </c>
      <c r="K99" s="290" t="str">
        <f aca="false">A99&amp;B99</f>
        <v>GoldHangzhou Fuchunjiang Smelting Co., Ltd.</v>
      </c>
    </row>
    <row r="100" customFormat="false" ht="12.75" hidden="false" customHeight="false" outlineLevel="0" collapsed="false">
      <c r="A100" s="289" t="s">
        <v>146</v>
      </c>
      <c r="B100" s="289" t="s">
        <v>813</v>
      </c>
      <c r="C100" s="289" t="s">
        <v>814</v>
      </c>
      <c r="D100" s="289" t="s">
        <v>731</v>
      </c>
      <c r="E100" s="289" t="s">
        <v>815</v>
      </c>
      <c r="F100" s="289" t="s">
        <v>559</v>
      </c>
      <c r="G100" s="289"/>
      <c r="H100" s="289" t="s">
        <v>816</v>
      </c>
      <c r="I100" s="289" t="s">
        <v>817</v>
      </c>
      <c r="J100" s="290" t="str">
        <f aca="false">A100&amp;B100</f>
        <v>GoldHeeSung Metal Ltd.</v>
      </c>
      <c r="K100" s="290" t="str">
        <f aca="false">A100&amp;B100</f>
        <v>GoldHeeSung Metal Ltd.</v>
      </c>
    </row>
    <row r="101" customFormat="false" ht="12.75" hidden="false" customHeight="false" outlineLevel="0" collapsed="false">
      <c r="A101" s="289" t="s">
        <v>146</v>
      </c>
      <c r="B101" s="289" t="s">
        <v>232</v>
      </c>
      <c r="C101" s="289" t="s">
        <v>232</v>
      </c>
      <c r="D101" s="289" t="s">
        <v>579</v>
      </c>
      <c r="E101" s="289" t="s">
        <v>818</v>
      </c>
      <c r="F101" s="289" t="s">
        <v>559</v>
      </c>
      <c r="G101" s="289"/>
      <c r="H101" s="289" t="s">
        <v>581</v>
      </c>
      <c r="I101" s="289" t="s">
        <v>582</v>
      </c>
      <c r="J101" s="290" t="str">
        <f aca="false">A101&amp;B101</f>
        <v>GoldHeimerle + Meule GmbH</v>
      </c>
      <c r="K101" s="290" t="str">
        <f aca="false">A101&amp;B101</f>
        <v>GoldHeimerle + Meule GmbH</v>
      </c>
    </row>
    <row r="102" customFormat="false" ht="12.75" hidden="false" customHeight="false" outlineLevel="0" collapsed="false">
      <c r="A102" s="289" t="s">
        <v>146</v>
      </c>
      <c r="B102" s="289" t="s">
        <v>819</v>
      </c>
      <c r="C102" s="289" t="s">
        <v>372</v>
      </c>
      <c r="D102" s="289" t="s">
        <v>626</v>
      </c>
      <c r="E102" s="289" t="s">
        <v>707</v>
      </c>
      <c r="F102" s="289" t="s">
        <v>559</v>
      </c>
      <c r="G102" s="289"/>
      <c r="H102" s="289" t="s">
        <v>708</v>
      </c>
      <c r="I102" s="289" t="s">
        <v>709</v>
      </c>
      <c r="J102" s="290" t="str">
        <f aca="false">A102&amp;B102</f>
        <v>GoldHenan Zhongyuan Gold Refinery Co., Ltd.</v>
      </c>
      <c r="K102" s="290" t="str">
        <f aca="false">A102&amp;B102</f>
        <v>GoldHenan Zhongyuan Gold Refinery Co., Ltd.</v>
      </c>
    </row>
    <row r="103" customFormat="false" ht="12.75" hidden="false" customHeight="false" outlineLevel="0" collapsed="false">
      <c r="A103" s="289" t="s">
        <v>146</v>
      </c>
      <c r="B103" s="289" t="s">
        <v>820</v>
      </c>
      <c r="C103" s="289" t="s">
        <v>372</v>
      </c>
      <c r="D103" s="289" t="s">
        <v>626</v>
      </c>
      <c r="E103" s="289" t="s">
        <v>707</v>
      </c>
      <c r="F103" s="289" t="s">
        <v>559</v>
      </c>
      <c r="G103" s="289"/>
      <c r="H103" s="289" t="s">
        <v>708</v>
      </c>
      <c r="I103" s="289" t="s">
        <v>709</v>
      </c>
      <c r="J103" s="290" t="str">
        <f aca="false">A103&amp;B103</f>
        <v>GoldHenan Zhongyuan Gold Smelter of Zhongjin Gold Co. Ltd.</v>
      </c>
      <c r="K103" s="290" t="str">
        <f aca="false">A103&amp;B103</f>
        <v>GoldHenan Zhongyuan Gold Smelter of Zhongjin Gold Co. Ltd.</v>
      </c>
    </row>
    <row r="104" customFormat="false" ht="12.75" hidden="false" customHeight="false" outlineLevel="0" collapsed="false">
      <c r="A104" s="289" t="s">
        <v>146</v>
      </c>
      <c r="B104" s="289" t="s">
        <v>821</v>
      </c>
      <c r="C104" s="289" t="s">
        <v>372</v>
      </c>
      <c r="D104" s="289" t="s">
        <v>626</v>
      </c>
      <c r="E104" s="289" t="s">
        <v>707</v>
      </c>
      <c r="F104" s="289" t="s">
        <v>559</v>
      </c>
      <c r="G104" s="289"/>
      <c r="H104" s="289" t="s">
        <v>708</v>
      </c>
      <c r="I104" s="289" t="s">
        <v>709</v>
      </c>
      <c r="J104" s="290" t="str">
        <f aca="false">A104&amp;B104</f>
        <v>GoldHenan Zhongyuan Gold Smelter of Zhongjin Gold Corporation Limited</v>
      </c>
      <c r="K104" s="290" t="str">
        <f aca="false">A104&amp;B104</f>
        <v>GoldHenan Zhongyuan Gold Smelter of Zhongjin Gold Corporation Limited</v>
      </c>
    </row>
    <row r="105" customFormat="false" ht="12.75" hidden="false" customHeight="false" outlineLevel="0" collapsed="false">
      <c r="A105" s="289" t="s">
        <v>146</v>
      </c>
      <c r="B105" s="289" t="s">
        <v>233</v>
      </c>
      <c r="C105" s="289" t="s">
        <v>233</v>
      </c>
      <c r="D105" s="289" t="s">
        <v>579</v>
      </c>
      <c r="E105" s="289" t="s">
        <v>822</v>
      </c>
      <c r="F105" s="289" t="s">
        <v>559</v>
      </c>
      <c r="G105" s="289"/>
      <c r="H105" s="289" t="s">
        <v>823</v>
      </c>
      <c r="I105" s="289" t="s">
        <v>824</v>
      </c>
      <c r="J105" s="290" t="str">
        <f aca="false">A105&amp;B105</f>
        <v>GoldHeraeus Germany GmbH Co. KG</v>
      </c>
      <c r="K105" s="290" t="str">
        <f aca="false">A105&amp;B105</f>
        <v>GoldHeraeus Germany GmbH Co. KG</v>
      </c>
    </row>
    <row r="106" customFormat="false" ht="12.75" hidden="false" customHeight="false" outlineLevel="0" collapsed="false">
      <c r="A106" s="289" t="s">
        <v>146</v>
      </c>
      <c r="B106" s="289" t="s">
        <v>825</v>
      </c>
      <c r="C106" s="289" t="s">
        <v>234</v>
      </c>
      <c r="D106" s="289" t="s">
        <v>626</v>
      </c>
      <c r="E106" s="289" t="s">
        <v>826</v>
      </c>
      <c r="F106" s="289" t="s">
        <v>559</v>
      </c>
      <c r="G106" s="289"/>
      <c r="H106" s="289" t="s">
        <v>827</v>
      </c>
      <c r="I106" s="289" t="s">
        <v>828</v>
      </c>
      <c r="J106" s="290" t="str">
        <f aca="false">A106&amp;B106</f>
        <v>GoldHeraeus Ltd. Hong Kong</v>
      </c>
      <c r="K106" s="290" t="str">
        <f aca="false">A106&amp;B106</f>
        <v>GoldHeraeus Ltd. Hong Kong</v>
      </c>
    </row>
    <row r="107" customFormat="false" ht="12.75" hidden="false" customHeight="false" outlineLevel="0" collapsed="false">
      <c r="A107" s="289" t="s">
        <v>146</v>
      </c>
      <c r="B107" s="289" t="s">
        <v>234</v>
      </c>
      <c r="C107" s="289" t="s">
        <v>234</v>
      </c>
      <c r="D107" s="289" t="s">
        <v>626</v>
      </c>
      <c r="E107" s="289" t="s">
        <v>826</v>
      </c>
      <c r="F107" s="289" t="s">
        <v>559</v>
      </c>
      <c r="G107" s="289"/>
      <c r="H107" s="289" t="s">
        <v>827</v>
      </c>
      <c r="I107" s="289" t="s">
        <v>828</v>
      </c>
      <c r="J107" s="290" t="str">
        <f aca="false">A107&amp;B107</f>
        <v>GoldHeraeus Metals Hong Kong Ltd.</v>
      </c>
      <c r="K107" s="290" t="str">
        <f aca="false">A107&amp;B107</f>
        <v>GoldHeraeus Metals Hong Kong Ltd.</v>
      </c>
    </row>
    <row r="108" customFormat="false" ht="12.75" hidden="false" customHeight="false" outlineLevel="0" collapsed="false">
      <c r="A108" s="289" t="s">
        <v>146</v>
      </c>
      <c r="B108" s="289" t="s">
        <v>829</v>
      </c>
      <c r="C108" s="289" t="s">
        <v>233</v>
      </c>
      <c r="D108" s="289" t="s">
        <v>579</v>
      </c>
      <c r="E108" s="289" t="s">
        <v>822</v>
      </c>
      <c r="F108" s="289" t="s">
        <v>559</v>
      </c>
      <c r="G108" s="289"/>
      <c r="H108" s="289" t="s">
        <v>823</v>
      </c>
      <c r="I108" s="289" t="s">
        <v>824</v>
      </c>
      <c r="J108" s="290" t="str">
        <f aca="false">A108&amp;B108</f>
        <v>GoldHeraeus Precious Metals GmbH &amp; Co. KG</v>
      </c>
      <c r="K108" s="290" t="str">
        <f aca="false">A108&amp;B108</f>
        <v>GoldHeraeus Precious Metals GmbH &amp; Co. KG</v>
      </c>
    </row>
    <row r="109" customFormat="false" ht="12.75" hidden="false" customHeight="false" outlineLevel="0" collapsed="false">
      <c r="A109" s="289" t="s">
        <v>146</v>
      </c>
      <c r="B109" s="289" t="s">
        <v>235</v>
      </c>
      <c r="C109" s="289" t="s">
        <v>235</v>
      </c>
      <c r="D109" s="289" t="s">
        <v>626</v>
      </c>
      <c r="E109" s="289" t="s">
        <v>830</v>
      </c>
      <c r="F109" s="289" t="s">
        <v>559</v>
      </c>
      <c r="G109" s="289"/>
      <c r="H109" s="289" t="s">
        <v>831</v>
      </c>
      <c r="I109" s="289" t="s">
        <v>832</v>
      </c>
      <c r="J109" s="290" t="str">
        <f aca="false">A109&amp;B109</f>
        <v>GoldHunan Chenzhou Mining Co., Ltd.</v>
      </c>
      <c r="K109" s="290" t="str">
        <f aca="false">A109&amp;B109</f>
        <v>GoldHunan Chenzhou Mining Co., Ltd.</v>
      </c>
    </row>
    <row r="110" customFormat="false" ht="12.75" hidden="false" customHeight="false" outlineLevel="0" collapsed="false">
      <c r="A110" s="289" t="s">
        <v>146</v>
      </c>
      <c r="B110" s="289" t="s">
        <v>833</v>
      </c>
      <c r="C110" s="289" t="s">
        <v>235</v>
      </c>
      <c r="D110" s="289" t="s">
        <v>626</v>
      </c>
      <c r="E110" s="289" t="s">
        <v>830</v>
      </c>
      <c r="F110" s="289" t="s">
        <v>559</v>
      </c>
      <c r="G110" s="289"/>
      <c r="H110" s="289" t="s">
        <v>831</v>
      </c>
      <c r="I110" s="289" t="s">
        <v>832</v>
      </c>
      <c r="J110" s="290" t="str">
        <f aca="false">A110&amp;B110</f>
        <v>GoldHunan Chenzhou Mining Group Co., Ltd.</v>
      </c>
      <c r="K110" s="290" t="str">
        <f aca="false">A110&amp;B110</f>
        <v>GoldHunan Chenzhou Mining Group Co., Ltd.</v>
      </c>
    </row>
    <row r="111" customFormat="false" ht="12.75" hidden="false" customHeight="false" outlineLevel="0" collapsed="false">
      <c r="A111" s="289" t="s">
        <v>146</v>
      </c>
      <c r="B111" s="289" t="s">
        <v>834</v>
      </c>
      <c r="C111" s="289" t="s">
        <v>235</v>
      </c>
      <c r="D111" s="289" t="s">
        <v>626</v>
      </c>
      <c r="E111" s="289" t="s">
        <v>830</v>
      </c>
      <c r="F111" s="289" t="s">
        <v>559</v>
      </c>
      <c r="G111" s="289"/>
      <c r="H111" s="289" t="s">
        <v>831</v>
      </c>
      <c r="I111" s="289" t="s">
        <v>832</v>
      </c>
      <c r="J111" s="290" t="str">
        <f aca="false">A111&amp;B111</f>
        <v>GoldHunan Chenzhou Mining Industry Co. Ltd.</v>
      </c>
      <c r="K111" s="290" t="str">
        <f aca="false">A111&amp;B111</f>
        <v>GoldHunan Chenzhou Mining Industry Co. Ltd.</v>
      </c>
    </row>
    <row r="112" customFormat="false" ht="12.75" hidden="false" customHeight="false" outlineLevel="0" collapsed="false">
      <c r="A112" s="289" t="s">
        <v>146</v>
      </c>
      <c r="B112" s="289" t="s">
        <v>236</v>
      </c>
      <c r="C112" s="289" t="s">
        <v>236</v>
      </c>
      <c r="D112" s="289" t="s">
        <v>626</v>
      </c>
      <c r="E112" s="289" t="s">
        <v>835</v>
      </c>
      <c r="F112" s="289" t="s">
        <v>559</v>
      </c>
      <c r="G112" s="289"/>
      <c r="H112" s="289" t="s">
        <v>836</v>
      </c>
      <c r="I112" s="289" t="s">
        <v>832</v>
      </c>
      <c r="J112" s="290" t="str">
        <f aca="false">A112&amp;B112</f>
        <v>GoldHunan Guiyang yinxing Nonferrous Smelting Co., Ltd.</v>
      </c>
      <c r="K112" s="290" t="str">
        <f aca="false">A112&amp;B112</f>
        <v>GoldHunan Guiyang yinxing Nonferrous Smelting Co., Ltd.</v>
      </c>
    </row>
    <row r="113" customFormat="false" ht="12.75" hidden="false" customHeight="false" outlineLevel="0" collapsed="false">
      <c r="A113" s="289" t="s">
        <v>146</v>
      </c>
      <c r="B113" s="289" t="s">
        <v>837</v>
      </c>
      <c r="C113" s="289" t="s">
        <v>236</v>
      </c>
      <c r="D113" s="289" t="s">
        <v>626</v>
      </c>
      <c r="E113" s="289" t="s">
        <v>835</v>
      </c>
      <c r="F113" s="289" t="s">
        <v>559</v>
      </c>
      <c r="G113" s="289"/>
      <c r="H113" s="289" t="s">
        <v>836</v>
      </c>
      <c r="I113" s="289" t="s">
        <v>832</v>
      </c>
      <c r="J113" s="290" t="str">
        <f aca="false">A113&amp;B113</f>
        <v>GoldHunan Yu Teng Non-Ferrous Metals Co., Ltd.</v>
      </c>
      <c r="K113" s="290" t="str">
        <f aca="false">A113&amp;B113</f>
        <v>GoldHunan Yu Teng Non-Ferrous Metals Co., Ltd.</v>
      </c>
    </row>
    <row r="114" customFormat="false" ht="12.75" hidden="false" customHeight="false" outlineLevel="0" collapsed="false">
      <c r="A114" s="289" t="s">
        <v>146</v>
      </c>
      <c r="B114" s="289" t="s">
        <v>838</v>
      </c>
      <c r="C114" s="289" t="s">
        <v>838</v>
      </c>
      <c r="D114" s="289" t="s">
        <v>731</v>
      </c>
      <c r="E114" s="289" t="s">
        <v>839</v>
      </c>
      <c r="F114" s="289" t="s">
        <v>559</v>
      </c>
      <c r="G114" s="289"/>
      <c r="H114" s="289" t="s">
        <v>840</v>
      </c>
      <c r="I114" s="289" t="s">
        <v>734</v>
      </c>
      <c r="J114" s="290" t="str">
        <f aca="false">A114&amp;B114</f>
        <v>GoldHwaSeong CJ CO., LTD.</v>
      </c>
      <c r="K114" s="290" t="str">
        <f aca="false">A114&amp;B114</f>
        <v>GoldHwaSeong CJ CO., LTD.</v>
      </c>
    </row>
    <row r="115" customFormat="false" ht="12.75" hidden="false" customHeight="false" outlineLevel="0" collapsed="false">
      <c r="A115" s="289" t="s">
        <v>146</v>
      </c>
      <c r="B115" s="289" t="s">
        <v>238</v>
      </c>
      <c r="C115" s="289" t="s">
        <v>238</v>
      </c>
      <c r="D115" s="289" t="s">
        <v>841</v>
      </c>
      <c r="E115" s="289" t="s">
        <v>842</v>
      </c>
      <c r="F115" s="289" t="s">
        <v>559</v>
      </c>
      <c r="G115" s="289"/>
      <c r="H115" s="289" t="s">
        <v>843</v>
      </c>
      <c r="I115" s="289" t="s">
        <v>844</v>
      </c>
      <c r="J115" s="290" t="str">
        <f aca="false">A115&amp;B115</f>
        <v>GoldIndustrial Refining Company</v>
      </c>
      <c r="K115" s="290" t="str">
        <f aca="false">A115&amp;B115</f>
        <v>GoldIndustrial Refining Company</v>
      </c>
    </row>
    <row r="116" customFormat="false" ht="12.75" hidden="false" customHeight="false" outlineLevel="0" collapsed="false">
      <c r="A116" s="289" t="s">
        <v>146</v>
      </c>
      <c r="B116" s="289" t="s">
        <v>240</v>
      </c>
      <c r="C116" s="289" t="s">
        <v>240</v>
      </c>
      <c r="D116" s="289" t="s">
        <v>626</v>
      </c>
      <c r="E116" s="289" t="s">
        <v>845</v>
      </c>
      <c r="F116" s="289" t="s">
        <v>559</v>
      </c>
      <c r="G116" s="289"/>
      <c r="H116" s="289" t="s">
        <v>846</v>
      </c>
      <c r="I116" s="289" t="s">
        <v>847</v>
      </c>
      <c r="J116" s="290" t="str">
        <f aca="false">A116&amp;B116</f>
        <v>GoldInner Mongolia Qiankun Gold and Silver Refinery Share Co., Ltd.</v>
      </c>
      <c r="K116" s="290" t="str">
        <f aca="false">A116&amp;B116</f>
        <v>GoldInner Mongolia Qiankun Gold and Silver Refinery Share Co., Ltd.</v>
      </c>
    </row>
    <row r="117" customFormat="false" ht="12.75" hidden="false" customHeight="false" outlineLevel="0" collapsed="false">
      <c r="A117" s="289" t="s">
        <v>146</v>
      </c>
      <c r="B117" s="289" t="s">
        <v>848</v>
      </c>
      <c r="C117" s="289" t="s">
        <v>848</v>
      </c>
      <c r="D117" s="289" t="s">
        <v>598</v>
      </c>
      <c r="E117" s="289" t="s">
        <v>849</v>
      </c>
      <c r="F117" s="289" t="s">
        <v>559</v>
      </c>
      <c r="G117" s="289"/>
      <c r="H117" s="289" t="s">
        <v>600</v>
      </c>
      <c r="I117" s="289" t="s">
        <v>601</v>
      </c>
      <c r="J117" s="290" t="str">
        <f aca="false">A117&amp;B117</f>
        <v>GoldInternational Precious Metal Refiners</v>
      </c>
      <c r="K117" s="290" t="str">
        <f aca="false">A117&amp;B117</f>
        <v>GoldInternational Precious Metal Refiners</v>
      </c>
    </row>
    <row r="118" customFormat="false" ht="12.75" hidden="false" customHeight="false" outlineLevel="0" collapsed="false">
      <c r="A118" s="289" t="s">
        <v>146</v>
      </c>
      <c r="B118" s="289" t="s">
        <v>242</v>
      </c>
      <c r="C118" s="289" t="s">
        <v>242</v>
      </c>
      <c r="D118" s="289" t="s">
        <v>588</v>
      </c>
      <c r="E118" s="289" t="s">
        <v>850</v>
      </c>
      <c r="F118" s="289" t="s">
        <v>559</v>
      </c>
      <c r="G118" s="289"/>
      <c r="H118" s="289" t="s">
        <v>851</v>
      </c>
      <c r="I118" s="289" t="s">
        <v>744</v>
      </c>
      <c r="J118" s="290" t="str">
        <f aca="false">A118&amp;B118</f>
        <v>GoldIshifuku Metal Industry Co., Ltd.</v>
      </c>
      <c r="K118" s="290" t="str">
        <f aca="false">A118&amp;B118</f>
        <v>GoldIshifuku Metal Industry Co., Ltd.</v>
      </c>
    </row>
    <row r="119" customFormat="false" ht="12.75" hidden="false" customHeight="false" outlineLevel="0" collapsed="false">
      <c r="A119" s="289" t="s">
        <v>146</v>
      </c>
      <c r="B119" s="289" t="s">
        <v>243</v>
      </c>
      <c r="C119" s="289" t="s">
        <v>243</v>
      </c>
      <c r="D119" s="289" t="s">
        <v>648</v>
      </c>
      <c r="E119" s="289" t="s">
        <v>852</v>
      </c>
      <c r="F119" s="289" t="s">
        <v>559</v>
      </c>
      <c r="G119" s="289"/>
      <c r="H119" s="289" t="s">
        <v>853</v>
      </c>
      <c r="I119" s="289" t="s">
        <v>651</v>
      </c>
      <c r="J119" s="290" t="str">
        <f aca="false">A119&amp;B119</f>
        <v>GoldIstanbul Gold Refinery</v>
      </c>
      <c r="K119" s="290" t="str">
        <f aca="false">A119&amp;B119</f>
        <v>GoldIstanbul Gold Refinery</v>
      </c>
    </row>
    <row r="120" customFormat="false" ht="12.75" hidden="false" customHeight="false" outlineLevel="0" collapsed="false">
      <c r="A120" s="289" t="s">
        <v>146</v>
      </c>
      <c r="B120" s="289" t="s">
        <v>244</v>
      </c>
      <c r="C120" s="289" t="s">
        <v>244</v>
      </c>
      <c r="D120" s="289" t="s">
        <v>557</v>
      </c>
      <c r="E120" s="289" t="s">
        <v>854</v>
      </c>
      <c r="F120" s="289" t="s">
        <v>559</v>
      </c>
      <c r="G120" s="289"/>
      <c r="H120" s="289" t="s">
        <v>704</v>
      </c>
      <c r="I120" s="289" t="s">
        <v>705</v>
      </c>
      <c r="J120" s="290" t="str">
        <f aca="false">A120&amp;B120</f>
        <v>GoldItalpreziosi</v>
      </c>
      <c r="K120" s="290" t="str">
        <f aca="false">A120&amp;B120</f>
        <v>GoldItalpreziosi</v>
      </c>
    </row>
    <row r="121" customFormat="false" ht="12.75" hidden="false" customHeight="false" outlineLevel="0" collapsed="false">
      <c r="A121" s="289" t="s">
        <v>146</v>
      </c>
      <c r="B121" s="289" t="s">
        <v>245</v>
      </c>
      <c r="C121" s="289" t="s">
        <v>245</v>
      </c>
      <c r="D121" s="289" t="s">
        <v>657</v>
      </c>
      <c r="E121" s="289" t="s">
        <v>855</v>
      </c>
      <c r="F121" s="289" t="s">
        <v>559</v>
      </c>
      <c r="G121" s="289"/>
      <c r="H121" s="289" t="s">
        <v>856</v>
      </c>
      <c r="I121" s="289" t="s">
        <v>857</v>
      </c>
      <c r="J121" s="290" t="str">
        <f aca="false">A121&amp;B121</f>
        <v>GoldJALAN &amp; Company</v>
      </c>
      <c r="K121" s="290" t="str">
        <f aca="false">A121&amp;B121</f>
        <v>GoldJALAN &amp; Company</v>
      </c>
    </row>
    <row r="122" customFormat="false" ht="12.75" hidden="false" customHeight="false" outlineLevel="0" collapsed="false">
      <c r="A122" s="289" t="s">
        <v>146</v>
      </c>
      <c r="B122" s="289" t="s">
        <v>246</v>
      </c>
      <c r="C122" s="289" t="s">
        <v>246</v>
      </c>
      <c r="D122" s="289" t="s">
        <v>588</v>
      </c>
      <c r="E122" s="289" t="s">
        <v>858</v>
      </c>
      <c r="F122" s="289" t="s">
        <v>559</v>
      </c>
      <c r="G122" s="289"/>
      <c r="H122" s="289" t="s">
        <v>859</v>
      </c>
      <c r="I122" s="289" t="s">
        <v>859</v>
      </c>
      <c r="J122" s="290" t="str">
        <f aca="false">A122&amp;B122</f>
        <v>GoldJapan Mint</v>
      </c>
      <c r="K122" s="290" t="str">
        <f aca="false">A122&amp;B122</f>
        <v>GoldJapan Mint</v>
      </c>
    </row>
    <row r="123" customFormat="false" ht="12.75" hidden="false" customHeight="false" outlineLevel="0" collapsed="false">
      <c r="A123" s="289" t="s">
        <v>146</v>
      </c>
      <c r="B123" s="289" t="s">
        <v>860</v>
      </c>
      <c r="C123" s="289" t="s">
        <v>247</v>
      </c>
      <c r="D123" s="289" t="s">
        <v>626</v>
      </c>
      <c r="E123" s="289" t="s">
        <v>861</v>
      </c>
      <c r="F123" s="289" t="s">
        <v>559</v>
      </c>
      <c r="G123" s="289"/>
      <c r="H123" s="289" t="s">
        <v>862</v>
      </c>
      <c r="I123" s="289" t="s">
        <v>863</v>
      </c>
      <c r="J123" s="290" t="str">
        <f aca="false">A123&amp;B123</f>
        <v>GoldJCC</v>
      </c>
      <c r="K123" s="290" t="str">
        <f aca="false">A123&amp;B123</f>
        <v>GoldJCC</v>
      </c>
    </row>
    <row r="124" customFormat="false" ht="12.75" hidden="false" customHeight="false" outlineLevel="0" collapsed="false">
      <c r="A124" s="289" t="s">
        <v>146</v>
      </c>
      <c r="B124" s="289" t="s">
        <v>247</v>
      </c>
      <c r="C124" s="289" t="s">
        <v>247</v>
      </c>
      <c r="D124" s="289" t="s">
        <v>626</v>
      </c>
      <c r="E124" s="289" t="s">
        <v>861</v>
      </c>
      <c r="F124" s="289" t="s">
        <v>559</v>
      </c>
      <c r="G124" s="289"/>
      <c r="H124" s="289" t="s">
        <v>862</v>
      </c>
      <c r="I124" s="289" t="s">
        <v>863</v>
      </c>
      <c r="J124" s="290" t="str">
        <f aca="false">A124&amp;B124</f>
        <v>GoldJiangxi Copper Co., Ltd.</v>
      </c>
      <c r="K124" s="290" t="str">
        <f aca="false">A124&amp;B124</f>
        <v>GoldJiangxi Copper Co., Ltd.</v>
      </c>
    </row>
    <row r="125" customFormat="false" ht="12.75" hidden="false" customHeight="false" outlineLevel="0" collapsed="false">
      <c r="A125" s="289" t="s">
        <v>146</v>
      </c>
      <c r="B125" s="289" t="s">
        <v>864</v>
      </c>
      <c r="C125" s="289" t="s">
        <v>177</v>
      </c>
      <c r="D125" s="289" t="s">
        <v>636</v>
      </c>
      <c r="E125" s="289" t="s">
        <v>637</v>
      </c>
      <c r="F125" s="289" t="s">
        <v>559</v>
      </c>
      <c r="G125" s="289"/>
      <c r="H125" s="289" t="s">
        <v>638</v>
      </c>
      <c r="I125" s="289" t="s">
        <v>639</v>
      </c>
      <c r="J125" s="290" t="str">
        <f aca="false">A125&amp;B125</f>
        <v>GoldJohnson Matthey Canada</v>
      </c>
      <c r="K125" s="290" t="str">
        <f aca="false">A125&amp;B125</f>
        <v>GoldJohnson Matthey Canada</v>
      </c>
    </row>
    <row r="126" customFormat="false" ht="12.75" hidden="false" customHeight="false" outlineLevel="0" collapsed="false">
      <c r="A126" s="289" t="s">
        <v>146</v>
      </c>
      <c r="B126" s="289" t="s">
        <v>865</v>
      </c>
      <c r="C126" s="289" t="s">
        <v>640</v>
      </c>
      <c r="D126" s="289" t="s">
        <v>567</v>
      </c>
      <c r="E126" s="289" t="s">
        <v>641</v>
      </c>
      <c r="F126" s="289" t="s">
        <v>559</v>
      </c>
      <c r="G126" s="289"/>
      <c r="H126" s="289" t="s">
        <v>642</v>
      </c>
      <c r="I126" s="289" t="s">
        <v>643</v>
      </c>
      <c r="J126" s="290" t="str">
        <f aca="false">A126&amp;B126</f>
        <v>GoldJohnson Matthey Inc.</v>
      </c>
      <c r="K126" s="290" t="str">
        <f aca="false">A126&amp;B126</f>
        <v>GoldJohnson Matthey Inc.</v>
      </c>
    </row>
    <row r="127" customFormat="false" ht="12.75" hidden="false" customHeight="false" outlineLevel="0" collapsed="false">
      <c r="A127" s="289" t="s">
        <v>146</v>
      </c>
      <c r="B127" s="289" t="s">
        <v>866</v>
      </c>
      <c r="C127" s="289" t="s">
        <v>640</v>
      </c>
      <c r="D127" s="289" t="s">
        <v>567</v>
      </c>
      <c r="E127" s="289" t="s">
        <v>641</v>
      </c>
      <c r="F127" s="289" t="s">
        <v>559</v>
      </c>
      <c r="G127" s="289"/>
      <c r="H127" s="289" t="s">
        <v>642</v>
      </c>
      <c r="I127" s="289" t="s">
        <v>643</v>
      </c>
      <c r="J127" s="290" t="str">
        <f aca="false">A127&amp;B127</f>
        <v>GoldJohnson Matthey Inc. (USA)</v>
      </c>
      <c r="K127" s="290" t="str">
        <f aca="false">A127&amp;B127</f>
        <v>GoldJohnson Matthey Inc. (USA)</v>
      </c>
    </row>
    <row r="128" customFormat="false" ht="12.75" hidden="false" customHeight="false" outlineLevel="0" collapsed="false">
      <c r="A128" s="289" t="s">
        <v>146</v>
      </c>
      <c r="B128" s="289" t="s">
        <v>867</v>
      </c>
      <c r="C128" s="289" t="s">
        <v>177</v>
      </c>
      <c r="D128" s="289" t="s">
        <v>636</v>
      </c>
      <c r="E128" s="289" t="s">
        <v>637</v>
      </c>
      <c r="F128" s="289" t="s">
        <v>559</v>
      </c>
      <c r="G128" s="289"/>
      <c r="H128" s="289" t="s">
        <v>638</v>
      </c>
      <c r="I128" s="289" t="s">
        <v>639</v>
      </c>
      <c r="J128" s="290" t="str">
        <f aca="false">A128&amp;B128</f>
        <v>GoldJohnson Matthey Limited</v>
      </c>
      <c r="K128" s="290" t="str">
        <f aca="false">A128&amp;B128</f>
        <v>GoldJohnson Matthey Limited</v>
      </c>
    </row>
    <row r="129" customFormat="false" ht="12.75" hidden="false" customHeight="false" outlineLevel="0" collapsed="false">
      <c r="A129" s="289" t="s">
        <v>146</v>
      </c>
      <c r="B129" s="289" t="s">
        <v>750</v>
      </c>
      <c r="C129" s="289" t="s">
        <v>750</v>
      </c>
      <c r="D129" s="289" t="s">
        <v>751</v>
      </c>
      <c r="E129" s="289" t="s">
        <v>752</v>
      </c>
      <c r="F129" s="289" t="s">
        <v>559</v>
      </c>
      <c r="G129" s="289"/>
      <c r="H129" s="289" t="s">
        <v>753</v>
      </c>
      <c r="I129" s="289" t="s">
        <v>754</v>
      </c>
      <c r="J129" s="290" t="str">
        <f aca="false">A129&amp;B129</f>
        <v>GoldJSC Ekaterinburg Non-Ferrous Metal Processing Plant</v>
      </c>
      <c r="K129" s="290" t="str">
        <f aca="false">A129&amp;B129</f>
        <v>GoldJSC Ekaterinburg Non-Ferrous Metal Processing Plant</v>
      </c>
    </row>
    <row r="130" customFormat="false" ht="12.75" hidden="false" customHeight="false" outlineLevel="0" collapsed="false">
      <c r="A130" s="289" t="s">
        <v>146</v>
      </c>
      <c r="B130" s="289" t="s">
        <v>773</v>
      </c>
      <c r="C130" s="289" t="s">
        <v>773</v>
      </c>
      <c r="D130" s="289" t="s">
        <v>751</v>
      </c>
      <c r="E130" s="289" t="s">
        <v>774</v>
      </c>
      <c r="F130" s="289" t="s">
        <v>559</v>
      </c>
      <c r="G130" s="289"/>
      <c r="H130" s="289" t="s">
        <v>775</v>
      </c>
      <c r="I130" s="289" t="s">
        <v>776</v>
      </c>
      <c r="J130" s="290" t="str">
        <f aca="false">A130&amp;B130</f>
        <v>GoldJSC Novosibirsk Refinery</v>
      </c>
      <c r="K130" s="290" t="str">
        <f aca="false">A130&amp;B130</f>
        <v>GoldJSC Novosibirsk Refinery</v>
      </c>
    </row>
    <row r="131" customFormat="false" ht="12.75" hidden="false" customHeight="false" outlineLevel="0" collapsed="false">
      <c r="A131" s="289" t="s">
        <v>146</v>
      </c>
      <c r="B131" s="289" t="s">
        <v>868</v>
      </c>
      <c r="C131" s="289" t="s">
        <v>868</v>
      </c>
      <c r="D131" s="289" t="s">
        <v>751</v>
      </c>
      <c r="E131" s="289" t="s">
        <v>869</v>
      </c>
      <c r="F131" s="289" t="s">
        <v>559</v>
      </c>
      <c r="G131" s="289"/>
      <c r="H131" s="289" t="s">
        <v>753</v>
      </c>
      <c r="I131" s="289" t="s">
        <v>754</v>
      </c>
      <c r="J131" s="290" t="str">
        <f aca="false">A131&amp;B131</f>
        <v>GoldJSC Uralelectromed</v>
      </c>
      <c r="K131" s="290" t="str">
        <f aca="false">A131&amp;B131</f>
        <v>GoldJSC Uralelectromed</v>
      </c>
    </row>
    <row r="132" customFormat="false" ht="12.75" hidden="false" customHeight="false" outlineLevel="0" collapsed="false">
      <c r="A132" s="289" t="s">
        <v>146</v>
      </c>
      <c r="B132" s="289" t="s">
        <v>252</v>
      </c>
      <c r="C132" s="289" t="s">
        <v>252</v>
      </c>
      <c r="D132" s="289" t="s">
        <v>588</v>
      </c>
      <c r="E132" s="289" t="s">
        <v>870</v>
      </c>
      <c r="F132" s="289" t="s">
        <v>559</v>
      </c>
      <c r="G132" s="289"/>
      <c r="H132" s="289" t="s">
        <v>871</v>
      </c>
      <c r="I132" s="289" t="s">
        <v>872</v>
      </c>
      <c r="J132" s="290" t="str">
        <f aca="false">A132&amp;B132</f>
        <v>GoldJX Nippon Mining &amp; Metals Co., Ltd.</v>
      </c>
      <c r="K132" s="290" t="str">
        <f aca="false">A132&amp;B132</f>
        <v>GoldJX Nippon Mining &amp; Metals Co., Ltd.</v>
      </c>
    </row>
    <row r="133" customFormat="false" ht="12.75" hidden="false" customHeight="false" outlineLevel="0" collapsed="false">
      <c r="A133" s="289" t="s">
        <v>146</v>
      </c>
      <c r="B133" s="289" t="s">
        <v>253</v>
      </c>
      <c r="C133" s="289" t="s">
        <v>253</v>
      </c>
      <c r="D133" s="289" t="s">
        <v>873</v>
      </c>
      <c r="E133" s="289" t="s">
        <v>874</v>
      </c>
      <c r="F133" s="289" t="s">
        <v>559</v>
      </c>
      <c r="G133" s="289"/>
      <c r="H133" s="289" t="s">
        <v>875</v>
      </c>
      <c r="I133" s="289" t="s">
        <v>876</v>
      </c>
      <c r="J133" s="290" t="str">
        <f aca="false">A133&amp;B133</f>
        <v>GoldK.A. Rasmussen</v>
      </c>
      <c r="K133" s="290" t="str">
        <f aca="false">A133&amp;B133</f>
        <v>GoldK.A. Rasmussen</v>
      </c>
    </row>
    <row r="134" customFormat="false" ht="12.75" hidden="false" customHeight="false" outlineLevel="0" collapsed="false">
      <c r="A134" s="289" t="s">
        <v>146</v>
      </c>
      <c r="B134" s="289" t="s">
        <v>877</v>
      </c>
      <c r="C134" s="289" t="s">
        <v>877</v>
      </c>
      <c r="D134" s="289" t="s">
        <v>598</v>
      </c>
      <c r="E134" s="289" t="s">
        <v>878</v>
      </c>
      <c r="F134" s="289" t="s">
        <v>559</v>
      </c>
      <c r="G134" s="289"/>
      <c r="H134" s="289" t="s">
        <v>600</v>
      </c>
      <c r="I134" s="289" t="s">
        <v>601</v>
      </c>
      <c r="J134" s="290" t="str">
        <f aca="false">A134&amp;B134</f>
        <v>GoldKaloti Precious Metals</v>
      </c>
      <c r="K134" s="290" t="str">
        <f aca="false">A134&amp;B134</f>
        <v>GoldKaloti Precious Metals</v>
      </c>
    </row>
    <row r="135" customFormat="false" ht="12.75" hidden="false" customHeight="false" outlineLevel="0" collapsed="false">
      <c r="A135" s="289" t="s">
        <v>146</v>
      </c>
      <c r="B135" s="289" t="s">
        <v>256</v>
      </c>
      <c r="C135" s="289" t="s">
        <v>256</v>
      </c>
      <c r="D135" s="289" t="s">
        <v>879</v>
      </c>
      <c r="E135" s="289" t="s">
        <v>880</v>
      </c>
      <c r="F135" s="289" t="s">
        <v>559</v>
      </c>
      <c r="G135" s="289"/>
      <c r="H135" s="289" t="s">
        <v>881</v>
      </c>
      <c r="I135" s="289" t="s">
        <v>882</v>
      </c>
      <c r="J135" s="290" t="str">
        <f aca="false">A135&amp;B135</f>
        <v>GoldKazakhmys Smelting LLC</v>
      </c>
      <c r="K135" s="290" t="str">
        <f aca="false">A135&amp;B135</f>
        <v>GoldKazakhmys Smelting LLC</v>
      </c>
    </row>
    <row r="136" customFormat="false" ht="12.75" hidden="false" customHeight="false" outlineLevel="0" collapsed="false">
      <c r="A136" s="289" t="s">
        <v>146</v>
      </c>
      <c r="B136" s="289" t="s">
        <v>258</v>
      </c>
      <c r="C136" s="289" t="s">
        <v>258</v>
      </c>
      <c r="D136" s="289" t="s">
        <v>879</v>
      </c>
      <c r="E136" s="289" t="s">
        <v>883</v>
      </c>
      <c r="F136" s="289" t="s">
        <v>559</v>
      </c>
      <c r="G136" s="289"/>
      <c r="H136" s="289" t="s">
        <v>884</v>
      </c>
      <c r="I136" s="289" t="s">
        <v>882</v>
      </c>
      <c r="J136" s="290" t="str">
        <f aca="false">A136&amp;B136</f>
        <v>GoldKazzinc</v>
      </c>
      <c r="K136" s="290" t="str">
        <f aca="false">A136&amp;B136</f>
        <v>GoldKazzinc</v>
      </c>
    </row>
    <row r="137" customFormat="false" ht="12.75" hidden="false" customHeight="false" outlineLevel="0" collapsed="false">
      <c r="A137" s="289" t="s">
        <v>146</v>
      </c>
      <c r="B137" s="289" t="s">
        <v>885</v>
      </c>
      <c r="C137" s="289" t="s">
        <v>885</v>
      </c>
      <c r="D137" s="289" t="s">
        <v>567</v>
      </c>
      <c r="E137" s="289" t="s">
        <v>886</v>
      </c>
      <c r="F137" s="289" t="s">
        <v>559</v>
      </c>
      <c r="G137" s="289"/>
      <c r="H137" s="289" t="s">
        <v>887</v>
      </c>
      <c r="I137" s="289" t="s">
        <v>643</v>
      </c>
      <c r="J137" s="290" t="str">
        <f aca="false">A137&amp;B137</f>
        <v>GoldKennecott Utah Copper LLC</v>
      </c>
      <c r="K137" s="290" t="str">
        <f aca="false">A137&amp;B137</f>
        <v>GoldKennecott Utah Copper LLC</v>
      </c>
    </row>
    <row r="138" customFormat="false" ht="12.75" hidden="false" customHeight="false" outlineLevel="0" collapsed="false">
      <c r="A138" s="289" t="s">
        <v>146</v>
      </c>
      <c r="B138" s="289" t="s">
        <v>888</v>
      </c>
      <c r="C138" s="289" t="s">
        <v>260</v>
      </c>
      <c r="D138" s="289" t="s">
        <v>889</v>
      </c>
      <c r="E138" s="289" t="s">
        <v>890</v>
      </c>
      <c r="F138" s="289" t="s">
        <v>559</v>
      </c>
      <c r="G138" s="289"/>
      <c r="H138" s="289" t="s">
        <v>891</v>
      </c>
      <c r="I138" s="289" t="s">
        <v>892</v>
      </c>
      <c r="J138" s="290" t="str">
        <f aca="false">A138&amp;B138</f>
        <v>GoldKGHM Polska Miedz S.A.</v>
      </c>
      <c r="K138" s="290" t="str">
        <f aca="false">A138&amp;B138</f>
        <v>GoldKGHM Polska Miedz S.A.</v>
      </c>
    </row>
    <row r="139" customFormat="false" ht="12.75" hidden="false" customHeight="false" outlineLevel="0" collapsed="false">
      <c r="A139" s="289" t="s">
        <v>146</v>
      </c>
      <c r="B139" s="289" t="s">
        <v>260</v>
      </c>
      <c r="C139" s="289" t="s">
        <v>260</v>
      </c>
      <c r="D139" s="289" t="s">
        <v>889</v>
      </c>
      <c r="E139" s="289" t="s">
        <v>890</v>
      </c>
      <c r="F139" s="289" t="s">
        <v>559</v>
      </c>
      <c r="G139" s="289"/>
      <c r="H139" s="289" t="s">
        <v>891</v>
      </c>
      <c r="I139" s="289" t="s">
        <v>892</v>
      </c>
      <c r="J139" s="290" t="str">
        <f aca="false">A139&amp;B139</f>
        <v>GoldKGHM Polska Miedz Spolka Akcyjna</v>
      </c>
      <c r="K139" s="290" t="str">
        <f aca="false">A139&amp;B139</f>
        <v>GoldKGHM Polska Miedz Spolka Akcyjna</v>
      </c>
    </row>
    <row r="140" customFormat="false" ht="12.75" hidden="false" customHeight="false" outlineLevel="0" collapsed="false">
      <c r="A140" s="289" t="s">
        <v>146</v>
      </c>
      <c r="B140" s="289" t="s">
        <v>893</v>
      </c>
      <c r="C140" s="289" t="s">
        <v>260</v>
      </c>
      <c r="D140" s="289" t="s">
        <v>889</v>
      </c>
      <c r="E140" s="289" t="s">
        <v>890</v>
      </c>
      <c r="F140" s="289" t="s">
        <v>559</v>
      </c>
      <c r="G140" s="289"/>
      <c r="H140" s="289" t="s">
        <v>891</v>
      </c>
      <c r="I140" s="289" t="s">
        <v>892</v>
      </c>
      <c r="J140" s="290" t="str">
        <f aca="false">A140&amp;B140</f>
        <v>GoldKGHM Polska Miedź Spółka Akcyjna</v>
      </c>
      <c r="K140" s="290" t="str">
        <f aca="false">A140&amp;B140</f>
        <v>GoldKGHM Polska Miedź Spółka Akcyjna</v>
      </c>
    </row>
    <row r="141" customFormat="false" ht="12.75" hidden="false" customHeight="false" outlineLevel="0" collapsed="false">
      <c r="A141" s="289" t="s">
        <v>146</v>
      </c>
      <c r="B141" s="289" t="s">
        <v>262</v>
      </c>
      <c r="C141" s="289" t="s">
        <v>262</v>
      </c>
      <c r="D141" s="289" t="s">
        <v>588</v>
      </c>
      <c r="E141" s="289" t="s">
        <v>894</v>
      </c>
      <c r="F141" s="289" t="s">
        <v>559</v>
      </c>
      <c r="G141" s="289"/>
      <c r="H141" s="289" t="s">
        <v>895</v>
      </c>
      <c r="I141" s="289" t="s">
        <v>744</v>
      </c>
      <c r="J141" s="290" t="str">
        <f aca="false">A141&amp;B141</f>
        <v>GoldKojima Chemicals Co., Ltd.</v>
      </c>
      <c r="K141" s="290" t="str">
        <f aca="false">A141&amp;B141</f>
        <v>GoldKojima Chemicals Co., Ltd.</v>
      </c>
    </row>
    <row r="142" customFormat="false" ht="12.75" hidden="false" customHeight="false" outlineLevel="0" collapsed="false">
      <c r="A142" s="289" t="s">
        <v>146</v>
      </c>
      <c r="B142" s="289" t="s">
        <v>896</v>
      </c>
      <c r="C142" s="289" t="s">
        <v>262</v>
      </c>
      <c r="D142" s="289" t="s">
        <v>588</v>
      </c>
      <c r="E142" s="289" t="s">
        <v>894</v>
      </c>
      <c r="F142" s="289" t="s">
        <v>559</v>
      </c>
      <c r="G142" s="289"/>
      <c r="H142" s="289" t="s">
        <v>895</v>
      </c>
      <c r="I142" s="289" t="s">
        <v>744</v>
      </c>
      <c r="J142" s="290" t="str">
        <f aca="false">A142&amp;B142</f>
        <v>GoldKojima Kagaku Yakuhin Co., Ltd</v>
      </c>
      <c r="K142" s="290" t="str">
        <f aca="false">A142&amp;B142</f>
        <v>GoldKojima Kagaku Yakuhin Co., Ltd</v>
      </c>
    </row>
    <row r="143" customFormat="false" ht="12.75" hidden="false" customHeight="false" outlineLevel="0" collapsed="false">
      <c r="A143" s="289" t="s">
        <v>146</v>
      </c>
      <c r="B143" s="289" t="s">
        <v>897</v>
      </c>
      <c r="C143" s="289" t="s">
        <v>260</v>
      </c>
      <c r="D143" s="289" t="s">
        <v>889</v>
      </c>
      <c r="E143" s="289" t="s">
        <v>890</v>
      </c>
      <c r="F143" s="289" t="s">
        <v>559</v>
      </c>
      <c r="G143" s="289"/>
      <c r="H143" s="289" t="s">
        <v>891</v>
      </c>
      <c r="I143" s="289" t="s">
        <v>892</v>
      </c>
      <c r="J143" s="290" t="str">
        <f aca="false">A143&amp;B143</f>
        <v>GoldKombinat Gorniczo Hutniczy Miedz Polska Miedz S.A.</v>
      </c>
      <c r="K143" s="290" t="str">
        <f aca="false">A143&amp;B143</f>
        <v>GoldKombinat Gorniczo Hutniczy Miedz Polska Miedz S.A.</v>
      </c>
    </row>
    <row r="144" customFormat="false" ht="12.75" hidden="false" customHeight="false" outlineLevel="0" collapsed="false">
      <c r="A144" s="289" t="s">
        <v>146</v>
      </c>
      <c r="B144" s="289" t="s">
        <v>898</v>
      </c>
      <c r="C144" s="289" t="s">
        <v>898</v>
      </c>
      <c r="D144" s="289" t="s">
        <v>731</v>
      </c>
      <c r="E144" s="289" t="s">
        <v>899</v>
      </c>
      <c r="F144" s="289" t="s">
        <v>559</v>
      </c>
      <c r="G144" s="289"/>
      <c r="H144" s="289" t="s">
        <v>900</v>
      </c>
      <c r="I144" s="289" t="s">
        <v>901</v>
      </c>
      <c r="J144" s="290" t="str">
        <f aca="false">A144&amp;B144</f>
        <v>GoldKorea Zinc Co., Ltd.</v>
      </c>
      <c r="K144" s="290" t="str">
        <f aca="false">A144&amp;B144</f>
        <v>GoldKorea Zinc Co., Ltd.</v>
      </c>
    </row>
    <row r="145" customFormat="false" ht="12.75" hidden="false" customHeight="false" outlineLevel="0" collapsed="false">
      <c r="A145" s="289" t="s">
        <v>146</v>
      </c>
      <c r="B145" s="289" t="s">
        <v>902</v>
      </c>
      <c r="C145" s="289" t="s">
        <v>208</v>
      </c>
      <c r="D145" s="289" t="s">
        <v>588</v>
      </c>
      <c r="E145" s="289" t="s">
        <v>593</v>
      </c>
      <c r="F145" s="289" t="s">
        <v>559</v>
      </c>
      <c r="G145" s="289"/>
      <c r="H145" s="289" t="s">
        <v>594</v>
      </c>
      <c r="I145" s="289" t="s">
        <v>595</v>
      </c>
      <c r="J145" s="290" t="str">
        <f aca="false">A145&amp;B145</f>
        <v>GoldKosak Seiren</v>
      </c>
      <c r="K145" s="290" t="str">
        <f aca="false">A145&amp;B145</f>
        <v>GoldKosak Seiren</v>
      </c>
    </row>
    <row r="146" customFormat="false" ht="12.75" hidden="false" customHeight="false" outlineLevel="0" collapsed="false">
      <c r="A146" s="289" t="s">
        <v>146</v>
      </c>
      <c r="B146" s="289" t="s">
        <v>903</v>
      </c>
      <c r="C146" s="289" t="s">
        <v>885</v>
      </c>
      <c r="D146" s="289" t="s">
        <v>567</v>
      </c>
      <c r="E146" s="289" t="s">
        <v>886</v>
      </c>
      <c r="F146" s="289" t="s">
        <v>559</v>
      </c>
      <c r="G146" s="289"/>
      <c r="H146" s="289" t="s">
        <v>887</v>
      </c>
      <c r="I146" s="289" t="s">
        <v>643</v>
      </c>
      <c r="J146" s="290" t="str">
        <f aca="false">A146&amp;B146</f>
        <v>GoldKUC</v>
      </c>
      <c r="K146" s="290" t="str">
        <f aca="false">A146&amp;B146</f>
        <v>GoldKUC</v>
      </c>
    </row>
    <row r="147" customFormat="false" ht="12.75" hidden="false" customHeight="false" outlineLevel="0" collapsed="false">
      <c r="A147" s="289" t="s">
        <v>146</v>
      </c>
      <c r="B147" s="289" t="s">
        <v>264</v>
      </c>
      <c r="C147" s="289" t="s">
        <v>264</v>
      </c>
      <c r="D147" s="289" t="s">
        <v>657</v>
      </c>
      <c r="E147" s="289" t="s">
        <v>904</v>
      </c>
      <c r="F147" s="289" t="s">
        <v>559</v>
      </c>
      <c r="G147" s="289"/>
      <c r="H147" s="289" t="s">
        <v>905</v>
      </c>
      <c r="I147" s="289" t="s">
        <v>906</v>
      </c>
      <c r="J147" s="290" t="str">
        <f aca="false">A147&amp;B147</f>
        <v>GoldKundan Care Products Ltd.</v>
      </c>
      <c r="K147" s="290" t="str">
        <f aca="false">A147&amp;B147</f>
        <v>GoldKundan Care Products Ltd.</v>
      </c>
    </row>
    <row r="148" customFormat="false" ht="12.75" hidden="false" customHeight="false" outlineLevel="0" collapsed="false">
      <c r="A148" s="289" t="s">
        <v>146</v>
      </c>
      <c r="B148" s="289" t="s">
        <v>265</v>
      </c>
      <c r="C148" s="289" t="s">
        <v>265</v>
      </c>
      <c r="D148" s="289" t="s">
        <v>907</v>
      </c>
      <c r="E148" s="289" t="s">
        <v>908</v>
      </c>
      <c r="F148" s="289" t="s">
        <v>559</v>
      </c>
      <c r="G148" s="289"/>
      <c r="H148" s="289" t="s">
        <v>909</v>
      </c>
      <c r="I148" s="289" t="s">
        <v>910</v>
      </c>
      <c r="J148" s="290" t="str">
        <f aca="false">A148&amp;B148</f>
        <v>GoldKyrgyzaltyn JSC</v>
      </c>
      <c r="K148" s="290" t="str">
        <f aca="false">A148&amp;B148</f>
        <v>GoldKyrgyzaltyn JSC</v>
      </c>
    </row>
    <row r="149" customFormat="false" ht="12.75" hidden="false" customHeight="false" outlineLevel="0" collapsed="false">
      <c r="A149" s="289" t="s">
        <v>146</v>
      </c>
      <c r="B149" s="289" t="s">
        <v>911</v>
      </c>
      <c r="C149" s="289" t="s">
        <v>911</v>
      </c>
      <c r="D149" s="289" t="s">
        <v>751</v>
      </c>
      <c r="E149" s="289" t="s">
        <v>912</v>
      </c>
      <c r="F149" s="289" t="s">
        <v>559</v>
      </c>
      <c r="G149" s="289"/>
      <c r="H149" s="289" t="s">
        <v>913</v>
      </c>
      <c r="I149" s="289" t="s">
        <v>914</v>
      </c>
      <c r="J149" s="290" t="str">
        <f aca="false">A149&amp;B149</f>
        <v>GoldKyshtym Copper-Electrolytic Plant ZAO</v>
      </c>
      <c r="K149" s="290" t="str">
        <f aca="false">A149&amp;B149</f>
        <v>GoldKyshtym Copper-Electrolytic Plant ZAO</v>
      </c>
    </row>
    <row r="150" customFormat="false" ht="12.75" hidden="false" customHeight="false" outlineLevel="0" collapsed="false">
      <c r="A150" s="289" t="s">
        <v>146</v>
      </c>
      <c r="B150" s="289" t="s">
        <v>915</v>
      </c>
      <c r="C150" s="289" t="s">
        <v>196</v>
      </c>
      <c r="D150" s="289" t="s">
        <v>681</v>
      </c>
      <c r="E150" s="289" t="s">
        <v>682</v>
      </c>
      <c r="F150" s="289" t="s">
        <v>559</v>
      </c>
      <c r="G150" s="289"/>
      <c r="H150" s="289" t="s">
        <v>683</v>
      </c>
      <c r="I150" s="289" t="s">
        <v>684</v>
      </c>
      <c r="J150" s="290" t="str">
        <f aca="false">A150&amp;B150</f>
        <v>GoldLa Caridad</v>
      </c>
      <c r="K150" s="290" t="str">
        <f aca="false">A150&amp;B150</f>
        <v>GoldLa Caridad</v>
      </c>
    </row>
    <row r="151" customFormat="false" ht="12.75" hidden="false" customHeight="false" outlineLevel="0" collapsed="false">
      <c r="A151" s="289" t="s">
        <v>146</v>
      </c>
      <c r="B151" s="289" t="s">
        <v>916</v>
      </c>
      <c r="C151" s="289" t="s">
        <v>336</v>
      </c>
      <c r="D151" s="289" t="s">
        <v>626</v>
      </c>
      <c r="E151" s="289" t="s">
        <v>711</v>
      </c>
      <c r="F151" s="289" t="s">
        <v>559</v>
      </c>
      <c r="G151" s="289"/>
      <c r="H151" s="289" t="s">
        <v>712</v>
      </c>
      <c r="I151" s="289" t="s">
        <v>713</v>
      </c>
      <c r="J151" s="290" t="str">
        <f aca="false">A151&amp;B151</f>
        <v>GoldLAIZHOU SHANDONG</v>
      </c>
      <c r="K151" s="290" t="str">
        <f aca="false">A151&amp;B151</f>
        <v>GoldLAIZHOU SHANDONG</v>
      </c>
    </row>
    <row r="152" customFormat="false" ht="12.75" hidden="false" customHeight="false" outlineLevel="0" collapsed="false">
      <c r="A152" s="289" t="s">
        <v>146</v>
      </c>
      <c r="B152" s="289" t="s">
        <v>917</v>
      </c>
      <c r="C152" s="289" t="s">
        <v>917</v>
      </c>
      <c r="D152" s="289" t="s">
        <v>918</v>
      </c>
      <c r="E152" s="289" t="s">
        <v>919</v>
      </c>
      <c r="F152" s="289" t="s">
        <v>559</v>
      </c>
      <c r="G152" s="289"/>
      <c r="H152" s="289" t="s">
        <v>920</v>
      </c>
      <c r="I152" s="289" t="s">
        <v>921</v>
      </c>
      <c r="J152" s="290" t="str">
        <f aca="false">A152&amp;B152</f>
        <v>GoldL'azurde Company For Jewelry</v>
      </c>
      <c r="K152" s="290" t="str">
        <f aca="false">A152&amp;B152</f>
        <v>GoldL'azurde Company For Jewelry</v>
      </c>
    </row>
    <row r="153" customFormat="false" ht="12.75" hidden="false" customHeight="false" outlineLevel="0" collapsed="false">
      <c r="A153" s="289" t="s">
        <v>146</v>
      </c>
      <c r="B153" s="289" t="s">
        <v>922</v>
      </c>
      <c r="C153" s="289" t="s">
        <v>270</v>
      </c>
      <c r="D153" s="289" t="s">
        <v>626</v>
      </c>
      <c r="E153" s="289" t="s">
        <v>923</v>
      </c>
      <c r="F153" s="289" t="s">
        <v>559</v>
      </c>
      <c r="G153" s="289"/>
      <c r="H153" s="289" t="s">
        <v>924</v>
      </c>
      <c r="I153" s="289" t="s">
        <v>709</v>
      </c>
      <c r="J153" s="290" t="str">
        <f aca="false">A153&amp;B153</f>
        <v>GoldLinBao Gold Mining</v>
      </c>
      <c r="K153" s="290" t="str">
        <f aca="false">A153&amp;B153</f>
        <v>GoldLinBao Gold Mining</v>
      </c>
    </row>
    <row r="154" customFormat="false" ht="12.75" hidden="false" customHeight="false" outlineLevel="0" collapsed="false">
      <c r="A154" s="289" t="s">
        <v>146</v>
      </c>
      <c r="B154" s="289" t="s">
        <v>270</v>
      </c>
      <c r="C154" s="289" t="s">
        <v>270</v>
      </c>
      <c r="D154" s="289" t="s">
        <v>626</v>
      </c>
      <c r="E154" s="289" t="s">
        <v>923</v>
      </c>
      <c r="F154" s="289" t="s">
        <v>559</v>
      </c>
      <c r="G154" s="289"/>
      <c r="H154" s="289" t="s">
        <v>924</v>
      </c>
      <c r="I154" s="289" t="s">
        <v>709</v>
      </c>
      <c r="J154" s="290" t="str">
        <f aca="false">A154&amp;B154</f>
        <v>GoldLingbao Gold Co., Ltd.</v>
      </c>
      <c r="K154" s="290" t="str">
        <f aca="false">A154&amp;B154</f>
        <v>GoldLingbao Gold Co., Ltd.</v>
      </c>
    </row>
    <row r="155" customFormat="false" ht="12.75" hidden="false" customHeight="false" outlineLevel="0" collapsed="false">
      <c r="A155" s="289" t="s">
        <v>146</v>
      </c>
      <c r="B155" s="289" t="s">
        <v>271</v>
      </c>
      <c r="C155" s="289" t="s">
        <v>271</v>
      </c>
      <c r="D155" s="289" t="s">
        <v>626</v>
      </c>
      <c r="E155" s="289" t="s">
        <v>925</v>
      </c>
      <c r="F155" s="289" t="s">
        <v>559</v>
      </c>
      <c r="G155" s="289"/>
      <c r="H155" s="289" t="s">
        <v>924</v>
      </c>
      <c r="I155" s="289" t="s">
        <v>709</v>
      </c>
      <c r="J155" s="290" t="str">
        <f aca="false">A155&amp;B155</f>
        <v>GoldLingbao Jinyuan Tonghui Refinery Co., Ltd.</v>
      </c>
      <c r="K155" s="290" t="str">
        <f aca="false">A155&amp;B155</f>
        <v>GoldLingbao Jinyuan Tonghui Refinery Co., Ltd.</v>
      </c>
    </row>
    <row r="156" customFormat="false" ht="12.75" hidden="false" customHeight="false" outlineLevel="0" collapsed="false">
      <c r="A156" s="289" t="s">
        <v>146</v>
      </c>
      <c r="B156" s="289" t="s">
        <v>272</v>
      </c>
      <c r="C156" s="289" t="s">
        <v>272</v>
      </c>
      <c r="D156" s="289" t="s">
        <v>926</v>
      </c>
      <c r="E156" s="289" t="s">
        <v>927</v>
      </c>
      <c r="F156" s="289" t="s">
        <v>559</v>
      </c>
      <c r="G156" s="289"/>
      <c r="H156" s="289" t="s">
        <v>928</v>
      </c>
      <c r="I156" s="289" t="s">
        <v>928</v>
      </c>
      <c r="J156" s="290" t="str">
        <f aca="false">A156&amp;B156</f>
        <v>GoldL'Orfebre S.A.</v>
      </c>
      <c r="K156" s="290" t="str">
        <f aca="false">A156&amp;B156</f>
        <v>GoldL'Orfebre S.A.</v>
      </c>
    </row>
    <row r="157" customFormat="false" ht="12.75" hidden="false" customHeight="false" outlineLevel="0" collapsed="false">
      <c r="A157" s="289" t="s">
        <v>146</v>
      </c>
      <c r="B157" s="289" t="s">
        <v>929</v>
      </c>
      <c r="C157" s="289" t="s">
        <v>929</v>
      </c>
      <c r="D157" s="289" t="s">
        <v>731</v>
      </c>
      <c r="E157" s="289" t="s">
        <v>930</v>
      </c>
      <c r="F157" s="289" t="s">
        <v>559</v>
      </c>
      <c r="G157" s="289"/>
      <c r="H157" s="289" t="s">
        <v>931</v>
      </c>
      <c r="I157" s="289" t="s">
        <v>932</v>
      </c>
      <c r="J157" s="290" t="str">
        <f aca="false">A157&amp;B157</f>
        <v>GoldLS-NIKKO Copper Inc.</v>
      </c>
      <c r="K157" s="290" t="str">
        <f aca="false">A157&amp;B157</f>
        <v>GoldLS-NIKKO Copper Inc.</v>
      </c>
    </row>
    <row r="158" customFormat="false" ht="12.75" hidden="false" customHeight="false" outlineLevel="0" collapsed="false">
      <c r="A158" s="289" t="s">
        <v>146</v>
      </c>
      <c r="B158" s="289" t="s">
        <v>814</v>
      </c>
      <c r="C158" s="289" t="s">
        <v>814</v>
      </c>
      <c r="D158" s="289" t="s">
        <v>731</v>
      </c>
      <c r="E158" s="289" t="s">
        <v>815</v>
      </c>
      <c r="F158" s="289" t="s">
        <v>559</v>
      </c>
      <c r="G158" s="289"/>
      <c r="H158" s="289" t="s">
        <v>816</v>
      </c>
      <c r="I158" s="289" t="s">
        <v>817</v>
      </c>
      <c r="J158" s="290" t="str">
        <f aca="false">A158&amp;B158</f>
        <v>GoldLT Metal Ltd.</v>
      </c>
      <c r="K158" s="290" t="str">
        <f aca="false">A158&amp;B158</f>
        <v>GoldLT Metal Ltd.</v>
      </c>
    </row>
    <row r="159" customFormat="false" ht="12.75" hidden="false" customHeight="false" outlineLevel="0" collapsed="false">
      <c r="A159" s="289" t="s">
        <v>146</v>
      </c>
      <c r="B159" s="289" t="s">
        <v>276</v>
      </c>
      <c r="C159" s="289" t="s">
        <v>276</v>
      </c>
      <c r="D159" s="289" t="s">
        <v>626</v>
      </c>
      <c r="E159" s="289" t="s">
        <v>933</v>
      </c>
      <c r="F159" s="289" t="s">
        <v>559</v>
      </c>
      <c r="G159" s="289"/>
      <c r="H159" s="289" t="s">
        <v>934</v>
      </c>
      <c r="I159" s="289" t="s">
        <v>709</v>
      </c>
      <c r="J159" s="290" t="str">
        <f aca="false">A159&amp;B159</f>
        <v>GoldLuoyang Zijin Yinhui Gold Refinery Co., Ltd.</v>
      </c>
      <c r="K159" s="290" t="str">
        <f aca="false">A159&amp;B159</f>
        <v>GoldLuoyang Zijin Yinhui Gold Refinery Co., Ltd.</v>
      </c>
    </row>
    <row r="160" customFormat="false" ht="12.75" hidden="false" customHeight="false" outlineLevel="0" collapsed="false">
      <c r="A160" s="289" t="s">
        <v>146</v>
      </c>
      <c r="B160" s="289" t="s">
        <v>935</v>
      </c>
      <c r="C160" s="289" t="s">
        <v>276</v>
      </c>
      <c r="D160" s="289" t="s">
        <v>626</v>
      </c>
      <c r="E160" s="289" t="s">
        <v>933</v>
      </c>
      <c r="F160" s="289" t="s">
        <v>559</v>
      </c>
      <c r="G160" s="289"/>
      <c r="H160" s="289" t="s">
        <v>934</v>
      </c>
      <c r="I160" s="289" t="s">
        <v>709</v>
      </c>
      <c r="J160" s="290" t="str">
        <f aca="false">A160&amp;B160</f>
        <v>GoldLuoyang Zijin Yinhui Gold Smelting</v>
      </c>
      <c r="K160" s="290" t="str">
        <f aca="false">A160&amp;B160</f>
        <v>GoldLuoyang Zijin Yinhui Gold Smelting</v>
      </c>
    </row>
    <row r="161" customFormat="false" ht="12.75" hidden="false" customHeight="false" outlineLevel="0" collapsed="false">
      <c r="A161" s="289" t="s">
        <v>146</v>
      </c>
      <c r="B161" s="289" t="s">
        <v>936</v>
      </c>
      <c r="C161" s="289" t="s">
        <v>276</v>
      </c>
      <c r="D161" s="289" t="s">
        <v>626</v>
      </c>
      <c r="E161" s="289" t="s">
        <v>933</v>
      </c>
      <c r="F161" s="289" t="s">
        <v>559</v>
      </c>
      <c r="G161" s="289"/>
      <c r="H161" s="289" t="s">
        <v>934</v>
      </c>
      <c r="I161" s="289" t="s">
        <v>709</v>
      </c>
      <c r="J161" s="290" t="str">
        <f aca="false">A161&amp;B161</f>
        <v>GoldLuoyang Zijin Yinhui Metal Smelt Co Ltd</v>
      </c>
      <c r="K161" s="290" t="str">
        <f aca="false">A161&amp;B161</f>
        <v>GoldLuoyang Zijin Yinhui Metal Smelt Co Ltd</v>
      </c>
    </row>
    <row r="162" customFormat="false" ht="12.75" hidden="false" customHeight="false" outlineLevel="0" collapsed="false">
      <c r="A162" s="289" t="s">
        <v>146</v>
      </c>
      <c r="B162" s="289" t="s">
        <v>277</v>
      </c>
      <c r="C162" s="289" t="s">
        <v>277</v>
      </c>
      <c r="D162" s="289" t="s">
        <v>620</v>
      </c>
      <c r="E162" s="289" t="s">
        <v>937</v>
      </c>
      <c r="F162" s="289" t="s">
        <v>559</v>
      </c>
      <c r="G162" s="289"/>
      <c r="H162" s="289" t="s">
        <v>938</v>
      </c>
      <c r="I162" s="289" t="s">
        <v>939</v>
      </c>
      <c r="J162" s="290" t="str">
        <f aca="false">A162&amp;B162</f>
        <v>GoldMarsam Metals</v>
      </c>
      <c r="K162" s="290" t="str">
        <f aca="false">A162&amp;B162</f>
        <v>GoldMarsam Metals</v>
      </c>
    </row>
    <row r="163" customFormat="false" ht="12.75" hidden="false" customHeight="false" outlineLevel="0" collapsed="false">
      <c r="A163" s="289" t="s">
        <v>146</v>
      </c>
      <c r="B163" s="289" t="s">
        <v>940</v>
      </c>
      <c r="C163" s="289" t="s">
        <v>940</v>
      </c>
      <c r="D163" s="289" t="s">
        <v>567</v>
      </c>
      <c r="E163" s="289" t="s">
        <v>941</v>
      </c>
      <c r="F163" s="289" t="s">
        <v>559</v>
      </c>
      <c r="G163" s="289"/>
      <c r="H163" s="289" t="s">
        <v>942</v>
      </c>
      <c r="I163" s="289" t="s">
        <v>943</v>
      </c>
      <c r="J163" s="290" t="str">
        <f aca="false">A163&amp;B163</f>
        <v>GoldMaterion</v>
      </c>
      <c r="K163" s="290" t="str">
        <f aca="false">A163&amp;B163</f>
        <v>GoldMaterion</v>
      </c>
    </row>
    <row r="164" customFormat="false" ht="12.75" hidden="false" customHeight="false" outlineLevel="0" collapsed="false">
      <c r="A164" s="289" t="s">
        <v>146</v>
      </c>
      <c r="B164" s="289" t="s">
        <v>279</v>
      </c>
      <c r="C164" s="289" t="s">
        <v>279</v>
      </c>
      <c r="D164" s="289" t="s">
        <v>588</v>
      </c>
      <c r="E164" s="289" t="s">
        <v>944</v>
      </c>
      <c r="F164" s="289" t="s">
        <v>559</v>
      </c>
      <c r="G164" s="289"/>
      <c r="H164" s="289" t="s">
        <v>945</v>
      </c>
      <c r="I164" s="289" t="s">
        <v>744</v>
      </c>
      <c r="J164" s="290" t="str">
        <f aca="false">A164&amp;B164</f>
        <v>GoldMatsuda Sangyo Co., Ltd.</v>
      </c>
      <c r="K164" s="290" t="str">
        <f aca="false">A164&amp;B164</f>
        <v>GoldMatsuda Sangyo Co., Ltd.</v>
      </c>
    </row>
    <row r="165" customFormat="false" ht="12.75" hidden="false" customHeight="false" outlineLevel="0" collapsed="false">
      <c r="A165" s="289" t="s">
        <v>146</v>
      </c>
      <c r="B165" s="289" t="s">
        <v>280</v>
      </c>
      <c r="C165" s="289" t="s">
        <v>280</v>
      </c>
      <c r="D165" s="289" t="s">
        <v>657</v>
      </c>
      <c r="E165" s="289" t="s">
        <v>946</v>
      </c>
      <c r="F165" s="289" t="s">
        <v>559</v>
      </c>
      <c r="G165" s="289"/>
      <c r="H165" s="289" t="s">
        <v>947</v>
      </c>
      <c r="I165" s="289" t="s">
        <v>906</v>
      </c>
      <c r="J165" s="290" t="str">
        <f aca="false">A165&amp;B165</f>
        <v>GoldMD Overseas</v>
      </c>
      <c r="K165" s="290" t="str">
        <f aca="false">A165&amp;B165</f>
        <v>GoldMD Overseas</v>
      </c>
    </row>
    <row r="166" customFormat="false" ht="12.75" hidden="false" customHeight="false" outlineLevel="0" collapsed="false">
      <c r="A166" s="289" t="s">
        <v>146</v>
      </c>
      <c r="B166" s="289" t="s">
        <v>948</v>
      </c>
      <c r="C166" s="289" t="s">
        <v>352</v>
      </c>
      <c r="D166" s="289" t="s">
        <v>588</v>
      </c>
      <c r="E166" s="289" t="s">
        <v>949</v>
      </c>
      <c r="F166" s="289" t="s">
        <v>559</v>
      </c>
      <c r="G166" s="289"/>
      <c r="H166" s="289" t="s">
        <v>950</v>
      </c>
      <c r="I166" s="289" t="s">
        <v>951</v>
      </c>
      <c r="J166" s="290" t="str">
        <f aca="false">A166&amp;B166</f>
        <v>GoldMEM(Sumitomo Group)</v>
      </c>
      <c r="K166" s="290" t="str">
        <f aca="false">A166&amp;B166</f>
        <v>GoldMEM(Sumitomo Group)</v>
      </c>
    </row>
    <row r="167" customFormat="false" ht="12.75" hidden="false" customHeight="false" outlineLevel="0" collapsed="false">
      <c r="A167" s="289" t="s">
        <v>146</v>
      </c>
      <c r="B167" s="289" t="s">
        <v>952</v>
      </c>
      <c r="C167" s="289" t="s">
        <v>952</v>
      </c>
      <c r="D167" s="289" t="s">
        <v>653</v>
      </c>
      <c r="E167" s="289" t="s">
        <v>953</v>
      </c>
      <c r="F167" s="289" t="s">
        <v>559</v>
      </c>
      <c r="G167" s="289"/>
      <c r="H167" s="289" t="s">
        <v>954</v>
      </c>
      <c r="I167" s="289" t="s">
        <v>656</v>
      </c>
      <c r="J167" s="290" t="str">
        <f aca="false">A167&amp;B167</f>
        <v>GoldMetal Concentrators SA (Pty) Ltd.</v>
      </c>
      <c r="K167" s="290" t="str">
        <f aca="false">A167&amp;B167</f>
        <v>GoldMetal Concentrators SA (Pty) Ltd.</v>
      </c>
    </row>
    <row r="168" customFormat="false" ht="12.75" hidden="false" customHeight="false" outlineLevel="0" collapsed="false">
      <c r="A168" s="289" t="s">
        <v>146</v>
      </c>
      <c r="B168" s="289" t="s">
        <v>955</v>
      </c>
      <c r="C168" s="289" t="s">
        <v>289</v>
      </c>
      <c r="D168" s="289" t="s">
        <v>681</v>
      </c>
      <c r="E168" s="289" t="s">
        <v>956</v>
      </c>
      <c r="F168" s="289" t="s">
        <v>559</v>
      </c>
      <c r="G168" s="289"/>
      <c r="H168" s="289" t="s">
        <v>957</v>
      </c>
      <c r="I168" s="289" t="s">
        <v>958</v>
      </c>
      <c r="J168" s="290" t="str">
        <f aca="false">A168&amp;B168</f>
        <v>GoldMetal?rgica Met-Mex Pe?oles, S.A. de C.V</v>
      </c>
      <c r="K168" s="290" t="str">
        <f aca="false">A168&amp;B168</f>
        <v>GoldMetal?rgica Met-Mex Pe?oles, S.A. de C.V</v>
      </c>
    </row>
    <row r="169" customFormat="false" ht="12.75" hidden="false" customHeight="false" outlineLevel="0" collapsed="false">
      <c r="A169" s="289" t="s">
        <v>146</v>
      </c>
      <c r="B169" s="289" t="s">
        <v>959</v>
      </c>
      <c r="C169" s="289" t="s">
        <v>959</v>
      </c>
      <c r="D169" s="289" t="s">
        <v>567</v>
      </c>
      <c r="E169" s="289" t="s">
        <v>960</v>
      </c>
      <c r="F169" s="289" t="s">
        <v>559</v>
      </c>
      <c r="G169" s="289"/>
      <c r="H169" s="289" t="s">
        <v>961</v>
      </c>
      <c r="I169" s="289" t="s">
        <v>962</v>
      </c>
      <c r="J169" s="290" t="str">
        <f aca="false">A169&amp;B169</f>
        <v>GoldMetallix Refining Inc.</v>
      </c>
      <c r="K169" s="290" t="str">
        <f aca="false">A169&amp;B169</f>
        <v>GoldMetallix Refining Inc.</v>
      </c>
    </row>
    <row r="170" customFormat="false" ht="12.75" hidden="false" customHeight="false" outlineLevel="0" collapsed="false">
      <c r="A170" s="289" t="s">
        <v>146</v>
      </c>
      <c r="B170" s="289" t="s">
        <v>963</v>
      </c>
      <c r="C170" s="289" t="s">
        <v>363</v>
      </c>
      <c r="D170" s="289" t="s">
        <v>841</v>
      </c>
      <c r="E170" s="289" t="s">
        <v>964</v>
      </c>
      <c r="F170" s="289" t="s">
        <v>559</v>
      </c>
      <c r="G170" s="289"/>
      <c r="H170" s="289" t="s">
        <v>965</v>
      </c>
      <c r="I170" s="289" t="s">
        <v>844</v>
      </c>
      <c r="J170" s="290" t="str">
        <f aca="false">A170&amp;B170</f>
        <v>GoldMetallurgie Hoboken Overpelt</v>
      </c>
      <c r="K170" s="290" t="str">
        <f aca="false">A170&amp;B170</f>
        <v>GoldMetallurgie Hoboken Overpelt</v>
      </c>
    </row>
    <row r="171" customFormat="false" ht="12.75" hidden="false" customHeight="false" outlineLevel="0" collapsed="false">
      <c r="A171" s="289" t="s">
        <v>146</v>
      </c>
      <c r="B171" s="289" t="s">
        <v>966</v>
      </c>
      <c r="C171" s="289" t="s">
        <v>287</v>
      </c>
      <c r="D171" s="289" t="s">
        <v>632</v>
      </c>
      <c r="E171" s="289" t="s">
        <v>967</v>
      </c>
      <c r="F171" s="289" t="s">
        <v>559</v>
      </c>
      <c r="G171" s="289"/>
      <c r="H171" s="289" t="s">
        <v>968</v>
      </c>
      <c r="I171" s="289" t="s">
        <v>969</v>
      </c>
      <c r="J171" s="290" t="str">
        <f aca="false">A171&amp;B171</f>
        <v>GoldMetalor Switzerland</v>
      </c>
      <c r="K171" s="290" t="str">
        <f aca="false">A171&amp;B171</f>
        <v>GoldMetalor Switzerland</v>
      </c>
    </row>
    <row r="172" customFormat="false" ht="12.75" hidden="false" customHeight="false" outlineLevel="0" collapsed="false">
      <c r="A172" s="289" t="s">
        <v>146</v>
      </c>
      <c r="B172" s="289" t="s">
        <v>283</v>
      </c>
      <c r="C172" s="289" t="s">
        <v>283</v>
      </c>
      <c r="D172" s="289" t="s">
        <v>626</v>
      </c>
      <c r="E172" s="289" t="s">
        <v>970</v>
      </c>
      <c r="F172" s="289" t="s">
        <v>559</v>
      </c>
      <c r="G172" s="289"/>
      <c r="H172" s="289" t="s">
        <v>971</v>
      </c>
      <c r="I172" s="289" t="s">
        <v>828</v>
      </c>
      <c r="J172" s="290" t="str">
        <f aca="false">A172&amp;B172</f>
        <v>GoldMetalor Technologies (Hong Kong) Ltd.</v>
      </c>
      <c r="K172" s="290" t="str">
        <f aca="false">A172&amp;B172</f>
        <v>GoldMetalor Technologies (Hong Kong) Ltd.</v>
      </c>
    </row>
    <row r="173" customFormat="false" ht="12.75" hidden="false" customHeight="false" outlineLevel="0" collapsed="false">
      <c r="A173" s="289" t="s">
        <v>146</v>
      </c>
      <c r="B173" s="289" t="s">
        <v>284</v>
      </c>
      <c r="C173" s="289" t="s">
        <v>284</v>
      </c>
      <c r="D173" s="289" t="s">
        <v>972</v>
      </c>
      <c r="E173" s="289" t="s">
        <v>973</v>
      </c>
      <c r="F173" s="289" t="s">
        <v>559</v>
      </c>
      <c r="G173" s="289"/>
      <c r="H173" s="289" t="s">
        <v>285</v>
      </c>
      <c r="I173" s="289" t="s">
        <v>974</v>
      </c>
      <c r="J173" s="290" t="str">
        <f aca="false">A173&amp;B173</f>
        <v>GoldMetalor Technologies (Singapore) Pte., Ltd.</v>
      </c>
      <c r="K173" s="290" t="str">
        <f aca="false">A173&amp;B173</f>
        <v>GoldMetalor Technologies (Singapore) Pte., Ltd.</v>
      </c>
    </row>
    <row r="174" customFormat="false" ht="12.75" hidden="false" customHeight="false" outlineLevel="0" collapsed="false">
      <c r="A174" s="289" t="s">
        <v>146</v>
      </c>
      <c r="B174" s="289" t="s">
        <v>286</v>
      </c>
      <c r="C174" s="289" t="s">
        <v>286</v>
      </c>
      <c r="D174" s="289" t="s">
        <v>626</v>
      </c>
      <c r="E174" s="289" t="s">
        <v>975</v>
      </c>
      <c r="F174" s="289" t="s">
        <v>559</v>
      </c>
      <c r="G174" s="289"/>
      <c r="H174" s="289" t="s">
        <v>976</v>
      </c>
      <c r="I174" s="289" t="s">
        <v>737</v>
      </c>
      <c r="J174" s="290" t="str">
        <f aca="false">A174&amp;B174</f>
        <v>GoldMetalor Technologies (Suzhou) Ltd.</v>
      </c>
      <c r="K174" s="290" t="str">
        <f aca="false">A174&amp;B174</f>
        <v>GoldMetalor Technologies (Suzhou) Ltd.</v>
      </c>
    </row>
    <row r="175" customFormat="false" ht="12.75" hidden="false" customHeight="false" outlineLevel="0" collapsed="false">
      <c r="A175" s="289" t="s">
        <v>146</v>
      </c>
      <c r="B175" s="289" t="s">
        <v>287</v>
      </c>
      <c r="C175" s="289" t="s">
        <v>287</v>
      </c>
      <c r="D175" s="289" t="s">
        <v>632</v>
      </c>
      <c r="E175" s="289" t="s">
        <v>967</v>
      </c>
      <c r="F175" s="289" t="s">
        <v>559</v>
      </c>
      <c r="G175" s="289"/>
      <c r="H175" s="289" t="s">
        <v>968</v>
      </c>
      <c r="I175" s="289" t="s">
        <v>969</v>
      </c>
      <c r="J175" s="290" t="str">
        <f aca="false">A175&amp;B175</f>
        <v>GoldMetalor Technologies S.A.</v>
      </c>
      <c r="K175" s="290" t="str">
        <f aca="false">A175&amp;B175</f>
        <v>GoldMetalor Technologies S.A.</v>
      </c>
    </row>
    <row r="176" customFormat="false" ht="12.75" hidden="false" customHeight="false" outlineLevel="0" collapsed="false">
      <c r="A176" s="289" t="s">
        <v>146</v>
      </c>
      <c r="B176" s="289" t="s">
        <v>977</v>
      </c>
      <c r="C176" s="289" t="s">
        <v>977</v>
      </c>
      <c r="D176" s="289" t="s">
        <v>567</v>
      </c>
      <c r="E176" s="289" t="s">
        <v>978</v>
      </c>
      <c r="F176" s="289" t="s">
        <v>559</v>
      </c>
      <c r="G176" s="289"/>
      <c r="H176" s="289" t="s">
        <v>979</v>
      </c>
      <c r="I176" s="289" t="s">
        <v>980</v>
      </c>
      <c r="J176" s="290" t="str">
        <f aca="false">A176&amp;B176</f>
        <v>GoldMetalor USA Refining Corporation</v>
      </c>
      <c r="K176" s="290" t="str">
        <f aca="false">A176&amp;B176</f>
        <v>GoldMetalor USA Refining Corporation</v>
      </c>
    </row>
    <row r="177" customFormat="false" ht="12.75" hidden="false" customHeight="false" outlineLevel="0" collapsed="false">
      <c r="A177" s="289" t="s">
        <v>146</v>
      </c>
      <c r="B177" s="289" t="s">
        <v>289</v>
      </c>
      <c r="C177" s="289" t="s">
        <v>289</v>
      </c>
      <c r="D177" s="289" t="s">
        <v>681</v>
      </c>
      <c r="E177" s="289" t="s">
        <v>956</v>
      </c>
      <c r="F177" s="289" t="s">
        <v>559</v>
      </c>
      <c r="G177" s="289"/>
      <c r="H177" s="289" t="s">
        <v>957</v>
      </c>
      <c r="I177" s="289" t="s">
        <v>958</v>
      </c>
      <c r="J177" s="290" t="str">
        <f aca="false">A177&amp;B177</f>
        <v>GoldMetalurgica Met-Mex Penoles S.A. De C.V.</v>
      </c>
      <c r="K177" s="290" t="str">
        <f aca="false">A177&amp;B177</f>
        <v>GoldMetalurgica Met-Mex Penoles S.A. De C.V.</v>
      </c>
    </row>
    <row r="178" customFormat="false" ht="12.75" hidden="false" customHeight="false" outlineLevel="0" collapsed="false">
      <c r="A178" s="289" t="s">
        <v>146</v>
      </c>
      <c r="B178" s="289" t="s">
        <v>981</v>
      </c>
      <c r="C178" s="289" t="s">
        <v>289</v>
      </c>
      <c r="D178" s="289" t="s">
        <v>681</v>
      </c>
      <c r="E178" s="289" t="s">
        <v>956</v>
      </c>
      <c r="F178" s="289" t="s">
        <v>559</v>
      </c>
      <c r="G178" s="289"/>
      <c r="H178" s="289" t="s">
        <v>957</v>
      </c>
      <c r="I178" s="289" t="s">
        <v>958</v>
      </c>
      <c r="J178" s="290" t="str">
        <f aca="false">A178&amp;B178</f>
        <v>GoldMetalúrgica Met-Mex Peñoles S.A. De C.V.</v>
      </c>
      <c r="K178" s="290" t="str">
        <f aca="false">A178&amp;B178</f>
        <v>GoldMetalúrgica Met-Mex Peñoles S.A. De C.V.</v>
      </c>
    </row>
    <row r="179" customFormat="false" ht="12.75" hidden="false" customHeight="false" outlineLevel="0" collapsed="false">
      <c r="A179" s="289" t="s">
        <v>146</v>
      </c>
      <c r="B179" s="289" t="s">
        <v>982</v>
      </c>
      <c r="C179" s="289" t="s">
        <v>289</v>
      </c>
      <c r="D179" s="289" t="s">
        <v>681</v>
      </c>
      <c r="E179" s="289" t="s">
        <v>956</v>
      </c>
      <c r="F179" s="289" t="s">
        <v>559</v>
      </c>
      <c r="G179" s="289"/>
      <c r="H179" s="289" t="s">
        <v>957</v>
      </c>
      <c r="I179" s="289" t="s">
        <v>958</v>
      </c>
      <c r="J179" s="290" t="str">
        <f aca="false">A179&amp;B179</f>
        <v>GoldMet-Mex Pe?oles, S.A.</v>
      </c>
      <c r="K179" s="290" t="str">
        <f aca="false">A179&amp;B179</f>
        <v>GoldMet-Mex Pe?oles, S.A.</v>
      </c>
    </row>
    <row r="180" customFormat="false" ht="12.75" hidden="false" customHeight="false" outlineLevel="0" collapsed="false">
      <c r="A180" s="289" t="s">
        <v>146</v>
      </c>
      <c r="B180" s="289" t="s">
        <v>983</v>
      </c>
      <c r="C180" s="289" t="s">
        <v>289</v>
      </c>
      <c r="D180" s="289" t="s">
        <v>681</v>
      </c>
      <c r="E180" s="289" t="s">
        <v>956</v>
      </c>
      <c r="F180" s="289" t="s">
        <v>559</v>
      </c>
      <c r="G180" s="289"/>
      <c r="H180" s="289" t="s">
        <v>957</v>
      </c>
      <c r="I180" s="289" t="s">
        <v>958</v>
      </c>
      <c r="J180" s="290" t="str">
        <f aca="false">A180&amp;B180</f>
        <v>GoldMet-Mex Penoles, S.A.</v>
      </c>
      <c r="K180" s="290" t="str">
        <f aca="false">A180&amp;B180</f>
        <v>GoldMet-Mex Penoles, S.A.</v>
      </c>
    </row>
    <row r="181" customFormat="false" ht="12.75" hidden="false" customHeight="false" outlineLevel="0" collapsed="false">
      <c r="A181" s="289" t="s">
        <v>146</v>
      </c>
      <c r="B181" s="289" t="s">
        <v>290</v>
      </c>
      <c r="C181" s="289" t="s">
        <v>290</v>
      </c>
      <c r="D181" s="289" t="s">
        <v>588</v>
      </c>
      <c r="E181" s="289" t="s">
        <v>984</v>
      </c>
      <c r="F181" s="289" t="s">
        <v>559</v>
      </c>
      <c r="G181" s="289"/>
      <c r="H181" s="289" t="s">
        <v>591</v>
      </c>
      <c r="I181" s="289" t="s">
        <v>591</v>
      </c>
      <c r="J181" s="290" t="str">
        <f aca="false">A181&amp;B181</f>
        <v>GoldMitsubishi Materials Corporation</v>
      </c>
      <c r="K181" s="290" t="str">
        <f aca="false">A181&amp;B181</f>
        <v>GoldMitsubishi Materials Corporation</v>
      </c>
    </row>
    <row r="182" customFormat="false" ht="12.75" hidden="false" customHeight="false" outlineLevel="0" collapsed="false">
      <c r="A182" s="289" t="s">
        <v>146</v>
      </c>
      <c r="B182" s="289" t="s">
        <v>985</v>
      </c>
      <c r="C182" s="289" t="s">
        <v>291</v>
      </c>
      <c r="D182" s="289" t="s">
        <v>588</v>
      </c>
      <c r="E182" s="289" t="s">
        <v>986</v>
      </c>
      <c r="F182" s="289" t="s">
        <v>559</v>
      </c>
      <c r="G182" s="289"/>
      <c r="H182" s="289" t="s">
        <v>987</v>
      </c>
      <c r="I182" s="289" t="s">
        <v>988</v>
      </c>
      <c r="J182" s="290" t="str">
        <f aca="false">A182&amp;B182</f>
        <v>GoldMitsui Kinzoku Co., Ltd.</v>
      </c>
      <c r="K182" s="290" t="str">
        <f aca="false">A182&amp;B182</f>
        <v>GoldMitsui Kinzoku Co., Ltd.</v>
      </c>
    </row>
    <row r="183" customFormat="false" ht="12.75" hidden="false" customHeight="false" outlineLevel="0" collapsed="false">
      <c r="A183" s="289" t="s">
        <v>146</v>
      </c>
      <c r="B183" s="289" t="s">
        <v>291</v>
      </c>
      <c r="C183" s="289" t="s">
        <v>291</v>
      </c>
      <c r="D183" s="289" t="s">
        <v>588</v>
      </c>
      <c r="E183" s="289" t="s">
        <v>986</v>
      </c>
      <c r="F183" s="289" t="s">
        <v>559</v>
      </c>
      <c r="G183" s="289"/>
      <c r="H183" s="289" t="s">
        <v>987</v>
      </c>
      <c r="I183" s="289" t="s">
        <v>988</v>
      </c>
      <c r="J183" s="290" t="str">
        <f aca="false">A183&amp;B183</f>
        <v>GoldMitsui Mining and Smelting Co., Ltd.</v>
      </c>
      <c r="K183" s="290" t="str">
        <f aca="false">A183&amp;B183</f>
        <v>GoldMitsui Mining and Smelting Co., Ltd.</v>
      </c>
    </row>
    <row r="184" customFormat="false" ht="12.75" hidden="false" customHeight="false" outlineLevel="0" collapsed="false">
      <c r="A184" s="289" t="s">
        <v>146</v>
      </c>
      <c r="B184" s="289" t="s">
        <v>292</v>
      </c>
      <c r="C184" s="289" t="s">
        <v>292</v>
      </c>
      <c r="D184" s="289" t="s">
        <v>632</v>
      </c>
      <c r="E184" s="289" t="s">
        <v>989</v>
      </c>
      <c r="F184" s="289" t="s">
        <v>559</v>
      </c>
      <c r="G184" s="289"/>
      <c r="H184" s="289" t="s">
        <v>990</v>
      </c>
      <c r="I184" s="289" t="s">
        <v>991</v>
      </c>
      <c r="J184" s="290" t="str">
        <f aca="false">A184&amp;B184</f>
        <v>GoldMKS PAMP SA</v>
      </c>
      <c r="K184" s="290" t="str">
        <f aca="false">A184&amp;B184</f>
        <v>GoldMKS PAMP SA</v>
      </c>
    </row>
    <row r="185" customFormat="false" ht="12.75" hidden="false" customHeight="false" outlineLevel="0" collapsed="false">
      <c r="A185" s="289" t="s">
        <v>146</v>
      </c>
      <c r="B185" s="289" t="s">
        <v>293</v>
      </c>
      <c r="C185" s="289" t="s">
        <v>293</v>
      </c>
      <c r="D185" s="289" t="s">
        <v>657</v>
      </c>
      <c r="E185" s="289" t="s">
        <v>992</v>
      </c>
      <c r="F185" s="289" t="s">
        <v>559</v>
      </c>
      <c r="G185" s="289"/>
      <c r="H185" s="289" t="s">
        <v>993</v>
      </c>
      <c r="I185" s="289" t="s">
        <v>994</v>
      </c>
      <c r="J185" s="290" t="str">
        <f aca="false">A185&amp;B185</f>
        <v>GoldMMTC-PAMP India Pvt., Ltd.</v>
      </c>
      <c r="K185" s="290" t="str">
        <f aca="false">A185&amp;B185</f>
        <v>GoldMMTC-PAMP India Pvt., Ltd.</v>
      </c>
    </row>
    <row r="186" customFormat="false" ht="12.75" hidden="false" customHeight="false" outlineLevel="0" collapsed="false">
      <c r="A186" s="289" t="s">
        <v>146</v>
      </c>
      <c r="B186" s="289" t="s">
        <v>294</v>
      </c>
      <c r="C186" s="289" t="s">
        <v>294</v>
      </c>
      <c r="D186" s="289" t="s">
        <v>995</v>
      </c>
      <c r="E186" s="289" t="s">
        <v>996</v>
      </c>
      <c r="F186" s="289" t="s">
        <v>559</v>
      </c>
      <c r="G186" s="289"/>
      <c r="H186" s="289" t="s">
        <v>997</v>
      </c>
      <c r="I186" s="289" t="s">
        <v>998</v>
      </c>
      <c r="J186" s="290" t="str">
        <f aca="false">A186&amp;B186</f>
        <v>GoldModeltech Sdn Bhd</v>
      </c>
      <c r="K186" s="290" t="str">
        <f aca="false">A186&amp;B186</f>
        <v>GoldModeltech Sdn Bhd</v>
      </c>
    </row>
    <row r="187" customFormat="false" ht="12.75" hidden="false" customHeight="false" outlineLevel="0" collapsed="false">
      <c r="A187" s="289" t="s">
        <v>146</v>
      </c>
      <c r="B187" s="289" t="s">
        <v>999</v>
      </c>
      <c r="C187" s="289" t="s">
        <v>999</v>
      </c>
      <c r="D187" s="289" t="s">
        <v>1000</v>
      </c>
      <c r="E187" s="289" t="s">
        <v>1001</v>
      </c>
      <c r="F187" s="289" t="s">
        <v>559</v>
      </c>
      <c r="G187" s="289"/>
      <c r="H187" s="289" t="s">
        <v>1002</v>
      </c>
      <c r="I187" s="289" t="s">
        <v>1003</v>
      </c>
      <c r="J187" s="290" t="str">
        <f aca="false">A187&amp;B187</f>
        <v>GoldMorris and Watson</v>
      </c>
      <c r="K187" s="290" t="str">
        <f aca="false">A187&amp;B187</f>
        <v>GoldMorris and Watson</v>
      </c>
    </row>
    <row r="188" customFormat="false" ht="12.75" hidden="false" customHeight="false" outlineLevel="0" collapsed="false">
      <c r="A188" s="289" t="s">
        <v>146</v>
      </c>
      <c r="B188" s="289" t="s">
        <v>764</v>
      </c>
      <c r="C188" s="289" t="s">
        <v>764</v>
      </c>
      <c r="D188" s="289" t="s">
        <v>751</v>
      </c>
      <c r="E188" s="289" t="s">
        <v>765</v>
      </c>
      <c r="F188" s="289" t="s">
        <v>559</v>
      </c>
      <c r="G188" s="289"/>
      <c r="H188" s="289" t="s">
        <v>766</v>
      </c>
      <c r="I188" s="289" t="s">
        <v>767</v>
      </c>
      <c r="J188" s="290" t="str">
        <f aca="false">A188&amp;B188</f>
        <v>GoldMoscow Special Alloys Processing Plant</v>
      </c>
      <c r="K188" s="290" t="str">
        <f aca="false">A188&amp;B188</f>
        <v>GoldMoscow Special Alloys Processing Plant</v>
      </c>
    </row>
    <row r="189" customFormat="false" ht="12.75" hidden="false" customHeight="false" outlineLevel="0" collapsed="false">
      <c r="A189" s="289" t="s">
        <v>146</v>
      </c>
      <c r="B189" s="289" t="s">
        <v>299</v>
      </c>
      <c r="C189" s="289" t="s">
        <v>299</v>
      </c>
      <c r="D189" s="289" t="s">
        <v>648</v>
      </c>
      <c r="E189" s="289" t="s">
        <v>1004</v>
      </c>
      <c r="F189" s="289" t="s">
        <v>559</v>
      </c>
      <c r="G189" s="289"/>
      <c r="H189" s="289" t="s">
        <v>1005</v>
      </c>
      <c r="I189" s="289" t="s">
        <v>651</v>
      </c>
      <c r="J189" s="290" t="str">
        <f aca="false">A189&amp;B189</f>
        <v>GoldNadir Metal Rafineri San. Ve Tic. A.S.</v>
      </c>
      <c r="K189" s="290" t="str">
        <f aca="false">A189&amp;B189</f>
        <v>GoldNadir Metal Rafineri San. Ve Tic. A.S.</v>
      </c>
    </row>
    <row r="190" customFormat="false" ht="12.75" hidden="false" customHeight="false" outlineLevel="0" collapsed="false">
      <c r="A190" s="289" t="s">
        <v>146</v>
      </c>
      <c r="B190" s="289" t="s">
        <v>1006</v>
      </c>
      <c r="C190" s="289" t="s">
        <v>299</v>
      </c>
      <c r="D190" s="289" t="s">
        <v>648</v>
      </c>
      <c r="E190" s="289" t="s">
        <v>1004</v>
      </c>
      <c r="F190" s="289" t="s">
        <v>559</v>
      </c>
      <c r="G190" s="289"/>
      <c r="H190" s="289" t="s">
        <v>1005</v>
      </c>
      <c r="I190" s="289" t="s">
        <v>651</v>
      </c>
      <c r="J190" s="290" t="str">
        <f aca="false">A190&amp;B190</f>
        <v>GoldNadir Metal Rafineri San. Ve Tic. A.Ş.</v>
      </c>
      <c r="K190" s="290" t="str">
        <f aca="false">A190&amp;B190</f>
        <v>GoldNadir Metal Rafineri San. Ve Tic. A.Ş.</v>
      </c>
    </row>
    <row r="191" customFormat="false" ht="12.75" hidden="false" customHeight="false" outlineLevel="0" collapsed="false">
      <c r="A191" s="289" t="s">
        <v>146</v>
      </c>
      <c r="B191" s="289" t="s">
        <v>300</v>
      </c>
      <c r="C191" s="289" t="s">
        <v>300</v>
      </c>
      <c r="D191" s="289" t="s">
        <v>611</v>
      </c>
      <c r="E191" s="289" t="s">
        <v>1007</v>
      </c>
      <c r="F191" s="289" t="s">
        <v>559</v>
      </c>
      <c r="G191" s="289"/>
      <c r="H191" s="289" t="s">
        <v>1008</v>
      </c>
      <c r="I191" s="289" t="s">
        <v>1009</v>
      </c>
      <c r="J191" s="290" t="str">
        <f aca="false">A191&amp;B191</f>
        <v>GoldNavoi Mining and Metallurgical Combinat</v>
      </c>
      <c r="K191" s="290" t="str">
        <f aca="false">A191&amp;B191</f>
        <v>GoldNavoi Mining and Metallurgical Combinat</v>
      </c>
    </row>
    <row r="192" customFormat="false" ht="12.75" hidden="false" customHeight="false" outlineLevel="0" collapsed="false">
      <c r="A192" s="289" t="s">
        <v>146</v>
      </c>
      <c r="B192" s="289" t="s">
        <v>1010</v>
      </c>
      <c r="C192" s="289" t="s">
        <v>1010</v>
      </c>
      <c r="D192" s="289" t="s">
        <v>731</v>
      </c>
      <c r="E192" s="289" t="s">
        <v>1011</v>
      </c>
      <c r="F192" s="289" t="s">
        <v>559</v>
      </c>
      <c r="G192" s="289"/>
      <c r="H192" s="289" t="s">
        <v>1012</v>
      </c>
      <c r="I192" s="289" t="s">
        <v>734</v>
      </c>
      <c r="J192" s="290" t="str">
        <f aca="false">A192&amp;B192</f>
        <v>GoldNH Recytech Company</v>
      </c>
      <c r="K192" s="290" t="str">
        <f aca="false">A192&amp;B192</f>
        <v>GoldNH Recytech Company</v>
      </c>
    </row>
    <row r="193" customFormat="false" ht="12.75" hidden="false" customHeight="false" outlineLevel="0" collapsed="false">
      <c r="A193" s="289" t="s">
        <v>146</v>
      </c>
      <c r="B193" s="289" t="s">
        <v>302</v>
      </c>
      <c r="C193" s="289" t="s">
        <v>302</v>
      </c>
      <c r="D193" s="289" t="s">
        <v>588</v>
      </c>
      <c r="E193" s="289" t="s">
        <v>1013</v>
      </c>
      <c r="F193" s="289" t="s">
        <v>559</v>
      </c>
      <c r="G193" s="289"/>
      <c r="H193" s="289" t="s">
        <v>1014</v>
      </c>
      <c r="I193" s="289" t="s">
        <v>1015</v>
      </c>
      <c r="J193" s="290" t="str">
        <f aca="false">A193&amp;B193</f>
        <v>GoldNihon Material Co., Ltd.</v>
      </c>
      <c r="K193" s="290" t="str">
        <f aca="false">A193&amp;B193</f>
        <v>GoldNihon Material Co., Ltd.</v>
      </c>
    </row>
    <row r="194" customFormat="false" ht="12.75" hidden="false" customHeight="false" outlineLevel="0" collapsed="false">
      <c r="A194" s="289" t="s">
        <v>146</v>
      </c>
      <c r="B194" s="289" t="s">
        <v>1016</v>
      </c>
      <c r="C194" s="289" t="s">
        <v>302</v>
      </c>
      <c r="D194" s="289" t="s">
        <v>588</v>
      </c>
      <c r="E194" s="289" t="s">
        <v>1013</v>
      </c>
      <c r="F194" s="289" t="s">
        <v>559</v>
      </c>
      <c r="G194" s="289"/>
      <c r="H194" s="289" t="s">
        <v>1014</v>
      </c>
      <c r="I194" s="289" t="s">
        <v>1015</v>
      </c>
      <c r="J194" s="290" t="str">
        <f aca="false">A194&amp;B194</f>
        <v>GoldNohon Material Corporation</v>
      </c>
      <c r="K194" s="290" t="str">
        <f aca="false">A194&amp;B194</f>
        <v>GoldNohon Material Corporation</v>
      </c>
    </row>
    <row r="195" customFormat="false" ht="12.75" hidden="false" customHeight="false" outlineLevel="0" collapsed="false">
      <c r="A195" s="289" t="s">
        <v>146</v>
      </c>
      <c r="B195" s="289" t="s">
        <v>1017</v>
      </c>
      <c r="C195" s="289" t="s">
        <v>187</v>
      </c>
      <c r="D195" s="289" t="s">
        <v>579</v>
      </c>
      <c r="E195" s="289" t="s">
        <v>661</v>
      </c>
      <c r="F195" s="289" t="s">
        <v>559</v>
      </c>
      <c r="G195" s="289"/>
      <c r="H195" s="289" t="s">
        <v>662</v>
      </c>
      <c r="I195" s="289" t="s">
        <v>662</v>
      </c>
      <c r="J195" s="290" t="str">
        <f aca="false">A195&amp;B195</f>
        <v>GoldNorddeutsche Affinererie AG</v>
      </c>
      <c r="K195" s="290" t="str">
        <f aca="false">A195&amp;B195</f>
        <v>GoldNorddeutsche Affinererie AG</v>
      </c>
    </row>
    <row r="196" customFormat="false" ht="12.75" hidden="false" customHeight="false" outlineLevel="0" collapsed="false">
      <c r="A196" s="289" t="s">
        <v>146</v>
      </c>
      <c r="B196" s="289" t="s">
        <v>303</v>
      </c>
      <c r="C196" s="289" t="s">
        <v>303</v>
      </c>
      <c r="D196" s="289" t="s">
        <v>1018</v>
      </c>
      <c r="E196" s="289" t="s">
        <v>1019</v>
      </c>
      <c r="F196" s="289" t="s">
        <v>559</v>
      </c>
      <c r="G196" s="289"/>
      <c r="H196" s="289" t="s">
        <v>1020</v>
      </c>
      <c r="I196" s="289" t="s">
        <v>1021</v>
      </c>
      <c r="J196" s="290" t="str">
        <f aca="false">A196&amp;B196</f>
        <v>GoldOgussa Osterreichische Gold- und Silber-Scheideanstalt GmbH</v>
      </c>
      <c r="K196" s="290" t="str">
        <f aca="false">A196&amp;B196</f>
        <v>GoldOgussa Osterreichische Gold- und Silber-Scheideanstalt GmbH</v>
      </c>
    </row>
    <row r="197" customFormat="false" ht="12.75" hidden="false" customHeight="false" outlineLevel="0" collapsed="false">
      <c r="A197" s="289" t="s">
        <v>146</v>
      </c>
      <c r="B197" s="289" t="s">
        <v>1022</v>
      </c>
      <c r="C197" s="289" t="s">
        <v>303</v>
      </c>
      <c r="D197" s="289" t="s">
        <v>1018</v>
      </c>
      <c r="E197" s="289" t="s">
        <v>1019</v>
      </c>
      <c r="F197" s="289" t="s">
        <v>559</v>
      </c>
      <c r="G197" s="289"/>
      <c r="H197" s="289" t="s">
        <v>1020</v>
      </c>
      <c r="I197" s="289" t="s">
        <v>1021</v>
      </c>
      <c r="J197" s="290" t="str">
        <f aca="false">A197&amp;B197</f>
        <v>GoldÖgussa Österreichische Gold- und Silber-Scheideanstalt GmbH</v>
      </c>
      <c r="K197" s="290" t="str">
        <f aca="false">A197&amp;B197</f>
        <v>GoldÖgussa Österreichische Gold- und Silber-Scheideanstalt GmbH</v>
      </c>
    </row>
    <row r="198" customFormat="false" ht="12.75" hidden="false" customHeight="false" outlineLevel="0" collapsed="false">
      <c r="A198" s="289" t="s">
        <v>146</v>
      </c>
      <c r="B198" s="289" t="s">
        <v>305</v>
      </c>
      <c r="C198" s="289" t="s">
        <v>305</v>
      </c>
      <c r="D198" s="289" t="s">
        <v>588</v>
      </c>
      <c r="E198" s="289" t="s">
        <v>1023</v>
      </c>
      <c r="F198" s="289" t="s">
        <v>559</v>
      </c>
      <c r="G198" s="289"/>
      <c r="H198" s="289" t="s">
        <v>1024</v>
      </c>
      <c r="I198" s="289" t="s">
        <v>1025</v>
      </c>
      <c r="J198" s="290" t="str">
        <f aca="false">A198&amp;B198</f>
        <v>GoldOhura Precious Metal Industry Co., Ltd.</v>
      </c>
      <c r="K198" s="290" t="str">
        <f aca="false">A198&amp;B198</f>
        <v>GoldOhura Precious Metal Industry Co., Ltd.</v>
      </c>
    </row>
    <row r="199" customFormat="false" ht="12.75" hidden="false" customHeight="false" outlineLevel="0" collapsed="false">
      <c r="A199" s="289" t="s">
        <v>146</v>
      </c>
      <c r="B199" s="289" t="s">
        <v>1026</v>
      </c>
      <c r="C199" s="289" t="s">
        <v>1026</v>
      </c>
      <c r="D199" s="289" t="s">
        <v>751</v>
      </c>
      <c r="E199" s="289" t="s">
        <v>1027</v>
      </c>
      <c r="F199" s="289" t="s">
        <v>559</v>
      </c>
      <c r="G199" s="289"/>
      <c r="H199" s="289" t="s">
        <v>1028</v>
      </c>
      <c r="I199" s="289" t="s">
        <v>1029</v>
      </c>
      <c r="J199" s="290" t="str">
        <f aca="false">A199&amp;B199</f>
        <v>GoldOJSC "The Gulidov Krasnoyarsk Non-Ferrous Metals Plant" (OJSC Krastsvetmet)</v>
      </c>
      <c r="K199" s="290" t="str">
        <f aca="false">A199&amp;B199</f>
        <v>GoldOJSC "The Gulidov Krasnoyarsk Non-Ferrous Metals Plant" (OJSC Krastsvetmet)</v>
      </c>
    </row>
    <row r="200" customFormat="false" ht="12.75" hidden="false" customHeight="false" outlineLevel="0" collapsed="false">
      <c r="A200" s="289" t="s">
        <v>146</v>
      </c>
      <c r="B200" s="289" t="s">
        <v>1030</v>
      </c>
      <c r="C200" s="289" t="s">
        <v>1026</v>
      </c>
      <c r="D200" s="289" t="s">
        <v>751</v>
      </c>
      <c r="E200" s="289" t="s">
        <v>1027</v>
      </c>
      <c r="F200" s="289" t="s">
        <v>559</v>
      </c>
      <c r="G200" s="289"/>
      <c r="H200" s="289" t="s">
        <v>1028</v>
      </c>
      <c r="I200" s="289" t="s">
        <v>1029</v>
      </c>
      <c r="J200" s="290" t="str">
        <f aca="false">A200&amp;B200</f>
        <v>GoldOJSC Krastsvetmet</v>
      </c>
      <c r="K200" s="290" t="str">
        <f aca="false">A200&amp;B200</f>
        <v>GoldOJSC Krastsvetmet</v>
      </c>
    </row>
    <row r="201" customFormat="false" ht="12.75" hidden="false" customHeight="false" outlineLevel="0" collapsed="false">
      <c r="A201" s="289" t="s">
        <v>146</v>
      </c>
      <c r="B201" s="289" t="s">
        <v>1031</v>
      </c>
      <c r="C201" s="289" t="s">
        <v>773</v>
      </c>
      <c r="D201" s="289" t="s">
        <v>751</v>
      </c>
      <c r="E201" s="289" t="s">
        <v>774</v>
      </c>
      <c r="F201" s="289" t="s">
        <v>559</v>
      </c>
      <c r="G201" s="289"/>
      <c r="H201" s="289" t="s">
        <v>775</v>
      </c>
      <c r="I201" s="289" t="s">
        <v>776</v>
      </c>
      <c r="J201" s="290" t="str">
        <f aca="false">A201&amp;B201</f>
        <v>GoldOJSC Novosibirsk Refinery</v>
      </c>
      <c r="K201" s="290" t="str">
        <f aca="false">A201&amp;B201</f>
        <v>GoldOJSC Novosibirsk Refinery</v>
      </c>
    </row>
    <row r="202" customFormat="false" ht="12.75" hidden="false" customHeight="false" outlineLevel="0" collapsed="false">
      <c r="A202" s="289" t="s">
        <v>146</v>
      </c>
      <c r="B202" s="289" t="s">
        <v>1032</v>
      </c>
      <c r="C202" s="289" t="s">
        <v>292</v>
      </c>
      <c r="D202" s="289" t="s">
        <v>632</v>
      </c>
      <c r="E202" s="289" t="s">
        <v>989</v>
      </c>
      <c r="F202" s="289" t="s">
        <v>559</v>
      </c>
      <c r="G202" s="289"/>
      <c r="H202" s="289" t="s">
        <v>990</v>
      </c>
      <c r="I202" s="289" t="s">
        <v>991</v>
      </c>
      <c r="J202" s="290" t="str">
        <f aca="false">A202&amp;B202</f>
        <v>GoldPAMP S.A.</v>
      </c>
      <c r="K202" s="290" t="str">
        <f aca="false">A202&amp;B202</f>
        <v>GoldPAMP S.A.</v>
      </c>
    </row>
    <row r="203" customFormat="false" ht="12.75" hidden="false" customHeight="false" outlineLevel="0" collapsed="false">
      <c r="A203" s="289" t="s">
        <v>146</v>
      </c>
      <c r="B203" s="289" t="s">
        <v>1033</v>
      </c>
      <c r="C203" s="289" t="s">
        <v>252</v>
      </c>
      <c r="D203" s="289" t="s">
        <v>588</v>
      </c>
      <c r="E203" s="289" t="s">
        <v>870</v>
      </c>
      <c r="F203" s="289" t="s">
        <v>559</v>
      </c>
      <c r="G203" s="289"/>
      <c r="H203" s="289" t="s">
        <v>871</v>
      </c>
      <c r="I203" s="289" t="s">
        <v>872</v>
      </c>
      <c r="J203" s="290" t="str">
        <f aca="false">A203&amp;B203</f>
        <v>GoldPan Pacific Copper Co Ltd.</v>
      </c>
      <c r="K203" s="290" t="str">
        <f aca="false">A203&amp;B203</f>
        <v>GoldPan Pacific Copper Co Ltd.</v>
      </c>
    </row>
    <row r="204" customFormat="false" ht="12.75" hidden="false" customHeight="false" outlineLevel="0" collapsed="false">
      <c r="A204" s="289" t="s">
        <v>146</v>
      </c>
      <c r="B204" s="289" t="s">
        <v>1034</v>
      </c>
      <c r="C204" s="289" t="s">
        <v>1034</v>
      </c>
      <c r="D204" s="289" t="s">
        <v>567</v>
      </c>
      <c r="E204" s="289" t="s">
        <v>1035</v>
      </c>
      <c r="F204" s="289" t="s">
        <v>559</v>
      </c>
      <c r="G204" s="289"/>
      <c r="H204" s="289" t="s">
        <v>573</v>
      </c>
      <c r="I204" s="289" t="s">
        <v>574</v>
      </c>
      <c r="J204" s="290" t="str">
        <f aca="false">A204&amp;B204</f>
        <v>GoldPease &amp; Curren</v>
      </c>
      <c r="K204" s="290" t="str">
        <f aca="false">A204&amp;B204</f>
        <v>GoldPease &amp; Curren</v>
      </c>
    </row>
    <row r="205" customFormat="false" ht="12.75" hidden="false" customHeight="false" outlineLevel="0" collapsed="false">
      <c r="A205" s="289" t="s">
        <v>146</v>
      </c>
      <c r="B205" s="289" t="s">
        <v>309</v>
      </c>
      <c r="C205" s="289" t="s">
        <v>309</v>
      </c>
      <c r="D205" s="289" t="s">
        <v>626</v>
      </c>
      <c r="E205" s="289" t="s">
        <v>1036</v>
      </c>
      <c r="F205" s="289" t="s">
        <v>559</v>
      </c>
      <c r="G205" s="289"/>
      <c r="H205" s="289" t="s">
        <v>1037</v>
      </c>
      <c r="I205" s="289" t="s">
        <v>713</v>
      </c>
      <c r="J205" s="290" t="str">
        <f aca="false">A205&amp;B205</f>
        <v>GoldPenglai Penggang Gold Industry Co., Ltd.</v>
      </c>
      <c r="K205" s="290" t="str">
        <f aca="false">A205&amp;B205</f>
        <v>GoldPenglai Penggang Gold Industry Co., Ltd.</v>
      </c>
    </row>
    <row r="206" customFormat="false" ht="12.75" hidden="false" customHeight="false" outlineLevel="0" collapsed="false">
      <c r="A206" s="289" t="s">
        <v>146</v>
      </c>
      <c r="B206" s="289" t="s">
        <v>1038</v>
      </c>
      <c r="C206" s="289" t="s">
        <v>367</v>
      </c>
      <c r="D206" s="289" t="s">
        <v>562</v>
      </c>
      <c r="E206" s="289" t="s">
        <v>584</v>
      </c>
      <c r="F206" s="289" t="s">
        <v>559</v>
      </c>
      <c r="G206" s="289"/>
      <c r="H206" s="289" t="s">
        <v>585</v>
      </c>
      <c r="I206" s="289" t="s">
        <v>586</v>
      </c>
      <c r="J206" s="290" t="str">
        <f aca="false">A206&amp;B206</f>
        <v>GoldPerth Mint</v>
      </c>
      <c r="K206" s="290" t="str">
        <f aca="false">A206&amp;B206</f>
        <v>GoldPerth Mint</v>
      </c>
    </row>
    <row r="207" customFormat="false" ht="12.75" hidden="false" customHeight="false" outlineLevel="0" collapsed="false">
      <c r="A207" s="289" t="s">
        <v>146</v>
      </c>
      <c r="B207" s="289" t="s">
        <v>1039</v>
      </c>
      <c r="C207" s="289" t="s">
        <v>367</v>
      </c>
      <c r="D207" s="289" t="s">
        <v>562</v>
      </c>
      <c r="E207" s="289" t="s">
        <v>584</v>
      </c>
      <c r="F207" s="289" t="s">
        <v>559</v>
      </c>
      <c r="G207" s="289"/>
      <c r="H207" s="289" t="s">
        <v>585</v>
      </c>
      <c r="I207" s="289" t="s">
        <v>586</v>
      </c>
      <c r="J207" s="290" t="str">
        <f aca="false">A207&amp;B207</f>
        <v>GoldPerth Mint (ANZ)</v>
      </c>
      <c r="K207" s="290" t="str">
        <f aca="false">A207&amp;B207</f>
        <v>GoldPerth Mint (ANZ)</v>
      </c>
    </row>
    <row r="208" customFormat="false" ht="12.75" hidden="false" customHeight="false" outlineLevel="0" collapsed="false">
      <c r="A208" s="289" t="s">
        <v>146</v>
      </c>
      <c r="B208" s="289" t="s">
        <v>310</v>
      </c>
      <c r="C208" s="289" t="s">
        <v>310</v>
      </c>
      <c r="D208" s="289" t="s">
        <v>1040</v>
      </c>
      <c r="E208" s="289" t="s">
        <v>1041</v>
      </c>
      <c r="F208" s="289" t="s">
        <v>559</v>
      </c>
      <c r="G208" s="289"/>
      <c r="H208" s="289" t="s">
        <v>1042</v>
      </c>
      <c r="I208" s="289" t="s">
        <v>1043</v>
      </c>
      <c r="J208" s="290" t="str">
        <f aca="false">A208&amp;B208</f>
        <v>GoldPlanta Recuperadora de Metales SpA</v>
      </c>
      <c r="K208" s="290" t="str">
        <f aca="false">A208&amp;B208</f>
        <v>GoldPlanta Recuperadora de Metales SpA</v>
      </c>
    </row>
    <row r="209" customFormat="false" ht="12.75" hidden="false" customHeight="false" outlineLevel="0" collapsed="false">
      <c r="A209" s="289" t="s">
        <v>146</v>
      </c>
      <c r="B209" s="289" t="s">
        <v>1044</v>
      </c>
      <c r="C209" s="289" t="s">
        <v>1044</v>
      </c>
      <c r="D209" s="289" t="s">
        <v>751</v>
      </c>
      <c r="E209" s="289" t="s">
        <v>1045</v>
      </c>
      <c r="F209" s="289" t="s">
        <v>559</v>
      </c>
      <c r="G209" s="289"/>
      <c r="H209" s="289" t="s">
        <v>1046</v>
      </c>
      <c r="I209" s="289" t="s">
        <v>1047</v>
      </c>
      <c r="J209" s="290" t="str">
        <f aca="false">A209&amp;B209</f>
        <v>GoldPrioksky Plant of Non-Ferrous Metals</v>
      </c>
      <c r="K209" s="290" t="str">
        <f aca="false">A209&amp;B209</f>
        <v>GoldPrioksky Plant of Non-Ferrous Metals</v>
      </c>
    </row>
    <row r="210" customFormat="false" ht="12.75" hidden="false" customHeight="false" outlineLevel="0" collapsed="false">
      <c r="A210" s="289" t="s">
        <v>146</v>
      </c>
      <c r="B210" s="289" t="s">
        <v>1048</v>
      </c>
      <c r="C210" s="289" t="s">
        <v>292</v>
      </c>
      <c r="D210" s="289" t="s">
        <v>632</v>
      </c>
      <c r="E210" s="289" t="s">
        <v>989</v>
      </c>
      <c r="F210" s="289" t="s">
        <v>559</v>
      </c>
      <c r="G210" s="289"/>
      <c r="H210" s="289" t="s">
        <v>990</v>
      </c>
      <c r="I210" s="289" t="s">
        <v>991</v>
      </c>
      <c r="J210" s="290" t="str">
        <f aca="false">A210&amp;B210</f>
        <v>GoldProduits Artistiques de Métaux</v>
      </c>
      <c r="K210" s="290" t="str">
        <f aca="false">A210&amp;B210</f>
        <v>GoldProduits Artistiques de Métaux</v>
      </c>
    </row>
    <row r="211" customFormat="false" ht="12.75" hidden="false" customHeight="false" outlineLevel="0" collapsed="false">
      <c r="A211" s="289" t="s">
        <v>146</v>
      </c>
      <c r="B211" s="289" t="s">
        <v>313</v>
      </c>
      <c r="C211" s="289" t="s">
        <v>313</v>
      </c>
      <c r="D211" s="289" t="s">
        <v>1049</v>
      </c>
      <c r="E211" s="289" t="s">
        <v>1050</v>
      </c>
      <c r="F211" s="289" t="s">
        <v>559</v>
      </c>
      <c r="G211" s="289"/>
      <c r="H211" s="289" t="s">
        <v>1051</v>
      </c>
      <c r="I211" s="289" t="s">
        <v>1052</v>
      </c>
      <c r="J211" s="290" t="str">
        <f aca="false">A211&amp;B211</f>
        <v>GoldPT Aneka Tambang (Persero) Tbk</v>
      </c>
      <c r="K211" s="290" t="str">
        <f aca="false">A211&amp;B211</f>
        <v>GoldPT Aneka Tambang (Persero) Tbk</v>
      </c>
    </row>
    <row r="212" customFormat="false" ht="12.75" hidden="false" customHeight="false" outlineLevel="0" collapsed="false">
      <c r="A212" s="289" t="s">
        <v>146</v>
      </c>
      <c r="B212" s="289" t="s">
        <v>315</v>
      </c>
      <c r="C212" s="289" t="s">
        <v>315</v>
      </c>
      <c r="D212" s="289" t="s">
        <v>632</v>
      </c>
      <c r="E212" s="289" t="s">
        <v>1053</v>
      </c>
      <c r="F212" s="289" t="s">
        <v>559</v>
      </c>
      <c r="G212" s="289"/>
      <c r="H212" s="289" t="s">
        <v>1054</v>
      </c>
      <c r="I212" s="289" t="s">
        <v>969</v>
      </c>
      <c r="J212" s="290" t="str">
        <f aca="false">A212&amp;B212</f>
        <v>GoldPX Precinox S.A.</v>
      </c>
      <c r="K212" s="290" t="str">
        <f aca="false">A212&amp;B212</f>
        <v>GoldPX Precinox S.A.</v>
      </c>
    </row>
    <row r="213" customFormat="false" ht="12.75" hidden="false" customHeight="false" outlineLevel="0" collapsed="false">
      <c r="A213" s="289" t="s">
        <v>146</v>
      </c>
      <c r="B213" s="289" t="s">
        <v>1055</v>
      </c>
      <c r="C213" s="289" t="s">
        <v>315</v>
      </c>
      <c r="D213" s="289" t="s">
        <v>632</v>
      </c>
      <c r="E213" s="289" t="s">
        <v>1053</v>
      </c>
      <c r="F213" s="289" t="s">
        <v>559</v>
      </c>
      <c r="G213" s="289"/>
      <c r="H213" s="289" t="s">
        <v>1054</v>
      </c>
      <c r="I213" s="289" t="s">
        <v>969</v>
      </c>
      <c r="J213" s="290" t="str">
        <f aca="false">A213&amp;B213</f>
        <v>GoldPX Précinox S.A.</v>
      </c>
      <c r="K213" s="290" t="str">
        <f aca="false">A213&amp;B213</f>
        <v>GoldPX Précinox S.A.</v>
      </c>
    </row>
    <row r="214" customFormat="false" ht="12.75" hidden="false" customHeight="false" outlineLevel="0" collapsed="false">
      <c r="A214" s="289" t="s">
        <v>146</v>
      </c>
      <c r="B214" s="289" t="s">
        <v>1056</v>
      </c>
      <c r="C214" s="289" t="s">
        <v>1056</v>
      </c>
      <c r="D214" s="289" t="s">
        <v>567</v>
      </c>
      <c r="E214" s="289" t="s">
        <v>1057</v>
      </c>
      <c r="F214" s="289" t="s">
        <v>559</v>
      </c>
      <c r="G214" s="289"/>
      <c r="H214" s="289" t="s">
        <v>1058</v>
      </c>
      <c r="I214" s="289" t="s">
        <v>609</v>
      </c>
      <c r="J214" s="290" t="str">
        <f aca="false">A214&amp;B214</f>
        <v>GoldQG Refining, LLC</v>
      </c>
      <c r="K214" s="290" t="str">
        <f aca="false">A214&amp;B214</f>
        <v>GoldQG Refining, LLC</v>
      </c>
    </row>
    <row r="215" customFormat="false" ht="12.75" hidden="false" customHeight="false" outlineLevel="0" collapsed="false">
      <c r="A215" s="289" t="s">
        <v>146</v>
      </c>
      <c r="B215" s="289" t="s">
        <v>1059</v>
      </c>
      <c r="C215" s="289" t="s">
        <v>1059</v>
      </c>
      <c r="D215" s="289" t="s">
        <v>653</v>
      </c>
      <c r="E215" s="289" t="s">
        <v>1060</v>
      </c>
      <c r="F215" s="289" t="s">
        <v>559</v>
      </c>
      <c r="G215" s="289"/>
      <c r="H215" s="289" t="s">
        <v>1061</v>
      </c>
      <c r="I215" s="289" t="s">
        <v>656</v>
      </c>
      <c r="J215" s="290" t="str">
        <f aca="false">A215&amp;B215</f>
        <v>GoldRand Refinery (Pty) Ltd.</v>
      </c>
      <c r="K215" s="290" t="str">
        <f aca="false">A215&amp;B215</f>
        <v>GoldRand Refinery (Pty) Ltd.</v>
      </c>
    </row>
    <row r="216" customFormat="false" ht="12.75" hidden="false" customHeight="false" outlineLevel="0" collapsed="false">
      <c r="A216" s="289" t="s">
        <v>146</v>
      </c>
      <c r="B216" s="289" t="s">
        <v>1062</v>
      </c>
      <c r="C216" s="289" t="s">
        <v>929</v>
      </c>
      <c r="D216" s="289" t="s">
        <v>731</v>
      </c>
      <c r="E216" s="289" t="s">
        <v>930</v>
      </c>
      <c r="F216" s="289" t="s">
        <v>559</v>
      </c>
      <c r="G216" s="289"/>
      <c r="H216" s="289" t="s">
        <v>931</v>
      </c>
      <c r="I216" s="289" t="s">
        <v>932</v>
      </c>
      <c r="J216" s="290" t="str">
        <f aca="false">A216&amp;B216</f>
        <v>GoldRefinery LS-Nikko Copper Inc.</v>
      </c>
      <c r="K216" s="290" t="str">
        <f aca="false">A216&amp;B216</f>
        <v>GoldRefinery LS-Nikko Copper Inc.</v>
      </c>
    </row>
    <row r="217" customFormat="false" ht="12.75" hidden="false" customHeight="false" outlineLevel="0" collapsed="false">
      <c r="A217" s="289" t="s">
        <v>146</v>
      </c>
      <c r="B217" s="289" t="s">
        <v>318</v>
      </c>
      <c r="C217" s="289" t="s">
        <v>318</v>
      </c>
      <c r="D217" s="289" t="s">
        <v>626</v>
      </c>
      <c r="E217" s="289" t="s">
        <v>1063</v>
      </c>
      <c r="F217" s="289" t="s">
        <v>559</v>
      </c>
      <c r="G217" s="289"/>
      <c r="H217" s="289" t="s">
        <v>1064</v>
      </c>
      <c r="I217" s="289" t="s">
        <v>1065</v>
      </c>
      <c r="J217" s="290" t="str">
        <f aca="false">A217&amp;B217</f>
        <v>GoldRefinery of Seemine Gold Co., Ltd.</v>
      </c>
      <c r="K217" s="290" t="str">
        <f aca="false">A217&amp;B217</f>
        <v>GoldRefinery of Seemine Gold Co., Ltd.</v>
      </c>
    </row>
    <row r="218" customFormat="false" ht="12.75" hidden="false" customHeight="false" outlineLevel="0" collapsed="false">
      <c r="A218" s="289" t="s">
        <v>146</v>
      </c>
      <c r="B218" s="289" t="s">
        <v>1066</v>
      </c>
      <c r="C218" s="289" t="s">
        <v>319</v>
      </c>
      <c r="D218" s="289" t="s">
        <v>1067</v>
      </c>
      <c r="E218" s="289" t="s">
        <v>1068</v>
      </c>
      <c r="F218" s="289" t="s">
        <v>559</v>
      </c>
      <c r="G218" s="289"/>
      <c r="H218" s="289" t="s">
        <v>1069</v>
      </c>
      <c r="I218" s="289" t="s">
        <v>1070</v>
      </c>
      <c r="J218" s="290" t="str">
        <f aca="false">A218&amp;B218</f>
        <v>GoldRemondis Argentia B.V.</v>
      </c>
      <c r="K218" s="290" t="str">
        <f aca="false">A218&amp;B218</f>
        <v>GoldRemondis Argentia B.V.</v>
      </c>
    </row>
    <row r="219" customFormat="false" ht="12.75" hidden="false" customHeight="false" outlineLevel="0" collapsed="false">
      <c r="A219" s="289" t="s">
        <v>146</v>
      </c>
      <c r="B219" s="289" t="s">
        <v>319</v>
      </c>
      <c r="C219" s="289" t="s">
        <v>319</v>
      </c>
      <c r="D219" s="289" t="s">
        <v>1067</v>
      </c>
      <c r="E219" s="289" t="s">
        <v>1068</v>
      </c>
      <c r="F219" s="289" t="s">
        <v>559</v>
      </c>
      <c r="G219" s="289"/>
      <c r="H219" s="289" t="s">
        <v>1069</v>
      </c>
      <c r="I219" s="289" t="s">
        <v>1070</v>
      </c>
      <c r="J219" s="290" t="str">
        <f aca="false">A219&amp;B219</f>
        <v>GoldREMONDIS PMR B.V.</v>
      </c>
      <c r="K219" s="290" t="str">
        <f aca="false">A219&amp;B219</f>
        <v>GoldREMONDIS PMR B.V.</v>
      </c>
    </row>
    <row r="220" customFormat="false" ht="12.75" hidden="false" customHeight="false" outlineLevel="0" collapsed="false">
      <c r="A220" s="289" t="s">
        <v>146</v>
      </c>
      <c r="B220" s="289" t="s">
        <v>321</v>
      </c>
      <c r="C220" s="289" t="s">
        <v>321</v>
      </c>
      <c r="D220" s="289" t="s">
        <v>636</v>
      </c>
      <c r="E220" s="289" t="s">
        <v>1071</v>
      </c>
      <c r="F220" s="289" t="s">
        <v>559</v>
      </c>
      <c r="G220" s="289"/>
      <c r="H220" s="289" t="s">
        <v>1072</v>
      </c>
      <c r="I220" s="289" t="s">
        <v>639</v>
      </c>
      <c r="J220" s="290" t="str">
        <f aca="false">A220&amp;B220</f>
        <v>GoldRoyal Canadian Mint</v>
      </c>
      <c r="K220" s="290" t="str">
        <f aca="false">A220&amp;B220</f>
        <v>GoldRoyal Canadian Mint</v>
      </c>
    </row>
    <row r="221" customFormat="false" ht="12.75" hidden="false" customHeight="false" outlineLevel="0" collapsed="false">
      <c r="A221" s="289" t="s">
        <v>146</v>
      </c>
      <c r="B221" s="289" t="s">
        <v>322</v>
      </c>
      <c r="C221" s="289" t="s">
        <v>322</v>
      </c>
      <c r="D221" s="289" t="s">
        <v>1073</v>
      </c>
      <c r="E221" s="289" t="s">
        <v>1074</v>
      </c>
      <c r="F221" s="289" t="s">
        <v>559</v>
      </c>
      <c r="G221" s="289"/>
      <c r="H221" s="289" t="s">
        <v>1075</v>
      </c>
      <c r="I221" s="289" t="s">
        <v>1076</v>
      </c>
      <c r="J221" s="290" t="str">
        <f aca="false">A221&amp;B221</f>
        <v>GoldSAAMP</v>
      </c>
      <c r="K221" s="290" t="str">
        <f aca="false">A221&amp;B221</f>
        <v>GoldSAAMP</v>
      </c>
    </row>
    <row r="222" customFormat="false" ht="12.75" hidden="false" customHeight="false" outlineLevel="0" collapsed="false">
      <c r="A222" s="289" t="s">
        <v>146</v>
      </c>
      <c r="B222" s="289" t="s">
        <v>1077</v>
      </c>
      <c r="C222" s="289" t="s">
        <v>1077</v>
      </c>
      <c r="D222" s="289" t="s">
        <v>567</v>
      </c>
      <c r="E222" s="289" t="s">
        <v>1078</v>
      </c>
      <c r="F222" s="289" t="s">
        <v>559</v>
      </c>
      <c r="G222" s="289"/>
      <c r="H222" s="289" t="s">
        <v>1079</v>
      </c>
      <c r="I222" s="289" t="s">
        <v>1080</v>
      </c>
      <c r="J222" s="290" t="str">
        <f aca="false">A222&amp;B222</f>
        <v>GoldSabin Metal Corp.</v>
      </c>
      <c r="K222" s="290" t="str">
        <f aca="false">A222&amp;B222</f>
        <v>GoldSabin Metal Corp.</v>
      </c>
    </row>
    <row r="223" customFormat="false" ht="12.75" hidden="false" customHeight="false" outlineLevel="0" collapsed="false">
      <c r="A223" s="289" t="s">
        <v>146</v>
      </c>
      <c r="B223" s="289" t="s">
        <v>325</v>
      </c>
      <c r="C223" s="289" t="s">
        <v>325</v>
      </c>
      <c r="D223" s="289" t="s">
        <v>557</v>
      </c>
      <c r="E223" s="289" t="s">
        <v>1081</v>
      </c>
      <c r="F223" s="289" t="s">
        <v>559</v>
      </c>
      <c r="G223" s="289"/>
      <c r="H223" s="289" t="s">
        <v>704</v>
      </c>
      <c r="I223" s="289" t="s">
        <v>705</v>
      </c>
      <c r="J223" s="290" t="str">
        <f aca="false">A223&amp;B223</f>
        <v>GoldSafimet S.p.A</v>
      </c>
      <c r="K223" s="290" t="str">
        <f aca="false">A223&amp;B223</f>
        <v>GoldSafimet S.p.A</v>
      </c>
    </row>
    <row r="224" customFormat="false" ht="12.75" hidden="false" customHeight="false" outlineLevel="0" collapsed="false">
      <c r="A224" s="289" t="s">
        <v>146</v>
      </c>
      <c r="B224" s="289" t="s">
        <v>326</v>
      </c>
      <c r="C224" s="289" t="s">
        <v>326</v>
      </c>
      <c r="D224" s="289" t="s">
        <v>1082</v>
      </c>
      <c r="E224" s="289" t="s">
        <v>1083</v>
      </c>
      <c r="F224" s="289" t="s">
        <v>559</v>
      </c>
      <c r="G224" s="289"/>
      <c r="H224" s="289" t="s">
        <v>1084</v>
      </c>
      <c r="I224" s="289" t="s">
        <v>1085</v>
      </c>
      <c r="J224" s="290" t="str">
        <f aca="false">A224&amp;B224</f>
        <v>GoldSAFINA A.S.</v>
      </c>
      <c r="K224" s="290" t="str">
        <f aca="false">A224&amp;B224</f>
        <v>GoldSAFINA A.S.</v>
      </c>
    </row>
    <row r="225" customFormat="false" ht="12.75" hidden="false" customHeight="false" outlineLevel="0" collapsed="false">
      <c r="A225" s="289" t="s">
        <v>146</v>
      </c>
      <c r="B225" s="289" t="s">
        <v>1086</v>
      </c>
      <c r="C225" s="289" t="s">
        <v>252</v>
      </c>
      <c r="D225" s="289" t="s">
        <v>588</v>
      </c>
      <c r="E225" s="289" t="s">
        <v>870</v>
      </c>
      <c r="F225" s="289" t="s">
        <v>559</v>
      </c>
      <c r="G225" s="289"/>
      <c r="H225" s="289" t="s">
        <v>871</v>
      </c>
      <c r="I225" s="289" t="s">
        <v>872</v>
      </c>
      <c r="J225" s="290" t="str">
        <f aca="false">A225&amp;B225</f>
        <v>GoldSaganoseki Smelter &amp; Refinery</v>
      </c>
      <c r="K225" s="290" t="str">
        <f aca="false">A225&amp;B225</f>
        <v>GoldSaganoseki Smelter &amp; Refinery</v>
      </c>
    </row>
    <row r="226" customFormat="false" ht="12.75" hidden="false" customHeight="false" outlineLevel="0" collapsed="false">
      <c r="A226" s="289" t="s">
        <v>146</v>
      </c>
      <c r="B226" s="289" t="s">
        <v>328</v>
      </c>
      <c r="C226" s="289" t="s">
        <v>328</v>
      </c>
      <c r="D226" s="289" t="s">
        <v>657</v>
      </c>
      <c r="E226" s="289" t="s">
        <v>1087</v>
      </c>
      <c r="F226" s="289" t="s">
        <v>559</v>
      </c>
      <c r="G226" s="289"/>
      <c r="H226" s="289" t="s">
        <v>1088</v>
      </c>
      <c r="I226" s="289" t="s">
        <v>1089</v>
      </c>
      <c r="J226" s="290" t="str">
        <f aca="false">A226&amp;B226</f>
        <v>GoldSai Refinery</v>
      </c>
      <c r="K226" s="290" t="str">
        <f aca="false">A226&amp;B226</f>
        <v>GoldSai Refinery</v>
      </c>
    </row>
    <row r="227" customFormat="false" ht="12.75" hidden="false" customHeight="false" outlineLevel="0" collapsed="false">
      <c r="A227" s="289" t="s">
        <v>146</v>
      </c>
      <c r="B227" s="289" t="s">
        <v>1090</v>
      </c>
      <c r="C227" s="289" t="s">
        <v>1090</v>
      </c>
      <c r="D227" s="289" t="s">
        <v>598</v>
      </c>
      <c r="E227" s="289" t="s">
        <v>1091</v>
      </c>
      <c r="F227" s="289" t="s">
        <v>559</v>
      </c>
      <c r="G227" s="289"/>
      <c r="H227" s="289" t="s">
        <v>600</v>
      </c>
      <c r="I227" s="289" t="s">
        <v>601</v>
      </c>
      <c r="J227" s="290" t="str">
        <f aca="false">A227&amp;B227</f>
        <v>GoldSam Precious Metals</v>
      </c>
      <c r="K227" s="290" t="str">
        <f aca="false">A227&amp;B227</f>
        <v>GoldSam Precious Metals</v>
      </c>
    </row>
    <row r="228" customFormat="false" ht="12.75" hidden="false" customHeight="false" outlineLevel="0" collapsed="false">
      <c r="A228" s="289" t="s">
        <v>146</v>
      </c>
      <c r="B228" s="289" t="s">
        <v>1092</v>
      </c>
      <c r="C228" s="289" t="s">
        <v>1093</v>
      </c>
      <c r="D228" s="289" t="s">
        <v>731</v>
      </c>
      <c r="E228" s="289" t="s">
        <v>1094</v>
      </c>
      <c r="F228" s="289" t="s">
        <v>559</v>
      </c>
      <c r="G228" s="289"/>
      <c r="H228" s="289" t="s">
        <v>1095</v>
      </c>
      <c r="I228" s="289" t="s">
        <v>817</v>
      </c>
      <c r="J228" s="290" t="str">
        <f aca="false">A228&amp;B228</f>
        <v>GoldSamdok Metal</v>
      </c>
      <c r="K228" s="290" t="str">
        <f aca="false">A228&amp;B228</f>
        <v>GoldSamdok Metal</v>
      </c>
    </row>
    <row r="229" customFormat="false" ht="12.75" hidden="false" customHeight="false" outlineLevel="0" collapsed="false">
      <c r="A229" s="289" t="s">
        <v>146</v>
      </c>
      <c r="B229" s="289" t="s">
        <v>1093</v>
      </c>
      <c r="C229" s="289" t="s">
        <v>1093</v>
      </c>
      <c r="D229" s="289" t="s">
        <v>731</v>
      </c>
      <c r="E229" s="289" t="s">
        <v>1094</v>
      </c>
      <c r="F229" s="289" t="s">
        <v>559</v>
      </c>
      <c r="G229" s="289"/>
      <c r="H229" s="289" t="s">
        <v>1095</v>
      </c>
      <c r="I229" s="289" t="s">
        <v>817</v>
      </c>
      <c r="J229" s="290" t="str">
        <f aca="false">A229&amp;B229</f>
        <v>GoldSamduck Precious Metals</v>
      </c>
      <c r="K229" s="290" t="str">
        <f aca="false">A229&amp;B229</f>
        <v>GoldSamduck Precious Metals</v>
      </c>
    </row>
    <row r="230" customFormat="false" ht="12.75" hidden="false" customHeight="false" outlineLevel="0" collapsed="false">
      <c r="A230" s="289" t="s">
        <v>146</v>
      </c>
      <c r="B230" s="289" t="s">
        <v>1096</v>
      </c>
      <c r="C230" s="289" t="s">
        <v>1096</v>
      </c>
      <c r="D230" s="289" t="s">
        <v>731</v>
      </c>
      <c r="E230" s="289" t="s">
        <v>1097</v>
      </c>
      <c r="F230" s="289" t="s">
        <v>559</v>
      </c>
      <c r="G230" s="289"/>
      <c r="H230" s="289" t="s">
        <v>1098</v>
      </c>
      <c r="I230" s="289" t="s">
        <v>1099</v>
      </c>
      <c r="J230" s="290" t="str">
        <f aca="false">A230&amp;B230</f>
        <v>GoldSamwon Metals Corp.</v>
      </c>
      <c r="K230" s="290" t="str">
        <f aca="false">A230&amp;B230</f>
        <v>GoldSamwon Metals Corp.</v>
      </c>
    </row>
    <row r="231" customFormat="false" ht="12.75" hidden="false" customHeight="false" outlineLevel="0" collapsed="false">
      <c r="A231" s="289" t="s">
        <v>146</v>
      </c>
      <c r="B231" s="289" t="s">
        <v>331</v>
      </c>
      <c r="C231" s="289" t="s">
        <v>331</v>
      </c>
      <c r="D231" s="289" t="s">
        <v>677</v>
      </c>
      <c r="E231" s="289" t="s">
        <v>1100</v>
      </c>
      <c r="F231" s="289" t="s">
        <v>559</v>
      </c>
      <c r="G231" s="289"/>
      <c r="H231" s="289" t="s">
        <v>1101</v>
      </c>
      <c r="I231" s="289" t="s">
        <v>1102</v>
      </c>
      <c r="J231" s="290" t="str">
        <f aca="false">A231&amp;B231</f>
        <v>GoldSancus ZFS (L’Orfebre, SA)</v>
      </c>
      <c r="K231" s="290" t="str">
        <f aca="false">A231&amp;B231</f>
        <v>GoldSancus ZFS (L’Orfebre, SA)</v>
      </c>
    </row>
    <row r="232" customFormat="false" ht="12.75" hidden="false" customHeight="false" outlineLevel="0" collapsed="false">
      <c r="A232" s="289" t="s">
        <v>146</v>
      </c>
      <c r="B232" s="289" t="s">
        <v>1103</v>
      </c>
      <c r="C232" s="289" t="s">
        <v>1093</v>
      </c>
      <c r="D232" s="289" t="s">
        <v>731</v>
      </c>
      <c r="E232" s="289" t="s">
        <v>1094</v>
      </c>
      <c r="F232" s="289" t="s">
        <v>559</v>
      </c>
      <c r="G232" s="289"/>
      <c r="H232" s="289" t="s">
        <v>1095</v>
      </c>
      <c r="I232" s="289" t="s">
        <v>817</v>
      </c>
      <c r="J232" s="290" t="str">
        <f aca="false">A232&amp;B232</f>
        <v>GoldSD (Samdok) Metal</v>
      </c>
      <c r="K232" s="290" t="str">
        <f aca="false">A232&amp;B232</f>
        <v>GoldSD (Samdok) Metal</v>
      </c>
    </row>
    <row r="233" customFormat="false" ht="12.75" hidden="false" customHeight="false" outlineLevel="0" collapsed="false">
      <c r="A233" s="289" t="s">
        <v>146</v>
      </c>
      <c r="B233" s="289" t="s">
        <v>332</v>
      </c>
      <c r="C233" s="289" t="s">
        <v>332</v>
      </c>
      <c r="D233" s="289" t="s">
        <v>1104</v>
      </c>
      <c r="E233" s="289" t="s">
        <v>1105</v>
      </c>
      <c r="F233" s="289" t="s">
        <v>559</v>
      </c>
      <c r="G233" s="289"/>
      <c r="H233" s="289" t="s">
        <v>1106</v>
      </c>
      <c r="I233" s="289" t="s">
        <v>1107</v>
      </c>
      <c r="J233" s="290" t="str">
        <f aca="false">A233&amp;B233</f>
        <v>GoldSellem Industries Ltd.</v>
      </c>
      <c r="K233" s="290" t="str">
        <f aca="false">A233&amp;B233</f>
        <v>GoldSellem Industries Ltd.</v>
      </c>
    </row>
    <row r="234" customFormat="false" ht="12.75" hidden="false" customHeight="false" outlineLevel="0" collapsed="false">
      <c r="A234" s="289" t="s">
        <v>146</v>
      </c>
      <c r="B234" s="289" t="s">
        <v>334</v>
      </c>
      <c r="C234" s="289" t="s">
        <v>334</v>
      </c>
      <c r="D234" s="289" t="s">
        <v>1108</v>
      </c>
      <c r="E234" s="289" t="s">
        <v>1109</v>
      </c>
      <c r="F234" s="289" t="s">
        <v>559</v>
      </c>
      <c r="G234" s="289"/>
      <c r="H234" s="289" t="s">
        <v>1110</v>
      </c>
      <c r="I234" s="289" t="s">
        <v>1111</v>
      </c>
      <c r="J234" s="290" t="str">
        <f aca="false">A234&amp;B234</f>
        <v>GoldSEMPSA Joyeria Plateria S.A.</v>
      </c>
      <c r="K234" s="290" t="str">
        <f aca="false">A234&amp;B234</f>
        <v>GoldSEMPSA Joyeria Plateria S.A.</v>
      </c>
    </row>
    <row r="235" customFormat="false" ht="12.75" hidden="false" customHeight="false" outlineLevel="0" collapsed="false">
      <c r="A235" s="289" t="s">
        <v>146</v>
      </c>
      <c r="B235" s="289" t="s">
        <v>1112</v>
      </c>
      <c r="C235" s="289" t="s">
        <v>334</v>
      </c>
      <c r="D235" s="289" t="s">
        <v>1108</v>
      </c>
      <c r="E235" s="289" t="s">
        <v>1109</v>
      </c>
      <c r="F235" s="289" t="s">
        <v>559</v>
      </c>
      <c r="G235" s="289"/>
      <c r="H235" s="289" t="s">
        <v>1110</v>
      </c>
      <c r="I235" s="289" t="s">
        <v>1111</v>
      </c>
      <c r="J235" s="290" t="str">
        <f aca="false">A235&amp;B235</f>
        <v>GoldSEMPSA Joyería Platería S.A.</v>
      </c>
      <c r="K235" s="290" t="str">
        <f aca="false">A235&amp;B235</f>
        <v>GoldSEMPSA Joyería Platería S.A.</v>
      </c>
    </row>
    <row r="236" customFormat="false" ht="12.75" hidden="false" customHeight="false" outlineLevel="0" collapsed="false">
      <c r="A236" s="289" t="s">
        <v>146</v>
      </c>
      <c r="B236" s="289" t="s">
        <v>1113</v>
      </c>
      <c r="C236" s="289" t="s">
        <v>334</v>
      </c>
      <c r="D236" s="289" t="s">
        <v>1108</v>
      </c>
      <c r="E236" s="289" t="s">
        <v>1109</v>
      </c>
      <c r="F236" s="289" t="s">
        <v>559</v>
      </c>
      <c r="G236" s="289"/>
      <c r="H236" s="289" t="s">
        <v>1110</v>
      </c>
      <c r="I236" s="289" t="s">
        <v>1111</v>
      </c>
      <c r="J236" s="290" t="str">
        <f aca="false">A236&amp;B236</f>
        <v>GoldSempsa JP (Cookson Sempsa)</v>
      </c>
      <c r="K236" s="290" t="str">
        <f aca="false">A236&amp;B236</f>
        <v>GoldSempsa JP (Cookson Sempsa)</v>
      </c>
    </row>
    <row r="237" customFormat="false" ht="12.75" hidden="false" customHeight="false" outlineLevel="0" collapsed="false">
      <c r="A237" s="289" t="s">
        <v>146</v>
      </c>
      <c r="B237" s="289" t="s">
        <v>1114</v>
      </c>
      <c r="C237" s="289" t="s">
        <v>336</v>
      </c>
      <c r="D237" s="289" t="s">
        <v>626</v>
      </c>
      <c r="E237" s="289" t="s">
        <v>711</v>
      </c>
      <c r="F237" s="289" t="s">
        <v>559</v>
      </c>
      <c r="G237" s="289"/>
      <c r="H237" s="289" t="s">
        <v>712</v>
      </c>
      <c r="I237" s="289" t="s">
        <v>713</v>
      </c>
      <c r="J237" s="290" t="str">
        <f aca="false">A237&amp;B237</f>
        <v>GoldShan Dong Huangjin</v>
      </c>
      <c r="K237" s="290" t="str">
        <f aca="false">A237&amp;B237</f>
        <v>GoldShan Dong Huangjin</v>
      </c>
    </row>
    <row r="238" customFormat="false" ht="12.75" hidden="false" customHeight="false" outlineLevel="0" collapsed="false">
      <c r="A238" s="289" t="s">
        <v>146</v>
      </c>
      <c r="B238" s="289" t="s">
        <v>1115</v>
      </c>
      <c r="C238" s="289" t="s">
        <v>336</v>
      </c>
      <c r="D238" s="289" t="s">
        <v>626</v>
      </c>
      <c r="E238" s="289" t="s">
        <v>711</v>
      </c>
      <c r="F238" s="289" t="s">
        <v>559</v>
      </c>
      <c r="G238" s="289"/>
      <c r="H238" s="289" t="s">
        <v>712</v>
      </c>
      <c r="I238" s="289" t="s">
        <v>713</v>
      </c>
      <c r="J238" s="290" t="str">
        <f aca="false">A238&amp;B238</f>
        <v>GoldShandong Gold Mine(Laizhou) Smelter Co., Ltd.</v>
      </c>
      <c r="K238" s="290" t="str">
        <f aca="false">A238&amp;B238</f>
        <v>GoldShandong Gold Mine(Laizhou) Smelter Co., Ltd.</v>
      </c>
    </row>
    <row r="239" customFormat="false" ht="12.75" hidden="false" customHeight="false" outlineLevel="0" collapsed="false">
      <c r="A239" s="289" t="s">
        <v>146</v>
      </c>
      <c r="B239" s="289" t="s">
        <v>336</v>
      </c>
      <c r="C239" s="289" t="s">
        <v>336</v>
      </c>
      <c r="D239" s="289" t="s">
        <v>626</v>
      </c>
      <c r="E239" s="289" t="s">
        <v>711</v>
      </c>
      <c r="F239" s="289" t="s">
        <v>559</v>
      </c>
      <c r="G239" s="289"/>
      <c r="H239" s="289" t="s">
        <v>712</v>
      </c>
      <c r="I239" s="289" t="s">
        <v>713</v>
      </c>
      <c r="J239" s="290" t="str">
        <f aca="false">A239&amp;B239</f>
        <v>GoldShandong Gold Smelting Co., Ltd.</v>
      </c>
      <c r="K239" s="290" t="str">
        <f aca="false">A239&amp;B239</f>
        <v>GoldShandong Gold Smelting Co., Ltd.</v>
      </c>
    </row>
    <row r="240" customFormat="false" ht="12.75" hidden="false" customHeight="false" outlineLevel="0" collapsed="false">
      <c r="A240" s="289" t="s">
        <v>146</v>
      </c>
      <c r="B240" s="289" t="s">
        <v>1116</v>
      </c>
      <c r="C240" s="289" t="s">
        <v>230</v>
      </c>
      <c r="D240" s="289" t="s">
        <v>626</v>
      </c>
      <c r="E240" s="289" t="s">
        <v>808</v>
      </c>
      <c r="F240" s="289" t="s">
        <v>559</v>
      </c>
      <c r="G240" s="289"/>
      <c r="H240" s="289" t="s">
        <v>809</v>
      </c>
      <c r="I240" s="289" t="s">
        <v>713</v>
      </c>
      <c r="J240" s="290" t="str">
        <f aca="false">A240&amp;B240</f>
        <v>GoldShandong Guoda Gold Co., Ltd.</v>
      </c>
      <c r="K240" s="290" t="str">
        <f aca="false">A240&amp;B240</f>
        <v>GoldShandong Guoda Gold Co., Ltd.</v>
      </c>
    </row>
    <row r="241" customFormat="false" ht="12.75" hidden="false" customHeight="false" outlineLevel="0" collapsed="false">
      <c r="A241" s="289" t="s">
        <v>146</v>
      </c>
      <c r="B241" s="289" t="s">
        <v>1117</v>
      </c>
      <c r="C241" s="289" t="s">
        <v>336</v>
      </c>
      <c r="D241" s="289" t="s">
        <v>626</v>
      </c>
      <c r="E241" s="289" t="s">
        <v>711</v>
      </c>
      <c r="F241" s="289" t="s">
        <v>559</v>
      </c>
      <c r="G241" s="289"/>
      <c r="H241" s="289" t="s">
        <v>712</v>
      </c>
      <c r="I241" s="289" t="s">
        <v>713</v>
      </c>
      <c r="J241" s="290" t="str">
        <f aca="false">A241&amp;B241</f>
        <v>Goldshandong huangjin</v>
      </c>
      <c r="K241" s="290" t="str">
        <f aca="false">A241&amp;B241</f>
        <v>Goldshandong huangjin</v>
      </c>
    </row>
    <row r="242" customFormat="false" ht="12.75" hidden="false" customHeight="false" outlineLevel="0" collapsed="false">
      <c r="A242" s="289" t="s">
        <v>146</v>
      </c>
      <c r="B242" s="289" t="s">
        <v>337</v>
      </c>
      <c r="C242" s="289" t="s">
        <v>337</v>
      </c>
      <c r="D242" s="289" t="s">
        <v>626</v>
      </c>
      <c r="E242" s="289" t="s">
        <v>1118</v>
      </c>
      <c r="F242" s="289" t="s">
        <v>559</v>
      </c>
      <c r="G242" s="289"/>
      <c r="H242" s="289" t="s">
        <v>712</v>
      </c>
      <c r="I242" s="289" t="s">
        <v>713</v>
      </c>
      <c r="J242" s="290" t="str">
        <f aca="false">A242&amp;B242</f>
        <v>GoldShandong Humon Smelting Co., Ltd.</v>
      </c>
      <c r="K242" s="290" t="str">
        <f aca="false">A242&amp;B242</f>
        <v>GoldShandong Humon Smelting Co., Ltd.</v>
      </c>
    </row>
    <row r="243" customFormat="false" ht="12.75" hidden="false" customHeight="false" outlineLevel="0" collapsed="false">
      <c r="A243" s="289" t="s">
        <v>146</v>
      </c>
      <c r="B243" s="289" t="s">
        <v>1119</v>
      </c>
      <c r="C243" s="289" t="s">
        <v>336</v>
      </c>
      <c r="D243" s="289" t="s">
        <v>626</v>
      </c>
      <c r="E243" s="289" t="s">
        <v>711</v>
      </c>
      <c r="F243" s="289" t="s">
        <v>559</v>
      </c>
      <c r="G243" s="289"/>
      <c r="H243" s="289" t="s">
        <v>712</v>
      </c>
      <c r="I243" s="289" t="s">
        <v>713</v>
      </c>
      <c r="J243" s="290" t="str">
        <f aca="false">A243&amp;B243</f>
        <v>GoldShandong middlings JinYe group Co., LTD</v>
      </c>
      <c r="K243" s="290" t="str">
        <f aca="false">A243&amp;B243</f>
        <v>GoldShandong middlings JinYe group Co., LTD</v>
      </c>
    </row>
    <row r="244" customFormat="false" ht="12.75" hidden="false" customHeight="false" outlineLevel="0" collapsed="false">
      <c r="A244" s="289" t="s">
        <v>146</v>
      </c>
      <c r="B244" s="289" t="s">
        <v>1120</v>
      </c>
      <c r="C244" s="289" t="s">
        <v>338</v>
      </c>
      <c r="D244" s="289" t="s">
        <v>626</v>
      </c>
      <c r="E244" s="289" t="s">
        <v>1121</v>
      </c>
      <c r="F244" s="289" t="s">
        <v>559</v>
      </c>
      <c r="G244" s="289"/>
      <c r="H244" s="289" t="s">
        <v>712</v>
      </c>
      <c r="I244" s="289" t="s">
        <v>713</v>
      </c>
      <c r="J244" s="290" t="str">
        <f aca="false">A244&amp;B244</f>
        <v>GoldShandong Tarzan Bio-Gold Industry Co., Ltd.</v>
      </c>
      <c r="K244" s="290" t="str">
        <f aca="false">A244&amp;B244</f>
        <v>GoldShandong Tarzan Bio-Gold Industry Co., Ltd.</v>
      </c>
    </row>
    <row r="245" customFormat="false" ht="12.75" hidden="false" customHeight="false" outlineLevel="0" collapsed="false">
      <c r="A245" s="289" t="s">
        <v>146</v>
      </c>
      <c r="B245" s="289" t="s">
        <v>338</v>
      </c>
      <c r="C245" s="289" t="s">
        <v>338</v>
      </c>
      <c r="D245" s="289" t="s">
        <v>626</v>
      </c>
      <c r="E245" s="289" t="s">
        <v>1121</v>
      </c>
      <c r="F245" s="289" t="s">
        <v>559</v>
      </c>
      <c r="G245" s="289"/>
      <c r="H245" s="289" t="s">
        <v>712</v>
      </c>
      <c r="I245" s="289" t="s">
        <v>713</v>
      </c>
      <c r="J245" s="290" t="str">
        <f aca="false">A245&amp;B245</f>
        <v>GoldShandong Tiancheng Biological Gold Industrial Co., Ltd.</v>
      </c>
      <c r="K245" s="290" t="str">
        <f aca="false">A245&amp;B245</f>
        <v>GoldShandong Tiancheng Biological Gold Industrial Co., Ltd.</v>
      </c>
    </row>
    <row r="246" customFormat="false" ht="12.75" hidden="false" customHeight="false" outlineLevel="0" collapsed="false">
      <c r="A246" s="289" t="s">
        <v>146</v>
      </c>
      <c r="B246" s="289" t="s">
        <v>339</v>
      </c>
      <c r="C246" s="289" t="s">
        <v>339</v>
      </c>
      <c r="D246" s="289" t="s">
        <v>626</v>
      </c>
      <c r="E246" s="289" t="s">
        <v>1122</v>
      </c>
      <c r="F246" s="289" t="s">
        <v>559</v>
      </c>
      <c r="G246" s="289"/>
      <c r="H246" s="289" t="s">
        <v>809</v>
      </c>
      <c r="I246" s="289" t="s">
        <v>713</v>
      </c>
      <c r="J246" s="290" t="str">
        <f aca="false">A246&amp;B246</f>
        <v>GoldShandong Zhaojin Gold &amp; Silver Refinery Co., Ltd.</v>
      </c>
      <c r="K246" s="290" t="str">
        <f aca="false">A246&amp;B246</f>
        <v>GoldShandong Zhaojin Gold &amp; Silver Refinery Co., Ltd.</v>
      </c>
    </row>
    <row r="247" customFormat="false" ht="12.75" hidden="false" customHeight="false" outlineLevel="0" collapsed="false">
      <c r="A247" s="289" t="s">
        <v>146</v>
      </c>
      <c r="B247" s="289" t="s">
        <v>1123</v>
      </c>
      <c r="C247" s="289" t="s">
        <v>336</v>
      </c>
      <c r="D247" s="289" t="s">
        <v>626</v>
      </c>
      <c r="E247" s="289" t="s">
        <v>711</v>
      </c>
      <c r="F247" s="289" t="s">
        <v>559</v>
      </c>
      <c r="G247" s="289"/>
      <c r="H247" s="289" t="s">
        <v>712</v>
      </c>
      <c r="I247" s="289" t="s">
        <v>713</v>
      </c>
      <c r="J247" s="290" t="str">
        <f aca="false">A247&amp;B247</f>
        <v>GoldShangdong Gold (Laizhou)</v>
      </c>
      <c r="K247" s="290" t="str">
        <f aca="false">A247&amp;B247</f>
        <v>GoldShangdong Gold (Laizhou)</v>
      </c>
    </row>
    <row r="248" customFormat="false" ht="12.75" hidden="false" customHeight="false" outlineLevel="0" collapsed="false">
      <c r="A248" s="289" t="s">
        <v>146</v>
      </c>
      <c r="B248" s="289" t="s">
        <v>340</v>
      </c>
      <c r="C248" s="289" t="s">
        <v>340</v>
      </c>
      <c r="D248" s="289" t="s">
        <v>626</v>
      </c>
      <c r="E248" s="289" t="s">
        <v>1124</v>
      </c>
      <c r="F248" s="289" t="s">
        <v>559</v>
      </c>
      <c r="G248" s="289"/>
      <c r="H248" s="289" t="s">
        <v>1125</v>
      </c>
      <c r="I248" s="289" t="s">
        <v>806</v>
      </c>
      <c r="J248" s="290" t="str">
        <f aca="false">A248&amp;B248</f>
        <v>GoldShenzhen CuiLu Gold Co., Ltd.</v>
      </c>
      <c r="K248" s="290" t="str">
        <f aca="false">A248&amp;B248</f>
        <v>GoldShenzhen CuiLu Gold Co., Ltd.</v>
      </c>
    </row>
    <row r="249" customFormat="false" ht="12.75" hidden="false" customHeight="false" outlineLevel="0" collapsed="false">
      <c r="A249" s="289" t="s">
        <v>146</v>
      </c>
      <c r="B249" s="289" t="s">
        <v>341</v>
      </c>
      <c r="C249" s="289" t="s">
        <v>341</v>
      </c>
      <c r="D249" s="289" t="s">
        <v>626</v>
      </c>
      <c r="E249" s="289" t="s">
        <v>1126</v>
      </c>
      <c r="F249" s="289" t="s">
        <v>559</v>
      </c>
      <c r="G249" s="289"/>
      <c r="H249" s="289" t="s">
        <v>1125</v>
      </c>
      <c r="I249" s="289" t="s">
        <v>806</v>
      </c>
      <c r="J249" s="290" t="str">
        <f aca="false">A249&amp;B249</f>
        <v>GoldShenzhen Zhonghenglong Real Industry Co., Ltd.</v>
      </c>
      <c r="K249" s="290" t="str">
        <f aca="false">A249&amp;B249</f>
        <v>GoldShenzhen Zhonghenglong Real Industry Co., Ltd.</v>
      </c>
    </row>
    <row r="250" customFormat="false" ht="12.75" hidden="false" customHeight="false" outlineLevel="0" collapsed="false">
      <c r="A250" s="289" t="s">
        <v>146</v>
      </c>
      <c r="B250" s="289" t="s">
        <v>342</v>
      </c>
      <c r="C250" s="289" t="s">
        <v>342</v>
      </c>
      <c r="D250" s="289" t="s">
        <v>657</v>
      </c>
      <c r="E250" s="289" t="s">
        <v>1127</v>
      </c>
      <c r="F250" s="289" t="s">
        <v>559</v>
      </c>
      <c r="G250" s="289"/>
      <c r="H250" s="289" t="s">
        <v>659</v>
      </c>
      <c r="I250" s="289" t="s">
        <v>660</v>
      </c>
      <c r="J250" s="290" t="str">
        <f aca="false">A250&amp;B250</f>
        <v>GoldShirpur Gold Refinery Ltd.</v>
      </c>
      <c r="K250" s="290" t="str">
        <f aca="false">A250&amp;B250</f>
        <v>GoldShirpur Gold Refinery Ltd.</v>
      </c>
    </row>
    <row r="251" customFormat="false" ht="12.75" hidden="false" customHeight="false" outlineLevel="0" collapsed="false">
      <c r="A251" s="289" t="s">
        <v>146</v>
      </c>
      <c r="B251" s="289" t="s">
        <v>1128</v>
      </c>
      <c r="C251" s="289" t="s">
        <v>356</v>
      </c>
      <c r="D251" s="289" t="s">
        <v>588</v>
      </c>
      <c r="E251" s="289" t="s">
        <v>1129</v>
      </c>
      <c r="F251" s="289" t="s">
        <v>559</v>
      </c>
      <c r="G251" s="289"/>
      <c r="H251" s="289" t="s">
        <v>1130</v>
      </c>
      <c r="I251" s="289" t="s">
        <v>1131</v>
      </c>
      <c r="J251" s="290" t="str">
        <f aca="false">A251&amp;B251</f>
        <v>GoldShonan Plant Tanaka Kikinzoku</v>
      </c>
      <c r="K251" s="290" t="str">
        <f aca="false">A251&amp;B251</f>
        <v>GoldShonan Plant Tanaka Kikinzoku</v>
      </c>
    </row>
    <row r="252" customFormat="false" ht="12.75" hidden="false" customHeight="false" outlineLevel="0" collapsed="false">
      <c r="A252" s="289" t="s">
        <v>146</v>
      </c>
      <c r="B252" s="289" t="s">
        <v>1132</v>
      </c>
      <c r="C252" s="289" t="s">
        <v>1133</v>
      </c>
      <c r="D252" s="289" t="s">
        <v>751</v>
      </c>
      <c r="E252" s="289" t="s">
        <v>1134</v>
      </c>
      <c r="F252" s="289" t="s">
        <v>559</v>
      </c>
      <c r="G252" s="289"/>
      <c r="H252" s="289" t="s">
        <v>1135</v>
      </c>
      <c r="I252" s="289" t="s">
        <v>1136</v>
      </c>
      <c r="J252" s="290" t="str">
        <f aca="false">A252&amp;B252</f>
        <v>GoldShyolkovsky</v>
      </c>
      <c r="K252" s="290" t="str">
        <f aca="false">A252&amp;B252</f>
        <v>GoldShyolkovsky</v>
      </c>
    </row>
    <row r="253" customFormat="false" ht="12.75" hidden="false" customHeight="false" outlineLevel="0" collapsed="false">
      <c r="A253" s="289" t="s">
        <v>146</v>
      </c>
      <c r="B253" s="289" t="s">
        <v>343</v>
      </c>
      <c r="C253" s="289" t="s">
        <v>343</v>
      </c>
      <c r="D253" s="289" t="s">
        <v>626</v>
      </c>
      <c r="E253" s="289" t="s">
        <v>1137</v>
      </c>
      <c r="F253" s="289" t="s">
        <v>559</v>
      </c>
      <c r="G253" s="289"/>
      <c r="H253" s="289" t="s">
        <v>801</v>
      </c>
      <c r="I253" s="289" t="s">
        <v>802</v>
      </c>
      <c r="J253" s="290" t="str">
        <f aca="false">A253&amp;B253</f>
        <v>GoldSichuan Tianze Precious Metals Co., Ltd.</v>
      </c>
      <c r="K253" s="290" t="str">
        <f aca="false">A253&amp;B253</f>
        <v>GoldSichuan Tianze Precious Metals Co., Ltd.</v>
      </c>
    </row>
    <row r="254" customFormat="false" ht="12.75" hidden="false" customHeight="false" outlineLevel="0" collapsed="false">
      <c r="A254" s="289" t="s">
        <v>146</v>
      </c>
      <c r="B254" s="289" t="s">
        <v>1138</v>
      </c>
      <c r="C254" s="289" t="s">
        <v>356</v>
      </c>
      <c r="D254" s="289" t="s">
        <v>588</v>
      </c>
      <c r="E254" s="289" t="s">
        <v>1129</v>
      </c>
      <c r="F254" s="289" t="s">
        <v>559</v>
      </c>
      <c r="G254" s="289"/>
      <c r="H254" s="289" t="s">
        <v>1130</v>
      </c>
      <c r="I254" s="289" t="s">
        <v>1131</v>
      </c>
      <c r="J254" s="290" t="str">
        <f aca="false">A254&amp;B254</f>
        <v>GoldSingapore Tanaka</v>
      </c>
      <c r="K254" s="290" t="str">
        <f aca="false">A254&amp;B254</f>
        <v>GoldSingapore Tanaka</v>
      </c>
    </row>
    <row r="255" customFormat="false" ht="12.75" hidden="false" customHeight="false" outlineLevel="0" collapsed="false">
      <c r="A255" s="289" t="s">
        <v>146</v>
      </c>
      <c r="B255" s="289" t="s">
        <v>1139</v>
      </c>
      <c r="C255" s="289" t="s">
        <v>1139</v>
      </c>
      <c r="D255" s="289" t="s">
        <v>1140</v>
      </c>
      <c r="E255" s="289" t="s">
        <v>1141</v>
      </c>
      <c r="F255" s="289" t="s">
        <v>559</v>
      </c>
      <c r="G255" s="289"/>
      <c r="H255" s="289" t="s">
        <v>1142</v>
      </c>
      <c r="I255" s="289" t="s">
        <v>1143</v>
      </c>
      <c r="J255" s="290" t="str">
        <f aca="false">A255&amp;B255</f>
        <v>GoldSingway Technology Co., Ltd.</v>
      </c>
      <c r="K255" s="290" t="str">
        <f aca="false">A255&amp;B255</f>
        <v>GoldSingway Technology Co., Ltd.</v>
      </c>
    </row>
    <row r="256" customFormat="false" ht="12.75" hidden="false" customHeight="false" outlineLevel="0" collapsed="false">
      <c r="A256" s="289" t="s">
        <v>146</v>
      </c>
      <c r="B256" s="289" t="s">
        <v>1144</v>
      </c>
      <c r="C256" s="289" t="s">
        <v>352</v>
      </c>
      <c r="D256" s="289" t="s">
        <v>588</v>
      </c>
      <c r="E256" s="289" t="s">
        <v>949</v>
      </c>
      <c r="F256" s="289" t="s">
        <v>559</v>
      </c>
      <c r="G256" s="289"/>
      <c r="H256" s="289" t="s">
        <v>950</v>
      </c>
      <c r="I256" s="289" t="s">
        <v>951</v>
      </c>
      <c r="J256" s="290" t="str">
        <f aca="false">A256&amp;B256</f>
        <v>GoldSMM</v>
      </c>
      <c r="K256" s="290" t="str">
        <f aca="false">A256&amp;B256</f>
        <v>GoldSMM</v>
      </c>
    </row>
    <row r="257" customFormat="false" ht="12.75" hidden="false" customHeight="false" outlineLevel="0" collapsed="false">
      <c r="A257" s="289" t="s">
        <v>146</v>
      </c>
      <c r="B257" s="289" t="s">
        <v>1133</v>
      </c>
      <c r="C257" s="289" t="s">
        <v>1133</v>
      </c>
      <c r="D257" s="289" t="s">
        <v>751</v>
      </c>
      <c r="E257" s="289" t="s">
        <v>1134</v>
      </c>
      <c r="F257" s="289" t="s">
        <v>559</v>
      </c>
      <c r="G257" s="289"/>
      <c r="H257" s="289" t="s">
        <v>1135</v>
      </c>
      <c r="I257" s="289" t="s">
        <v>1136</v>
      </c>
      <c r="J257" s="290" t="str">
        <f aca="false">A257&amp;B257</f>
        <v>GoldSOE Shyolkovsky Factory of Secondary Precious Metals</v>
      </c>
      <c r="K257" s="290" t="str">
        <f aca="false">A257&amp;B257</f>
        <v>GoldSOE Shyolkovsky Factory of Secondary Precious Metals</v>
      </c>
    </row>
    <row r="258" customFormat="false" ht="12.75" hidden="false" customHeight="false" outlineLevel="0" collapsed="false">
      <c r="A258" s="289" t="s">
        <v>146</v>
      </c>
      <c r="B258" s="289" t="s">
        <v>1145</v>
      </c>
      <c r="C258" s="289" t="s">
        <v>1145</v>
      </c>
      <c r="D258" s="289" t="s">
        <v>1140</v>
      </c>
      <c r="E258" s="289" t="s">
        <v>1146</v>
      </c>
      <c r="F258" s="289" t="s">
        <v>559</v>
      </c>
      <c r="G258" s="289"/>
      <c r="H258" s="289" t="s">
        <v>1147</v>
      </c>
      <c r="I258" s="289" t="s">
        <v>1148</v>
      </c>
      <c r="J258" s="290" t="str">
        <f aca="false">A258&amp;B258</f>
        <v>GoldSolar Applied Materials Technology Corp.</v>
      </c>
      <c r="K258" s="290" t="str">
        <f aca="false">A258&amp;B258</f>
        <v>GoldSolar Applied Materials Technology Corp.</v>
      </c>
    </row>
    <row r="259" customFormat="false" ht="12.75" hidden="false" customHeight="false" outlineLevel="0" collapsed="false">
      <c r="A259" s="289" t="s">
        <v>146</v>
      </c>
      <c r="B259" s="289" t="s">
        <v>1149</v>
      </c>
      <c r="C259" s="289" t="s">
        <v>1145</v>
      </c>
      <c r="D259" s="289" t="s">
        <v>1140</v>
      </c>
      <c r="E259" s="289" t="s">
        <v>1146</v>
      </c>
      <c r="F259" s="289" t="s">
        <v>559</v>
      </c>
      <c r="G259" s="289"/>
      <c r="H259" s="289" t="s">
        <v>1147</v>
      </c>
      <c r="I259" s="289" t="s">
        <v>1148</v>
      </c>
      <c r="J259" s="290" t="str">
        <f aca="false">A259&amp;B259</f>
        <v>GoldSOLAR CHEMICALAPPLIED MATERIALS TECHNOLOGY (KUN SHAN)</v>
      </c>
      <c r="K259" s="290" t="str">
        <f aca="false">A259&amp;B259</f>
        <v>GoldSOLAR CHEMICALAPPLIED MATERIALS TECHNOLOGY (KUN SHAN)</v>
      </c>
    </row>
    <row r="260" customFormat="false" ht="12.75" hidden="false" customHeight="false" outlineLevel="0" collapsed="false">
      <c r="A260" s="289" t="s">
        <v>146</v>
      </c>
      <c r="B260" s="289" t="s">
        <v>1150</v>
      </c>
      <c r="C260" s="289" t="s">
        <v>1145</v>
      </c>
      <c r="D260" s="289" t="s">
        <v>1140</v>
      </c>
      <c r="E260" s="289" t="s">
        <v>1146</v>
      </c>
      <c r="F260" s="289" t="s">
        <v>559</v>
      </c>
      <c r="G260" s="289"/>
      <c r="H260" s="289" t="s">
        <v>1147</v>
      </c>
      <c r="I260" s="289" t="s">
        <v>1148</v>
      </c>
      <c r="J260" s="290" t="str">
        <f aca="false">A260&amp;B260</f>
        <v>GoldSolartech</v>
      </c>
      <c r="K260" s="290" t="str">
        <f aca="false">A260&amp;B260</f>
        <v>GoldSolartech</v>
      </c>
    </row>
    <row r="261" customFormat="false" ht="12.75" hidden="false" customHeight="false" outlineLevel="0" collapsed="false">
      <c r="A261" s="289" t="s">
        <v>146</v>
      </c>
      <c r="B261" s="289" t="s">
        <v>347</v>
      </c>
      <c r="C261" s="289" t="s">
        <v>347</v>
      </c>
      <c r="D261" s="289" t="s">
        <v>657</v>
      </c>
      <c r="E261" s="289" t="s">
        <v>1151</v>
      </c>
      <c r="F261" s="289" t="s">
        <v>559</v>
      </c>
      <c r="G261" s="289"/>
      <c r="H261" s="289" t="s">
        <v>1152</v>
      </c>
      <c r="I261" s="289" t="s">
        <v>790</v>
      </c>
      <c r="J261" s="290" t="str">
        <f aca="false">A261&amp;B261</f>
        <v>GoldSovereign Metals</v>
      </c>
      <c r="K261" s="290" t="str">
        <f aca="false">A261&amp;B261</f>
        <v>GoldSovereign Metals</v>
      </c>
    </row>
    <row r="262" customFormat="false" ht="12.75" hidden="false" customHeight="false" outlineLevel="0" collapsed="false">
      <c r="A262" s="289" t="s">
        <v>146</v>
      </c>
      <c r="B262" s="289" t="s">
        <v>348</v>
      </c>
      <c r="C262" s="289" t="s">
        <v>348</v>
      </c>
      <c r="D262" s="289" t="s">
        <v>1153</v>
      </c>
      <c r="E262" s="289" t="s">
        <v>1154</v>
      </c>
      <c r="F262" s="289" t="s">
        <v>559</v>
      </c>
      <c r="G262" s="289"/>
      <c r="H262" s="289" t="s">
        <v>1155</v>
      </c>
      <c r="I262" s="289" t="s">
        <v>1155</v>
      </c>
      <c r="J262" s="290" t="str">
        <f aca="false">A262&amp;B262</f>
        <v>GoldState Research Institute Center for Physical Sciences and Technology</v>
      </c>
      <c r="K262" s="290" t="str">
        <f aca="false">A262&amp;B262</f>
        <v>GoldState Research Institute Center for Physical Sciences and Technology</v>
      </c>
    </row>
    <row r="263" customFormat="false" ht="12.75" hidden="false" customHeight="false" outlineLevel="0" collapsed="false">
      <c r="A263" s="289" t="s">
        <v>146</v>
      </c>
      <c r="B263" s="289" t="s">
        <v>350</v>
      </c>
      <c r="C263" s="289" t="s">
        <v>350</v>
      </c>
      <c r="D263" s="289" t="s">
        <v>1156</v>
      </c>
      <c r="E263" s="289" t="s">
        <v>1157</v>
      </c>
      <c r="F263" s="289" t="s">
        <v>559</v>
      </c>
      <c r="G263" s="289"/>
      <c r="H263" s="289" t="s">
        <v>1158</v>
      </c>
      <c r="I263" s="289" t="s">
        <v>1158</v>
      </c>
      <c r="J263" s="290" t="str">
        <f aca="false">A263&amp;B263</f>
        <v>GoldSudan Gold Refinery</v>
      </c>
      <c r="K263" s="290" t="str">
        <f aca="false">A263&amp;B263</f>
        <v>GoldSudan Gold Refinery</v>
      </c>
    </row>
    <row r="264" customFormat="false" ht="12.75" hidden="false" customHeight="false" outlineLevel="0" collapsed="false">
      <c r="A264" s="289" t="s">
        <v>146</v>
      </c>
      <c r="B264" s="289" t="s">
        <v>1159</v>
      </c>
      <c r="C264" s="289" t="s">
        <v>352</v>
      </c>
      <c r="D264" s="289" t="s">
        <v>588</v>
      </c>
      <c r="E264" s="289" t="s">
        <v>949</v>
      </c>
      <c r="F264" s="289" t="s">
        <v>559</v>
      </c>
      <c r="G264" s="289"/>
      <c r="H264" s="289" t="s">
        <v>950</v>
      </c>
      <c r="I264" s="289" t="s">
        <v>951</v>
      </c>
      <c r="J264" s="290" t="str">
        <f aca="false">A264&amp;B264</f>
        <v>GoldSumitomo Kinzoku Kozan K.K.</v>
      </c>
      <c r="K264" s="290" t="str">
        <f aca="false">A264&amp;B264</f>
        <v>GoldSumitomo Kinzoku Kozan K.K.</v>
      </c>
    </row>
    <row r="265" customFormat="false" ht="12.75" hidden="false" customHeight="false" outlineLevel="0" collapsed="false">
      <c r="A265" s="289" t="s">
        <v>146</v>
      </c>
      <c r="B265" s="289" t="s">
        <v>352</v>
      </c>
      <c r="C265" s="289" t="s">
        <v>352</v>
      </c>
      <c r="D265" s="289" t="s">
        <v>588</v>
      </c>
      <c r="E265" s="289" t="s">
        <v>949</v>
      </c>
      <c r="F265" s="289" t="s">
        <v>559</v>
      </c>
      <c r="G265" s="289"/>
      <c r="H265" s="289" t="s">
        <v>950</v>
      </c>
      <c r="I265" s="289" t="s">
        <v>951</v>
      </c>
      <c r="J265" s="290" t="str">
        <f aca="false">A265&amp;B265</f>
        <v>GoldSumitomo Metal Mining Co., Ltd.</v>
      </c>
      <c r="K265" s="290" t="str">
        <f aca="false">A265&amp;B265</f>
        <v>GoldSumitomo Metal Mining Co., Ltd.</v>
      </c>
    </row>
    <row r="266" customFormat="false" ht="12.75" hidden="false" customHeight="false" outlineLevel="0" collapsed="false">
      <c r="A266" s="289" t="s">
        <v>146</v>
      </c>
      <c r="B266" s="289" t="s">
        <v>1160</v>
      </c>
      <c r="C266" s="289" t="s">
        <v>1160</v>
      </c>
      <c r="D266" s="289" t="s">
        <v>731</v>
      </c>
      <c r="E266" s="289" t="s">
        <v>1161</v>
      </c>
      <c r="F266" s="289" t="s">
        <v>559</v>
      </c>
      <c r="G266" s="289"/>
      <c r="H266" s="289" t="s">
        <v>1162</v>
      </c>
      <c r="I266" s="289" t="s">
        <v>1163</v>
      </c>
      <c r="J266" s="290" t="str">
        <f aca="false">A266&amp;B266</f>
        <v>GoldSungEel HiMetal Co., Ltd.</v>
      </c>
      <c r="K266" s="290" t="str">
        <f aca="false">A266&amp;B266</f>
        <v>GoldSungEel HiMetal Co., Ltd.</v>
      </c>
    </row>
    <row r="267" customFormat="false" ht="12.75" hidden="false" customHeight="false" outlineLevel="0" collapsed="false">
      <c r="A267" s="289" t="s">
        <v>146</v>
      </c>
      <c r="B267" s="289" t="s">
        <v>1164</v>
      </c>
      <c r="C267" s="289" t="s">
        <v>1160</v>
      </c>
      <c r="D267" s="289" t="s">
        <v>731</v>
      </c>
      <c r="E267" s="289" t="s">
        <v>1161</v>
      </c>
      <c r="F267" s="289" t="s">
        <v>559</v>
      </c>
      <c r="G267" s="289"/>
      <c r="H267" s="289" t="s">
        <v>1162</v>
      </c>
      <c r="I267" s="289" t="s">
        <v>1163</v>
      </c>
      <c r="J267" s="290" t="str">
        <f aca="false">A267&amp;B267</f>
        <v>GoldSungEel HiTech</v>
      </c>
      <c r="K267" s="290" t="str">
        <f aca="false">A267&amp;B267</f>
        <v>GoldSungEel HiTech</v>
      </c>
    </row>
    <row r="268" customFormat="false" ht="12.75" hidden="false" customHeight="false" outlineLevel="0" collapsed="false">
      <c r="A268" s="289" t="s">
        <v>146</v>
      </c>
      <c r="B268" s="289" t="s">
        <v>1165</v>
      </c>
      <c r="C268" s="289" t="s">
        <v>1165</v>
      </c>
      <c r="D268" s="289" t="s">
        <v>1140</v>
      </c>
      <c r="E268" s="289" t="s">
        <v>1166</v>
      </c>
      <c r="F268" s="289" t="s">
        <v>559</v>
      </c>
      <c r="G268" s="289"/>
      <c r="H268" s="289" t="s">
        <v>1143</v>
      </c>
      <c r="I268" s="289" t="s">
        <v>1143</v>
      </c>
      <c r="J268" s="290" t="str">
        <f aca="false">A268&amp;B268</f>
        <v>GoldSuper Dragon Technology Co., Ltd.</v>
      </c>
      <c r="K268" s="290" t="str">
        <f aca="false">A268&amp;B268</f>
        <v>GoldSuper Dragon Technology Co., Ltd.</v>
      </c>
    </row>
    <row r="269" customFormat="false" ht="12.75" hidden="false" customHeight="false" outlineLevel="0" collapsed="false">
      <c r="A269" s="289" t="s">
        <v>146</v>
      </c>
      <c r="B269" s="289" t="s">
        <v>355</v>
      </c>
      <c r="C269" s="289" t="s">
        <v>355</v>
      </c>
      <c r="D269" s="289" t="s">
        <v>557</v>
      </c>
      <c r="E269" s="289" t="s">
        <v>1167</v>
      </c>
      <c r="F269" s="289" t="s">
        <v>559</v>
      </c>
      <c r="G269" s="289"/>
      <c r="H269" s="289" t="s">
        <v>1168</v>
      </c>
      <c r="I269" s="289" t="s">
        <v>705</v>
      </c>
      <c r="J269" s="290" t="str">
        <f aca="false">A269&amp;B269</f>
        <v>GoldT.C.A S.p.A</v>
      </c>
      <c r="K269" s="290" t="str">
        <f aca="false">A269&amp;B269</f>
        <v>GoldT.C.A S.p.A</v>
      </c>
    </row>
    <row r="270" customFormat="false" ht="12.75" hidden="false" customHeight="false" outlineLevel="0" collapsed="false">
      <c r="A270" s="289" t="s">
        <v>146</v>
      </c>
      <c r="B270" s="289" t="s">
        <v>1169</v>
      </c>
      <c r="C270" s="289" t="s">
        <v>291</v>
      </c>
      <c r="D270" s="289" t="s">
        <v>588</v>
      </c>
      <c r="E270" s="289" t="s">
        <v>986</v>
      </c>
      <c r="F270" s="289" t="s">
        <v>559</v>
      </c>
      <c r="G270" s="289"/>
      <c r="H270" s="289" t="s">
        <v>987</v>
      </c>
      <c r="I270" s="289" t="s">
        <v>988</v>
      </c>
      <c r="J270" s="290" t="str">
        <f aca="false">A270&amp;B270</f>
        <v>GoldTakehara Refinery</v>
      </c>
      <c r="K270" s="290" t="str">
        <f aca="false">A270&amp;B270</f>
        <v>GoldTakehara Refinery</v>
      </c>
    </row>
    <row r="271" customFormat="false" ht="12.75" hidden="false" customHeight="false" outlineLevel="0" collapsed="false">
      <c r="A271" s="289" t="s">
        <v>146</v>
      </c>
      <c r="B271" s="289" t="s">
        <v>1170</v>
      </c>
      <c r="C271" s="289" t="s">
        <v>252</v>
      </c>
      <c r="D271" s="289" t="s">
        <v>588</v>
      </c>
      <c r="E271" s="289" t="s">
        <v>870</v>
      </c>
      <c r="F271" s="289" t="s">
        <v>559</v>
      </c>
      <c r="G271" s="289"/>
      <c r="H271" s="289" t="s">
        <v>871</v>
      </c>
      <c r="I271" s="289" t="s">
        <v>872</v>
      </c>
      <c r="J271" s="290" t="str">
        <f aca="false">A271&amp;B271</f>
        <v>GoldTamano Smelter</v>
      </c>
      <c r="K271" s="290" t="str">
        <f aca="false">A271&amp;B271</f>
        <v>GoldTamano Smelter</v>
      </c>
    </row>
    <row r="272" customFormat="false" ht="12.75" hidden="false" customHeight="false" outlineLevel="0" collapsed="false">
      <c r="A272" s="289" t="s">
        <v>146</v>
      </c>
      <c r="B272" s="289" t="s">
        <v>1171</v>
      </c>
      <c r="C272" s="289" t="s">
        <v>356</v>
      </c>
      <c r="D272" s="289" t="s">
        <v>588</v>
      </c>
      <c r="E272" s="289" t="s">
        <v>1129</v>
      </c>
      <c r="F272" s="289" t="s">
        <v>559</v>
      </c>
      <c r="G272" s="289"/>
      <c r="H272" s="289" t="s">
        <v>1130</v>
      </c>
      <c r="I272" s="289" t="s">
        <v>1131</v>
      </c>
      <c r="J272" s="290" t="str">
        <f aca="false">A272&amp;B272</f>
        <v>GoldTanaka Denshi Kogyo K.K</v>
      </c>
      <c r="K272" s="290" t="str">
        <f aca="false">A272&amp;B272</f>
        <v>GoldTanaka Denshi Kogyo K.K</v>
      </c>
    </row>
    <row r="273" customFormat="false" ht="12.75" hidden="false" customHeight="false" outlineLevel="0" collapsed="false">
      <c r="A273" s="289" t="s">
        <v>146</v>
      </c>
      <c r="B273" s="289" t="s">
        <v>1172</v>
      </c>
      <c r="C273" s="289" t="s">
        <v>356</v>
      </c>
      <c r="D273" s="289" t="s">
        <v>588</v>
      </c>
      <c r="E273" s="289" t="s">
        <v>1129</v>
      </c>
      <c r="F273" s="289" t="s">
        <v>559</v>
      </c>
      <c r="G273" s="289"/>
      <c r="H273" s="289" t="s">
        <v>1130</v>
      </c>
      <c r="I273" s="289" t="s">
        <v>1131</v>
      </c>
      <c r="J273" s="290" t="str">
        <f aca="false">A273&amp;B273</f>
        <v>GoldTanaka Electronics (Hong Kong) Pte. Ltd.</v>
      </c>
      <c r="K273" s="290" t="str">
        <f aca="false">A273&amp;B273</f>
        <v>GoldTanaka Electronics (Hong Kong) Pte. Ltd.</v>
      </c>
    </row>
    <row r="274" customFormat="false" ht="12.75" hidden="false" customHeight="false" outlineLevel="0" collapsed="false">
      <c r="A274" s="289" t="s">
        <v>146</v>
      </c>
      <c r="B274" s="289" t="s">
        <v>1173</v>
      </c>
      <c r="C274" s="289" t="s">
        <v>356</v>
      </c>
      <c r="D274" s="289" t="s">
        <v>588</v>
      </c>
      <c r="E274" s="289" t="s">
        <v>1129</v>
      </c>
      <c r="F274" s="289" t="s">
        <v>559</v>
      </c>
      <c r="G274" s="289"/>
      <c r="H274" s="289" t="s">
        <v>1130</v>
      </c>
      <c r="I274" s="289" t="s">
        <v>1131</v>
      </c>
      <c r="J274" s="290" t="str">
        <f aca="false">A274&amp;B274</f>
        <v>GoldTANAKA Electronics (Malaysia) SDN. BHD.</v>
      </c>
      <c r="K274" s="290" t="str">
        <f aca="false">A274&amp;B274</f>
        <v>GoldTANAKA Electronics (Malaysia) SDN. BHD.</v>
      </c>
    </row>
    <row r="275" customFormat="false" ht="12.75" hidden="false" customHeight="false" outlineLevel="0" collapsed="false">
      <c r="A275" s="289" t="s">
        <v>146</v>
      </c>
      <c r="B275" s="289" t="s">
        <v>1174</v>
      </c>
      <c r="C275" s="289" t="s">
        <v>356</v>
      </c>
      <c r="D275" s="289" t="s">
        <v>588</v>
      </c>
      <c r="E275" s="289" t="s">
        <v>1129</v>
      </c>
      <c r="F275" s="289" t="s">
        <v>559</v>
      </c>
      <c r="G275" s="289"/>
      <c r="H275" s="289" t="s">
        <v>1130</v>
      </c>
      <c r="I275" s="289" t="s">
        <v>1131</v>
      </c>
      <c r="J275" s="290" t="str">
        <f aca="false">A275&amp;B275</f>
        <v>GoldTanaka Electronics (Singapore) Pte. Ltd.</v>
      </c>
      <c r="K275" s="290" t="str">
        <f aca="false">A275&amp;B275</f>
        <v>GoldTanaka Electronics (Singapore) Pte. Ltd.</v>
      </c>
    </row>
    <row r="276" customFormat="false" ht="12.75" hidden="false" customHeight="false" outlineLevel="0" collapsed="false">
      <c r="A276" s="289" t="s">
        <v>146</v>
      </c>
      <c r="B276" s="289" t="s">
        <v>1175</v>
      </c>
      <c r="C276" s="289" t="s">
        <v>356</v>
      </c>
      <c r="D276" s="289" t="s">
        <v>588</v>
      </c>
      <c r="E276" s="289" t="s">
        <v>1129</v>
      </c>
      <c r="F276" s="289" t="s">
        <v>559</v>
      </c>
      <c r="G276" s="289"/>
      <c r="H276" s="289" t="s">
        <v>1130</v>
      </c>
      <c r="I276" s="289" t="s">
        <v>1131</v>
      </c>
      <c r="J276" s="290" t="str">
        <f aca="false">A276&amp;B276</f>
        <v>GoldTanaka Kikinzoku International</v>
      </c>
      <c r="K276" s="290" t="str">
        <f aca="false">A276&amp;B276</f>
        <v>GoldTanaka Kikinzoku International</v>
      </c>
    </row>
    <row r="277" customFormat="false" ht="12.75" hidden="false" customHeight="false" outlineLevel="0" collapsed="false">
      <c r="A277" s="289" t="s">
        <v>146</v>
      </c>
      <c r="B277" s="289" t="s">
        <v>1176</v>
      </c>
      <c r="C277" s="289" t="s">
        <v>356</v>
      </c>
      <c r="D277" s="289" t="s">
        <v>588</v>
      </c>
      <c r="E277" s="289" t="s">
        <v>1129</v>
      </c>
      <c r="F277" s="289" t="s">
        <v>559</v>
      </c>
      <c r="G277" s="289"/>
      <c r="H277" s="289" t="s">
        <v>1130</v>
      </c>
      <c r="I277" s="289" t="s">
        <v>1131</v>
      </c>
      <c r="J277" s="290" t="str">
        <f aca="false">A277&amp;B277</f>
        <v>GoldTanaka Kikinzoku Kogyo K.K</v>
      </c>
      <c r="K277" s="290" t="str">
        <f aca="false">A277&amp;B277</f>
        <v>GoldTanaka Kikinzoku Kogyo K.K</v>
      </c>
    </row>
    <row r="278" customFormat="false" ht="12.75" hidden="false" customHeight="false" outlineLevel="0" collapsed="false">
      <c r="A278" s="289" t="s">
        <v>146</v>
      </c>
      <c r="B278" s="289" t="s">
        <v>356</v>
      </c>
      <c r="C278" s="289" t="s">
        <v>356</v>
      </c>
      <c r="D278" s="289" t="s">
        <v>588</v>
      </c>
      <c r="E278" s="289" t="s">
        <v>1129</v>
      </c>
      <c r="F278" s="289" t="s">
        <v>559</v>
      </c>
      <c r="G278" s="289"/>
      <c r="H278" s="289" t="s">
        <v>1130</v>
      </c>
      <c r="I278" s="283" t="s">
        <v>1131</v>
      </c>
      <c r="J278" s="290" t="str">
        <f aca="false">A278&amp;B278</f>
        <v>GoldTanaka Kikinzoku Kogyo K.K.</v>
      </c>
      <c r="K278" s="290" t="str">
        <f aca="false">A278&amp;B278</f>
        <v>GoldTanaka Kikinzoku Kogyo K.K.</v>
      </c>
    </row>
    <row r="279" customFormat="false" ht="12.75" hidden="false" customHeight="false" outlineLevel="0" collapsed="false">
      <c r="A279" s="289" t="s">
        <v>146</v>
      </c>
      <c r="B279" s="289" t="s">
        <v>1177</v>
      </c>
      <c r="C279" s="289" t="s">
        <v>356</v>
      </c>
      <c r="D279" s="289" t="s">
        <v>588</v>
      </c>
      <c r="E279" s="289" t="s">
        <v>1129</v>
      </c>
      <c r="F279" s="289" t="s">
        <v>559</v>
      </c>
      <c r="G279" s="289"/>
      <c r="H279" s="289" t="s">
        <v>1130</v>
      </c>
      <c r="I279" s="283" t="s">
        <v>1131</v>
      </c>
      <c r="J279" s="290" t="str">
        <f aca="false">A279&amp;B279</f>
        <v>GoldTanaka Precious Metals</v>
      </c>
      <c r="K279" s="290" t="str">
        <f aca="false">A279&amp;B279</f>
        <v>GoldTanaka Precious Metals</v>
      </c>
    </row>
    <row r="280" customFormat="false" ht="12.75" hidden="false" customHeight="false" outlineLevel="0" collapsed="false">
      <c r="A280" s="289" t="s">
        <v>146</v>
      </c>
      <c r="B280" s="289" t="s">
        <v>1178</v>
      </c>
      <c r="C280" s="289" t="s">
        <v>228</v>
      </c>
      <c r="D280" s="289" t="s">
        <v>626</v>
      </c>
      <c r="E280" s="289" t="s">
        <v>800</v>
      </c>
      <c r="F280" s="289" t="s">
        <v>559</v>
      </c>
      <c r="G280" s="289"/>
      <c r="H280" s="289" t="s">
        <v>801</v>
      </c>
      <c r="I280" s="289" t="s">
        <v>802</v>
      </c>
      <c r="J280" s="290" t="str">
        <f aca="false">A280&amp;B280</f>
        <v>GoldThe Great Wall Gold and Silver Refinery of China</v>
      </c>
      <c r="K280" s="290" t="str">
        <f aca="false">A280&amp;B280</f>
        <v>GoldThe Great Wall Gold and Silver Refinery of China</v>
      </c>
    </row>
    <row r="281" customFormat="false" ht="12.75" hidden="false" customHeight="false" outlineLevel="0" collapsed="false">
      <c r="A281" s="289" t="s">
        <v>146</v>
      </c>
      <c r="B281" s="289" t="s">
        <v>1179</v>
      </c>
      <c r="C281" s="289" t="s">
        <v>367</v>
      </c>
      <c r="D281" s="289" t="s">
        <v>562</v>
      </c>
      <c r="E281" s="289" t="s">
        <v>584</v>
      </c>
      <c r="F281" s="289" t="s">
        <v>559</v>
      </c>
      <c r="G281" s="289"/>
      <c r="H281" s="289" t="s">
        <v>585</v>
      </c>
      <c r="I281" s="289" t="s">
        <v>586</v>
      </c>
      <c r="J281" s="290" t="str">
        <f aca="false">A281&amp;B281</f>
        <v>GoldThe Perth Mint</v>
      </c>
      <c r="K281" s="290" t="str">
        <f aca="false">A281&amp;B281</f>
        <v>GoldThe Perth Mint</v>
      </c>
    </row>
    <row r="282" customFormat="false" ht="12.75" hidden="false" customHeight="false" outlineLevel="0" collapsed="false">
      <c r="A282" s="289" t="s">
        <v>146</v>
      </c>
      <c r="B282" s="289" t="s">
        <v>1180</v>
      </c>
      <c r="C282" s="289" t="s">
        <v>336</v>
      </c>
      <c r="D282" s="289" t="s">
        <v>626</v>
      </c>
      <c r="E282" s="289" t="s">
        <v>711</v>
      </c>
      <c r="F282" s="289" t="s">
        <v>559</v>
      </c>
      <c r="G282" s="289"/>
      <c r="H282" s="289" t="s">
        <v>712</v>
      </c>
      <c r="I282" s="283" t="s">
        <v>713</v>
      </c>
      <c r="J282" s="290" t="str">
        <f aca="false">A282&amp;B282</f>
        <v>GoldThe Refinery of Shandong Gold Mining Co., Ltd.</v>
      </c>
      <c r="K282" s="290" t="str">
        <f aca="false">A282&amp;B282</f>
        <v>GoldThe Refinery of Shandong Gold Mining Co., Ltd.</v>
      </c>
    </row>
    <row r="283" customFormat="false" ht="12.75" hidden="false" customHeight="false" outlineLevel="0" collapsed="false">
      <c r="A283" s="289" t="s">
        <v>146</v>
      </c>
      <c r="B283" s="289" t="s">
        <v>357</v>
      </c>
      <c r="C283" s="289" t="s">
        <v>357</v>
      </c>
      <c r="D283" s="289" t="s">
        <v>588</v>
      </c>
      <c r="E283" s="289" t="s">
        <v>1181</v>
      </c>
      <c r="F283" s="289" t="s">
        <v>559</v>
      </c>
      <c r="G283" s="289"/>
      <c r="H283" s="289" t="s">
        <v>1182</v>
      </c>
      <c r="I283" s="283" t="s">
        <v>744</v>
      </c>
      <c r="J283" s="290" t="str">
        <f aca="false">A283&amp;B283</f>
        <v>GoldTokuriki Honten Co., Ltd.</v>
      </c>
      <c r="K283" s="290" t="str">
        <f aca="false">A283&amp;B283</f>
        <v>GoldTokuriki Honten Co., Ltd.</v>
      </c>
    </row>
    <row r="284" customFormat="false" ht="12.75" hidden="false" customHeight="false" outlineLevel="0" collapsed="false">
      <c r="A284" s="289" t="s">
        <v>146</v>
      </c>
      <c r="B284" s="289" t="s">
        <v>358</v>
      </c>
      <c r="C284" s="289" t="s">
        <v>358</v>
      </c>
      <c r="D284" s="289" t="s">
        <v>626</v>
      </c>
      <c r="E284" s="289" t="s">
        <v>627</v>
      </c>
      <c r="F284" s="289" t="s">
        <v>559</v>
      </c>
      <c r="G284" s="289"/>
      <c r="H284" s="289" t="s">
        <v>628</v>
      </c>
      <c r="I284" s="289" t="s">
        <v>629</v>
      </c>
      <c r="J284" s="290" t="str">
        <f aca="false">A284&amp;B284</f>
        <v>GoldTongling Nonferrous Metals Group Co., Ltd.</v>
      </c>
      <c r="K284" s="290" t="str">
        <f aca="false">A284&amp;B284</f>
        <v>GoldTongling Nonferrous Metals Group Co., Ltd.</v>
      </c>
    </row>
    <row r="285" customFormat="false" ht="12.75" hidden="false" customHeight="false" outlineLevel="0" collapsed="false">
      <c r="A285" s="289" t="s">
        <v>146</v>
      </c>
      <c r="B285" s="289" t="s">
        <v>1183</v>
      </c>
      <c r="C285" s="289" t="s">
        <v>358</v>
      </c>
      <c r="D285" s="289" t="s">
        <v>626</v>
      </c>
      <c r="E285" s="289" t="s">
        <v>627</v>
      </c>
      <c r="F285" s="289" t="s">
        <v>559</v>
      </c>
      <c r="G285" s="289"/>
      <c r="H285" s="289" t="s">
        <v>628</v>
      </c>
      <c r="I285" s="289" t="s">
        <v>629</v>
      </c>
      <c r="J285" s="290" t="str">
        <f aca="false">A285&amp;B285</f>
        <v>GoldTongLing Nonferrous Metals Group Holdings Co., Ltd.</v>
      </c>
      <c r="K285" s="290" t="str">
        <f aca="false">A285&amp;B285</f>
        <v>GoldTongLing Nonferrous Metals Group Holdings Co., Ltd.</v>
      </c>
    </row>
    <row r="286" customFormat="false" ht="12.75" hidden="false" customHeight="false" outlineLevel="0" collapsed="false">
      <c r="A286" s="289" t="s">
        <v>146</v>
      </c>
      <c r="B286" s="289" t="s">
        <v>1184</v>
      </c>
      <c r="C286" s="289" t="s">
        <v>238</v>
      </c>
      <c r="D286" s="289" t="s">
        <v>841</v>
      </c>
      <c r="E286" s="289" t="s">
        <v>842</v>
      </c>
      <c r="F286" s="289" t="s">
        <v>559</v>
      </c>
      <c r="G286" s="289"/>
      <c r="H286" s="289" t="s">
        <v>843</v>
      </c>
      <c r="I286" s="289" t="s">
        <v>844</v>
      </c>
      <c r="J286" s="290" t="str">
        <f aca="false">A286&amp;B286</f>
        <v>GoldTony Goetz NV</v>
      </c>
      <c r="K286" s="290" t="str">
        <f aca="false">A286&amp;B286</f>
        <v>GoldTony Goetz NV</v>
      </c>
    </row>
    <row r="287" customFormat="false" ht="12.75" hidden="false" customHeight="false" outlineLevel="0" collapsed="false">
      <c r="A287" s="289" t="s">
        <v>146</v>
      </c>
      <c r="B287" s="289" t="s">
        <v>359</v>
      </c>
      <c r="C287" s="289" t="s">
        <v>359</v>
      </c>
      <c r="D287" s="289" t="s">
        <v>879</v>
      </c>
      <c r="E287" s="289" t="s">
        <v>1185</v>
      </c>
      <c r="F287" s="289" t="s">
        <v>559</v>
      </c>
      <c r="G287" s="289"/>
      <c r="H287" s="289" t="s">
        <v>1186</v>
      </c>
      <c r="I287" s="289" t="s">
        <v>1187</v>
      </c>
      <c r="J287" s="290" t="str">
        <f aca="false">A287&amp;B287</f>
        <v>GoldTOO Tau-Ken-Altyn</v>
      </c>
      <c r="K287" s="290" t="str">
        <f aca="false">A287&amp;B287</f>
        <v>GoldTOO Tau-Ken-Altyn</v>
      </c>
    </row>
    <row r="288" customFormat="false" ht="12.75" hidden="false" customHeight="false" outlineLevel="0" collapsed="false">
      <c r="A288" s="289" t="s">
        <v>146</v>
      </c>
      <c r="B288" s="289" t="s">
        <v>1188</v>
      </c>
      <c r="C288" s="289" t="s">
        <v>1188</v>
      </c>
      <c r="D288" s="289" t="s">
        <v>731</v>
      </c>
      <c r="E288" s="289" t="s">
        <v>1189</v>
      </c>
      <c r="F288" s="289" t="s">
        <v>559</v>
      </c>
      <c r="G288" s="289"/>
      <c r="H288" s="289" t="s">
        <v>1190</v>
      </c>
      <c r="I288" s="289" t="s">
        <v>1191</v>
      </c>
      <c r="J288" s="290" t="str">
        <f aca="false">A288&amp;B288</f>
        <v>GoldTorecom</v>
      </c>
      <c r="K288" s="290" t="str">
        <f aca="false">A288&amp;B288</f>
        <v>GoldTorecom</v>
      </c>
    </row>
    <row r="289" customFormat="false" ht="12.75" hidden="false" customHeight="false" outlineLevel="0" collapsed="false">
      <c r="A289" s="289" t="s">
        <v>146</v>
      </c>
      <c r="B289" s="289" t="s">
        <v>1192</v>
      </c>
      <c r="C289" s="289" t="s">
        <v>277</v>
      </c>
      <c r="D289" s="289" t="s">
        <v>620</v>
      </c>
      <c r="E289" s="289" t="s">
        <v>937</v>
      </c>
      <c r="F289" s="289" t="s">
        <v>559</v>
      </c>
      <c r="G289" s="289"/>
      <c r="H289" s="289" t="s">
        <v>938</v>
      </c>
      <c r="I289" s="289" t="s">
        <v>939</v>
      </c>
      <c r="J289" s="290" t="str">
        <f aca="false">A289&amp;B289</f>
        <v>GoldUbro-Union of Brazilian Refiners</v>
      </c>
      <c r="K289" s="290" t="str">
        <f aca="false">A289&amp;B289</f>
        <v>GoldUbro-Union of Brazilian Refiners</v>
      </c>
    </row>
    <row r="290" customFormat="false" ht="12.75" hidden="false" customHeight="false" outlineLevel="0" collapsed="false">
      <c r="A290" s="289" t="s">
        <v>146</v>
      </c>
      <c r="B290" s="289" t="s">
        <v>1193</v>
      </c>
      <c r="C290" s="289" t="s">
        <v>929</v>
      </c>
      <c r="D290" s="289" t="s">
        <v>731</v>
      </c>
      <c r="E290" s="289" t="s">
        <v>930</v>
      </c>
      <c r="F290" s="289" t="s">
        <v>559</v>
      </c>
      <c r="G290" s="289"/>
      <c r="H290" s="289" t="s">
        <v>931</v>
      </c>
      <c r="I290" s="289" t="s">
        <v>932</v>
      </c>
      <c r="J290" s="290" t="str">
        <f aca="false">A290&amp;B290</f>
        <v>GoldUlsan LS</v>
      </c>
      <c r="K290" s="290" t="str">
        <f aca="false">A290&amp;B290</f>
        <v>GoldUlsan LS</v>
      </c>
    </row>
    <row r="291" customFormat="false" ht="12.75" hidden="false" customHeight="false" outlineLevel="0" collapsed="false">
      <c r="A291" s="289" t="s">
        <v>146</v>
      </c>
      <c r="B291" s="289" t="s">
        <v>1194</v>
      </c>
      <c r="C291" s="289" t="s">
        <v>363</v>
      </c>
      <c r="D291" s="289" t="s">
        <v>841</v>
      </c>
      <c r="E291" s="289" t="s">
        <v>964</v>
      </c>
      <c r="F291" s="289" t="s">
        <v>559</v>
      </c>
      <c r="G291" s="289"/>
      <c r="H291" s="289" t="s">
        <v>965</v>
      </c>
      <c r="I291" s="289" t="s">
        <v>844</v>
      </c>
      <c r="J291" s="290" t="str">
        <f aca="false">A291&amp;B291</f>
        <v>GoldUmicore Precious Metals Refining Hoboken</v>
      </c>
      <c r="K291" s="290" t="str">
        <f aca="false">A291&amp;B291</f>
        <v>GoldUmicore Precious Metals Refining Hoboken</v>
      </c>
    </row>
    <row r="292" customFormat="false" ht="12.75" hidden="false" customHeight="false" outlineLevel="0" collapsed="false">
      <c r="A292" s="289" t="s">
        <v>146</v>
      </c>
      <c r="B292" s="289" t="s">
        <v>361</v>
      </c>
      <c r="C292" s="289" t="s">
        <v>361</v>
      </c>
      <c r="D292" s="289" t="s">
        <v>1195</v>
      </c>
      <c r="E292" s="289" t="s">
        <v>1196</v>
      </c>
      <c r="F292" s="289" t="s">
        <v>559</v>
      </c>
      <c r="G292" s="289"/>
      <c r="H292" s="289" t="s">
        <v>1197</v>
      </c>
      <c r="I292" s="283" t="s">
        <v>1198</v>
      </c>
      <c r="J292" s="290" t="str">
        <f aca="false">A292&amp;B292</f>
        <v>GoldUmicore Precious Metals Thailand</v>
      </c>
      <c r="K292" s="290" t="str">
        <f aca="false">A292&amp;B292</f>
        <v>GoldUmicore Precious Metals Thailand</v>
      </c>
    </row>
    <row r="293" customFormat="false" ht="12.75" hidden="false" customHeight="false" outlineLevel="0" collapsed="false">
      <c r="A293" s="289" t="s">
        <v>146</v>
      </c>
      <c r="B293" s="289" t="s">
        <v>363</v>
      </c>
      <c r="C293" s="289" t="s">
        <v>363</v>
      </c>
      <c r="D293" s="289" t="s">
        <v>841</v>
      </c>
      <c r="E293" s="289" t="s">
        <v>964</v>
      </c>
      <c r="F293" s="289" t="s">
        <v>559</v>
      </c>
      <c r="G293" s="289"/>
      <c r="H293" s="289" t="s">
        <v>965</v>
      </c>
      <c r="I293" s="283" t="s">
        <v>844</v>
      </c>
      <c r="J293" s="290" t="str">
        <f aca="false">A293&amp;B293</f>
        <v>GoldUmicore S.A. Business Unit Precious Metals Refining</v>
      </c>
      <c r="K293" s="290" t="str">
        <f aca="false">A293&amp;B293</f>
        <v>GoldUmicore S.A. Business Unit Precious Metals Refining</v>
      </c>
    </row>
    <row r="294" customFormat="false" ht="12.75" hidden="false" customHeight="false" outlineLevel="0" collapsed="false">
      <c r="A294" s="289" t="s">
        <v>146</v>
      </c>
      <c r="B294" s="289" t="s">
        <v>1199</v>
      </c>
      <c r="C294" s="289" t="s">
        <v>1199</v>
      </c>
      <c r="D294" s="289" t="s">
        <v>567</v>
      </c>
      <c r="E294" s="289" t="s">
        <v>1200</v>
      </c>
      <c r="F294" s="289" t="s">
        <v>559</v>
      </c>
      <c r="G294" s="289"/>
      <c r="H294" s="289" t="s">
        <v>1201</v>
      </c>
      <c r="I294" s="289" t="s">
        <v>943</v>
      </c>
      <c r="J294" s="290" t="str">
        <f aca="false">A294&amp;B294</f>
        <v>GoldUnited Precious Metal Refining, Inc.</v>
      </c>
      <c r="K294" s="290" t="str">
        <f aca="false">A294&amp;B294</f>
        <v>GoldUnited Precious Metal Refining, Inc.</v>
      </c>
    </row>
    <row r="295" customFormat="false" ht="12.75" hidden="false" customHeight="false" outlineLevel="0" collapsed="false">
      <c r="A295" s="289" t="s">
        <v>146</v>
      </c>
      <c r="B295" s="289" t="s">
        <v>365</v>
      </c>
      <c r="C295" s="289" t="s">
        <v>365</v>
      </c>
      <c r="D295" s="289" t="s">
        <v>632</v>
      </c>
      <c r="E295" s="289" t="s">
        <v>1202</v>
      </c>
      <c r="F295" s="289" t="s">
        <v>559</v>
      </c>
      <c r="G295" s="289"/>
      <c r="H295" s="289" t="s">
        <v>1203</v>
      </c>
      <c r="I295" s="289" t="s">
        <v>635</v>
      </c>
      <c r="J295" s="290" t="str">
        <f aca="false">A295&amp;B295</f>
        <v>GoldValcambi S.A.</v>
      </c>
      <c r="K295" s="290" t="str">
        <f aca="false">A295&amp;B295</f>
        <v>GoldValcambi S.A.</v>
      </c>
    </row>
    <row r="296" customFormat="false" ht="12.75" hidden="false" customHeight="false" outlineLevel="0" collapsed="false">
      <c r="A296" s="289" t="s">
        <v>146</v>
      </c>
      <c r="B296" s="289" t="s">
        <v>366</v>
      </c>
      <c r="C296" s="289" t="s">
        <v>366</v>
      </c>
      <c r="D296" s="289" t="s">
        <v>1073</v>
      </c>
      <c r="E296" s="289" t="s">
        <v>1204</v>
      </c>
      <c r="F296" s="289" t="s">
        <v>559</v>
      </c>
      <c r="G296" s="289"/>
      <c r="H296" s="289" t="s">
        <v>1205</v>
      </c>
      <c r="I296" s="289" t="s">
        <v>1206</v>
      </c>
      <c r="J296" s="290" t="str">
        <f aca="false">A296&amp;B296</f>
        <v>GoldWEEEREFINING</v>
      </c>
      <c r="K296" s="290" t="str">
        <f aca="false">A296&amp;B296</f>
        <v>GoldWEEEREFINING</v>
      </c>
    </row>
    <row r="297" customFormat="false" ht="12.75" hidden="false" customHeight="false" outlineLevel="0" collapsed="false">
      <c r="A297" s="289" t="s">
        <v>146</v>
      </c>
      <c r="B297" s="289" t="s">
        <v>367</v>
      </c>
      <c r="C297" s="289" t="s">
        <v>367</v>
      </c>
      <c r="D297" s="289" t="s">
        <v>562</v>
      </c>
      <c r="E297" s="289" t="s">
        <v>584</v>
      </c>
      <c r="F297" s="289" t="s">
        <v>559</v>
      </c>
      <c r="G297" s="289"/>
      <c r="H297" s="289" t="s">
        <v>585</v>
      </c>
      <c r="I297" s="289" t="s">
        <v>586</v>
      </c>
      <c r="J297" s="290" t="str">
        <f aca="false">A297&amp;B297</f>
        <v>GoldWestern Australian Mint (T/a The Perth Mint)</v>
      </c>
      <c r="K297" s="290" t="str">
        <f aca="false">A297&amp;B297</f>
        <v>GoldWestern Australian Mint (T/a The Perth Mint)</v>
      </c>
    </row>
    <row r="298" customFormat="false" ht="12.75" hidden="false" customHeight="false" outlineLevel="0" collapsed="false">
      <c r="A298" s="289" t="s">
        <v>146</v>
      </c>
      <c r="B298" s="289" t="s">
        <v>368</v>
      </c>
      <c r="C298" s="289" t="s">
        <v>368</v>
      </c>
      <c r="D298" s="289" t="s">
        <v>579</v>
      </c>
      <c r="E298" s="289" t="s">
        <v>1207</v>
      </c>
      <c r="F298" s="289" t="s">
        <v>559</v>
      </c>
      <c r="G298" s="289"/>
      <c r="H298" s="289" t="s">
        <v>581</v>
      </c>
      <c r="I298" s="289" t="s">
        <v>582</v>
      </c>
      <c r="J298" s="290" t="str">
        <f aca="false">A298&amp;B298</f>
        <v>GoldWIELAND Edelmetalle GmbH</v>
      </c>
      <c r="K298" s="290" t="str">
        <f aca="false">A298&amp;B298</f>
        <v>GoldWIELAND Edelmetalle GmbH</v>
      </c>
    </row>
    <row r="299" customFormat="false" ht="12.75" hidden="false" customHeight="false" outlineLevel="0" collapsed="false">
      <c r="A299" s="289" t="s">
        <v>146</v>
      </c>
      <c r="B299" s="289" t="s">
        <v>1208</v>
      </c>
      <c r="C299" s="289" t="s">
        <v>940</v>
      </c>
      <c r="D299" s="289" t="s">
        <v>567</v>
      </c>
      <c r="E299" s="289" t="s">
        <v>941</v>
      </c>
      <c r="F299" s="289" t="s">
        <v>559</v>
      </c>
      <c r="G299" s="289"/>
      <c r="H299" s="289" t="s">
        <v>942</v>
      </c>
      <c r="I299" s="289" t="s">
        <v>943</v>
      </c>
      <c r="J299" s="290" t="str">
        <f aca="false">A299&amp;B299</f>
        <v>GoldWilliams Advanced Materials</v>
      </c>
      <c r="K299" s="290" t="str">
        <f aca="false">A299&amp;B299</f>
        <v>GoldWilliams Advanced Materials</v>
      </c>
    </row>
    <row r="300" customFormat="false" ht="12.75" hidden="false" customHeight="false" outlineLevel="0" collapsed="false">
      <c r="A300" s="289" t="s">
        <v>146</v>
      </c>
      <c r="B300" s="289" t="s">
        <v>1209</v>
      </c>
      <c r="C300" s="289" t="s">
        <v>198</v>
      </c>
      <c r="D300" s="289" t="s">
        <v>636</v>
      </c>
      <c r="E300" s="289" t="s">
        <v>686</v>
      </c>
      <c r="F300" s="289" t="s">
        <v>559</v>
      </c>
      <c r="G300" s="289"/>
      <c r="H300" s="289" t="s">
        <v>687</v>
      </c>
      <c r="I300" s="289" t="s">
        <v>688</v>
      </c>
      <c r="J300" s="290" t="str">
        <f aca="false">A300&amp;B300</f>
        <v>GoldXstrata</v>
      </c>
      <c r="K300" s="290" t="str">
        <f aca="false">A300&amp;B300</f>
        <v>GoldXstrata</v>
      </c>
    </row>
    <row r="301" customFormat="false" ht="12.75" hidden="false" customHeight="false" outlineLevel="0" collapsed="false">
      <c r="A301" s="289" t="s">
        <v>146</v>
      </c>
      <c r="B301" s="289" t="s">
        <v>369</v>
      </c>
      <c r="C301" s="289" t="s">
        <v>369</v>
      </c>
      <c r="D301" s="289" t="s">
        <v>588</v>
      </c>
      <c r="E301" s="289" t="s">
        <v>1210</v>
      </c>
      <c r="F301" s="289" t="s">
        <v>559</v>
      </c>
      <c r="G301" s="289"/>
      <c r="H301" s="289" t="s">
        <v>1211</v>
      </c>
      <c r="I301" s="289" t="s">
        <v>1212</v>
      </c>
      <c r="J301" s="290" t="str">
        <f aca="false">A301&amp;B301</f>
        <v>GoldYamakin Co., Ltd.</v>
      </c>
      <c r="K301" s="290" t="str">
        <f aca="false">A301&amp;B301</f>
        <v>GoldYamakin Co., Ltd.</v>
      </c>
    </row>
    <row r="302" customFormat="false" ht="12.75" hidden="false" customHeight="false" outlineLevel="0" collapsed="false">
      <c r="A302" s="289" t="s">
        <v>146</v>
      </c>
      <c r="B302" s="289" t="s">
        <v>1213</v>
      </c>
      <c r="C302" s="289" t="s">
        <v>369</v>
      </c>
      <c r="D302" s="289" t="s">
        <v>588</v>
      </c>
      <c r="E302" s="289" t="s">
        <v>1210</v>
      </c>
      <c r="F302" s="289" t="s">
        <v>559</v>
      </c>
      <c r="G302" s="289"/>
      <c r="H302" s="289" t="s">
        <v>1211</v>
      </c>
      <c r="I302" s="289" t="s">
        <v>1212</v>
      </c>
      <c r="J302" s="290" t="str">
        <f aca="false">A302&amp;B302</f>
        <v>GoldYamamoto Precious Co., Ltd.</v>
      </c>
      <c r="K302" s="290" t="str">
        <f aca="false">A302&amp;B302</f>
        <v>GoldYamamoto Precious Co., Ltd.</v>
      </c>
    </row>
    <row r="303" customFormat="false" ht="12.75" hidden="false" customHeight="false" outlineLevel="0" collapsed="false">
      <c r="A303" s="289" t="s">
        <v>146</v>
      </c>
      <c r="B303" s="289" t="s">
        <v>1214</v>
      </c>
      <c r="C303" s="289" t="s">
        <v>369</v>
      </c>
      <c r="D303" s="289" t="s">
        <v>588</v>
      </c>
      <c r="E303" s="289" t="s">
        <v>1210</v>
      </c>
      <c r="F303" s="289" t="s">
        <v>559</v>
      </c>
      <c r="G303" s="289"/>
      <c r="H303" s="289" t="s">
        <v>1211</v>
      </c>
      <c r="I303" s="289" t="s">
        <v>1212</v>
      </c>
      <c r="J303" s="290" t="str">
        <f aca="false">A303&amp;B303</f>
        <v>GoldYamamoto Precious Metal Co., Ltd.</v>
      </c>
      <c r="K303" s="290" t="str">
        <f aca="false">A303&amp;B303</f>
        <v>GoldYamamoto Precious Metal Co., Ltd.</v>
      </c>
    </row>
    <row r="304" customFormat="false" ht="12.75" hidden="false" customHeight="false" outlineLevel="0" collapsed="false">
      <c r="A304" s="289" t="s">
        <v>146</v>
      </c>
      <c r="B304" s="289" t="s">
        <v>1215</v>
      </c>
      <c r="C304" s="289" t="s">
        <v>369</v>
      </c>
      <c r="D304" s="289" t="s">
        <v>588</v>
      </c>
      <c r="E304" s="289" t="s">
        <v>1210</v>
      </c>
      <c r="F304" s="289" t="s">
        <v>559</v>
      </c>
      <c r="G304" s="289"/>
      <c r="H304" s="289" t="s">
        <v>1211</v>
      </c>
      <c r="I304" s="289" t="s">
        <v>1212</v>
      </c>
      <c r="J304" s="290" t="str">
        <f aca="false">A304&amp;B304</f>
        <v>GoldYamamoto Precision Metals</v>
      </c>
      <c r="K304" s="290" t="str">
        <f aca="false">A304&amp;B304</f>
        <v>GoldYamamoto Precision Metals</v>
      </c>
    </row>
    <row r="305" customFormat="false" ht="12.75" hidden="false" customHeight="false" outlineLevel="0" collapsed="false">
      <c r="A305" s="289" t="s">
        <v>146</v>
      </c>
      <c r="B305" s="289" t="s">
        <v>1216</v>
      </c>
      <c r="C305" s="289" t="s">
        <v>230</v>
      </c>
      <c r="D305" s="289" t="s">
        <v>626</v>
      </c>
      <c r="E305" s="289" t="s">
        <v>808</v>
      </c>
      <c r="F305" s="289" t="s">
        <v>559</v>
      </c>
      <c r="G305" s="289"/>
      <c r="H305" s="289" t="s">
        <v>809</v>
      </c>
      <c r="I305" s="289" t="s">
        <v>713</v>
      </c>
      <c r="J305" s="290" t="str">
        <f aca="false">A305&amp;B305</f>
        <v>GoldYantai NUS Safina tech environmental Refinery Co. Ltd.</v>
      </c>
      <c r="K305" s="290" t="str">
        <f aca="false">A305&amp;B305</f>
        <v>GoldYantai NUS Safina tech environmental Refinery Co. Ltd.</v>
      </c>
    </row>
    <row r="306" customFormat="false" ht="12.75" hidden="false" customHeight="false" outlineLevel="0" collapsed="false">
      <c r="A306" s="289" t="s">
        <v>146</v>
      </c>
      <c r="B306" s="289" t="s">
        <v>370</v>
      </c>
      <c r="C306" s="289" t="s">
        <v>370</v>
      </c>
      <c r="D306" s="289" t="s">
        <v>588</v>
      </c>
      <c r="E306" s="289" t="s">
        <v>1217</v>
      </c>
      <c r="F306" s="289" t="s">
        <v>559</v>
      </c>
      <c r="G306" s="289"/>
      <c r="H306" s="289" t="s">
        <v>1218</v>
      </c>
      <c r="I306" s="289" t="s">
        <v>1131</v>
      </c>
      <c r="J306" s="290" t="str">
        <f aca="false">A306&amp;B306</f>
        <v>GoldYokohama Metal Co., Ltd.</v>
      </c>
      <c r="K306" s="290" t="str">
        <f aca="false">A306&amp;B306</f>
        <v>GoldYokohama Metal Co., Ltd.</v>
      </c>
    </row>
    <row r="307" customFormat="false" ht="12.75" hidden="false" customHeight="false" outlineLevel="0" collapsed="false">
      <c r="A307" s="289" t="s">
        <v>146</v>
      </c>
      <c r="B307" s="289" t="s">
        <v>371</v>
      </c>
      <c r="C307" s="289" t="s">
        <v>371</v>
      </c>
      <c r="D307" s="289" t="s">
        <v>626</v>
      </c>
      <c r="E307" s="289" t="s">
        <v>699</v>
      </c>
      <c r="F307" s="289" t="s">
        <v>559</v>
      </c>
      <c r="G307" s="289"/>
      <c r="H307" s="289" t="s">
        <v>700</v>
      </c>
      <c r="I307" s="289" t="s">
        <v>701</v>
      </c>
      <c r="J307" s="290" t="str">
        <f aca="false">A307&amp;B307</f>
        <v>GoldYunnan Copper Industry Co., Ltd.</v>
      </c>
      <c r="K307" s="290" t="str">
        <f aca="false">A307&amp;B307</f>
        <v>GoldYunnan Copper Industry Co., Ltd.</v>
      </c>
    </row>
    <row r="308" customFormat="false" ht="12.75" hidden="false" customHeight="false" outlineLevel="0" collapsed="false">
      <c r="A308" s="289" t="s">
        <v>146</v>
      </c>
      <c r="B308" s="289" t="s">
        <v>1219</v>
      </c>
      <c r="C308" s="289" t="s">
        <v>339</v>
      </c>
      <c r="D308" s="289" t="s">
        <v>626</v>
      </c>
      <c r="E308" s="289" t="s">
        <v>1122</v>
      </c>
      <c r="F308" s="289" t="s">
        <v>559</v>
      </c>
      <c r="G308" s="289"/>
      <c r="H308" s="289" t="s">
        <v>809</v>
      </c>
      <c r="I308" s="289" t="s">
        <v>713</v>
      </c>
      <c r="J308" s="290" t="str">
        <f aca="false">A308&amp;B308</f>
        <v>GoldZhao Jin Mining Industry Co Ltd</v>
      </c>
      <c r="K308" s="290" t="str">
        <f aca="false">A308&amp;B308</f>
        <v>GoldZhao Jin Mining Industry Co Ltd</v>
      </c>
    </row>
    <row r="309" customFormat="false" ht="12.75" hidden="false" customHeight="false" outlineLevel="0" collapsed="false">
      <c r="A309" s="289" t="s">
        <v>146</v>
      </c>
      <c r="B309" s="289" t="s">
        <v>1220</v>
      </c>
      <c r="C309" s="289" t="s">
        <v>339</v>
      </c>
      <c r="D309" s="289" t="s">
        <v>626</v>
      </c>
      <c r="E309" s="289" t="s">
        <v>1122</v>
      </c>
      <c r="F309" s="289" t="s">
        <v>559</v>
      </c>
      <c r="G309" s="289"/>
      <c r="H309" s="289" t="s">
        <v>809</v>
      </c>
      <c r="I309" s="289" t="s">
        <v>713</v>
      </c>
      <c r="J309" s="290" t="str">
        <f aca="false">A309&amp;B309</f>
        <v>GoldZhao Yuan Gold Mine</v>
      </c>
      <c r="K309" s="290" t="str">
        <f aca="false">A309&amp;B309</f>
        <v>GoldZhao Yuan Gold Mine</v>
      </c>
    </row>
    <row r="310" customFormat="false" ht="12.75" hidden="false" customHeight="false" outlineLevel="0" collapsed="false">
      <c r="A310" s="289" t="s">
        <v>146</v>
      </c>
      <c r="B310" s="289" t="s">
        <v>1221</v>
      </c>
      <c r="C310" s="289" t="s">
        <v>339</v>
      </c>
      <c r="D310" s="289" t="s">
        <v>626</v>
      </c>
      <c r="E310" s="289" t="s">
        <v>1122</v>
      </c>
      <c r="F310" s="289" t="s">
        <v>559</v>
      </c>
      <c r="G310" s="289"/>
      <c r="H310" s="289" t="s">
        <v>809</v>
      </c>
      <c r="I310" s="289" t="s">
        <v>713</v>
      </c>
      <c r="J310" s="290" t="str">
        <f aca="false">A310&amp;B310</f>
        <v>GoldZhao Yuan Gold Smelter of ZhongJin</v>
      </c>
      <c r="K310" s="290" t="str">
        <f aca="false">A310&amp;B310</f>
        <v>GoldZhao Yuan Gold Smelter of ZhongJin</v>
      </c>
    </row>
    <row r="311" customFormat="false" ht="12.75" hidden="false" customHeight="false" outlineLevel="0" collapsed="false">
      <c r="A311" s="289" t="s">
        <v>146</v>
      </c>
      <c r="B311" s="289" t="s">
        <v>1222</v>
      </c>
      <c r="C311" s="289" t="s">
        <v>339</v>
      </c>
      <c r="D311" s="289" t="s">
        <v>626</v>
      </c>
      <c r="E311" s="289" t="s">
        <v>1122</v>
      </c>
      <c r="F311" s="289" t="s">
        <v>559</v>
      </c>
      <c r="G311" s="289"/>
      <c r="H311" s="289" t="s">
        <v>809</v>
      </c>
      <c r="I311" s="289" t="s">
        <v>713</v>
      </c>
      <c r="J311" s="290" t="str">
        <f aca="false">A311&amp;B311</f>
        <v>GoldZhao Yuan Jin Kuang</v>
      </c>
      <c r="K311" s="290" t="str">
        <f aca="false">A311&amp;B311</f>
        <v>GoldZhao Yuan Jin Kuang</v>
      </c>
    </row>
    <row r="312" customFormat="false" ht="12.75" hidden="false" customHeight="false" outlineLevel="0" collapsed="false">
      <c r="A312" s="289" t="s">
        <v>146</v>
      </c>
      <c r="B312" s="289" t="s">
        <v>1223</v>
      </c>
      <c r="C312" s="289" t="s">
        <v>339</v>
      </c>
      <c r="D312" s="289" t="s">
        <v>626</v>
      </c>
      <c r="E312" s="289" t="s">
        <v>1122</v>
      </c>
      <c r="F312" s="289" t="s">
        <v>559</v>
      </c>
      <c r="G312" s="289"/>
      <c r="H312" s="289" t="s">
        <v>809</v>
      </c>
      <c r="I312" s="289" t="s">
        <v>713</v>
      </c>
      <c r="J312" s="290" t="str">
        <f aca="false">A312&amp;B312</f>
        <v>GoldZhaojin Mining Industry Co., Ltd.</v>
      </c>
      <c r="K312" s="290" t="str">
        <f aca="false">A312&amp;B312</f>
        <v>GoldZhaojin Mining Industry Co., Ltd.</v>
      </c>
    </row>
    <row r="313" customFormat="false" ht="12.75" hidden="false" customHeight="false" outlineLevel="0" collapsed="false">
      <c r="A313" s="289" t="s">
        <v>146</v>
      </c>
      <c r="B313" s="289" t="s">
        <v>1224</v>
      </c>
      <c r="C313" s="289" t="s">
        <v>339</v>
      </c>
      <c r="D313" s="289" t="s">
        <v>626</v>
      </c>
      <c r="E313" s="289" t="s">
        <v>1122</v>
      </c>
      <c r="F313" s="289" t="s">
        <v>559</v>
      </c>
      <c r="G313" s="289"/>
      <c r="H313" s="289" t="s">
        <v>809</v>
      </c>
      <c r="I313" s="283" t="s">
        <v>713</v>
      </c>
      <c r="J313" s="290" t="str">
        <f aca="false">A313&amp;B313</f>
        <v>Goldzhaojinjinyinyelian</v>
      </c>
      <c r="K313" s="290" t="str">
        <f aca="false">A313&amp;B313</f>
        <v>Goldzhaojinjinyinyelian</v>
      </c>
    </row>
    <row r="314" customFormat="false" ht="12.75" hidden="false" customHeight="false" outlineLevel="0" collapsed="false">
      <c r="A314" s="289" t="s">
        <v>146</v>
      </c>
      <c r="B314" s="289" t="s">
        <v>1225</v>
      </c>
      <c r="C314" s="289" t="s">
        <v>339</v>
      </c>
      <c r="D314" s="289" t="s">
        <v>626</v>
      </c>
      <c r="E314" s="289" t="s">
        <v>1122</v>
      </c>
      <c r="F314" s="289" t="s">
        <v>559</v>
      </c>
      <c r="G314" s="289"/>
      <c r="H314" s="289" t="s">
        <v>809</v>
      </c>
      <c r="I314" s="283" t="s">
        <v>713</v>
      </c>
      <c r="J314" s="290" t="str">
        <f aca="false">A314&amp;B314</f>
        <v>GoldZhaoyuan Gold Group</v>
      </c>
      <c r="K314" s="290" t="str">
        <f aca="false">A314&amp;B314</f>
        <v>GoldZhaoyuan Gold Group</v>
      </c>
    </row>
    <row r="315" customFormat="false" ht="12.75" hidden="false" customHeight="false" outlineLevel="0" collapsed="false">
      <c r="A315" s="289" t="s">
        <v>146</v>
      </c>
      <c r="B315" s="289" t="s">
        <v>1226</v>
      </c>
      <c r="C315" s="289" t="s">
        <v>372</v>
      </c>
      <c r="D315" s="289" t="s">
        <v>626</v>
      </c>
      <c r="E315" s="289" t="s">
        <v>707</v>
      </c>
      <c r="F315" s="289" t="s">
        <v>559</v>
      </c>
      <c r="G315" s="289"/>
      <c r="H315" s="289" t="s">
        <v>708</v>
      </c>
      <c r="I315" s="289" t="s">
        <v>709</v>
      </c>
      <c r="J315" s="290" t="str">
        <f aca="false">A315&amp;B315</f>
        <v>GoldZhongjin Gold Corporation Limited</v>
      </c>
      <c r="K315" s="290" t="str">
        <f aca="false">A315&amp;B315</f>
        <v>GoldZhongjin Gold Corporation Limited</v>
      </c>
    </row>
    <row r="316" customFormat="false" ht="12.75" hidden="false" customHeight="false" outlineLevel="0" collapsed="false">
      <c r="A316" s="289" t="s">
        <v>146</v>
      </c>
      <c r="B316" s="289" t="s">
        <v>372</v>
      </c>
      <c r="C316" s="289" t="s">
        <v>372</v>
      </c>
      <c r="D316" s="289" t="s">
        <v>626</v>
      </c>
      <c r="E316" s="289" t="s">
        <v>707</v>
      </c>
      <c r="F316" s="289" t="s">
        <v>559</v>
      </c>
      <c r="G316" s="289"/>
      <c r="H316" s="289" t="s">
        <v>708</v>
      </c>
      <c r="I316" s="289" t="s">
        <v>709</v>
      </c>
      <c r="J316" s="290" t="str">
        <f aca="false">A316&amp;B316</f>
        <v>GoldZhongyuan Gold Smelter of Zhongjin Gold Corporation</v>
      </c>
      <c r="K316" s="290" t="str">
        <f aca="false">A316&amp;B316</f>
        <v>GoldZhongyuan Gold Smelter of Zhongjin Gold Corporation</v>
      </c>
    </row>
    <row r="317" customFormat="false" ht="12.75" hidden="false" customHeight="false" outlineLevel="0" collapsed="false">
      <c r="A317" s="289" t="s">
        <v>146</v>
      </c>
      <c r="B317" s="289" t="s">
        <v>1227</v>
      </c>
      <c r="C317" s="289" t="s">
        <v>227</v>
      </c>
      <c r="D317" s="289" t="s">
        <v>626</v>
      </c>
      <c r="E317" s="289" t="s">
        <v>783</v>
      </c>
      <c r="F317" s="289" t="s">
        <v>559</v>
      </c>
      <c r="G317" s="289"/>
      <c r="H317" s="289" t="s">
        <v>784</v>
      </c>
      <c r="I317" s="289" t="s">
        <v>785</v>
      </c>
      <c r="J317" s="290" t="str">
        <f aca="false">A317&amp;B317</f>
        <v>GoldZijin Kuang Ye Refinery</v>
      </c>
      <c r="K317" s="290" t="str">
        <f aca="false">A317&amp;B317</f>
        <v>GoldZijin Kuang Ye Refinery</v>
      </c>
    </row>
    <row r="318" customFormat="false" ht="12.75" hidden="false" customHeight="false" outlineLevel="0" collapsed="false">
      <c r="A318" s="289" t="s">
        <v>146</v>
      </c>
      <c r="B318" s="289" t="s">
        <v>1228</v>
      </c>
      <c r="C318" s="289" t="s">
        <v>227</v>
      </c>
      <c r="D318" s="289" t="s">
        <v>626</v>
      </c>
      <c r="E318" s="289" t="s">
        <v>783</v>
      </c>
      <c r="F318" s="289" t="s">
        <v>559</v>
      </c>
      <c r="G318" s="289"/>
      <c r="H318" s="289" t="s">
        <v>784</v>
      </c>
      <c r="I318" s="289" t="s">
        <v>785</v>
      </c>
      <c r="J318" s="290" t="str">
        <f aca="false">A318&amp;B318</f>
        <v>GoldZijin Mining Industry Corporation</v>
      </c>
      <c r="K318" s="290" t="str">
        <f aca="false">A318&amp;B318</f>
        <v>GoldZijin Mining Industry Corporation</v>
      </c>
    </row>
    <row r="319" customFormat="false" ht="12.75" hidden="false" customHeight="false" outlineLevel="0" collapsed="false">
      <c r="A319" s="289" t="s">
        <v>146</v>
      </c>
      <c r="B319" s="289" t="s">
        <v>1229</v>
      </c>
      <c r="C319" s="289"/>
      <c r="D319" s="289"/>
      <c r="E319" s="289"/>
      <c r="F319" s="289"/>
      <c r="G319" s="289"/>
      <c r="H319" s="289"/>
      <c r="I319" s="289"/>
      <c r="J319" s="290" t="str">
        <f aca="false">A319&amp;B319</f>
        <v>GoldSmelter not listed</v>
      </c>
      <c r="K319" s="290" t="str">
        <f aca="false">A319&amp;B319</f>
        <v>GoldSmelter not listed</v>
      </c>
    </row>
    <row r="320" customFormat="false" ht="12.75" hidden="false" customHeight="false" outlineLevel="0" collapsed="false">
      <c r="A320" s="289" t="s">
        <v>146</v>
      </c>
      <c r="B320" s="289" t="s">
        <v>150</v>
      </c>
      <c r="C320" s="289" t="s">
        <v>127</v>
      </c>
      <c r="D320" s="289" t="s">
        <v>127</v>
      </c>
      <c r="E320" s="289"/>
      <c r="F320" s="289"/>
      <c r="G320" s="289"/>
      <c r="H320" s="289"/>
      <c r="I320" s="289"/>
      <c r="J320" s="290" t="str">
        <f aca="false">A320&amp;B320</f>
        <v>GoldSmelter not yet identified</v>
      </c>
      <c r="K320" s="290" t="str">
        <f aca="false">A320&amp;B320</f>
        <v>GoldSmelter not yet identified</v>
      </c>
    </row>
    <row r="321" customFormat="false" ht="12.75" hidden="false" customHeight="false" outlineLevel="0" collapsed="false">
      <c r="A321" s="289" t="s">
        <v>143</v>
      </c>
      <c r="B321" s="289" t="s">
        <v>373</v>
      </c>
      <c r="C321" s="289" t="s">
        <v>373</v>
      </c>
      <c r="D321" s="289" t="s">
        <v>1230</v>
      </c>
      <c r="E321" s="289" t="s">
        <v>1231</v>
      </c>
      <c r="F321" s="289" t="s">
        <v>559</v>
      </c>
      <c r="G321" s="289"/>
      <c r="H321" s="289" t="s">
        <v>1232</v>
      </c>
      <c r="I321" s="289" t="s">
        <v>1232</v>
      </c>
      <c r="J321" s="290" t="str">
        <f aca="false">A321&amp;B321</f>
        <v>Tantalum5D Production OU</v>
      </c>
      <c r="K321" s="290" t="str">
        <f aca="false">A321&amp;B321</f>
        <v>Tantalum5D Production OU</v>
      </c>
    </row>
    <row r="322" customFormat="false" ht="12.75" hidden="false" customHeight="false" outlineLevel="0" collapsed="false">
      <c r="A322" s="289" t="s">
        <v>143</v>
      </c>
      <c r="B322" s="289" t="s">
        <v>1233</v>
      </c>
      <c r="C322" s="289" t="s">
        <v>373</v>
      </c>
      <c r="D322" s="289" t="s">
        <v>1230</v>
      </c>
      <c r="E322" s="289" t="s">
        <v>1231</v>
      </c>
      <c r="F322" s="289" t="s">
        <v>559</v>
      </c>
      <c r="G322" s="289"/>
      <c r="H322" s="289" t="s">
        <v>1232</v>
      </c>
      <c r="I322" s="289" t="s">
        <v>1232</v>
      </c>
      <c r="J322" s="290" t="str">
        <f aca="false">A322&amp;B322</f>
        <v>Tantalum5D Production OÜ</v>
      </c>
      <c r="K322" s="290" t="str">
        <f aca="false">A322&amp;B322</f>
        <v>Tantalum5D Production OÜ</v>
      </c>
    </row>
    <row r="323" customFormat="false" ht="12.75" hidden="false" customHeight="false" outlineLevel="0" collapsed="false">
      <c r="A323" s="289" t="s">
        <v>143</v>
      </c>
      <c r="B323" s="289" t="s">
        <v>375</v>
      </c>
      <c r="C323" s="289" t="s">
        <v>375</v>
      </c>
      <c r="D323" s="289" t="s">
        <v>620</v>
      </c>
      <c r="E323" s="289" t="s">
        <v>1234</v>
      </c>
      <c r="F323" s="289" t="s">
        <v>559</v>
      </c>
      <c r="G323" s="289"/>
      <c r="H323" s="289" t="s">
        <v>1235</v>
      </c>
      <c r="I323" s="289" t="s">
        <v>623</v>
      </c>
      <c r="J323" s="290" t="str">
        <f aca="false">A323&amp;B323</f>
        <v>TantalumAMG Brasil</v>
      </c>
      <c r="K323" s="290" t="str">
        <f aca="false">A323&amp;B323</f>
        <v>TantalumAMG Brasil</v>
      </c>
    </row>
    <row r="324" customFormat="false" ht="12.75" hidden="false" customHeight="false" outlineLevel="0" collapsed="false">
      <c r="A324" s="289" t="s">
        <v>143</v>
      </c>
      <c r="B324" s="289" t="s">
        <v>376</v>
      </c>
      <c r="C324" s="289" t="s">
        <v>376</v>
      </c>
      <c r="D324" s="289" t="s">
        <v>626</v>
      </c>
      <c r="E324" s="289" t="s">
        <v>1236</v>
      </c>
      <c r="F324" s="289" t="s">
        <v>559</v>
      </c>
      <c r="G324" s="289"/>
      <c r="H324" s="289" t="s">
        <v>1237</v>
      </c>
      <c r="I324" s="289" t="s">
        <v>832</v>
      </c>
      <c r="J324" s="290" t="str">
        <f aca="false">A324&amp;B324</f>
        <v>TantalumChangsha South Tantalum Niobium Co., Ltd.</v>
      </c>
      <c r="K324" s="290" t="str">
        <f aca="false">A324&amp;B324</f>
        <v>TantalumChangsha South Tantalum Niobium Co., Ltd.</v>
      </c>
    </row>
    <row r="325" customFormat="false" ht="12.75" hidden="false" customHeight="false" outlineLevel="0" collapsed="false">
      <c r="A325" s="289" t="s">
        <v>143</v>
      </c>
      <c r="B325" s="289" t="s">
        <v>1238</v>
      </c>
      <c r="C325" s="289" t="s">
        <v>376</v>
      </c>
      <c r="D325" s="289" t="s">
        <v>626</v>
      </c>
      <c r="E325" s="289" t="s">
        <v>1236</v>
      </c>
      <c r="F325" s="289" t="s">
        <v>559</v>
      </c>
      <c r="G325" s="289"/>
      <c r="H325" s="289" t="s">
        <v>1237</v>
      </c>
      <c r="I325" s="289" t="s">
        <v>832</v>
      </c>
      <c r="J325" s="290" t="str">
        <f aca="false">A325&amp;B325</f>
        <v>TantalumChangsha Southern</v>
      </c>
      <c r="K325" s="290" t="str">
        <f aca="false">A325&amp;B325</f>
        <v>TantalumChangsha Southern</v>
      </c>
    </row>
    <row r="326" customFormat="false" ht="12.75" hidden="false" customHeight="false" outlineLevel="0" collapsed="false">
      <c r="A326" s="289" t="s">
        <v>143</v>
      </c>
      <c r="B326" s="289" t="s">
        <v>1239</v>
      </c>
      <c r="C326" s="289" t="s">
        <v>1239</v>
      </c>
      <c r="D326" s="289" t="s">
        <v>567</v>
      </c>
      <c r="E326" s="289" t="s">
        <v>1240</v>
      </c>
      <c r="F326" s="289" t="s">
        <v>559</v>
      </c>
      <c r="G326" s="289"/>
      <c r="H326" s="289" t="s">
        <v>1241</v>
      </c>
      <c r="I326" s="289" t="s">
        <v>962</v>
      </c>
      <c r="J326" s="290" t="str">
        <f aca="false">A326&amp;B326</f>
        <v>TantalumD Block Metals, LLC</v>
      </c>
      <c r="K326" s="290" t="str">
        <f aca="false">A326&amp;B326</f>
        <v>TantalumD Block Metals, LLC</v>
      </c>
    </row>
    <row r="327" customFormat="false" ht="12.75" hidden="false" customHeight="false" outlineLevel="0" collapsed="false">
      <c r="A327" s="289" t="s">
        <v>143</v>
      </c>
      <c r="B327" s="289" t="s">
        <v>1242</v>
      </c>
      <c r="C327" s="289" t="s">
        <v>378</v>
      </c>
      <c r="D327" s="289" t="s">
        <v>626</v>
      </c>
      <c r="E327" s="289" t="s">
        <v>1243</v>
      </c>
      <c r="F327" s="289" t="s">
        <v>559</v>
      </c>
      <c r="G327" s="289"/>
      <c r="H327" s="289" t="s">
        <v>1244</v>
      </c>
      <c r="I327" s="289" t="s">
        <v>806</v>
      </c>
      <c r="J327" s="290" t="str">
        <f aca="false">A327&amp;B327</f>
        <v>TantalumF &amp; X</v>
      </c>
      <c r="K327" s="290" t="str">
        <f aca="false">A327&amp;B327</f>
        <v>TantalumF &amp; X</v>
      </c>
    </row>
    <row r="328" customFormat="false" ht="12.75" hidden="false" customHeight="false" outlineLevel="0" collapsed="false">
      <c r="A328" s="289" t="s">
        <v>143</v>
      </c>
      <c r="B328" s="289" t="s">
        <v>378</v>
      </c>
      <c r="C328" s="289" t="s">
        <v>378</v>
      </c>
      <c r="D328" s="289" t="s">
        <v>626</v>
      </c>
      <c r="E328" s="289" t="s">
        <v>1243</v>
      </c>
      <c r="F328" s="289" t="s">
        <v>559</v>
      </c>
      <c r="G328" s="289"/>
      <c r="H328" s="289" t="s">
        <v>1244</v>
      </c>
      <c r="I328" s="289" t="s">
        <v>806</v>
      </c>
      <c r="J328" s="290" t="str">
        <f aca="false">A328&amp;B328</f>
        <v>TantalumF&amp;X Electro-Materials Ltd.</v>
      </c>
      <c r="K328" s="290" t="str">
        <f aca="false">A328&amp;B328</f>
        <v>TantalumF&amp;X Electro-Materials Ltd.</v>
      </c>
    </row>
    <row r="329" customFormat="false" ht="12.75" hidden="false" customHeight="false" outlineLevel="0" collapsed="false">
      <c r="A329" s="289" t="s">
        <v>143</v>
      </c>
      <c r="B329" s="289" t="s">
        <v>379</v>
      </c>
      <c r="C329" s="289" t="s">
        <v>379</v>
      </c>
      <c r="D329" s="289" t="s">
        <v>626</v>
      </c>
      <c r="E329" s="289" t="s">
        <v>1245</v>
      </c>
      <c r="F329" s="289" t="s">
        <v>559</v>
      </c>
      <c r="G329" s="289"/>
      <c r="H329" s="289" t="s">
        <v>1246</v>
      </c>
      <c r="I329" s="289" t="s">
        <v>832</v>
      </c>
      <c r="J329" s="290" t="str">
        <f aca="false">A329&amp;B329</f>
        <v>TantalumFIR Metals &amp; Resource Ltd.</v>
      </c>
      <c r="K329" s="290" t="str">
        <f aca="false">A329&amp;B329</f>
        <v>TantalumFIR Metals &amp; Resource Ltd.</v>
      </c>
    </row>
    <row r="330" customFormat="false" ht="12.75" hidden="false" customHeight="false" outlineLevel="0" collapsed="false">
      <c r="A330" s="289" t="s">
        <v>143</v>
      </c>
      <c r="B330" s="289" t="s">
        <v>380</v>
      </c>
      <c r="C330" s="289" t="s">
        <v>380</v>
      </c>
      <c r="D330" s="289" t="s">
        <v>588</v>
      </c>
      <c r="E330" s="289" t="s">
        <v>1247</v>
      </c>
      <c r="F330" s="289" t="s">
        <v>559</v>
      </c>
      <c r="G330" s="289"/>
      <c r="H330" s="289" t="s">
        <v>1248</v>
      </c>
      <c r="I330" s="289" t="s">
        <v>646</v>
      </c>
      <c r="J330" s="290" t="str">
        <f aca="false">A330&amp;B330</f>
        <v>TantalumGlobal Advanced Metals Aizu</v>
      </c>
      <c r="K330" s="290" t="str">
        <f aca="false">A330&amp;B330</f>
        <v>TantalumGlobal Advanced Metals Aizu</v>
      </c>
    </row>
    <row r="331" customFormat="false" ht="12.75" hidden="false" customHeight="false" outlineLevel="0" collapsed="false">
      <c r="A331" s="289" t="s">
        <v>143</v>
      </c>
      <c r="B331" s="289" t="s">
        <v>1249</v>
      </c>
      <c r="C331" s="289" t="s">
        <v>1249</v>
      </c>
      <c r="D331" s="289" t="s">
        <v>567</v>
      </c>
      <c r="E331" s="289" t="s">
        <v>1250</v>
      </c>
      <c r="F331" s="289" t="s">
        <v>559</v>
      </c>
      <c r="G331" s="289"/>
      <c r="H331" s="289" t="s">
        <v>1251</v>
      </c>
      <c r="I331" s="289" t="s">
        <v>570</v>
      </c>
      <c r="J331" s="290" t="str">
        <f aca="false">A331&amp;B331</f>
        <v>TantalumGlobal Advanced Metals Boyertown</v>
      </c>
      <c r="K331" s="290" t="str">
        <f aca="false">A331&amp;B331</f>
        <v>TantalumGlobal Advanced Metals Boyertown</v>
      </c>
    </row>
    <row r="332" customFormat="false" ht="12.75" hidden="false" customHeight="false" outlineLevel="0" collapsed="false">
      <c r="A332" s="289" t="s">
        <v>143</v>
      </c>
      <c r="B332" s="289" t="s">
        <v>1252</v>
      </c>
      <c r="C332" s="289" t="s">
        <v>405</v>
      </c>
      <c r="D332" s="289" t="s">
        <v>626</v>
      </c>
      <c r="E332" s="289" t="s">
        <v>1253</v>
      </c>
      <c r="F332" s="289" t="s">
        <v>559</v>
      </c>
      <c r="G332" s="289"/>
      <c r="H332" s="289" t="s">
        <v>1254</v>
      </c>
      <c r="I332" s="289" t="s">
        <v>806</v>
      </c>
      <c r="J332" s="290" t="str">
        <f aca="false">A332&amp;B332</f>
        <v>TantalumGuangdong Zhiyuan New Material Co., Ltd.</v>
      </c>
      <c r="K332" s="290" t="str">
        <f aca="false">A332&amp;B332</f>
        <v>TantalumGuangdong Zhiyuan New Material Co., Ltd.</v>
      </c>
    </row>
    <row r="333" customFormat="false" ht="12.75" hidden="false" customHeight="false" outlineLevel="0" collapsed="false">
      <c r="A333" s="289" t="s">
        <v>143</v>
      </c>
      <c r="B333" s="289" t="s">
        <v>1255</v>
      </c>
      <c r="C333" s="289" t="s">
        <v>399</v>
      </c>
      <c r="D333" s="289" t="s">
        <v>1195</v>
      </c>
      <c r="E333" s="289" t="s">
        <v>1256</v>
      </c>
      <c r="F333" s="289" t="s">
        <v>559</v>
      </c>
      <c r="G333" s="289"/>
      <c r="H333" s="289" t="s">
        <v>1257</v>
      </c>
      <c r="I333" s="289" t="s">
        <v>1258</v>
      </c>
      <c r="J333" s="290" t="str">
        <f aca="false">A333&amp;B333</f>
        <v>TantalumH.C. Starck Co., Ltd.</v>
      </c>
      <c r="K333" s="290" t="str">
        <f aca="false">A333&amp;B333</f>
        <v>TantalumH.C. Starck Co., Ltd.</v>
      </c>
    </row>
    <row r="334" customFormat="false" ht="12.75" hidden="false" customHeight="false" outlineLevel="0" collapsed="false">
      <c r="A334" s="289" t="s">
        <v>143</v>
      </c>
      <c r="B334" s="289" t="s">
        <v>1259</v>
      </c>
      <c r="C334" s="289" t="s">
        <v>1260</v>
      </c>
      <c r="D334" s="289" t="s">
        <v>567</v>
      </c>
      <c r="E334" s="289" t="s">
        <v>1261</v>
      </c>
      <c r="F334" s="289" t="s">
        <v>559</v>
      </c>
      <c r="G334" s="289"/>
      <c r="H334" s="289" t="s">
        <v>1262</v>
      </c>
      <c r="I334" s="289" t="s">
        <v>980</v>
      </c>
      <c r="J334" s="290" t="str">
        <f aca="false">A334&amp;B334</f>
        <v>TantalumH.C. Starck Inc.</v>
      </c>
      <c r="K334" s="290" t="str">
        <f aca="false">A334&amp;B334</f>
        <v>TantalumH.C. Starck Inc.</v>
      </c>
    </row>
    <row r="335" customFormat="false" ht="12.75" hidden="false" customHeight="false" outlineLevel="0" collapsed="false">
      <c r="A335" s="289" t="s">
        <v>143</v>
      </c>
      <c r="B335" s="289" t="s">
        <v>1263</v>
      </c>
      <c r="C335" s="289" t="s">
        <v>401</v>
      </c>
      <c r="D335" s="289" t="s">
        <v>588</v>
      </c>
      <c r="E335" s="289" t="s">
        <v>1264</v>
      </c>
      <c r="F335" s="289" t="s">
        <v>559</v>
      </c>
      <c r="G335" s="289"/>
      <c r="H335" s="289" t="s">
        <v>1265</v>
      </c>
      <c r="I335" s="289" t="s">
        <v>1266</v>
      </c>
      <c r="J335" s="290" t="str">
        <f aca="false">A335&amp;B335</f>
        <v>TantalumH.C. Starck Ltd.</v>
      </c>
      <c r="K335" s="290" t="str">
        <f aca="false">A335&amp;B335</f>
        <v>TantalumH.C. Starck Ltd.</v>
      </c>
    </row>
    <row r="336" customFormat="false" ht="12.75" hidden="false" customHeight="false" outlineLevel="0" collapsed="false">
      <c r="A336" s="289" t="s">
        <v>143</v>
      </c>
      <c r="B336" s="289" t="s">
        <v>1267</v>
      </c>
      <c r="C336" s="289" t="s">
        <v>402</v>
      </c>
      <c r="D336" s="289" t="s">
        <v>579</v>
      </c>
      <c r="E336" s="289" t="s">
        <v>1268</v>
      </c>
      <c r="F336" s="289" t="s">
        <v>559</v>
      </c>
      <c r="G336" s="289"/>
      <c r="H336" s="289" t="s">
        <v>1269</v>
      </c>
      <c r="I336" s="289" t="s">
        <v>582</v>
      </c>
      <c r="J336" s="290" t="str">
        <f aca="false">A336&amp;B336</f>
        <v>TantalumH.C. Starck Smelting GmbH &amp; Co. KG</v>
      </c>
      <c r="K336" s="290" t="str">
        <f aca="false">A336&amp;B336</f>
        <v>TantalumH.C. Starck Smelting GmbH &amp; Co. KG</v>
      </c>
    </row>
    <row r="337" customFormat="false" ht="12.75" hidden="false" customHeight="false" outlineLevel="0" collapsed="false">
      <c r="A337" s="289" t="s">
        <v>143</v>
      </c>
      <c r="B337" s="289" t="s">
        <v>1270</v>
      </c>
      <c r="C337" s="289" t="s">
        <v>400</v>
      </c>
      <c r="D337" s="289" t="s">
        <v>579</v>
      </c>
      <c r="E337" s="289" t="s">
        <v>1271</v>
      </c>
      <c r="F337" s="289" t="s">
        <v>559</v>
      </c>
      <c r="G337" s="289"/>
      <c r="H337" s="289" t="s">
        <v>1272</v>
      </c>
      <c r="I337" s="289" t="s">
        <v>1273</v>
      </c>
      <c r="J337" s="290" t="str">
        <f aca="false">A337&amp;B337</f>
        <v>TantalumH.C. Starck Tantalum and Niobium GmbH</v>
      </c>
      <c r="K337" s="290" t="str">
        <f aca="false">A337&amp;B337</f>
        <v>TantalumH.C. Starck Tantalum and Niobium GmbH</v>
      </c>
    </row>
    <row r="338" customFormat="false" ht="12.75" hidden="false" customHeight="false" outlineLevel="0" collapsed="false">
      <c r="A338" s="289" t="s">
        <v>143</v>
      </c>
      <c r="B338" s="289" t="s">
        <v>382</v>
      </c>
      <c r="C338" s="289" t="s">
        <v>382</v>
      </c>
      <c r="D338" s="289" t="s">
        <v>626</v>
      </c>
      <c r="E338" s="289" t="s">
        <v>1274</v>
      </c>
      <c r="F338" s="289" t="s">
        <v>559</v>
      </c>
      <c r="G338" s="289"/>
      <c r="H338" s="289" t="s">
        <v>1275</v>
      </c>
      <c r="I338" s="289" t="s">
        <v>832</v>
      </c>
      <c r="J338" s="290" t="str">
        <f aca="false">A338&amp;B338</f>
        <v>TantalumHengyang King Xing Lifeng New Materials Co., Ltd.</v>
      </c>
      <c r="K338" s="290" t="str">
        <f aca="false">A338&amp;B338</f>
        <v>TantalumHengyang King Xing Lifeng New Materials Co., Ltd.</v>
      </c>
    </row>
    <row r="339" customFormat="false" ht="12.75" hidden="false" customHeight="false" outlineLevel="0" collapsed="false">
      <c r="A339" s="289" t="s">
        <v>143</v>
      </c>
      <c r="B339" s="289" t="s">
        <v>383</v>
      </c>
      <c r="C339" s="289" t="s">
        <v>383</v>
      </c>
      <c r="D339" s="289" t="s">
        <v>626</v>
      </c>
      <c r="E339" s="289" t="s">
        <v>1276</v>
      </c>
      <c r="F339" s="289" t="s">
        <v>559</v>
      </c>
      <c r="G339" s="289"/>
      <c r="H339" s="289" t="s">
        <v>1277</v>
      </c>
      <c r="I339" s="289" t="s">
        <v>863</v>
      </c>
      <c r="J339" s="290" t="str">
        <f aca="false">A339&amp;B339</f>
        <v>TantalumJiangxi Dinghai Tantalum &amp; Niobium Co., Ltd.</v>
      </c>
      <c r="K339" s="290" t="str">
        <f aca="false">A339&amp;B339</f>
        <v>TantalumJiangxi Dinghai Tantalum &amp; Niobium Co., Ltd.</v>
      </c>
    </row>
    <row r="340" customFormat="false" ht="12.75" hidden="false" customHeight="false" outlineLevel="0" collapsed="false">
      <c r="A340" s="289" t="s">
        <v>143</v>
      </c>
      <c r="B340" s="289" t="s">
        <v>384</v>
      </c>
      <c r="C340" s="289" t="s">
        <v>384</v>
      </c>
      <c r="D340" s="289" t="s">
        <v>626</v>
      </c>
      <c r="E340" s="289" t="s">
        <v>1278</v>
      </c>
      <c r="F340" s="289" t="s">
        <v>559</v>
      </c>
      <c r="G340" s="289"/>
      <c r="H340" s="289" t="s">
        <v>1279</v>
      </c>
      <c r="I340" s="289" t="s">
        <v>863</v>
      </c>
      <c r="J340" s="290" t="str">
        <f aca="false">A340&amp;B340</f>
        <v>TantalumJiangxi Tuohong New Raw Material</v>
      </c>
      <c r="K340" s="290" t="str">
        <f aca="false">A340&amp;B340</f>
        <v>TantalumJiangxi Tuohong New Raw Material</v>
      </c>
    </row>
    <row r="341" customFormat="false" ht="12.75" hidden="false" customHeight="false" outlineLevel="0" collapsed="false">
      <c r="A341" s="289" t="s">
        <v>143</v>
      </c>
      <c r="B341" s="289" t="s">
        <v>385</v>
      </c>
      <c r="C341" s="289" t="s">
        <v>385</v>
      </c>
      <c r="D341" s="289" t="s">
        <v>626</v>
      </c>
      <c r="E341" s="289" t="s">
        <v>1280</v>
      </c>
      <c r="F341" s="289" t="s">
        <v>559</v>
      </c>
      <c r="G341" s="289"/>
      <c r="H341" s="289" t="s">
        <v>1281</v>
      </c>
      <c r="I341" s="289" t="s">
        <v>863</v>
      </c>
      <c r="J341" s="290" t="str">
        <f aca="false">A341&amp;B341</f>
        <v>TantalumJiuJiang JinXin Nonferrous Metals Co., Ltd.</v>
      </c>
      <c r="K341" s="290" t="str">
        <f aca="false">A341&amp;B341</f>
        <v>TantalumJiuJiang JinXin Nonferrous Metals Co., Ltd.</v>
      </c>
    </row>
    <row r="342" customFormat="false" ht="12.75" hidden="false" customHeight="false" outlineLevel="0" collapsed="false">
      <c r="A342" s="289" t="s">
        <v>143</v>
      </c>
      <c r="B342" s="289" t="s">
        <v>1282</v>
      </c>
      <c r="C342" s="289" t="s">
        <v>386</v>
      </c>
      <c r="D342" s="289" t="s">
        <v>626</v>
      </c>
      <c r="E342" s="289" t="s">
        <v>1283</v>
      </c>
      <c r="F342" s="289" t="s">
        <v>559</v>
      </c>
      <c r="G342" s="289"/>
      <c r="H342" s="289" t="s">
        <v>1281</v>
      </c>
      <c r="I342" s="289" t="s">
        <v>863</v>
      </c>
      <c r="J342" s="290" t="str">
        <f aca="false">A342&amp;B342</f>
        <v>TantalumJiujiang Nonferrous Metals Smelting Company Limited</v>
      </c>
      <c r="K342" s="290" t="str">
        <f aca="false">A342&amp;B342</f>
        <v>TantalumJiujiang Nonferrous Metals Smelting Company Limited</v>
      </c>
    </row>
    <row r="343" customFormat="false" ht="12.75" hidden="false" customHeight="false" outlineLevel="0" collapsed="false">
      <c r="A343" s="289" t="s">
        <v>143</v>
      </c>
      <c r="B343" s="289" t="s">
        <v>386</v>
      </c>
      <c r="C343" s="289" t="s">
        <v>386</v>
      </c>
      <c r="D343" s="289" t="s">
        <v>626</v>
      </c>
      <c r="E343" s="289" t="s">
        <v>1283</v>
      </c>
      <c r="F343" s="289" t="s">
        <v>559</v>
      </c>
      <c r="G343" s="289"/>
      <c r="H343" s="289" t="s">
        <v>1281</v>
      </c>
      <c r="I343" s="289" t="s">
        <v>863</v>
      </c>
      <c r="J343" s="290" t="str">
        <f aca="false">A343&amp;B343</f>
        <v>TantalumJiujiang Tanbre Co., Ltd.</v>
      </c>
      <c r="K343" s="290" t="str">
        <f aca="false">A343&amp;B343</f>
        <v>TantalumJiujiang Tanbre Co., Ltd.</v>
      </c>
    </row>
    <row r="344" customFormat="false" ht="12.75" hidden="false" customHeight="false" outlineLevel="0" collapsed="false">
      <c r="A344" s="289" t="s">
        <v>143</v>
      </c>
      <c r="B344" s="289" t="s">
        <v>387</v>
      </c>
      <c r="C344" s="289" t="s">
        <v>387</v>
      </c>
      <c r="D344" s="289" t="s">
        <v>626</v>
      </c>
      <c r="E344" s="289" t="s">
        <v>1284</v>
      </c>
      <c r="F344" s="289" t="s">
        <v>559</v>
      </c>
      <c r="G344" s="289"/>
      <c r="H344" s="289" t="s">
        <v>1281</v>
      </c>
      <c r="I344" s="289" t="s">
        <v>863</v>
      </c>
      <c r="J344" s="290" t="str">
        <f aca="false">A344&amp;B344</f>
        <v>TantalumJiujiang Zhongao Tantalum &amp; Niobium Co., Ltd.</v>
      </c>
      <c r="K344" s="290" t="str">
        <f aca="false">A344&amp;B344</f>
        <v>TantalumJiujiang Zhongao Tantalum &amp; Niobium Co., Ltd.</v>
      </c>
    </row>
    <row r="345" customFormat="false" ht="12.75" hidden="false" customHeight="false" outlineLevel="0" collapsed="false">
      <c r="A345" s="289" t="s">
        <v>143</v>
      </c>
      <c r="B345" s="289" t="s">
        <v>1285</v>
      </c>
      <c r="C345" s="289" t="s">
        <v>388</v>
      </c>
      <c r="D345" s="289" t="s">
        <v>681</v>
      </c>
      <c r="E345" s="289" t="s">
        <v>1286</v>
      </c>
      <c r="F345" s="289" t="s">
        <v>559</v>
      </c>
      <c r="G345" s="289"/>
      <c r="H345" s="289" t="s">
        <v>1287</v>
      </c>
      <c r="I345" s="289" t="s">
        <v>1288</v>
      </c>
      <c r="J345" s="290" t="str">
        <f aca="false">A345&amp;B345</f>
        <v>TantalumKEMET Blue Metals</v>
      </c>
      <c r="K345" s="290" t="str">
        <f aca="false">A345&amp;B345</f>
        <v>TantalumKEMET Blue Metals</v>
      </c>
    </row>
    <row r="346" customFormat="false" ht="12.75" hidden="false" customHeight="false" outlineLevel="0" collapsed="false">
      <c r="A346" s="289" t="s">
        <v>143</v>
      </c>
      <c r="B346" s="289" t="s">
        <v>388</v>
      </c>
      <c r="C346" s="289" t="s">
        <v>388</v>
      </c>
      <c r="D346" s="289" t="s">
        <v>681</v>
      </c>
      <c r="E346" s="289" t="s">
        <v>1286</v>
      </c>
      <c r="F346" s="289" t="s">
        <v>559</v>
      </c>
      <c r="G346" s="289"/>
      <c r="H346" s="289" t="s">
        <v>1287</v>
      </c>
      <c r="I346" s="289" t="s">
        <v>1288</v>
      </c>
      <c r="J346" s="290" t="str">
        <f aca="false">A346&amp;B346</f>
        <v>TantalumKEMET de Mexico</v>
      </c>
      <c r="K346" s="290" t="str">
        <f aca="false">A346&amp;B346</f>
        <v>TantalumKEMET de Mexico</v>
      </c>
    </row>
    <row r="347" customFormat="false" ht="12.75" hidden="false" customHeight="false" outlineLevel="0" collapsed="false">
      <c r="A347" s="289" t="s">
        <v>143</v>
      </c>
      <c r="B347" s="289" t="s">
        <v>1289</v>
      </c>
      <c r="C347" s="289" t="s">
        <v>375</v>
      </c>
      <c r="D347" s="289" t="s">
        <v>620</v>
      </c>
      <c r="E347" s="289" t="s">
        <v>1234</v>
      </c>
      <c r="F347" s="289" t="s">
        <v>559</v>
      </c>
      <c r="G347" s="289"/>
      <c r="H347" s="289" t="s">
        <v>1235</v>
      </c>
      <c r="I347" s="289" t="s">
        <v>623</v>
      </c>
      <c r="J347" s="290" t="str">
        <f aca="false">A347&amp;B347</f>
        <v>TantalumLSM Brasil S.A.</v>
      </c>
      <c r="K347" s="290" t="str">
        <f aca="false">A347&amp;B347</f>
        <v>TantalumLSM Brasil S.A.</v>
      </c>
    </row>
    <row r="348" customFormat="false" ht="12.75" hidden="false" customHeight="false" outlineLevel="0" collapsed="false">
      <c r="A348" s="289" t="s">
        <v>143</v>
      </c>
      <c r="B348" s="289" t="s">
        <v>1260</v>
      </c>
      <c r="C348" s="289" t="s">
        <v>1260</v>
      </c>
      <c r="D348" s="289" t="s">
        <v>567</v>
      </c>
      <c r="E348" s="289" t="s">
        <v>1261</v>
      </c>
      <c r="F348" s="289" t="s">
        <v>559</v>
      </c>
      <c r="G348" s="289"/>
      <c r="H348" s="289" t="s">
        <v>1262</v>
      </c>
      <c r="I348" s="289" t="s">
        <v>980</v>
      </c>
      <c r="J348" s="290" t="str">
        <f aca="false">A348&amp;B348</f>
        <v>TantalumMaterion Newton Inc.</v>
      </c>
      <c r="K348" s="290" t="str">
        <f aca="false">A348&amp;B348</f>
        <v>TantalumMaterion Newton Inc.</v>
      </c>
    </row>
    <row r="349" customFormat="false" ht="12.75" hidden="false" customHeight="false" outlineLevel="0" collapsed="false">
      <c r="A349" s="289" t="s">
        <v>143</v>
      </c>
      <c r="B349" s="289" t="s">
        <v>1290</v>
      </c>
      <c r="C349" s="289" t="s">
        <v>390</v>
      </c>
      <c r="D349" s="289" t="s">
        <v>657</v>
      </c>
      <c r="E349" s="289" t="s">
        <v>1291</v>
      </c>
      <c r="F349" s="289" t="s">
        <v>559</v>
      </c>
      <c r="G349" s="289"/>
      <c r="H349" s="289" t="s">
        <v>1292</v>
      </c>
      <c r="I349" s="289" t="s">
        <v>660</v>
      </c>
      <c r="J349" s="290" t="str">
        <f aca="false">A349&amp;B349</f>
        <v>TantalumMetallurgical Products India Pvt. Ltd. (MPIL)</v>
      </c>
      <c r="K349" s="290" t="str">
        <f aca="false">A349&amp;B349</f>
        <v>TantalumMetallurgical Products India Pvt. Ltd. (MPIL)</v>
      </c>
    </row>
    <row r="350" customFormat="false" ht="12.75" hidden="false" customHeight="false" outlineLevel="0" collapsed="false">
      <c r="A350" s="289" t="s">
        <v>143</v>
      </c>
      <c r="B350" s="289" t="s">
        <v>390</v>
      </c>
      <c r="C350" s="289" t="s">
        <v>390</v>
      </c>
      <c r="D350" s="289" t="s">
        <v>657</v>
      </c>
      <c r="E350" s="289" t="s">
        <v>1291</v>
      </c>
      <c r="F350" s="289" t="s">
        <v>559</v>
      </c>
      <c r="G350" s="289"/>
      <c r="H350" s="289" t="s">
        <v>1292</v>
      </c>
      <c r="I350" s="283" t="s">
        <v>660</v>
      </c>
      <c r="J350" s="290" t="str">
        <f aca="false">A350&amp;B350</f>
        <v>TantalumMetallurgical Products India Pvt., Ltd.</v>
      </c>
      <c r="K350" s="290" t="str">
        <f aca="false">A350&amp;B350</f>
        <v>TantalumMetallurgical Products India Pvt., Ltd.</v>
      </c>
    </row>
    <row r="351" customFormat="false" ht="12.75" hidden="false" customHeight="false" outlineLevel="0" collapsed="false">
      <c r="A351" s="289" t="s">
        <v>143</v>
      </c>
      <c r="B351" s="289" t="s">
        <v>391</v>
      </c>
      <c r="C351" s="289" t="s">
        <v>391</v>
      </c>
      <c r="D351" s="289" t="s">
        <v>620</v>
      </c>
      <c r="E351" s="289" t="s">
        <v>1293</v>
      </c>
      <c r="F351" s="289" t="s">
        <v>559</v>
      </c>
      <c r="G351" s="289"/>
      <c r="H351" s="289" t="s">
        <v>1294</v>
      </c>
      <c r="I351" s="283" t="s">
        <v>719</v>
      </c>
      <c r="J351" s="290" t="str">
        <f aca="false">A351&amp;B351</f>
        <v>TantalumMineracao Taboca S.A.</v>
      </c>
      <c r="K351" s="290" t="str">
        <f aca="false">A351&amp;B351</f>
        <v>TantalumMineracao Taboca S.A.</v>
      </c>
    </row>
    <row r="352" customFormat="false" ht="12.75" hidden="false" customHeight="false" outlineLevel="0" collapsed="false">
      <c r="A352" s="289" t="s">
        <v>143</v>
      </c>
      <c r="B352" s="289" t="s">
        <v>1295</v>
      </c>
      <c r="C352" s="289" t="s">
        <v>391</v>
      </c>
      <c r="D352" s="289" t="s">
        <v>620</v>
      </c>
      <c r="E352" s="289" t="s">
        <v>1293</v>
      </c>
      <c r="F352" s="289" t="s">
        <v>559</v>
      </c>
      <c r="G352" s="289"/>
      <c r="H352" s="289" t="s">
        <v>1294</v>
      </c>
      <c r="I352" s="289" t="s">
        <v>719</v>
      </c>
      <c r="J352" s="290" t="str">
        <f aca="false">A352&amp;B352</f>
        <v>TantalumMineração Taboca S.A.</v>
      </c>
      <c r="K352" s="290" t="str">
        <f aca="false">A352&amp;B352</f>
        <v>TantalumMineração Taboca S.A.</v>
      </c>
    </row>
    <row r="353" customFormat="false" ht="12.75" hidden="false" customHeight="false" outlineLevel="0" collapsed="false">
      <c r="A353" s="289" t="s">
        <v>143</v>
      </c>
      <c r="B353" s="289" t="s">
        <v>1296</v>
      </c>
      <c r="C353" s="289" t="s">
        <v>391</v>
      </c>
      <c r="D353" s="289" t="s">
        <v>620</v>
      </c>
      <c r="E353" s="289" t="s">
        <v>1293</v>
      </c>
      <c r="F353" s="289" t="s">
        <v>559</v>
      </c>
      <c r="G353" s="289"/>
      <c r="H353" s="289" t="s">
        <v>1294</v>
      </c>
      <c r="I353" s="283" t="s">
        <v>719</v>
      </c>
      <c r="J353" s="290" t="str">
        <f aca="false">A353&amp;B353</f>
        <v>TantalumMineracao Taboca SA</v>
      </c>
      <c r="K353" s="290" t="str">
        <f aca="false">A353&amp;B353</f>
        <v>TantalumMineracao Taboca SA</v>
      </c>
    </row>
    <row r="354" customFormat="false" ht="12.75" hidden="false" customHeight="false" outlineLevel="0" collapsed="false">
      <c r="A354" s="289" t="s">
        <v>143</v>
      </c>
      <c r="B354" s="289" t="s">
        <v>1297</v>
      </c>
      <c r="C354" s="289" t="s">
        <v>291</v>
      </c>
      <c r="D354" s="289" t="s">
        <v>588</v>
      </c>
      <c r="E354" s="289" t="s">
        <v>1298</v>
      </c>
      <c r="F354" s="289" t="s">
        <v>559</v>
      </c>
      <c r="G354" s="289"/>
      <c r="H354" s="289" t="s">
        <v>1299</v>
      </c>
      <c r="I354" s="283" t="s">
        <v>1300</v>
      </c>
      <c r="J354" s="290" t="str">
        <f aca="false">A354&amp;B354</f>
        <v>TantalumMitsui Mining &amp; Smelting</v>
      </c>
      <c r="K354" s="290" t="str">
        <f aca="false">A354&amp;B354</f>
        <v>TantalumMitsui Mining &amp; Smelting</v>
      </c>
    </row>
    <row r="355" customFormat="false" ht="12.75" hidden="false" customHeight="false" outlineLevel="0" collapsed="false">
      <c r="A355" s="289" t="s">
        <v>143</v>
      </c>
      <c r="B355" s="289" t="s">
        <v>291</v>
      </c>
      <c r="C355" s="289" t="s">
        <v>291</v>
      </c>
      <c r="D355" s="289" t="s">
        <v>588</v>
      </c>
      <c r="E355" s="289" t="s">
        <v>1298</v>
      </c>
      <c r="F355" s="289" t="s">
        <v>559</v>
      </c>
      <c r="G355" s="289"/>
      <c r="H355" s="289" t="s">
        <v>1299</v>
      </c>
      <c r="I355" s="283" t="s">
        <v>1300</v>
      </c>
      <c r="J355" s="290" t="str">
        <f aca="false">A355&amp;B355</f>
        <v>TantalumMitsui Mining and Smelting Co., Ltd.</v>
      </c>
      <c r="K355" s="290" t="str">
        <f aca="false">A355&amp;B355</f>
        <v>TantalumMitsui Mining and Smelting Co., Ltd.</v>
      </c>
    </row>
    <row r="356" customFormat="false" ht="12.75" hidden="false" customHeight="false" outlineLevel="0" collapsed="false">
      <c r="A356" s="289" t="s">
        <v>143</v>
      </c>
      <c r="B356" s="289" t="s">
        <v>1301</v>
      </c>
      <c r="C356" s="289" t="s">
        <v>393</v>
      </c>
      <c r="D356" s="289" t="s">
        <v>1230</v>
      </c>
      <c r="E356" s="289" t="s">
        <v>1302</v>
      </c>
      <c r="F356" s="289" t="s">
        <v>559</v>
      </c>
      <c r="G356" s="289"/>
      <c r="H356" s="289" t="s">
        <v>1303</v>
      </c>
      <c r="I356" s="283" t="s">
        <v>1304</v>
      </c>
      <c r="J356" s="290" t="str">
        <f aca="false">A356&amp;B356</f>
        <v>TantalumMolycorp Silmet A.S.</v>
      </c>
      <c r="K356" s="290" t="str">
        <f aca="false">A356&amp;B356</f>
        <v>TantalumMolycorp Silmet A.S.</v>
      </c>
    </row>
    <row r="357" customFormat="false" ht="12.75" hidden="false" customHeight="false" outlineLevel="0" collapsed="false">
      <c r="A357" s="289" t="s">
        <v>143</v>
      </c>
      <c r="B357" s="289" t="s">
        <v>1305</v>
      </c>
      <c r="C357" s="289" t="s">
        <v>392</v>
      </c>
      <c r="D357" s="289" t="s">
        <v>626</v>
      </c>
      <c r="E357" s="289" t="s">
        <v>1306</v>
      </c>
      <c r="F357" s="289" t="s">
        <v>559</v>
      </c>
      <c r="G357" s="289"/>
      <c r="H357" s="289" t="s">
        <v>1307</v>
      </c>
      <c r="I357" s="289" t="s">
        <v>1308</v>
      </c>
      <c r="J357" s="290" t="str">
        <f aca="false">A357&amp;B357</f>
        <v>TantalumNingxia Non-Ferrous Metal Smeltery</v>
      </c>
      <c r="K357" s="290" t="str">
        <f aca="false">A357&amp;B357</f>
        <v>TantalumNingxia Non-Ferrous Metal Smeltery</v>
      </c>
    </row>
    <row r="358" customFormat="false" ht="12.75" hidden="false" customHeight="false" outlineLevel="0" collapsed="false">
      <c r="A358" s="289" t="s">
        <v>143</v>
      </c>
      <c r="B358" s="289" t="s">
        <v>392</v>
      </c>
      <c r="C358" s="289" t="s">
        <v>392</v>
      </c>
      <c r="D358" s="289" t="s">
        <v>626</v>
      </c>
      <c r="E358" s="289" t="s">
        <v>1306</v>
      </c>
      <c r="F358" s="289" t="s">
        <v>559</v>
      </c>
      <c r="G358" s="289"/>
      <c r="H358" s="289" t="s">
        <v>1307</v>
      </c>
      <c r="I358" s="289" t="s">
        <v>1308</v>
      </c>
      <c r="J358" s="290" t="str">
        <f aca="false">A358&amp;B358</f>
        <v>TantalumNingxia Orient Tantalum Industry Co., Ltd.</v>
      </c>
      <c r="K358" s="290" t="str">
        <f aca="false">A358&amp;B358</f>
        <v>TantalumNingxia Orient Tantalum Industry Co., Ltd.</v>
      </c>
    </row>
    <row r="359" customFormat="false" ht="12.75" hidden="false" customHeight="false" outlineLevel="0" collapsed="false">
      <c r="A359" s="289" t="s">
        <v>143</v>
      </c>
      <c r="B359" s="289" t="s">
        <v>393</v>
      </c>
      <c r="C359" s="289" t="s">
        <v>393</v>
      </c>
      <c r="D359" s="289" t="s">
        <v>1230</v>
      </c>
      <c r="E359" s="289" t="s">
        <v>1302</v>
      </c>
      <c r="F359" s="289" t="s">
        <v>559</v>
      </c>
      <c r="G359" s="289"/>
      <c r="H359" s="289" t="s">
        <v>1303</v>
      </c>
      <c r="I359" s="289" t="s">
        <v>1304</v>
      </c>
      <c r="J359" s="290" t="str">
        <f aca="false">A359&amp;B359</f>
        <v>TantalumNPM Silmet AS</v>
      </c>
      <c r="K359" s="290" t="str">
        <f aca="false">A359&amp;B359</f>
        <v>TantalumNPM Silmet AS</v>
      </c>
    </row>
    <row r="360" customFormat="false" ht="12.75" hidden="false" customHeight="false" outlineLevel="0" collapsed="false">
      <c r="A360" s="289" t="s">
        <v>143</v>
      </c>
      <c r="B360" s="289" t="s">
        <v>1309</v>
      </c>
      <c r="C360" s="289" t="s">
        <v>1309</v>
      </c>
      <c r="D360" s="289" t="s">
        <v>1310</v>
      </c>
      <c r="E360" s="289" t="s">
        <v>1311</v>
      </c>
      <c r="F360" s="289" t="s">
        <v>559</v>
      </c>
      <c r="G360" s="289"/>
      <c r="H360" s="289" t="s">
        <v>1312</v>
      </c>
      <c r="I360" s="289" t="s">
        <v>1313</v>
      </c>
      <c r="J360" s="290" t="str">
        <f aca="false">A360&amp;B360</f>
        <v>TantalumPowerX Ltd.</v>
      </c>
      <c r="K360" s="290" t="str">
        <f aca="false">A360&amp;B360</f>
        <v>TantalumPowerX Ltd.</v>
      </c>
    </row>
    <row r="361" customFormat="false" ht="12.75" hidden="false" customHeight="false" outlineLevel="0" collapsed="false">
      <c r="A361" s="289" t="s">
        <v>143</v>
      </c>
      <c r="B361" s="289" t="s">
        <v>1314</v>
      </c>
      <c r="C361" s="289" t="s">
        <v>1314</v>
      </c>
      <c r="D361" s="289" t="s">
        <v>567</v>
      </c>
      <c r="E361" s="289" t="s">
        <v>1315</v>
      </c>
      <c r="F361" s="289" t="s">
        <v>559</v>
      </c>
      <c r="G361" s="289"/>
      <c r="H361" s="289" t="s">
        <v>1316</v>
      </c>
      <c r="I361" s="289" t="s">
        <v>1317</v>
      </c>
      <c r="J361" s="290" t="str">
        <f aca="false">A361&amp;B361</f>
        <v>TantalumQuantumClean</v>
      </c>
      <c r="K361" s="290" t="str">
        <f aca="false">A361&amp;B361</f>
        <v>TantalumQuantumClean</v>
      </c>
    </row>
    <row r="362" customFormat="false" ht="12.75" hidden="false" customHeight="false" outlineLevel="0" collapsed="false">
      <c r="A362" s="289" t="s">
        <v>143</v>
      </c>
      <c r="B362" s="289" t="s">
        <v>1318</v>
      </c>
      <c r="C362" s="289" t="s">
        <v>395</v>
      </c>
      <c r="D362" s="289" t="s">
        <v>620</v>
      </c>
      <c r="E362" s="289" t="s">
        <v>1319</v>
      </c>
      <c r="F362" s="289" t="s">
        <v>559</v>
      </c>
      <c r="G362" s="289"/>
      <c r="H362" s="289" t="s">
        <v>1235</v>
      </c>
      <c r="I362" s="289" t="s">
        <v>1320</v>
      </c>
      <c r="J362" s="290" t="str">
        <f aca="false">A362&amp;B362</f>
        <v>TantalumResind Ind e Com Ltda.</v>
      </c>
      <c r="K362" s="290" t="str">
        <f aca="false">A362&amp;B362</f>
        <v>TantalumResind Ind e Com Ltda.</v>
      </c>
    </row>
    <row r="363" customFormat="false" ht="12.75" hidden="false" customHeight="false" outlineLevel="0" collapsed="false">
      <c r="A363" s="289" t="s">
        <v>143</v>
      </c>
      <c r="B363" s="289" t="s">
        <v>395</v>
      </c>
      <c r="C363" s="289" t="s">
        <v>395</v>
      </c>
      <c r="D363" s="289" t="s">
        <v>620</v>
      </c>
      <c r="E363" s="289" t="s">
        <v>1319</v>
      </c>
      <c r="F363" s="289" t="s">
        <v>559</v>
      </c>
      <c r="G363" s="289"/>
      <c r="H363" s="289" t="s">
        <v>1235</v>
      </c>
      <c r="I363" s="289" t="s">
        <v>1320</v>
      </c>
      <c r="J363" s="290" t="str">
        <f aca="false">A363&amp;B363</f>
        <v>TantalumResind Industria e Comercio Ltda.</v>
      </c>
      <c r="K363" s="290" t="str">
        <f aca="false">A363&amp;B363</f>
        <v>TantalumResind Industria e Comercio Ltda.</v>
      </c>
    </row>
    <row r="364" customFormat="false" ht="12.75" hidden="false" customHeight="false" outlineLevel="0" collapsed="false">
      <c r="A364" s="289" t="s">
        <v>143</v>
      </c>
      <c r="B364" s="289" t="s">
        <v>1321</v>
      </c>
      <c r="C364" s="289" t="s">
        <v>395</v>
      </c>
      <c r="D364" s="289" t="s">
        <v>620</v>
      </c>
      <c r="E364" s="289" t="s">
        <v>1319</v>
      </c>
      <c r="F364" s="289" t="s">
        <v>559</v>
      </c>
      <c r="G364" s="289"/>
      <c r="H364" s="289" t="s">
        <v>1235</v>
      </c>
      <c r="I364" s="289" t="s">
        <v>1320</v>
      </c>
      <c r="J364" s="290" t="str">
        <f aca="false">A364&amp;B364</f>
        <v>TantalumResind Indústria e Comércio Ltda.</v>
      </c>
      <c r="K364" s="290" t="str">
        <f aca="false">A364&amp;B364</f>
        <v>TantalumResind Indústria e Comércio Ltda.</v>
      </c>
    </row>
    <row r="365" customFormat="false" ht="12.75" hidden="false" customHeight="false" outlineLevel="0" collapsed="false">
      <c r="A365" s="289" t="s">
        <v>143</v>
      </c>
      <c r="B365" s="289" t="s">
        <v>1322</v>
      </c>
      <c r="C365" s="289" t="s">
        <v>407</v>
      </c>
      <c r="D365" s="289" t="s">
        <v>626</v>
      </c>
      <c r="E365" s="289" t="s">
        <v>1323</v>
      </c>
      <c r="F365" s="289" t="s">
        <v>559</v>
      </c>
      <c r="G365" s="289"/>
      <c r="H365" s="289" t="s">
        <v>1246</v>
      </c>
      <c r="I365" s="289" t="s">
        <v>832</v>
      </c>
      <c r="J365" s="290" t="str">
        <f aca="false">A365&amp;B365</f>
        <v>TantalumRFH</v>
      </c>
      <c r="K365" s="290" t="str">
        <f aca="false">A365&amp;B365</f>
        <v>TantalumRFH</v>
      </c>
    </row>
    <row r="366" customFormat="false" ht="12.75" hidden="false" customHeight="false" outlineLevel="0" collapsed="false">
      <c r="A366" s="289" t="s">
        <v>143</v>
      </c>
      <c r="B366" s="289" t="s">
        <v>1324</v>
      </c>
      <c r="C366" s="289" t="s">
        <v>407</v>
      </c>
      <c r="D366" s="289" t="s">
        <v>626</v>
      </c>
      <c r="E366" s="289" t="s">
        <v>1323</v>
      </c>
      <c r="F366" s="289" t="s">
        <v>559</v>
      </c>
      <c r="G366" s="289"/>
      <c r="H366" s="289" t="s">
        <v>1246</v>
      </c>
      <c r="I366" s="289" t="s">
        <v>832</v>
      </c>
      <c r="J366" s="290" t="str">
        <f aca="false">A366&amp;B366</f>
        <v>TantalumRFH Tantalum Smeltry Co., Ltd.</v>
      </c>
      <c r="K366" s="290" t="str">
        <f aca="false">A366&amp;B366</f>
        <v>TantalumRFH Tantalum Smeltry Co., Ltd.</v>
      </c>
    </row>
    <row r="367" customFormat="false" ht="12.75" hidden="false" customHeight="false" outlineLevel="0" collapsed="false">
      <c r="A367" s="289" t="s">
        <v>143</v>
      </c>
      <c r="B367" s="289" t="s">
        <v>396</v>
      </c>
      <c r="C367" s="289" t="s">
        <v>396</v>
      </c>
      <c r="D367" s="289" t="s">
        <v>626</v>
      </c>
      <c r="E367" s="289" t="s">
        <v>1325</v>
      </c>
      <c r="F367" s="289" t="s">
        <v>559</v>
      </c>
      <c r="G367" s="289"/>
      <c r="H367" s="289" t="s">
        <v>1326</v>
      </c>
      <c r="I367" s="289" t="s">
        <v>737</v>
      </c>
      <c r="J367" s="290" t="str">
        <f aca="false">A367&amp;B367</f>
        <v>TantalumRFH Yancheng Jinye New Material Technology Co., Ltd.</v>
      </c>
      <c r="K367" s="290" t="str">
        <f aca="false">A367&amp;B367</f>
        <v>TantalumRFH Yancheng Jinye New Material Technology Co., Ltd.</v>
      </c>
    </row>
    <row r="368" customFormat="false" ht="12.75" hidden="false" customHeight="false" outlineLevel="0" collapsed="false">
      <c r="A368" s="289" t="s">
        <v>143</v>
      </c>
      <c r="B368" s="289" t="s">
        <v>1327</v>
      </c>
      <c r="C368" s="289" t="s">
        <v>1328</v>
      </c>
      <c r="D368" s="289" t="s">
        <v>751</v>
      </c>
      <c r="E368" s="289" t="s">
        <v>1329</v>
      </c>
      <c r="F368" s="289" t="s">
        <v>559</v>
      </c>
      <c r="G368" s="289"/>
      <c r="H368" s="289" t="s">
        <v>1327</v>
      </c>
      <c r="I368" s="289" t="s">
        <v>1330</v>
      </c>
      <c r="J368" s="290" t="str">
        <f aca="false">A368&amp;B368</f>
        <v>TantalumSolikamsk</v>
      </c>
      <c r="K368" s="290" t="str">
        <f aca="false">A368&amp;B368</f>
        <v>TantalumSolikamsk</v>
      </c>
    </row>
    <row r="369" customFormat="false" ht="12.75" hidden="false" customHeight="false" outlineLevel="0" collapsed="false">
      <c r="A369" s="289" t="s">
        <v>143</v>
      </c>
      <c r="B369" s="289" t="s">
        <v>1328</v>
      </c>
      <c r="C369" s="289" t="s">
        <v>1328</v>
      </c>
      <c r="D369" s="289" t="s">
        <v>751</v>
      </c>
      <c r="E369" s="289" t="s">
        <v>1329</v>
      </c>
      <c r="F369" s="289" t="s">
        <v>559</v>
      </c>
      <c r="G369" s="289"/>
      <c r="H369" s="289" t="s">
        <v>1327</v>
      </c>
      <c r="I369" s="289" t="s">
        <v>1330</v>
      </c>
      <c r="J369" s="290" t="str">
        <f aca="false">A369&amp;B369</f>
        <v>TantalumSolikamsk Magnesium Works OAO</v>
      </c>
      <c r="K369" s="290" t="str">
        <f aca="false">A369&amp;B369</f>
        <v>TantalumSolikamsk Magnesium Works OAO</v>
      </c>
    </row>
    <row r="370" customFormat="false" ht="12.75" hidden="false" customHeight="false" outlineLevel="0" collapsed="false">
      <c r="A370" s="289" t="s">
        <v>143</v>
      </c>
      <c r="B370" s="289" t="s">
        <v>1331</v>
      </c>
      <c r="C370" s="289" t="s">
        <v>1328</v>
      </c>
      <c r="D370" s="289" t="s">
        <v>751</v>
      </c>
      <c r="E370" s="289" t="s">
        <v>1329</v>
      </c>
      <c r="F370" s="289" t="s">
        <v>559</v>
      </c>
      <c r="G370" s="289"/>
      <c r="H370" s="289" t="s">
        <v>1327</v>
      </c>
      <c r="I370" s="289" t="s">
        <v>1330</v>
      </c>
      <c r="J370" s="290" t="str">
        <f aca="false">A370&amp;B370</f>
        <v>TantalumSolikamsk Metal Works</v>
      </c>
      <c r="K370" s="290" t="str">
        <f aca="false">A370&amp;B370</f>
        <v>TantalumSolikamsk Metal Works</v>
      </c>
    </row>
    <row r="371" customFormat="false" ht="12.75" hidden="false" customHeight="false" outlineLevel="0" collapsed="false">
      <c r="A371" s="289" t="s">
        <v>143</v>
      </c>
      <c r="B371" s="289" t="s">
        <v>398</v>
      </c>
      <c r="C371" s="289" t="s">
        <v>398</v>
      </c>
      <c r="D371" s="289" t="s">
        <v>588</v>
      </c>
      <c r="E371" s="289" t="s">
        <v>1332</v>
      </c>
      <c r="F371" s="289" t="s">
        <v>559</v>
      </c>
      <c r="G371" s="289"/>
      <c r="H371" s="289" t="s">
        <v>1333</v>
      </c>
      <c r="I371" s="289" t="s">
        <v>618</v>
      </c>
      <c r="J371" s="290" t="str">
        <f aca="false">A371&amp;B371</f>
        <v>TantalumTaki Chemical Co., Ltd.</v>
      </c>
      <c r="K371" s="290" t="str">
        <f aca="false">A371&amp;B371</f>
        <v>TantalumTaki Chemical Co., Ltd.</v>
      </c>
    </row>
    <row r="372" customFormat="false" ht="12.75" hidden="false" customHeight="false" outlineLevel="0" collapsed="false">
      <c r="A372" s="289" t="s">
        <v>143</v>
      </c>
      <c r="B372" s="289" t="s">
        <v>1334</v>
      </c>
      <c r="C372" s="289" t="s">
        <v>398</v>
      </c>
      <c r="D372" s="289" t="s">
        <v>588</v>
      </c>
      <c r="E372" s="289" t="s">
        <v>1332</v>
      </c>
      <c r="F372" s="289" t="s">
        <v>559</v>
      </c>
      <c r="G372" s="289"/>
      <c r="H372" s="289" t="s">
        <v>1333</v>
      </c>
      <c r="I372" s="289" t="s">
        <v>618</v>
      </c>
      <c r="J372" s="290" t="str">
        <f aca="false">A372&amp;B372</f>
        <v>TantalumTaki Chemicals</v>
      </c>
      <c r="K372" s="290" t="str">
        <f aca="false">A372&amp;B372</f>
        <v>TantalumTaki Chemicals</v>
      </c>
    </row>
    <row r="373" customFormat="false" ht="12.75" hidden="false" customHeight="false" outlineLevel="0" collapsed="false">
      <c r="A373" s="289" t="s">
        <v>143</v>
      </c>
      <c r="B373" s="289" t="s">
        <v>399</v>
      </c>
      <c r="C373" s="289" t="s">
        <v>399</v>
      </c>
      <c r="D373" s="289" t="s">
        <v>1195</v>
      </c>
      <c r="E373" s="289" t="s">
        <v>1256</v>
      </c>
      <c r="F373" s="289" t="s">
        <v>559</v>
      </c>
      <c r="G373" s="289"/>
      <c r="H373" s="289" t="s">
        <v>1257</v>
      </c>
      <c r="I373" s="289" t="s">
        <v>1258</v>
      </c>
      <c r="J373" s="290" t="str">
        <f aca="false">A373&amp;B373</f>
        <v>TantalumTANIOBIS Co., Ltd.</v>
      </c>
      <c r="K373" s="290" t="str">
        <f aca="false">A373&amp;B373</f>
        <v>TantalumTANIOBIS Co., Ltd.</v>
      </c>
    </row>
    <row r="374" customFormat="false" ht="12.75" hidden="false" customHeight="false" outlineLevel="0" collapsed="false">
      <c r="A374" s="289" t="s">
        <v>143</v>
      </c>
      <c r="B374" s="289" t="s">
        <v>400</v>
      </c>
      <c r="C374" s="289" t="s">
        <v>400</v>
      </c>
      <c r="D374" s="289" t="s">
        <v>579</v>
      </c>
      <c r="E374" s="289" t="s">
        <v>1271</v>
      </c>
      <c r="F374" s="289" t="s">
        <v>559</v>
      </c>
      <c r="G374" s="289"/>
      <c r="H374" s="289" t="s">
        <v>1272</v>
      </c>
      <c r="I374" s="289" t="s">
        <v>1273</v>
      </c>
      <c r="J374" s="290" t="str">
        <f aca="false">A374&amp;B374</f>
        <v>TantalumTANIOBIS GmbH</v>
      </c>
      <c r="K374" s="290" t="str">
        <f aca="false">A374&amp;B374</f>
        <v>TantalumTANIOBIS GmbH</v>
      </c>
    </row>
    <row r="375" customFormat="false" ht="12.75" hidden="false" customHeight="false" outlineLevel="0" collapsed="false">
      <c r="A375" s="289" t="s">
        <v>143</v>
      </c>
      <c r="B375" s="289" t="s">
        <v>401</v>
      </c>
      <c r="C375" s="289" t="s">
        <v>401</v>
      </c>
      <c r="D375" s="289" t="s">
        <v>588</v>
      </c>
      <c r="E375" s="289" t="s">
        <v>1264</v>
      </c>
      <c r="F375" s="289" t="s">
        <v>559</v>
      </c>
      <c r="G375" s="289"/>
      <c r="H375" s="289" t="s">
        <v>1265</v>
      </c>
      <c r="I375" s="289" t="s">
        <v>1266</v>
      </c>
      <c r="J375" s="290" t="str">
        <f aca="false">A375&amp;B375</f>
        <v>TantalumTANIOBIS Japan Co., Ltd.</v>
      </c>
      <c r="K375" s="290" t="str">
        <f aca="false">A375&amp;B375</f>
        <v>TantalumTANIOBIS Japan Co., Ltd.</v>
      </c>
    </row>
    <row r="376" customFormat="false" ht="12.75" hidden="false" customHeight="false" outlineLevel="0" collapsed="false">
      <c r="A376" s="289" t="s">
        <v>143</v>
      </c>
      <c r="B376" s="289" t="s">
        <v>402</v>
      </c>
      <c r="C376" s="289" t="s">
        <v>402</v>
      </c>
      <c r="D376" s="289" t="s">
        <v>579</v>
      </c>
      <c r="E376" s="289" t="s">
        <v>1268</v>
      </c>
      <c r="F376" s="289" t="s">
        <v>559</v>
      </c>
      <c r="G376" s="289"/>
      <c r="H376" s="289" t="s">
        <v>1269</v>
      </c>
      <c r="I376" s="289" t="s">
        <v>582</v>
      </c>
      <c r="J376" s="290" t="str">
        <f aca="false">A376&amp;B376</f>
        <v>TantalumTANIOBIS Smelting GmbH &amp; Co. KG</v>
      </c>
      <c r="K376" s="290" t="str">
        <f aca="false">A376&amp;B376</f>
        <v>TantalumTANIOBIS Smelting GmbH &amp; Co. KG</v>
      </c>
    </row>
    <row r="377" customFormat="false" ht="12.75" hidden="false" customHeight="false" outlineLevel="0" collapsed="false">
      <c r="A377" s="289" t="s">
        <v>143</v>
      </c>
      <c r="B377" s="289" t="s">
        <v>1335</v>
      </c>
      <c r="C377" s="289" t="s">
        <v>1335</v>
      </c>
      <c r="D377" s="289" t="s">
        <v>567</v>
      </c>
      <c r="E377" s="289" t="s">
        <v>1336</v>
      </c>
      <c r="F377" s="289" t="s">
        <v>559</v>
      </c>
      <c r="G377" s="289"/>
      <c r="H377" s="289" t="s">
        <v>1337</v>
      </c>
      <c r="I377" s="289" t="s">
        <v>570</v>
      </c>
      <c r="J377" s="290" t="str">
        <f aca="false">A377&amp;B377</f>
        <v>TantalumTelex Metals</v>
      </c>
      <c r="K377" s="290" t="str">
        <f aca="false">A377&amp;B377</f>
        <v>TantalumTelex Metals</v>
      </c>
    </row>
    <row r="378" customFormat="false" ht="12.75" hidden="false" customHeight="false" outlineLevel="0" collapsed="false">
      <c r="A378" s="289" t="s">
        <v>143</v>
      </c>
      <c r="B378" s="289" t="s">
        <v>1338</v>
      </c>
      <c r="C378" s="289" t="s">
        <v>404</v>
      </c>
      <c r="D378" s="289" t="s">
        <v>879</v>
      </c>
      <c r="E378" s="289" t="s">
        <v>1339</v>
      </c>
      <c r="F378" s="289" t="s">
        <v>559</v>
      </c>
      <c r="G378" s="289"/>
      <c r="H378" s="289" t="s">
        <v>884</v>
      </c>
      <c r="I378" s="289" t="s">
        <v>882</v>
      </c>
      <c r="J378" s="290" t="str">
        <f aca="false">A378&amp;B378</f>
        <v>TantalumULBA</v>
      </c>
      <c r="K378" s="290" t="str">
        <f aca="false">A378&amp;B378</f>
        <v>TantalumULBA</v>
      </c>
    </row>
    <row r="379" customFormat="false" ht="12.75" hidden="false" customHeight="false" outlineLevel="0" collapsed="false">
      <c r="A379" s="289" t="s">
        <v>143</v>
      </c>
      <c r="B379" s="289" t="s">
        <v>404</v>
      </c>
      <c r="C379" s="289" t="s">
        <v>404</v>
      </c>
      <c r="D379" s="289" t="s">
        <v>879</v>
      </c>
      <c r="E379" s="289" t="s">
        <v>1339</v>
      </c>
      <c r="F379" s="289" t="s">
        <v>559</v>
      </c>
      <c r="G379" s="289"/>
      <c r="H379" s="289" t="s">
        <v>884</v>
      </c>
      <c r="I379" s="289" t="s">
        <v>882</v>
      </c>
      <c r="J379" s="290" t="str">
        <f aca="false">A379&amp;B379</f>
        <v>TantalumUlba Metallurgical Plant JSC</v>
      </c>
      <c r="K379" s="290" t="str">
        <f aca="false">A379&amp;B379</f>
        <v>TantalumUlba Metallurgical Plant JSC</v>
      </c>
    </row>
    <row r="380" customFormat="false" ht="12.75" hidden="false" customHeight="false" outlineLevel="0" collapsed="false">
      <c r="A380" s="289" t="s">
        <v>143</v>
      </c>
      <c r="B380" s="289" t="s">
        <v>405</v>
      </c>
      <c r="C380" s="289" t="s">
        <v>405</v>
      </c>
      <c r="D380" s="289" t="s">
        <v>626</v>
      </c>
      <c r="E380" s="289" t="s">
        <v>1253</v>
      </c>
      <c r="F380" s="289" t="s">
        <v>559</v>
      </c>
      <c r="G380" s="289"/>
      <c r="H380" s="289" t="s">
        <v>1254</v>
      </c>
      <c r="I380" s="289" t="s">
        <v>806</v>
      </c>
      <c r="J380" s="290" t="str">
        <f aca="false">A380&amp;B380</f>
        <v>TantalumXIMEI RESOURCES (GUANGDONG) LIMITED</v>
      </c>
      <c r="K380" s="290" t="str">
        <f aca="false">A380&amp;B380</f>
        <v>TantalumXIMEI RESOURCES (GUANGDONG) LIMITED</v>
      </c>
    </row>
    <row r="381" customFormat="false" ht="12.75" hidden="false" customHeight="false" outlineLevel="0" collapsed="false">
      <c r="A381" s="289" t="s">
        <v>143</v>
      </c>
      <c r="B381" s="289" t="s">
        <v>406</v>
      </c>
      <c r="C381" s="289" t="s">
        <v>406</v>
      </c>
      <c r="D381" s="289" t="s">
        <v>626</v>
      </c>
      <c r="E381" s="289" t="s">
        <v>1340</v>
      </c>
      <c r="F381" s="289" t="s">
        <v>559</v>
      </c>
      <c r="G381" s="289"/>
      <c r="H381" s="289" t="s">
        <v>1341</v>
      </c>
      <c r="I381" s="289" t="s">
        <v>806</v>
      </c>
      <c r="J381" s="290" t="str">
        <f aca="false">A381&amp;B381</f>
        <v>TantalumXinXing HaoRong Electronic Material Co., Ltd.</v>
      </c>
      <c r="K381" s="290" t="str">
        <f aca="false">A381&amp;B381</f>
        <v>TantalumXinXing HaoRong Electronic Material Co., Ltd.</v>
      </c>
    </row>
    <row r="382" customFormat="false" ht="12.75" hidden="false" customHeight="false" outlineLevel="0" collapsed="false">
      <c r="A382" s="289" t="s">
        <v>143</v>
      </c>
      <c r="B382" s="289" t="s">
        <v>1342</v>
      </c>
      <c r="C382" s="289" t="s">
        <v>396</v>
      </c>
      <c r="D382" s="289" t="s">
        <v>626</v>
      </c>
      <c r="E382" s="289" t="s">
        <v>1325</v>
      </c>
      <c r="F382" s="289" t="s">
        <v>559</v>
      </c>
      <c r="G382" s="289"/>
      <c r="H382" s="289" t="s">
        <v>1326</v>
      </c>
      <c r="I382" s="283" t="s">
        <v>737</v>
      </c>
      <c r="J382" s="290" t="str">
        <f aca="false">A382&amp;B382</f>
        <v>TantalumYancheng Jinye New Material Technology Co., Ltd.</v>
      </c>
      <c r="K382" s="290" t="str">
        <f aca="false">A382&amp;B382</f>
        <v>TantalumYancheng Jinye New Material Technology Co., Ltd.</v>
      </c>
    </row>
    <row r="383" customFormat="false" ht="12.75" hidden="false" customHeight="false" outlineLevel="0" collapsed="false">
      <c r="A383" s="289" t="s">
        <v>143</v>
      </c>
      <c r="B383" s="289" t="s">
        <v>407</v>
      </c>
      <c r="C383" s="289" t="s">
        <v>407</v>
      </c>
      <c r="D383" s="289" t="s">
        <v>626</v>
      </c>
      <c r="E383" s="289" t="s">
        <v>1323</v>
      </c>
      <c r="F383" s="289" t="s">
        <v>559</v>
      </c>
      <c r="G383" s="289"/>
      <c r="H383" s="289" t="s">
        <v>1246</v>
      </c>
      <c r="I383" s="283" t="s">
        <v>832</v>
      </c>
      <c r="J383" s="290" t="str">
        <f aca="false">A383&amp;B383</f>
        <v>TantalumYanling Jincheng Tantalum &amp; Niobium Co., Ltd.</v>
      </c>
      <c r="K383" s="290" t="str">
        <f aca="false">A383&amp;B383</f>
        <v>TantalumYanling Jincheng Tantalum &amp; Niobium Co., Ltd.</v>
      </c>
    </row>
    <row r="384" customFormat="false" ht="12.75" hidden="false" customHeight="false" outlineLevel="0" collapsed="false">
      <c r="A384" s="289" t="s">
        <v>143</v>
      </c>
      <c r="B384" s="289" t="s">
        <v>1343</v>
      </c>
      <c r="C384" s="289" t="s">
        <v>407</v>
      </c>
      <c r="D384" s="289" t="s">
        <v>626</v>
      </c>
      <c r="E384" s="289" t="s">
        <v>1323</v>
      </c>
      <c r="F384" s="289" t="s">
        <v>559</v>
      </c>
      <c r="G384" s="289"/>
      <c r="H384" s="289" t="s">
        <v>1246</v>
      </c>
      <c r="I384" s="289" t="s">
        <v>832</v>
      </c>
      <c r="J384" s="290" t="str">
        <f aca="false">A384&amp;B384</f>
        <v>TantalumYanling Jincheng Tantalum Co., Ltd.</v>
      </c>
      <c r="K384" s="290" t="str">
        <f aca="false">A384&amp;B384</f>
        <v>TantalumYanling Jincheng Tantalum Co., Ltd.</v>
      </c>
    </row>
    <row r="385" customFormat="false" ht="12.75" hidden="false" customHeight="false" outlineLevel="0" collapsed="false">
      <c r="A385" s="289" t="s">
        <v>143</v>
      </c>
      <c r="B385" s="291" t="s">
        <v>1344</v>
      </c>
      <c r="C385" s="289" t="s">
        <v>401</v>
      </c>
      <c r="D385" s="289" t="s">
        <v>588</v>
      </c>
      <c r="E385" s="289" t="s">
        <v>1264</v>
      </c>
      <c r="F385" s="289" t="s">
        <v>559</v>
      </c>
      <c r="G385" s="289"/>
      <c r="H385" s="289" t="s">
        <v>1265</v>
      </c>
      <c r="I385" s="289" t="s">
        <v>1266</v>
      </c>
      <c r="J385" s="290" t="str">
        <f aca="false">A385&amp;B385</f>
        <v>Tantalumタニオビス・ジャパン株式会社</v>
      </c>
      <c r="K385" s="290" t="str">
        <f aca="false">A385&amp;B385</f>
        <v>Tantalumタニオビス・ジャパン株式会社</v>
      </c>
    </row>
    <row r="386" customFormat="false" ht="12.75" hidden="false" customHeight="false" outlineLevel="0" collapsed="false">
      <c r="A386" s="289" t="s">
        <v>143</v>
      </c>
      <c r="B386" s="289" t="s">
        <v>1229</v>
      </c>
      <c r="C386" s="289"/>
      <c r="D386" s="289"/>
      <c r="E386" s="289"/>
      <c r="F386" s="289"/>
      <c r="G386" s="289"/>
      <c r="H386" s="289"/>
      <c r="I386" s="289"/>
      <c r="J386" s="290" t="str">
        <f aca="false">A386&amp;B386</f>
        <v>TantalumSmelter not listed</v>
      </c>
      <c r="K386" s="290" t="str">
        <f aca="false">A386&amp;B386</f>
        <v>TantalumSmelter not listed</v>
      </c>
    </row>
    <row r="387" customFormat="false" ht="12.75" hidden="false" customHeight="false" outlineLevel="0" collapsed="false">
      <c r="A387" s="289" t="s">
        <v>143</v>
      </c>
      <c r="B387" s="289" t="s">
        <v>150</v>
      </c>
      <c r="C387" s="289" t="s">
        <v>127</v>
      </c>
      <c r="D387" s="289" t="s">
        <v>127</v>
      </c>
      <c r="E387" s="289"/>
      <c r="F387" s="289"/>
      <c r="G387" s="289"/>
      <c r="H387" s="289"/>
      <c r="I387" s="289"/>
      <c r="J387" s="290" t="str">
        <f aca="false">A387&amp;B387</f>
        <v>TantalumSmelter not yet identified</v>
      </c>
      <c r="K387" s="290" t="str">
        <f aca="false">A387&amp;B387</f>
        <v>TantalumSmelter not yet identified</v>
      </c>
    </row>
    <row r="388" customFormat="false" ht="12.75" hidden="false" customHeight="false" outlineLevel="0" collapsed="false">
      <c r="A388" s="289" t="s">
        <v>144</v>
      </c>
      <c r="B388" s="289" t="s">
        <v>1345</v>
      </c>
      <c r="C388" s="289" t="s">
        <v>1346</v>
      </c>
      <c r="D388" s="289" t="s">
        <v>567</v>
      </c>
      <c r="E388" s="289" t="s">
        <v>1347</v>
      </c>
      <c r="F388" s="289" t="s">
        <v>559</v>
      </c>
      <c r="G388" s="289"/>
      <c r="H388" s="289" t="s">
        <v>1348</v>
      </c>
      <c r="I388" s="289" t="s">
        <v>570</v>
      </c>
      <c r="J388" s="290" t="str">
        <f aca="false">A388&amp;B388</f>
        <v>TinAlent plc</v>
      </c>
      <c r="K388" s="290" t="str">
        <f aca="false">A388&amp;B388</f>
        <v>TinAlent plc</v>
      </c>
    </row>
    <row r="389" customFormat="false" ht="12.75" hidden="false" customHeight="false" outlineLevel="0" collapsed="false">
      <c r="A389" s="289" t="s">
        <v>144</v>
      </c>
      <c r="B389" s="289" t="s">
        <v>1346</v>
      </c>
      <c r="C389" s="289" t="s">
        <v>1346</v>
      </c>
      <c r="D389" s="289" t="s">
        <v>567</v>
      </c>
      <c r="E389" s="289" t="s">
        <v>1347</v>
      </c>
      <c r="F389" s="289" t="s">
        <v>559</v>
      </c>
      <c r="G389" s="289"/>
      <c r="H389" s="289" t="s">
        <v>1348</v>
      </c>
      <c r="I389" s="289" t="s">
        <v>570</v>
      </c>
      <c r="J389" s="290" t="str">
        <f aca="false">A389&amp;B389</f>
        <v>TinAlpha</v>
      </c>
      <c r="K389" s="290" t="str">
        <f aca="false">A389&amp;B389</f>
        <v>TinAlpha</v>
      </c>
    </row>
    <row r="390" customFormat="false" ht="12.75" hidden="false" customHeight="false" outlineLevel="0" collapsed="false">
      <c r="A390" s="289" t="s">
        <v>144</v>
      </c>
      <c r="B390" s="289" t="s">
        <v>1349</v>
      </c>
      <c r="C390" s="289" t="s">
        <v>1346</v>
      </c>
      <c r="D390" s="289" t="s">
        <v>567</v>
      </c>
      <c r="E390" s="289" t="s">
        <v>1347</v>
      </c>
      <c r="F390" s="289" t="s">
        <v>559</v>
      </c>
      <c r="G390" s="289"/>
      <c r="H390" s="289" t="s">
        <v>1348</v>
      </c>
      <c r="I390" s="289" t="s">
        <v>570</v>
      </c>
      <c r="J390" s="290" t="str">
        <f aca="false">A390&amp;B390</f>
        <v>TinAlpha Metals</v>
      </c>
      <c r="K390" s="290" t="str">
        <f aca="false">A390&amp;B390</f>
        <v>TinAlpha Metals</v>
      </c>
    </row>
    <row r="391" customFormat="false" ht="12.75" hidden="false" customHeight="false" outlineLevel="0" collapsed="false">
      <c r="A391" s="289" t="s">
        <v>144</v>
      </c>
      <c r="B391" s="289" t="s">
        <v>1350</v>
      </c>
      <c r="C391" s="289" t="s">
        <v>1346</v>
      </c>
      <c r="D391" s="289" t="s">
        <v>567</v>
      </c>
      <c r="E391" s="289" t="s">
        <v>1347</v>
      </c>
      <c r="F391" s="289" t="s">
        <v>559</v>
      </c>
      <c r="G391" s="289"/>
      <c r="H391" s="289" t="s">
        <v>1348</v>
      </c>
      <c r="I391" s="289" t="s">
        <v>570</v>
      </c>
      <c r="J391" s="290" t="str">
        <f aca="false">A391&amp;B391</f>
        <v>TinAlpha Metals Korea Ltd.</v>
      </c>
      <c r="K391" s="290" t="str">
        <f aca="false">A391&amp;B391</f>
        <v>TinAlpha Metals Korea Ltd.</v>
      </c>
    </row>
    <row r="392" customFormat="false" ht="12.75" hidden="false" customHeight="false" outlineLevel="0" collapsed="false">
      <c r="A392" s="289" t="s">
        <v>144</v>
      </c>
      <c r="B392" s="289" t="s">
        <v>1351</v>
      </c>
      <c r="C392" s="289" t="s">
        <v>1346</v>
      </c>
      <c r="D392" s="289" t="s">
        <v>567</v>
      </c>
      <c r="E392" s="289" t="s">
        <v>1347</v>
      </c>
      <c r="F392" s="289" t="s">
        <v>559</v>
      </c>
      <c r="G392" s="289"/>
      <c r="H392" s="289" t="s">
        <v>1348</v>
      </c>
      <c r="I392" s="289" t="s">
        <v>570</v>
      </c>
      <c r="J392" s="290" t="str">
        <f aca="false">A392&amp;B392</f>
        <v>TinAlpha Metals Taiwan</v>
      </c>
      <c r="K392" s="290" t="str">
        <f aca="false">A392&amp;B392</f>
        <v>TinAlpha Metals Taiwan</v>
      </c>
    </row>
    <row r="393" customFormat="false" ht="12.75" hidden="false" customHeight="false" outlineLevel="0" collapsed="false">
      <c r="A393" s="289" t="s">
        <v>144</v>
      </c>
      <c r="B393" s="289" t="s">
        <v>409</v>
      </c>
      <c r="C393" s="289" t="s">
        <v>409</v>
      </c>
      <c r="D393" s="289" t="s">
        <v>1352</v>
      </c>
      <c r="E393" s="289" t="s">
        <v>1353</v>
      </c>
      <c r="F393" s="289" t="s">
        <v>559</v>
      </c>
      <c r="G393" s="289"/>
      <c r="H393" s="289" t="s">
        <v>1354</v>
      </c>
      <c r="I393" s="289" t="s">
        <v>1355</v>
      </c>
      <c r="J393" s="290" t="str">
        <f aca="false">A393&amp;B393</f>
        <v>TinAn Vinh Joint Stock Mineral Processing Company</v>
      </c>
      <c r="K393" s="290" t="str">
        <f aca="false">A393&amp;B393</f>
        <v>TinAn Vinh Joint Stock Mineral Processing Company</v>
      </c>
    </row>
    <row r="394" customFormat="false" ht="12.75" hidden="false" customHeight="false" outlineLevel="0" collapsed="false">
      <c r="A394" s="289" t="s">
        <v>144</v>
      </c>
      <c r="B394" s="289" t="s">
        <v>411</v>
      </c>
      <c r="C394" s="289" t="s">
        <v>411</v>
      </c>
      <c r="D394" s="289" t="s">
        <v>841</v>
      </c>
      <c r="E394" s="289" t="s">
        <v>1356</v>
      </c>
      <c r="F394" s="289" t="s">
        <v>559</v>
      </c>
      <c r="G394" s="289"/>
      <c r="H394" s="289" t="s">
        <v>1357</v>
      </c>
      <c r="I394" s="289" t="s">
        <v>844</v>
      </c>
      <c r="J394" s="290" t="str">
        <f aca="false">A394&amp;B394</f>
        <v>TinAurubis Beerse</v>
      </c>
      <c r="K394" s="290" t="str">
        <f aca="false">A394&amp;B394</f>
        <v>TinAurubis Beerse</v>
      </c>
    </row>
    <row r="395" customFormat="false" ht="12.75" hidden="false" customHeight="false" outlineLevel="0" collapsed="false">
      <c r="A395" s="289" t="s">
        <v>144</v>
      </c>
      <c r="B395" s="289" t="s">
        <v>412</v>
      </c>
      <c r="C395" s="289" t="s">
        <v>412</v>
      </c>
      <c r="D395" s="289" t="s">
        <v>1108</v>
      </c>
      <c r="E395" s="289" t="s">
        <v>1358</v>
      </c>
      <c r="F395" s="289" t="s">
        <v>559</v>
      </c>
      <c r="G395" s="289"/>
      <c r="H395" s="289" t="s">
        <v>1359</v>
      </c>
      <c r="I395" s="289" t="s">
        <v>1360</v>
      </c>
      <c r="J395" s="290" t="str">
        <f aca="false">A395&amp;B395</f>
        <v>TinAurubis Berango</v>
      </c>
      <c r="K395" s="290" t="str">
        <f aca="false">A395&amp;B395</f>
        <v>TinAurubis Berango</v>
      </c>
    </row>
    <row r="396" customFormat="false" ht="12.75" hidden="false" customHeight="false" outlineLevel="0" collapsed="false">
      <c r="A396" s="289" t="s">
        <v>144</v>
      </c>
      <c r="B396" s="289" t="s">
        <v>1361</v>
      </c>
      <c r="C396" s="289" t="s">
        <v>460</v>
      </c>
      <c r="D396" s="289" t="s">
        <v>1049</v>
      </c>
      <c r="E396" s="289" t="s">
        <v>1362</v>
      </c>
      <c r="F396" s="289" t="s">
        <v>559</v>
      </c>
      <c r="G396" s="289"/>
      <c r="H396" s="289" t="s">
        <v>1363</v>
      </c>
      <c r="I396" s="289" t="s">
        <v>1364</v>
      </c>
      <c r="J396" s="290" t="str">
        <f aca="false">A396&amp;B396</f>
        <v>TinBrand IMLI</v>
      </c>
      <c r="K396" s="290" t="str">
        <f aca="false">A396&amp;B396</f>
        <v>TinBrand IMLI</v>
      </c>
    </row>
    <row r="397" customFormat="false" ht="12.75" hidden="false" customHeight="false" outlineLevel="0" collapsed="false">
      <c r="A397" s="289" t="s">
        <v>144</v>
      </c>
      <c r="B397" s="289" t="s">
        <v>1365</v>
      </c>
      <c r="C397" s="289" t="s">
        <v>471</v>
      </c>
      <c r="D397" s="289" t="s">
        <v>1049</v>
      </c>
      <c r="E397" s="289" t="s">
        <v>1366</v>
      </c>
      <c r="F397" s="289" t="s">
        <v>559</v>
      </c>
      <c r="G397" s="289"/>
      <c r="H397" s="289" t="s">
        <v>1367</v>
      </c>
      <c r="I397" s="289" t="s">
        <v>1364</v>
      </c>
      <c r="J397" s="290" t="str">
        <f aca="false">A397&amp;B397</f>
        <v>TinBrand RBT</v>
      </c>
      <c r="K397" s="290" t="str">
        <f aca="false">A397&amp;B397</f>
        <v>TinBrand RBT</v>
      </c>
    </row>
    <row r="398" customFormat="false" ht="12.75" hidden="false" customHeight="false" outlineLevel="0" collapsed="false">
      <c r="A398" s="289" t="s">
        <v>144</v>
      </c>
      <c r="B398" s="289" t="s">
        <v>1368</v>
      </c>
      <c r="C398" s="289" t="s">
        <v>489</v>
      </c>
      <c r="D398" s="289" t="s">
        <v>626</v>
      </c>
      <c r="E398" s="289" t="s">
        <v>1369</v>
      </c>
      <c r="F398" s="289" t="s">
        <v>559</v>
      </c>
      <c r="G398" s="289"/>
      <c r="H398" s="289" t="s">
        <v>1370</v>
      </c>
      <c r="I398" s="289" t="s">
        <v>701</v>
      </c>
      <c r="J398" s="290" t="str">
        <f aca="false">A398&amp;B398</f>
        <v>TinChengfeng Metals Co Pte Ltd</v>
      </c>
      <c r="K398" s="290" t="str">
        <f aca="false">A398&amp;B398</f>
        <v>TinChengfeng Metals Co Pte Ltd</v>
      </c>
    </row>
    <row r="399" customFormat="false" ht="12.75" hidden="false" customHeight="false" outlineLevel="0" collapsed="false">
      <c r="A399" s="289" t="s">
        <v>144</v>
      </c>
      <c r="B399" s="289" t="s">
        <v>1371</v>
      </c>
      <c r="C399" s="289" t="s">
        <v>413</v>
      </c>
      <c r="D399" s="289" t="s">
        <v>626</v>
      </c>
      <c r="E399" s="289" t="s">
        <v>1372</v>
      </c>
      <c r="F399" s="289" t="s">
        <v>559</v>
      </c>
      <c r="G399" s="289"/>
      <c r="H399" s="289" t="s">
        <v>836</v>
      </c>
      <c r="I399" s="289" t="s">
        <v>832</v>
      </c>
      <c r="J399" s="290" t="str">
        <f aca="false">A399&amp;B399</f>
        <v>TinChenzhou Yun Xiang mining limited liability company</v>
      </c>
      <c r="K399" s="290" t="str">
        <f aca="false">A399&amp;B399</f>
        <v>TinChenzhou Yun Xiang mining limited liability company</v>
      </c>
    </row>
    <row r="400" customFormat="false" ht="12.75" hidden="false" customHeight="false" outlineLevel="0" collapsed="false">
      <c r="A400" s="289" t="s">
        <v>144</v>
      </c>
      <c r="B400" s="289" t="s">
        <v>413</v>
      </c>
      <c r="C400" s="289" t="s">
        <v>413</v>
      </c>
      <c r="D400" s="289" t="s">
        <v>626</v>
      </c>
      <c r="E400" s="289" t="s">
        <v>1372</v>
      </c>
      <c r="F400" s="289" t="s">
        <v>559</v>
      </c>
      <c r="G400" s="289"/>
      <c r="H400" s="289" t="s">
        <v>836</v>
      </c>
      <c r="I400" s="289" t="s">
        <v>832</v>
      </c>
      <c r="J400" s="290" t="str">
        <f aca="false">A400&amp;B400</f>
        <v>TinChenzhou Yunxiang Mining and Metallurgy Co., Ltd.</v>
      </c>
      <c r="K400" s="290" t="str">
        <f aca="false">A400&amp;B400</f>
        <v>TinChenzhou Yunxiang Mining and Metallurgy Co., Ltd.</v>
      </c>
    </row>
    <row r="401" customFormat="false" ht="12.75" hidden="false" customHeight="false" outlineLevel="0" collapsed="false">
      <c r="A401" s="289" t="s">
        <v>144</v>
      </c>
      <c r="B401" s="289" t="s">
        <v>414</v>
      </c>
      <c r="C401" s="289" t="s">
        <v>414</v>
      </c>
      <c r="D401" s="289" t="s">
        <v>626</v>
      </c>
      <c r="E401" s="289" t="s">
        <v>1373</v>
      </c>
      <c r="F401" s="289" t="s">
        <v>559</v>
      </c>
      <c r="G401" s="289"/>
      <c r="H401" s="289" t="s">
        <v>1374</v>
      </c>
      <c r="I401" s="289" t="s">
        <v>847</v>
      </c>
      <c r="J401" s="290" t="str">
        <f aca="false">A401&amp;B401</f>
        <v>TinChifeng Dajingzi Tin Industry Co., Ltd.</v>
      </c>
      <c r="K401" s="290" t="str">
        <f aca="false">A401&amp;B401</f>
        <v>TinChifeng Dajingzi Tin Industry Co., Ltd.</v>
      </c>
    </row>
    <row r="402" customFormat="false" ht="12.75" hidden="false" customHeight="false" outlineLevel="0" collapsed="false">
      <c r="A402" s="289" t="s">
        <v>144</v>
      </c>
      <c r="B402" s="289" t="s">
        <v>1375</v>
      </c>
      <c r="C402" s="289" t="s">
        <v>415</v>
      </c>
      <c r="D402" s="289" t="s">
        <v>626</v>
      </c>
      <c r="E402" s="289" t="s">
        <v>1376</v>
      </c>
      <c r="F402" s="289" t="s">
        <v>559</v>
      </c>
      <c r="G402" s="289"/>
      <c r="H402" s="289" t="s">
        <v>1377</v>
      </c>
      <c r="I402" s="289" t="s">
        <v>1378</v>
      </c>
      <c r="J402" s="290" t="str">
        <f aca="false">A402&amp;B402</f>
        <v>TinChina Tin (Hechi)</v>
      </c>
      <c r="K402" s="290" t="str">
        <f aca="false">A402&amp;B402</f>
        <v>TinChina Tin (Hechi)</v>
      </c>
    </row>
    <row r="403" customFormat="false" ht="12.75" hidden="false" customHeight="false" outlineLevel="0" collapsed="false">
      <c r="A403" s="289" t="s">
        <v>144</v>
      </c>
      <c r="B403" s="289" t="s">
        <v>415</v>
      </c>
      <c r="C403" s="289" t="s">
        <v>415</v>
      </c>
      <c r="D403" s="289" t="s">
        <v>626</v>
      </c>
      <c r="E403" s="289" t="s">
        <v>1376</v>
      </c>
      <c r="F403" s="289" t="s">
        <v>559</v>
      </c>
      <c r="G403" s="289"/>
      <c r="H403" s="289" t="s">
        <v>1377</v>
      </c>
      <c r="I403" s="289" t="s">
        <v>1378</v>
      </c>
      <c r="J403" s="290" t="str">
        <f aca="false">A403&amp;B403</f>
        <v>TinChina Tin Group Co., Ltd.</v>
      </c>
      <c r="K403" s="290" t="str">
        <f aca="false">A403&amp;B403</f>
        <v>TinChina Tin Group Co., Ltd.</v>
      </c>
    </row>
    <row r="404" customFormat="false" ht="12.75" hidden="false" customHeight="false" outlineLevel="0" collapsed="false">
      <c r="A404" s="289" t="s">
        <v>144</v>
      </c>
      <c r="B404" s="289" t="s">
        <v>1379</v>
      </c>
      <c r="C404" s="289" t="s">
        <v>415</v>
      </c>
      <c r="D404" s="289" t="s">
        <v>626</v>
      </c>
      <c r="E404" s="289" t="s">
        <v>1376</v>
      </c>
      <c r="F404" s="289" t="s">
        <v>559</v>
      </c>
      <c r="G404" s="289"/>
      <c r="H404" s="289" t="s">
        <v>1377</v>
      </c>
      <c r="I404" s="289" t="s">
        <v>1378</v>
      </c>
      <c r="J404" s="290" t="str">
        <f aca="false">A404&amp;B404</f>
        <v>TinChina Tin Lai Ben Smelter Co., Ltd.</v>
      </c>
      <c r="K404" s="290" t="str">
        <f aca="false">A404&amp;B404</f>
        <v>TinChina Tin Lai Ben Smelter Co., Ltd.</v>
      </c>
    </row>
    <row r="405" customFormat="false" ht="12.75" hidden="false" customHeight="false" outlineLevel="0" collapsed="false">
      <c r="A405" s="289" t="s">
        <v>144</v>
      </c>
      <c r="B405" s="289" t="s">
        <v>1380</v>
      </c>
      <c r="C405" s="289" t="s">
        <v>484</v>
      </c>
      <c r="D405" s="289" t="s">
        <v>626</v>
      </c>
      <c r="E405" s="289" t="s">
        <v>1381</v>
      </c>
      <c r="F405" s="289" t="s">
        <v>559</v>
      </c>
      <c r="G405" s="289"/>
      <c r="H405" s="289" t="s">
        <v>1370</v>
      </c>
      <c r="I405" s="289" t="s">
        <v>701</v>
      </c>
      <c r="J405" s="290" t="str">
        <f aca="false">A405&amp;B405</f>
        <v>TinChina Yunnan Tin Co Ltd.</v>
      </c>
      <c r="K405" s="290" t="str">
        <f aca="false">A405&amp;B405</f>
        <v>TinChina Yunnan Tin Co Ltd.</v>
      </c>
    </row>
    <row r="406" customFormat="false" ht="12.75" hidden="false" customHeight="false" outlineLevel="0" collapsed="false">
      <c r="A406" s="289" t="s">
        <v>144</v>
      </c>
      <c r="B406" s="289" t="s">
        <v>1382</v>
      </c>
      <c r="C406" s="289" t="s">
        <v>1346</v>
      </c>
      <c r="D406" s="289" t="s">
        <v>567</v>
      </c>
      <c r="E406" s="289" t="s">
        <v>1347</v>
      </c>
      <c r="F406" s="289" t="s">
        <v>559</v>
      </c>
      <c r="G406" s="289"/>
      <c r="H406" s="289" t="s">
        <v>1348</v>
      </c>
      <c r="I406" s="289" t="s">
        <v>570</v>
      </c>
      <c r="J406" s="290" t="str">
        <f aca="false">A406&amp;B406</f>
        <v>TinCookson</v>
      </c>
      <c r="K406" s="290" t="str">
        <f aca="false">A406&amp;B406</f>
        <v>TinCookson</v>
      </c>
    </row>
    <row r="407" customFormat="false" ht="12.75" hidden="false" customHeight="false" outlineLevel="0" collapsed="false">
      <c r="A407" s="289" t="s">
        <v>144</v>
      </c>
      <c r="B407" s="289" t="s">
        <v>1383</v>
      </c>
      <c r="C407" s="289" t="s">
        <v>1346</v>
      </c>
      <c r="D407" s="289" t="s">
        <v>567</v>
      </c>
      <c r="E407" s="289" t="s">
        <v>1347</v>
      </c>
      <c r="F407" s="289" t="s">
        <v>559</v>
      </c>
      <c r="G407" s="289"/>
      <c r="H407" s="289" t="s">
        <v>1348</v>
      </c>
      <c r="I407" s="289" t="s">
        <v>570</v>
      </c>
      <c r="J407" s="290" t="str">
        <f aca="false">A407&amp;B407</f>
        <v>TinCookson (Alpha Metals Taiwan)</v>
      </c>
      <c r="K407" s="290" t="str">
        <f aca="false">A407&amp;B407</f>
        <v>TinCookson (Alpha Metals Taiwan)</v>
      </c>
    </row>
    <row r="408" customFormat="false" ht="12.75" hidden="false" customHeight="false" outlineLevel="0" collapsed="false">
      <c r="A408" s="289" t="s">
        <v>144</v>
      </c>
      <c r="B408" s="289" t="s">
        <v>1384</v>
      </c>
      <c r="C408" s="289" t="s">
        <v>1346</v>
      </c>
      <c r="D408" s="289" t="s">
        <v>567</v>
      </c>
      <c r="E408" s="289" t="s">
        <v>1347</v>
      </c>
      <c r="F408" s="289" t="s">
        <v>559</v>
      </c>
      <c r="G408" s="289"/>
      <c r="H408" s="289" t="s">
        <v>1348</v>
      </c>
      <c r="I408" s="289" t="s">
        <v>570</v>
      </c>
      <c r="J408" s="290" t="str">
        <f aca="false">A408&amp;B408</f>
        <v>TinCookson Alpha Metals (Shenzhen) Co., Ltd.</v>
      </c>
      <c r="K408" s="290" t="str">
        <f aca="false">A408&amp;B408</f>
        <v>TinCookson Alpha Metals (Shenzhen) Co., Ltd.</v>
      </c>
    </row>
    <row r="409" customFormat="false" ht="12.75" hidden="false" customHeight="false" outlineLevel="0" collapsed="false">
      <c r="A409" s="289" t="s">
        <v>144</v>
      </c>
      <c r="B409" s="289" t="s">
        <v>416</v>
      </c>
      <c r="C409" s="289" t="s">
        <v>416</v>
      </c>
      <c r="D409" s="289" t="s">
        <v>620</v>
      </c>
      <c r="E409" s="289" t="s">
        <v>1385</v>
      </c>
      <c r="F409" s="289" t="s">
        <v>559</v>
      </c>
      <c r="G409" s="289"/>
      <c r="H409" s="289" t="s">
        <v>1386</v>
      </c>
      <c r="I409" s="289" t="s">
        <v>1387</v>
      </c>
      <c r="J409" s="290" t="str">
        <f aca="false">A409&amp;B409</f>
        <v>TinCRM Fundicao De Metais E Comercio De Equipamentos Eletronicos Do Brasil Ltda</v>
      </c>
      <c r="K409" s="290" t="str">
        <f aca="false">A409&amp;B409</f>
        <v>TinCRM Fundicao De Metais E Comercio De Equipamentos Eletronicos Do Brasil Ltda</v>
      </c>
    </row>
    <row r="410" customFormat="false" ht="12.75" hidden="false" customHeight="false" outlineLevel="0" collapsed="false">
      <c r="A410" s="289" t="s">
        <v>144</v>
      </c>
      <c r="B410" s="289" t="s">
        <v>1388</v>
      </c>
      <c r="C410" s="289" t="s">
        <v>416</v>
      </c>
      <c r="D410" s="289" t="s">
        <v>620</v>
      </c>
      <c r="E410" s="289" t="s">
        <v>1385</v>
      </c>
      <c r="F410" s="289" t="s">
        <v>559</v>
      </c>
      <c r="G410" s="289"/>
      <c r="H410" s="289" t="s">
        <v>1386</v>
      </c>
      <c r="I410" s="289" t="s">
        <v>1387</v>
      </c>
      <c r="J410" s="290" t="str">
        <f aca="false">A410&amp;B410</f>
        <v>TinCRM Fundição De Metais E Comércio De Equipamentos Eletrônicos Do Brasil Ltda</v>
      </c>
      <c r="K410" s="290" t="str">
        <f aca="false">A410&amp;B410</f>
        <v>TinCRM Fundição De Metais E Comércio De Equipamentos Eletrônicos Do Brasil Ltda</v>
      </c>
    </row>
    <row r="411" customFormat="false" ht="12.75" hidden="false" customHeight="false" outlineLevel="0" collapsed="false">
      <c r="A411" s="289" t="s">
        <v>144</v>
      </c>
      <c r="B411" s="289" t="s">
        <v>417</v>
      </c>
      <c r="C411" s="289" t="s">
        <v>417</v>
      </c>
      <c r="D411" s="289" t="s">
        <v>1108</v>
      </c>
      <c r="E411" s="289" t="s">
        <v>1389</v>
      </c>
      <c r="F411" s="289" t="s">
        <v>559</v>
      </c>
      <c r="G411" s="289"/>
      <c r="H411" s="289" t="s">
        <v>1390</v>
      </c>
      <c r="I411" s="289" t="s">
        <v>1390</v>
      </c>
      <c r="J411" s="290" t="str">
        <f aca="false">A411&amp;B411</f>
        <v>TinCRM Synergies</v>
      </c>
      <c r="K411" s="290" t="str">
        <f aca="false">A411&amp;B411</f>
        <v>TinCRM Synergies</v>
      </c>
    </row>
    <row r="412" customFormat="false" ht="12.75" hidden="false" customHeight="false" outlineLevel="0" collapsed="false">
      <c r="A412" s="289" t="s">
        <v>144</v>
      </c>
      <c r="B412" s="289" t="s">
        <v>418</v>
      </c>
      <c r="C412" s="289" t="s">
        <v>418</v>
      </c>
      <c r="D412" s="289" t="s">
        <v>1049</v>
      </c>
      <c r="E412" s="289" t="s">
        <v>1391</v>
      </c>
      <c r="F412" s="289" t="s">
        <v>559</v>
      </c>
      <c r="G412" s="289"/>
      <c r="H412" s="289" t="s">
        <v>1367</v>
      </c>
      <c r="I412" s="289" t="s">
        <v>1364</v>
      </c>
      <c r="J412" s="290" t="str">
        <f aca="false">A412&amp;B412</f>
        <v>TinCV Ayi Jaya</v>
      </c>
      <c r="K412" s="290" t="str">
        <f aca="false">A412&amp;B412</f>
        <v>TinCV Ayi Jaya</v>
      </c>
    </row>
    <row r="413" customFormat="false" ht="12.75" hidden="false" customHeight="false" outlineLevel="0" collapsed="false">
      <c r="A413" s="289" t="s">
        <v>144</v>
      </c>
      <c r="B413" s="289" t="s">
        <v>1392</v>
      </c>
      <c r="C413" s="289" t="s">
        <v>451</v>
      </c>
      <c r="D413" s="289" t="s">
        <v>1049</v>
      </c>
      <c r="E413" s="289" t="s">
        <v>1393</v>
      </c>
      <c r="F413" s="289" t="s">
        <v>559</v>
      </c>
      <c r="G413" s="289"/>
      <c r="H413" s="289" t="s">
        <v>1394</v>
      </c>
      <c r="I413" s="289" t="s">
        <v>1364</v>
      </c>
      <c r="J413" s="290" t="str">
        <f aca="false">A413&amp;B413</f>
        <v>TinCV Nurjanah</v>
      </c>
      <c r="K413" s="290" t="str">
        <f aca="false">A413&amp;B413</f>
        <v>TinCV Nurjanah</v>
      </c>
    </row>
    <row r="414" customFormat="false" ht="12.75" hidden="false" customHeight="false" outlineLevel="0" collapsed="false">
      <c r="A414" s="289" t="s">
        <v>144</v>
      </c>
      <c r="B414" s="289" t="s">
        <v>1395</v>
      </c>
      <c r="C414" s="289" t="s">
        <v>466</v>
      </c>
      <c r="D414" s="289" t="s">
        <v>1049</v>
      </c>
      <c r="E414" s="289" t="s">
        <v>1396</v>
      </c>
      <c r="F414" s="289" t="s">
        <v>559</v>
      </c>
      <c r="G414" s="289"/>
      <c r="H414" s="289" t="s">
        <v>1397</v>
      </c>
      <c r="I414" s="289" t="s">
        <v>1364</v>
      </c>
      <c r="J414" s="290" t="str">
        <f aca="false">A414&amp;B414</f>
        <v>TinCV Serumpun Sebalai</v>
      </c>
      <c r="K414" s="290" t="str">
        <f aca="false">A414&amp;B414</f>
        <v>TinCV Serumpun Sebalai</v>
      </c>
    </row>
    <row r="415" customFormat="false" ht="12.75" hidden="false" customHeight="false" outlineLevel="0" collapsed="false">
      <c r="A415" s="289" t="s">
        <v>144</v>
      </c>
      <c r="B415" s="289" t="s">
        <v>419</v>
      </c>
      <c r="C415" s="289" t="s">
        <v>419</v>
      </c>
      <c r="D415" s="289" t="s">
        <v>1049</v>
      </c>
      <c r="E415" s="289" t="s">
        <v>1398</v>
      </c>
      <c r="F415" s="289" t="s">
        <v>559</v>
      </c>
      <c r="G415" s="289"/>
      <c r="H415" s="289" t="s">
        <v>1363</v>
      </c>
      <c r="I415" s="289" t="s">
        <v>1364</v>
      </c>
      <c r="J415" s="290" t="str">
        <f aca="false">A415&amp;B415</f>
        <v>TinCV Venus Inti Perkasa</v>
      </c>
      <c r="K415" s="290" t="str">
        <f aca="false">A415&amp;B415</f>
        <v>TinCV Venus Inti Perkasa</v>
      </c>
    </row>
    <row r="416" customFormat="false" ht="12.75" hidden="false" customHeight="false" outlineLevel="0" collapsed="false">
      <c r="A416" s="289" t="s">
        <v>144</v>
      </c>
      <c r="B416" s="289" t="s">
        <v>420</v>
      </c>
      <c r="C416" s="289" t="s">
        <v>420</v>
      </c>
      <c r="D416" s="289" t="s">
        <v>626</v>
      </c>
      <c r="E416" s="289" t="s">
        <v>1399</v>
      </c>
      <c r="F416" s="289" t="s">
        <v>559</v>
      </c>
      <c r="G416" s="289"/>
      <c r="H416" s="289" t="s">
        <v>1400</v>
      </c>
      <c r="I416" s="289" t="s">
        <v>806</v>
      </c>
      <c r="J416" s="290" t="str">
        <f aca="false">A416&amp;B416</f>
        <v>TinDongguan CiEXPO Environmental Engineering Co., Ltd.</v>
      </c>
      <c r="K416" s="290" t="str">
        <f aca="false">A416&amp;B416</f>
        <v>TinDongguan CiEXPO Environmental Engineering Co., Ltd.</v>
      </c>
    </row>
    <row r="417" customFormat="false" ht="12.75" hidden="false" customHeight="false" outlineLevel="0" collapsed="false">
      <c r="A417" s="289" t="s">
        <v>144</v>
      </c>
      <c r="B417" s="289" t="s">
        <v>208</v>
      </c>
      <c r="C417" s="289" t="s">
        <v>208</v>
      </c>
      <c r="D417" s="289" t="s">
        <v>588</v>
      </c>
      <c r="E417" s="289" t="s">
        <v>1401</v>
      </c>
      <c r="F417" s="289" t="s">
        <v>559</v>
      </c>
      <c r="G417" s="289"/>
      <c r="H417" s="289" t="s">
        <v>594</v>
      </c>
      <c r="I417" s="289" t="s">
        <v>595</v>
      </c>
      <c r="J417" s="290" t="str">
        <f aca="false">A417&amp;B417</f>
        <v>TinDowa</v>
      </c>
      <c r="K417" s="290" t="str">
        <f aca="false">A417&amp;B417</f>
        <v>TinDowa</v>
      </c>
    </row>
    <row r="418" customFormat="false" ht="12.75" hidden="false" customHeight="false" outlineLevel="0" collapsed="false">
      <c r="A418" s="289" t="s">
        <v>144</v>
      </c>
      <c r="B418" s="289" t="s">
        <v>1402</v>
      </c>
      <c r="C418" s="289" t="s">
        <v>208</v>
      </c>
      <c r="D418" s="289" t="s">
        <v>588</v>
      </c>
      <c r="E418" s="289" t="s">
        <v>1401</v>
      </c>
      <c r="F418" s="289" t="s">
        <v>559</v>
      </c>
      <c r="G418" s="289"/>
      <c r="H418" s="289" t="s">
        <v>594</v>
      </c>
      <c r="I418" s="289" t="s">
        <v>595</v>
      </c>
      <c r="J418" s="290" t="str">
        <f aca="false">A418&amp;B418</f>
        <v>TinDowa Metaltech Co., Ltd.</v>
      </c>
      <c r="K418" s="290" t="str">
        <f aca="false">A418&amp;B418</f>
        <v>TinDowa Metaltech Co., Ltd.</v>
      </c>
    </row>
    <row r="419" customFormat="false" ht="12.75" hidden="false" customHeight="false" outlineLevel="0" collapsed="false">
      <c r="A419" s="289" t="s">
        <v>144</v>
      </c>
      <c r="B419" s="289" t="s">
        <v>421</v>
      </c>
      <c r="C419" s="289" t="s">
        <v>421</v>
      </c>
      <c r="D419" s="289" t="s">
        <v>1403</v>
      </c>
      <c r="E419" s="289" t="s">
        <v>1404</v>
      </c>
      <c r="F419" s="289" t="s">
        <v>559</v>
      </c>
      <c r="G419" s="289"/>
      <c r="H419" s="289" t="s">
        <v>1405</v>
      </c>
      <c r="I419" s="289" t="s">
        <v>1405</v>
      </c>
      <c r="J419" s="290" t="str">
        <f aca="false">A419&amp;B419</f>
        <v>TinDS Myanmar</v>
      </c>
      <c r="K419" s="290" t="str">
        <f aca="false">A419&amp;B419</f>
        <v>TinDS Myanmar</v>
      </c>
    </row>
    <row r="420" customFormat="false" ht="12.75" hidden="false" customHeight="false" outlineLevel="0" collapsed="false">
      <c r="A420" s="289" t="s">
        <v>144</v>
      </c>
      <c r="B420" s="289" t="s">
        <v>423</v>
      </c>
      <c r="C420" s="289" t="s">
        <v>423</v>
      </c>
      <c r="D420" s="289" t="s">
        <v>1352</v>
      </c>
      <c r="E420" s="289" t="s">
        <v>1406</v>
      </c>
      <c r="F420" s="289" t="s">
        <v>559</v>
      </c>
      <c r="G420" s="289"/>
      <c r="H420" s="289" t="s">
        <v>1407</v>
      </c>
      <c r="I420" s="289" t="s">
        <v>1408</v>
      </c>
      <c r="J420" s="290" t="str">
        <f aca="false">A420&amp;B420</f>
        <v>TinElectro-Mechanical Facility of the Cao Bang Minerals &amp; Metallurgy Joint Stock Company</v>
      </c>
      <c r="K420" s="290" t="str">
        <f aca="false">A420&amp;B420</f>
        <v>TinElectro-Mechanical Facility of the Cao Bang Minerals &amp; Metallurgy Joint Stock Company</v>
      </c>
    </row>
    <row r="421" customFormat="false" ht="12.75" hidden="false" customHeight="false" outlineLevel="0" collapsed="false">
      <c r="A421" s="289" t="s">
        <v>144</v>
      </c>
      <c r="B421" s="289" t="s">
        <v>1409</v>
      </c>
      <c r="C421" s="289" t="s">
        <v>1409</v>
      </c>
      <c r="D421" s="289" t="s">
        <v>1410</v>
      </c>
      <c r="E421" s="289" t="s">
        <v>1411</v>
      </c>
      <c r="F421" s="289" t="s">
        <v>559</v>
      </c>
      <c r="G421" s="289"/>
      <c r="H421" s="289" t="s">
        <v>1412</v>
      </c>
      <c r="I421" s="289" t="s">
        <v>1412</v>
      </c>
      <c r="J421" s="290" t="str">
        <f aca="false">A421&amp;B421</f>
        <v>TinEM Vinto</v>
      </c>
      <c r="K421" s="290" t="str">
        <f aca="false">A421&amp;B421</f>
        <v>TinEM Vinto</v>
      </c>
    </row>
    <row r="422" customFormat="false" ht="12.75" hidden="false" customHeight="false" outlineLevel="0" collapsed="false">
      <c r="A422" s="289" t="s">
        <v>144</v>
      </c>
      <c r="B422" s="289" t="s">
        <v>1413</v>
      </c>
      <c r="C422" s="289" t="s">
        <v>1409</v>
      </c>
      <c r="D422" s="289" t="s">
        <v>1410</v>
      </c>
      <c r="E422" s="289" t="s">
        <v>1411</v>
      </c>
      <c r="F422" s="289" t="s">
        <v>559</v>
      </c>
      <c r="G422" s="289"/>
      <c r="H422" s="289" t="s">
        <v>1412</v>
      </c>
      <c r="I422" s="289" t="s">
        <v>1412</v>
      </c>
      <c r="J422" s="290" t="str">
        <f aca="false">A422&amp;B422</f>
        <v>TinEmpresa Metalúrgica Vinto</v>
      </c>
      <c r="K422" s="290" t="str">
        <f aca="false">A422&amp;B422</f>
        <v>TinEmpresa Metalúrgica Vinto</v>
      </c>
    </row>
    <row r="423" customFormat="false" ht="12.75" hidden="false" customHeight="false" outlineLevel="0" collapsed="false">
      <c r="A423" s="289" t="s">
        <v>144</v>
      </c>
      <c r="B423" s="289" t="s">
        <v>1414</v>
      </c>
      <c r="C423" s="289" t="s">
        <v>1409</v>
      </c>
      <c r="D423" s="289" t="s">
        <v>1410</v>
      </c>
      <c r="E423" s="289" t="s">
        <v>1411</v>
      </c>
      <c r="F423" s="289" t="s">
        <v>559</v>
      </c>
      <c r="G423" s="289"/>
      <c r="H423" s="289" t="s">
        <v>1412</v>
      </c>
      <c r="I423" s="289" t="s">
        <v>1412</v>
      </c>
      <c r="J423" s="290" t="str">
        <f aca="false">A423&amp;B423</f>
        <v>TinEmpressa Nacional de Fundiciones (ENAF)</v>
      </c>
      <c r="K423" s="290" t="str">
        <f aca="false">A423&amp;B423</f>
        <v>TinEmpressa Nacional de Fundiciones (ENAF)</v>
      </c>
    </row>
    <row r="424" customFormat="false" ht="12.75" hidden="false" customHeight="false" outlineLevel="0" collapsed="false">
      <c r="A424" s="289" t="s">
        <v>144</v>
      </c>
      <c r="B424" s="289" t="s">
        <v>1415</v>
      </c>
      <c r="C424" s="289" t="s">
        <v>1409</v>
      </c>
      <c r="D424" s="289" t="s">
        <v>1410</v>
      </c>
      <c r="E424" s="289" t="s">
        <v>1411</v>
      </c>
      <c r="F424" s="289" t="s">
        <v>559</v>
      </c>
      <c r="G424" s="289"/>
      <c r="H424" s="289" t="s">
        <v>1412</v>
      </c>
      <c r="I424" s="289" t="s">
        <v>1412</v>
      </c>
      <c r="J424" s="290" t="str">
        <f aca="false">A424&amp;B424</f>
        <v>TinENAF</v>
      </c>
      <c r="K424" s="290" t="str">
        <f aca="false">A424&amp;B424</f>
        <v>TinENAF</v>
      </c>
    </row>
    <row r="425" customFormat="false" ht="12.75" hidden="false" customHeight="false" outlineLevel="0" collapsed="false">
      <c r="A425" s="289" t="s">
        <v>144</v>
      </c>
      <c r="B425" s="289" t="s">
        <v>426</v>
      </c>
      <c r="C425" s="289" t="s">
        <v>426</v>
      </c>
      <c r="D425" s="289" t="s">
        <v>620</v>
      </c>
      <c r="E425" s="289" t="s">
        <v>1416</v>
      </c>
      <c r="F425" s="289" t="s">
        <v>559</v>
      </c>
      <c r="G425" s="289"/>
      <c r="H425" s="289" t="s">
        <v>1417</v>
      </c>
      <c r="I425" s="289" t="s">
        <v>1418</v>
      </c>
      <c r="J425" s="290" t="str">
        <f aca="false">A425&amp;B425</f>
        <v>TinEstanho de Rondonia S.A.</v>
      </c>
      <c r="K425" s="290" t="str">
        <f aca="false">A425&amp;B425</f>
        <v>TinEstanho de Rondonia S.A.</v>
      </c>
    </row>
    <row r="426" customFormat="false" ht="12.75" hidden="false" customHeight="false" outlineLevel="0" collapsed="false">
      <c r="A426" s="289" t="s">
        <v>144</v>
      </c>
      <c r="B426" s="289" t="s">
        <v>1419</v>
      </c>
      <c r="C426" s="289" t="s">
        <v>426</v>
      </c>
      <c r="D426" s="289" t="s">
        <v>620</v>
      </c>
      <c r="E426" s="289" t="s">
        <v>1416</v>
      </c>
      <c r="F426" s="289" t="s">
        <v>559</v>
      </c>
      <c r="G426" s="289"/>
      <c r="H426" s="289" t="s">
        <v>1417</v>
      </c>
      <c r="I426" s="289" t="s">
        <v>1418</v>
      </c>
      <c r="J426" s="290" t="str">
        <f aca="false">A426&amp;B426</f>
        <v>TinEstanho de Rondônia S.A.</v>
      </c>
      <c r="K426" s="290" t="str">
        <f aca="false">A426&amp;B426</f>
        <v>TinEstanho de Rondônia S.A.</v>
      </c>
    </row>
    <row r="427" customFormat="false" ht="12.75" hidden="false" customHeight="false" outlineLevel="0" collapsed="false">
      <c r="A427" s="289" t="s">
        <v>144</v>
      </c>
      <c r="B427" s="289" t="s">
        <v>1420</v>
      </c>
      <c r="C427" s="289" t="s">
        <v>427</v>
      </c>
      <c r="D427" s="289" t="s">
        <v>620</v>
      </c>
      <c r="E427" s="289" t="s">
        <v>1421</v>
      </c>
      <c r="F427" s="289" t="s">
        <v>559</v>
      </c>
      <c r="G427" s="289"/>
      <c r="H427" s="289" t="s">
        <v>1422</v>
      </c>
      <c r="I427" s="289" t="s">
        <v>939</v>
      </c>
      <c r="J427" s="290" t="str">
        <f aca="false">A427&amp;B427</f>
        <v>TinFabrica Auricchio</v>
      </c>
      <c r="K427" s="290" t="str">
        <f aca="false">A427&amp;B427</f>
        <v>TinFabrica Auricchio</v>
      </c>
    </row>
    <row r="428" customFormat="false" ht="12.75" hidden="false" customHeight="false" outlineLevel="0" collapsed="false">
      <c r="A428" s="289" t="s">
        <v>144</v>
      </c>
      <c r="B428" s="289" t="s">
        <v>1423</v>
      </c>
      <c r="C428" s="289" t="s">
        <v>427</v>
      </c>
      <c r="D428" s="289" t="s">
        <v>620</v>
      </c>
      <c r="E428" s="289" t="s">
        <v>1421</v>
      </c>
      <c r="F428" s="289" t="s">
        <v>559</v>
      </c>
      <c r="G428" s="289"/>
      <c r="H428" s="289" t="s">
        <v>1422</v>
      </c>
      <c r="I428" s="289" t="s">
        <v>939</v>
      </c>
      <c r="J428" s="290" t="str">
        <f aca="false">A428&amp;B428</f>
        <v>TinFábrica Auricchio</v>
      </c>
      <c r="K428" s="290" t="str">
        <f aca="false">A428&amp;B428</f>
        <v>TinFábrica Auricchio</v>
      </c>
    </row>
    <row r="429" customFormat="false" ht="12.75" hidden="false" customHeight="false" outlineLevel="0" collapsed="false">
      <c r="A429" s="289" t="s">
        <v>144</v>
      </c>
      <c r="B429" s="289" t="s">
        <v>427</v>
      </c>
      <c r="C429" s="289" t="s">
        <v>427</v>
      </c>
      <c r="D429" s="289" t="s">
        <v>620</v>
      </c>
      <c r="E429" s="289" t="s">
        <v>1421</v>
      </c>
      <c r="F429" s="289" t="s">
        <v>559</v>
      </c>
      <c r="G429" s="289"/>
      <c r="H429" s="289" t="s">
        <v>1422</v>
      </c>
      <c r="I429" s="289" t="s">
        <v>939</v>
      </c>
      <c r="J429" s="290" t="str">
        <f aca="false">A429&amp;B429</f>
        <v>TinFabrica Auricchio Industria e Comercio Ltda.</v>
      </c>
      <c r="K429" s="290" t="str">
        <f aca="false">A429&amp;B429</f>
        <v>TinFabrica Auricchio Industria e Comercio Ltda.</v>
      </c>
    </row>
    <row r="430" customFormat="false" ht="12.75" hidden="false" customHeight="false" outlineLevel="0" collapsed="false">
      <c r="A430" s="289" t="s">
        <v>144</v>
      </c>
      <c r="B430" s="289" t="s">
        <v>428</v>
      </c>
      <c r="C430" s="289" t="s">
        <v>428</v>
      </c>
      <c r="D430" s="289" t="s">
        <v>889</v>
      </c>
      <c r="E430" s="289" t="s">
        <v>1424</v>
      </c>
      <c r="F430" s="289" t="s">
        <v>559</v>
      </c>
      <c r="G430" s="289"/>
      <c r="H430" s="289" t="s">
        <v>1425</v>
      </c>
      <c r="I430" s="289" t="s">
        <v>1426</v>
      </c>
      <c r="J430" s="290" t="str">
        <f aca="false">A430&amp;B430</f>
        <v>TinFenix Metals</v>
      </c>
      <c r="K430" s="290" t="str">
        <f aca="false">A430&amp;B430</f>
        <v>TinFenix Metals</v>
      </c>
    </row>
    <row r="431" customFormat="false" ht="12.75" hidden="false" customHeight="false" outlineLevel="0" collapsed="false">
      <c r="A431" s="289" t="s">
        <v>144</v>
      </c>
      <c r="B431" s="289" t="s">
        <v>1427</v>
      </c>
      <c r="C431" s="289" t="s">
        <v>442</v>
      </c>
      <c r="D431" s="289" t="s">
        <v>1428</v>
      </c>
      <c r="E431" s="289" t="s">
        <v>1429</v>
      </c>
      <c r="F431" s="289" t="s">
        <v>559</v>
      </c>
      <c r="G431" s="289"/>
      <c r="H431" s="289" t="s">
        <v>1430</v>
      </c>
      <c r="I431" s="289" t="s">
        <v>1431</v>
      </c>
      <c r="J431" s="290" t="str">
        <f aca="false">A431&amp;B431</f>
        <v>TinFunsur Smelter</v>
      </c>
      <c r="K431" s="290" t="str">
        <f aca="false">A431&amp;B431</f>
        <v>TinFunsur Smelter</v>
      </c>
    </row>
    <row r="432" customFormat="false" ht="12.75" hidden="false" customHeight="false" outlineLevel="0" collapsed="false">
      <c r="A432" s="289" t="s">
        <v>144</v>
      </c>
      <c r="B432" s="289" t="s">
        <v>1432</v>
      </c>
      <c r="C432" s="289" t="s">
        <v>489</v>
      </c>
      <c r="D432" s="289" t="s">
        <v>626</v>
      </c>
      <c r="E432" s="289" t="s">
        <v>1369</v>
      </c>
      <c r="F432" s="289" t="s">
        <v>559</v>
      </c>
      <c r="G432" s="289"/>
      <c r="H432" s="289" t="s">
        <v>1370</v>
      </c>
      <c r="I432" s="289" t="s">
        <v>701</v>
      </c>
      <c r="J432" s="290" t="str">
        <f aca="false">A432&amp;B432</f>
        <v>TinGejiu City Datun Chengfeng Smelter</v>
      </c>
      <c r="K432" s="290" t="str">
        <f aca="false">A432&amp;B432</f>
        <v>TinGejiu City Datun Chengfeng Smelter</v>
      </c>
    </row>
    <row r="433" customFormat="false" ht="12.75" hidden="false" customHeight="false" outlineLevel="0" collapsed="false">
      <c r="A433" s="289" t="s">
        <v>144</v>
      </c>
      <c r="B433" s="289" t="s">
        <v>429</v>
      </c>
      <c r="C433" s="289" t="s">
        <v>429</v>
      </c>
      <c r="D433" s="289" t="s">
        <v>626</v>
      </c>
      <c r="E433" s="289" t="s">
        <v>1433</v>
      </c>
      <c r="F433" s="289" t="s">
        <v>559</v>
      </c>
      <c r="G433" s="289"/>
      <c r="H433" s="289" t="s">
        <v>1370</v>
      </c>
      <c r="I433" s="289" t="s">
        <v>701</v>
      </c>
      <c r="J433" s="290" t="str">
        <f aca="false">A433&amp;B433</f>
        <v>TinGejiu City Fuxiang Industry and Trade Co., Ltd.</v>
      </c>
      <c r="K433" s="290" t="str">
        <f aca="false">A433&amp;B433</f>
        <v>TinGejiu City Fuxiang Industry and Trade Co., Ltd.</v>
      </c>
    </row>
    <row r="434" customFormat="false" ht="12.75" hidden="false" customHeight="false" outlineLevel="0" collapsed="false">
      <c r="A434" s="289" t="s">
        <v>144</v>
      </c>
      <c r="B434" s="289" t="s">
        <v>1434</v>
      </c>
      <c r="C434" s="289" t="s">
        <v>429</v>
      </c>
      <c r="D434" s="289" t="s">
        <v>626</v>
      </c>
      <c r="E434" s="289" t="s">
        <v>1433</v>
      </c>
      <c r="F434" s="289" t="s">
        <v>559</v>
      </c>
      <c r="G434" s="289"/>
      <c r="H434" s="289" t="s">
        <v>1370</v>
      </c>
      <c r="I434" s="289" t="s">
        <v>701</v>
      </c>
      <c r="J434" s="290" t="str">
        <f aca="false">A434&amp;B434</f>
        <v>TinGejiu Fuxiang Gongmao Co., Ltd.</v>
      </c>
      <c r="K434" s="290" t="str">
        <f aca="false">A434&amp;B434</f>
        <v>TinGejiu Fuxiang Gongmao Co., Ltd.</v>
      </c>
    </row>
    <row r="435" customFormat="false" ht="12.75" hidden="false" customHeight="false" outlineLevel="0" collapsed="false">
      <c r="A435" s="289" t="s">
        <v>144</v>
      </c>
      <c r="B435" s="289" t="s">
        <v>430</v>
      </c>
      <c r="C435" s="289" t="s">
        <v>430</v>
      </c>
      <c r="D435" s="289" t="s">
        <v>626</v>
      </c>
      <c r="E435" s="289" t="s">
        <v>1435</v>
      </c>
      <c r="F435" s="289" t="s">
        <v>559</v>
      </c>
      <c r="G435" s="289"/>
      <c r="H435" s="289" t="s">
        <v>1370</v>
      </c>
      <c r="I435" s="289" t="s">
        <v>701</v>
      </c>
      <c r="J435" s="290" t="str">
        <f aca="false">A435&amp;B435</f>
        <v>TinGejiu Kai Meng Industry and Trade LLC</v>
      </c>
      <c r="K435" s="290" t="str">
        <f aca="false">A435&amp;B435</f>
        <v>TinGejiu Kai Meng Industry and Trade LLC</v>
      </c>
    </row>
    <row r="436" customFormat="false" ht="12.75" hidden="false" customHeight="false" outlineLevel="0" collapsed="false">
      <c r="A436" s="289" t="s">
        <v>144</v>
      </c>
      <c r="B436" s="289" t="s">
        <v>431</v>
      </c>
      <c r="C436" s="289" t="s">
        <v>431</v>
      </c>
      <c r="D436" s="289" t="s">
        <v>626</v>
      </c>
      <c r="E436" s="289" t="s">
        <v>1436</v>
      </c>
      <c r="F436" s="289" t="s">
        <v>559</v>
      </c>
      <c r="G436" s="289"/>
      <c r="H436" s="289" t="s">
        <v>1370</v>
      </c>
      <c r="I436" s="289" t="s">
        <v>701</v>
      </c>
      <c r="J436" s="290" t="str">
        <f aca="false">A436&amp;B436</f>
        <v>TinGejiu Non-Ferrous Metal Processing Co., Ltd.</v>
      </c>
      <c r="K436" s="290" t="str">
        <f aca="false">A436&amp;B436</f>
        <v>TinGejiu Non-Ferrous Metal Processing Co., Ltd.</v>
      </c>
    </row>
    <row r="437" customFormat="false" ht="12.75" hidden="false" customHeight="false" outlineLevel="0" collapsed="false">
      <c r="A437" s="289" t="s">
        <v>144</v>
      </c>
      <c r="B437" s="289" t="s">
        <v>432</v>
      </c>
      <c r="C437" s="289" t="s">
        <v>432</v>
      </c>
      <c r="D437" s="289" t="s">
        <v>626</v>
      </c>
      <c r="E437" s="289" t="s">
        <v>1437</v>
      </c>
      <c r="F437" s="289" t="s">
        <v>559</v>
      </c>
      <c r="G437" s="289"/>
      <c r="H437" s="289" t="s">
        <v>1370</v>
      </c>
      <c r="I437" s="289" t="s">
        <v>701</v>
      </c>
      <c r="J437" s="290" t="str">
        <f aca="false">A437&amp;B437</f>
        <v>TinGejiu Yunxin Nonferrous Electrolysis Co., Ltd.</v>
      </c>
      <c r="K437" s="290" t="str">
        <f aca="false">A437&amp;B437</f>
        <v>TinGejiu Yunxin Nonferrous Electrolysis Co., Ltd.</v>
      </c>
    </row>
    <row r="438" customFormat="false" ht="12.75" hidden="false" customHeight="false" outlineLevel="0" collapsed="false">
      <c r="A438" s="289" t="s">
        <v>144</v>
      </c>
      <c r="B438" s="289" t="s">
        <v>1438</v>
      </c>
      <c r="C438" s="289" t="s">
        <v>433</v>
      </c>
      <c r="D438" s="289" t="s">
        <v>626</v>
      </c>
      <c r="E438" s="289" t="s">
        <v>1439</v>
      </c>
      <c r="F438" s="289" t="s">
        <v>559</v>
      </c>
      <c r="G438" s="289"/>
      <c r="H438" s="289" t="s">
        <v>1370</v>
      </c>
      <c r="I438" s="289" t="s">
        <v>701</v>
      </c>
      <c r="J438" s="290" t="str">
        <f aca="false">A438&amp;B438</f>
        <v>TinGejiu Zi-Li</v>
      </c>
      <c r="K438" s="290" t="str">
        <f aca="false">A438&amp;B438</f>
        <v>TinGejiu Zi-Li</v>
      </c>
    </row>
    <row r="439" customFormat="false" ht="12.75" hidden="false" customHeight="false" outlineLevel="0" collapsed="false">
      <c r="A439" s="289" t="s">
        <v>144</v>
      </c>
      <c r="B439" s="289" t="s">
        <v>433</v>
      </c>
      <c r="C439" s="289" t="s">
        <v>433</v>
      </c>
      <c r="D439" s="289" t="s">
        <v>626</v>
      </c>
      <c r="E439" s="289" t="s">
        <v>1439</v>
      </c>
      <c r="F439" s="289" t="s">
        <v>559</v>
      </c>
      <c r="G439" s="289"/>
      <c r="H439" s="289" t="s">
        <v>1370</v>
      </c>
      <c r="I439" s="289" t="s">
        <v>701</v>
      </c>
      <c r="J439" s="290" t="str">
        <f aca="false">A439&amp;B439</f>
        <v>TinGejiu Zili Mining And Metallurgy Co., Ltd.</v>
      </c>
      <c r="K439" s="290" t="str">
        <f aca="false">A439&amp;B439</f>
        <v>TinGejiu Zili Mining And Metallurgy Co., Ltd.</v>
      </c>
    </row>
    <row r="440" customFormat="false" ht="12.75" hidden="false" customHeight="false" outlineLevel="0" collapsed="false">
      <c r="A440" s="289" t="s">
        <v>144</v>
      </c>
      <c r="B440" s="289" t="s">
        <v>1440</v>
      </c>
      <c r="C440" s="289" t="s">
        <v>415</v>
      </c>
      <c r="D440" s="289" t="s">
        <v>626</v>
      </c>
      <c r="E440" s="289" t="s">
        <v>1376</v>
      </c>
      <c r="F440" s="289" t="s">
        <v>559</v>
      </c>
      <c r="G440" s="289"/>
      <c r="H440" s="289" t="s">
        <v>1377</v>
      </c>
      <c r="I440" s="289" t="s">
        <v>1378</v>
      </c>
      <c r="J440" s="290" t="str">
        <f aca="false">A440&amp;B440</f>
        <v>TinGuang Xi Liu Xhou</v>
      </c>
      <c r="K440" s="290" t="str">
        <f aca="false">A440&amp;B440</f>
        <v>TinGuang Xi Liu Xhou</v>
      </c>
    </row>
    <row r="441" customFormat="false" ht="12.75" hidden="false" customHeight="false" outlineLevel="0" collapsed="false">
      <c r="A441" s="289" t="s">
        <v>144</v>
      </c>
      <c r="B441" s="289" t="s">
        <v>1441</v>
      </c>
      <c r="C441" s="289" t="s">
        <v>415</v>
      </c>
      <c r="D441" s="289" t="s">
        <v>626</v>
      </c>
      <c r="E441" s="289" t="s">
        <v>1376</v>
      </c>
      <c r="F441" s="289" t="s">
        <v>559</v>
      </c>
      <c r="G441" s="289"/>
      <c r="H441" s="289" t="s">
        <v>1377</v>
      </c>
      <c r="I441" s="289" t="s">
        <v>1378</v>
      </c>
      <c r="J441" s="290" t="str">
        <f aca="false">A441&amp;B441</f>
        <v>TinGuang Xi Liu Zhou</v>
      </c>
      <c r="K441" s="290" t="str">
        <f aca="false">A441&amp;B441</f>
        <v>TinGuang Xi Liu Zhou</v>
      </c>
    </row>
    <row r="442" customFormat="false" ht="12.75" hidden="false" customHeight="false" outlineLevel="0" collapsed="false">
      <c r="A442" s="289" t="s">
        <v>144</v>
      </c>
      <c r="B442" s="289" t="s">
        <v>434</v>
      </c>
      <c r="C442" s="289" t="s">
        <v>434</v>
      </c>
      <c r="D442" s="289" t="s">
        <v>626</v>
      </c>
      <c r="E442" s="289" t="s">
        <v>1442</v>
      </c>
      <c r="F442" s="289" t="s">
        <v>559</v>
      </c>
      <c r="G442" s="289"/>
      <c r="H442" s="289" t="s">
        <v>1443</v>
      </c>
      <c r="I442" s="289" t="s">
        <v>806</v>
      </c>
      <c r="J442" s="290" t="str">
        <f aca="false">A442&amp;B442</f>
        <v>TinGuangdong Hanhe Non-Ferrous Metal Co., Ltd.</v>
      </c>
      <c r="K442" s="290" t="str">
        <f aca="false">A442&amp;B442</f>
        <v>TinGuangdong Hanhe Non-Ferrous Metal Co., Ltd.</v>
      </c>
    </row>
    <row r="443" customFormat="false" ht="12.75" hidden="false" customHeight="false" outlineLevel="0" collapsed="false">
      <c r="A443" s="289" t="s">
        <v>144</v>
      </c>
      <c r="B443" s="289" t="s">
        <v>1444</v>
      </c>
      <c r="C443" s="289" t="s">
        <v>415</v>
      </c>
      <c r="D443" s="289" t="s">
        <v>626</v>
      </c>
      <c r="E443" s="289" t="s">
        <v>1376</v>
      </c>
      <c r="F443" s="289" t="s">
        <v>559</v>
      </c>
      <c r="G443" s="289"/>
      <c r="H443" s="289" t="s">
        <v>1377</v>
      </c>
      <c r="I443" s="289" t="s">
        <v>1378</v>
      </c>
      <c r="J443" s="290" t="str">
        <f aca="false">A443&amp;B443</f>
        <v>TinGuangXi China Tin</v>
      </c>
      <c r="K443" s="290" t="str">
        <f aca="false">A443&amp;B443</f>
        <v>TinGuangXi China Tin</v>
      </c>
    </row>
    <row r="444" customFormat="false" ht="12.75" hidden="false" customHeight="false" outlineLevel="0" collapsed="false">
      <c r="A444" s="289" t="s">
        <v>144</v>
      </c>
      <c r="B444" s="289" t="s">
        <v>1445</v>
      </c>
      <c r="C444" s="289" t="s">
        <v>415</v>
      </c>
      <c r="D444" s="289" t="s">
        <v>626</v>
      </c>
      <c r="E444" s="289" t="s">
        <v>1376</v>
      </c>
      <c r="F444" s="289" t="s">
        <v>559</v>
      </c>
      <c r="G444" s="289"/>
      <c r="H444" s="289" t="s">
        <v>1377</v>
      </c>
      <c r="I444" s="289" t="s">
        <v>1378</v>
      </c>
      <c r="J444" s="290" t="str">
        <f aca="false">A444&amp;B444</f>
        <v>TinGuangxi Hua Shu Dan CO., LTD.</v>
      </c>
      <c r="K444" s="290" t="str">
        <f aca="false">A444&amp;B444</f>
        <v>TinGuangxi Hua Shu Dan CO., LTD.</v>
      </c>
    </row>
    <row r="445" customFormat="false" ht="12.75" hidden="false" customHeight="false" outlineLevel="0" collapsed="false">
      <c r="A445" s="289" t="s">
        <v>144</v>
      </c>
      <c r="B445" s="289" t="s">
        <v>1446</v>
      </c>
      <c r="C445" s="289" t="s">
        <v>439</v>
      </c>
      <c r="D445" s="289" t="s">
        <v>995</v>
      </c>
      <c r="E445" s="289" t="s">
        <v>1447</v>
      </c>
      <c r="F445" s="289" t="s">
        <v>559</v>
      </c>
      <c r="G445" s="289"/>
      <c r="H445" s="289" t="s">
        <v>1448</v>
      </c>
      <c r="I445" s="289" t="s">
        <v>1449</v>
      </c>
      <c r="J445" s="290" t="str">
        <f aca="false">A445&amp;B445</f>
        <v>TinHulterworth Smelter</v>
      </c>
      <c r="K445" s="290" t="str">
        <f aca="false">A445&amp;B445</f>
        <v>TinHulterworth Smelter</v>
      </c>
    </row>
    <row r="446" customFormat="false" ht="12.75" hidden="false" customHeight="false" outlineLevel="0" collapsed="false">
      <c r="A446" s="289" t="s">
        <v>144</v>
      </c>
      <c r="B446" s="289" t="s">
        <v>1450</v>
      </c>
      <c r="C446" s="289" t="s">
        <v>290</v>
      </c>
      <c r="D446" s="289" t="s">
        <v>588</v>
      </c>
      <c r="E446" s="289" t="s">
        <v>1451</v>
      </c>
      <c r="F446" s="289" t="s">
        <v>559</v>
      </c>
      <c r="G446" s="289"/>
      <c r="H446" s="289" t="s">
        <v>591</v>
      </c>
      <c r="I446" s="289" t="s">
        <v>591</v>
      </c>
      <c r="J446" s="290" t="str">
        <f aca="false">A446&amp;B446</f>
        <v>TinIkuno Tin Smelter</v>
      </c>
      <c r="K446" s="290" t="str">
        <f aca="false">A446&amp;B446</f>
        <v>TinIkuno Tin Smelter</v>
      </c>
    </row>
    <row r="447" customFormat="false" ht="12.75" hidden="false" customHeight="false" outlineLevel="0" collapsed="false">
      <c r="A447" s="289" t="s">
        <v>144</v>
      </c>
      <c r="B447" s="289" t="s">
        <v>1452</v>
      </c>
      <c r="C447" s="289" t="s">
        <v>477</v>
      </c>
      <c r="D447" s="289" t="s">
        <v>1049</v>
      </c>
      <c r="E447" s="289" t="s">
        <v>1453</v>
      </c>
      <c r="F447" s="289" t="s">
        <v>559</v>
      </c>
      <c r="G447" s="289"/>
      <c r="H447" s="289" t="s">
        <v>1454</v>
      </c>
      <c r="I447" s="289" t="s">
        <v>1364</v>
      </c>
      <c r="J447" s="290" t="str">
        <f aca="false">A447&amp;B447</f>
        <v>TinINDONESIAN STATE TIN CORPORATION MENTOK SMELTER</v>
      </c>
      <c r="K447" s="290" t="str">
        <f aca="false">A447&amp;B447</f>
        <v>TinINDONESIAN STATE TIN CORPORATION MENTOK SMELTER</v>
      </c>
    </row>
    <row r="448" customFormat="false" ht="12.75" hidden="false" customHeight="false" outlineLevel="0" collapsed="false">
      <c r="A448" s="289" t="s">
        <v>144</v>
      </c>
      <c r="B448" s="289" t="s">
        <v>1455</v>
      </c>
      <c r="C448" s="289" t="s">
        <v>460</v>
      </c>
      <c r="D448" s="289" t="s">
        <v>1049</v>
      </c>
      <c r="E448" s="289" t="s">
        <v>1362</v>
      </c>
      <c r="F448" s="289" t="s">
        <v>559</v>
      </c>
      <c r="G448" s="289"/>
      <c r="H448" s="289" t="s">
        <v>1363</v>
      </c>
      <c r="I448" s="289" t="s">
        <v>1364</v>
      </c>
      <c r="J448" s="290" t="str">
        <f aca="false">A448&amp;B448</f>
        <v>TinIndra Eramulti Logam</v>
      </c>
      <c r="K448" s="290" t="str">
        <f aca="false">A448&amp;B448</f>
        <v>TinIndra Eramulti Logam</v>
      </c>
    </row>
    <row r="449" customFormat="false" ht="12.75" hidden="false" customHeight="false" outlineLevel="0" collapsed="false">
      <c r="A449" s="289" t="s">
        <v>144</v>
      </c>
      <c r="B449" s="289" t="s">
        <v>1456</v>
      </c>
      <c r="C449" s="289" t="s">
        <v>435</v>
      </c>
      <c r="D449" s="289" t="s">
        <v>626</v>
      </c>
      <c r="E449" s="289" t="s">
        <v>1457</v>
      </c>
      <c r="F449" s="289" t="s">
        <v>559</v>
      </c>
      <c r="G449" s="289"/>
      <c r="H449" s="289" t="s">
        <v>1458</v>
      </c>
      <c r="I449" s="289" t="s">
        <v>863</v>
      </c>
      <c r="J449" s="290" t="str">
        <f aca="false">A449&amp;B449</f>
        <v>TinJiangxi Nanshan</v>
      </c>
      <c r="K449" s="290" t="str">
        <f aca="false">A449&amp;B449</f>
        <v>TinJiangxi Nanshan</v>
      </c>
    </row>
    <row r="450" customFormat="false" ht="12.75" hidden="false" customHeight="false" outlineLevel="0" collapsed="false">
      <c r="A450" s="289" t="s">
        <v>144</v>
      </c>
      <c r="B450" s="289" t="s">
        <v>435</v>
      </c>
      <c r="C450" s="289" t="s">
        <v>435</v>
      </c>
      <c r="D450" s="289" t="s">
        <v>626</v>
      </c>
      <c r="E450" s="289" t="s">
        <v>1457</v>
      </c>
      <c r="F450" s="289" t="s">
        <v>559</v>
      </c>
      <c r="G450" s="289"/>
      <c r="H450" s="289" t="s">
        <v>1458</v>
      </c>
      <c r="I450" s="289" t="s">
        <v>863</v>
      </c>
      <c r="J450" s="290" t="str">
        <f aca="false">A450&amp;B450</f>
        <v>TinJiangxi New Nanshan Technology Ltd.</v>
      </c>
      <c r="K450" s="290" t="str">
        <f aca="false">A450&amp;B450</f>
        <v>TinJiangxi New Nanshan Technology Ltd.</v>
      </c>
    </row>
    <row r="451" customFormat="false" ht="12.75" hidden="false" customHeight="false" outlineLevel="0" collapsed="false">
      <c r="A451" s="289" t="s">
        <v>144</v>
      </c>
      <c r="B451" s="289" t="s">
        <v>1459</v>
      </c>
      <c r="C451" s="289" t="s">
        <v>430</v>
      </c>
      <c r="D451" s="289" t="s">
        <v>626</v>
      </c>
      <c r="E451" s="289" t="s">
        <v>1435</v>
      </c>
      <c r="F451" s="289" t="s">
        <v>559</v>
      </c>
      <c r="G451" s="289"/>
      <c r="H451" s="289" t="s">
        <v>1370</v>
      </c>
      <c r="I451" s="289" t="s">
        <v>701</v>
      </c>
      <c r="J451" s="290" t="str">
        <f aca="false">A451&amp;B451</f>
        <v>TinKai Union Industry and Trade Co., Ltd. (China)</v>
      </c>
      <c r="K451" s="290" t="str">
        <f aca="false">A451&amp;B451</f>
        <v>TinKai Union Industry and Trade Co., Ltd. (China)</v>
      </c>
    </row>
    <row r="452" customFormat="false" ht="12.75" hidden="false" customHeight="false" outlineLevel="0" collapsed="false">
      <c r="A452" s="289" t="s">
        <v>144</v>
      </c>
      <c r="B452" s="289" t="s">
        <v>1460</v>
      </c>
      <c r="C452" s="289" t="s">
        <v>430</v>
      </c>
      <c r="D452" s="289" t="s">
        <v>626</v>
      </c>
      <c r="E452" s="289" t="s">
        <v>1435</v>
      </c>
      <c r="F452" s="289" t="s">
        <v>559</v>
      </c>
      <c r="G452" s="289"/>
      <c r="H452" s="289" t="s">
        <v>1370</v>
      </c>
      <c r="I452" s="289" t="s">
        <v>701</v>
      </c>
      <c r="J452" s="290" t="str">
        <f aca="false">A452&amp;B452</f>
        <v>TinKai Unita Trade Limited Liability Company</v>
      </c>
      <c r="K452" s="290" t="str">
        <f aca="false">A452&amp;B452</f>
        <v>TinKai Unita Trade Limited Liability Company</v>
      </c>
    </row>
    <row r="453" customFormat="false" ht="12.75" hidden="false" customHeight="false" outlineLevel="0" collapsed="false">
      <c r="A453" s="289" t="s">
        <v>144</v>
      </c>
      <c r="B453" s="289" t="s">
        <v>1461</v>
      </c>
      <c r="C453" s="289" t="s">
        <v>430</v>
      </c>
      <c r="D453" s="289" t="s">
        <v>626</v>
      </c>
      <c r="E453" s="289" t="s">
        <v>1435</v>
      </c>
      <c r="F453" s="289" t="s">
        <v>559</v>
      </c>
      <c r="G453" s="289"/>
      <c r="H453" s="289" t="s">
        <v>1370</v>
      </c>
      <c r="I453" s="289" t="s">
        <v>701</v>
      </c>
      <c r="J453" s="290" t="str">
        <f aca="false">A453&amp;B453</f>
        <v>TinKaimeng (Gejiu) Industry and Trade Co., Ltd.</v>
      </c>
      <c r="K453" s="290" t="str">
        <f aca="false">A453&amp;B453</f>
        <v>TinKaimeng (Gejiu) Industry and Trade Co., Ltd.</v>
      </c>
    </row>
    <row r="454" customFormat="false" ht="12.75" hidden="false" customHeight="false" outlineLevel="0" collapsed="false">
      <c r="A454" s="289" t="s">
        <v>144</v>
      </c>
      <c r="B454" s="289" t="s">
        <v>1462</v>
      </c>
      <c r="C454" s="289" t="s">
        <v>476</v>
      </c>
      <c r="D454" s="289" t="s">
        <v>1049</v>
      </c>
      <c r="E454" s="289" t="s">
        <v>1463</v>
      </c>
      <c r="F454" s="289" t="s">
        <v>559</v>
      </c>
      <c r="G454" s="289"/>
      <c r="H454" s="289" t="s">
        <v>1464</v>
      </c>
      <c r="I454" s="289" t="s">
        <v>1465</v>
      </c>
      <c r="J454" s="290" t="str">
        <f aca="false">A454&amp;B454</f>
        <v>TinKundur Smelter</v>
      </c>
      <c r="K454" s="290" t="str">
        <f aca="false">A454&amp;B454</f>
        <v>TinKundur Smelter</v>
      </c>
    </row>
    <row r="455" customFormat="false" ht="12.75" hidden="false" customHeight="false" outlineLevel="0" collapsed="false">
      <c r="A455" s="289" t="s">
        <v>144</v>
      </c>
      <c r="B455" s="289" t="s">
        <v>1466</v>
      </c>
      <c r="C455" s="289" t="s">
        <v>415</v>
      </c>
      <c r="D455" s="289" t="s">
        <v>626</v>
      </c>
      <c r="E455" s="289" t="s">
        <v>1376</v>
      </c>
      <c r="F455" s="289" t="s">
        <v>559</v>
      </c>
      <c r="G455" s="289"/>
      <c r="H455" s="289" t="s">
        <v>1377</v>
      </c>
      <c r="I455" s="289" t="s">
        <v>1378</v>
      </c>
      <c r="J455" s="290" t="str">
        <f aca="false">A455&amp;B455</f>
        <v>TinLiuzhhou China Tin</v>
      </c>
      <c r="K455" s="290" t="str">
        <f aca="false">A455&amp;B455</f>
        <v>TinLiuzhhou China Tin</v>
      </c>
    </row>
    <row r="456" customFormat="false" ht="12.75" hidden="false" customHeight="false" outlineLevel="0" collapsed="false">
      <c r="A456" s="289" t="s">
        <v>144</v>
      </c>
      <c r="B456" s="289" t="s">
        <v>436</v>
      </c>
      <c r="C456" s="289" t="s">
        <v>436</v>
      </c>
      <c r="D456" s="289" t="s">
        <v>1310</v>
      </c>
      <c r="E456" s="289" t="s">
        <v>1467</v>
      </c>
      <c r="F456" s="289" t="s">
        <v>559</v>
      </c>
      <c r="G456" s="289"/>
      <c r="H456" s="289" t="s">
        <v>1312</v>
      </c>
      <c r="I456" s="289" t="s">
        <v>1313</v>
      </c>
      <c r="J456" s="290" t="str">
        <f aca="false">A456&amp;B456</f>
        <v>TinLuna Smelter, Ltd.</v>
      </c>
      <c r="K456" s="290" t="str">
        <f aca="false">A456&amp;B456</f>
        <v>TinLuna Smelter, Ltd.</v>
      </c>
    </row>
    <row r="457" customFormat="false" ht="12.75" hidden="false" customHeight="false" outlineLevel="0" collapsed="false">
      <c r="A457" s="289" t="s">
        <v>144</v>
      </c>
      <c r="B457" s="289" t="s">
        <v>438</v>
      </c>
      <c r="C457" s="289" t="s">
        <v>438</v>
      </c>
      <c r="D457" s="289" t="s">
        <v>620</v>
      </c>
      <c r="E457" s="289" t="s">
        <v>1468</v>
      </c>
      <c r="F457" s="289" t="s">
        <v>559</v>
      </c>
      <c r="G457" s="289"/>
      <c r="H457" s="289" t="s">
        <v>1235</v>
      </c>
      <c r="I457" s="289" t="s">
        <v>623</v>
      </c>
      <c r="J457" s="290" t="str">
        <f aca="false">A457&amp;B457</f>
        <v>TinMagnu's Minerais Metais e Ligas Ltda.</v>
      </c>
      <c r="K457" s="290" t="str">
        <f aca="false">A457&amp;B457</f>
        <v>TinMagnu's Minerais Metais e Ligas Ltda.</v>
      </c>
    </row>
    <row r="458" customFormat="false" ht="12.75" hidden="false" customHeight="false" outlineLevel="0" collapsed="false">
      <c r="A458" s="289" t="s">
        <v>144</v>
      </c>
      <c r="B458" s="289" t="s">
        <v>439</v>
      </c>
      <c r="C458" s="289" t="s">
        <v>439</v>
      </c>
      <c r="D458" s="289" t="s">
        <v>995</v>
      </c>
      <c r="E458" s="289" t="s">
        <v>1447</v>
      </c>
      <c r="F458" s="289" t="s">
        <v>559</v>
      </c>
      <c r="G458" s="289"/>
      <c r="H458" s="289" t="s">
        <v>1448</v>
      </c>
      <c r="I458" s="289" t="s">
        <v>1449</v>
      </c>
      <c r="J458" s="290" t="str">
        <f aca="false">A458&amp;B458</f>
        <v>TinMalaysia Smelting Corporation (MSC)</v>
      </c>
      <c r="K458" s="290" t="str">
        <f aca="false">A458&amp;B458</f>
        <v>TinMalaysia Smelting Corporation (MSC)</v>
      </c>
    </row>
    <row r="459" customFormat="false" ht="12.75" hidden="false" customHeight="false" outlineLevel="0" collapsed="false">
      <c r="A459" s="289" t="s">
        <v>144</v>
      </c>
      <c r="B459" s="289" t="s">
        <v>440</v>
      </c>
      <c r="C459" s="289" t="s">
        <v>440</v>
      </c>
      <c r="D459" s="289" t="s">
        <v>620</v>
      </c>
      <c r="E459" s="289" t="s">
        <v>1469</v>
      </c>
      <c r="F459" s="289" t="s">
        <v>559</v>
      </c>
      <c r="G459" s="289"/>
      <c r="H459" s="289" t="s">
        <v>1417</v>
      </c>
      <c r="I459" s="289" t="s">
        <v>1418</v>
      </c>
      <c r="J459" s="290" t="str">
        <f aca="false">A459&amp;B459</f>
        <v>TinMelt Metais e Ligas S.A.</v>
      </c>
      <c r="K459" s="290" t="str">
        <f aca="false">A459&amp;B459</f>
        <v>TinMelt Metais e Ligas S.A.</v>
      </c>
    </row>
    <row r="460" customFormat="false" ht="12.75" hidden="false" customHeight="false" outlineLevel="0" collapsed="false">
      <c r="A460" s="289" t="s">
        <v>144</v>
      </c>
      <c r="B460" s="289" t="s">
        <v>1470</v>
      </c>
      <c r="C460" s="289" t="s">
        <v>477</v>
      </c>
      <c r="D460" s="289" t="s">
        <v>1049</v>
      </c>
      <c r="E460" s="289" t="s">
        <v>1453</v>
      </c>
      <c r="F460" s="289" t="s">
        <v>559</v>
      </c>
      <c r="G460" s="289"/>
      <c r="H460" s="289" t="s">
        <v>1454</v>
      </c>
      <c r="I460" s="289" t="s">
        <v>1364</v>
      </c>
      <c r="J460" s="290" t="str">
        <f aca="false">A460&amp;B460</f>
        <v>TinMentok Smelter</v>
      </c>
      <c r="K460" s="290" t="str">
        <f aca="false">A460&amp;B460</f>
        <v>TinMentok Smelter</v>
      </c>
    </row>
    <row r="461" customFormat="false" ht="12.75" hidden="false" customHeight="false" outlineLevel="0" collapsed="false">
      <c r="A461" s="289" t="s">
        <v>144</v>
      </c>
      <c r="B461" s="289" t="s">
        <v>1471</v>
      </c>
      <c r="C461" s="289" t="s">
        <v>415</v>
      </c>
      <c r="D461" s="289" t="s">
        <v>626</v>
      </c>
      <c r="E461" s="289" t="s">
        <v>1376</v>
      </c>
      <c r="F461" s="289" t="s">
        <v>559</v>
      </c>
      <c r="G461" s="289"/>
      <c r="H461" s="289" t="s">
        <v>1377</v>
      </c>
      <c r="I461" s="289" t="s">
        <v>1378</v>
      </c>
      <c r="J461" s="290" t="str">
        <f aca="false">A461&amp;B461</f>
        <v>TinMetallic Materials Branch of Guangxi China Tin Group Co.,Ltd.</v>
      </c>
      <c r="K461" s="290" t="str">
        <f aca="false">A461&amp;B461</f>
        <v>TinMetallic Materials Branch of Guangxi China Tin Group Co.,Ltd.</v>
      </c>
    </row>
    <row r="462" customFormat="false" ht="12.75" hidden="false" customHeight="false" outlineLevel="0" collapsed="false">
      <c r="A462" s="289" t="s">
        <v>144</v>
      </c>
      <c r="B462" s="289" t="s">
        <v>1472</v>
      </c>
      <c r="C462" s="289" t="s">
        <v>1472</v>
      </c>
      <c r="D462" s="289" t="s">
        <v>567</v>
      </c>
      <c r="E462" s="289" t="s">
        <v>1473</v>
      </c>
      <c r="F462" s="289" t="s">
        <v>559</v>
      </c>
      <c r="G462" s="289"/>
      <c r="H462" s="289" t="s">
        <v>1474</v>
      </c>
      <c r="I462" s="289" t="s">
        <v>609</v>
      </c>
      <c r="J462" s="290" t="str">
        <f aca="false">A462&amp;B462</f>
        <v>TinMetallic Resources, Inc.</v>
      </c>
      <c r="K462" s="290" t="str">
        <f aca="false">A462&amp;B462</f>
        <v>TinMetallic Resources, Inc.</v>
      </c>
    </row>
    <row r="463" customFormat="false" ht="12.75" hidden="false" customHeight="false" outlineLevel="0" collapsed="false">
      <c r="A463" s="289" t="s">
        <v>144</v>
      </c>
      <c r="B463" s="289" t="s">
        <v>1475</v>
      </c>
      <c r="C463" s="289" t="s">
        <v>411</v>
      </c>
      <c r="D463" s="289" t="s">
        <v>841</v>
      </c>
      <c r="E463" s="289" t="s">
        <v>1356</v>
      </c>
      <c r="F463" s="289" t="s">
        <v>559</v>
      </c>
      <c r="G463" s="289"/>
      <c r="H463" s="289" t="s">
        <v>1357</v>
      </c>
      <c r="I463" s="289" t="s">
        <v>844</v>
      </c>
      <c r="J463" s="290" t="str">
        <f aca="false">A463&amp;B463</f>
        <v>TinMetallo Belgium N.V.</v>
      </c>
      <c r="K463" s="290" t="str">
        <f aca="false">A463&amp;B463</f>
        <v>TinMetallo Belgium N.V.</v>
      </c>
    </row>
    <row r="464" customFormat="false" ht="12.75" hidden="false" customHeight="false" outlineLevel="0" collapsed="false">
      <c r="A464" s="289" t="s">
        <v>144</v>
      </c>
      <c r="B464" s="289" t="s">
        <v>1476</v>
      </c>
      <c r="C464" s="289" t="s">
        <v>412</v>
      </c>
      <c r="D464" s="289" t="s">
        <v>1108</v>
      </c>
      <c r="E464" s="289" t="s">
        <v>1358</v>
      </c>
      <c r="F464" s="289" t="s">
        <v>559</v>
      </c>
      <c r="G464" s="289"/>
      <c r="H464" s="289" t="s">
        <v>1359</v>
      </c>
      <c r="I464" s="289" t="s">
        <v>1360</v>
      </c>
      <c r="J464" s="290" t="str">
        <f aca="false">A464&amp;B464</f>
        <v>TinMetallo Spain S.L.U.</v>
      </c>
      <c r="K464" s="290" t="str">
        <f aca="false">A464&amp;B464</f>
        <v>TinMetallo Spain S.L.U.</v>
      </c>
    </row>
    <row r="465" customFormat="false" ht="12.75" hidden="false" customHeight="false" outlineLevel="0" collapsed="false">
      <c r="A465" s="289" t="s">
        <v>144</v>
      </c>
      <c r="B465" s="289" t="s">
        <v>391</v>
      </c>
      <c r="C465" s="289" t="s">
        <v>391</v>
      </c>
      <c r="D465" s="289" t="s">
        <v>620</v>
      </c>
      <c r="E465" s="289" t="s">
        <v>1477</v>
      </c>
      <c r="F465" s="289" t="s">
        <v>559</v>
      </c>
      <c r="G465" s="289"/>
      <c r="H465" s="289" t="s">
        <v>1478</v>
      </c>
      <c r="I465" s="289" t="s">
        <v>939</v>
      </c>
      <c r="J465" s="290" t="str">
        <f aca="false">A465&amp;B465</f>
        <v>TinMineracao Taboca S.A.</v>
      </c>
      <c r="K465" s="290" t="str">
        <f aca="false">A465&amp;B465</f>
        <v>TinMineracao Taboca S.A.</v>
      </c>
    </row>
    <row r="466" customFormat="false" ht="12.75" hidden="false" customHeight="false" outlineLevel="0" collapsed="false">
      <c r="A466" s="289" t="s">
        <v>144</v>
      </c>
      <c r="B466" s="289" t="s">
        <v>1295</v>
      </c>
      <c r="C466" s="289" t="s">
        <v>391</v>
      </c>
      <c r="D466" s="289" t="s">
        <v>620</v>
      </c>
      <c r="E466" s="289" t="s">
        <v>1477</v>
      </c>
      <c r="F466" s="289" t="s">
        <v>559</v>
      </c>
      <c r="G466" s="289"/>
      <c r="H466" s="289" t="s">
        <v>1478</v>
      </c>
      <c r="I466" s="289" t="s">
        <v>939</v>
      </c>
      <c r="J466" s="290" t="str">
        <f aca="false">A466&amp;B466</f>
        <v>TinMineração Taboca S.A.</v>
      </c>
      <c r="K466" s="290" t="str">
        <f aca="false">A466&amp;B466</f>
        <v>TinMineração Taboca S.A.</v>
      </c>
    </row>
    <row r="467" customFormat="false" ht="12.75" hidden="false" customHeight="false" outlineLevel="0" collapsed="false">
      <c r="A467" s="289" t="s">
        <v>144</v>
      </c>
      <c r="B467" s="289" t="s">
        <v>1296</v>
      </c>
      <c r="C467" s="289" t="s">
        <v>391</v>
      </c>
      <c r="D467" s="289" t="s">
        <v>620</v>
      </c>
      <c r="E467" s="289" t="s">
        <v>1477</v>
      </c>
      <c r="F467" s="289" t="s">
        <v>559</v>
      </c>
      <c r="G467" s="289"/>
      <c r="H467" s="289" t="s">
        <v>1478</v>
      </c>
      <c r="I467" s="289" t="s">
        <v>939</v>
      </c>
      <c r="J467" s="290" t="str">
        <f aca="false">A467&amp;B467</f>
        <v>TinMineracao Taboca SA</v>
      </c>
      <c r="K467" s="290" t="str">
        <f aca="false">A467&amp;B467</f>
        <v>TinMineracao Taboca SA</v>
      </c>
    </row>
    <row r="468" customFormat="false" ht="12.75" hidden="false" customHeight="false" outlineLevel="0" collapsed="false">
      <c r="A468" s="289" t="s">
        <v>144</v>
      </c>
      <c r="B468" s="289" t="s">
        <v>1479</v>
      </c>
      <c r="C468" s="289" t="s">
        <v>487</v>
      </c>
      <c r="D468" s="289" t="s">
        <v>1352</v>
      </c>
      <c r="E468" s="289" t="s">
        <v>1480</v>
      </c>
      <c r="F468" s="289" t="s">
        <v>559</v>
      </c>
      <c r="G468" s="289"/>
      <c r="H468" s="289" t="s">
        <v>1481</v>
      </c>
      <c r="I468" s="289" t="s">
        <v>1482</v>
      </c>
      <c r="J468" s="290" t="str">
        <f aca="false">A468&amp;B468</f>
        <v>TinMining and processing tin-tungsten ore Giang Son - VQB Co., Ltd.</v>
      </c>
      <c r="K468" s="290" t="str">
        <f aca="false">A468&amp;B468</f>
        <v>TinMining and processing tin-tungsten ore Giang Son - VQB Co., Ltd.</v>
      </c>
    </row>
    <row r="469" customFormat="false" ht="12.75" hidden="false" customHeight="false" outlineLevel="0" collapsed="false">
      <c r="A469" s="289" t="s">
        <v>144</v>
      </c>
      <c r="B469" s="289" t="s">
        <v>1483</v>
      </c>
      <c r="C469" s="289" t="s">
        <v>1483</v>
      </c>
      <c r="D469" s="289" t="s">
        <v>1484</v>
      </c>
      <c r="E469" s="289" t="s">
        <v>1485</v>
      </c>
      <c r="F469" s="289" t="s">
        <v>559</v>
      </c>
      <c r="G469" s="289"/>
      <c r="H469" s="289" t="s">
        <v>1486</v>
      </c>
      <c r="I469" s="289" t="s">
        <v>1487</v>
      </c>
      <c r="J469" s="290" t="str">
        <f aca="false">A469&amp;B469</f>
        <v>TinMining Minerals Resources SARL</v>
      </c>
      <c r="K469" s="290" t="str">
        <f aca="false">A469&amp;B469</f>
        <v>TinMining Minerals Resources SARL</v>
      </c>
    </row>
    <row r="470" customFormat="false" ht="12.75" hidden="false" customHeight="false" outlineLevel="0" collapsed="false">
      <c r="A470" s="289" t="s">
        <v>144</v>
      </c>
      <c r="B470" s="289" t="s">
        <v>442</v>
      </c>
      <c r="C470" s="289" t="s">
        <v>442</v>
      </c>
      <c r="D470" s="289" t="s">
        <v>1428</v>
      </c>
      <c r="E470" s="289" t="s">
        <v>1429</v>
      </c>
      <c r="F470" s="289" t="s">
        <v>559</v>
      </c>
      <c r="G470" s="289"/>
      <c r="H470" s="289" t="s">
        <v>1430</v>
      </c>
      <c r="I470" s="289" t="s">
        <v>1431</v>
      </c>
      <c r="J470" s="290" t="str">
        <f aca="false">A470&amp;B470</f>
        <v>TinMinsur</v>
      </c>
      <c r="K470" s="290" t="str">
        <f aca="false">A470&amp;B470</f>
        <v>TinMinsur</v>
      </c>
    </row>
    <row r="471" customFormat="false" ht="12.75" hidden="false" customHeight="false" outlineLevel="0" collapsed="false">
      <c r="A471" s="289" t="s">
        <v>144</v>
      </c>
      <c r="B471" s="289" t="s">
        <v>290</v>
      </c>
      <c r="C471" s="289" t="s">
        <v>290</v>
      </c>
      <c r="D471" s="289" t="s">
        <v>588</v>
      </c>
      <c r="E471" s="289" t="s">
        <v>1451</v>
      </c>
      <c r="F471" s="289" t="s">
        <v>559</v>
      </c>
      <c r="G471" s="289"/>
      <c r="H471" s="289" t="s">
        <v>591</v>
      </c>
      <c r="I471" s="289" t="s">
        <v>591</v>
      </c>
      <c r="J471" s="290" t="str">
        <f aca="false">A471&amp;B471</f>
        <v>TinMitsubishi Materials Corporation</v>
      </c>
      <c r="K471" s="290" t="str">
        <f aca="false">A471&amp;B471</f>
        <v>TinMitsubishi Materials Corporation</v>
      </c>
    </row>
    <row r="472" customFormat="false" ht="12.75" hidden="false" customHeight="false" outlineLevel="0" collapsed="false">
      <c r="A472" s="289" t="s">
        <v>144</v>
      </c>
      <c r="B472" s="289" t="s">
        <v>294</v>
      </c>
      <c r="C472" s="289" t="s">
        <v>294</v>
      </c>
      <c r="D472" s="289" t="s">
        <v>995</v>
      </c>
      <c r="E472" s="289" t="s">
        <v>1488</v>
      </c>
      <c r="F472" s="289" t="s">
        <v>559</v>
      </c>
      <c r="G472" s="289"/>
      <c r="H472" s="289" t="s">
        <v>997</v>
      </c>
      <c r="I472" s="289" t="s">
        <v>998</v>
      </c>
      <c r="J472" s="290" t="str">
        <f aca="false">A472&amp;B472</f>
        <v>TinModeltech Sdn Bhd</v>
      </c>
      <c r="K472" s="290" t="str">
        <f aca="false">A472&amp;B472</f>
        <v>TinModeltech Sdn Bhd</v>
      </c>
    </row>
    <row r="473" customFormat="false" ht="12.75" hidden="false" customHeight="false" outlineLevel="0" collapsed="false">
      <c r="A473" s="289" t="s">
        <v>144</v>
      </c>
      <c r="B473" s="289" t="s">
        <v>1489</v>
      </c>
      <c r="C473" s="289" t="s">
        <v>439</v>
      </c>
      <c r="D473" s="289" t="s">
        <v>995</v>
      </c>
      <c r="E473" s="289" t="s">
        <v>1447</v>
      </c>
      <c r="F473" s="289" t="s">
        <v>559</v>
      </c>
      <c r="G473" s="289"/>
      <c r="H473" s="289" t="s">
        <v>1448</v>
      </c>
      <c r="I473" s="289" t="s">
        <v>1449</v>
      </c>
      <c r="J473" s="290" t="str">
        <f aca="false">A473&amp;B473</f>
        <v>TinMSC</v>
      </c>
      <c r="K473" s="290" t="str">
        <f aca="false">A473&amp;B473</f>
        <v>TinMSC</v>
      </c>
    </row>
    <row r="474" customFormat="false" ht="12.75" hidden="false" customHeight="false" outlineLevel="0" collapsed="false">
      <c r="A474" s="289" t="s">
        <v>144</v>
      </c>
      <c r="B474" s="289" t="s">
        <v>1490</v>
      </c>
      <c r="C474" s="289" t="s">
        <v>435</v>
      </c>
      <c r="D474" s="289" t="s">
        <v>626</v>
      </c>
      <c r="E474" s="289" t="s">
        <v>1457</v>
      </c>
      <c r="F474" s="289" t="s">
        <v>559</v>
      </c>
      <c r="G474" s="289"/>
      <c r="H474" s="289" t="s">
        <v>1458</v>
      </c>
      <c r="I474" s="289" t="s">
        <v>863</v>
      </c>
      <c r="J474" s="290" t="str">
        <f aca="false">A474&amp;B474</f>
        <v>TinNankang Nanshan Tin Manufactory Co., Ltd.</v>
      </c>
      <c r="K474" s="290" t="str">
        <f aca="false">A474&amp;B474</f>
        <v>TinNankang Nanshan Tin Manufactory Co., Ltd.</v>
      </c>
    </row>
    <row r="475" customFormat="false" ht="12.75" hidden="false" customHeight="false" outlineLevel="0" collapsed="false">
      <c r="A475" s="289" t="s">
        <v>144</v>
      </c>
      <c r="B475" s="289" t="s">
        <v>1491</v>
      </c>
      <c r="C475" s="289" t="s">
        <v>435</v>
      </c>
      <c r="D475" s="289" t="s">
        <v>626</v>
      </c>
      <c r="E475" s="289" t="s">
        <v>1457</v>
      </c>
      <c r="F475" s="289" t="s">
        <v>559</v>
      </c>
      <c r="G475" s="289"/>
      <c r="H475" s="289" t="s">
        <v>1458</v>
      </c>
      <c r="I475" s="289" t="s">
        <v>863</v>
      </c>
      <c r="J475" s="290" t="str">
        <f aca="false">A475&amp;B475</f>
        <v>TinNanshan Tin Co. Ltd.</v>
      </c>
      <c r="K475" s="290" t="str">
        <f aca="false">A475&amp;B475</f>
        <v>TinNanshan Tin Co. Ltd.</v>
      </c>
    </row>
    <row r="476" customFormat="false" ht="12.75" hidden="false" customHeight="false" outlineLevel="0" collapsed="false">
      <c r="A476" s="289" t="s">
        <v>144</v>
      </c>
      <c r="B476" s="289" t="s">
        <v>444</v>
      </c>
      <c r="C476" s="289" t="s">
        <v>444</v>
      </c>
      <c r="D476" s="289" t="s">
        <v>1352</v>
      </c>
      <c r="E476" s="289" t="s">
        <v>1492</v>
      </c>
      <c r="F476" s="289" t="s">
        <v>559</v>
      </c>
      <c r="G476" s="289"/>
      <c r="H476" s="289" t="s">
        <v>1354</v>
      </c>
      <c r="I476" s="289" t="s">
        <v>1355</v>
      </c>
      <c r="J476" s="290" t="str">
        <f aca="false">A476&amp;B476</f>
        <v>TinNghe Tinh Non-Ferrous Metals Joint Stock Company</v>
      </c>
      <c r="K476" s="290" t="str">
        <f aca="false">A476&amp;B476</f>
        <v>TinNghe Tinh Non-Ferrous Metals Joint Stock Company</v>
      </c>
    </row>
    <row r="477" customFormat="false" ht="12.75" hidden="false" customHeight="false" outlineLevel="0" collapsed="false">
      <c r="A477" s="289" t="s">
        <v>144</v>
      </c>
      <c r="B477" s="289" t="s">
        <v>1493</v>
      </c>
      <c r="C477" s="289" t="s">
        <v>1494</v>
      </c>
      <c r="D477" s="289" t="s">
        <v>751</v>
      </c>
      <c r="E477" s="289" t="s">
        <v>1495</v>
      </c>
      <c r="F477" s="289" t="s">
        <v>559</v>
      </c>
      <c r="G477" s="289"/>
      <c r="H477" s="289" t="s">
        <v>775</v>
      </c>
      <c r="I477" s="289" t="s">
        <v>776</v>
      </c>
      <c r="J477" s="290" t="str">
        <f aca="false">A477&amp;B477</f>
        <v>TinNovosibirsk Processing Plant Ltd.</v>
      </c>
      <c r="K477" s="290" t="str">
        <f aca="false">A477&amp;B477</f>
        <v>TinNovosibirsk Processing Plant Ltd.</v>
      </c>
    </row>
    <row r="478" customFormat="false" ht="12.75" hidden="false" customHeight="false" outlineLevel="0" collapsed="false">
      <c r="A478" s="289" t="s">
        <v>144</v>
      </c>
      <c r="B478" s="289" t="s">
        <v>1494</v>
      </c>
      <c r="C478" s="289" t="s">
        <v>1494</v>
      </c>
      <c r="D478" s="289" t="s">
        <v>751</v>
      </c>
      <c r="E478" s="289" t="s">
        <v>1495</v>
      </c>
      <c r="F478" s="289" t="s">
        <v>559</v>
      </c>
      <c r="G478" s="289"/>
      <c r="H478" s="289" t="s">
        <v>775</v>
      </c>
      <c r="I478" s="289" t="s">
        <v>776</v>
      </c>
      <c r="J478" s="290" t="str">
        <f aca="false">A478&amp;B478</f>
        <v>TinNovosibirsk Tin Combine</v>
      </c>
      <c r="K478" s="290" t="str">
        <f aca="false">A478&amp;B478</f>
        <v>TinNovosibirsk Tin Combine</v>
      </c>
    </row>
    <row r="479" customFormat="false" ht="12.75" hidden="false" customHeight="false" outlineLevel="0" collapsed="false">
      <c r="A479" s="289" t="s">
        <v>144</v>
      </c>
      <c r="B479" s="289" t="s">
        <v>446</v>
      </c>
      <c r="C479" s="289" t="s">
        <v>446</v>
      </c>
      <c r="D479" s="289" t="s">
        <v>1195</v>
      </c>
      <c r="E479" s="289" t="s">
        <v>1496</v>
      </c>
      <c r="F479" s="289" t="s">
        <v>559</v>
      </c>
      <c r="G479" s="289"/>
      <c r="H479" s="289" t="s">
        <v>1497</v>
      </c>
      <c r="I479" s="289" t="s">
        <v>1498</v>
      </c>
      <c r="J479" s="290" t="str">
        <f aca="false">A479&amp;B479</f>
        <v>TinO.M. Manufacturing (Thailand) Co., Ltd.</v>
      </c>
      <c r="K479" s="290" t="str">
        <f aca="false">A479&amp;B479</f>
        <v>TinO.M. Manufacturing (Thailand) Co., Ltd.</v>
      </c>
    </row>
    <row r="480" customFormat="false" ht="12.75" hidden="false" customHeight="false" outlineLevel="0" collapsed="false">
      <c r="A480" s="289" t="s">
        <v>144</v>
      </c>
      <c r="B480" s="289" t="s">
        <v>447</v>
      </c>
      <c r="C480" s="289" t="s">
        <v>447</v>
      </c>
      <c r="D480" s="289" t="s">
        <v>668</v>
      </c>
      <c r="E480" s="289" t="s">
        <v>1499</v>
      </c>
      <c r="F480" s="289" t="s">
        <v>559</v>
      </c>
      <c r="G480" s="289"/>
      <c r="H480" s="289" t="s">
        <v>1500</v>
      </c>
      <c r="I480" s="289" t="s">
        <v>1501</v>
      </c>
      <c r="J480" s="290" t="str">
        <f aca="false">A480&amp;B480</f>
        <v>TinO.M. Manufacturing Philippines, Inc.</v>
      </c>
      <c r="K480" s="290" t="str">
        <f aca="false">A480&amp;B480</f>
        <v>TinO.M. Manufacturing Philippines, Inc.</v>
      </c>
    </row>
    <row r="481" customFormat="false" ht="12.75" hidden="false" customHeight="false" outlineLevel="0" collapsed="false">
      <c r="A481" s="289" t="s">
        <v>144</v>
      </c>
      <c r="B481" s="289" t="s">
        <v>1502</v>
      </c>
      <c r="C481" s="289" t="s">
        <v>1503</v>
      </c>
      <c r="D481" s="289" t="s">
        <v>1410</v>
      </c>
      <c r="E481" s="289" t="s">
        <v>1504</v>
      </c>
      <c r="F481" s="289" t="s">
        <v>559</v>
      </c>
      <c r="G481" s="289"/>
      <c r="H481" s="289" t="s">
        <v>1412</v>
      </c>
      <c r="I481" s="289" t="s">
        <v>1412</v>
      </c>
      <c r="J481" s="290" t="str">
        <f aca="false">A481&amp;B481</f>
        <v>TinOMSA</v>
      </c>
      <c r="K481" s="290" t="str">
        <f aca="false">A481&amp;B481</f>
        <v>TinOMSA</v>
      </c>
    </row>
    <row r="482" customFormat="false" ht="12.75" hidden="false" customHeight="false" outlineLevel="0" collapsed="false">
      <c r="A482" s="289" t="s">
        <v>144</v>
      </c>
      <c r="B482" s="289" t="s">
        <v>1503</v>
      </c>
      <c r="C482" s="289" t="s">
        <v>1503</v>
      </c>
      <c r="D482" s="289" t="s">
        <v>1410</v>
      </c>
      <c r="E482" s="289" t="s">
        <v>1504</v>
      </c>
      <c r="F482" s="289" t="s">
        <v>559</v>
      </c>
      <c r="G482" s="289"/>
      <c r="H482" s="289" t="s">
        <v>1412</v>
      </c>
      <c r="I482" s="289" t="s">
        <v>1412</v>
      </c>
      <c r="J482" s="290" t="str">
        <f aca="false">A482&amp;B482</f>
        <v>TinOperaciones Metalurgicas S.A.</v>
      </c>
      <c r="K482" s="290" t="str">
        <f aca="false">A482&amp;B482</f>
        <v>TinOperaciones Metalurgicas S.A.</v>
      </c>
    </row>
    <row r="483" customFormat="false" ht="12.75" hidden="false" customHeight="false" outlineLevel="0" collapsed="false">
      <c r="A483" s="289" t="s">
        <v>144</v>
      </c>
      <c r="B483" s="289" t="s">
        <v>1505</v>
      </c>
      <c r="C483" s="289" t="s">
        <v>1503</v>
      </c>
      <c r="D483" s="289" t="s">
        <v>1410</v>
      </c>
      <c r="E483" s="289" t="s">
        <v>1504</v>
      </c>
      <c r="F483" s="289" t="s">
        <v>559</v>
      </c>
      <c r="G483" s="289"/>
      <c r="H483" s="289" t="s">
        <v>1412</v>
      </c>
      <c r="I483" s="289" t="s">
        <v>1412</v>
      </c>
      <c r="J483" s="290" t="str">
        <f aca="false">A483&amp;B483</f>
        <v>TinOperaciones Metalúrgicas S.A.</v>
      </c>
      <c r="K483" s="290" t="str">
        <f aca="false">A483&amp;B483</f>
        <v>TinOperaciones Metalúrgicas S.A.</v>
      </c>
    </row>
    <row r="484" customFormat="false" ht="12.75" hidden="false" customHeight="false" outlineLevel="0" collapsed="false">
      <c r="A484" s="289" t="s">
        <v>144</v>
      </c>
      <c r="B484" s="289" t="s">
        <v>449</v>
      </c>
      <c r="C484" s="289" t="s">
        <v>449</v>
      </c>
      <c r="D484" s="289" t="s">
        <v>1403</v>
      </c>
      <c r="E484" s="289" t="s">
        <v>1506</v>
      </c>
      <c r="F484" s="289" t="s">
        <v>559</v>
      </c>
      <c r="G484" s="289"/>
      <c r="H484" s="289" t="s">
        <v>1405</v>
      </c>
      <c r="I484" s="289" t="s">
        <v>1405</v>
      </c>
      <c r="J484" s="290" t="str">
        <f aca="false">A484&amp;B484</f>
        <v>TinPongpipat Company Limited</v>
      </c>
      <c r="K484" s="290" t="str">
        <f aca="false">A484&amp;B484</f>
        <v>TinPongpipat Company Limited</v>
      </c>
    </row>
    <row r="485" customFormat="false" ht="12.75" hidden="false" customHeight="false" outlineLevel="0" collapsed="false">
      <c r="A485" s="289" t="s">
        <v>144</v>
      </c>
      <c r="B485" s="289" t="s">
        <v>450</v>
      </c>
      <c r="C485" s="289" t="s">
        <v>450</v>
      </c>
      <c r="D485" s="289" t="s">
        <v>657</v>
      </c>
      <c r="E485" s="289" t="s">
        <v>1507</v>
      </c>
      <c r="F485" s="289" t="s">
        <v>559</v>
      </c>
      <c r="G485" s="289"/>
      <c r="H485" s="289" t="s">
        <v>1508</v>
      </c>
      <c r="I485" s="289" t="s">
        <v>1509</v>
      </c>
      <c r="J485" s="290" t="str">
        <f aca="false">A485&amp;B485</f>
        <v>TinPrecious Minerals and Smelting Limited</v>
      </c>
      <c r="K485" s="290" t="str">
        <f aca="false">A485&amp;B485</f>
        <v>TinPrecious Minerals and Smelting Limited</v>
      </c>
    </row>
    <row r="486" customFormat="false" ht="12.75" hidden="false" customHeight="false" outlineLevel="0" collapsed="false">
      <c r="A486" s="289" t="s">
        <v>144</v>
      </c>
      <c r="B486" s="289" t="s">
        <v>451</v>
      </c>
      <c r="C486" s="289" t="s">
        <v>451</v>
      </c>
      <c r="D486" s="289" t="s">
        <v>1049</v>
      </c>
      <c r="E486" s="289" t="s">
        <v>1393</v>
      </c>
      <c r="F486" s="289" t="s">
        <v>559</v>
      </c>
      <c r="G486" s="289"/>
      <c r="H486" s="289" t="s">
        <v>1394</v>
      </c>
      <c r="I486" s="289" t="s">
        <v>1364</v>
      </c>
      <c r="J486" s="290" t="str">
        <f aca="false">A486&amp;B486</f>
        <v>TinPT Aries Kencana Sejahtera</v>
      </c>
      <c r="K486" s="290" t="str">
        <f aca="false">A486&amp;B486</f>
        <v>TinPT Aries Kencana Sejahtera</v>
      </c>
    </row>
    <row r="487" customFormat="false" ht="12.75" hidden="false" customHeight="false" outlineLevel="0" collapsed="false">
      <c r="A487" s="289" t="s">
        <v>144</v>
      </c>
      <c r="B487" s="289" t="s">
        <v>452</v>
      </c>
      <c r="C487" s="289" t="s">
        <v>452</v>
      </c>
      <c r="D487" s="289" t="s">
        <v>1049</v>
      </c>
      <c r="E487" s="289" t="s">
        <v>1510</v>
      </c>
      <c r="F487" s="289" t="s">
        <v>559</v>
      </c>
      <c r="G487" s="289"/>
      <c r="H487" s="289" t="s">
        <v>1367</v>
      </c>
      <c r="I487" s="289" t="s">
        <v>1364</v>
      </c>
      <c r="J487" s="290" t="str">
        <f aca="false">A487&amp;B487</f>
        <v>TinPT Artha Cipta Langgeng</v>
      </c>
      <c r="K487" s="290" t="str">
        <f aca="false">A487&amp;B487</f>
        <v>TinPT Artha Cipta Langgeng</v>
      </c>
    </row>
    <row r="488" customFormat="false" ht="12.75" hidden="false" customHeight="false" outlineLevel="0" collapsed="false">
      <c r="A488" s="289" t="s">
        <v>144</v>
      </c>
      <c r="B488" s="289" t="s">
        <v>453</v>
      </c>
      <c r="C488" s="289" t="s">
        <v>453</v>
      </c>
      <c r="D488" s="289" t="s">
        <v>1049</v>
      </c>
      <c r="E488" s="289" t="s">
        <v>1511</v>
      </c>
      <c r="F488" s="289" t="s">
        <v>559</v>
      </c>
      <c r="G488" s="289"/>
      <c r="H488" s="289" t="s">
        <v>1367</v>
      </c>
      <c r="I488" s="289" t="s">
        <v>1364</v>
      </c>
      <c r="J488" s="290" t="str">
        <f aca="false">A488&amp;B488</f>
        <v>TinPT ATD Makmur Mandiri Jaya</v>
      </c>
      <c r="K488" s="290" t="str">
        <f aca="false">A488&amp;B488</f>
        <v>TinPT ATD Makmur Mandiri Jaya</v>
      </c>
    </row>
    <row r="489" customFormat="false" ht="12.75" hidden="false" customHeight="false" outlineLevel="0" collapsed="false">
      <c r="A489" s="289" t="s">
        <v>144</v>
      </c>
      <c r="B489" s="289" t="s">
        <v>454</v>
      </c>
      <c r="C489" s="289" t="s">
        <v>454</v>
      </c>
      <c r="D489" s="289" t="s">
        <v>1049</v>
      </c>
      <c r="E489" s="289" t="s">
        <v>1512</v>
      </c>
      <c r="F489" s="289" t="s">
        <v>559</v>
      </c>
      <c r="G489" s="289"/>
      <c r="H489" s="289" t="s">
        <v>1513</v>
      </c>
      <c r="I489" s="283" t="s">
        <v>1364</v>
      </c>
      <c r="J489" s="290" t="str">
        <f aca="false">A489&amp;B489</f>
        <v>TinPT Babel Inti Perkasa</v>
      </c>
      <c r="K489" s="290" t="str">
        <f aca="false">A489&amp;B489</f>
        <v>TinPT Babel Inti Perkasa</v>
      </c>
    </row>
    <row r="490" customFormat="false" ht="12.75" hidden="false" customHeight="false" outlineLevel="0" collapsed="false">
      <c r="A490" s="289" t="s">
        <v>144</v>
      </c>
      <c r="B490" s="289" t="s">
        <v>455</v>
      </c>
      <c r="C490" s="289" t="s">
        <v>455</v>
      </c>
      <c r="D490" s="289" t="s">
        <v>1049</v>
      </c>
      <c r="E490" s="289" t="s">
        <v>1514</v>
      </c>
      <c r="F490" s="289" t="s">
        <v>559</v>
      </c>
      <c r="G490" s="289"/>
      <c r="H490" s="289" t="s">
        <v>1515</v>
      </c>
      <c r="I490" s="283" t="s">
        <v>1364</v>
      </c>
      <c r="J490" s="290" t="str">
        <f aca="false">A490&amp;B490</f>
        <v>TinPT Babel Surya Alam Lestari</v>
      </c>
      <c r="K490" s="290" t="str">
        <f aca="false">A490&amp;B490</f>
        <v>TinPT Babel Surya Alam Lestari</v>
      </c>
    </row>
    <row r="491" customFormat="false" ht="12.75" hidden="false" customHeight="false" outlineLevel="0" collapsed="false">
      <c r="A491" s="289" t="s">
        <v>144</v>
      </c>
      <c r="B491" s="289" t="s">
        <v>456</v>
      </c>
      <c r="C491" s="289" t="s">
        <v>456</v>
      </c>
      <c r="D491" s="289" t="s">
        <v>1049</v>
      </c>
      <c r="E491" s="289" t="s">
        <v>1516</v>
      </c>
      <c r="F491" s="289" t="s">
        <v>559</v>
      </c>
      <c r="G491" s="289"/>
      <c r="H491" s="289" t="s">
        <v>1517</v>
      </c>
      <c r="I491" s="289" t="s">
        <v>1364</v>
      </c>
      <c r="J491" s="290" t="str">
        <f aca="false">A491&amp;B491</f>
        <v>TinPT Bangka Prima Tin</v>
      </c>
      <c r="K491" s="290" t="str">
        <f aca="false">A491&amp;B491</f>
        <v>TinPT Bangka Prima Tin</v>
      </c>
    </row>
    <row r="492" customFormat="false" ht="12.75" hidden="false" customHeight="false" outlineLevel="0" collapsed="false">
      <c r="A492" s="289" t="s">
        <v>144</v>
      </c>
      <c r="B492" s="289" t="s">
        <v>457</v>
      </c>
      <c r="C492" s="289" t="s">
        <v>457</v>
      </c>
      <c r="D492" s="289" t="s">
        <v>1049</v>
      </c>
      <c r="E492" s="289" t="s">
        <v>1518</v>
      </c>
      <c r="F492" s="289" t="s">
        <v>559</v>
      </c>
      <c r="G492" s="289"/>
      <c r="H492" s="289" t="s">
        <v>1519</v>
      </c>
      <c r="I492" s="289" t="s">
        <v>1364</v>
      </c>
      <c r="J492" s="290" t="str">
        <f aca="false">A492&amp;B492</f>
        <v>TinPT Bangka Serumpun</v>
      </c>
      <c r="K492" s="290" t="str">
        <f aca="false">A492&amp;B492</f>
        <v>TinPT Bangka Serumpun</v>
      </c>
    </row>
    <row r="493" customFormat="false" ht="12.75" hidden="false" customHeight="false" outlineLevel="0" collapsed="false">
      <c r="A493" s="289" t="s">
        <v>144</v>
      </c>
      <c r="B493" s="289" t="s">
        <v>458</v>
      </c>
      <c r="C493" s="289" t="s">
        <v>458</v>
      </c>
      <c r="D493" s="289" t="s">
        <v>1049</v>
      </c>
      <c r="E493" s="289" t="s">
        <v>1520</v>
      </c>
      <c r="F493" s="289" t="s">
        <v>559</v>
      </c>
      <c r="G493" s="289"/>
      <c r="H493" s="289" t="s">
        <v>1367</v>
      </c>
      <c r="I493" s="289" t="s">
        <v>1364</v>
      </c>
      <c r="J493" s="290" t="str">
        <f aca="false">A493&amp;B493</f>
        <v>TinPT Bangka Tin Industry</v>
      </c>
      <c r="K493" s="290" t="str">
        <f aca="false">A493&amp;B493</f>
        <v>TinPT Bangka Tin Industry</v>
      </c>
    </row>
    <row r="494" customFormat="false" ht="12.75" hidden="false" customHeight="false" outlineLevel="0" collapsed="false">
      <c r="A494" s="289" t="s">
        <v>144</v>
      </c>
      <c r="B494" s="289" t="s">
        <v>459</v>
      </c>
      <c r="C494" s="289" t="s">
        <v>459</v>
      </c>
      <c r="D494" s="289" t="s">
        <v>1049</v>
      </c>
      <c r="E494" s="289" t="s">
        <v>1521</v>
      </c>
      <c r="F494" s="289" t="s">
        <v>559</v>
      </c>
      <c r="G494" s="289"/>
      <c r="H494" s="289" t="s">
        <v>1522</v>
      </c>
      <c r="I494" s="289" t="s">
        <v>1364</v>
      </c>
      <c r="J494" s="290" t="str">
        <f aca="false">A494&amp;B494</f>
        <v>TinPT Belitung Industri Sejahtera</v>
      </c>
      <c r="K494" s="290" t="str">
        <f aca="false">A494&amp;B494</f>
        <v>TinPT Belitung Industri Sejahtera</v>
      </c>
    </row>
    <row r="495" customFormat="false" ht="12.75" hidden="false" customHeight="false" outlineLevel="0" collapsed="false">
      <c r="A495" s="289" t="s">
        <v>144</v>
      </c>
      <c r="B495" s="289" t="s">
        <v>460</v>
      </c>
      <c r="C495" s="289" t="s">
        <v>460</v>
      </c>
      <c r="D495" s="289" t="s">
        <v>1049</v>
      </c>
      <c r="E495" s="289" t="s">
        <v>1362</v>
      </c>
      <c r="F495" s="289" t="s">
        <v>559</v>
      </c>
      <c r="G495" s="289"/>
      <c r="H495" s="289" t="s">
        <v>1363</v>
      </c>
      <c r="I495" s="289" t="s">
        <v>1364</v>
      </c>
      <c r="J495" s="290" t="str">
        <f aca="false">A495&amp;B495</f>
        <v>TinPT Bukit Timah</v>
      </c>
      <c r="K495" s="290" t="str">
        <f aca="false">A495&amp;B495</f>
        <v>TinPT Bukit Timah</v>
      </c>
    </row>
    <row r="496" customFormat="false" ht="12.75" hidden="false" customHeight="false" outlineLevel="0" collapsed="false">
      <c r="A496" s="289" t="s">
        <v>144</v>
      </c>
      <c r="B496" s="289" t="s">
        <v>461</v>
      </c>
      <c r="C496" s="289" t="s">
        <v>461</v>
      </c>
      <c r="D496" s="289" t="s">
        <v>1049</v>
      </c>
      <c r="E496" s="289" t="s">
        <v>1523</v>
      </c>
      <c r="F496" s="289" t="s">
        <v>559</v>
      </c>
      <c r="G496" s="289"/>
      <c r="H496" s="289" t="s">
        <v>1524</v>
      </c>
      <c r="I496" s="289" t="s">
        <v>1525</v>
      </c>
      <c r="J496" s="290" t="str">
        <f aca="false">A496&amp;B496</f>
        <v>TinPT Cipta Persada Mulia</v>
      </c>
      <c r="K496" s="290" t="str">
        <f aca="false">A496&amp;B496</f>
        <v>TinPT Cipta Persada Mulia</v>
      </c>
    </row>
    <row r="497" customFormat="false" ht="12.75" hidden="false" customHeight="false" outlineLevel="0" collapsed="false">
      <c r="A497" s="289" t="s">
        <v>144</v>
      </c>
      <c r="B497" s="289" t="s">
        <v>1526</v>
      </c>
      <c r="C497" s="289" t="s">
        <v>460</v>
      </c>
      <c r="D497" s="289" t="s">
        <v>1049</v>
      </c>
      <c r="E497" s="289" t="s">
        <v>1362</v>
      </c>
      <c r="F497" s="289" t="s">
        <v>559</v>
      </c>
      <c r="G497" s="289"/>
      <c r="H497" s="289" t="s">
        <v>1363</v>
      </c>
      <c r="I497" s="289" t="s">
        <v>1364</v>
      </c>
      <c r="J497" s="290" t="str">
        <f aca="false">A497&amp;B497</f>
        <v>TinPT Indora Ermulti</v>
      </c>
      <c r="K497" s="290" t="str">
        <f aca="false">A497&amp;B497</f>
        <v>TinPT Indora Ermulti</v>
      </c>
    </row>
    <row r="498" customFormat="false" ht="12.75" hidden="false" customHeight="false" outlineLevel="0" collapsed="false">
      <c r="A498" s="289" t="s">
        <v>144</v>
      </c>
      <c r="B498" s="289" t="s">
        <v>1527</v>
      </c>
      <c r="C498" s="289" t="s">
        <v>460</v>
      </c>
      <c r="D498" s="289" t="s">
        <v>1049</v>
      </c>
      <c r="E498" s="289" t="s">
        <v>1362</v>
      </c>
      <c r="F498" s="289" t="s">
        <v>559</v>
      </c>
      <c r="G498" s="289"/>
      <c r="H498" s="289" t="s">
        <v>1363</v>
      </c>
      <c r="I498" s="289" t="s">
        <v>1364</v>
      </c>
      <c r="J498" s="290" t="str">
        <f aca="false">A498&amp;B498</f>
        <v>TinPT Indra Eramult Logam Industri</v>
      </c>
      <c r="K498" s="290" t="str">
        <f aca="false">A498&amp;B498</f>
        <v>TinPT Indra Eramult Logam Industri</v>
      </c>
    </row>
    <row r="499" customFormat="false" ht="12.75" hidden="false" customHeight="false" outlineLevel="0" collapsed="false">
      <c r="A499" s="289" t="s">
        <v>144</v>
      </c>
      <c r="B499" s="289" t="s">
        <v>462</v>
      </c>
      <c r="C499" s="289" t="s">
        <v>462</v>
      </c>
      <c r="D499" s="289" t="s">
        <v>1049</v>
      </c>
      <c r="E499" s="289" t="s">
        <v>1528</v>
      </c>
      <c r="F499" s="289" t="s">
        <v>559</v>
      </c>
      <c r="G499" s="289"/>
      <c r="H499" s="289" t="s">
        <v>1529</v>
      </c>
      <c r="I499" s="289" t="s">
        <v>1364</v>
      </c>
      <c r="J499" s="290" t="str">
        <f aca="false">A499&amp;B499</f>
        <v>TinPT Menara Cipta Mulia</v>
      </c>
      <c r="K499" s="290" t="str">
        <f aca="false">A499&amp;B499</f>
        <v>TinPT Menara Cipta Mulia</v>
      </c>
    </row>
    <row r="500" customFormat="false" ht="12.75" hidden="false" customHeight="false" outlineLevel="0" collapsed="false">
      <c r="A500" s="289" t="s">
        <v>144</v>
      </c>
      <c r="B500" s="289" t="s">
        <v>463</v>
      </c>
      <c r="C500" s="289" t="s">
        <v>463</v>
      </c>
      <c r="D500" s="289" t="s">
        <v>1049</v>
      </c>
      <c r="E500" s="289" t="s">
        <v>1530</v>
      </c>
      <c r="F500" s="289" t="s">
        <v>559</v>
      </c>
      <c r="G500" s="289"/>
      <c r="H500" s="289" t="s">
        <v>1367</v>
      </c>
      <c r="I500" s="289" t="s">
        <v>1364</v>
      </c>
      <c r="J500" s="290" t="str">
        <f aca="false">A500&amp;B500</f>
        <v>TinPT Mitra Stania Prima</v>
      </c>
      <c r="K500" s="290" t="str">
        <f aca="false">A500&amp;B500</f>
        <v>TinPT Mitra Stania Prima</v>
      </c>
    </row>
    <row r="501" customFormat="false" ht="12.75" hidden="false" customHeight="false" outlineLevel="0" collapsed="false">
      <c r="A501" s="289" t="s">
        <v>144</v>
      </c>
      <c r="B501" s="289" t="s">
        <v>464</v>
      </c>
      <c r="C501" s="289" t="s">
        <v>464</v>
      </c>
      <c r="D501" s="289" t="s">
        <v>1049</v>
      </c>
      <c r="E501" s="289" t="s">
        <v>1531</v>
      </c>
      <c r="F501" s="289" t="s">
        <v>559</v>
      </c>
      <c r="G501" s="289"/>
      <c r="H501" s="289" t="s">
        <v>1519</v>
      </c>
      <c r="I501" s="289" t="s">
        <v>1364</v>
      </c>
      <c r="J501" s="290" t="str">
        <f aca="false">A501&amp;B501</f>
        <v>TinPT Mitra Sukses Globalindo</v>
      </c>
      <c r="K501" s="290" t="str">
        <f aca="false">A501&amp;B501</f>
        <v>TinPT Mitra Sukses Globalindo</v>
      </c>
    </row>
    <row r="502" customFormat="false" ht="12.75" hidden="false" customHeight="false" outlineLevel="0" collapsed="false">
      <c r="A502" s="289" t="s">
        <v>144</v>
      </c>
      <c r="B502" s="289" t="s">
        <v>465</v>
      </c>
      <c r="C502" s="289" t="s">
        <v>465</v>
      </c>
      <c r="D502" s="289" t="s">
        <v>1049</v>
      </c>
      <c r="E502" s="289" t="s">
        <v>1532</v>
      </c>
      <c r="F502" s="289" t="s">
        <v>559</v>
      </c>
      <c r="G502" s="289"/>
      <c r="H502" s="289" t="s">
        <v>1367</v>
      </c>
      <c r="I502" s="289" t="s">
        <v>1364</v>
      </c>
      <c r="J502" s="290" t="str">
        <f aca="false">A502&amp;B502</f>
        <v>TinPT Panca Mega Persada</v>
      </c>
      <c r="K502" s="290" t="str">
        <f aca="false">A502&amp;B502</f>
        <v>TinPT Panca Mega Persada</v>
      </c>
    </row>
    <row r="503" customFormat="false" ht="12.75" hidden="false" customHeight="false" outlineLevel="0" collapsed="false">
      <c r="A503" s="289" t="s">
        <v>144</v>
      </c>
      <c r="B503" s="289" t="s">
        <v>466</v>
      </c>
      <c r="C503" s="289" t="s">
        <v>466</v>
      </c>
      <c r="D503" s="289" t="s">
        <v>1049</v>
      </c>
      <c r="E503" s="289" t="s">
        <v>1396</v>
      </c>
      <c r="F503" s="289" t="s">
        <v>559</v>
      </c>
      <c r="G503" s="289"/>
      <c r="H503" s="289" t="s">
        <v>1397</v>
      </c>
      <c r="I503" s="289" t="s">
        <v>1364</v>
      </c>
      <c r="J503" s="290" t="str">
        <f aca="false">A503&amp;B503</f>
        <v>TinPT Premium Tin Indonesia</v>
      </c>
      <c r="K503" s="290" t="str">
        <f aca="false">A503&amp;B503</f>
        <v>TinPT Premium Tin Indonesia</v>
      </c>
    </row>
    <row r="504" customFormat="false" ht="12.75" hidden="false" customHeight="false" outlineLevel="0" collapsed="false">
      <c r="A504" s="289" t="s">
        <v>144</v>
      </c>
      <c r="B504" s="289" t="s">
        <v>467</v>
      </c>
      <c r="C504" s="289" t="s">
        <v>467</v>
      </c>
      <c r="D504" s="289" t="s">
        <v>1049</v>
      </c>
      <c r="E504" s="289" t="s">
        <v>1533</v>
      </c>
      <c r="F504" s="289" t="s">
        <v>559</v>
      </c>
      <c r="G504" s="289"/>
      <c r="H504" s="289" t="s">
        <v>1363</v>
      </c>
      <c r="I504" s="289" t="s">
        <v>1364</v>
      </c>
      <c r="J504" s="290" t="str">
        <f aca="false">A504&amp;B504</f>
        <v>TinPT Prima Timah Utama</v>
      </c>
      <c r="K504" s="290" t="str">
        <f aca="false">A504&amp;B504</f>
        <v>TinPT Prima Timah Utama</v>
      </c>
    </row>
    <row r="505" customFormat="false" ht="12.75" hidden="false" customHeight="false" outlineLevel="0" collapsed="false">
      <c r="A505" s="289" t="s">
        <v>144</v>
      </c>
      <c r="B505" s="289" t="s">
        <v>468</v>
      </c>
      <c r="C505" s="289" t="s">
        <v>468</v>
      </c>
      <c r="D505" s="289" t="s">
        <v>1049</v>
      </c>
      <c r="E505" s="289" t="s">
        <v>1534</v>
      </c>
      <c r="F505" s="289" t="s">
        <v>559</v>
      </c>
      <c r="G505" s="289"/>
      <c r="H505" s="289" t="s">
        <v>1367</v>
      </c>
      <c r="I505" s="289" t="s">
        <v>1364</v>
      </c>
      <c r="J505" s="290" t="str">
        <f aca="false">A505&amp;B505</f>
        <v>TinPT Putera Sarana Shakti (PT PSS)</v>
      </c>
      <c r="K505" s="290" t="str">
        <f aca="false">A505&amp;B505</f>
        <v>TinPT Putera Sarana Shakti (PT PSS)</v>
      </c>
    </row>
    <row r="506" customFormat="false" ht="12.75" hidden="false" customHeight="false" outlineLevel="0" collapsed="false">
      <c r="A506" s="289" t="s">
        <v>144</v>
      </c>
      <c r="B506" s="289" t="s">
        <v>469</v>
      </c>
      <c r="C506" s="289" t="s">
        <v>469</v>
      </c>
      <c r="D506" s="289" t="s">
        <v>1049</v>
      </c>
      <c r="E506" s="289" t="s">
        <v>1535</v>
      </c>
      <c r="F506" s="289" t="s">
        <v>559</v>
      </c>
      <c r="G506" s="289"/>
      <c r="H506" s="289" t="s">
        <v>1536</v>
      </c>
      <c r="I506" s="289" t="s">
        <v>1364</v>
      </c>
      <c r="J506" s="290" t="str">
        <f aca="false">A506&amp;B506</f>
        <v>TinPT Rajawali Rimba Perkasa</v>
      </c>
      <c r="K506" s="290" t="str">
        <f aca="false">A506&amp;B506</f>
        <v>TinPT Rajawali Rimba Perkasa</v>
      </c>
    </row>
    <row r="507" customFormat="false" ht="12.75" hidden="false" customHeight="false" outlineLevel="0" collapsed="false">
      <c r="A507" s="289" t="s">
        <v>144</v>
      </c>
      <c r="B507" s="289" t="s">
        <v>471</v>
      </c>
      <c r="C507" s="289" t="s">
        <v>471</v>
      </c>
      <c r="D507" s="289" t="s">
        <v>1049</v>
      </c>
      <c r="E507" s="289" t="s">
        <v>1366</v>
      </c>
      <c r="F507" s="289" t="s">
        <v>559</v>
      </c>
      <c r="G507" s="289"/>
      <c r="H507" s="289" t="s">
        <v>1367</v>
      </c>
      <c r="I507" s="289" t="s">
        <v>1364</v>
      </c>
      <c r="J507" s="290" t="str">
        <f aca="false">A507&amp;B507</f>
        <v>TinPT Refined Bangka Tin</v>
      </c>
      <c r="K507" s="290" t="str">
        <f aca="false">A507&amp;B507</f>
        <v>TinPT Refined Bangka Tin</v>
      </c>
    </row>
    <row r="508" customFormat="false" ht="12.75" hidden="false" customHeight="false" outlineLevel="0" collapsed="false">
      <c r="A508" s="289" t="s">
        <v>144</v>
      </c>
      <c r="B508" s="289" t="s">
        <v>472</v>
      </c>
      <c r="C508" s="289" t="s">
        <v>472</v>
      </c>
      <c r="D508" s="289" t="s">
        <v>1049</v>
      </c>
      <c r="E508" s="289" t="s">
        <v>1537</v>
      </c>
      <c r="F508" s="289" t="s">
        <v>559</v>
      </c>
      <c r="G508" s="289"/>
      <c r="H508" s="289" t="s">
        <v>1363</v>
      </c>
      <c r="I508" s="289" t="s">
        <v>1364</v>
      </c>
      <c r="J508" s="290" t="str">
        <f aca="false">A508&amp;B508</f>
        <v>TinPT Sariwiguna Binasentosa</v>
      </c>
      <c r="K508" s="290" t="str">
        <f aca="false">A508&amp;B508</f>
        <v>TinPT Sariwiguna Binasentosa</v>
      </c>
    </row>
    <row r="509" customFormat="false" ht="12.75" hidden="false" customHeight="false" outlineLevel="0" collapsed="false">
      <c r="A509" s="289" t="s">
        <v>144</v>
      </c>
      <c r="B509" s="289" t="s">
        <v>473</v>
      </c>
      <c r="C509" s="289" t="s">
        <v>473</v>
      </c>
      <c r="D509" s="289" t="s">
        <v>1049</v>
      </c>
      <c r="E509" s="289" t="s">
        <v>1538</v>
      </c>
      <c r="F509" s="289" t="s">
        <v>559</v>
      </c>
      <c r="G509" s="289"/>
      <c r="H509" s="289" t="s">
        <v>1363</v>
      </c>
      <c r="I509" s="289" t="s">
        <v>1364</v>
      </c>
      <c r="J509" s="290" t="str">
        <f aca="false">A509&amp;B509</f>
        <v>TinPT Stanindo Inti Perkasa</v>
      </c>
      <c r="K509" s="290" t="str">
        <f aca="false">A509&amp;B509</f>
        <v>TinPT Stanindo Inti Perkasa</v>
      </c>
    </row>
    <row r="510" customFormat="false" ht="12.75" hidden="false" customHeight="false" outlineLevel="0" collapsed="false">
      <c r="A510" s="289" t="s">
        <v>144</v>
      </c>
      <c r="B510" s="289" t="s">
        <v>474</v>
      </c>
      <c r="C510" s="289" t="s">
        <v>474</v>
      </c>
      <c r="D510" s="289" t="s">
        <v>1049</v>
      </c>
      <c r="E510" s="289" t="s">
        <v>1539</v>
      </c>
      <c r="F510" s="289" t="s">
        <v>559</v>
      </c>
      <c r="G510" s="289"/>
      <c r="H510" s="289" t="s">
        <v>1522</v>
      </c>
      <c r="I510" s="289" t="s">
        <v>1364</v>
      </c>
      <c r="J510" s="290" t="str">
        <f aca="false">A510&amp;B510</f>
        <v>TinPT Sukses Inti Makmur</v>
      </c>
      <c r="K510" s="290" t="str">
        <f aca="false">A510&amp;B510</f>
        <v>TinPT Sukses Inti Makmur</v>
      </c>
    </row>
    <row r="511" customFormat="false" ht="12.75" hidden="false" customHeight="false" outlineLevel="0" collapsed="false">
      <c r="A511" s="289" t="s">
        <v>144</v>
      </c>
      <c r="B511" s="289" t="s">
        <v>1540</v>
      </c>
      <c r="C511" s="289" t="s">
        <v>476</v>
      </c>
      <c r="D511" s="289" t="s">
        <v>1049</v>
      </c>
      <c r="E511" s="289" t="s">
        <v>1463</v>
      </c>
      <c r="F511" s="289" t="s">
        <v>559</v>
      </c>
      <c r="G511" s="289"/>
      <c r="H511" s="289" t="s">
        <v>1464</v>
      </c>
      <c r="I511" s="289" t="s">
        <v>1465</v>
      </c>
      <c r="J511" s="290" t="str">
        <f aca="false">A511&amp;B511</f>
        <v>TinPT Tambang Timah</v>
      </c>
      <c r="K511" s="290" t="str">
        <f aca="false">A511&amp;B511</f>
        <v>TinPT Tambang Timah</v>
      </c>
    </row>
    <row r="512" customFormat="false" ht="12.75" hidden="false" customHeight="false" outlineLevel="0" collapsed="false">
      <c r="A512" s="289" t="s">
        <v>144</v>
      </c>
      <c r="B512" s="289" t="s">
        <v>475</v>
      </c>
      <c r="C512" s="289" t="s">
        <v>475</v>
      </c>
      <c r="D512" s="289" t="s">
        <v>1049</v>
      </c>
      <c r="E512" s="289" t="s">
        <v>1541</v>
      </c>
      <c r="F512" s="289" t="s">
        <v>559</v>
      </c>
      <c r="G512" s="289"/>
      <c r="H512" s="289" t="s">
        <v>1542</v>
      </c>
      <c r="I512" s="289" t="s">
        <v>1364</v>
      </c>
      <c r="J512" s="290" t="str">
        <f aca="false">A512&amp;B512</f>
        <v>TinPT Timah Nusantara</v>
      </c>
      <c r="K512" s="290" t="str">
        <f aca="false">A512&amp;B512</f>
        <v>TinPT Timah Nusantara</v>
      </c>
    </row>
    <row r="513" customFormat="false" ht="12.75" hidden="false" customHeight="false" outlineLevel="0" collapsed="false">
      <c r="A513" s="289" t="s">
        <v>144</v>
      </c>
      <c r="B513" s="289" t="s">
        <v>476</v>
      </c>
      <c r="C513" s="289" t="s">
        <v>476</v>
      </c>
      <c r="D513" s="289" t="s">
        <v>1049</v>
      </c>
      <c r="E513" s="289" t="s">
        <v>1463</v>
      </c>
      <c r="F513" s="289" t="s">
        <v>559</v>
      </c>
      <c r="G513" s="289"/>
      <c r="H513" s="289" t="s">
        <v>1464</v>
      </c>
      <c r="I513" s="289" t="s">
        <v>1465</v>
      </c>
      <c r="J513" s="290" t="str">
        <f aca="false">A513&amp;B513</f>
        <v>TinPT Timah Tbk Kundur</v>
      </c>
      <c r="K513" s="290" t="str">
        <f aca="false">A513&amp;B513</f>
        <v>TinPT Timah Tbk Kundur</v>
      </c>
    </row>
    <row r="514" customFormat="false" ht="12.75" hidden="false" customHeight="false" outlineLevel="0" collapsed="false">
      <c r="A514" s="289" t="s">
        <v>144</v>
      </c>
      <c r="B514" s="289" t="s">
        <v>477</v>
      </c>
      <c r="C514" s="289" t="s">
        <v>477</v>
      </c>
      <c r="D514" s="289" t="s">
        <v>1049</v>
      </c>
      <c r="E514" s="289" t="s">
        <v>1453</v>
      </c>
      <c r="F514" s="289" t="s">
        <v>559</v>
      </c>
      <c r="G514" s="289"/>
      <c r="H514" s="289" t="s">
        <v>1454</v>
      </c>
      <c r="I514" s="289" t="s">
        <v>1364</v>
      </c>
      <c r="J514" s="290" t="str">
        <f aca="false">A514&amp;B514</f>
        <v>TinPT Timah Tbk Mentok</v>
      </c>
      <c r="K514" s="290" t="str">
        <f aca="false">A514&amp;B514</f>
        <v>TinPT Timah Tbk Mentok</v>
      </c>
    </row>
    <row r="515" customFormat="false" ht="12.75" hidden="false" customHeight="false" outlineLevel="0" collapsed="false">
      <c r="A515" s="289" t="s">
        <v>144</v>
      </c>
      <c r="B515" s="289" t="s">
        <v>478</v>
      </c>
      <c r="C515" s="289" t="s">
        <v>478</v>
      </c>
      <c r="D515" s="289" t="s">
        <v>1049</v>
      </c>
      <c r="E515" s="289" t="s">
        <v>1543</v>
      </c>
      <c r="F515" s="289" t="s">
        <v>559</v>
      </c>
      <c r="G515" s="289"/>
      <c r="H515" s="289" t="s">
        <v>1363</v>
      </c>
      <c r="I515" s="289" t="s">
        <v>1364</v>
      </c>
      <c r="J515" s="290" t="str">
        <f aca="false">A515&amp;B515</f>
        <v>TinPT Tinindo Inter Nusa</v>
      </c>
      <c r="K515" s="290" t="str">
        <f aca="false">A515&amp;B515</f>
        <v>TinPT Tinindo Inter Nusa</v>
      </c>
    </row>
    <row r="516" customFormat="false" ht="12.75" hidden="false" customHeight="false" outlineLevel="0" collapsed="false">
      <c r="A516" s="289" t="s">
        <v>144</v>
      </c>
      <c r="B516" s="289" t="s">
        <v>479</v>
      </c>
      <c r="C516" s="289" t="s">
        <v>479</v>
      </c>
      <c r="D516" s="289" t="s">
        <v>1049</v>
      </c>
      <c r="E516" s="289" t="s">
        <v>1544</v>
      </c>
      <c r="F516" s="289" t="s">
        <v>559</v>
      </c>
      <c r="G516" s="289"/>
      <c r="H516" s="289" t="s">
        <v>1545</v>
      </c>
      <c r="I516" s="289" t="s">
        <v>1546</v>
      </c>
      <c r="J516" s="290" t="str">
        <f aca="false">A516&amp;B516</f>
        <v>TinPT Tirus Putra Mandiri</v>
      </c>
      <c r="K516" s="290" t="str">
        <f aca="false">A516&amp;B516</f>
        <v>TinPT Tirus Putra Mandiri</v>
      </c>
    </row>
    <row r="517" customFormat="false" ht="12.75" hidden="false" customHeight="false" outlineLevel="0" collapsed="false">
      <c r="A517" s="289" t="s">
        <v>144</v>
      </c>
      <c r="B517" s="289" t="s">
        <v>480</v>
      </c>
      <c r="C517" s="289" t="s">
        <v>480</v>
      </c>
      <c r="D517" s="289" t="s">
        <v>1049</v>
      </c>
      <c r="E517" s="289" t="s">
        <v>1547</v>
      </c>
      <c r="F517" s="289" t="s">
        <v>559</v>
      </c>
      <c r="G517" s="289"/>
      <c r="H517" s="289" t="s">
        <v>1548</v>
      </c>
      <c r="I517" s="289" t="s">
        <v>1364</v>
      </c>
      <c r="J517" s="290" t="str">
        <f aca="false">A517&amp;B517</f>
        <v>TinPT Tommy Utama</v>
      </c>
      <c r="K517" s="290" t="str">
        <f aca="false">A517&amp;B517</f>
        <v>TinPT Tommy Utama</v>
      </c>
    </row>
    <row r="518" customFormat="false" ht="12.75" hidden="false" customHeight="false" outlineLevel="0" collapsed="false">
      <c r="A518" s="289" t="s">
        <v>144</v>
      </c>
      <c r="B518" s="289" t="s">
        <v>1318</v>
      </c>
      <c r="C518" s="289" t="s">
        <v>395</v>
      </c>
      <c r="D518" s="289" t="s">
        <v>620</v>
      </c>
      <c r="E518" s="289" t="s">
        <v>1549</v>
      </c>
      <c r="F518" s="289" t="s">
        <v>559</v>
      </c>
      <c r="G518" s="289"/>
      <c r="H518" s="289" t="s">
        <v>1235</v>
      </c>
      <c r="I518" s="289" t="s">
        <v>1320</v>
      </c>
      <c r="J518" s="290" t="str">
        <f aca="false">A518&amp;B518</f>
        <v>TinResind Ind e Com Ltda.</v>
      </c>
      <c r="K518" s="290" t="str">
        <f aca="false">A518&amp;B518</f>
        <v>TinResind Ind e Com Ltda.</v>
      </c>
    </row>
    <row r="519" customFormat="false" ht="12.75" hidden="false" customHeight="false" outlineLevel="0" collapsed="false">
      <c r="A519" s="289" t="s">
        <v>144</v>
      </c>
      <c r="B519" s="289" t="s">
        <v>395</v>
      </c>
      <c r="C519" s="289" t="s">
        <v>395</v>
      </c>
      <c r="D519" s="289" t="s">
        <v>620</v>
      </c>
      <c r="E519" s="289" t="s">
        <v>1549</v>
      </c>
      <c r="F519" s="289" t="s">
        <v>559</v>
      </c>
      <c r="G519" s="289"/>
      <c r="H519" s="289" t="s">
        <v>1235</v>
      </c>
      <c r="I519" s="289" t="s">
        <v>1320</v>
      </c>
      <c r="J519" s="290" t="str">
        <f aca="false">A519&amp;B519</f>
        <v>TinResind Industria e Comercio Ltda.</v>
      </c>
      <c r="K519" s="290" t="str">
        <f aca="false">A519&amp;B519</f>
        <v>TinResind Industria e Comercio Ltda.</v>
      </c>
    </row>
    <row r="520" customFormat="false" ht="12.75" hidden="false" customHeight="false" outlineLevel="0" collapsed="false">
      <c r="A520" s="289" t="s">
        <v>144</v>
      </c>
      <c r="B520" s="289" t="s">
        <v>1321</v>
      </c>
      <c r="C520" s="289" t="s">
        <v>395</v>
      </c>
      <c r="D520" s="289" t="s">
        <v>620</v>
      </c>
      <c r="E520" s="289" t="s">
        <v>1549</v>
      </c>
      <c r="F520" s="289" t="s">
        <v>559</v>
      </c>
      <c r="G520" s="289"/>
      <c r="H520" s="289" t="s">
        <v>1235</v>
      </c>
      <c r="I520" s="289" t="s">
        <v>1320</v>
      </c>
      <c r="J520" s="290" t="str">
        <f aca="false">A520&amp;B520</f>
        <v>TinResind Indústria e Comércio Ltda.</v>
      </c>
      <c r="K520" s="290" t="str">
        <f aca="false">A520&amp;B520</f>
        <v>TinResind Indústria e Comércio Ltda.</v>
      </c>
    </row>
    <row r="521" customFormat="false" ht="12.75" hidden="false" customHeight="false" outlineLevel="0" collapsed="false">
      <c r="A521" s="289" t="s">
        <v>144</v>
      </c>
      <c r="B521" s="289" t="s">
        <v>1550</v>
      </c>
      <c r="C521" s="289" t="s">
        <v>1550</v>
      </c>
      <c r="D521" s="289" t="s">
        <v>1140</v>
      </c>
      <c r="E521" s="289" t="s">
        <v>1551</v>
      </c>
      <c r="F521" s="289" t="s">
        <v>559</v>
      </c>
      <c r="G521" s="289"/>
      <c r="H521" s="289" t="s">
        <v>1552</v>
      </c>
      <c r="I521" s="283" t="s">
        <v>1143</v>
      </c>
      <c r="J521" s="290" t="str">
        <f aca="false">A521&amp;B521</f>
        <v>TinRui Da Hung</v>
      </c>
      <c r="K521" s="290" t="str">
        <f aca="false">A521&amp;B521</f>
        <v>TinRui Da Hung</v>
      </c>
    </row>
    <row r="522" customFormat="false" ht="12.75" hidden="false" customHeight="false" outlineLevel="0" collapsed="false">
      <c r="A522" s="289" t="s">
        <v>144</v>
      </c>
      <c r="B522" s="289" t="s">
        <v>1553</v>
      </c>
      <c r="C522" s="289" t="s">
        <v>484</v>
      </c>
      <c r="D522" s="289" t="s">
        <v>626</v>
      </c>
      <c r="E522" s="289" t="s">
        <v>1381</v>
      </c>
      <c r="F522" s="289" t="s">
        <v>559</v>
      </c>
      <c r="G522" s="289"/>
      <c r="H522" s="289" t="s">
        <v>1370</v>
      </c>
      <c r="I522" s="283" t="s">
        <v>701</v>
      </c>
      <c r="J522" s="290" t="str">
        <f aca="false">A522&amp;B522</f>
        <v>TinSmelting Branch of Yunnan Tin Company Ltd</v>
      </c>
      <c r="K522" s="290" t="str">
        <f aca="false">A522&amp;B522</f>
        <v>TinSmelting Branch of Yunnan Tin Company Ltd</v>
      </c>
    </row>
    <row r="523" customFormat="false" ht="12.75" hidden="false" customHeight="false" outlineLevel="0" collapsed="false">
      <c r="A523" s="289" t="s">
        <v>144</v>
      </c>
      <c r="B523" s="289" t="s">
        <v>482</v>
      </c>
      <c r="C523" s="289" t="s">
        <v>482</v>
      </c>
      <c r="D523" s="289" t="s">
        <v>620</v>
      </c>
      <c r="E523" s="289" t="s">
        <v>1554</v>
      </c>
      <c r="F523" s="289" t="s">
        <v>559</v>
      </c>
      <c r="G523" s="289"/>
      <c r="H523" s="289" t="s">
        <v>1555</v>
      </c>
      <c r="I523" s="283" t="s">
        <v>939</v>
      </c>
      <c r="J523" s="290" t="str">
        <f aca="false">A523&amp;B523</f>
        <v>TinSuper Ligas</v>
      </c>
      <c r="K523" s="290" t="str">
        <f aca="false">A523&amp;B523</f>
        <v>TinSuper Ligas</v>
      </c>
    </row>
    <row r="524" customFormat="false" ht="12.75" hidden="false" customHeight="false" outlineLevel="0" collapsed="false">
      <c r="A524" s="289" t="s">
        <v>144</v>
      </c>
      <c r="B524" s="289" t="s">
        <v>1556</v>
      </c>
      <c r="C524" s="289" t="s">
        <v>483</v>
      </c>
      <c r="D524" s="289" t="s">
        <v>1195</v>
      </c>
      <c r="E524" s="289" t="s">
        <v>1557</v>
      </c>
      <c r="F524" s="289" t="s">
        <v>559</v>
      </c>
      <c r="G524" s="289"/>
      <c r="H524" s="289" t="s">
        <v>1558</v>
      </c>
      <c r="I524" s="283" t="s">
        <v>1559</v>
      </c>
      <c r="J524" s="290" t="str">
        <f aca="false">A524&amp;B524</f>
        <v>TinThai Solder Industry Corp., Ltd.</v>
      </c>
      <c r="K524" s="290" t="str">
        <f aca="false">A524&amp;B524</f>
        <v>TinThai Solder Industry Corp., Ltd.</v>
      </c>
    </row>
    <row r="525" customFormat="false" ht="12.75" hidden="false" customHeight="false" outlineLevel="0" collapsed="false">
      <c r="A525" s="289" t="s">
        <v>144</v>
      </c>
      <c r="B525" s="289" t="s">
        <v>1560</v>
      </c>
      <c r="C525" s="289" t="s">
        <v>483</v>
      </c>
      <c r="D525" s="289" t="s">
        <v>1195</v>
      </c>
      <c r="E525" s="289" t="s">
        <v>1557</v>
      </c>
      <c r="F525" s="289" t="s">
        <v>559</v>
      </c>
      <c r="G525" s="289"/>
      <c r="H525" s="289" t="s">
        <v>1558</v>
      </c>
      <c r="I525" s="289" t="s">
        <v>1559</v>
      </c>
      <c r="J525" s="290" t="str">
        <f aca="false">A525&amp;B525</f>
        <v>TinThailand Smelting &amp; Refining Co Ltd</v>
      </c>
      <c r="K525" s="290" t="str">
        <f aca="false">A525&amp;B525</f>
        <v>TinThailand Smelting &amp; Refining Co Ltd</v>
      </c>
    </row>
    <row r="526" customFormat="false" ht="12.75" hidden="false" customHeight="false" outlineLevel="0" collapsed="false">
      <c r="A526" s="289" t="s">
        <v>144</v>
      </c>
      <c r="B526" s="289" t="s">
        <v>483</v>
      </c>
      <c r="C526" s="289" t="s">
        <v>483</v>
      </c>
      <c r="D526" s="289" t="s">
        <v>1195</v>
      </c>
      <c r="E526" s="289" t="s">
        <v>1557</v>
      </c>
      <c r="F526" s="289" t="s">
        <v>559</v>
      </c>
      <c r="G526" s="289"/>
      <c r="H526" s="289" t="s">
        <v>1558</v>
      </c>
      <c r="I526" s="289" t="s">
        <v>1559</v>
      </c>
      <c r="J526" s="290" t="str">
        <f aca="false">A526&amp;B526</f>
        <v>TinThaisarco</v>
      </c>
      <c r="K526" s="290" t="str">
        <f aca="false">A526&amp;B526</f>
        <v>TinThaisarco</v>
      </c>
    </row>
    <row r="527" customFormat="false" ht="12.75" hidden="false" customHeight="false" outlineLevel="0" collapsed="false">
      <c r="A527" s="289" t="s">
        <v>144</v>
      </c>
      <c r="B527" s="289" t="s">
        <v>1561</v>
      </c>
      <c r="C527" s="289" t="s">
        <v>432</v>
      </c>
      <c r="D527" s="289" t="s">
        <v>626</v>
      </c>
      <c r="E527" s="289" t="s">
        <v>1437</v>
      </c>
      <c r="F527" s="289" t="s">
        <v>559</v>
      </c>
      <c r="G527" s="289"/>
      <c r="H527" s="289" t="s">
        <v>1370</v>
      </c>
      <c r="I527" s="289" t="s">
        <v>701</v>
      </c>
      <c r="J527" s="290" t="str">
        <f aca="false">A527&amp;B527</f>
        <v>TinThe Gejiu cloud new colored electrolytic</v>
      </c>
      <c r="K527" s="290" t="str">
        <f aca="false">A527&amp;B527</f>
        <v>TinThe Gejiu cloud new colored electrolytic</v>
      </c>
    </row>
    <row r="528" customFormat="false" ht="12.75" hidden="false" customHeight="false" outlineLevel="0" collapsed="false">
      <c r="A528" s="289" t="s">
        <v>144</v>
      </c>
      <c r="B528" s="289" t="s">
        <v>1562</v>
      </c>
      <c r="C528" s="289" t="s">
        <v>484</v>
      </c>
      <c r="D528" s="289" t="s">
        <v>626</v>
      </c>
      <c r="E528" s="289" t="s">
        <v>1381</v>
      </c>
      <c r="F528" s="289" t="s">
        <v>559</v>
      </c>
      <c r="G528" s="289"/>
      <c r="H528" s="289" t="s">
        <v>1370</v>
      </c>
      <c r="I528" s="289" t="s">
        <v>701</v>
      </c>
      <c r="J528" s="290" t="str">
        <f aca="false">A528&amp;B528</f>
        <v>TinTin Products Manufacturing Co.LTD. of YTCL</v>
      </c>
      <c r="K528" s="290" t="str">
        <f aca="false">A528&amp;B528</f>
        <v>TinTin Products Manufacturing Co.LTD. of YTCL</v>
      </c>
    </row>
    <row r="529" customFormat="false" ht="12.75" hidden="false" customHeight="false" outlineLevel="0" collapsed="false">
      <c r="A529" s="289" t="s">
        <v>144</v>
      </c>
      <c r="B529" s="289" t="s">
        <v>484</v>
      </c>
      <c r="C529" s="289" t="s">
        <v>484</v>
      </c>
      <c r="D529" s="289" t="s">
        <v>626</v>
      </c>
      <c r="E529" s="289" t="s">
        <v>1381</v>
      </c>
      <c r="F529" s="289" t="s">
        <v>559</v>
      </c>
      <c r="G529" s="289"/>
      <c r="H529" s="289" t="s">
        <v>1370</v>
      </c>
      <c r="I529" s="289" t="s">
        <v>701</v>
      </c>
      <c r="J529" s="290" t="str">
        <f aca="false">A529&amp;B529</f>
        <v>TinTin Smelting Branch of Yunnan Tin Co., Ltd.</v>
      </c>
      <c r="K529" s="290" t="str">
        <f aca="false">A529&amp;B529</f>
        <v>TinTin Smelting Branch of Yunnan Tin Co., Ltd.</v>
      </c>
    </row>
    <row r="530" customFormat="false" ht="12.75" hidden="false" customHeight="false" outlineLevel="0" collapsed="false">
      <c r="A530" s="289" t="s">
        <v>144</v>
      </c>
      <c r="B530" s="289" t="s">
        <v>1563</v>
      </c>
      <c r="C530" s="289" t="s">
        <v>1563</v>
      </c>
      <c r="D530" s="289" t="s">
        <v>567</v>
      </c>
      <c r="E530" s="289" t="s">
        <v>1564</v>
      </c>
      <c r="F530" s="289" t="s">
        <v>559</v>
      </c>
      <c r="G530" s="289"/>
      <c r="H530" s="289" t="s">
        <v>1565</v>
      </c>
      <c r="I530" s="289" t="s">
        <v>570</v>
      </c>
      <c r="J530" s="290" t="str">
        <f aca="false">A530&amp;B530</f>
        <v>TinTin Technology &amp; Refining</v>
      </c>
      <c r="K530" s="290" t="str">
        <f aca="false">A530&amp;B530</f>
        <v>TinTin Technology &amp; Refining</v>
      </c>
    </row>
    <row r="531" customFormat="false" ht="12.75" hidden="false" customHeight="false" outlineLevel="0" collapsed="false">
      <c r="A531" s="289" t="s">
        <v>144</v>
      </c>
      <c r="B531" s="289" t="s">
        <v>1566</v>
      </c>
      <c r="C531" s="289" t="s">
        <v>391</v>
      </c>
      <c r="D531" s="289" t="s">
        <v>620</v>
      </c>
      <c r="E531" s="289" t="s">
        <v>1477</v>
      </c>
      <c r="F531" s="289" t="s">
        <v>559</v>
      </c>
      <c r="G531" s="289"/>
      <c r="H531" s="289" t="s">
        <v>1478</v>
      </c>
      <c r="I531" s="289" t="s">
        <v>939</v>
      </c>
      <c r="J531" s="290" t="str">
        <f aca="false">A531&amp;B531</f>
        <v>TinToboca/ Paranapenema</v>
      </c>
      <c r="K531" s="290" t="str">
        <f aca="false">A531&amp;B531</f>
        <v>TinToboca/ Paranapenema</v>
      </c>
    </row>
    <row r="532" customFormat="false" ht="12.75" hidden="false" customHeight="false" outlineLevel="0" collapsed="false">
      <c r="A532" s="289" t="s">
        <v>144</v>
      </c>
      <c r="B532" s="289" t="s">
        <v>486</v>
      </c>
      <c r="C532" s="289" t="s">
        <v>486</v>
      </c>
      <c r="D532" s="289" t="s">
        <v>1352</v>
      </c>
      <c r="E532" s="289" t="s">
        <v>1567</v>
      </c>
      <c r="F532" s="289" t="s">
        <v>559</v>
      </c>
      <c r="G532" s="289"/>
      <c r="H532" s="289" t="s">
        <v>1568</v>
      </c>
      <c r="I532" s="289" t="s">
        <v>1569</v>
      </c>
      <c r="J532" s="290" t="str">
        <f aca="false">A532&amp;B532</f>
        <v>TinTuyen Quang Non-Ferrous Metals Joint Stock Company</v>
      </c>
      <c r="K532" s="290" t="str">
        <f aca="false">A532&amp;B532</f>
        <v>TinTuyen Quang Non-Ferrous Metals Joint Stock Company</v>
      </c>
    </row>
    <row r="533" customFormat="false" ht="12.75" hidden="false" customHeight="false" outlineLevel="0" collapsed="false">
      <c r="A533" s="289" t="s">
        <v>144</v>
      </c>
      <c r="B533" s="289" t="s">
        <v>1570</v>
      </c>
      <c r="C533" s="289" t="s">
        <v>476</v>
      </c>
      <c r="D533" s="289" t="s">
        <v>1049</v>
      </c>
      <c r="E533" s="289" t="s">
        <v>1463</v>
      </c>
      <c r="F533" s="289" t="s">
        <v>559</v>
      </c>
      <c r="G533" s="289"/>
      <c r="H533" s="289" t="s">
        <v>1464</v>
      </c>
      <c r="I533" s="289" t="s">
        <v>1465</v>
      </c>
      <c r="J533" s="290" t="str">
        <f aca="false">A533&amp;B533</f>
        <v>TinUnit Timah Kundur PT Tambang</v>
      </c>
      <c r="K533" s="290" t="str">
        <f aca="false">A533&amp;B533</f>
        <v>TinUnit Timah Kundur PT Tambang</v>
      </c>
    </row>
    <row r="534" customFormat="false" ht="12.75" hidden="false" customHeight="false" outlineLevel="0" collapsed="false">
      <c r="A534" s="289" t="s">
        <v>144</v>
      </c>
      <c r="B534" s="289" t="s">
        <v>487</v>
      </c>
      <c r="C534" s="289" t="s">
        <v>487</v>
      </c>
      <c r="D534" s="289" t="s">
        <v>1352</v>
      </c>
      <c r="E534" s="289" t="s">
        <v>1480</v>
      </c>
      <c r="F534" s="289" t="s">
        <v>559</v>
      </c>
      <c r="G534" s="289"/>
      <c r="H534" s="289" t="s">
        <v>1481</v>
      </c>
      <c r="I534" s="283" t="s">
        <v>1482</v>
      </c>
      <c r="J534" s="290" t="str">
        <f aca="false">A534&amp;B534</f>
        <v>TinVQB Mineral and Trading Group JSC</v>
      </c>
      <c r="K534" s="290" t="str">
        <f aca="false">A534&amp;B534</f>
        <v>TinVQB Mineral and Trading Group JSC</v>
      </c>
    </row>
    <row r="535" customFormat="false" ht="12.75" hidden="false" customHeight="false" outlineLevel="0" collapsed="false">
      <c r="A535" s="289" t="s">
        <v>144</v>
      </c>
      <c r="B535" s="289" t="s">
        <v>488</v>
      </c>
      <c r="C535" s="289" t="s">
        <v>488</v>
      </c>
      <c r="D535" s="289" t="s">
        <v>620</v>
      </c>
      <c r="E535" s="289" t="s">
        <v>1571</v>
      </c>
      <c r="F535" s="289" t="s">
        <v>559</v>
      </c>
      <c r="G535" s="289"/>
      <c r="H535" s="289" t="s">
        <v>1417</v>
      </c>
      <c r="I535" s="283" t="s">
        <v>1418</v>
      </c>
      <c r="J535" s="290" t="str">
        <f aca="false">A535&amp;B535</f>
        <v>TinWhite Solder Metalurgia e Mineracao Ltda.</v>
      </c>
      <c r="K535" s="290" t="str">
        <f aca="false">A535&amp;B535</f>
        <v>TinWhite Solder Metalurgia e Mineracao Ltda.</v>
      </c>
    </row>
    <row r="536" customFormat="false" ht="12.75" hidden="false" customHeight="false" outlineLevel="0" collapsed="false">
      <c r="A536" s="289" t="s">
        <v>144</v>
      </c>
      <c r="B536" s="289" t="s">
        <v>1572</v>
      </c>
      <c r="C536" s="289" t="s">
        <v>488</v>
      </c>
      <c r="D536" s="289" t="s">
        <v>620</v>
      </c>
      <c r="E536" s="289" t="s">
        <v>1571</v>
      </c>
      <c r="F536" s="289" t="s">
        <v>559</v>
      </c>
      <c r="G536" s="289"/>
      <c r="H536" s="289" t="s">
        <v>1417</v>
      </c>
      <c r="I536" s="289" t="s">
        <v>1418</v>
      </c>
      <c r="J536" s="290" t="str">
        <f aca="false">A536&amp;B536</f>
        <v>TinWhite Solder Metalurgia e Mineração Ltda.</v>
      </c>
      <c r="K536" s="290" t="str">
        <f aca="false">A536&amp;B536</f>
        <v>TinWhite Solder Metalurgia e Mineração Ltda.</v>
      </c>
    </row>
    <row r="537" customFormat="false" ht="12.75" hidden="false" customHeight="false" outlineLevel="0" collapsed="false">
      <c r="A537" s="289" t="s">
        <v>144</v>
      </c>
      <c r="B537" s="289" t="s">
        <v>1573</v>
      </c>
      <c r="C537" s="289" t="s">
        <v>488</v>
      </c>
      <c r="D537" s="289" t="s">
        <v>620</v>
      </c>
      <c r="E537" s="289" t="s">
        <v>1571</v>
      </c>
      <c r="F537" s="289" t="s">
        <v>559</v>
      </c>
      <c r="G537" s="289"/>
      <c r="H537" s="289" t="s">
        <v>1417</v>
      </c>
      <c r="I537" s="289" t="s">
        <v>1418</v>
      </c>
      <c r="J537" s="290" t="str">
        <f aca="false">A537&amp;B537</f>
        <v>TinWhite Solder Metalurgica</v>
      </c>
      <c r="K537" s="290" t="str">
        <f aca="false">A537&amp;B537</f>
        <v>TinWhite Solder Metalurgica</v>
      </c>
    </row>
    <row r="538" customFormat="false" ht="12.75" hidden="false" customHeight="false" outlineLevel="0" collapsed="false">
      <c r="A538" s="289" t="s">
        <v>144</v>
      </c>
      <c r="B538" s="289" t="s">
        <v>1574</v>
      </c>
      <c r="C538" s="289" t="s">
        <v>415</v>
      </c>
      <c r="D538" s="289" t="s">
        <v>626</v>
      </c>
      <c r="E538" s="289" t="s">
        <v>1376</v>
      </c>
      <c r="F538" s="289" t="s">
        <v>559</v>
      </c>
      <c r="G538" s="289"/>
      <c r="H538" s="289" t="s">
        <v>1377</v>
      </c>
      <c r="I538" s="289" t="s">
        <v>1378</v>
      </c>
      <c r="J538" s="290" t="str">
        <f aca="false">A538&amp;B538</f>
        <v>TinXiHai - Liuzhou China Tin Group Co ltd</v>
      </c>
      <c r="K538" s="290" t="str">
        <f aca="false">A538&amp;B538</f>
        <v>TinXiHai - Liuzhou China Tin Group Co ltd</v>
      </c>
    </row>
    <row r="539" customFormat="false" ht="12.75" hidden="false" customHeight="false" outlineLevel="0" collapsed="false">
      <c r="A539" s="289" t="s">
        <v>144</v>
      </c>
      <c r="B539" s="289" t="s">
        <v>1575</v>
      </c>
      <c r="C539" s="289" t="s">
        <v>484</v>
      </c>
      <c r="D539" s="289" t="s">
        <v>626</v>
      </c>
      <c r="E539" s="289" t="s">
        <v>1381</v>
      </c>
      <c r="F539" s="289" t="s">
        <v>559</v>
      </c>
      <c r="G539" s="289"/>
      <c r="H539" s="289" t="s">
        <v>1370</v>
      </c>
      <c r="I539" s="289" t="s">
        <v>701</v>
      </c>
      <c r="J539" s="290" t="str">
        <f aca="false">A539&amp;B539</f>
        <v>TinYTCL</v>
      </c>
      <c r="K539" s="290" t="str">
        <f aca="false">A539&amp;B539</f>
        <v>TinYTCL</v>
      </c>
    </row>
    <row r="540" customFormat="false" ht="12.75" hidden="false" customHeight="false" outlineLevel="0" collapsed="false">
      <c r="A540" s="289" t="s">
        <v>144</v>
      </c>
      <c r="B540" s="289" t="s">
        <v>1576</v>
      </c>
      <c r="C540" s="289" t="s">
        <v>432</v>
      </c>
      <c r="D540" s="289" t="s">
        <v>626</v>
      </c>
      <c r="E540" s="289" t="s">
        <v>1437</v>
      </c>
      <c r="F540" s="289" t="s">
        <v>559</v>
      </c>
      <c r="G540" s="289"/>
      <c r="H540" s="289" t="s">
        <v>1370</v>
      </c>
      <c r="I540" s="289" t="s">
        <v>701</v>
      </c>
      <c r="J540" s="290" t="str">
        <f aca="false">A540&amp;B540</f>
        <v>TinYunan Gejiu Yunxin Electrolyze Limited</v>
      </c>
      <c r="K540" s="290" t="str">
        <f aca="false">A540&amp;B540</f>
        <v>TinYunan Gejiu Yunxin Electrolyze Limited</v>
      </c>
    </row>
    <row r="541" customFormat="false" ht="12.75" hidden="false" customHeight="false" outlineLevel="0" collapsed="false">
      <c r="A541" s="289" t="s">
        <v>144</v>
      </c>
      <c r="B541" s="289" t="s">
        <v>1577</v>
      </c>
      <c r="C541" s="289" t="s">
        <v>489</v>
      </c>
      <c r="D541" s="289" t="s">
        <v>626</v>
      </c>
      <c r="E541" s="289" t="s">
        <v>1369</v>
      </c>
      <c r="F541" s="289" t="s">
        <v>559</v>
      </c>
      <c r="G541" s="289"/>
      <c r="H541" s="289" t="s">
        <v>1370</v>
      </c>
      <c r="I541" s="289" t="s">
        <v>701</v>
      </c>
      <c r="J541" s="290" t="str">
        <f aca="false">A541&amp;B541</f>
        <v>TinYunnan Adventure Co., Ltd.</v>
      </c>
      <c r="K541" s="290" t="str">
        <f aca="false">A541&amp;B541</f>
        <v>TinYunnan Adventure Co., Ltd.</v>
      </c>
    </row>
    <row r="542" customFormat="false" ht="12.75" hidden="false" customHeight="false" outlineLevel="0" collapsed="false">
      <c r="A542" s="289" t="s">
        <v>144</v>
      </c>
      <c r="B542" s="289" t="s">
        <v>1578</v>
      </c>
      <c r="C542" s="289" t="s">
        <v>489</v>
      </c>
      <c r="D542" s="289" t="s">
        <v>626</v>
      </c>
      <c r="E542" s="289" t="s">
        <v>1369</v>
      </c>
      <c r="F542" s="289" t="s">
        <v>559</v>
      </c>
      <c r="G542" s="289"/>
      <c r="H542" s="289" t="s">
        <v>1370</v>
      </c>
      <c r="I542" s="289" t="s">
        <v>701</v>
      </c>
      <c r="J542" s="290" t="str">
        <f aca="false">A542&amp;B542</f>
        <v>TinYunnan Chengfeng</v>
      </c>
      <c r="K542" s="290" t="str">
        <f aca="false">A542&amp;B542</f>
        <v>TinYunnan Chengfeng</v>
      </c>
    </row>
    <row r="543" customFormat="false" ht="12.75" hidden="false" customHeight="false" outlineLevel="0" collapsed="false">
      <c r="A543" s="289" t="s">
        <v>144</v>
      </c>
      <c r="B543" s="289" t="s">
        <v>489</v>
      </c>
      <c r="C543" s="289" t="s">
        <v>489</v>
      </c>
      <c r="D543" s="289" t="s">
        <v>626</v>
      </c>
      <c r="E543" s="289" t="s">
        <v>1369</v>
      </c>
      <c r="F543" s="289" t="s">
        <v>559</v>
      </c>
      <c r="G543" s="289"/>
      <c r="H543" s="289" t="s">
        <v>1370</v>
      </c>
      <c r="I543" s="289" t="s">
        <v>701</v>
      </c>
      <c r="J543" s="290" t="str">
        <f aca="false">A543&amp;B543</f>
        <v>TinYunnan Chengfeng Non-ferrous Metals Co., Ltd.</v>
      </c>
      <c r="K543" s="290" t="str">
        <f aca="false">A543&amp;B543</f>
        <v>TinYunnan Chengfeng Non-ferrous Metals Co., Ltd.</v>
      </c>
    </row>
    <row r="544" customFormat="false" ht="12.75" hidden="false" customHeight="false" outlineLevel="0" collapsed="false">
      <c r="A544" s="289" t="s">
        <v>144</v>
      </c>
      <c r="B544" s="289" t="s">
        <v>1579</v>
      </c>
      <c r="C544" s="289" t="s">
        <v>432</v>
      </c>
      <c r="D544" s="289" t="s">
        <v>626</v>
      </c>
      <c r="E544" s="289" t="s">
        <v>1437</v>
      </c>
      <c r="F544" s="289" t="s">
        <v>559</v>
      </c>
      <c r="G544" s="289"/>
      <c r="H544" s="289" t="s">
        <v>1370</v>
      </c>
      <c r="I544" s="289" t="s">
        <v>701</v>
      </c>
      <c r="J544" s="290" t="str">
        <f aca="false">A544&amp;B544</f>
        <v>TinYunNan Gejiu Yunxin Electrolyze Limited</v>
      </c>
      <c r="K544" s="290" t="str">
        <f aca="false">A544&amp;B544</f>
        <v>TinYunNan Gejiu Yunxin Electrolyze Limited</v>
      </c>
    </row>
    <row r="545" customFormat="false" ht="12.75" hidden="false" customHeight="false" outlineLevel="0" collapsed="false">
      <c r="A545" s="289" t="s">
        <v>144</v>
      </c>
      <c r="B545" s="289" t="s">
        <v>1580</v>
      </c>
      <c r="C545" s="289" t="s">
        <v>433</v>
      </c>
      <c r="D545" s="289" t="s">
        <v>626</v>
      </c>
      <c r="E545" s="289" t="s">
        <v>1439</v>
      </c>
      <c r="F545" s="289" t="s">
        <v>559</v>
      </c>
      <c r="G545" s="289"/>
      <c r="H545" s="289" t="s">
        <v>1370</v>
      </c>
      <c r="I545" s="289" t="s">
        <v>701</v>
      </c>
      <c r="J545" s="290" t="str">
        <f aca="false">A545&amp;B545</f>
        <v>TinYunnan Gejiu Zili Metallurgy Co. Ltd.</v>
      </c>
      <c r="K545" s="290" t="str">
        <f aca="false">A545&amp;B545</f>
        <v>TinYunnan Gejiu Zili Metallurgy Co. Ltd.</v>
      </c>
    </row>
    <row r="546" customFormat="false" ht="12.75" hidden="false" customHeight="false" outlineLevel="0" collapsed="false">
      <c r="A546" s="289" t="s">
        <v>144</v>
      </c>
      <c r="B546" s="289" t="s">
        <v>1581</v>
      </c>
      <c r="C546" s="289" t="s">
        <v>489</v>
      </c>
      <c r="D546" s="289" t="s">
        <v>626</v>
      </c>
      <c r="E546" s="289" t="s">
        <v>1369</v>
      </c>
      <c r="F546" s="289" t="s">
        <v>559</v>
      </c>
      <c r="G546" s="289"/>
      <c r="H546" s="289" t="s">
        <v>1370</v>
      </c>
      <c r="I546" s="289" t="s">
        <v>701</v>
      </c>
      <c r="J546" s="290" t="str">
        <f aca="false">A546&amp;B546</f>
        <v>TinYunnan ride non-ferrous metal co., LTD</v>
      </c>
      <c r="K546" s="290" t="str">
        <f aca="false">A546&amp;B546</f>
        <v>TinYunnan ride non-ferrous metal co., LTD</v>
      </c>
    </row>
    <row r="547" customFormat="false" ht="12.75" hidden="false" customHeight="false" outlineLevel="0" collapsed="false">
      <c r="A547" s="289" t="s">
        <v>144</v>
      </c>
      <c r="B547" s="289" t="s">
        <v>1582</v>
      </c>
      <c r="C547" s="289" t="s">
        <v>484</v>
      </c>
      <c r="D547" s="289" t="s">
        <v>626</v>
      </c>
      <c r="E547" s="289" t="s">
        <v>1381</v>
      </c>
      <c r="F547" s="289" t="s">
        <v>559</v>
      </c>
      <c r="G547" s="289"/>
      <c r="H547" s="289" t="s">
        <v>1370</v>
      </c>
      <c r="I547" s="289" t="s">
        <v>701</v>
      </c>
      <c r="J547" s="290" t="str">
        <f aca="false">A547&amp;B547</f>
        <v>TinYunnan Tin Company Limited</v>
      </c>
      <c r="K547" s="290" t="str">
        <f aca="false">A547&amp;B547</f>
        <v>TinYunnan Tin Company Limited</v>
      </c>
    </row>
    <row r="548" customFormat="false" ht="12.75" hidden="false" customHeight="false" outlineLevel="0" collapsed="false">
      <c r="A548" s="289" t="s">
        <v>144</v>
      </c>
      <c r="B548" s="289" t="s">
        <v>1583</v>
      </c>
      <c r="C548" s="289" t="s">
        <v>484</v>
      </c>
      <c r="D548" s="289" t="s">
        <v>626</v>
      </c>
      <c r="E548" s="289" t="s">
        <v>1381</v>
      </c>
      <c r="F548" s="289" t="s">
        <v>559</v>
      </c>
      <c r="G548" s="289"/>
      <c r="H548" s="289" t="s">
        <v>1370</v>
      </c>
      <c r="I548" s="289" t="s">
        <v>701</v>
      </c>
      <c r="J548" s="290" t="str">
        <f aca="false">A548&amp;B548</f>
        <v>TinYunnan Tin Company, Ltd.</v>
      </c>
      <c r="K548" s="290" t="str">
        <f aca="false">A548&amp;B548</f>
        <v>TinYunnan Tin Company, Ltd.</v>
      </c>
    </row>
    <row r="549" customFormat="false" ht="12.75" hidden="false" customHeight="false" outlineLevel="0" collapsed="false">
      <c r="A549" s="289" t="s">
        <v>144</v>
      </c>
      <c r="B549" s="289" t="s">
        <v>1584</v>
      </c>
      <c r="C549" s="289" t="s">
        <v>489</v>
      </c>
      <c r="D549" s="289" t="s">
        <v>626</v>
      </c>
      <c r="E549" s="289" t="s">
        <v>1369</v>
      </c>
      <c r="F549" s="289" t="s">
        <v>559</v>
      </c>
      <c r="G549" s="289"/>
      <c r="H549" s="289" t="s">
        <v>1370</v>
      </c>
      <c r="I549" s="289" t="s">
        <v>701</v>
      </c>
      <c r="J549" s="290" t="str">
        <f aca="false">A549&amp;B549</f>
        <v>TinYunnan wind Nonferrous Metals Co., Ltd.</v>
      </c>
      <c r="K549" s="290" t="str">
        <f aca="false">A549&amp;B549</f>
        <v>TinYunnan wind Nonferrous Metals Co., Ltd.</v>
      </c>
    </row>
    <row r="550" customFormat="false" ht="12.75" hidden="false" customHeight="false" outlineLevel="0" collapsed="false">
      <c r="A550" s="289" t="s">
        <v>144</v>
      </c>
      <c r="B550" s="289" t="s">
        <v>1585</v>
      </c>
      <c r="C550" s="289" t="s">
        <v>484</v>
      </c>
      <c r="D550" s="289" t="s">
        <v>626</v>
      </c>
      <c r="E550" s="289" t="s">
        <v>1381</v>
      </c>
      <c r="F550" s="289" t="s">
        <v>559</v>
      </c>
      <c r="G550" s="289"/>
      <c r="H550" s="289" t="s">
        <v>1370</v>
      </c>
      <c r="I550" s="289" t="s">
        <v>701</v>
      </c>
      <c r="J550" s="290" t="str">
        <f aca="false">A550&amp;B550</f>
        <v>TinYunnan Xi YE</v>
      </c>
      <c r="K550" s="290" t="str">
        <f aca="false">A550&amp;B550</f>
        <v>TinYunnan Xi YE</v>
      </c>
    </row>
    <row r="551" customFormat="false" ht="12.75" hidden="false" customHeight="false" outlineLevel="0" collapsed="false">
      <c r="A551" s="289" t="s">
        <v>144</v>
      </c>
      <c r="B551" s="289" t="s">
        <v>490</v>
      </c>
      <c r="C551" s="289" t="s">
        <v>490</v>
      </c>
      <c r="D551" s="289" t="s">
        <v>626</v>
      </c>
      <c r="E551" s="289" t="s">
        <v>1586</v>
      </c>
      <c r="F551" s="289"/>
      <c r="G551" s="289"/>
      <c r="H551" s="289" t="s">
        <v>1370</v>
      </c>
      <c r="I551" s="289" t="s">
        <v>701</v>
      </c>
      <c r="J551" s="290" t="str">
        <f aca="false">A551&amp;B551</f>
        <v>TinYunnan Yunfan Non-ferrous Metals Co., Ltd.</v>
      </c>
      <c r="K551" s="290" t="str">
        <f aca="false">A551&amp;B551</f>
        <v>TinYunnan Yunfan Non-ferrous Metals Co., Ltd.</v>
      </c>
    </row>
    <row r="552" customFormat="false" ht="12.75" hidden="false" customHeight="false" outlineLevel="0" collapsed="false">
      <c r="A552" s="289" t="s">
        <v>144</v>
      </c>
      <c r="B552" s="289" t="s">
        <v>1587</v>
      </c>
      <c r="C552" s="289" t="s">
        <v>484</v>
      </c>
      <c r="D552" s="289" t="s">
        <v>626</v>
      </c>
      <c r="E552" s="289" t="s">
        <v>1381</v>
      </c>
      <c r="F552" s="289"/>
      <c r="G552" s="289"/>
      <c r="H552" s="289" t="s">
        <v>1370</v>
      </c>
      <c r="I552" s="289" t="s">
        <v>701</v>
      </c>
      <c r="J552" s="290" t="str">
        <f aca="false">A552&amp;B552</f>
        <v>TinYuntinic Resources</v>
      </c>
      <c r="K552" s="290" t="str">
        <f aca="false">A552&amp;B552</f>
        <v>TinYuntinic Resources</v>
      </c>
    </row>
    <row r="553" customFormat="false" ht="12.75" hidden="false" customHeight="false" outlineLevel="0" collapsed="false">
      <c r="A553" s="289" t="s">
        <v>144</v>
      </c>
      <c r="B553" s="289" t="s">
        <v>1588</v>
      </c>
      <c r="C553" s="289" t="s">
        <v>432</v>
      </c>
      <c r="D553" s="289" t="s">
        <v>626</v>
      </c>
      <c r="E553" s="289" t="s">
        <v>1437</v>
      </c>
      <c r="F553" s="289" t="s">
        <v>559</v>
      </c>
      <c r="G553" s="289"/>
      <c r="H553" s="289" t="s">
        <v>1370</v>
      </c>
      <c r="I553" s="289" t="s">
        <v>701</v>
      </c>
      <c r="J553" s="290" t="str">
        <f aca="false">A553&amp;B553</f>
        <v>TinYUNXIN colored electrolysis Company Limited</v>
      </c>
      <c r="K553" s="290" t="str">
        <f aca="false">A553&amp;B553</f>
        <v>TinYUNXIN colored electrolysis Company Limited</v>
      </c>
    </row>
    <row r="554" customFormat="false" ht="12.75" hidden="false" customHeight="false" outlineLevel="0" collapsed="false">
      <c r="A554" s="289" t="s">
        <v>144</v>
      </c>
      <c r="B554" s="291" t="s">
        <v>1589</v>
      </c>
      <c r="C554" s="289" t="s">
        <v>484</v>
      </c>
      <c r="D554" s="289" t="s">
        <v>626</v>
      </c>
      <c r="E554" s="289" t="s">
        <v>1381</v>
      </c>
      <c r="F554" s="289" t="s">
        <v>559</v>
      </c>
      <c r="G554" s="289"/>
      <c r="H554" s="289" t="s">
        <v>1370</v>
      </c>
      <c r="I554" s="289" t="s">
        <v>701</v>
      </c>
      <c r="J554" s="290" t="str">
        <f aca="false">A554&amp;B554</f>
        <v>Tin云南锡业股份有限公司锡业分公司</v>
      </c>
      <c r="K554" s="290" t="str">
        <f aca="false">A554&amp;B554</f>
        <v>Tin云南锡业股份有限公司锡业分公司</v>
      </c>
    </row>
    <row r="555" customFormat="false" ht="12.75" hidden="false" customHeight="false" outlineLevel="0" collapsed="false">
      <c r="A555" s="289" t="s">
        <v>144</v>
      </c>
      <c r="B555" s="289" t="s">
        <v>1229</v>
      </c>
      <c r="C555" s="289"/>
      <c r="D555" s="289"/>
      <c r="E555" s="289"/>
      <c r="F555" s="289"/>
      <c r="G555" s="289"/>
      <c r="H555" s="289"/>
      <c r="I555" s="289"/>
      <c r="J555" s="290"/>
      <c r="K555" s="290"/>
    </row>
    <row r="556" customFormat="false" ht="12.75" hidden="false" customHeight="false" outlineLevel="0" collapsed="false">
      <c r="A556" s="289" t="s">
        <v>144</v>
      </c>
      <c r="B556" s="289" t="s">
        <v>150</v>
      </c>
      <c r="C556" s="289" t="s">
        <v>127</v>
      </c>
      <c r="D556" s="289" t="s">
        <v>127</v>
      </c>
      <c r="E556" s="289"/>
      <c r="F556" s="289"/>
      <c r="G556" s="289"/>
      <c r="H556" s="289"/>
      <c r="I556" s="289"/>
      <c r="J556" s="290"/>
      <c r="K556" s="290"/>
    </row>
    <row r="557" customFormat="false" ht="12.75" hidden="false" customHeight="false" outlineLevel="0" collapsed="false">
      <c r="A557" s="289" t="s">
        <v>145</v>
      </c>
      <c r="B557" s="289" t="s">
        <v>491</v>
      </c>
      <c r="C557" s="289" t="s">
        <v>491</v>
      </c>
      <c r="D557" s="289" t="s">
        <v>588</v>
      </c>
      <c r="E557" s="289" t="s">
        <v>1590</v>
      </c>
      <c r="F557" s="289" t="s">
        <v>559</v>
      </c>
      <c r="G557" s="289"/>
      <c r="H557" s="289" t="s">
        <v>1591</v>
      </c>
      <c r="I557" s="289" t="s">
        <v>1592</v>
      </c>
      <c r="J557" s="290" t="str">
        <f aca="false">A557&amp;B557</f>
        <v>TungstenA.L.M.T. Corp.</v>
      </c>
      <c r="K557" s="290" t="str">
        <f aca="false">A557&amp;B557</f>
        <v>TungstenA.L.M.T. Corp.</v>
      </c>
    </row>
    <row r="558" customFormat="false" ht="12.75" hidden="false" customHeight="false" outlineLevel="0" collapsed="false">
      <c r="A558" s="289" t="s">
        <v>145</v>
      </c>
      <c r="B558" s="289" t="s">
        <v>1593</v>
      </c>
      <c r="C558" s="289" t="s">
        <v>491</v>
      </c>
      <c r="D558" s="289" t="s">
        <v>588</v>
      </c>
      <c r="E558" s="289" t="s">
        <v>1590</v>
      </c>
      <c r="F558" s="289" t="s">
        <v>559</v>
      </c>
      <c r="G558" s="289"/>
      <c r="H558" s="289" t="s">
        <v>1591</v>
      </c>
      <c r="I558" s="289" t="s">
        <v>1592</v>
      </c>
      <c r="J558" s="290" t="str">
        <f aca="false">A558&amp;B558</f>
        <v>TungstenA.L.M.T. TUNGSTEN Corp.</v>
      </c>
      <c r="K558" s="290" t="str">
        <f aca="false">A558&amp;B558</f>
        <v>TungstenA.L.M.T. TUNGSTEN Corp.</v>
      </c>
    </row>
    <row r="559" customFormat="false" ht="12.75" hidden="false" customHeight="false" outlineLevel="0" collapsed="false">
      <c r="A559" s="289" t="s">
        <v>145</v>
      </c>
      <c r="B559" s="289" t="s">
        <v>492</v>
      </c>
      <c r="C559" s="289" t="s">
        <v>492</v>
      </c>
      <c r="D559" s="289" t="s">
        <v>620</v>
      </c>
      <c r="E559" s="289" t="s">
        <v>1594</v>
      </c>
      <c r="F559" s="289" t="s">
        <v>559</v>
      </c>
      <c r="G559" s="289"/>
      <c r="H559" s="289" t="s">
        <v>1595</v>
      </c>
      <c r="I559" s="289" t="s">
        <v>939</v>
      </c>
      <c r="J559" s="290" t="str">
        <f aca="false">A559&amp;B559</f>
        <v>TungstenACL Metais Eireli</v>
      </c>
      <c r="K559" s="290" t="str">
        <f aca="false">A559&amp;B559</f>
        <v>TungstenACL Metais Eireli</v>
      </c>
    </row>
    <row r="560" customFormat="false" ht="12.75" hidden="false" customHeight="false" outlineLevel="0" collapsed="false">
      <c r="A560" s="289" t="s">
        <v>145</v>
      </c>
      <c r="B560" s="289" t="s">
        <v>493</v>
      </c>
      <c r="C560" s="289" t="s">
        <v>493</v>
      </c>
      <c r="D560" s="289" t="s">
        <v>620</v>
      </c>
      <c r="E560" s="289" t="s">
        <v>1596</v>
      </c>
      <c r="F560" s="289" t="s">
        <v>559</v>
      </c>
      <c r="G560" s="289"/>
      <c r="H560" s="289" t="s">
        <v>938</v>
      </c>
      <c r="I560" s="289" t="s">
        <v>939</v>
      </c>
      <c r="J560" s="290" t="str">
        <f aca="false">A560&amp;B560</f>
        <v>TungstenAlbasteel Industria e Comercio de Ligas Para Fundicao Ltd.</v>
      </c>
      <c r="K560" s="290" t="str">
        <f aca="false">A560&amp;B560</f>
        <v>TungstenAlbasteel Industria e Comercio de Ligas Para Fundicao Ltd.</v>
      </c>
    </row>
    <row r="561" customFormat="false" ht="12.75" hidden="false" customHeight="false" outlineLevel="0" collapsed="false">
      <c r="A561" s="289" t="s">
        <v>145</v>
      </c>
      <c r="B561" s="289" t="s">
        <v>1597</v>
      </c>
      <c r="C561" s="289" t="s">
        <v>491</v>
      </c>
      <c r="D561" s="289" t="s">
        <v>588</v>
      </c>
      <c r="E561" s="289" t="s">
        <v>1590</v>
      </c>
      <c r="F561" s="289" t="s">
        <v>559</v>
      </c>
      <c r="G561" s="289"/>
      <c r="H561" s="289" t="s">
        <v>1591</v>
      </c>
      <c r="I561" s="289" t="s">
        <v>1592</v>
      </c>
      <c r="J561" s="290" t="str">
        <f aca="false">A561&amp;B561</f>
        <v>TungstenAllied Material Corporation</v>
      </c>
      <c r="K561" s="290" t="str">
        <f aca="false">A561&amp;B561</f>
        <v>TungstenAllied Material Corporation</v>
      </c>
    </row>
    <row r="562" customFormat="false" ht="12.75" hidden="false" customHeight="false" outlineLevel="0" collapsed="false">
      <c r="A562" s="289" t="s">
        <v>145</v>
      </c>
      <c r="B562" s="289" t="s">
        <v>1598</v>
      </c>
      <c r="C562" s="289" t="s">
        <v>491</v>
      </c>
      <c r="D562" s="289" t="s">
        <v>588</v>
      </c>
      <c r="E562" s="289" t="s">
        <v>1590</v>
      </c>
      <c r="F562" s="289" t="s">
        <v>559</v>
      </c>
      <c r="G562" s="289"/>
      <c r="H562" s="289" t="s">
        <v>1591</v>
      </c>
      <c r="I562" s="289" t="s">
        <v>1592</v>
      </c>
      <c r="J562" s="290" t="str">
        <f aca="false">A562&amp;B562</f>
        <v>TungstenALMT Corp</v>
      </c>
      <c r="K562" s="290" t="str">
        <f aca="false">A562&amp;B562</f>
        <v>TungstenALMT Corp</v>
      </c>
    </row>
    <row r="563" customFormat="false" ht="12.75" hidden="false" customHeight="false" outlineLevel="0" collapsed="false">
      <c r="A563" s="289" t="s">
        <v>145</v>
      </c>
      <c r="B563" s="289" t="s">
        <v>1599</v>
      </c>
      <c r="C563" s="289" t="s">
        <v>491</v>
      </c>
      <c r="D563" s="289" t="s">
        <v>588</v>
      </c>
      <c r="E563" s="289" t="s">
        <v>1590</v>
      </c>
      <c r="F563" s="289" t="s">
        <v>559</v>
      </c>
      <c r="G563" s="289"/>
      <c r="H563" s="289" t="s">
        <v>1591</v>
      </c>
      <c r="I563" s="289" t="s">
        <v>1592</v>
      </c>
      <c r="J563" s="290" t="str">
        <f aca="false">A563&amp;B563</f>
        <v>TungstenALMT Sumitomo Group</v>
      </c>
      <c r="K563" s="290" t="str">
        <f aca="false">A563&amp;B563</f>
        <v>TungstenALMT Sumitomo Group</v>
      </c>
    </row>
    <row r="564" customFormat="false" ht="12.75" hidden="false" customHeight="false" outlineLevel="0" collapsed="false">
      <c r="A564" s="289" t="s">
        <v>145</v>
      </c>
      <c r="B564" s="289" t="s">
        <v>1600</v>
      </c>
      <c r="C564" s="289" t="s">
        <v>1600</v>
      </c>
      <c r="D564" s="289" t="s">
        <v>751</v>
      </c>
      <c r="E564" s="289" t="s">
        <v>1601</v>
      </c>
      <c r="F564" s="289" t="s">
        <v>559</v>
      </c>
      <c r="G564" s="289"/>
      <c r="H564" s="289" t="s">
        <v>1602</v>
      </c>
      <c r="I564" s="289" t="s">
        <v>767</v>
      </c>
      <c r="J564" s="290" t="str">
        <f aca="false">A564&amp;B564</f>
        <v>TungstenArtek LLC</v>
      </c>
      <c r="K564" s="290" t="str">
        <f aca="false">A564&amp;B564</f>
        <v>TungstenArtek LLC</v>
      </c>
    </row>
    <row r="565" customFormat="false" ht="12.75" hidden="false" customHeight="false" outlineLevel="0" collapsed="false">
      <c r="A565" s="289" t="s">
        <v>145</v>
      </c>
      <c r="B565" s="289" t="s">
        <v>495</v>
      </c>
      <c r="C565" s="289" t="s">
        <v>495</v>
      </c>
      <c r="D565" s="289" t="s">
        <v>1352</v>
      </c>
      <c r="E565" s="289" t="s">
        <v>1603</v>
      </c>
      <c r="F565" s="289" t="s">
        <v>559</v>
      </c>
      <c r="G565" s="289"/>
      <c r="H565" s="289" t="s">
        <v>1604</v>
      </c>
      <c r="I565" s="289" t="s">
        <v>1605</v>
      </c>
      <c r="J565" s="290" t="str">
        <f aca="false">A565&amp;B565</f>
        <v>TungstenAsia Tungsten Products Vietnam Ltd.</v>
      </c>
      <c r="K565" s="290" t="str">
        <f aca="false">A565&amp;B565</f>
        <v>TungstenAsia Tungsten Products Vietnam Ltd.</v>
      </c>
    </row>
    <row r="566" customFormat="false" ht="12.75" hidden="false" customHeight="false" outlineLevel="0" collapsed="false">
      <c r="A566" s="289" t="s">
        <v>145</v>
      </c>
      <c r="B566" s="289" t="s">
        <v>1606</v>
      </c>
      <c r="C566" s="289" t="s">
        <v>1607</v>
      </c>
      <c r="D566" s="289" t="s">
        <v>567</v>
      </c>
      <c r="E566" s="289" t="s">
        <v>1608</v>
      </c>
      <c r="F566" s="289" t="s">
        <v>559</v>
      </c>
      <c r="G566" s="289"/>
      <c r="H566" s="289" t="s">
        <v>1609</v>
      </c>
      <c r="I566" s="289" t="s">
        <v>1610</v>
      </c>
      <c r="J566" s="290" t="str">
        <f aca="false">A566&amp;B566</f>
        <v>TungstenATI Metalworking Products</v>
      </c>
      <c r="K566" s="290" t="str">
        <f aca="false">A566&amp;B566</f>
        <v>TungstenATI Metalworking Products</v>
      </c>
    </row>
    <row r="567" customFormat="false" ht="12.75" hidden="false" customHeight="false" outlineLevel="0" collapsed="false">
      <c r="A567" s="289" t="s">
        <v>145</v>
      </c>
      <c r="B567" s="289" t="s">
        <v>1611</v>
      </c>
      <c r="C567" s="289" t="s">
        <v>1607</v>
      </c>
      <c r="D567" s="289" t="s">
        <v>567</v>
      </c>
      <c r="E567" s="289" t="s">
        <v>1608</v>
      </c>
      <c r="F567" s="289" t="s">
        <v>559</v>
      </c>
      <c r="G567" s="289"/>
      <c r="H567" s="289" t="s">
        <v>1609</v>
      </c>
      <c r="I567" s="289" t="s">
        <v>1610</v>
      </c>
      <c r="J567" s="290" t="str">
        <f aca="false">A567&amp;B567</f>
        <v>TungstenATI Tungsten Materials</v>
      </c>
      <c r="K567" s="290" t="str">
        <f aca="false">A567&amp;B567</f>
        <v>TungstenATI Tungsten Materials</v>
      </c>
    </row>
    <row r="568" customFormat="false" ht="12.75" hidden="false" customHeight="false" outlineLevel="0" collapsed="false">
      <c r="A568" s="289" t="s">
        <v>145</v>
      </c>
      <c r="B568" s="289" t="s">
        <v>1612</v>
      </c>
      <c r="C568" s="289" t="s">
        <v>508</v>
      </c>
      <c r="D568" s="289" t="s">
        <v>626</v>
      </c>
      <c r="E568" s="289" t="s">
        <v>1613</v>
      </c>
      <c r="F568" s="289" t="s">
        <v>559</v>
      </c>
      <c r="G568" s="289"/>
      <c r="H568" s="289" t="s">
        <v>1443</v>
      </c>
      <c r="I568" s="289" t="s">
        <v>806</v>
      </c>
      <c r="J568" s="290" t="str">
        <f aca="false">A568&amp;B568</f>
        <v>TungstenChaozhou Xianglu Tungsten Industry Co., Ltd.</v>
      </c>
      <c r="K568" s="290" t="str">
        <f aca="false">A568&amp;B568</f>
        <v>TungstenChaozhou Xianglu Tungsten Industry Co., Ltd.</v>
      </c>
    </row>
    <row r="569" customFormat="false" ht="12.75" hidden="false" customHeight="false" outlineLevel="0" collapsed="false">
      <c r="A569" s="289" t="s">
        <v>145</v>
      </c>
      <c r="B569" s="289" t="s">
        <v>1614</v>
      </c>
      <c r="C569" s="289" t="s">
        <v>513</v>
      </c>
      <c r="D569" s="289" t="s">
        <v>626</v>
      </c>
      <c r="E569" s="289" t="s">
        <v>1615</v>
      </c>
      <c r="F569" s="289" t="s">
        <v>559</v>
      </c>
      <c r="G569" s="289"/>
      <c r="H569" s="289" t="s">
        <v>836</v>
      </c>
      <c r="I569" s="289" t="s">
        <v>832</v>
      </c>
      <c r="J569" s="290" t="str">
        <f aca="false">A569&amp;B569</f>
        <v>TungstenChenzhou Diamond Tungsten Products Co., Ltd.</v>
      </c>
      <c r="K569" s="290" t="str">
        <f aca="false">A569&amp;B569</f>
        <v>TungstenChenzhou Diamond Tungsten Products Co., Ltd.</v>
      </c>
    </row>
    <row r="570" customFormat="false" ht="12.75" hidden="false" customHeight="false" outlineLevel="0" collapsed="false">
      <c r="A570" s="289" t="s">
        <v>145</v>
      </c>
      <c r="B570" s="289" t="s">
        <v>1616</v>
      </c>
      <c r="C570" s="289" t="s">
        <v>496</v>
      </c>
      <c r="D570" s="289" t="s">
        <v>626</v>
      </c>
      <c r="E570" s="289" t="s">
        <v>1617</v>
      </c>
      <c r="F570" s="289" t="s">
        <v>559</v>
      </c>
      <c r="G570" s="289"/>
      <c r="H570" s="289" t="s">
        <v>934</v>
      </c>
      <c r="I570" s="289" t="s">
        <v>709</v>
      </c>
      <c r="J570" s="290" t="str">
        <f aca="false">A570&amp;B570</f>
        <v>TungstenChina Molybdenum Co., Ltd.</v>
      </c>
      <c r="K570" s="290" t="str">
        <f aca="false">A570&amp;B570</f>
        <v>TungstenChina Molybdenum Co., Ltd.</v>
      </c>
    </row>
    <row r="571" customFormat="false" ht="12.75" hidden="false" customHeight="false" outlineLevel="0" collapsed="false">
      <c r="A571" s="289" t="s">
        <v>145</v>
      </c>
      <c r="B571" s="289" t="s">
        <v>496</v>
      </c>
      <c r="C571" s="289" t="s">
        <v>496</v>
      </c>
      <c r="D571" s="289" t="s">
        <v>626</v>
      </c>
      <c r="E571" s="289" t="s">
        <v>1617</v>
      </c>
      <c r="F571" s="289" t="s">
        <v>559</v>
      </c>
      <c r="G571" s="289"/>
      <c r="H571" s="289" t="s">
        <v>934</v>
      </c>
      <c r="I571" s="289" t="s">
        <v>709</v>
      </c>
      <c r="J571" s="290" t="str">
        <f aca="false">A571&amp;B571</f>
        <v>TungstenChina Molybdenum Tungsten Co., Ltd.</v>
      </c>
      <c r="K571" s="290" t="str">
        <f aca="false">A571&amp;B571</f>
        <v>TungstenChina Molybdenum Tungsten Co., Ltd.</v>
      </c>
    </row>
    <row r="572" customFormat="false" ht="12.75" hidden="false" customHeight="false" outlineLevel="0" collapsed="false">
      <c r="A572" s="289" t="s">
        <v>145</v>
      </c>
      <c r="B572" s="289" t="s">
        <v>1618</v>
      </c>
      <c r="C572" s="289" t="s">
        <v>496</v>
      </c>
      <c r="D572" s="289" t="s">
        <v>626</v>
      </c>
      <c r="E572" s="289" t="s">
        <v>1617</v>
      </c>
      <c r="F572" s="289" t="s">
        <v>559</v>
      </c>
      <c r="G572" s="289"/>
      <c r="H572" s="289" t="s">
        <v>934</v>
      </c>
      <c r="I572" s="289" t="s">
        <v>709</v>
      </c>
      <c r="J572" s="290" t="str">
        <f aca="false">A572&amp;B572</f>
        <v>TungstenChina MuYe Tungsten Co,. Ltd.</v>
      </c>
      <c r="K572" s="290" t="str">
        <f aca="false">A572&amp;B572</f>
        <v>TungstenChina MuYe Tungsten Co,. Ltd.</v>
      </c>
    </row>
    <row r="573" customFormat="false" ht="12.75" hidden="false" customHeight="false" outlineLevel="0" collapsed="false">
      <c r="A573" s="289" t="s">
        <v>145</v>
      </c>
      <c r="B573" s="289" t="s">
        <v>497</v>
      </c>
      <c r="C573" s="289" t="s">
        <v>497</v>
      </c>
      <c r="D573" s="289" t="s">
        <v>626</v>
      </c>
      <c r="E573" s="289" t="s">
        <v>1619</v>
      </c>
      <c r="F573" s="289" t="s">
        <v>559</v>
      </c>
      <c r="G573" s="289"/>
      <c r="H573" s="289" t="s">
        <v>1458</v>
      </c>
      <c r="I573" s="289" t="s">
        <v>863</v>
      </c>
      <c r="J573" s="290" t="str">
        <f aca="false">A573&amp;B573</f>
        <v>TungstenChongyi Zhangyuan Tungsten Co., Ltd.</v>
      </c>
      <c r="K573" s="290" t="str">
        <f aca="false">A573&amp;B573</f>
        <v>TungstenChongyi Zhangyuan Tungsten Co., Ltd.</v>
      </c>
    </row>
    <row r="574" customFormat="false" ht="12.75" hidden="false" customHeight="false" outlineLevel="0" collapsed="false">
      <c r="A574" s="289" t="s">
        <v>145</v>
      </c>
      <c r="B574" s="289" t="s">
        <v>498</v>
      </c>
      <c r="C574" s="289" t="s">
        <v>498</v>
      </c>
      <c r="D574" s="289" t="s">
        <v>626</v>
      </c>
      <c r="E574" s="289" t="s">
        <v>1620</v>
      </c>
      <c r="F574" s="289" t="s">
        <v>559</v>
      </c>
      <c r="G574" s="289"/>
      <c r="H574" s="289" t="s">
        <v>1621</v>
      </c>
      <c r="I574" s="289" t="s">
        <v>1378</v>
      </c>
      <c r="J574" s="290" t="str">
        <f aca="false">A574&amp;B574</f>
        <v>TungstenCNMC (Guangxi) PGMA Co., Ltd.</v>
      </c>
      <c r="K574" s="290" t="str">
        <f aca="false">A574&amp;B574</f>
        <v>TungstenCNMC (Guangxi) PGMA Co., Ltd.</v>
      </c>
    </row>
    <row r="575" customFormat="false" ht="12.75" hidden="false" customHeight="false" outlineLevel="0" collapsed="false">
      <c r="A575" s="289" t="s">
        <v>145</v>
      </c>
      <c r="B575" s="289" t="s">
        <v>499</v>
      </c>
      <c r="C575" s="289" t="s">
        <v>499</v>
      </c>
      <c r="D575" s="289" t="s">
        <v>620</v>
      </c>
      <c r="E575" s="289" t="s">
        <v>1622</v>
      </c>
      <c r="F575" s="289" t="s">
        <v>559</v>
      </c>
      <c r="G575" s="289"/>
      <c r="H575" s="289" t="s">
        <v>1623</v>
      </c>
      <c r="I575" s="289" t="s">
        <v>1387</v>
      </c>
      <c r="J575" s="290" t="str">
        <f aca="false">A575&amp;B575</f>
        <v>TungstenCronimet Brasil Ltda</v>
      </c>
      <c r="K575" s="290" t="str">
        <f aca="false">A575&amp;B575</f>
        <v>TungstenCronimet Brasil Ltda</v>
      </c>
    </row>
    <row r="576" customFormat="false" ht="12.75" hidden="false" customHeight="false" outlineLevel="0" collapsed="false">
      <c r="A576" s="289" t="s">
        <v>145</v>
      </c>
      <c r="B576" s="289" t="s">
        <v>1624</v>
      </c>
      <c r="C576" s="289" t="s">
        <v>1624</v>
      </c>
      <c r="D576" s="289" t="s">
        <v>731</v>
      </c>
      <c r="E576" s="289" t="s">
        <v>1625</v>
      </c>
      <c r="F576" s="289" t="s">
        <v>559</v>
      </c>
      <c r="G576" s="289"/>
      <c r="H576" s="289" t="s">
        <v>1626</v>
      </c>
      <c r="I576" s="289" t="s">
        <v>1627</v>
      </c>
      <c r="J576" s="290" t="str">
        <f aca="false">A576&amp;B576</f>
        <v>TungstenDONGKUK INDUSTRIES CO., LTD.</v>
      </c>
      <c r="K576" s="290" t="str">
        <f aca="false">A576&amp;B576</f>
        <v>TungstenDONGKUK INDUSTRIES CO., LTD.</v>
      </c>
    </row>
    <row r="577" customFormat="false" ht="12.75" hidden="false" customHeight="false" outlineLevel="0" collapsed="false">
      <c r="A577" s="289" t="s">
        <v>145</v>
      </c>
      <c r="B577" s="289" t="s">
        <v>501</v>
      </c>
      <c r="C577" s="289" t="s">
        <v>501</v>
      </c>
      <c r="D577" s="289" t="s">
        <v>626</v>
      </c>
      <c r="E577" s="289" t="s">
        <v>1628</v>
      </c>
      <c r="F577" s="289" t="s">
        <v>559</v>
      </c>
      <c r="G577" s="289"/>
      <c r="H577" s="289" t="s">
        <v>1629</v>
      </c>
      <c r="I577" s="289" t="s">
        <v>785</v>
      </c>
      <c r="J577" s="290" t="str">
        <f aca="false">A577&amp;B577</f>
        <v>TungstenFujian Ganmin RareMetal Co., Ltd.</v>
      </c>
      <c r="K577" s="290" t="str">
        <f aca="false">A577&amp;B577</f>
        <v>TungstenFujian Ganmin RareMetal Co., Ltd.</v>
      </c>
    </row>
    <row r="578" customFormat="false" ht="12.75" hidden="false" customHeight="false" outlineLevel="0" collapsed="false">
      <c r="A578" s="289" t="s">
        <v>145</v>
      </c>
      <c r="B578" s="289" t="s">
        <v>1630</v>
      </c>
      <c r="C578" s="289" t="s">
        <v>502</v>
      </c>
      <c r="D578" s="289" t="s">
        <v>626</v>
      </c>
      <c r="E578" s="289" t="s">
        <v>1631</v>
      </c>
      <c r="F578" s="289" t="s">
        <v>559</v>
      </c>
      <c r="G578" s="289"/>
      <c r="H578" s="289" t="s">
        <v>1629</v>
      </c>
      <c r="I578" s="289" t="s">
        <v>785</v>
      </c>
      <c r="J578" s="290" t="str">
        <f aca="false">A578&amp;B578</f>
        <v>TungstenFujian Xinlu Tungsten</v>
      </c>
      <c r="K578" s="290" t="str">
        <f aca="false">A578&amp;B578</f>
        <v>TungstenFujian Xinlu Tungsten</v>
      </c>
    </row>
    <row r="579" customFormat="false" ht="12.75" hidden="false" customHeight="false" outlineLevel="0" collapsed="false">
      <c r="A579" s="289" t="s">
        <v>145</v>
      </c>
      <c r="B579" s="289" t="s">
        <v>502</v>
      </c>
      <c r="C579" s="289" t="s">
        <v>502</v>
      </c>
      <c r="D579" s="289" t="s">
        <v>626</v>
      </c>
      <c r="E579" s="289" t="s">
        <v>1631</v>
      </c>
      <c r="F579" s="289" t="s">
        <v>559</v>
      </c>
      <c r="G579" s="289"/>
      <c r="H579" s="289" t="s">
        <v>1629</v>
      </c>
      <c r="I579" s="289" t="s">
        <v>785</v>
      </c>
      <c r="J579" s="290" t="str">
        <f aca="false">A579&amp;B579</f>
        <v>TungstenFujian Xinlu Tungsten Co., Ltd.</v>
      </c>
      <c r="K579" s="290" t="str">
        <f aca="false">A579&amp;B579</f>
        <v>TungstenFujian Xinlu Tungsten Co., Ltd.</v>
      </c>
    </row>
    <row r="580" customFormat="false" ht="12.75" hidden="false" customHeight="false" outlineLevel="0" collapsed="false">
      <c r="A580" s="289" t="s">
        <v>145</v>
      </c>
      <c r="B580" s="289" t="s">
        <v>503</v>
      </c>
      <c r="C580" s="289" t="s">
        <v>503</v>
      </c>
      <c r="D580" s="289" t="s">
        <v>626</v>
      </c>
      <c r="E580" s="289" t="s">
        <v>1632</v>
      </c>
      <c r="F580" s="289" t="s">
        <v>559</v>
      </c>
      <c r="G580" s="289"/>
      <c r="H580" s="289" t="s">
        <v>1458</v>
      </c>
      <c r="I580" s="289" t="s">
        <v>863</v>
      </c>
      <c r="J580" s="290" t="str">
        <f aca="false">A580&amp;B580</f>
        <v>TungstenGanzhou Haichuang Tungsten Co., Ltd.</v>
      </c>
      <c r="K580" s="290" t="str">
        <f aca="false">A580&amp;B580</f>
        <v>TungstenGanzhou Haichuang Tungsten Co., Ltd.</v>
      </c>
    </row>
    <row r="581" customFormat="false" ht="12.75" hidden="false" customHeight="false" outlineLevel="0" collapsed="false">
      <c r="A581" s="289" t="s">
        <v>145</v>
      </c>
      <c r="B581" s="289" t="s">
        <v>504</v>
      </c>
      <c r="C581" s="289" t="s">
        <v>504</v>
      </c>
      <c r="D581" s="289" t="s">
        <v>626</v>
      </c>
      <c r="E581" s="289" t="s">
        <v>1633</v>
      </c>
      <c r="F581" s="289" t="s">
        <v>559</v>
      </c>
      <c r="G581" s="289"/>
      <c r="H581" s="289" t="s">
        <v>1458</v>
      </c>
      <c r="I581" s="289" t="s">
        <v>863</v>
      </c>
      <c r="J581" s="290" t="str">
        <f aca="false">A581&amp;B581</f>
        <v>TungstenGanzhou Huaxing Tungsten Products Co., Ltd.</v>
      </c>
      <c r="K581" s="290" t="str">
        <f aca="false">A581&amp;B581</f>
        <v>TungstenGanzhou Huaxing Tungsten Products Co., Ltd.</v>
      </c>
    </row>
    <row r="582" customFormat="false" ht="12.75" hidden="false" customHeight="false" outlineLevel="0" collapsed="false">
      <c r="A582" s="289" t="s">
        <v>145</v>
      </c>
      <c r="B582" s="289" t="s">
        <v>505</v>
      </c>
      <c r="C582" s="289" t="s">
        <v>505</v>
      </c>
      <c r="D582" s="289" t="s">
        <v>626</v>
      </c>
      <c r="E582" s="289" t="s">
        <v>1634</v>
      </c>
      <c r="F582" s="289" t="s">
        <v>559</v>
      </c>
      <c r="G582" s="289"/>
      <c r="H582" s="289" t="s">
        <v>1458</v>
      </c>
      <c r="I582" s="289" t="s">
        <v>863</v>
      </c>
      <c r="J582" s="290" t="str">
        <f aca="false">A582&amp;B582</f>
        <v>TungstenGanzhou Jiangwu Ferrotungsten Co., Ltd.</v>
      </c>
      <c r="K582" s="290" t="str">
        <f aca="false">A582&amp;B582</f>
        <v>TungstenGanzhou Jiangwu Ferrotungsten Co., Ltd.</v>
      </c>
    </row>
    <row r="583" customFormat="false" ht="12.75" hidden="false" customHeight="false" outlineLevel="0" collapsed="false">
      <c r="A583" s="289" t="s">
        <v>145</v>
      </c>
      <c r="B583" s="289" t="s">
        <v>506</v>
      </c>
      <c r="C583" s="289" t="s">
        <v>506</v>
      </c>
      <c r="D583" s="289" t="s">
        <v>626</v>
      </c>
      <c r="E583" s="289" t="s">
        <v>1635</v>
      </c>
      <c r="F583" s="289" t="s">
        <v>559</v>
      </c>
      <c r="G583" s="289"/>
      <c r="H583" s="289" t="s">
        <v>1458</v>
      </c>
      <c r="I583" s="289" t="s">
        <v>863</v>
      </c>
      <c r="J583" s="290" t="str">
        <f aca="false">A583&amp;B583</f>
        <v>TungstenGanzhou Seadragon W &amp; Mo Co., Ltd.</v>
      </c>
      <c r="K583" s="290" t="str">
        <f aca="false">A583&amp;B583</f>
        <v>TungstenGanzhou Seadragon W &amp; Mo Co., Ltd.</v>
      </c>
    </row>
    <row r="584" customFormat="false" ht="12.75" hidden="false" customHeight="false" outlineLevel="0" collapsed="false">
      <c r="A584" s="289" t="s">
        <v>145</v>
      </c>
      <c r="B584" s="289" t="s">
        <v>1636</v>
      </c>
      <c r="C584" s="289" t="s">
        <v>511</v>
      </c>
      <c r="D584" s="289" t="s">
        <v>626</v>
      </c>
      <c r="E584" s="289" t="s">
        <v>1637</v>
      </c>
      <c r="F584" s="289" t="s">
        <v>559</v>
      </c>
      <c r="G584" s="289"/>
      <c r="H584" s="289" t="s">
        <v>1125</v>
      </c>
      <c r="I584" s="289" t="s">
        <v>806</v>
      </c>
      <c r="J584" s="290" t="str">
        <f aca="false">A584&amp;B584</f>
        <v>TungstenGEM Co., Ltd.</v>
      </c>
      <c r="K584" s="290" t="str">
        <f aca="false">A584&amp;B584</f>
        <v>TungstenGEM Co., Ltd.</v>
      </c>
    </row>
    <row r="585" customFormat="false" ht="12.75" hidden="false" customHeight="false" outlineLevel="0" collapsed="false">
      <c r="A585" s="289" t="s">
        <v>145</v>
      </c>
      <c r="B585" s="289" t="s">
        <v>1638</v>
      </c>
      <c r="C585" s="289" t="s">
        <v>1638</v>
      </c>
      <c r="D585" s="289" t="s">
        <v>567</v>
      </c>
      <c r="E585" s="289" t="s">
        <v>1639</v>
      </c>
      <c r="F585" s="289" t="s">
        <v>559</v>
      </c>
      <c r="G585" s="289"/>
      <c r="H585" s="289" t="s">
        <v>1640</v>
      </c>
      <c r="I585" s="289" t="s">
        <v>570</v>
      </c>
      <c r="J585" s="290" t="str">
        <f aca="false">A585&amp;B585</f>
        <v>TungstenGlobal Tungsten &amp; Powders Corp.</v>
      </c>
      <c r="K585" s="290" t="str">
        <f aca="false">A585&amp;B585</f>
        <v>TungstenGlobal Tungsten &amp; Powders Corp.</v>
      </c>
    </row>
    <row r="586" customFormat="false" ht="12.75" hidden="false" customHeight="false" outlineLevel="0" collapsed="false">
      <c r="A586" s="289" t="s">
        <v>145</v>
      </c>
      <c r="B586" s="289" t="s">
        <v>1641</v>
      </c>
      <c r="C586" s="289" t="s">
        <v>1638</v>
      </c>
      <c r="D586" s="289" t="s">
        <v>567</v>
      </c>
      <c r="E586" s="289" t="s">
        <v>1639</v>
      </c>
      <c r="F586" s="289" t="s">
        <v>559</v>
      </c>
      <c r="G586" s="289"/>
      <c r="H586" s="289" t="s">
        <v>1640</v>
      </c>
      <c r="I586" s="289" t="s">
        <v>570</v>
      </c>
      <c r="J586" s="290" t="str">
        <f aca="false">A586&amp;B586</f>
        <v>TungstenGTP</v>
      </c>
      <c r="K586" s="290" t="str">
        <f aca="false">A586&amp;B586</f>
        <v>TungstenGTP</v>
      </c>
    </row>
    <row r="587" customFormat="false" ht="12.75" hidden="false" customHeight="false" outlineLevel="0" collapsed="false">
      <c r="A587" s="289" t="s">
        <v>145</v>
      </c>
      <c r="B587" s="289" t="s">
        <v>508</v>
      </c>
      <c r="C587" s="289" t="s">
        <v>508</v>
      </c>
      <c r="D587" s="289" t="s">
        <v>626</v>
      </c>
      <c r="E587" s="289" t="s">
        <v>1613</v>
      </c>
      <c r="F587" s="289" t="s">
        <v>559</v>
      </c>
      <c r="G587" s="289"/>
      <c r="H587" s="289" t="s">
        <v>1443</v>
      </c>
      <c r="I587" s="289" t="s">
        <v>806</v>
      </c>
      <c r="J587" s="290" t="str">
        <f aca="false">A587&amp;B587</f>
        <v>TungstenGuangdong Xianglu Tungsten Co., Ltd.</v>
      </c>
      <c r="K587" s="290" t="str">
        <f aca="false">A587&amp;B587</f>
        <v>TungstenGuangdong Xianglu Tungsten Co., Ltd.</v>
      </c>
    </row>
    <row r="588" customFormat="false" ht="12.75" hidden="false" customHeight="false" outlineLevel="0" collapsed="false">
      <c r="A588" s="289" t="s">
        <v>145</v>
      </c>
      <c r="B588" s="289" t="s">
        <v>1267</v>
      </c>
      <c r="C588" s="289" t="s">
        <v>402</v>
      </c>
      <c r="D588" s="289" t="s">
        <v>579</v>
      </c>
      <c r="E588" s="289" t="s">
        <v>1642</v>
      </c>
      <c r="F588" s="289" t="s">
        <v>559</v>
      </c>
      <c r="G588" s="289"/>
      <c r="H588" s="289" t="s">
        <v>1269</v>
      </c>
      <c r="I588" s="289" t="s">
        <v>582</v>
      </c>
      <c r="J588" s="290" t="str">
        <f aca="false">A588&amp;B588</f>
        <v>TungstenH.C. Starck Smelting GmbH &amp; Co. KG</v>
      </c>
      <c r="K588" s="290" t="str">
        <f aca="false">A588&amp;B588</f>
        <v>TungstenH.C. Starck Smelting GmbH &amp; Co. KG</v>
      </c>
    </row>
    <row r="589" customFormat="false" ht="12.75" hidden="false" customHeight="false" outlineLevel="0" collapsed="false">
      <c r="A589" s="289" t="s">
        <v>145</v>
      </c>
      <c r="B589" s="289" t="s">
        <v>509</v>
      </c>
      <c r="C589" s="289" t="s">
        <v>509</v>
      </c>
      <c r="D589" s="289" t="s">
        <v>579</v>
      </c>
      <c r="E589" s="289" t="s">
        <v>1643</v>
      </c>
      <c r="F589" s="289" t="s">
        <v>559</v>
      </c>
      <c r="G589" s="289"/>
      <c r="H589" s="289" t="s">
        <v>1272</v>
      </c>
      <c r="I589" s="289" t="s">
        <v>1273</v>
      </c>
      <c r="J589" s="290" t="str">
        <f aca="false">A589&amp;B589</f>
        <v>TungstenH.C. Starck Tungsten GmbH</v>
      </c>
      <c r="K589" s="290" t="str">
        <f aca="false">A589&amp;B589</f>
        <v>TungstenH.C. Starck Tungsten GmbH</v>
      </c>
    </row>
    <row r="590" customFormat="false" ht="12.75" hidden="false" customHeight="false" outlineLevel="0" collapsed="false">
      <c r="A590" s="289" t="s">
        <v>145</v>
      </c>
      <c r="B590" s="289" t="s">
        <v>1644</v>
      </c>
      <c r="C590" s="289" t="s">
        <v>505</v>
      </c>
      <c r="D590" s="289" t="s">
        <v>626</v>
      </c>
      <c r="E590" s="289" t="s">
        <v>1634</v>
      </c>
      <c r="F590" s="289" t="s">
        <v>559</v>
      </c>
      <c r="G590" s="289"/>
      <c r="H590" s="289" t="s">
        <v>1458</v>
      </c>
      <c r="I590" s="289" t="s">
        <v>863</v>
      </c>
      <c r="J590" s="290" t="str">
        <f aca="false">A590&amp;B590</f>
        <v>TungstenHan River Pelican State Alloy Co., Ltd.</v>
      </c>
      <c r="K590" s="290" t="str">
        <f aca="false">A590&amp;B590</f>
        <v>TungstenHan River Pelican State Alloy Co., Ltd.</v>
      </c>
    </row>
    <row r="591" customFormat="false" ht="12.75" hidden="false" customHeight="false" outlineLevel="0" collapsed="false">
      <c r="A591" s="289" t="s">
        <v>145</v>
      </c>
      <c r="B591" s="289" t="s">
        <v>1645</v>
      </c>
      <c r="C591" s="289" t="s">
        <v>1645</v>
      </c>
      <c r="D591" s="289" t="s">
        <v>731</v>
      </c>
      <c r="E591" s="289" t="s">
        <v>1646</v>
      </c>
      <c r="F591" s="289" t="s">
        <v>559</v>
      </c>
      <c r="G591" s="289"/>
      <c r="H591" s="289" t="s">
        <v>1647</v>
      </c>
      <c r="I591" s="289" t="s">
        <v>1191</v>
      </c>
      <c r="J591" s="290" t="str">
        <f aca="false">A591&amp;B591</f>
        <v>TungstenHANNAE FOR T Co., Ltd.</v>
      </c>
      <c r="K591" s="290" t="str">
        <f aca="false">A591&amp;B591</f>
        <v>TungstenHANNAE FOR T Co., Ltd.</v>
      </c>
    </row>
    <row r="592" customFormat="false" ht="12.75" hidden="false" customHeight="false" outlineLevel="0" collapsed="false">
      <c r="A592" s="289" t="s">
        <v>145</v>
      </c>
      <c r="B592" s="289" t="s">
        <v>511</v>
      </c>
      <c r="C592" s="289" t="s">
        <v>511</v>
      </c>
      <c r="D592" s="289" t="s">
        <v>626</v>
      </c>
      <c r="E592" s="289" t="s">
        <v>1637</v>
      </c>
      <c r="F592" s="289" t="s">
        <v>559</v>
      </c>
      <c r="G592" s="289"/>
      <c r="H592" s="289" t="s">
        <v>1125</v>
      </c>
      <c r="I592" s="289" t="s">
        <v>806</v>
      </c>
      <c r="J592" s="290" t="str">
        <f aca="false">A592&amp;B592</f>
        <v>TungstenHubei Green Tungsten Co., Ltd.</v>
      </c>
      <c r="K592" s="290" t="str">
        <f aca="false">A592&amp;B592</f>
        <v>TungstenHubei Green Tungsten Co., Ltd.</v>
      </c>
    </row>
    <row r="593" customFormat="false" ht="12.75" hidden="false" customHeight="false" outlineLevel="0" collapsed="false">
      <c r="A593" s="289" t="s">
        <v>145</v>
      </c>
      <c r="B593" s="289" t="s">
        <v>1648</v>
      </c>
      <c r="C593" s="289" t="s">
        <v>512</v>
      </c>
      <c r="D593" s="289" t="s">
        <v>626</v>
      </c>
      <c r="E593" s="289" t="s">
        <v>1649</v>
      </c>
      <c r="F593" s="289" t="s">
        <v>559</v>
      </c>
      <c r="G593" s="289"/>
      <c r="H593" s="289" t="s">
        <v>1275</v>
      </c>
      <c r="I593" s="289" t="s">
        <v>832</v>
      </c>
      <c r="J593" s="290" t="str">
        <f aca="false">A593&amp;B593</f>
        <v>TungstenHuman Chun-Chang non-ferrous Smelting &amp; Concentrating Co., Ltd.</v>
      </c>
      <c r="K593" s="290" t="str">
        <f aca="false">A593&amp;B593</f>
        <v>TungstenHuman Chun-Chang non-ferrous Smelting &amp; Concentrating Co., Ltd.</v>
      </c>
    </row>
    <row r="594" customFormat="false" ht="12.75" hidden="false" customHeight="false" outlineLevel="0" collapsed="false">
      <c r="A594" s="289" t="s">
        <v>145</v>
      </c>
      <c r="B594" s="289" t="s">
        <v>235</v>
      </c>
      <c r="C594" s="289" t="s">
        <v>235</v>
      </c>
      <c r="D594" s="289" t="s">
        <v>626</v>
      </c>
      <c r="E594" s="289" t="s">
        <v>1650</v>
      </c>
      <c r="F594" s="289" t="s">
        <v>559</v>
      </c>
      <c r="G594" s="289"/>
      <c r="H594" s="289" t="s">
        <v>831</v>
      </c>
      <c r="I594" s="289" t="s">
        <v>832</v>
      </c>
      <c r="J594" s="290" t="str">
        <f aca="false">A594&amp;B594</f>
        <v>TungstenHunan Chenzhou Mining Co., Ltd.</v>
      </c>
      <c r="K594" s="290" t="str">
        <f aca="false">A594&amp;B594</f>
        <v>TungstenHunan Chenzhou Mining Co., Ltd.</v>
      </c>
    </row>
    <row r="595" customFormat="false" ht="12.75" hidden="false" customHeight="false" outlineLevel="0" collapsed="false">
      <c r="A595" s="289" t="s">
        <v>145</v>
      </c>
      <c r="B595" s="289" t="s">
        <v>833</v>
      </c>
      <c r="C595" s="289" t="s">
        <v>235</v>
      </c>
      <c r="D595" s="289" t="s">
        <v>626</v>
      </c>
      <c r="E595" s="289" t="s">
        <v>1650</v>
      </c>
      <c r="F595" s="289" t="s">
        <v>559</v>
      </c>
      <c r="G595" s="289"/>
      <c r="H595" s="289" t="s">
        <v>831</v>
      </c>
      <c r="I595" s="289" t="s">
        <v>832</v>
      </c>
      <c r="J595" s="290" t="str">
        <f aca="false">A595&amp;B595</f>
        <v>TungstenHunan Chenzhou Mining Group Co., Ltd.</v>
      </c>
      <c r="K595" s="290" t="str">
        <f aca="false">A595&amp;B595</f>
        <v>TungstenHunan Chenzhou Mining Group Co., Ltd.</v>
      </c>
    </row>
    <row r="596" customFormat="false" ht="12.75" hidden="false" customHeight="false" outlineLevel="0" collapsed="false">
      <c r="A596" s="289" t="s">
        <v>145</v>
      </c>
      <c r="B596" s="289" t="s">
        <v>1651</v>
      </c>
      <c r="C596" s="289" t="s">
        <v>512</v>
      </c>
      <c r="D596" s="289" t="s">
        <v>626</v>
      </c>
      <c r="E596" s="289" t="s">
        <v>1649</v>
      </c>
      <c r="F596" s="289" t="s">
        <v>559</v>
      </c>
      <c r="G596" s="289"/>
      <c r="H596" s="289" t="s">
        <v>1275</v>
      </c>
      <c r="I596" s="283" t="s">
        <v>832</v>
      </c>
      <c r="J596" s="290" t="str">
        <f aca="false">A596&amp;B596</f>
        <v>TungstenHunan Chunchang Nonferrous Metals Co., Ltd.</v>
      </c>
      <c r="K596" s="290" t="str">
        <f aca="false">A596&amp;B596</f>
        <v>TungstenHunan Chunchang Nonferrous Metals Co., Ltd.</v>
      </c>
    </row>
    <row r="597" customFormat="false" ht="12.75" hidden="false" customHeight="false" outlineLevel="0" collapsed="false">
      <c r="A597" s="289" t="s">
        <v>145</v>
      </c>
      <c r="B597" s="289" t="s">
        <v>512</v>
      </c>
      <c r="C597" s="289" t="s">
        <v>512</v>
      </c>
      <c r="D597" s="289" t="s">
        <v>626</v>
      </c>
      <c r="E597" s="289" t="s">
        <v>1649</v>
      </c>
      <c r="F597" s="289" t="s">
        <v>559</v>
      </c>
      <c r="G597" s="289"/>
      <c r="H597" s="289" t="s">
        <v>1275</v>
      </c>
      <c r="I597" s="283" t="s">
        <v>832</v>
      </c>
      <c r="J597" s="290" t="str">
        <f aca="false">A597&amp;B597</f>
        <v>TungstenHunan Jintai New Material Co., Ltd.</v>
      </c>
      <c r="K597" s="290" t="str">
        <f aca="false">A597&amp;B597</f>
        <v>TungstenHunan Jintai New Material Co., Ltd.</v>
      </c>
    </row>
    <row r="598" customFormat="false" ht="12.75" hidden="false" customHeight="false" outlineLevel="0" collapsed="false">
      <c r="A598" s="289" t="s">
        <v>145</v>
      </c>
      <c r="B598" s="289" t="s">
        <v>513</v>
      </c>
      <c r="C598" s="289" t="s">
        <v>513</v>
      </c>
      <c r="D598" s="289" t="s">
        <v>626</v>
      </c>
      <c r="E598" s="289" t="s">
        <v>1615</v>
      </c>
      <c r="F598" s="289" t="s">
        <v>559</v>
      </c>
      <c r="G598" s="289"/>
      <c r="H598" s="289" t="s">
        <v>836</v>
      </c>
      <c r="I598" s="283" t="s">
        <v>832</v>
      </c>
      <c r="J598" s="290" t="str">
        <f aca="false">A598&amp;B598</f>
        <v>TungstenHunan Shizhuyuan Nonferrous Metals Co., Ltd. Chenzhou Tungsten Products Branch</v>
      </c>
      <c r="K598" s="290" t="str">
        <f aca="false">A598&amp;B598</f>
        <v>TungstenHunan Shizhuyuan Nonferrous Metals Co., Ltd. Chenzhou Tungsten Products Branch</v>
      </c>
    </row>
    <row r="599" customFormat="false" ht="12.75" hidden="false" customHeight="false" outlineLevel="0" collapsed="false">
      <c r="A599" s="289" t="s">
        <v>145</v>
      </c>
      <c r="B599" s="289" t="s">
        <v>1652</v>
      </c>
      <c r="C599" s="289" t="s">
        <v>1652</v>
      </c>
      <c r="D599" s="289" t="s">
        <v>751</v>
      </c>
      <c r="E599" s="289" t="s">
        <v>1653</v>
      </c>
      <c r="F599" s="289" t="s">
        <v>559</v>
      </c>
      <c r="G599" s="289"/>
      <c r="H599" s="289" t="s">
        <v>1654</v>
      </c>
      <c r="I599" s="283" t="s">
        <v>1655</v>
      </c>
      <c r="J599" s="290" t="str">
        <f aca="false">A599&amp;B599</f>
        <v>TungstenHydrometallurg, JSC</v>
      </c>
      <c r="K599" s="290" t="str">
        <f aca="false">A599&amp;B599</f>
        <v>TungstenHydrometallurg, JSC</v>
      </c>
    </row>
    <row r="600" customFormat="false" ht="12.75" hidden="false" customHeight="false" outlineLevel="0" collapsed="false">
      <c r="A600" s="289" t="s">
        <v>145</v>
      </c>
      <c r="B600" s="289" t="s">
        <v>515</v>
      </c>
      <c r="C600" s="289" t="s">
        <v>515</v>
      </c>
      <c r="D600" s="289" t="s">
        <v>588</v>
      </c>
      <c r="E600" s="289" t="s">
        <v>1656</v>
      </c>
      <c r="F600" s="289" t="s">
        <v>559</v>
      </c>
      <c r="G600" s="289"/>
      <c r="H600" s="289" t="s">
        <v>1657</v>
      </c>
      <c r="I600" s="283" t="s">
        <v>595</v>
      </c>
      <c r="J600" s="290" t="str">
        <f aca="false">A600&amp;B600</f>
        <v>TungstenJapan New Metals Co., Ltd.</v>
      </c>
      <c r="K600" s="290" t="str">
        <f aca="false">A600&amp;B600</f>
        <v>TungstenJapan New Metals Co., Ltd.</v>
      </c>
    </row>
    <row r="601" customFormat="false" ht="12.75" hidden="false" customHeight="false" outlineLevel="0" collapsed="false">
      <c r="A601" s="289" t="s">
        <v>145</v>
      </c>
      <c r="B601" s="289" t="s">
        <v>516</v>
      </c>
      <c r="C601" s="289" t="s">
        <v>516</v>
      </c>
      <c r="D601" s="289" t="s">
        <v>626</v>
      </c>
      <c r="E601" s="289" t="s">
        <v>1658</v>
      </c>
      <c r="F601" s="289" t="s">
        <v>559</v>
      </c>
      <c r="G601" s="289"/>
      <c r="H601" s="289" t="s">
        <v>1458</v>
      </c>
      <c r="I601" s="283" t="s">
        <v>863</v>
      </c>
      <c r="J601" s="290" t="str">
        <f aca="false">A601&amp;B601</f>
        <v>TungstenJiangwu H.C. Starck Tungsten Products Co., Ltd.</v>
      </c>
      <c r="K601" s="290" t="str">
        <f aca="false">A601&amp;B601</f>
        <v>TungstenJiangwu H.C. Starck Tungsten Products Co., Ltd.</v>
      </c>
    </row>
    <row r="602" customFormat="false" ht="12.75" hidden="false" customHeight="false" outlineLevel="0" collapsed="false">
      <c r="A602" s="289" t="s">
        <v>145</v>
      </c>
      <c r="B602" s="289" t="s">
        <v>517</v>
      </c>
      <c r="C602" s="289" t="s">
        <v>517</v>
      </c>
      <c r="D602" s="289" t="s">
        <v>626</v>
      </c>
      <c r="E602" s="289" t="s">
        <v>1659</v>
      </c>
      <c r="F602" s="289" t="s">
        <v>559</v>
      </c>
      <c r="G602" s="289"/>
      <c r="H602" s="289" t="s">
        <v>1660</v>
      </c>
      <c r="I602" s="283" t="s">
        <v>863</v>
      </c>
      <c r="J602" s="290" t="str">
        <f aca="false">A602&amp;B602</f>
        <v>TungstenJiangxi Gan Bei Tungsten Co., Ltd.</v>
      </c>
      <c r="K602" s="290" t="str">
        <f aca="false">A602&amp;B602</f>
        <v>TungstenJiangxi Gan Bei Tungsten Co., Ltd.</v>
      </c>
    </row>
    <row r="603" customFormat="false" ht="12.75" hidden="false" customHeight="false" outlineLevel="0" collapsed="false">
      <c r="A603" s="289" t="s">
        <v>145</v>
      </c>
      <c r="B603" s="289" t="s">
        <v>518</v>
      </c>
      <c r="C603" s="289" t="s">
        <v>518</v>
      </c>
      <c r="D603" s="289" t="s">
        <v>626</v>
      </c>
      <c r="E603" s="289" t="s">
        <v>1661</v>
      </c>
      <c r="F603" s="289" t="s">
        <v>559</v>
      </c>
      <c r="G603" s="289"/>
      <c r="H603" s="289" t="s">
        <v>1662</v>
      </c>
      <c r="I603" s="283" t="s">
        <v>863</v>
      </c>
      <c r="J603" s="290" t="str">
        <f aca="false">A603&amp;B603</f>
        <v>TungstenJiangxi Minmetals Gao'an Non-ferrous Metals Co., Ltd.</v>
      </c>
      <c r="K603" s="290" t="str">
        <f aca="false">A603&amp;B603</f>
        <v>TungstenJiangxi Minmetals Gao'an Non-ferrous Metals Co., Ltd.</v>
      </c>
    </row>
    <row r="604" customFormat="false" ht="12.75" hidden="false" customHeight="false" outlineLevel="0" collapsed="false">
      <c r="A604" s="289" t="s">
        <v>145</v>
      </c>
      <c r="B604" s="289" t="s">
        <v>519</v>
      </c>
      <c r="C604" s="289" t="s">
        <v>519</v>
      </c>
      <c r="D604" s="289" t="s">
        <v>626</v>
      </c>
      <c r="E604" s="289" t="s">
        <v>1663</v>
      </c>
      <c r="F604" s="289" t="s">
        <v>559</v>
      </c>
      <c r="G604" s="289"/>
      <c r="H604" s="289" t="s">
        <v>1664</v>
      </c>
      <c r="I604" s="283" t="s">
        <v>863</v>
      </c>
      <c r="J604" s="290" t="str">
        <f aca="false">A604&amp;B604</f>
        <v>TungstenJiangxi Tonggu Non-ferrous Metallurgical &amp; Chemical Co., Ltd.</v>
      </c>
      <c r="K604" s="290" t="str">
        <f aca="false">A604&amp;B604</f>
        <v>TungstenJiangxi Tonggu Non-ferrous Metallurgical &amp; Chemical Co., Ltd.</v>
      </c>
    </row>
    <row r="605" customFormat="false" ht="12.75" hidden="false" customHeight="false" outlineLevel="0" collapsed="false">
      <c r="A605" s="289" t="s">
        <v>145</v>
      </c>
      <c r="B605" s="289" t="s">
        <v>1665</v>
      </c>
      <c r="C605" s="289" t="s">
        <v>504</v>
      </c>
      <c r="D605" s="289" t="s">
        <v>626</v>
      </c>
      <c r="E605" s="289" t="s">
        <v>1633</v>
      </c>
      <c r="F605" s="289" t="s">
        <v>559</v>
      </c>
      <c r="G605" s="289"/>
      <c r="H605" s="289" t="s">
        <v>1458</v>
      </c>
      <c r="I605" s="283" t="s">
        <v>863</v>
      </c>
      <c r="J605" s="290" t="str">
        <f aca="false">A605&amp;B605</f>
        <v>TungstenJiangxi Tungsten Co Ltd</v>
      </c>
      <c r="K605" s="290" t="str">
        <f aca="false">A605&amp;B605</f>
        <v>TungstenJiangxi Tungsten Co Ltd</v>
      </c>
    </row>
    <row r="606" customFormat="false" ht="12.75" hidden="false" customHeight="false" outlineLevel="0" collapsed="false">
      <c r="A606" s="289" t="s">
        <v>145</v>
      </c>
      <c r="B606" s="289" t="s">
        <v>1666</v>
      </c>
      <c r="C606" s="289" t="s">
        <v>504</v>
      </c>
      <c r="D606" s="289" t="s">
        <v>626</v>
      </c>
      <c r="E606" s="289" t="s">
        <v>1633</v>
      </c>
      <c r="F606" s="289" t="s">
        <v>559</v>
      </c>
      <c r="G606" s="289"/>
      <c r="H606" s="289" t="s">
        <v>1458</v>
      </c>
      <c r="I606" s="283" t="s">
        <v>863</v>
      </c>
      <c r="J606" s="290" t="str">
        <f aca="false">A606&amp;B606</f>
        <v>TungstenJiangxi Tungsten Industry Group Co. Ltd.</v>
      </c>
      <c r="K606" s="290" t="str">
        <f aca="false">A606&amp;B606</f>
        <v>TungstenJiangxi Tungsten Industry Group Co. Ltd.</v>
      </c>
    </row>
    <row r="607" customFormat="false" ht="12.75" hidden="false" customHeight="false" outlineLevel="0" collapsed="false">
      <c r="A607" s="289" t="s">
        <v>145</v>
      </c>
      <c r="B607" s="289" t="s">
        <v>520</v>
      </c>
      <c r="C607" s="289" t="s">
        <v>520</v>
      </c>
      <c r="D607" s="289" t="s">
        <v>626</v>
      </c>
      <c r="E607" s="289" t="s">
        <v>1667</v>
      </c>
      <c r="F607" s="289" t="s">
        <v>559</v>
      </c>
      <c r="G607" s="289"/>
      <c r="H607" s="289" t="s">
        <v>1458</v>
      </c>
      <c r="I607" s="283" t="s">
        <v>863</v>
      </c>
      <c r="J607" s="290" t="str">
        <f aca="false">A607&amp;B607</f>
        <v>TungstenJiangxi Xinsheng Tungsten Industry Co., Ltd.</v>
      </c>
      <c r="K607" s="290" t="str">
        <f aca="false">A607&amp;B607</f>
        <v>TungstenJiangxi Xinsheng Tungsten Industry Co., Ltd.</v>
      </c>
    </row>
    <row r="608" customFormat="false" ht="12.75" hidden="false" customHeight="false" outlineLevel="0" collapsed="false">
      <c r="A608" s="289" t="s">
        <v>145</v>
      </c>
      <c r="B608" s="289" t="s">
        <v>521</v>
      </c>
      <c r="C608" s="289" t="s">
        <v>521</v>
      </c>
      <c r="D608" s="289" t="s">
        <v>626</v>
      </c>
      <c r="E608" s="289" t="s">
        <v>1668</v>
      </c>
      <c r="F608" s="289" t="s">
        <v>559</v>
      </c>
      <c r="G608" s="289"/>
      <c r="H608" s="289" t="s">
        <v>1458</v>
      </c>
      <c r="I608" s="283" t="s">
        <v>863</v>
      </c>
      <c r="J608" s="290" t="str">
        <f aca="false">A608&amp;B608</f>
        <v>TungstenJiangxi Yaosheng Tungsten Co., Ltd.</v>
      </c>
      <c r="K608" s="290" t="str">
        <f aca="false">A608&amp;B608</f>
        <v>TungstenJiangxi Yaosheng Tungsten Co., Ltd.</v>
      </c>
    </row>
    <row r="609" customFormat="false" ht="12.75" hidden="false" customHeight="false" outlineLevel="0" collapsed="false">
      <c r="A609" s="289" t="s">
        <v>145</v>
      </c>
      <c r="B609" s="289" t="s">
        <v>1669</v>
      </c>
      <c r="C609" s="289" t="s">
        <v>511</v>
      </c>
      <c r="D609" s="289" t="s">
        <v>626</v>
      </c>
      <c r="E609" s="289" t="s">
        <v>1637</v>
      </c>
      <c r="F609" s="289" t="s">
        <v>559</v>
      </c>
      <c r="G609" s="289"/>
      <c r="H609" s="289" t="s">
        <v>1125</v>
      </c>
      <c r="I609" s="283" t="s">
        <v>806</v>
      </c>
      <c r="J609" s="290" t="str">
        <f aca="false">A609&amp;B609</f>
        <v>TungstenJingmen Dewei GEM Tungsten Resources Recycling Co., Ltd.</v>
      </c>
      <c r="K609" s="290" t="str">
        <f aca="false">A609&amp;B609</f>
        <v>TungstenJingmen Dewei GEM Tungsten Resources Recycling Co., Ltd.</v>
      </c>
    </row>
    <row r="610" customFormat="false" ht="12.75" hidden="false" customHeight="false" outlineLevel="0" collapsed="false">
      <c r="A610" s="289" t="s">
        <v>145</v>
      </c>
      <c r="B610" s="289" t="s">
        <v>1670</v>
      </c>
      <c r="C610" s="289" t="s">
        <v>1670</v>
      </c>
      <c r="D610" s="289" t="s">
        <v>751</v>
      </c>
      <c r="E610" s="289" t="s">
        <v>1671</v>
      </c>
      <c r="F610" s="289" t="s">
        <v>559</v>
      </c>
      <c r="G610" s="289"/>
      <c r="H610" s="289" t="s">
        <v>1672</v>
      </c>
      <c r="I610" s="283" t="s">
        <v>754</v>
      </c>
      <c r="J610" s="290" t="str">
        <f aca="false">A610&amp;B610</f>
        <v>TungstenJSC "Kirovgrad Hard Alloys Plant"</v>
      </c>
      <c r="K610" s="290" t="str">
        <f aca="false">A610&amp;B610</f>
        <v>TungstenJSC "Kirovgrad Hard Alloys Plant"</v>
      </c>
    </row>
    <row r="611" customFormat="false" ht="12.75" hidden="false" customHeight="false" outlineLevel="0" collapsed="false">
      <c r="A611" s="289" t="s">
        <v>145</v>
      </c>
      <c r="B611" s="289" t="s">
        <v>1673</v>
      </c>
      <c r="C611" s="289" t="s">
        <v>1673</v>
      </c>
      <c r="D611" s="289" t="s">
        <v>567</v>
      </c>
      <c r="E611" s="289" t="s">
        <v>1674</v>
      </c>
      <c r="F611" s="289" t="s">
        <v>559</v>
      </c>
      <c r="G611" s="289"/>
      <c r="H611" s="289" t="s">
        <v>1675</v>
      </c>
      <c r="I611" s="283" t="s">
        <v>1676</v>
      </c>
      <c r="J611" s="290" t="str">
        <f aca="false">A611&amp;B611</f>
        <v>TungstenKennametal Fallon</v>
      </c>
      <c r="K611" s="290" t="str">
        <f aca="false">A611&amp;B611</f>
        <v>TungstenKennametal Fallon</v>
      </c>
    </row>
    <row r="612" customFormat="false" ht="12.75" hidden="false" customHeight="false" outlineLevel="0" collapsed="false">
      <c r="A612" s="289" t="s">
        <v>145</v>
      </c>
      <c r="B612" s="289" t="s">
        <v>1607</v>
      </c>
      <c r="C612" s="289" t="s">
        <v>1607</v>
      </c>
      <c r="D612" s="289" t="s">
        <v>567</v>
      </c>
      <c r="E612" s="289" t="s">
        <v>1608</v>
      </c>
      <c r="F612" s="289" t="s">
        <v>559</v>
      </c>
      <c r="G612" s="289"/>
      <c r="H612" s="289" t="s">
        <v>1609</v>
      </c>
      <c r="I612" s="283" t="s">
        <v>1610</v>
      </c>
      <c r="J612" s="290" t="str">
        <f aca="false">A612&amp;B612</f>
        <v>TungstenKennametal Huntsville</v>
      </c>
      <c r="K612" s="290" t="str">
        <f aca="false">A612&amp;B612</f>
        <v>TungstenKennametal Huntsville</v>
      </c>
    </row>
    <row r="613" customFormat="false" ht="12.75" hidden="false" customHeight="false" outlineLevel="0" collapsed="false">
      <c r="A613" s="289" t="s">
        <v>145</v>
      </c>
      <c r="B613" s="289" t="s">
        <v>1677</v>
      </c>
      <c r="C613" s="289" t="s">
        <v>1677</v>
      </c>
      <c r="D613" s="289" t="s">
        <v>1140</v>
      </c>
      <c r="E613" s="289" t="s">
        <v>1678</v>
      </c>
      <c r="F613" s="289" t="s">
        <v>559</v>
      </c>
      <c r="G613" s="289"/>
      <c r="H613" s="289" t="s">
        <v>1679</v>
      </c>
      <c r="I613" s="283" t="s">
        <v>1680</v>
      </c>
      <c r="J613" s="290" t="str">
        <f aca="false">A613&amp;B613</f>
        <v>TungstenLianyou Metals Co., Ltd.</v>
      </c>
      <c r="K613" s="290" t="str">
        <f aca="false">A613&amp;B613</f>
        <v>TungstenLianyou Metals Co., Ltd.</v>
      </c>
    </row>
    <row r="614" customFormat="false" ht="12.75" hidden="false" customHeight="false" outlineLevel="0" collapsed="false">
      <c r="A614" s="289" t="s">
        <v>145</v>
      </c>
      <c r="B614" s="289" t="s">
        <v>1681</v>
      </c>
      <c r="C614" s="289" t="s">
        <v>1681</v>
      </c>
      <c r="D614" s="289" t="s">
        <v>751</v>
      </c>
      <c r="E614" s="289" t="s">
        <v>1682</v>
      </c>
      <c r="F614" s="289" t="s">
        <v>559</v>
      </c>
      <c r="G614" s="289"/>
      <c r="H614" s="289" t="s">
        <v>1683</v>
      </c>
      <c r="I614" s="283" t="s">
        <v>1684</v>
      </c>
      <c r="J614" s="290" t="str">
        <f aca="false">A614&amp;B614</f>
        <v>TungstenLLC Vostok</v>
      </c>
      <c r="K614" s="290" t="str">
        <f aca="false">A614&amp;B614</f>
        <v>TungstenLLC Vostok</v>
      </c>
    </row>
    <row r="615" customFormat="false" ht="12.75" hidden="false" customHeight="false" outlineLevel="0" collapsed="false">
      <c r="A615" s="289" t="s">
        <v>145</v>
      </c>
      <c r="B615" s="289" t="s">
        <v>527</v>
      </c>
      <c r="C615" s="289" t="s">
        <v>527</v>
      </c>
      <c r="D615" s="289" t="s">
        <v>626</v>
      </c>
      <c r="E615" s="289" t="s">
        <v>1685</v>
      </c>
      <c r="F615" s="289" t="s">
        <v>559</v>
      </c>
      <c r="G615" s="289"/>
      <c r="H615" s="289" t="s">
        <v>1686</v>
      </c>
      <c r="I615" s="283" t="s">
        <v>701</v>
      </c>
      <c r="J615" s="290" t="str">
        <f aca="false">A615&amp;B615</f>
        <v>TungstenMalipo Haiyu Tungsten Co., Ltd.</v>
      </c>
      <c r="K615" s="290" t="str">
        <f aca="false">A615&amp;B615</f>
        <v>TungstenMalipo Haiyu Tungsten Co., Ltd.</v>
      </c>
    </row>
    <row r="616" customFormat="false" ht="12.75" hidden="false" customHeight="false" outlineLevel="0" collapsed="false">
      <c r="A616" s="289" t="s">
        <v>145</v>
      </c>
      <c r="B616" s="289" t="s">
        <v>528</v>
      </c>
      <c r="C616" s="289" t="s">
        <v>528</v>
      </c>
      <c r="D616" s="289" t="s">
        <v>1352</v>
      </c>
      <c r="E616" s="289" t="s">
        <v>1687</v>
      </c>
      <c r="F616" s="289" t="s">
        <v>559</v>
      </c>
      <c r="G616" s="289"/>
      <c r="H616" s="289" t="s">
        <v>1688</v>
      </c>
      <c r="I616" s="283" t="s">
        <v>1689</v>
      </c>
      <c r="J616" s="290" t="str">
        <f aca="false">A616&amp;B616</f>
        <v>TungstenMasan High-Tech Materials</v>
      </c>
      <c r="K616" s="290" t="str">
        <f aca="false">A616&amp;B616</f>
        <v>TungstenMasan High-Tech Materials</v>
      </c>
    </row>
    <row r="617" customFormat="false" ht="12.75" hidden="false" customHeight="false" outlineLevel="0" collapsed="false">
      <c r="A617" s="289" t="s">
        <v>145</v>
      </c>
      <c r="B617" s="289" t="s">
        <v>1690</v>
      </c>
      <c r="C617" s="289" t="s">
        <v>528</v>
      </c>
      <c r="D617" s="289" t="s">
        <v>1352</v>
      </c>
      <c r="E617" s="289" t="s">
        <v>1687</v>
      </c>
      <c r="F617" s="289" t="s">
        <v>559</v>
      </c>
      <c r="G617" s="289"/>
      <c r="H617" s="289" t="s">
        <v>1688</v>
      </c>
      <c r="I617" s="283" t="s">
        <v>1689</v>
      </c>
      <c r="J617" s="290" t="str">
        <f aca="false">A617&amp;B617</f>
        <v>TungstenMasan Tungsten Chemical LLC (MTC)</v>
      </c>
      <c r="K617" s="290" t="str">
        <f aca="false">A617&amp;B617</f>
        <v>TungstenMasan Tungsten Chemical LLC (MTC)</v>
      </c>
    </row>
    <row r="618" customFormat="false" ht="12.75" hidden="false" customHeight="false" outlineLevel="0" collapsed="false">
      <c r="A618" s="283" t="s">
        <v>145</v>
      </c>
      <c r="B618" s="283" t="s">
        <v>1691</v>
      </c>
      <c r="C618" s="283" t="s">
        <v>1691</v>
      </c>
      <c r="D618" s="283" t="s">
        <v>751</v>
      </c>
      <c r="E618" s="283" t="s">
        <v>1692</v>
      </c>
      <c r="F618" s="289" t="s">
        <v>559</v>
      </c>
      <c r="H618" s="292" t="s">
        <v>1693</v>
      </c>
      <c r="I618" s="292" t="s">
        <v>1136</v>
      </c>
      <c r="J618" s="290" t="str">
        <f aca="false">A618&amp;B618</f>
        <v>TungstenMoliren Ltd.</v>
      </c>
      <c r="K618" s="290" t="str">
        <f aca="false">A618&amp;B618</f>
        <v>TungstenMoliren Ltd.</v>
      </c>
    </row>
    <row r="619" customFormat="false" ht="12.75" hidden="false" customHeight="false" outlineLevel="0" collapsed="false">
      <c r="A619" s="283" t="s">
        <v>145</v>
      </c>
      <c r="B619" s="283" t="s">
        <v>1694</v>
      </c>
      <c r="C619" s="283" t="s">
        <v>1694</v>
      </c>
      <c r="D619" s="283" t="s">
        <v>1352</v>
      </c>
      <c r="E619" s="283" t="s">
        <v>1695</v>
      </c>
      <c r="F619" s="289" t="s">
        <v>559</v>
      </c>
      <c r="H619" s="289" t="s">
        <v>1696</v>
      </c>
      <c r="I619" s="289" t="s">
        <v>1697</v>
      </c>
      <c r="J619" s="290" t="str">
        <f aca="false">A619&amp;B619</f>
        <v>TungstenNam Viet Cromit Joint Stock Company</v>
      </c>
      <c r="K619" s="290" t="str">
        <f aca="false">A619&amp;B619</f>
        <v>TungstenNam Viet Cromit Joint Stock Company</v>
      </c>
    </row>
    <row r="620" customFormat="false" ht="12.75" hidden="false" customHeight="false" outlineLevel="0" collapsed="false">
      <c r="A620" s="283" t="s">
        <v>145</v>
      </c>
      <c r="B620" s="283" t="s">
        <v>1698</v>
      </c>
      <c r="C620" s="283" t="s">
        <v>1694</v>
      </c>
      <c r="D620" s="283" t="s">
        <v>1352</v>
      </c>
      <c r="E620" s="283" t="s">
        <v>1695</v>
      </c>
      <c r="F620" s="289" t="s">
        <v>559</v>
      </c>
      <c r="H620" s="289" t="s">
        <v>1696</v>
      </c>
      <c r="I620" s="289" t="s">
        <v>1697</v>
      </c>
      <c r="J620" s="290" t="str">
        <f aca="false">A620&amp;B620</f>
        <v>TungstenNan Viet Ferrochrome Co., Ltd.</v>
      </c>
      <c r="K620" s="290" t="str">
        <f aca="false">A620&amp;B620</f>
        <v>TungstenNan Viet Ferrochrome Co., Ltd.</v>
      </c>
    </row>
    <row r="621" customFormat="false" ht="12.75" hidden="false" customHeight="false" outlineLevel="0" collapsed="false">
      <c r="A621" s="283" t="s">
        <v>145</v>
      </c>
      <c r="B621" s="283" t="s">
        <v>1699</v>
      </c>
      <c r="C621" s="283" t="s">
        <v>1699</v>
      </c>
      <c r="D621" s="283" t="s">
        <v>567</v>
      </c>
      <c r="E621" s="283" t="s">
        <v>1700</v>
      </c>
      <c r="F621" s="289" t="s">
        <v>559</v>
      </c>
      <c r="H621" s="292" t="s">
        <v>1701</v>
      </c>
      <c r="I621" s="292" t="s">
        <v>943</v>
      </c>
      <c r="J621" s="290" t="str">
        <f aca="false">A621&amp;B621</f>
        <v>TungstenNiagara Refining LLC</v>
      </c>
      <c r="K621" s="290" t="str">
        <f aca="false">A621&amp;B621</f>
        <v>TungstenNiagara Refining LLC</v>
      </c>
    </row>
    <row r="622" customFormat="false" ht="12.75" hidden="false" customHeight="false" outlineLevel="0" collapsed="false">
      <c r="A622" s="283" t="s">
        <v>145</v>
      </c>
      <c r="B622" s="283" t="s">
        <v>1702</v>
      </c>
      <c r="C622" s="283" t="s">
        <v>1702</v>
      </c>
      <c r="D622" s="283" t="s">
        <v>751</v>
      </c>
      <c r="E622" s="283" t="s">
        <v>1703</v>
      </c>
      <c r="F622" s="289" t="s">
        <v>559</v>
      </c>
      <c r="H622" s="292" t="s">
        <v>1704</v>
      </c>
      <c r="I622" s="292" t="s">
        <v>1705</v>
      </c>
      <c r="J622" s="290" t="str">
        <f aca="false">A622&amp;B622</f>
        <v>TungstenNPP Tyazhmetprom LLC</v>
      </c>
      <c r="K622" s="290" t="str">
        <f aca="false">A622&amp;B622</f>
        <v>TungstenNPP Tyazhmetprom LLC</v>
      </c>
    </row>
    <row r="623" customFormat="false" ht="12.75" hidden="false" customHeight="false" outlineLevel="0" collapsed="false">
      <c r="A623" s="283" t="s">
        <v>145</v>
      </c>
      <c r="B623" s="283" t="s">
        <v>1706</v>
      </c>
      <c r="C623" s="283" t="s">
        <v>528</v>
      </c>
      <c r="D623" s="283" t="s">
        <v>1352</v>
      </c>
      <c r="E623" s="283" t="s">
        <v>1687</v>
      </c>
      <c r="F623" s="289" t="s">
        <v>559</v>
      </c>
      <c r="H623" s="292" t="s">
        <v>1688</v>
      </c>
      <c r="I623" s="292" t="s">
        <v>1689</v>
      </c>
      <c r="J623" s="290" t="str">
        <f aca="false">A623&amp;B623</f>
        <v>TungstenNui Phao H.C. Starck Tungsten Chemicals Manufacturing LLC</v>
      </c>
      <c r="K623" s="290" t="str">
        <f aca="false">A623&amp;B623</f>
        <v>TungstenNui Phao H.C. Starck Tungsten Chemicals Manufacturing LLC</v>
      </c>
    </row>
    <row r="624" customFormat="false" ht="12.75" hidden="false" customHeight="false" outlineLevel="0" collapsed="false">
      <c r="A624" s="283" t="s">
        <v>145</v>
      </c>
      <c r="B624" s="283" t="s">
        <v>1707</v>
      </c>
      <c r="C624" s="283" t="s">
        <v>1707</v>
      </c>
      <c r="D624" s="283" t="s">
        <v>751</v>
      </c>
      <c r="E624" s="283" t="s">
        <v>1708</v>
      </c>
      <c r="F624" s="289" t="s">
        <v>559</v>
      </c>
      <c r="H624" s="292" t="s">
        <v>1709</v>
      </c>
      <c r="I624" s="292" t="s">
        <v>1136</v>
      </c>
      <c r="J624" s="290" t="str">
        <f aca="false">A624&amp;B624</f>
        <v>TungstenOOO “Technolom” 1</v>
      </c>
      <c r="K624" s="290" t="str">
        <f aca="false">A624&amp;B624</f>
        <v>TungstenOOO “Technolom” 1</v>
      </c>
    </row>
    <row r="625" customFormat="false" ht="12.75" hidden="false" customHeight="false" outlineLevel="0" collapsed="false">
      <c r="A625" s="283" t="s">
        <v>145</v>
      </c>
      <c r="B625" s="283" t="s">
        <v>1710</v>
      </c>
      <c r="C625" s="283" t="s">
        <v>1710</v>
      </c>
      <c r="D625" s="283" t="s">
        <v>751</v>
      </c>
      <c r="E625" s="283" t="s">
        <v>1711</v>
      </c>
      <c r="F625" s="289" t="s">
        <v>559</v>
      </c>
      <c r="H625" s="292" t="s">
        <v>1709</v>
      </c>
      <c r="I625" s="292" t="s">
        <v>1136</v>
      </c>
      <c r="J625" s="290" t="str">
        <f aca="false">A625&amp;B625</f>
        <v>TungstenOOO “Technolom” 2</v>
      </c>
      <c r="K625" s="290" t="str">
        <f aca="false">A625&amp;B625</f>
        <v>TungstenOOO “Technolom” 2</v>
      </c>
    </row>
    <row r="626" customFormat="false" ht="12.75" hidden="false" customHeight="false" outlineLevel="0" collapsed="false">
      <c r="A626" s="283" t="s">
        <v>145</v>
      </c>
      <c r="B626" s="283" t="s">
        <v>534</v>
      </c>
      <c r="C626" s="283" t="s">
        <v>534</v>
      </c>
      <c r="D626" s="283" t="s">
        <v>668</v>
      </c>
      <c r="E626" s="283" t="s">
        <v>1712</v>
      </c>
      <c r="F626" s="289" t="s">
        <v>559</v>
      </c>
      <c r="H626" s="292" t="s">
        <v>1713</v>
      </c>
      <c r="I626" s="292" t="s">
        <v>1714</v>
      </c>
      <c r="J626" s="290" t="str">
        <f aca="false">A626&amp;B626</f>
        <v>TungstenPhilippine Chuangxin Industrial Co., Inc.</v>
      </c>
      <c r="K626" s="290" t="str">
        <f aca="false">A626&amp;B626</f>
        <v>TungstenPhilippine Chuangxin Industrial Co., Inc.</v>
      </c>
    </row>
    <row r="627" customFormat="false" ht="12.75" hidden="false" customHeight="false" outlineLevel="0" collapsed="false">
      <c r="A627" s="283" t="s">
        <v>145</v>
      </c>
      <c r="B627" s="283" t="s">
        <v>402</v>
      </c>
      <c r="C627" s="283" t="s">
        <v>402</v>
      </c>
      <c r="D627" s="283" t="s">
        <v>579</v>
      </c>
      <c r="E627" s="283" t="s">
        <v>1642</v>
      </c>
      <c r="F627" s="289" t="s">
        <v>559</v>
      </c>
      <c r="H627" s="292" t="s">
        <v>1269</v>
      </c>
      <c r="I627" s="292" t="s">
        <v>582</v>
      </c>
      <c r="J627" s="290" t="str">
        <f aca="false">A627&amp;B627</f>
        <v>TungstenTANIOBIS Smelting GmbH &amp; Co. KG</v>
      </c>
      <c r="K627" s="290" t="str">
        <f aca="false">A627&amp;B627</f>
        <v>TungstenTANIOBIS Smelting GmbH &amp; Co. KG</v>
      </c>
    </row>
    <row r="628" customFormat="false" ht="12.75" hidden="false" customHeight="false" outlineLevel="0" collapsed="false">
      <c r="A628" s="283" t="s">
        <v>145</v>
      </c>
      <c r="B628" s="283" t="s">
        <v>535</v>
      </c>
      <c r="C628" s="283" t="s">
        <v>535</v>
      </c>
      <c r="D628" s="283" t="s">
        <v>1352</v>
      </c>
      <c r="E628" s="283" t="s">
        <v>1715</v>
      </c>
      <c r="F628" s="289" t="s">
        <v>559</v>
      </c>
      <c r="H628" s="292" t="s">
        <v>1716</v>
      </c>
      <c r="I628" s="292" t="s">
        <v>1689</v>
      </c>
      <c r="J628" s="290" t="str">
        <f aca="false">A628&amp;B628</f>
        <v>TungstenTungsten Vietnam Joint Stock Company</v>
      </c>
      <c r="K628" s="290" t="str">
        <f aca="false">A628&amp;B628</f>
        <v>TungstenTungsten Vietnam Joint Stock Company</v>
      </c>
    </row>
    <row r="629" customFormat="false" ht="12.75" hidden="false" customHeight="false" outlineLevel="0" collapsed="false">
      <c r="A629" s="283" t="s">
        <v>145</v>
      </c>
      <c r="B629" s="283" t="s">
        <v>1717</v>
      </c>
      <c r="C629" s="283" t="s">
        <v>1717</v>
      </c>
      <c r="D629" s="283" t="s">
        <v>751</v>
      </c>
      <c r="E629" s="283" t="s">
        <v>1718</v>
      </c>
      <c r="F629" s="289" t="s">
        <v>559</v>
      </c>
      <c r="H629" s="292" t="s">
        <v>1719</v>
      </c>
      <c r="I629" s="292" t="s">
        <v>1720</v>
      </c>
      <c r="J629" s="290" t="str">
        <f aca="false">A629&amp;B629</f>
        <v>TungstenUnecha Refractory metals plant</v>
      </c>
      <c r="K629" s="290" t="str">
        <f aca="false">A629&amp;B629</f>
        <v>TungstenUnecha Refractory metals plant</v>
      </c>
    </row>
    <row r="630" customFormat="false" ht="12.75" hidden="false" customHeight="false" outlineLevel="0" collapsed="false">
      <c r="A630" s="283" t="s">
        <v>145</v>
      </c>
      <c r="B630" s="283" t="s">
        <v>1721</v>
      </c>
      <c r="C630" s="283" t="s">
        <v>537</v>
      </c>
      <c r="D630" s="283" t="s">
        <v>1018</v>
      </c>
      <c r="E630" s="283" t="s">
        <v>1722</v>
      </c>
      <c r="F630" s="289" t="s">
        <v>559</v>
      </c>
      <c r="H630" s="292" t="s">
        <v>1723</v>
      </c>
      <c r="I630" s="292" t="s">
        <v>1724</v>
      </c>
      <c r="J630" s="290" t="str">
        <f aca="false">A630&amp;B630</f>
        <v>TungstenWBH</v>
      </c>
      <c r="K630" s="290" t="str">
        <f aca="false">A630&amp;B630</f>
        <v>TungstenWBH</v>
      </c>
    </row>
    <row r="631" customFormat="false" ht="12.75" hidden="false" customHeight="false" outlineLevel="0" collapsed="false">
      <c r="A631" s="283" t="s">
        <v>145</v>
      </c>
      <c r="B631" s="283" t="s">
        <v>1725</v>
      </c>
      <c r="C631" s="283" t="s">
        <v>537</v>
      </c>
      <c r="D631" s="283" t="s">
        <v>1018</v>
      </c>
      <c r="E631" s="283" t="s">
        <v>1722</v>
      </c>
      <c r="F631" s="289" t="s">
        <v>559</v>
      </c>
      <c r="H631" s="292" t="s">
        <v>1723</v>
      </c>
      <c r="I631" s="292" t="s">
        <v>1724</v>
      </c>
      <c r="J631" s="290" t="str">
        <f aca="false">A631&amp;B631</f>
        <v>TungstenWBH,Wolfram [Austria]</v>
      </c>
      <c r="K631" s="290" t="str">
        <f aca="false">A631&amp;B631</f>
        <v>TungstenWBH,Wolfram [Austria]</v>
      </c>
    </row>
    <row r="632" customFormat="false" ht="12.75" hidden="false" customHeight="false" outlineLevel="0" collapsed="false">
      <c r="A632" s="283" t="s">
        <v>145</v>
      </c>
      <c r="B632" s="283" t="s">
        <v>537</v>
      </c>
      <c r="C632" s="283" t="s">
        <v>537</v>
      </c>
      <c r="D632" s="283" t="s">
        <v>1018</v>
      </c>
      <c r="E632" s="283" t="s">
        <v>1722</v>
      </c>
      <c r="F632" s="289" t="s">
        <v>559</v>
      </c>
      <c r="H632" s="283" t="s">
        <v>1723</v>
      </c>
      <c r="I632" s="283" t="s">
        <v>1724</v>
      </c>
      <c r="J632" s="290" t="str">
        <f aca="false">A632&amp;B632</f>
        <v>TungstenWolfram Bergbau und Hutten AG</v>
      </c>
      <c r="K632" s="290" t="str">
        <f aca="false">A632&amp;B632</f>
        <v>TungstenWolfram Bergbau und Hutten AG</v>
      </c>
    </row>
    <row r="633" customFormat="false" ht="12.75" hidden="false" customHeight="false" outlineLevel="0" collapsed="false">
      <c r="A633" s="283" t="s">
        <v>145</v>
      </c>
      <c r="B633" s="283" t="s">
        <v>1726</v>
      </c>
      <c r="C633" s="283" t="s">
        <v>537</v>
      </c>
      <c r="D633" s="283" t="s">
        <v>1018</v>
      </c>
      <c r="E633" s="283" t="s">
        <v>1722</v>
      </c>
      <c r="F633" s="289" t="s">
        <v>559</v>
      </c>
      <c r="H633" s="283" t="s">
        <v>1723</v>
      </c>
      <c r="I633" s="283" t="s">
        <v>1724</v>
      </c>
      <c r="J633" s="290" t="str">
        <f aca="false">A633&amp;B633</f>
        <v>TungstenWolfram Bergbau und Hütten AG</v>
      </c>
      <c r="K633" s="290" t="str">
        <f aca="false">A633&amp;B633</f>
        <v>TungstenWolfram Bergbau und Hütten AG</v>
      </c>
    </row>
    <row r="634" customFormat="false" ht="12.75" hidden="false" customHeight="false" outlineLevel="0" collapsed="false">
      <c r="A634" s="283" t="s">
        <v>145</v>
      </c>
      <c r="B634" s="283" t="s">
        <v>1727</v>
      </c>
      <c r="C634" s="283" t="s">
        <v>538</v>
      </c>
      <c r="D634" s="283" t="s">
        <v>626</v>
      </c>
      <c r="E634" s="283" t="s">
        <v>1728</v>
      </c>
      <c r="F634" s="289" t="s">
        <v>559</v>
      </c>
      <c r="H634" s="283" t="s">
        <v>1729</v>
      </c>
      <c r="I634" s="283" t="s">
        <v>785</v>
      </c>
      <c r="J634" s="290" t="str">
        <f aca="false">A634&amp;B634</f>
        <v>TungstenXiamen H.C.</v>
      </c>
      <c r="K634" s="290" t="str">
        <f aca="false">A634&amp;B634</f>
        <v>TungstenXiamen H.C.</v>
      </c>
    </row>
    <row r="635" customFormat="false" ht="12.75" hidden="false" customHeight="false" outlineLevel="0" collapsed="false">
      <c r="A635" s="283" t="s">
        <v>145</v>
      </c>
      <c r="B635" s="283" t="s">
        <v>538</v>
      </c>
      <c r="C635" s="283" t="s">
        <v>538</v>
      </c>
      <c r="D635" s="283" t="s">
        <v>626</v>
      </c>
      <c r="E635" s="283" t="s">
        <v>1728</v>
      </c>
      <c r="F635" s="289" t="s">
        <v>559</v>
      </c>
      <c r="H635" s="283" t="s">
        <v>1729</v>
      </c>
      <c r="I635" s="283" t="s">
        <v>785</v>
      </c>
      <c r="J635" s="290" t="str">
        <f aca="false">A635&amp;B635</f>
        <v>TungstenXiamen Tungsten (H.C.) Co., Ltd.</v>
      </c>
      <c r="K635" s="290" t="str">
        <f aca="false">A635&amp;B635</f>
        <v>TungstenXiamen Tungsten (H.C.) Co., Ltd.</v>
      </c>
    </row>
    <row r="636" customFormat="false" ht="12.75" hidden="false" customHeight="false" outlineLevel="0" collapsed="false">
      <c r="A636" s="283" t="s">
        <v>145</v>
      </c>
      <c r="B636" s="283" t="s">
        <v>539</v>
      </c>
      <c r="C636" s="283" t="s">
        <v>539</v>
      </c>
      <c r="D636" s="283" t="s">
        <v>626</v>
      </c>
      <c r="E636" s="283" t="s">
        <v>1730</v>
      </c>
      <c r="F636" s="289" t="s">
        <v>559</v>
      </c>
      <c r="H636" s="283" t="s">
        <v>1729</v>
      </c>
      <c r="I636" s="283" t="s">
        <v>785</v>
      </c>
      <c r="J636" s="290" t="str">
        <f aca="false">A636&amp;B636</f>
        <v>TungstenXiamen Tungsten Co., Ltd.</v>
      </c>
      <c r="K636" s="290" t="str">
        <f aca="false">A636&amp;B636</f>
        <v>TungstenXiamen Tungsten Co., Ltd.</v>
      </c>
    </row>
    <row r="637" customFormat="false" ht="12.75" hidden="false" customHeight="false" outlineLevel="0" collapsed="false">
      <c r="A637" s="283" t="s">
        <v>145</v>
      </c>
      <c r="B637" s="283" t="s">
        <v>540</v>
      </c>
      <c r="C637" s="283" t="s">
        <v>540</v>
      </c>
      <c r="D637" s="283" t="s">
        <v>626</v>
      </c>
      <c r="E637" s="283" t="s">
        <v>1731</v>
      </c>
      <c r="F637" s="289" t="s">
        <v>559</v>
      </c>
      <c r="H637" s="283" t="s">
        <v>1732</v>
      </c>
      <c r="I637" s="283" t="s">
        <v>863</v>
      </c>
      <c r="J637" s="290" t="str">
        <f aca="false">A637&amp;B637</f>
        <v>TungstenYUDU ANSHENG TUNGSTEN CO., LTD.</v>
      </c>
      <c r="K637" s="290" t="str">
        <f aca="false">A637&amp;B637</f>
        <v>TungstenYUDU ANSHENG TUNGSTEN CO., LTD.</v>
      </c>
    </row>
    <row r="638" customFormat="false" ht="12.75" hidden="false" customHeight="false" outlineLevel="0" collapsed="false">
      <c r="A638" s="283" t="s">
        <v>145</v>
      </c>
      <c r="B638" s="283" t="s">
        <v>1733</v>
      </c>
      <c r="C638" s="283" t="s">
        <v>497</v>
      </c>
      <c r="D638" s="283" t="s">
        <v>626</v>
      </c>
      <c r="E638" s="283" t="s">
        <v>1619</v>
      </c>
      <c r="F638" s="289" t="s">
        <v>559</v>
      </c>
      <c r="H638" s="283" t="s">
        <v>1458</v>
      </c>
      <c r="I638" s="283" t="s">
        <v>863</v>
      </c>
      <c r="J638" s="290" t="str">
        <f aca="false">A638&amp;B638</f>
        <v>TungstenZhangyuan Tungsten Co Ltd</v>
      </c>
      <c r="K638" s="290" t="str">
        <f aca="false">A638&amp;B638</f>
        <v>TungstenZhangyuan Tungsten Co Ltd</v>
      </c>
    </row>
    <row r="639" customFormat="false" ht="12.75" hidden="false" customHeight="false" outlineLevel="0" collapsed="false">
      <c r="A639" s="283" t="s">
        <v>145</v>
      </c>
      <c r="B639" s="293" t="s">
        <v>1734</v>
      </c>
      <c r="C639" s="283" t="s">
        <v>496</v>
      </c>
      <c r="D639" s="283" t="s">
        <v>626</v>
      </c>
      <c r="E639" s="283" t="s">
        <v>1617</v>
      </c>
      <c r="F639" s="289" t="s">
        <v>559</v>
      </c>
      <c r="H639" s="283" t="s">
        <v>934</v>
      </c>
      <c r="I639" s="283" t="s">
        <v>709</v>
      </c>
      <c r="J639" s="290" t="str">
        <f aca="false">A639&amp;B639</f>
        <v>Tungsten洛阳栾川钼业集团钨业有限公司</v>
      </c>
      <c r="K639" s="290" t="str">
        <f aca="false">A639&amp;B639</f>
        <v>Tungsten洛阳栾川钼业集团钨业有限公司</v>
      </c>
    </row>
    <row r="640" customFormat="false" ht="12.75" hidden="false" customHeight="false" outlineLevel="0" collapsed="false">
      <c r="A640" s="283" t="s">
        <v>145</v>
      </c>
      <c r="B640" s="283" t="s">
        <v>1229</v>
      </c>
    </row>
    <row r="641" customFormat="false" ht="12.75" hidden="false" customHeight="false" outlineLevel="0" collapsed="false">
      <c r="A641" s="283" t="s">
        <v>145</v>
      </c>
      <c r="B641" s="283" t="s">
        <v>150</v>
      </c>
      <c r="C641" s="283" t="s">
        <v>127</v>
      </c>
      <c r="D641" s="283" t="s">
        <v>127</v>
      </c>
    </row>
  </sheetData>
  <sheetProtection algorithmName="SHA-512" hashValue="xPim44W3VlANOTOennuUADV89gZUoi09YtkNBOqxKSPGV1YRTARRD4iAwqzlGhRFaYodD2zfFLsl57aCYLPXGQ==" saltValue="qQcqCtV49jnqHVDcAJmGdw==" spinCount="100000" sheet="true" formatRows="false"/>
  <autoFilter ref="A4:I602"/>
  <mergeCells count="2">
    <mergeCell ref="A1:G1"/>
    <mergeCell ref="A2:I3"/>
  </mergeCells>
  <conditionalFormatting sqref="J5:J639">
    <cfRule type="cellIs" priority="2" operator="equal" aboveAverage="0" equalAverage="0" bottom="0" percent="0" rank="0" text="" dxfId="81">
      <formula>"Yes"</formula>
    </cfRule>
  </conditionalFormatting>
  <printOptions headings="false" gridLines="false" gridLinesSet="true" horizontalCentered="false" verticalCentered="false"/>
  <pageMargins left="0.7" right="0.7" top="0.75" bottom="0.75" header="0.511811023622047" footer="0.511811023622047"/>
  <pageSetup paperSize="1" scale="100" fitToWidth="1" fitToHeight="1" pageOrder="downThenOver" orientation="portrait" blackAndWhite="false" draft="false" cellComments="none" horizontalDpi="300" verticalDpi="300" copies="1"/>
  <headerFooter differentFirst="false" differentOddEven="false">
    <oddHeader/>
    <oddFoot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O1012"/>
  <sheetViews>
    <sheetView showFormulas="false" showGridLines="true" showRowColHeaders="true" showZeros="false" rightToLeft="false" tabSelected="false" showOutlineSymbols="true" defaultGridColor="true" view="normal" topLeftCell="A1" colorId="64" zoomScale="70" zoomScaleNormal="70" zoomScalePageLayoutView="100" workbookViewId="0">
      <selection pane="topLeft" activeCell="A2" activeCellId="0" sqref="A2"/>
    </sheetView>
  </sheetViews>
  <sheetFormatPr defaultColWidth="8.875" defaultRowHeight="14.25" zeroHeight="false" outlineLevelRow="0" outlineLevelCol="0"/>
  <cols>
    <col collapsed="false" customWidth="true" hidden="false" outlineLevel="0" max="1" min="1" style="294" width="14.63"/>
    <col collapsed="false" customWidth="true" hidden="false" outlineLevel="0" max="2" min="2" style="294" width="14"/>
    <col collapsed="false" customWidth="true" hidden="false" outlineLevel="0" max="3" min="3" style="294" width="6.13"/>
    <col collapsed="false" customWidth="true" hidden="false" outlineLevel="0" max="4" min="4" style="294" width="56.25"/>
    <col collapsed="false" customWidth="true" hidden="false" outlineLevel="0" max="5" min="5" style="295" width="53.75"/>
    <col collapsed="false" customWidth="true" hidden="false" outlineLevel="0" max="6" min="6" style="294" width="54.12"/>
    <col collapsed="false" customWidth="true" hidden="false" outlineLevel="0" max="7" min="7" style="294" width="68.25"/>
    <col collapsed="false" customWidth="true" hidden="false" outlineLevel="0" max="8" min="8" style="294" width="49.25"/>
    <col collapsed="false" customWidth="true" hidden="false" outlineLevel="0" max="9" min="9" style="294" width="51.63"/>
    <col collapsed="false" customWidth="true" hidden="false" outlineLevel="0" max="10" min="10" style="294" width="50.25"/>
    <col collapsed="false" customWidth="true" hidden="false" outlineLevel="0" max="11" min="11" style="0" width="51.88"/>
    <col collapsed="false" customWidth="true" hidden="false" outlineLevel="0" max="12" min="12" style="296" width="66.88"/>
    <col collapsed="false" customWidth="true" hidden="false" outlineLevel="0" max="13" min="13" style="84" width="46.13"/>
    <col collapsed="false" customWidth="false" hidden="false" outlineLevel="0" max="1024" min="14" style="84" width="8.88"/>
  </cols>
  <sheetData>
    <row r="1" customFormat="false" ht="14.25" hidden="false" customHeight="false" outlineLevel="0" collapsed="false">
      <c r="B1" s="294" t="s">
        <v>1735</v>
      </c>
      <c r="C1" s="294" t="s">
        <v>1736</v>
      </c>
      <c r="D1" s="294" t="s">
        <v>112</v>
      </c>
      <c r="E1" s="297" t="s">
        <v>1737</v>
      </c>
      <c r="F1" s="298" t="s">
        <v>1738</v>
      </c>
      <c r="G1" s="298" t="s">
        <v>1739</v>
      </c>
      <c r="H1" s="294" t="s">
        <v>1740</v>
      </c>
      <c r="I1" s="294" t="s">
        <v>1741</v>
      </c>
      <c r="J1" s="294" t="s">
        <v>1742</v>
      </c>
      <c r="K1" s="294" t="s">
        <v>1743</v>
      </c>
      <c r="L1" s="299" t="s">
        <v>1744</v>
      </c>
      <c r="M1" s="84" t="s">
        <v>1745</v>
      </c>
    </row>
    <row r="2" customFormat="false" ht="85.5" hidden="false" customHeight="false" outlineLevel="0" collapsed="false">
      <c r="A2" s="294" t="str">
        <f aca="false">B2&amp;C2</f>
        <v>InstructionsA1</v>
      </c>
      <c r="B2" s="294" t="s">
        <v>1746</v>
      </c>
      <c r="C2" s="294" t="s">
        <v>1747</v>
      </c>
      <c r="D2" s="294" t="s">
        <v>1748</v>
      </c>
      <c r="E2" s="294" t="s">
        <v>1749</v>
      </c>
      <c r="F2" s="294" t="s">
        <v>1750</v>
      </c>
      <c r="G2" s="294" t="s">
        <v>1751</v>
      </c>
      <c r="H2" s="294" t="s">
        <v>1752</v>
      </c>
      <c r="I2" s="294" t="s">
        <v>1753</v>
      </c>
      <c r="J2" s="294" t="s">
        <v>1754</v>
      </c>
      <c r="K2" s="300" t="s">
        <v>1755</v>
      </c>
      <c r="L2" s="299" t="s">
        <v>1756</v>
      </c>
      <c r="M2" s="294" t="s">
        <v>1757</v>
      </c>
    </row>
    <row r="3" customFormat="false" ht="14.25" hidden="false" customHeight="false" outlineLevel="0" collapsed="false">
      <c r="A3" s="294" t="str">
        <f aca="false">B3&amp;C3</f>
        <v>InstructionsA2</v>
      </c>
      <c r="B3" s="294" t="s">
        <v>1746</v>
      </c>
      <c r="C3" s="294" t="s">
        <v>1758</v>
      </c>
      <c r="D3" s="294" t="s">
        <v>1759</v>
      </c>
      <c r="E3" s="297" t="s">
        <v>1760</v>
      </c>
      <c r="F3" s="298" t="s">
        <v>1761</v>
      </c>
      <c r="G3" s="298" t="s">
        <v>1762</v>
      </c>
      <c r="H3" s="294" t="s">
        <v>1759</v>
      </c>
      <c r="I3" s="294" t="s">
        <v>1763</v>
      </c>
      <c r="J3" s="294" t="s">
        <v>1764</v>
      </c>
      <c r="K3" s="300" t="s">
        <v>1765</v>
      </c>
      <c r="L3" s="299" t="s">
        <v>1766</v>
      </c>
      <c r="M3" s="294" t="s">
        <v>1767</v>
      </c>
    </row>
    <row r="4" customFormat="false" ht="384.75" hidden="false" customHeight="false" outlineLevel="0" collapsed="false">
      <c r="A4" s="294" t="str">
        <f aca="false">B4&amp;C4</f>
        <v>InstructionsA3</v>
      </c>
      <c r="B4" s="294" t="s">
        <v>1746</v>
      </c>
      <c r="C4" s="294" t="s">
        <v>1768</v>
      </c>
      <c r="D4" s="294" t="s">
        <v>1769</v>
      </c>
      <c r="E4" s="301" t="s">
        <v>1770</v>
      </c>
      <c r="F4" s="298" t="s">
        <v>1771</v>
      </c>
      <c r="G4" s="298" t="s">
        <v>1772</v>
      </c>
      <c r="H4" s="294" t="s">
        <v>1773</v>
      </c>
      <c r="I4" s="294" t="s">
        <v>1774</v>
      </c>
      <c r="J4" s="294" t="s">
        <v>1775</v>
      </c>
      <c r="K4" s="300" t="s">
        <v>1776</v>
      </c>
      <c r="L4" s="299" t="s">
        <v>1777</v>
      </c>
      <c r="M4" s="294" t="s">
        <v>1778</v>
      </c>
    </row>
    <row r="5" customFormat="false" ht="365.25" hidden="false" customHeight="true" outlineLevel="0" collapsed="false">
      <c r="A5" s="294" t="str">
        <f aca="false">B5&amp;C5</f>
        <v>InstructionsA4</v>
      </c>
      <c r="B5" s="294" t="s">
        <v>1746</v>
      </c>
      <c r="C5" s="294" t="s">
        <v>1779</v>
      </c>
      <c r="D5" s="294" t="s">
        <v>1780</v>
      </c>
      <c r="E5" s="294" t="s">
        <v>1781</v>
      </c>
      <c r="F5" s="294" t="s">
        <v>1782</v>
      </c>
      <c r="G5" s="294" t="s">
        <v>1783</v>
      </c>
      <c r="H5" s="294" t="s">
        <v>1784</v>
      </c>
      <c r="I5" s="294" t="s">
        <v>1785</v>
      </c>
      <c r="J5" s="294" t="s">
        <v>1786</v>
      </c>
      <c r="K5" s="294" t="s">
        <v>1787</v>
      </c>
      <c r="L5" s="294" t="s">
        <v>1788</v>
      </c>
      <c r="M5" s="294" t="s">
        <v>1789</v>
      </c>
    </row>
    <row r="6" customFormat="false" ht="42.75" hidden="false" customHeight="false" outlineLevel="0" collapsed="false">
      <c r="A6" s="294" t="str">
        <f aca="false">B6&amp;C6</f>
        <v>InstructionsA6</v>
      </c>
      <c r="B6" s="294" t="s">
        <v>1746</v>
      </c>
      <c r="C6" s="294" t="s">
        <v>1790</v>
      </c>
      <c r="D6" s="294" t="s">
        <v>1791</v>
      </c>
      <c r="E6" s="297" t="s">
        <v>1792</v>
      </c>
      <c r="F6" s="298" t="s">
        <v>1793</v>
      </c>
      <c r="G6" s="298" t="s">
        <v>1794</v>
      </c>
      <c r="H6" s="294" t="s">
        <v>1795</v>
      </c>
      <c r="I6" s="294" t="s">
        <v>1796</v>
      </c>
      <c r="J6" s="294" t="s">
        <v>1797</v>
      </c>
      <c r="K6" s="300" t="s">
        <v>1798</v>
      </c>
      <c r="L6" s="299" t="s">
        <v>1799</v>
      </c>
      <c r="M6" s="294" t="s">
        <v>1800</v>
      </c>
    </row>
    <row r="7" customFormat="false" ht="28.5" hidden="false" customHeight="false" outlineLevel="0" collapsed="false">
      <c r="A7" s="294" t="str">
        <f aca="false">B7&amp;C7</f>
        <v>InstructionsA7</v>
      </c>
      <c r="B7" s="294" t="s">
        <v>1746</v>
      </c>
      <c r="C7" s="294" t="s">
        <v>1801</v>
      </c>
      <c r="D7" s="294" t="s">
        <v>1802</v>
      </c>
      <c r="E7" s="297" t="s">
        <v>1803</v>
      </c>
      <c r="F7" s="298" t="s">
        <v>1804</v>
      </c>
      <c r="G7" s="294" t="s">
        <v>1805</v>
      </c>
      <c r="H7" s="294" t="s">
        <v>1806</v>
      </c>
      <c r="I7" s="294" t="s">
        <v>1807</v>
      </c>
      <c r="J7" s="294" t="s">
        <v>1808</v>
      </c>
      <c r="K7" s="300" t="s">
        <v>1809</v>
      </c>
      <c r="L7" s="299" t="s">
        <v>1810</v>
      </c>
      <c r="M7" s="294" t="s">
        <v>1811</v>
      </c>
    </row>
    <row r="8" customFormat="false" ht="86.25" hidden="false" customHeight="true" outlineLevel="0" collapsed="false">
      <c r="A8" s="294" t="str">
        <f aca="false">B8&amp;C8</f>
        <v>InstructionsA8</v>
      </c>
      <c r="B8" s="294" t="s">
        <v>1746</v>
      </c>
      <c r="C8" s="294" t="s">
        <v>1812</v>
      </c>
      <c r="D8" s="294" t="s">
        <v>1813</v>
      </c>
      <c r="E8" s="302" t="s">
        <v>1814</v>
      </c>
      <c r="F8" s="294" t="s">
        <v>1815</v>
      </c>
      <c r="G8" s="294" t="s">
        <v>1816</v>
      </c>
      <c r="H8" s="294" t="s">
        <v>1817</v>
      </c>
      <c r="I8" s="294" t="s">
        <v>1818</v>
      </c>
      <c r="J8" s="294" t="s">
        <v>1819</v>
      </c>
      <c r="K8" s="300" t="s">
        <v>1820</v>
      </c>
      <c r="L8" s="299" t="s">
        <v>1821</v>
      </c>
      <c r="M8" s="294" t="s">
        <v>1822</v>
      </c>
    </row>
    <row r="9" customFormat="false" ht="409.5" hidden="false" customHeight="false" outlineLevel="0" collapsed="false">
      <c r="A9" s="294" t="str">
        <f aca="false">B9&amp;C9</f>
        <v>InstructionsA9</v>
      </c>
      <c r="B9" s="294" t="s">
        <v>1746</v>
      </c>
      <c r="C9" s="294" t="s">
        <v>1823</v>
      </c>
      <c r="D9" s="294" t="s">
        <v>1824</v>
      </c>
      <c r="E9" s="303" t="s">
        <v>1825</v>
      </c>
      <c r="F9" s="142" t="s">
        <v>1826</v>
      </c>
      <c r="G9" s="142" t="s">
        <v>1827</v>
      </c>
      <c r="H9" s="142" t="s">
        <v>1828</v>
      </c>
      <c r="I9" s="142" t="s">
        <v>1829</v>
      </c>
      <c r="J9" s="142" t="s">
        <v>1830</v>
      </c>
      <c r="K9" s="142" t="s">
        <v>1831</v>
      </c>
      <c r="L9" s="304" t="s">
        <v>1832</v>
      </c>
      <c r="M9" s="294" t="s">
        <v>1833</v>
      </c>
    </row>
    <row r="10" customFormat="false" ht="57" hidden="false" customHeight="false" outlineLevel="0" collapsed="false">
      <c r="A10" s="294" t="str">
        <f aca="false">B10&amp;C10</f>
        <v>InstructionsA10</v>
      </c>
      <c r="B10" s="294" t="s">
        <v>1746</v>
      </c>
      <c r="C10" s="294" t="s">
        <v>1834</v>
      </c>
      <c r="D10" s="294" t="s">
        <v>1835</v>
      </c>
      <c r="E10" s="305" t="s">
        <v>1836</v>
      </c>
      <c r="F10" s="294" t="s">
        <v>1837</v>
      </c>
      <c r="G10" s="294" t="s">
        <v>1838</v>
      </c>
      <c r="H10" s="294" t="s">
        <v>1839</v>
      </c>
      <c r="I10" s="294" t="s">
        <v>1840</v>
      </c>
      <c r="J10" s="294" t="s">
        <v>1841</v>
      </c>
      <c r="K10" s="306" t="s">
        <v>1842</v>
      </c>
      <c r="L10" s="299" t="s">
        <v>1843</v>
      </c>
      <c r="M10" s="294" t="s">
        <v>1844</v>
      </c>
    </row>
    <row r="11" customFormat="false" ht="42.75" hidden="false" customHeight="false" outlineLevel="0" collapsed="false">
      <c r="A11" s="294" t="str">
        <f aca="false">B11&amp;C11</f>
        <v>InstructionsA11</v>
      </c>
      <c r="B11" s="294" t="s">
        <v>1746</v>
      </c>
      <c r="C11" s="294" t="s">
        <v>1845</v>
      </c>
      <c r="D11" s="294" t="s">
        <v>1846</v>
      </c>
      <c r="E11" s="305" t="s">
        <v>1847</v>
      </c>
      <c r="F11" s="294" t="s">
        <v>1848</v>
      </c>
      <c r="G11" s="294" t="s">
        <v>1849</v>
      </c>
      <c r="H11" s="294" t="s">
        <v>1850</v>
      </c>
      <c r="I11" s="294" t="s">
        <v>1851</v>
      </c>
      <c r="J11" s="294" t="s">
        <v>1852</v>
      </c>
      <c r="K11" s="306" t="s">
        <v>1853</v>
      </c>
      <c r="L11" s="299" t="s">
        <v>1854</v>
      </c>
      <c r="M11" s="294" t="s">
        <v>1855</v>
      </c>
    </row>
    <row r="12" customFormat="false" ht="42.75" hidden="false" customHeight="false" outlineLevel="0" collapsed="false">
      <c r="A12" s="294" t="str">
        <f aca="false">B12&amp;C12</f>
        <v>InstructionsA12</v>
      </c>
      <c r="B12" s="294" t="s">
        <v>1746</v>
      </c>
      <c r="C12" s="294" t="s">
        <v>1856</v>
      </c>
      <c r="D12" s="294" t="s">
        <v>1857</v>
      </c>
      <c r="E12" s="305" t="s">
        <v>1858</v>
      </c>
      <c r="F12" s="294" t="s">
        <v>1859</v>
      </c>
      <c r="G12" s="294" t="s">
        <v>1860</v>
      </c>
      <c r="H12" s="294" t="s">
        <v>1861</v>
      </c>
      <c r="I12" s="294" t="s">
        <v>1862</v>
      </c>
      <c r="J12" s="294" t="s">
        <v>1863</v>
      </c>
      <c r="K12" s="306" t="s">
        <v>1864</v>
      </c>
      <c r="L12" s="299" t="s">
        <v>1865</v>
      </c>
      <c r="M12" s="294" t="s">
        <v>1866</v>
      </c>
    </row>
    <row r="13" customFormat="false" ht="45" hidden="false" customHeight="false" outlineLevel="0" collapsed="false">
      <c r="A13" s="294" t="str">
        <f aca="false">B13&amp;C13</f>
        <v>InstructionsA13</v>
      </c>
      <c r="B13" s="294" t="s">
        <v>1746</v>
      </c>
      <c r="C13" s="294" t="s">
        <v>1867</v>
      </c>
      <c r="D13" s="294" t="s">
        <v>1868</v>
      </c>
      <c r="E13" s="305" t="s">
        <v>1869</v>
      </c>
      <c r="F13" s="294" t="s">
        <v>1870</v>
      </c>
      <c r="G13" s="294" t="s">
        <v>1871</v>
      </c>
      <c r="H13" s="294" t="s">
        <v>1872</v>
      </c>
      <c r="I13" s="294" t="s">
        <v>1873</v>
      </c>
      <c r="J13" s="294" t="s">
        <v>1874</v>
      </c>
      <c r="K13" s="306" t="s">
        <v>1875</v>
      </c>
      <c r="L13" s="299" t="s">
        <v>1876</v>
      </c>
      <c r="M13" s="294" t="s">
        <v>1877</v>
      </c>
    </row>
    <row r="14" customFormat="false" ht="85.5" hidden="false" customHeight="false" outlineLevel="0" collapsed="false">
      <c r="A14" s="294" t="str">
        <f aca="false">B14&amp;C14</f>
        <v>InstructionsA14</v>
      </c>
      <c r="B14" s="294" t="s">
        <v>1746</v>
      </c>
      <c r="C14" s="294" t="s">
        <v>1878</v>
      </c>
      <c r="D14" s="294" t="s">
        <v>1879</v>
      </c>
      <c r="E14" s="305" t="s">
        <v>1880</v>
      </c>
      <c r="F14" s="294" t="s">
        <v>1881</v>
      </c>
      <c r="G14" s="294" t="s">
        <v>1882</v>
      </c>
      <c r="H14" s="294" t="s">
        <v>1883</v>
      </c>
      <c r="I14" s="294" t="s">
        <v>1884</v>
      </c>
      <c r="J14" s="294" t="s">
        <v>1885</v>
      </c>
      <c r="K14" s="306" t="s">
        <v>1886</v>
      </c>
      <c r="L14" s="299" t="s">
        <v>1887</v>
      </c>
      <c r="M14" s="294" t="s">
        <v>1888</v>
      </c>
    </row>
    <row r="15" customFormat="false" ht="30" hidden="false" customHeight="false" outlineLevel="0" collapsed="false">
      <c r="A15" s="294" t="str">
        <f aca="false">B15&amp;C15</f>
        <v>InstructionsA15</v>
      </c>
      <c r="B15" s="294" t="s">
        <v>1746</v>
      </c>
      <c r="C15" s="294" t="s">
        <v>1889</v>
      </c>
      <c r="D15" s="294" t="s">
        <v>1890</v>
      </c>
      <c r="E15" s="305" t="s">
        <v>1891</v>
      </c>
      <c r="F15" s="294" t="s">
        <v>1892</v>
      </c>
      <c r="G15" s="294" t="s">
        <v>1893</v>
      </c>
      <c r="H15" s="294" t="s">
        <v>1894</v>
      </c>
      <c r="I15" s="294" t="s">
        <v>1895</v>
      </c>
      <c r="J15" s="294" t="s">
        <v>1896</v>
      </c>
      <c r="K15" s="306" t="s">
        <v>1897</v>
      </c>
      <c r="L15" s="299" t="s">
        <v>1898</v>
      </c>
      <c r="M15" s="294" t="s">
        <v>1899</v>
      </c>
    </row>
    <row r="16" customFormat="false" ht="99.75" hidden="false" customHeight="false" outlineLevel="0" collapsed="false">
      <c r="A16" s="294" t="str">
        <f aca="false">B16&amp;C16</f>
        <v>InstructionsA16</v>
      </c>
      <c r="B16" s="294" t="s">
        <v>1746</v>
      </c>
      <c r="C16" s="294" t="s">
        <v>1900</v>
      </c>
      <c r="D16" s="294" t="s">
        <v>1901</v>
      </c>
      <c r="E16" s="305" t="s">
        <v>1902</v>
      </c>
      <c r="F16" s="294" t="s">
        <v>1903</v>
      </c>
      <c r="G16" s="294" t="s">
        <v>1904</v>
      </c>
      <c r="H16" s="294" t="s">
        <v>1905</v>
      </c>
      <c r="I16" s="294" t="s">
        <v>1906</v>
      </c>
      <c r="J16" s="294" t="s">
        <v>1907</v>
      </c>
      <c r="K16" s="300" t="s">
        <v>1908</v>
      </c>
      <c r="L16" s="299" t="s">
        <v>1909</v>
      </c>
      <c r="M16" s="294" t="s">
        <v>1910</v>
      </c>
    </row>
    <row r="17" customFormat="false" ht="28.5" hidden="false" customHeight="false" outlineLevel="0" collapsed="false">
      <c r="A17" s="294" t="str">
        <f aca="false">B17&amp;C17</f>
        <v>InstructionsA17</v>
      </c>
      <c r="B17" s="294" t="s">
        <v>1746</v>
      </c>
      <c r="C17" s="294" t="s">
        <v>1911</v>
      </c>
      <c r="D17" s="294" t="s">
        <v>1912</v>
      </c>
      <c r="E17" s="305" t="s">
        <v>1913</v>
      </c>
      <c r="F17" s="294" t="s">
        <v>1914</v>
      </c>
      <c r="G17" s="294" t="s">
        <v>1915</v>
      </c>
      <c r="H17" s="294" t="s">
        <v>1916</v>
      </c>
      <c r="I17" s="294" t="s">
        <v>1917</v>
      </c>
      <c r="J17" s="294" t="s">
        <v>1918</v>
      </c>
      <c r="K17" s="300" t="s">
        <v>1919</v>
      </c>
      <c r="L17" s="299" t="s">
        <v>1920</v>
      </c>
      <c r="M17" s="294" t="s">
        <v>1921</v>
      </c>
    </row>
    <row r="18" customFormat="false" ht="85.5" hidden="false" customHeight="false" outlineLevel="0" collapsed="false">
      <c r="A18" s="294" t="str">
        <f aca="false">B18&amp;C18</f>
        <v>InstructionsA18</v>
      </c>
      <c r="B18" s="294" t="s">
        <v>1746</v>
      </c>
      <c r="C18" s="294" t="s">
        <v>1922</v>
      </c>
      <c r="D18" s="294" t="s">
        <v>1923</v>
      </c>
      <c r="E18" s="305" t="s">
        <v>1924</v>
      </c>
      <c r="F18" s="294" t="s">
        <v>1925</v>
      </c>
      <c r="G18" s="294" t="s">
        <v>1926</v>
      </c>
      <c r="H18" s="294" t="s">
        <v>1927</v>
      </c>
      <c r="I18" s="294" t="s">
        <v>1928</v>
      </c>
      <c r="J18" s="294" t="s">
        <v>1929</v>
      </c>
      <c r="K18" s="300" t="s">
        <v>1930</v>
      </c>
      <c r="L18" s="299" t="s">
        <v>1931</v>
      </c>
      <c r="M18" s="294" t="s">
        <v>1932</v>
      </c>
    </row>
    <row r="19" customFormat="false" ht="75.75" hidden="false" customHeight="true" outlineLevel="0" collapsed="false">
      <c r="A19" s="294" t="str">
        <f aca="false">B19&amp;C19</f>
        <v>InstructionsA19</v>
      </c>
      <c r="B19" s="294" t="s">
        <v>1746</v>
      </c>
      <c r="C19" s="294" t="s">
        <v>1933</v>
      </c>
      <c r="D19" s="294" t="s">
        <v>1934</v>
      </c>
      <c r="E19" s="294" t="s">
        <v>1935</v>
      </c>
      <c r="F19" s="294" t="s">
        <v>1936</v>
      </c>
      <c r="G19" s="294" t="s">
        <v>1783</v>
      </c>
      <c r="H19" s="294" t="s">
        <v>1937</v>
      </c>
      <c r="I19" s="294" t="s">
        <v>1785</v>
      </c>
      <c r="J19" s="294" t="s">
        <v>1938</v>
      </c>
      <c r="K19" s="294" t="s">
        <v>1939</v>
      </c>
      <c r="L19" s="294" t="s">
        <v>1940</v>
      </c>
      <c r="M19" s="294" t="s">
        <v>1941</v>
      </c>
    </row>
    <row r="20" customFormat="false" ht="42.75" hidden="false" customHeight="false" outlineLevel="0" collapsed="false">
      <c r="A20" s="294" t="str">
        <f aca="false">B20&amp;C20</f>
        <v>InstructionsA20</v>
      </c>
      <c r="B20" s="294" t="s">
        <v>1746</v>
      </c>
      <c r="C20" s="294" t="s">
        <v>1942</v>
      </c>
      <c r="D20" s="294" t="s">
        <v>1943</v>
      </c>
      <c r="E20" s="305" t="s">
        <v>1944</v>
      </c>
      <c r="F20" s="294" t="s">
        <v>1945</v>
      </c>
      <c r="G20" s="294" t="s">
        <v>1946</v>
      </c>
      <c r="H20" s="294" t="s">
        <v>1947</v>
      </c>
      <c r="I20" s="294" t="s">
        <v>1948</v>
      </c>
      <c r="J20" s="294" t="s">
        <v>1949</v>
      </c>
      <c r="K20" s="300" t="s">
        <v>1950</v>
      </c>
      <c r="L20" s="299" t="s">
        <v>1951</v>
      </c>
      <c r="M20" s="294" t="s">
        <v>1952</v>
      </c>
    </row>
    <row r="21" customFormat="false" ht="42.75" hidden="false" customHeight="false" outlineLevel="0" collapsed="false">
      <c r="A21" s="294" t="str">
        <f aca="false">B21&amp;C21</f>
        <v>InstructionsA21</v>
      </c>
      <c r="B21" s="294" t="s">
        <v>1746</v>
      </c>
      <c r="C21" s="294" t="s">
        <v>1953</v>
      </c>
      <c r="D21" s="294" t="s">
        <v>1954</v>
      </c>
      <c r="E21" s="305" t="s">
        <v>1955</v>
      </c>
      <c r="F21" s="294" t="s">
        <v>1956</v>
      </c>
      <c r="G21" s="294" t="s">
        <v>1957</v>
      </c>
      <c r="H21" s="294" t="s">
        <v>1958</v>
      </c>
      <c r="I21" s="294" t="s">
        <v>1959</v>
      </c>
      <c r="J21" s="294" t="s">
        <v>1960</v>
      </c>
      <c r="K21" s="300" t="s">
        <v>1961</v>
      </c>
      <c r="L21" s="299" t="s">
        <v>1962</v>
      </c>
      <c r="M21" s="294" t="s">
        <v>1963</v>
      </c>
    </row>
    <row r="22" customFormat="false" ht="54.75" hidden="false" customHeight="true" outlineLevel="0" collapsed="false">
      <c r="A22" s="294" t="str">
        <f aca="false">B22&amp;C22</f>
        <v>InstructionsA23</v>
      </c>
      <c r="B22" s="294" t="s">
        <v>1746</v>
      </c>
      <c r="C22" s="294" t="s">
        <v>1964</v>
      </c>
      <c r="D22" s="294" t="s">
        <v>1965</v>
      </c>
      <c r="E22" s="298" t="s">
        <v>1966</v>
      </c>
      <c r="F22" s="294" t="s">
        <v>1967</v>
      </c>
      <c r="G22" s="298" t="s">
        <v>1968</v>
      </c>
      <c r="H22" s="294" t="s">
        <v>1937</v>
      </c>
      <c r="I22" s="294" t="s">
        <v>1969</v>
      </c>
      <c r="J22" s="294" t="s">
        <v>1970</v>
      </c>
      <c r="K22" s="294" t="s">
        <v>1971</v>
      </c>
      <c r="L22" s="294" t="s">
        <v>1972</v>
      </c>
      <c r="M22" s="294" t="s">
        <v>1973</v>
      </c>
    </row>
    <row r="23" customFormat="false" ht="153" hidden="false" customHeight="false" outlineLevel="0" collapsed="false">
      <c r="A23" s="294" t="str">
        <f aca="false">B23&amp;C23</f>
        <v>InstructionsA24</v>
      </c>
      <c r="B23" s="294" t="s">
        <v>1746</v>
      </c>
      <c r="C23" s="294" t="s">
        <v>1974</v>
      </c>
      <c r="D23" s="142" t="s">
        <v>1975</v>
      </c>
      <c r="E23" s="307" t="s">
        <v>1976</v>
      </c>
      <c r="F23" s="307" t="s">
        <v>1977</v>
      </c>
      <c r="G23" s="307" t="s">
        <v>1978</v>
      </c>
      <c r="H23" s="142" t="s">
        <v>1979</v>
      </c>
      <c r="I23" s="142" t="s">
        <v>1980</v>
      </c>
      <c r="J23" s="142" t="s">
        <v>1981</v>
      </c>
      <c r="K23" s="142" t="s">
        <v>1982</v>
      </c>
      <c r="L23" s="142" t="s">
        <v>1983</v>
      </c>
      <c r="M23" s="142" t="s">
        <v>1984</v>
      </c>
    </row>
    <row r="24" customFormat="false" ht="114.75" hidden="false" customHeight="false" outlineLevel="0" collapsed="false">
      <c r="A24" s="294" t="str">
        <f aca="false">B24&amp;C24</f>
        <v>InstructionsA25</v>
      </c>
      <c r="B24" s="294" t="s">
        <v>1746</v>
      </c>
      <c r="C24" s="294" t="s">
        <v>1985</v>
      </c>
      <c r="D24" s="142" t="s">
        <v>1986</v>
      </c>
      <c r="E24" s="307" t="s">
        <v>1987</v>
      </c>
      <c r="F24" s="142" t="s">
        <v>1988</v>
      </c>
      <c r="G24" s="307" t="s">
        <v>1989</v>
      </c>
      <c r="H24" s="142" t="s">
        <v>1990</v>
      </c>
      <c r="I24" s="142" t="s">
        <v>1991</v>
      </c>
      <c r="J24" s="142" t="s">
        <v>1992</v>
      </c>
      <c r="K24" s="142" t="s">
        <v>1993</v>
      </c>
      <c r="L24" s="142" t="s">
        <v>1994</v>
      </c>
      <c r="M24" s="142" t="s">
        <v>1995</v>
      </c>
    </row>
    <row r="25" customFormat="false" ht="409.5" hidden="false" customHeight="false" outlineLevel="0" collapsed="false">
      <c r="A25" s="294" t="str">
        <f aca="false">B25&amp;C25</f>
        <v>InstructionsA26</v>
      </c>
      <c r="B25" s="294" t="s">
        <v>1746</v>
      </c>
      <c r="C25" s="294" t="s">
        <v>1996</v>
      </c>
      <c r="D25" s="142" t="s">
        <v>1997</v>
      </c>
      <c r="E25" s="308" t="s">
        <v>1998</v>
      </c>
      <c r="F25" s="142" t="s">
        <v>1999</v>
      </c>
      <c r="G25" s="309" t="s">
        <v>2000</v>
      </c>
      <c r="H25" s="310" t="s">
        <v>2001</v>
      </c>
      <c r="I25" s="310" t="s">
        <v>2002</v>
      </c>
      <c r="J25" s="309" t="s">
        <v>2003</v>
      </c>
      <c r="K25" s="311" t="s">
        <v>2004</v>
      </c>
      <c r="L25" s="309" t="s">
        <v>2005</v>
      </c>
      <c r="M25" s="309" t="s">
        <v>2006</v>
      </c>
    </row>
    <row r="26" customFormat="false" ht="57" hidden="false" customHeight="false" outlineLevel="0" collapsed="false">
      <c r="A26" s="294" t="str">
        <f aca="false">B26&amp;C26</f>
        <v>InstructionsA27</v>
      </c>
      <c r="B26" s="294" t="s">
        <v>1746</v>
      </c>
      <c r="C26" s="294" t="s">
        <v>2007</v>
      </c>
      <c r="D26" s="294" t="s">
        <v>2008</v>
      </c>
      <c r="E26" s="301" t="s">
        <v>2009</v>
      </c>
      <c r="F26" s="298" t="s">
        <v>2010</v>
      </c>
      <c r="G26" s="298" t="s">
        <v>2011</v>
      </c>
      <c r="H26" s="294" t="s">
        <v>2012</v>
      </c>
      <c r="I26" s="294" t="s">
        <v>2013</v>
      </c>
      <c r="J26" s="294" t="s">
        <v>2014</v>
      </c>
      <c r="K26" s="300" t="s">
        <v>2015</v>
      </c>
      <c r="L26" s="299" t="s">
        <v>2016</v>
      </c>
      <c r="M26" s="294" t="s">
        <v>2017</v>
      </c>
    </row>
    <row r="27" customFormat="false" ht="409.5" hidden="false" customHeight="false" outlineLevel="0" collapsed="false">
      <c r="A27" s="294" t="str">
        <f aca="false">B27&amp;C27</f>
        <v>InstructionsA28</v>
      </c>
      <c r="B27" s="294" t="s">
        <v>1746</v>
      </c>
      <c r="C27" s="294" t="s">
        <v>2018</v>
      </c>
      <c r="D27" s="142" t="s">
        <v>2019</v>
      </c>
      <c r="E27" s="308" t="s">
        <v>2020</v>
      </c>
      <c r="F27" s="312" t="s">
        <v>2021</v>
      </c>
      <c r="G27" s="310" t="s">
        <v>2022</v>
      </c>
      <c r="H27" s="310" t="s">
        <v>2023</v>
      </c>
      <c r="I27" s="310" t="s">
        <v>2024</v>
      </c>
      <c r="J27" s="309" t="s">
        <v>2025</v>
      </c>
      <c r="K27" s="311" t="s">
        <v>2026</v>
      </c>
      <c r="L27" s="309" t="s">
        <v>2027</v>
      </c>
      <c r="M27" s="309" t="s">
        <v>2028</v>
      </c>
    </row>
    <row r="28" customFormat="false" ht="348" hidden="false" customHeight="true" outlineLevel="0" collapsed="false">
      <c r="A28" s="294" t="str">
        <f aca="false">B28&amp;C28</f>
        <v>InstructionsA29</v>
      </c>
      <c r="B28" s="294" t="s">
        <v>1746</v>
      </c>
      <c r="C28" s="294" t="s">
        <v>2029</v>
      </c>
      <c r="D28" s="142" t="s">
        <v>2030</v>
      </c>
      <c r="E28" s="142" t="s">
        <v>2031</v>
      </c>
      <c r="F28" s="142" t="s">
        <v>2032</v>
      </c>
      <c r="G28" s="142" t="s">
        <v>2033</v>
      </c>
      <c r="H28" s="142" t="s">
        <v>2034</v>
      </c>
      <c r="I28" s="142" t="s">
        <v>2035</v>
      </c>
      <c r="J28" s="142" t="s">
        <v>2036</v>
      </c>
      <c r="K28" s="142" t="s">
        <v>2037</v>
      </c>
      <c r="L28" s="142" t="s">
        <v>2038</v>
      </c>
      <c r="M28" s="142" t="s">
        <v>2039</v>
      </c>
    </row>
    <row r="29" customFormat="false" ht="234" hidden="false" customHeight="true" outlineLevel="0" collapsed="false">
      <c r="A29" s="294" t="str">
        <f aca="false">B29&amp;C29</f>
        <v>InstructionsA30</v>
      </c>
      <c r="B29" s="294" t="s">
        <v>1746</v>
      </c>
      <c r="C29" s="294" t="s">
        <v>2040</v>
      </c>
      <c r="D29" s="142" t="s">
        <v>2041</v>
      </c>
      <c r="E29" s="142" t="s">
        <v>2042</v>
      </c>
      <c r="F29" s="142" t="s">
        <v>2043</v>
      </c>
      <c r="G29" s="142" t="s">
        <v>2044</v>
      </c>
      <c r="H29" s="142" t="s">
        <v>2045</v>
      </c>
      <c r="I29" s="142" t="s">
        <v>2046</v>
      </c>
      <c r="J29" s="142" t="s">
        <v>2047</v>
      </c>
      <c r="K29" s="142" t="s">
        <v>2048</v>
      </c>
      <c r="L29" s="142" t="s">
        <v>2049</v>
      </c>
      <c r="M29" s="142" t="s">
        <v>2050</v>
      </c>
    </row>
    <row r="30" customFormat="false" ht="216.75" hidden="false" customHeight="false" outlineLevel="0" collapsed="false">
      <c r="A30" s="294" t="str">
        <f aca="false">B30&amp;C30</f>
        <v>InstructionsA31</v>
      </c>
      <c r="B30" s="294" t="s">
        <v>1746</v>
      </c>
      <c r="C30" s="294" t="s">
        <v>2051</v>
      </c>
      <c r="D30" s="142" t="s">
        <v>2052</v>
      </c>
      <c r="E30" s="303" t="s">
        <v>2053</v>
      </c>
      <c r="F30" s="142" t="s">
        <v>2054</v>
      </c>
      <c r="G30" s="142" t="s">
        <v>2055</v>
      </c>
      <c r="H30" s="142" t="s">
        <v>2056</v>
      </c>
      <c r="I30" s="142" t="s">
        <v>2057</v>
      </c>
      <c r="J30" s="142" t="s">
        <v>2058</v>
      </c>
      <c r="K30" s="142" t="s">
        <v>2059</v>
      </c>
      <c r="L30" s="313" t="s">
        <v>2060</v>
      </c>
      <c r="M30" s="142" t="s">
        <v>2061</v>
      </c>
    </row>
    <row r="31" customFormat="false" ht="297" hidden="false" customHeight="false" outlineLevel="0" collapsed="false">
      <c r="A31" s="294" t="str">
        <f aca="false">B31&amp;C31</f>
        <v>InstructionsA32</v>
      </c>
      <c r="B31" s="294" t="s">
        <v>1746</v>
      </c>
      <c r="C31" s="294" t="s">
        <v>2062</v>
      </c>
      <c r="D31" s="142" t="s">
        <v>2063</v>
      </c>
      <c r="E31" s="308" t="s">
        <v>2064</v>
      </c>
      <c r="F31" s="314" t="s">
        <v>2065</v>
      </c>
      <c r="G31" s="315" t="s">
        <v>2066</v>
      </c>
      <c r="H31" s="310" t="s">
        <v>2067</v>
      </c>
      <c r="I31" s="309" t="s">
        <v>2068</v>
      </c>
      <c r="J31" s="309" t="s">
        <v>2069</v>
      </c>
      <c r="K31" s="311" t="s">
        <v>2070</v>
      </c>
      <c r="L31" s="309" t="s">
        <v>2071</v>
      </c>
      <c r="M31" s="309" t="s">
        <v>2072</v>
      </c>
    </row>
    <row r="32" customFormat="false" ht="135" hidden="false" customHeight="false" outlineLevel="0" collapsed="false">
      <c r="A32" s="294" t="str">
        <f aca="false">B32&amp;C32</f>
        <v>InstructionsA33</v>
      </c>
      <c r="B32" s="294" t="s">
        <v>1746</v>
      </c>
      <c r="C32" s="294" t="s">
        <v>2073</v>
      </c>
      <c r="D32" s="142" t="s">
        <v>2074</v>
      </c>
      <c r="E32" s="316" t="s">
        <v>2075</v>
      </c>
      <c r="F32" s="314" t="s">
        <v>2076</v>
      </c>
      <c r="G32" s="315" t="s">
        <v>2077</v>
      </c>
      <c r="H32" s="310" t="s">
        <v>2078</v>
      </c>
      <c r="I32" s="309" t="s">
        <v>2079</v>
      </c>
      <c r="J32" s="309" t="s">
        <v>2080</v>
      </c>
      <c r="K32" s="311" t="s">
        <v>2081</v>
      </c>
      <c r="L32" s="309" t="s">
        <v>2082</v>
      </c>
      <c r="M32" s="309" t="s">
        <v>2083</v>
      </c>
    </row>
    <row r="33" customFormat="false" ht="165" hidden="false" customHeight="false" outlineLevel="0" collapsed="false">
      <c r="A33" s="294" t="str">
        <f aca="false">B33&amp;C33</f>
        <v>InstructionsA34</v>
      </c>
      <c r="B33" s="294" t="s">
        <v>1746</v>
      </c>
      <c r="C33" s="294" t="s">
        <v>2084</v>
      </c>
      <c r="D33" s="142" t="s">
        <v>2085</v>
      </c>
      <c r="E33" s="308" t="s">
        <v>2086</v>
      </c>
      <c r="F33" s="314" t="s">
        <v>2087</v>
      </c>
      <c r="G33" s="315" t="s">
        <v>2088</v>
      </c>
      <c r="H33" s="310" t="s">
        <v>2089</v>
      </c>
      <c r="I33" s="309" t="s">
        <v>2090</v>
      </c>
      <c r="J33" s="309" t="s">
        <v>2091</v>
      </c>
      <c r="K33" s="311" t="s">
        <v>2092</v>
      </c>
      <c r="L33" s="309" t="s">
        <v>2093</v>
      </c>
      <c r="M33" s="309" t="s">
        <v>2094</v>
      </c>
    </row>
    <row r="34" customFormat="false" ht="42.75" hidden="false" customHeight="false" outlineLevel="0" collapsed="false">
      <c r="A34" s="294" t="str">
        <f aca="false">B34&amp;C34</f>
        <v>InstructionsA35</v>
      </c>
      <c r="B34" s="294" t="s">
        <v>1746</v>
      </c>
      <c r="C34" s="294" t="s">
        <v>2095</v>
      </c>
      <c r="D34" s="294" t="s">
        <v>2096</v>
      </c>
      <c r="E34" s="297" t="s">
        <v>2097</v>
      </c>
      <c r="F34" s="298" t="s">
        <v>2098</v>
      </c>
      <c r="G34" s="298" t="s">
        <v>2099</v>
      </c>
      <c r="H34" s="294" t="s">
        <v>2100</v>
      </c>
      <c r="I34" s="294" t="s">
        <v>2101</v>
      </c>
      <c r="J34" s="294" t="s">
        <v>2102</v>
      </c>
      <c r="K34" s="317" t="s">
        <v>2103</v>
      </c>
      <c r="L34" s="299" t="s">
        <v>2104</v>
      </c>
      <c r="M34" s="294" t="s">
        <v>2105</v>
      </c>
    </row>
    <row r="35" customFormat="false" ht="75" hidden="false" customHeight="false" outlineLevel="0" collapsed="false">
      <c r="A35" s="294" t="str">
        <f aca="false">B35&amp;C35</f>
        <v>InstructionsA37</v>
      </c>
      <c r="B35" s="294" t="s">
        <v>1746</v>
      </c>
      <c r="C35" s="294" t="s">
        <v>2106</v>
      </c>
      <c r="D35" s="294" t="s">
        <v>2107</v>
      </c>
      <c r="E35" s="318" t="s">
        <v>2108</v>
      </c>
      <c r="F35" s="319" t="s">
        <v>2109</v>
      </c>
      <c r="G35" s="320" t="s">
        <v>2110</v>
      </c>
      <c r="H35" s="309" t="s">
        <v>2111</v>
      </c>
      <c r="I35" s="309" t="s">
        <v>2112</v>
      </c>
      <c r="J35" s="309" t="s">
        <v>2113</v>
      </c>
      <c r="K35" s="311" t="s">
        <v>2114</v>
      </c>
      <c r="L35" s="309" t="s">
        <v>2115</v>
      </c>
      <c r="M35" s="309" t="s">
        <v>2116</v>
      </c>
    </row>
    <row r="36" customFormat="false" ht="33.75" hidden="false" customHeight="true" outlineLevel="0" collapsed="false">
      <c r="A36" s="294" t="str">
        <f aca="false">B36&amp;C36</f>
        <v>InstructionsA38</v>
      </c>
      <c r="B36" s="294" t="s">
        <v>1746</v>
      </c>
      <c r="C36" s="294" t="s">
        <v>2117</v>
      </c>
      <c r="D36" s="294" t="s">
        <v>2118</v>
      </c>
      <c r="E36" s="297" t="s">
        <v>2119</v>
      </c>
      <c r="F36" s="298" t="s">
        <v>2120</v>
      </c>
      <c r="G36" s="298" t="s">
        <v>2121</v>
      </c>
      <c r="H36" s="294" t="s">
        <v>2122</v>
      </c>
      <c r="I36" s="294" t="s">
        <v>2123</v>
      </c>
      <c r="J36" s="294" t="s">
        <v>2124</v>
      </c>
      <c r="K36" s="300" t="s">
        <v>2125</v>
      </c>
      <c r="L36" s="299" t="s">
        <v>2126</v>
      </c>
      <c r="M36" s="294" t="s">
        <v>2127</v>
      </c>
    </row>
    <row r="37" customFormat="false" ht="114" hidden="false" customHeight="false" outlineLevel="0" collapsed="false">
      <c r="A37" s="294" t="str">
        <f aca="false">B37&amp;C37</f>
        <v>InstructionsA39</v>
      </c>
      <c r="B37" s="294" t="s">
        <v>1746</v>
      </c>
      <c r="C37" s="294" t="s">
        <v>2128</v>
      </c>
      <c r="D37" s="294" t="s">
        <v>2129</v>
      </c>
      <c r="E37" s="294" t="s">
        <v>2130</v>
      </c>
      <c r="F37" s="294" t="s">
        <v>2131</v>
      </c>
      <c r="G37" s="294" t="s">
        <v>2132</v>
      </c>
      <c r="H37" s="294" t="s">
        <v>2133</v>
      </c>
      <c r="I37" s="294" t="s">
        <v>2134</v>
      </c>
      <c r="J37" s="294" t="s">
        <v>2135</v>
      </c>
      <c r="K37" s="294" t="s">
        <v>2136</v>
      </c>
      <c r="L37" s="294" t="s">
        <v>2137</v>
      </c>
      <c r="M37" s="294" t="s">
        <v>2138</v>
      </c>
    </row>
    <row r="38" customFormat="false" ht="128.25" hidden="false" customHeight="false" outlineLevel="0" collapsed="false">
      <c r="A38" s="294" t="str">
        <f aca="false">B38&amp;C38</f>
        <v>InstructionsA40</v>
      </c>
      <c r="B38" s="294" t="s">
        <v>1746</v>
      </c>
      <c r="C38" s="294" t="s">
        <v>2139</v>
      </c>
      <c r="D38" s="294" t="s">
        <v>2140</v>
      </c>
      <c r="E38" s="294" t="s">
        <v>2141</v>
      </c>
      <c r="F38" s="294" t="s">
        <v>2142</v>
      </c>
      <c r="G38" s="294" t="s">
        <v>2143</v>
      </c>
      <c r="H38" s="294" t="s">
        <v>2144</v>
      </c>
      <c r="I38" s="294" t="s">
        <v>2134</v>
      </c>
      <c r="J38" s="294" t="s">
        <v>2145</v>
      </c>
      <c r="K38" s="294" t="s">
        <v>2146</v>
      </c>
      <c r="L38" s="294" t="s">
        <v>2147</v>
      </c>
      <c r="M38" s="294" t="s">
        <v>2138</v>
      </c>
    </row>
    <row r="39" customFormat="false" ht="120" hidden="false" customHeight="false" outlineLevel="0" collapsed="false">
      <c r="A39" s="294" t="str">
        <f aca="false">B39&amp;C39</f>
        <v>InstructionsA41</v>
      </c>
      <c r="B39" s="294" t="s">
        <v>1746</v>
      </c>
      <c r="C39" s="294" t="s">
        <v>2148</v>
      </c>
      <c r="D39" s="142" t="s">
        <v>2149</v>
      </c>
      <c r="E39" s="316" t="s">
        <v>2150</v>
      </c>
      <c r="F39" s="312" t="s">
        <v>2151</v>
      </c>
      <c r="G39" s="309" t="s">
        <v>2152</v>
      </c>
      <c r="H39" s="309" t="s">
        <v>2153</v>
      </c>
      <c r="I39" s="309" t="s">
        <v>2154</v>
      </c>
      <c r="J39" s="309" t="s">
        <v>2155</v>
      </c>
      <c r="K39" s="311" t="s">
        <v>2156</v>
      </c>
      <c r="L39" s="309" t="s">
        <v>2157</v>
      </c>
      <c r="M39" s="309" t="s">
        <v>2158</v>
      </c>
    </row>
    <row r="40" customFormat="false" ht="399" hidden="false" customHeight="false" outlineLevel="0" collapsed="false">
      <c r="A40" s="294" t="str">
        <f aca="false">B40&amp;C40</f>
        <v>InstructionsA42</v>
      </c>
      <c r="B40" s="294" t="s">
        <v>1746</v>
      </c>
      <c r="C40" s="294" t="s">
        <v>2159</v>
      </c>
      <c r="D40" s="294" t="s">
        <v>2160</v>
      </c>
      <c r="E40" s="294" t="s">
        <v>2161</v>
      </c>
      <c r="F40" s="294" t="s">
        <v>2162</v>
      </c>
      <c r="G40" s="294" t="s">
        <v>2163</v>
      </c>
      <c r="H40" s="294" t="s">
        <v>2164</v>
      </c>
      <c r="I40" s="294" t="s">
        <v>2165</v>
      </c>
      <c r="J40" s="294" t="s">
        <v>2166</v>
      </c>
      <c r="K40" s="294" t="s">
        <v>2167</v>
      </c>
      <c r="L40" s="294" t="s">
        <v>2168</v>
      </c>
      <c r="M40" s="294" t="s">
        <v>2169</v>
      </c>
    </row>
    <row r="41" customFormat="false" ht="264" hidden="false" customHeight="false" outlineLevel="0" collapsed="false">
      <c r="A41" s="294" t="str">
        <f aca="false">B41&amp;C41</f>
        <v>InstructionsA43</v>
      </c>
      <c r="B41" s="294" t="s">
        <v>1746</v>
      </c>
      <c r="C41" s="294" t="s">
        <v>2170</v>
      </c>
      <c r="D41" s="142" t="s">
        <v>2171</v>
      </c>
      <c r="E41" s="308" t="s">
        <v>2172</v>
      </c>
      <c r="F41" s="312" t="s">
        <v>2173</v>
      </c>
      <c r="G41" s="309" t="s">
        <v>2174</v>
      </c>
      <c r="H41" s="310" t="s">
        <v>2175</v>
      </c>
      <c r="I41" s="309" t="s">
        <v>2176</v>
      </c>
      <c r="J41" s="309" t="s">
        <v>2177</v>
      </c>
      <c r="K41" s="311" t="s">
        <v>2178</v>
      </c>
      <c r="L41" s="309" t="s">
        <v>2179</v>
      </c>
      <c r="M41" s="309" t="s">
        <v>2180</v>
      </c>
    </row>
    <row r="42" customFormat="false" ht="214.5" hidden="false" customHeight="false" outlineLevel="0" collapsed="false">
      <c r="A42" s="294" t="str">
        <f aca="false">B42&amp;C42</f>
        <v>InstructionsA44</v>
      </c>
      <c r="B42" s="294" t="s">
        <v>1746</v>
      </c>
      <c r="C42" s="294" t="s">
        <v>2181</v>
      </c>
      <c r="D42" s="294" t="s">
        <v>2182</v>
      </c>
      <c r="E42" s="308" t="s">
        <v>2183</v>
      </c>
      <c r="F42" s="312" t="s">
        <v>2184</v>
      </c>
      <c r="G42" s="309" t="s">
        <v>2185</v>
      </c>
      <c r="H42" s="310" t="s">
        <v>2186</v>
      </c>
      <c r="I42" s="309" t="s">
        <v>2187</v>
      </c>
      <c r="J42" s="309" t="s">
        <v>2188</v>
      </c>
      <c r="K42" s="311" t="s">
        <v>2189</v>
      </c>
      <c r="L42" s="309" t="s">
        <v>2190</v>
      </c>
      <c r="M42" s="309" t="s">
        <v>2191</v>
      </c>
    </row>
    <row r="43" customFormat="false" ht="105" hidden="false" customHeight="false" outlineLevel="0" collapsed="false">
      <c r="A43" s="294" t="str">
        <f aca="false">B43&amp;C43</f>
        <v>InstructionsA45</v>
      </c>
      <c r="B43" s="294" t="s">
        <v>1746</v>
      </c>
      <c r="C43" s="294" t="s">
        <v>2192</v>
      </c>
      <c r="D43" s="294" t="s">
        <v>2193</v>
      </c>
      <c r="E43" s="308" t="s">
        <v>2194</v>
      </c>
      <c r="F43" s="312" t="s">
        <v>2195</v>
      </c>
      <c r="G43" s="309" t="s">
        <v>2196</v>
      </c>
      <c r="H43" s="309" t="s">
        <v>2197</v>
      </c>
      <c r="I43" s="309" t="s">
        <v>2198</v>
      </c>
      <c r="J43" s="309" t="s">
        <v>2199</v>
      </c>
      <c r="K43" s="311" t="s">
        <v>2200</v>
      </c>
      <c r="L43" s="309" t="s">
        <v>2201</v>
      </c>
      <c r="M43" s="309" t="s">
        <v>2202</v>
      </c>
    </row>
    <row r="44" customFormat="false" ht="139.5" hidden="false" customHeight="true" outlineLevel="0" collapsed="false">
      <c r="A44" s="294" t="str">
        <f aca="false">B44&amp;C44</f>
        <v>InstructionsA46</v>
      </c>
      <c r="B44" s="294" t="s">
        <v>1746</v>
      </c>
      <c r="C44" s="294" t="s">
        <v>2203</v>
      </c>
      <c r="D44" s="294" t="s">
        <v>2204</v>
      </c>
      <c r="E44" s="294" t="s">
        <v>2205</v>
      </c>
      <c r="F44" s="294" t="s">
        <v>2206</v>
      </c>
      <c r="G44" s="294" t="s">
        <v>2207</v>
      </c>
      <c r="H44" s="294" t="s">
        <v>2208</v>
      </c>
      <c r="I44" s="294" t="s">
        <v>2209</v>
      </c>
      <c r="J44" s="294" t="s">
        <v>2210</v>
      </c>
      <c r="K44" s="294" t="s">
        <v>2211</v>
      </c>
      <c r="L44" s="294" t="s">
        <v>2212</v>
      </c>
      <c r="M44" s="294" t="s">
        <v>2213</v>
      </c>
    </row>
    <row r="45" customFormat="false" ht="42.75" hidden="false" customHeight="false" outlineLevel="0" collapsed="false">
      <c r="A45" s="294" t="str">
        <f aca="false">B45&amp;C45</f>
        <v>InstructionsA48</v>
      </c>
      <c r="B45" s="294" t="s">
        <v>1746</v>
      </c>
      <c r="C45" s="294" t="s">
        <v>2214</v>
      </c>
      <c r="D45" s="294" t="s">
        <v>2215</v>
      </c>
      <c r="E45" s="297" t="s">
        <v>2216</v>
      </c>
      <c r="F45" s="294" t="s">
        <v>2217</v>
      </c>
      <c r="G45" s="298" t="s">
        <v>2218</v>
      </c>
      <c r="H45" s="294" t="s">
        <v>2219</v>
      </c>
      <c r="I45" s="294" t="s">
        <v>2220</v>
      </c>
      <c r="J45" s="294" t="s">
        <v>2221</v>
      </c>
      <c r="K45" s="300" t="s">
        <v>2222</v>
      </c>
      <c r="L45" s="299" t="s">
        <v>2223</v>
      </c>
      <c r="M45" s="294" t="s">
        <v>2224</v>
      </c>
    </row>
    <row r="46" customFormat="false" ht="28.5" hidden="false" customHeight="false" outlineLevel="0" collapsed="false">
      <c r="A46" s="294" t="str">
        <f aca="false">B46&amp;C46</f>
        <v>InstructionsA49</v>
      </c>
      <c r="B46" s="294" t="s">
        <v>1746</v>
      </c>
      <c r="C46" s="294" t="s">
        <v>2225</v>
      </c>
      <c r="D46" s="294" t="s">
        <v>2226</v>
      </c>
      <c r="E46" s="297" t="s">
        <v>2227</v>
      </c>
      <c r="F46" s="298" t="s">
        <v>2228</v>
      </c>
      <c r="G46" s="298" t="s">
        <v>2229</v>
      </c>
      <c r="H46" s="294" t="s">
        <v>2230</v>
      </c>
      <c r="I46" s="294" t="s">
        <v>2231</v>
      </c>
      <c r="J46" s="294" t="s">
        <v>2232</v>
      </c>
      <c r="K46" s="300" t="s">
        <v>2233</v>
      </c>
      <c r="L46" s="299" t="s">
        <v>2234</v>
      </c>
      <c r="M46" s="294" t="s">
        <v>2235</v>
      </c>
    </row>
    <row r="47" customFormat="false" ht="115.5" hidden="false" customHeight="false" outlineLevel="0" collapsed="false">
      <c r="A47" s="294" t="str">
        <f aca="false">B47&amp;C47</f>
        <v>InstructionsA50</v>
      </c>
      <c r="B47" s="294" t="s">
        <v>1746</v>
      </c>
      <c r="C47" s="294" t="s">
        <v>2236</v>
      </c>
      <c r="D47" s="294" t="s">
        <v>2237</v>
      </c>
      <c r="E47" s="321" t="s">
        <v>2238</v>
      </c>
      <c r="F47" s="310" t="s">
        <v>2239</v>
      </c>
      <c r="G47" s="310" t="s">
        <v>2240</v>
      </c>
      <c r="H47" s="310" t="s">
        <v>2241</v>
      </c>
      <c r="I47" s="310" t="s">
        <v>2242</v>
      </c>
      <c r="J47" s="309" t="s">
        <v>2243</v>
      </c>
      <c r="K47" s="311" t="s">
        <v>2244</v>
      </c>
      <c r="L47" s="309" t="s">
        <v>2245</v>
      </c>
      <c r="M47" s="310" t="s">
        <v>2246</v>
      </c>
    </row>
    <row r="48" customFormat="false" ht="85.5" hidden="false" customHeight="false" outlineLevel="0" collapsed="false">
      <c r="A48" s="322" t="s">
        <v>2247</v>
      </c>
      <c r="B48" s="322" t="s">
        <v>1746</v>
      </c>
      <c r="C48" s="294" t="s">
        <v>2248</v>
      </c>
      <c r="D48" s="322" t="s">
        <v>2249</v>
      </c>
      <c r="E48" s="302" t="s">
        <v>2250</v>
      </c>
      <c r="F48" s="294" t="s">
        <v>2251</v>
      </c>
      <c r="G48" s="323" t="s">
        <v>2252</v>
      </c>
      <c r="H48" s="294" t="s">
        <v>2253</v>
      </c>
      <c r="I48" s="294" t="s">
        <v>2254</v>
      </c>
      <c r="J48" s="294" t="s">
        <v>2255</v>
      </c>
      <c r="K48" s="294" t="s">
        <v>2256</v>
      </c>
      <c r="L48" s="324" t="s">
        <v>2257</v>
      </c>
      <c r="M48" s="294" t="s">
        <v>2258</v>
      </c>
    </row>
    <row r="49" customFormat="false" ht="57" hidden="false" customHeight="false" outlineLevel="0" collapsed="false">
      <c r="A49" s="294" t="str">
        <f aca="false">B49&amp;C49</f>
        <v>InstructionsA52</v>
      </c>
      <c r="B49" s="294" t="s">
        <v>1746</v>
      </c>
      <c r="C49" s="294" t="s">
        <v>2259</v>
      </c>
      <c r="D49" s="294" t="s">
        <v>2260</v>
      </c>
      <c r="E49" s="302" t="s">
        <v>2261</v>
      </c>
      <c r="F49" s="294" t="s">
        <v>2262</v>
      </c>
      <c r="G49" s="294" t="s">
        <v>2263</v>
      </c>
      <c r="H49" s="294" t="s">
        <v>2264</v>
      </c>
      <c r="I49" s="294" t="s">
        <v>2265</v>
      </c>
      <c r="J49" s="294" t="s">
        <v>2266</v>
      </c>
      <c r="K49" s="300" t="s">
        <v>2267</v>
      </c>
      <c r="L49" s="299" t="s">
        <v>2268</v>
      </c>
      <c r="M49" s="294" t="s">
        <v>2269</v>
      </c>
    </row>
    <row r="50" customFormat="false" ht="181.5" hidden="false" customHeight="false" outlineLevel="0" collapsed="false">
      <c r="A50" s="294" t="str">
        <f aca="false">B50&amp;C50</f>
        <v>InstructionsA53</v>
      </c>
      <c r="B50" s="294" t="s">
        <v>1746</v>
      </c>
      <c r="C50" s="294" t="s">
        <v>2270</v>
      </c>
      <c r="D50" s="294" t="s">
        <v>2271</v>
      </c>
      <c r="E50" s="308" t="s">
        <v>2272</v>
      </c>
      <c r="F50" s="312" t="s">
        <v>2273</v>
      </c>
      <c r="G50" s="310" t="s">
        <v>2274</v>
      </c>
      <c r="H50" s="310" t="s">
        <v>2275</v>
      </c>
      <c r="I50" s="310" t="s">
        <v>2276</v>
      </c>
      <c r="J50" s="309" t="s">
        <v>2277</v>
      </c>
      <c r="K50" s="311" t="s">
        <v>2278</v>
      </c>
      <c r="L50" s="309" t="s">
        <v>2279</v>
      </c>
      <c r="M50" s="310" t="s">
        <v>2280</v>
      </c>
    </row>
    <row r="51" customFormat="false" ht="85.5" hidden="false" customHeight="false" outlineLevel="0" collapsed="false">
      <c r="A51" s="294" t="str">
        <f aca="false">B51&amp;C51</f>
        <v>InstructionsA54</v>
      </c>
      <c r="B51" s="294" t="s">
        <v>1746</v>
      </c>
      <c r="C51" s="294" t="s">
        <v>2281</v>
      </c>
      <c r="D51" s="294" t="s">
        <v>2282</v>
      </c>
      <c r="E51" s="302" t="s">
        <v>2283</v>
      </c>
      <c r="F51" s="294" t="s">
        <v>2284</v>
      </c>
      <c r="G51" s="294" t="s">
        <v>2285</v>
      </c>
      <c r="H51" s="294" t="s">
        <v>2286</v>
      </c>
      <c r="I51" s="294" t="s">
        <v>2287</v>
      </c>
      <c r="J51" s="294" t="s">
        <v>2288</v>
      </c>
      <c r="K51" s="300" t="s">
        <v>2289</v>
      </c>
      <c r="L51" s="299" t="s">
        <v>2290</v>
      </c>
      <c r="M51" s="294" t="s">
        <v>2291</v>
      </c>
    </row>
    <row r="52" customFormat="false" ht="99.75" hidden="false" customHeight="false" outlineLevel="0" collapsed="false">
      <c r="A52" s="294" t="str">
        <f aca="false">B52&amp;C52</f>
        <v>InstructionsA55</v>
      </c>
      <c r="B52" s="294" t="s">
        <v>1746</v>
      </c>
      <c r="C52" s="294" t="s">
        <v>2292</v>
      </c>
      <c r="D52" s="294" t="s">
        <v>2293</v>
      </c>
      <c r="E52" s="294" t="s">
        <v>2294</v>
      </c>
      <c r="F52" s="294" t="s">
        <v>2295</v>
      </c>
      <c r="G52" s="294" t="s">
        <v>2296</v>
      </c>
      <c r="H52" s="294" t="s">
        <v>2297</v>
      </c>
      <c r="I52" s="294" t="s">
        <v>2298</v>
      </c>
      <c r="J52" s="294" t="s">
        <v>2299</v>
      </c>
      <c r="K52" s="300" t="s">
        <v>2300</v>
      </c>
      <c r="L52" s="299" t="s">
        <v>2301</v>
      </c>
      <c r="M52" s="294" t="s">
        <v>2302</v>
      </c>
    </row>
    <row r="53" customFormat="false" ht="128.25" hidden="false" customHeight="false" outlineLevel="0" collapsed="false">
      <c r="A53" s="294" t="str">
        <f aca="false">B53&amp;C53</f>
        <v>InstructionsA56</v>
      </c>
      <c r="B53" s="294" t="s">
        <v>1746</v>
      </c>
      <c r="C53" s="294" t="s">
        <v>2303</v>
      </c>
      <c r="D53" s="294" t="s">
        <v>2304</v>
      </c>
      <c r="E53" s="294" t="s">
        <v>2305</v>
      </c>
      <c r="F53" s="294" t="s">
        <v>2306</v>
      </c>
      <c r="G53" s="294" t="s">
        <v>2307</v>
      </c>
      <c r="H53" s="294" t="s">
        <v>2308</v>
      </c>
      <c r="I53" s="294" t="s">
        <v>2309</v>
      </c>
      <c r="J53" s="294" t="s">
        <v>2310</v>
      </c>
      <c r="K53" s="300" t="s">
        <v>2311</v>
      </c>
      <c r="L53" s="299" t="s">
        <v>2312</v>
      </c>
      <c r="M53" s="294" t="s">
        <v>2313</v>
      </c>
    </row>
    <row r="54" customFormat="false" ht="85.5" hidden="false" customHeight="false" outlineLevel="0" collapsed="false">
      <c r="A54" s="294" t="str">
        <f aca="false">B54&amp;C54</f>
        <v>InstructionsA57</v>
      </c>
      <c r="B54" s="294" t="s">
        <v>1746</v>
      </c>
      <c r="C54" s="294" t="s">
        <v>2314</v>
      </c>
      <c r="D54" s="294" t="s">
        <v>2315</v>
      </c>
      <c r="E54" s="294" t="s">
        <v>2316</v>
      </c>
      <c r="F54" s="294" t="s">
        <v>2317</v>
      </c>
      <c r="G54" s="294" t="s">
        <v>2318</v>
      </c>
      <c r="H54" s="294" t="s">
        <v>2319</v>
      </c>
      <c r="I54" s="294" t="s">
        <v>2320</v>
      </c>
      <c r="J54" s="294" t="s">
        <v>2321</v>
      </c>
      <c r="K54" s="300" t="s">
        <v>2322</v>
      </c>
      <c r="L54" s="299" t="s">
        <v>2323</v>
      </c>
      <c r="M54" s="294" t="s">
        <v>2324</v>
      </c>
    </row>
    <row r="55" customFormat="false" ht="45" hidden="false" customHeight="false" outlineLevel="0" collapsed="false">
      <c r="A55" s="294" t="str">
        <f aca="false">B55&amp;C55</f>
        <v>InstructionsA58</v>
      </c>
      <c r="B55" s="294" t="s">
        <v>1746</v>
      </c>
      <c r="C55" s="294" t="s">
        <v>2325</v>
      </c>
      <c r="D55" s="142" t="s">
        <v>2326</v>
      </c>
      <c r="E55" s="142" t="s">
        <v>2327</v>
      </c>
      <c r="F55" s="142" t="s">
        <v>2328</v>
      </c>
      <c r="G55" s="142" t="s">
        <v>2329</v>
      </c>
      <c r="H55" s="142" t="s">
        <v>2330</v>
      </c>
      <c r="I55" s="142" t="s">
        <v>2331</v>
      </c>
      <c r="J55" s="142" t="s">
        <v>2332</v>
      </c>
      <c r="K55" s="142" t="s">
        <v>2333</v>
      </c>
      <c r="L55" s="304" t="s">
        <v>2334</v>
      </c>
      <c r="M55" s="142" t="s">
        <v>2335</v>
      </c>
    </row>
    <row r="56" customFormat="false" ht="45" hidden="false" customHeight="false" outlineLevel="0" collapsed="false">
      <c r="A56" s="294" t="str">
        <f aca="false">B56&amp;C56</f>
        <v>InstructionsA59</v>
      </c>
      <c r="B56" s="294" t="s">
        <v>1746</v>
      </c>
      <c r="C56" s="294" t="s">
        <v>2336</v>
      </c>
      <c r="D56" s="142" t="s">
        <v>2337</v>
      </c>
      <c r="E56" s="142" t="s">
        <v>2338</v>
      </c>
      <c r="F56" s="142" t="s">
        <v>2339</v>
      </c>
      <c r="G56" s="142" t="s">
        <v>2340</v>
      </c>
      <c r="H56" s="142" t="s">
        <v>2341</v>
      </c>
      <c r="I56" s="142" t="s">
        <v>2342</v>
      </c>
      <c r="J56" s="142" t="s">
        <v>2343</v>
      </c>
      <c r="K56" s="142" t="s">
        <v>2344</v>
      </c>
      <c r="L56" s="304" t="s">
        <v>2345</v>
      </c>
      <c r="M56" s="142" t="s">
        <v>2346</v>
      </c>
    </row>
    <row r="57" customFormat="false" ht="51" hidden="false" customHeight="false" outlineLevel="0" collapsed="false">
      <c r="A57" s="294" t="str">
        <f aca="false">B57&amp;C57</f>
        <v>InstructionsA60</v>
      </c>
      <c r="B57" s="294" t="s">
        <v>1746</v>
      </c>
      <c r="C57" s="294" t="s">
        <v>2347</v>
      </c>
      <c r="D57" s="142" t="s">
        <v>2348</v>
      </c>
      <c r="E57" s="142" t="s">
        <v>2349</v>
      </c>
      <c r="F57" s="142" t="s">
        <v>2350</v>
      </c>
      <c r="G57" s="142" t="s">
        <v>2351</v>
      </c>
      <c r="H57" s="142" t="s">
        <v>2352</v>
      </c>
      <c r="I57" s="142" t="s">
        <v>2353</v>
      </c>
      <c r="J57" s="142" t="s">
        <v>2354</v>
      </c>
      <c r="K57" s="142" t="s">
        <v>2355</v>
      </c>
      <c r="L57" s="304" t="s">
        <v>2356</v>
      </c>
      <c r="M57" s="142" t="s">
        <v>2357</v>
      </c>
    </row>
    <row r="58" customFormat="false" ht="384.75" hidden="false" customHeight="false" outlineLevel="0" collapsed="false">
      <c r="A58" s="294" t="str">
        <f aca="false">B58&amp;C58</f>
        <v>InstructionsA61</v>
      </c>
      <c r="B58" s="294" t="s">
        <v>1746</v>
      </c>
      <c r="C58" s="294" t="s">
        <v>2358</v>
      </c>
      <c r="D58" s="294" t="s">
        <v>2359</v>
      </c>
      <c r="E58" s="294" t="s">
        <v>2360</v>
      </c>
      <c r="F58" s="294" t="s">
        <v>2361</v>
      </c>
      <c r="G58" s="325" t="s">
        <v>2362</v>
      </c>
      <c r="H58" s="294" t="s">
        <v>2363</v>
      </c>
      <c r="I58" s="294" t="s">
        <v>2364</v>
      </c>
      <c r="J58" s="294" t="s">
        <v>2365</v>
      </c>
      <c r="K58" s="300" t="s">
        <v>2366</v>
      </c>
      <c r="L58" s="299" t="s">
        <v>2367</v>
      </c>
      <c r="M58" s="294" t="s">
        <v>2368</v>
      </c>
    </row>
    <row r="59" customFormat="false" ht="99.75" hidden="false" customHeight="false" outlineLevel="0" collapsed="false">
      <c r="A59" s="294" t="str">
        <f aca="false">B59&amp;C59</f>
        <v>InstructionsA62</v>
      </c>
      <c r="B59" s="294" t="s">
        <v>1746</v>
      </c>
      <c r="C59" s="294" t="s">
        <v>2369</v>
      </c>
      <c r="D59" s="294" t="s">
        <v>2370</v>
      </c>
      <c r="E59" s="294" t="s">
        <v>2371</v>
      </c>
      <c r="F59" s="294" t="s">
        <v>2372</v>
      </c>
      <c r="G59" s="294" t="s">
        <v>2373</v>
      </c>
      <c r="H59" s="294" t="s">
        <v>2374</v>
      </c>
      <c r="I59" s="294" t="s">
        <v>2375</v>
      </c>
      <c r="J59" s="294" t="s">
        <v>2376</v>
      </c>
      <c r="K59" s="300" t="s">
        <v>2377</v>
      </c>
      <c r="L59" s="299" t="s">
        <v>2378</v>
      </c>
      <c r="M59" s="294" t="s">
        <v>2379</v>
      </c>
    </row>
    <row r="60" customFormat="false" ht="185.25" hidden="false" customHeight="false" outlineLevel="0" collapsed="false">
      <c r="A60" s="294" t="str">
        <f aca="false">B60&amp;C60</f>
        <v>InstructionsA63</v>
      </c>
      <c r="B60" s="294" t="s">
        <v>1746</v>
      </c>
      <c r="C60" s="294" t="s">
        <v>2380</v>
      </c>
      <c r="D60" s="294" t="s">
        <v>2381</v>
      </c>
      <c r="E60" s="294" t="s">
        <v>2382</v>
      </c>
      <c r="F60" s="294" t="s">
        <v>2383</v>
      </c>
      <c r="G60" s="294" t="s">
        <v>2384</v>
      </c>
      <c r="H60" s="294" t="s">
        <v>2385</v>
      </c>
      <c r="I60" s="294" t="s">
        <v>2386</v>
      </c>
      <c r="J60" s="294" t="s">
        <v>2387</v>
      </c>
      <c r="K60" s="300" t="s">
        <v>2388</v>
      </c>
      <c r="L60" s="299" t="s">
        <v>2389</v>
      </c>
      <c r="M60" s="294" t="s">
        <v>2390</v>
      </c>
    </row>
    <row r="61" customFormat="false" ht="199.5" hidden="false" customHeight="false" outlineLevel="0" collapsed="false">
      <c r="A61" s="294" t="str">
        <f aca="false">B61&amp;C61</f>
        <v>InstructionsA64</v>
      </c>
      <c r="B61" s="294" t="s">
        <v>1746</v>
      </c>
      <c r="C61" s="294" t="s">
        <v>2391</v>
      </c>
      <c r="D61" s="294" t="s">
        <v>2392</v>
      </c>
      <c r="E61" s="294" t="s">
        <v>2393</v>
      </c>
      <c r="F61" s="294" t="s">
        <v>2394</v>
      </c>
      <c r="G61" s="294" t="s">
        <v>2395</v>
      </c>
      <c r="H61" s="294" t="s">
        <v>2396</v>
      </c>
      <c r="I61" s="294" t="s">
        <v>2397</v>
      </c>
      <c r="J61" s="294" t="s">
        <v>2398</v>
      </c>
      <c r="K61" s="300" t="s">
        <v>2399</v>
      </c>
      <c r="L61" s="299" t="s">
        <v>2400</v>
      </c>
      <c r="M61" s="294" t="s">
        <v>2401</v>
      </c>
    </row>
    <row r="62" customFormat="false" ht="132" hidden="false" customHeight="false" outlineLevel="0" collapsed="false">
      <c r="A62" s="294" t="str">
        <f aca="false">B62&amp;C62</f>
        <v>InstructionsA65</v>
      </c>
      <c r="B62" s="294" t="s">
        <v>1746</v>
      </c>
      <c r="C62" s="294" t="s">
        <v>2402</v>
      </c>
      <c r="D62" s="294" t="s">
        <v>2403</v>
      </c>
      <c r="E62" s="294" t="s">
        <v>2404</v>
      </c>
      <c r="F62" s="312" t="s">
        <v>2405</v>
      </c>
      <c r="G62" s="310" t="s">
        <v>2406</v>
      </c>
      <c r="H62" s="310" t="s">
        <v>2407</v>
      </c>
      <c r="I62" s="310" t="s">
        <v>2408</v>
      </c>
      <c r="J62" s="309" t="s">
        <v>2409</v>
      </c>
      <c r="K62" s="311" t="s">
        <v>2410</v>
      </c>
      <c r="L62" s="309" t="s">
        <v>2411</v>
      </c>
      <c r="M62" s="310" t="s">
        <v>2412</v>
      </c>
    </row>
    <row r="63" customFormat="false" ht="42.75" hidden="false" customHeight="false" outlineLevel="0" collapsed="false">
      <c r="A63" s="294" t="str">
        <f aca="false">B63&amp;C63</f>
        <v>InstructionsA66</v>
      </c>
      <c r="B63" s="294" t="s">
        <v>1746</v>
      </c>
      <c r="C63" s="294" t="s">
        <v>2413</v>
      </c>
      <c r="D63" s="294" t="s">
        <v>2414</v>
      </c>
      <c r="E63" s="294" t="s">
        <v>2415</v>
      </c>
      <c r="F63" s="294" t="s">
        <v>2416</v>
      </c>
      <c r="G63" s="294" t="s">
        <v>2417</v>
      </c>
      <c r="H63" s="294" t="s">
        <v>2418</v>
      </c>
      <c r="I63" s="294" t="s">
        <v>2419</v>
      </c>
      <c r="J63" s="294" t="s">
        <v>2420</v>
      </c>
      <c r="K63" s="300" t="s">
        <v>2421</v>
      </c>
      <c r="L63" s="299" t="s">
        <v>2422</v>
      </c>
      <c r="M63" s="294" t="s">
        <v>2423</v>
      </c>
    </row>
    <row r="64" customFormat="false" ht="213.75" hidden="false" customHeight="false" outlineLevel="0" collapsed="false">
      <c r="A64" s="294" t="str">
        <f aca="false">B64&amp;C64</f>
        <v>InstructionsA67</v>
      </c>
      <c r="B64" s="294" t="s">
        <v>1746</v>
      </c>
      <c r="C64" s="294" t="s">
        <v>2424</v>
      </c>
      <c r="D64" s="294" t="s">
        <v>2425</v>
      </c>
      <c r="E64" s="298" t="s">
        <v>2426</v>
      </c>
      <c r="F64" s="298" t="s">
        <v>2427</v>
      </c>
      <c r="G64" s="298" t="s">
        <v>2428</v>
      </c>
      <c r="H64" s="323" t="s">
        <v>2429</v>
      </c>
      <c r="I64" s="294" t="s">
        <v>2430</v>
      </c>
      <c r="J64" s="294" t="s">
        <v>2431</v>
      </c>
      <c r="K64" s="300" t="s">
        <v>2432</v>
      </c>
      <c r="L64" s="299" t="s">
        <v>2433</v>
      </c>
      <c r="M64" s="294" t="s">
        <v>2434</v>
      </c>
    </row>
    <row r="65" customFormat="false" ht="28.5" hidden="false" customHeight="false" outlineLevel="0" collapsed="false">
      <c r="A65" s="294" t="str">
        <f aca="false">B65&amp;C65</f>
        <v>InstructionsA68</v>
      </c>
      <c r="B65" s="294" t="s">
        <v>1746</v>
      </c>
      <c r="C65" s="294" t="s">
        <v>2435</v>
      </c>
      <c r="D65" s="294" t="s">
        <v>2436</v>
      </c>
      <c r="E65" s="326" t="s">
        <v>2437</v>
      </c>
      <c r="F65" s="298" t="s">
        <v>2438</v>
      </c>
      <c r="G65" s="298" t="s">
        <v>2439</v>
      </c>
      <c r="H65" s="323" t="s">
        <v>2440</v>
      </c>
      <c r="I65" s="294" t="s">
        <v>2441</v>
      </c>
      <c r="J65" s="294" t="s">
        <v>2442</v>
      </c>
      <c r="K65" s="300" t="s">
        <v>2443</v>
      </c>
      <c r="L65" s="299" t="s">
        <v>2444</v>
      </c>
      <c r="M65" s="294" t="s">
        <v>2445</v>
      </c>
    </row>
    <row r="66" customFormat="false" ht="342" hidden="false" customHeight="false" outlineLevel="0" collapsed="false">
      <c r="A66" s="294" t="str">
        <f aca="false">B66&amp;C66</f>
        <v>InstructionsA69</v>
      </c>
      <c r="B66" s="294" t="s">
        <v>1746</v>
      </c>
      <c r="C66" s="294" t="s">
        <v>2446</v>
      </c>
      <c r="D66" s="294" t="s">
        <v>2447</v>
      </c>
      <c r="E66" s="301" t="s">
        <v>2448</v>
      </c>
      <c r="F66" s="298" t="s">
        <v>2449</v>
      </c>
      <c r="G66" s="327" t="s">
        <v>2450</v>
      </c>
      <c r="H66" s="323" t="s">
        <v>2451</v>
      </c>
      <c r="I66" s="294" t="s">
        <v>2452</v>
      </c>
      <c r="J66" s="294" t="s">
        <v>2453</v>
      </c>
      <c r="K66" s="300" t="s">
        <v>2454</v>
      </c>
      <c r="L66" s="299" t="s">
        <v>2455</v>
      </c>
      <c r="M66" s="294" t="s">
        <v>2456</v>
      </c>
    </row>
    <row r="67" customFormat="false" ht="171" hidden="false" customHeight="false" outlineLevel="0" collapsed="false">
      <c r="A67" s="294" t="str">
        <f aca="false">B67&amp;C67</f>
        <v>InstructionsA70</v>
      </c>
      <c r="B67" s="294" t="s">
        <v>1746</v>
      </c>
      <c r="C67" s="294" t="s">
        <v>2457</v>
      </c>
      <c r="D67" s="294" t="s">
        <v>2458</v>
      </c>
      <c r="E67" s="302" t="s">
        <v>2459</v>
      </c>
      <c r="F67" s="294" t="s">
        <v>2460</v>
      </c>
      <c r="G67" s="294" t="s">
        <v>2461</v>
      </c>
      <c r="H67" s="323" t="s">
        <v>2462</v>
      </c>
      <c r="I67" s="294" t="s">
        <v>2463</v>
      </c>
      <c r="J67" s="294" t="s">
        <v>2464</v>
      </c>
      <c r="K67" s="300" t="s">
        <v>2465</v>
      </c>
      <c r="L67" s="299" t="s">
        <v>2466</v>
      </c>
      <c r="M67" s="294" t="s">
        <v>2467</v>
      </c>
    </row>
    <row r="68" customFormat="false" ht="156.75" hidden="false" customHeight="false" outlineLevel="0" collapsed="false">
      <c r="A68" s="294" t="str">
        <f aca="false">B68&amp;C68</f>
        <v>InstructionsA71</v>
      </c>
      <c r="B68" s="294" t="s">
        <v>1746</v>
      </c>
      <c r="C68" s="294" t="s">
        <v>2468</v>
      </c>
      <c r="D68" s="294" t="s">
        <v>2469</v>
      </c>
      <c r="E68" s="301" t="s">
        <v>2470</v>
      </c>
      <c r="F68" s="298" t="s">
        <v>2471</v>
      </c>
      <c r="G68" s="327" t="s">
        <v>2472</v>
      </c>
      <c r="H68" s="323" t="s">
        <v>2473</v>
      </c>
      <c r="I68" s="294" t="s">
        <v>2474</v>
      </c>
      <c r="J68" s="294" t="s">
        <v>2475</v>
      </c>
      <c r="K68" s="300" t="s">
        <v>2476</v>
      </c>
      <c r="L68" s="299" t="s">
        <v>2477</v>
      </c>
      <c r="M68" s="294" t="s">
        <v>2478</v>
      </c>
    </row>
    <row r="69" customFormat="false" ht="327.75" hidden="false" customHeight="false" outlineLevel="0" collapsed="false">
      <c r="A69" s="294" t="str">
        <f aca="false">B69&amp;C69</f>
        <v>InstructionsA72</v>
      </c>
      <c r="B69" s="294" t="s">
        <v>1746</v>
      </c>
      <c r="C69" s="294" t="s">
        <v>2479</v>
      </c>
      <c r="D69" s="294" t="s">
        <v>2480</v>
      </c>
      <c r="E69" s="301" t="s">
        <v>2481</v>
      </c>
      <c r="F69" s="298" t="s">
        <v>2482</v>
      </c>
      <c r="G69" s="298" t="s">
        <v>2483</v>
      </c>
      <c r="H69" s="323" t="s">
        <v>2484</v>
      </c>
      <c r="I69" s="294" t="s">
        <v>2485</v>
      </c>
      <c r="J69" s="294" t="s">
        <v>2486</v>
      </c>
      <c r="K69" s="300" t="s">
        <v>2487</v>
      </c>
      <c r="L69" s="299" t="s">
        <v>2488</v>
      </c>
      <c r="M69" s="294" t="s">
        <v>2489</v>
      </c>
    </row>
    <row r="70" customFormat="false" ht="114" hidden="false" customHeight="false" outlineLevel="0" collapsed="false">
      <c r="A70" s="294" t="str">
        <f aca="false">B70&amp;C70</f>
        <v>InstructionsA73</v>
      </c>
      <c r="B70" s="294" t="s">
        <v>1746</v>
      </c>
      <c r="C70" s="294" t="s">
        <v>2490</v>
      </c>
      <c r="D70" s="294" t="s">
        <v>2491</v>
      </c>
      <c r="E70" s="301" t="s">
        <v>2492</v>
      </c>
      <c r="F70" s="298" t="s">
        <v>2493</v>
      </c>
      <c r="G70" s="298" t="s">
        <v>2494</v>
      </c>
      <c r="H70" s="323" t="s">
        <v>2495</v>
      </c>
      <c r="I70" s="294" t="s">
        <v>2496</v>
      </c>
      <c r="J70" s="294" t="s">
        <v>2497</v>
      </c>
      <c r="K70" s="300" t="s">
        <v>2498</v>
      </c>
      <c r="L70" s="299" t="s">
        <v>2499</v>
      </c>
      <c r="M70" s="294" t="s">
        <v>2500</v>
      </c>
    </row>
    <row r="71" customFormat="false" ht="57" hidden="false" customHeight="false" outlineLevel="0" collapsed="false">
      <c r="A71" s="294" t="str">
        <f aca="false">B71&amp;C71</f>
        <v>InstructionsA74</v>
      </c>
      <c r="B71" s="294" t="s">
        <v>1746</v>
      </c>
      <c r="C71" s="294" t="s">
        <v>2501</v>
      </c>
      <c r="D71" s="294" t="s">
        <v>2502</v>
      </c>
      <c r="E71" s="297" t="s">
        <v>2503</v>
      </c>
      <c r="F71" s="298" t="s">
        <v>2504</v>
      </c>
      <c r="G71" s="298" t="s">
        <v>2505</v>
      </c>
      <c r="H71" s="323" t="s">
        <v>2506</v>
      </c>
      <c r="I71" s="294" t="s">
        <v>2507</v>
      </c>
      <c r="J71" s="294" t="s">
        <v>2508</v>
      </c>
      <c r="K71" s="300" t="s">
        <v>2509</v>
      </c>
      <c r="L71" s="299" t="s">
        <v>2510</v>
      </c>
      <c r="M71" s="294" t="s">
        <v>2511</v>
      </c>
    </row>
    <row r="72" customFormat="false" ht="14.25" hidden="false" customHeight="false" outlineLevel="0" collapsed="false">
      <c r="A72" s="294" t="str">
        <f aca="false">B72&amp;C72</f>
        <v>DefinitionsB2</v>
      </c>
      <c r="B72" s="294" t="s">
        <v>2512</v>
      </c>
      <c r="C72" s="294" t="s">
        <v>2513</v>
      </c>
      <c r="D72" s="294" t="s">
        <v>2514</v>
      </c>
      <c r="E72" s="326" t="s">
        <v>2515</v>
      </c>
      <c r="F72" s="298" t="s">
        <v>2516</v>
      </c>
      <c r="G72" s="298" t="s">
        <v>2517</v>
      </c>
      <c r="H72" s="323" t="s">
        <v>2514</v>
      </c>
      <c r="I72" s="294" t="s">
        <v>2518</v>
      </c>
      <c r="J72" s="294" t="s">
        <v>2519</v>
      </c>
      <c r="K72" s="300" t="s">
        <v>2520</v>
      </c>
      <c r="L72" s="299" t="s">
        <v>2521</v>
      </c>
      <c r="M72" s="294" t="s">
        <v>2522</v>
      </c>
    </row>
    <row r="73" customFormat="false" ht="28.5" hidden="false" customHeight="false" outlineLevel="0" collapsed="false">
      <c r="A73" s="294" t="str">
        <f aca="false">B73&amp;C73</f>
        <v>DefinitionsB3</v>
      </c>
      <c r="B73" s="294" t="s">
        <v>2512</v>
      </c>
      <c r="C73" s="294" t="s">
        <v>2523</v>
      </c>
      <c r="D73" s="294" t="s">
        <v>2524</v>
      </c>
      <c r="E73" s="305" t="s">
        <v>2525</v>
      </c>
      <c r="F73" s="294" t="s">
        <v>2524</v>
      </c>
      <c r="G73" s="294" t="s">
        <v>2524</v>
      </c>
      <c r="H73" s="323" t="s">
        <v>2524</v>
      </c>
      <c r="I73" s="294" t="s">
        <v>2524</v>
      </c>
      <c r="J73" s="294" t="s">
        <v>2524</v>
      </c>
      <c r="K73" s="300" t="s">
        <v>2524</v>
      </c>
      <c r="L73" s="299" t="s">
        <v>2524</v>
      </c>
      <c r="M73" s="294" t="s">
        <v>2524</v>
      </c>
    </row>
    <row r="74" customFormat="false" ht="14.25" hidden="false" customHeight="false" outlineLevel="0" collapsed="false">
      <c r="A74" s="294" t="str">
        <f aca="false">B74&amp;C74</f>
        <v>DefinitionsB4</v>
      </c>
      <c r="B74" s="294" t="s">
        <v>2512</v>
      </c>
      <c r="C74" s="294" t="s">
        <v>2526</v>
      </c>
      <c r="D74" s="294" t="s">
        <v>2527</v>
      </c>
      <c r="E74" s="326" t="s">
        <v>2528</v>
      </c>
      <c r="F74" s="298" t="s">
        <v>2529</v>
      </c>
      <c r="G74" s="298" t="s">
        <v>2530</v>
      </c>
      <c r="H74" s="323" t="s">
        <v>2531</v>
      </c>
      <c r="I74" s="294" t="s">
        <v>2532</v>
      </c>
      <c r="J74" s="294" t="s">
        <v>2533</v>
      </c>
      <c r="K74" s="300" t="s">
        <v>2534</v>
      </c>
      <c r="L74" s="299" t="s">
        <v>2535</v>
      </c>
      <c r="M74" s="294" t="s">
        <v>2536</v>
      </c>
    </row>
    <row r="75" customFormat="false" ht="114" hidden="false" customHeight="false" outlineLevel="0" collapsed="false">
      <c r="A75" s="294" t="str">
        <f aca="false">B75&amp;C75</f>
        <v>DefinitionsB5</v>
      </c>
      <c r="B75" s="294" t="s">
        <v>2512</v>
      </c>
      <c r="C75" s="294" t="s">
        <v>2537</v>
      </c>
      <c r="D75" s="294" t="s">
        <v>2538</v>
      </c>
      <c r="E75" s="298" t="s">
        <v>2539</v>
      </c>
      <c r="F75" s="298" t="s">
        <v>2540</v>
      </c>
      <c r="G75" s="298" t="s">
        <v>2541</v>
      </c>
      <c r="H75" s="294" t="s">
        <v>2542</v>
      </c>
      <c r="I75" s="294" t="s">
        <v>2543</v>
      </c>
      <c r="J75" s="294" t="s">
        <v>2544</v>
      </c>
      <c r="K75" s="294" t="s">
        <v>2545</v>
      </c>
      <c r="L75" s="294" t="s">
        <v>2546</v>
      </c>
      <c r="M75" s="294" t="s">
        <v>2547</v>
      </c>
      <c r="N75" s="294" t="s">
        <v>2538</v>
      </c>
      <c r="O75" s="294" t="s">
        <v>2538</v>
      </c>
    </row>
    <row r="76" customFormat="false" ht="28.5" hidden="false" customHeight="false" outlineLevel="0" collapsed="false">
      <c r="A76" s="294" t="str">
        <f aca="false">B76&amp;C76</f>
        <v>DefinitionsB6</v>
      </c>
      <c r="B76" s="294" t="s">
        <v>2512</v>
      </c>
      <c r="C76" s="294" t="s">
        <v>2548</v>
      </c>
      <c r="D76" s="294" t="s">
        <v>2549</v>
      </c>
      <c r="E76" s="326" t="s">
        <v>2550</v>
      </c>
      <c r="F76" s="298" t="s">
        <v>2551</v>
      </c>
      <c r="G76" s="298" t="s">
        <v>2552</v>
      </c>
      <c r="H76" s="294" t="s">
        <v>2553</v>
      </c>
      <c r="I76" s="294" t="s">
        <v>2554</v>
      </c>
      <c r="J76" s="294" t="s">
        <v>2555</v>
      </c>
      <c r="K76" s="300" t="s">
        <v>2556</v>
      </c>
      <c r="L76" s="299" t="s">
        <v>2557</v>
      </c>
      <c r="M76" s="294" t="s">
        <v>2558</v>
      </c>
      <c r="N76" s="328" t="s">
        <v>2559</v>
      </c>
    </row>
    <row r="77" customFormat="false" ht="14.25" hidden="false" customHeight="false" outlineLevel="0" collapsed="false">
      <c r="A77" s="294" t="str">
        <f aca="false">B77&amp;C77</f>
        <v>DefinitionsB7</v>
      </c>
      <c r="B77" s="294" t="s">
        <v>2512</v>
      </c>
      <c r="C77" s="294" t="s">
        <v>2560</v>
      </c>
      <c r="D77" s="294" t="s">
        <v>2561</v>
      </c>
      <c r="E77" s="297" t="s">
        <v>2562</v>
      </c>
      <c r="F77" s="298" t="s">
        <v>2563</v>
      </c>
      <c r="G77" s="298" t="s">
        <v>2564</v>
      </c>
      <c r="H77" s="323" t="s">
        <v>2565</v>
      </c>
      <c r="I77" s="294" t="s">
        <v>2566</v>
      </c>
      <c r="J77" s="294" t="s">
        <v>2567</v>
      </c>
      <c r="K77" s="300" t="s">
        <v>2568</v>
      </c>
      <c r="L77" s="299" t="s">
        <v>2569</v>
      </c>
      <c r="M77" s="294" t="s">
        <v>2570</v>
      </c>
      <c r="N77" s="84" t="s">
        <v>2571</v>
      </c>
    </row>
    <row r="78" customFormat="false" ht="14.25" hidden="false" customHeight="false" outlineLevel="0" collapsed="false">
      <c r="A78" s="294" t="str">
        <f aca="false">B78&amp;C78</f>
        <v>DefinitionsB8</v>
      </c>
      <c r="B78" s="294" t="s">
        <v>2512</v>
      </c>
      <c r="C78" s="294" t="s">
        <v>2572</v>
      </c>
      <c r="D78" s="294" t="s">
        <v>2573</v>
      </c>
      <c r="E78" s="297" t="s">
        <v>2574</v>
      </c>
      <c r="F78" s="298" t="s">
        <v>2575</v>
      </c>
      <c r="G78" s="298" t="s">
        <v>2576</v>
      </c>
      <c r="H78" s="323" t="s">
        <v>2577</v>
      </c>
      <c r="I78" s="294" t="s">
        <v>2578</v>
      </c>
      <c r="J78" s="294" t="s">
        <v>2579</v>
      </c>
      <c r="K78" s="300" t="s">
        <v>2580</v>
      </c>
      <c r="L78" s="299" t="s">
        <v>2581</v>
      </c>
      <c r="M78" s="294" t="s">
        <v>2582</v>
      </c>
      <c r="N78" s="84" t="s">
        <v>2583</v>
      </c>
    </row>
    <row r="79" customFormat="false" ht="42.75" hidden="false" customHeight="false" outlineLevel="0" collapsed="false">
      <c r="A79" s="294" t="str">
        <f aca="false">B79&amp;C79</f>
        <v>DefinitionsB9</v>
      </c>
      <c r="B79" s="294" t="s">
        <v>2512</v>
      </c>
      <c r="C79" s="294" t="s">
        <v>2584</v>
      </c>
      <c r="D79" s="294" t="s">
        <v>2585</v>
      </c>
      <c r="E79" s="297" t="s">
        <v>2586</v>
      </c>
      <c r="F79" s="298" t="s">
        <v>2587</v>
      </c>
      <c r="G79" s="294" t="s">
        <v>2585</v>
      </c>
      <c r="H79" s="294" t="s">
        <v>2585</v>
      </c>
      <c r="I79" s="294" t="s">
        <v>2585</v>
      </c>
      <c r="J79" s="294" t="s">
        <v>2585</v>
      </c>
      <c r="K79" s="300" t="s">
        <v>2585</v>
      </c>
      <c r="L79" s="299" t="s">
        <v>2585</v>
      </c>
      <c r="M79" s="294" t="s">
        <v>2585</v>
      </c>
      <c r="N79" s="84" t="s">
        <v>2588</v>
      </c>
    </row>
    <row r="80" customFormat="false" ht="14.25" hidden="false" customHeight="false" outlineLevel="0" collapsed="false">
      <c r="A80" s="294" t="str">
        <f aca="false">B80&amp;C80</f>
        <v>DefinitionsB10</v>
      </c>
      <c r="B80" s="294" t="s">
        <v>2512</v>
      </c>
      <c r="C80" s="294" t="s">
        <v>2589</v>
      </c>
      <c r="D80" s="294" t="s">
        <v>2590</v>
      </c>
      <c r="E80" s="326" t="s">
        <v>2591</v>
      </c>
      <c r="F80" s="298" t="s">
        <v>2592</v>
      </c>
      <c r="G80" s="298" t="s">
        <v>2593</v>
      </c>
      <c r="H80" s="294" t="s">
        <v>2594</v>
      </c>
      <c r="I80" s="294" t="s">
        <v>2594</v>
      </c>
      <c r="J80" s="294" t="s">
        <v>2595</v>
      </c>
      <c r="K80" s="300" t="s">
        <v>2590</v>
      </c>
      <c r="L80" s="299" t="s">
        <v>2594</v>
      </c>
      <c r="M80" s="294" t="s">
        <v>2596</v>
      </c>
      <c r="N80" s="84" t="s">
        <v>2597</v>
      </c>
    </row>
    <row r="81" customFormat="false" ht="28.5" hidden="false" customHeight="false" outlineLevel="0" collapsed="false">
      <c r="A81" s="294" t="str">
        <f aca="false">B81&amp;C81</f>
        <v>DefinitionsB11</v>
      </c>
      <c r="B81" s="294" t="s">
        <v>2512</v>
      </c>
      <c r="C81" s="294" t="s">
        <v>2598</v>
      </c>
      <c r="D81" s="294" t="s">
        <v>2599</v>
      </c>
      <c r="E81" s="297" t="s">
        <v>2600</v>
      </c>
      <c r="F81" s="294" t="s">
        <v>2601</v>
      </c>
      <c r="G81" s="294" t="s">
        <v>2602</v>
      </c>
      <c r="H81" s="294" t="s">
        <v>2603</v>
      </c>
      <c r="I81" s="294" t="s">
        <v>2604</v>
      </c>
      <c r="J81" s="294" t="s">
        <v>2605</v>
      </c>
      <c r="K81" s="300" t="s">
        <v>2606</v>
      </c>
      <c r="L81" s="299" t="s">
        <v>2607</v>
      </c>
      <c r="M81" s="294" t="s">
        <v>2608</v>
      </c>
      <c r="N81" s="84" t="s">
        <v>2609</v>
      </c>
    </row>
    <row r="82" customFormat="false" ht="14.25" hidden="false" customHeight="false" outlineLevel="0" collapsed="false">
      <c r="A82" s="294" t="str">
        <f aca="false">B82&amp;C82</f>
        <v>DefinitionsB12</v>
      </c>
      <c r="B82" s="294" t="s">
        <v>2512</v>
      </c>
      <c r="C82" s="294" t="s">
        <v>2610</v>
      </c>
      <c r="D82" s="294" t="s">
        <v>2611</v>
      </c>
      <c r="E82" s="297" t="s">
        <v>2612</v>
      </c>
      <c r="F82" s="298" t="s">
        <v>2613</v>
      </c>
      <c r="G82" s="298" t="s">
        <v>2614</v>
      </c>
      <c r="H82" s="294" t="s">
        <v>2615</v>
      </c>
      <c r="I82" s="294" t="s">
        <v>2616</v>
      </c>
      <c r="J82" s="294" t="s">
        <v>2617</v>
      </c>
      <c r="K82" s="300" t="s">
        <v>2618</v>
      </c>
      <c r="L82" s="299" t="s">
        <v>2619</v>
      </c>
      <c r="M82" s="294" t="s">
        <v>2620</v>
      </c>
      <c r="N82" s="84" t="s">
        <v>2621</v>
      </c>
    </row>
    <row r="83" customFormat="false" ht="14.25" hidden="false" customHeight="false" outlineLevel="0" collapsed="false">
      <c r="A83" s="294" t="str">
        <f aca="false">B83&amp;C83</f>
        <v>DefinitionsB13</v>
      </c>
      <c r="B83" s="294" t="s">
        <v>2512</v>
      </c>
      <c r="C83" s="294" t="s">
        <v>2622</v>
      </c>
      <c r="D83" s="294" t="s">
        <v>2623</v>
      </c>
      <c r="E83" s="297" t="s">
        <v>2624</v>
      </c>
      <c r="F83" s="298" t="s">
        <v>2625</v>
      </c>
      <c r="G83" s="298" t="s">
        <v>2626</v>
      </c>
      <c r="H83" s="294" t="s">
        <v>2627</v>
      </c>
      <c r="I83" s="294" t="s">
        <v>2628</v>
      </c>
      <c r="J83" s="294" t="s">
        <v>2629</v>
      </c>
      <c r="K83" s="300" t="s">
        <v>2630</v>
      </c>
      <c r="L83" s="299" t="s">
        <v>2631</v>
      </c>
      <c r="M83" s="294" t="s">
        <v>2632</v>
      </c>
      <c r="N83" s="84" t="s">
        <v>2633</v>
      </c>
    </row>
    <row r="84" customFormat="false" ht="14.25" hidden="false" customHeight="false" outlineLevel="0" collapsed="false">
      <c r="A84" s="294" t="str">
        <f aca="false">B84&amp;C84</f>
        <v>DefinitionsB14</v>
      </c>
      <c r="B84" s="294" t="s">
        <v>2512</v>
      </c>
      <c r="C84" s="294" t="s">
        <v>2634</v>
      </c>
      <c r="D84" s="294" t="s">
        <v>2635</v>
      </c>
      <c r="E84" s="297" t="s">
        <v>2636</v>
      </c>
      <c r="F84" s="298" t="s">
        <v>2637</v>
      </c>
      <c r="G84" s="298" t="s">
        <v>2638</v>
      </c>
      <c r="H84" s="294" t="s">
        <v>2639</v>
      </c>
      <c r="I84" s="294" t="s">
        <v>2640</v>
      </c>
      <c r="J84" s="294" t="s">
        <v>2641</v>
      </c>
      <c r="K84" s="300" t="s">
        <v>2642</v>
      </c>
      <c r="L84" s="299" t="s">
        <v>2643</v>
      </c>
      <c r="M84" s="294" t="s">
        <v>2644</v>
      </c>
      <c r="N84" s="328" t="s">
        <v>2645</v>
      </c>
    </row>
    <row r="85" customFormat="false" ht="14.25" hidden="false" customHeight="false" outlineLevel="0" collapsed="false">
      <c r="A85" s="294" t="str">
        <f aca="false">B85&amp;C85</f>
        <v>DefinitionsB15</v>
      </c>
      <c r="B85" s="294" t="s">
        <v>2512</v>
      </c>
      <c r="C85" s="294" t="s">
        <v>2646</v>
      </c>
      <c r="D85" s="294" t="s">
        <v>2647</v>
      </c>
      <c r="E85" s="305" t="s">
        <v>2647</v>
      </c>
      <c r="F85" s="294" t="s">
        <v>2647</v>
      </c>
      <c r="G85" s="294" t="s">
        <v>2647</v>
      </c>
      <c r="H85" s="294" t="s">
        <v>2647</v>
      </c>
      <c r="I85" s="294" t="s">
        <v>2647</v>
      </c>
      <c r="J85" s="294" t="s">
        <v>2647</v>
      </c>
      <c r="K85" s="300" t="s">
        <v>2647</v>
      </c>
      <c r="L85" s="299" t="s">
        <v>2647</v>
      </c>
      <c r="M85" s="294" t="s">
        <v>2647</v>
      </c>
      <c r="N85" s="84" t="s">
        <v>2648</v>
      </c>
    </row>
    <row r="86" customFormat="false" ht="28.5" hidden="false" customHeight="false" outlineLevel="0" collapsed="false">
      <c r="A86" s="294" t="str">
        <f aca="false">B86&amp;C86</f>
        <v>DefinitionsB16</v>
      </c>
      <c r="B86" s="294" t="s">
        <v>2512</v>
      </c>
      <c r="C86" s="294" t="s">
        <v>2649</v>
      </c>
      <c r="D86" s="294" t="s">
        <v>2650</v>
      </c>
      <c r="E86" s="305" t="s">
        <v>2651</v>
      </c>
      <c r="F86" s="294" t="s">
        <v>2652</v>
      </c>
      <c r="G86" s="294" t="s">
        <v>2653</v>
      </c>
      <c r="H86" s="294" t="s">
        <v>2654</v>
      </c>
      <c r="I86" s="294" t="s">
        <v>2655</v>
      </c>
      <c r="J86" s="294" t="s">
        <v>2656</v>
      </c>
      <c r="K86" s="300" t="s">
        <v>2657</v>
      </c>
      <c r="L86" s="299" t="s">
        <v>2658</v>
      </c>
      <c r="M86" s="294" t="s">
        <v>2659</v>
      </c>
      <c r="N86" s="84" t="s">
        <v>2660</v>
      </c>
    </row>
    <row r="87" customFormat="false" ht="14.25" hidden="false" customHeight="false" outlineLevel="0" collapsed="false">
      <c r="A87" s="294" t="str">
        <f aca="false">B87&amp;C87</f>
        <v>DefinitionsB17</v>
      </c>
      <c r="B87" s="294" t="s">
        <v>2512</v>
      </c>
      <c r="C87" s="294" t="s">
        <v>2661</v>
      </c>
      <c r="D87" s="294" t="s">
        <v>2662</v>
      </c>
      <c r="E87" s="297" t="s">
        <v>2663</v>
      </c>
      <c r="F87" s="298" t="s">
        <v>2664</v>
      </c>
      <c r="G87" s="298" t="s">
        <v>2665</v>
      </c>
      <c r="H87" s="294" t="s">
        <v>2666</v>
      </c>
      <c r="I87" s="294" t="s">
        <v>2667</v>
      </c>
      <c r="J87" s="294" t="s">
        <v>2668</v>
      </c>
      <c r="K87" s="300" t="s">
        <v>2669</v>
      </c>
      <c r="L87" s="299" t="s">
        <v>2670</v>
      </c>
      <c r="M87" s="294" t="s">
        <v>2671</v>
      </c>
      <c r="N87" s="328" t="s">
        <v>2672</v>
      </c>
    </row>
    <row r="88" customFormat="false" ht="14.25" hidden="false" customHeight="false" outlineLevel="0" collapsed="false">
      <c r="A88" s="294" t="str">
        <f aca="false">B88&amp;C88</f>
        <v>DefinitionsB18</v>
      </c>
      <c r="B88" s="294" t="s">
        <v>2512</v>
      </c>
      <c r="C88" s="294" t="s">
        <v>2673</v>
      </c>
      <c r="D88" s="294" t="s">
        <v>2674</v>
      </c>
      <c r="E88" s="297" t="s">
        <v>2675</v>
      </c>
      <c r="F88" s="298" t="s">
        <v>2676</v>
      </c>
      <c r="G88" s="298" t="s">
        <v>2677</v>
      </c>
      <c r="H88" s="294" t="s">
        <v>2678</v>
      </c>
      <c r="I88" s="294" t="s">
        <v>2679</v>
      </c>
      <c r="J88" s="294" t="s">
        <v>2680</v>
      </c>
      <c r="K88" s="300" t="s">
        <v>2681</v>
      </c>
      <c r="L88" s="299" t="s">
        <v>2682</v>
      </c>
      <c r="M88" s="294" t="s">
        <v>2683</v>
      </c>
      <c r="N88" s="328" t="s">
        <v>2684</v>
      </c>
    </row>
    <row r="89" customFormat="false" ht="28.5" hidden="false" customHeight="false" outlineLevel="0" collapsed="false">
      <c r="A89" s="294" t="str">
        <f aca="false">B89&amp;C89</f>
        <v>DefinitionsB19</v>
      </c>
      <c r="B89" s="294" t="s">
        <v>2512</v>
      </c>
      <c r="C89" s="294" t="s">
        <v>2685</v>
      </c>
      <c r="D89" s="294" t="s">
        <v>2686</v>
      </c>
      <c r="E89" s="297" t="s">
        <v>2687</v>
      </c>
      <c r="F89" s="298" t="s">
        <v>2688</v>
      </c>
      <c r="G89" s="294" t="s">
        <v>2686</v>
      </c>
      <c r="H89" s="294" t="s">
        <v>2689</v>
      </c>
      <c r="I89" s="294" t="s">
        <v>2689</v>
      </c>
      <c r="J89" s="294" t="s">
        <v>2686</v>
      </c>
      <c r="K89" s="300" t="s">
        <v>2686</v>
      </c>
      <c r="L89" s="299" t="s">
        <v>2686</v>
      </c>
      <c r="M89" s="294" t="s">
        <v>2686</v>
      </c>
      <c r="N89" s="84" t="s">
        <v>2690</v>
      </c>
    </row>
    <row r="90" customFormat="false" ht="14.25" hidden="false" customHeight="false" outlineLevel="0" collapsed="false">
      <c r="A90" s="294" t="str">
        <f aca="false">B90&amp;C90</f>
        <v>DefinitionsB20</v>
      </c>
      <c r="B90" s="294" t="s">
        <v>2512</v>
      </c>
      <c r="C90" s="294" t="s">
        <v>2691</v>
      </c>
      <c r="D90" s="294" t="s">
        <v>2692</v>
      </c>
      <c r="E90" s="297" t="s">
        <v>2693</v>
      </c>
      <c r="F90" s="298" t="s">
        <v>2694</v>
      </c>
      <c r="G90" s="298" t="s">
        <v>2695</v>
      </c>
      <c r="H90" s="294" t="s">
        <v>2696</v>
      </c>
      <c r="I90" s="294" t="s">
        <v>2697</v>
      </c>
      <c r="J90" s="294" t="s">
        <v>2698</v>
      </c>
      <c r="K90" s="300" t="s">
        <v>2699</v>
      </c>
      <c r="L90" s="299" t="s">
        <v>2700</v>
      </c>
      <c r="M90" s="294" t="s">
        <v>2701</v>
      </c>
      <c r="N90" s="84" t="s">
        <v>2702</v>
      </c>
    </row>
    <row r="91" customFormat="false" ht="14.25" hidden="false" customHeight="false" outlineLevel="0" collapsed="false">
      <c r="A91" s="294" t="str">
        <f aca="false">B91&amp;C91</f>
        <v>DefinitionsB21</v>
      </c>
      <c r="B91" s="294" t="s">
        <v>2512</v>
      </c>
      <c r="C91" s="294" t="s">
        <v>2703</v>
      </c>
      <c r="D91" s="294" t="s">
        <v>2704</v>
      </c>
      <c r="E91" s="326" t="s">
        <v>2705</v>
      </c>
      <c r="F91" s="294" t="s">
        <v>2704</v>
      </c>
      <c r="G91" s="294" t="s">
        <v>2704</v>
      </c>
      <c r="H91" s="294" t="s">
        <v>2704</v>
      </c>
      <c r="I91" s="294" t="s">
        <v>2704</v>
      </c>
      <c r="J91" s="294" t="s">
        <v>2704</v>
      </c>
      <c r="K91" s="300" t="s">
        <v>2704</v>
      </c>
      <c r="L91" s="299" t="s">
        <v>2704</v>
      </c>
      <c r="M91" s="294" t="s">
        <v>2704</v>
      </c>
      <c r="N91" s="84" t="s">
        <v>2706</v>
      </c>
    </row>
    <row r="92" customFormat="false" ht="28.5" hidden="false" customHeight="false" outlineLevel="0" collapsed="false">
      <c r="A92" s="294" t="str">
        <f aca="false">B92&amp;C92</f>
        <v>DefinitionsB22</v>
      </c>
      <c r="B92" s="294" t="s">
        <v>2512</v>
      </c>
      <c r="C92" s="294" t="s">
        <v>2707</v>
      </c>
      <c r="D92" s="294" t="s">
        <v>2708</v>
      </c>
      <c r="E92" s="297" t="s">
        <v>2709</v>
      </c>
      <c r="F92" s="298" t="s">
        <v>2710</v>
      </c>
      <c r="G92" s="298" t="s">
        <v>2711</v>
      </c>
      <c r="H92" s="294" t="s">
        <v>2712</v>
      </c>
      <c r="I92" s="294" t="s">
        <v>2713</v>
      </c>
      <c r="J92" s="294" t="s">
        <v>2714</v>
      </c>
      <c r="K92" s="300" t="s">
        <v>2715</v>
      </c>
      <c r="L92" s="299" t="s">
        <v>2716</v>
      </c>
      <c r="M92" s="294" t="s">
        <v>2717</v>
      </c>
      <c r="N92" s="84" t="s">
        <v>2718</v>
      </c>
    </row>
    <row r="93" customFormat="false" ht="28.5" hidden="false" customHeight="false" outlineLevel="0" collapsed="false">
      <c r="A93" s="294" t="str">
        <f aca="false">B93&amp;C93</f>
        <v>DefinitionsB23</v>
      </c>
      <c r="B93" s="294" t="s">
        <v>2512</v>
      </c>
      <c r="C93" s="294" t="s">
        <v>2719</v>
      </c>
      <c r="D93" s="294" t="s">
        <v>2720</v>
      </c>
      <c r="E93" s="297" t="s">
        <v>2721</v>
      </c>
      <c r="F93" s="298" t="s">
        <v>2722</v>
      </c>
      <c r="G93" s="298" t="s">
        <v>2723</v>
      </c>
      <c r="H93" s="294" t="s">
        <v>2724</v>
      </c>
      <c r="I93" s="294" t="s">
        <v>2725</v>
      </c>
      <c r="J93" s="294" t="s">
        <v>2720</v>
      </c>
      <c r="K93" s="300" t="s">
        <v>2726</v>
      </c>
      <c r="L93" s="324" t="s">
        <v>2720</v>
      </c>
      <c r="M93" s="294" t="s">
        <v>2727</v>
      </c>
      <c r="N93" s="84" t="s">
        <v>2728</v>
      </c>
    </row>
    <row r="94" customFormat="false" ht="28.5" hidden="false" customHeight="false" outlineLevel="0" collapsed="false">
      <c r="A94" s="294" t="str">
        <f aca="false">B94&amp;C94</f>
        <v>DefinitionsB24</v>
      </c>
      <c r="B94" s="294" t="s">
        <v>2512</v>
      </c>
      <c r="C94" s="294" t="s">
        <v>2729</v>
      </c>
      <c r="D94" s="294" t="s">
        <v>2730</v>
      </c>
      <c r="E94" s="297" t="s">
        <v>2731</v>
      </c>
      <c r="F94" s="298" t="s">
        <v>2732</v>
      </c>
      <c r="G94" s="298" t="s">
        <v>2733</v>
      </c>
      <c r="H94" s="294" t="s">
        <v>2734</v>
      </c>
      <c r="I94" s="294" t="s">
        <v>2730</v>
      </c>
      <c r="J94" s="294" t="s">
        <v>2730</v>
      </c>
      <c r="K94" s="300" t="s">
        <v>2735</v>
      </c>
      <c r="L94" s="299" t="s">
        <v>2736</v>
      </c>
      <c r="M94" s="294" t="s">
        <v>2737</v>
      </c>
      <c r="N94" s="84" t="s">
        <v>2738</v>
      </c>
    </row>
    <row r="95" customFormat="false" ht="101.25" hidden="false" customHeight="true" outlineLevel="0" collapsed="false">
      <c r="A95" s="294" t="str">
        <f aca="false">B95&amp;C95</f>
        <v>DefinitionsB25</v>
      </c>
      <c r="B95" s="294" t="s">
        <v>2512</v>
      </c>
      <c r="C95" s="294" t="s">
        <v>2739</v>
      </c>
      <c r="D95" s="294" t="s">
        <v>2740</v>
      </c>
      <c r="E95" s="297" t="s">
        <v>2741</v>
      </c>
      <c r="F95" s="294" t="s">
        <v>2742</v>
      </c>
      <c r="G95" s="294" t="s">
        <v>2743</v>
      </c>
      <c r="H95" s="323" t="s">
        <v>2744</v>
      </c>
      <c r="I95" s="294" t="s">
        <v>2745</v>
      </c>
      <c r="J95" s="294" t="s">
        <v>2746</v>
      </c>
      <c r="K95" s="300" t="s">
        <v>2747</v>
      </c>
      <c r="L95" s="299" t="s">
        <v>2748</v>
      </c>
      <c r="M95" s="294" t="s">
        <v>2749</v>
      </c>
      <c r="N95" s="142" t="s">
        <v>2750</v>
      </c>
    </row>
    <row r="96" customFormat="false" ht="14.25" hidden="false" customHeight="false" outlineLevel="0" collapsed="false">
      <c r="A96" s="294" t="str">
        <f aca="false">B96&amp;C96</f>
        <v>DefinitionsB26</v>
      </c>
      <c r="B96" s="294" t="s">
        <v>2512</v>
      </c>
      <c r="C96" s="294" t="s">
        <v>2751</v>
      </c>
      <c r="D96" s="294" t="s">
        <v>2752</v>
      </c>
      <c r="E96" s="297" t="s">
        <v>2753</v>
      </c>
      <c r="F96" s="298" t="s">
        <v>2754</v>
      </c>
      <c r="G96" s="298" t="s">
        <v>2755</v>
      </c>
      <c r="H96" s="294" t="s">
        <v>2752</v>
      </c>
      <c r="I96" s="294" t="s">
        <v>2752</v>
      </c>
      <c r="J96" s="294" t="s">
        <v>2752</v>
      </c>
      <c r="K96" s="300" t="s">
        <v>2752</v>
      </c>
      <c r="L96" s="299" t="s">
        <v>2752</v>
      </c>
      <c r="M96" s="294" t="s">
        <v>2752</v>
      </c>
      <c r="N96" s="84" t="s">
        <v>2756</v>
      </c>
    </row>
    <row r="97" customFormat="false" ht="28.5" hidden="false" customHeight="false" outlineLevel="0" collapsed="false">
      <c r="A97" s="294" t="str">
        <f aca="false">B97&amp;C97</f>
        <v>DefinitionsB27</v>
      </c>
      <c r="B97" s="294" t="s">
        <v>2512</v>
      </c>
      <c r="C97" s="294" t="s">
        <v>2757</v>
      </c>
      <c r="D97" s="294" t="s">
        <v>2758</v>
      </c>
      <c r="E97" s="297" t="s">
        <v>2759</v>
      </c>
      <c r="F97" s="298" t="s">
        <v>2760</v>
      </c>
      <c r="G97" s="298" t="s">
        <v>2761</v>
      </c>
      <c r="H97" s="294" t="s">
        <v>2762</v>
      </c>
      <c r="I97" s="294" t="s">
        <v>2763</v>
      </c>
      <c r="J97" s="294" t="s">
        <v>2764</v>
      </c>
      <c r="K97" s="300" t="s">
        <v>2765</v>
      </c>
      <c r="L97" s="299" t="s">
        <v>2766</v>
      </c>
      <c r="M97" s="294" t="s">
        <v>2767</v>
      </c>
      <c r="N97" s="84" t="s">
        <v>2768</v>
      </c>
    </row>
    <row r="98" customFormat="false" ht="14.25" hidden="false" customHeight="false" outlineLevel="0" collapsed="false">
      <c r="A98" s="294" t="str">
        <f aca="false">B98&amp;C98</f>
        <v>DefinitionsB28</v>
      </c>
      <c r="B98" s="294" t="s">
        <v>2512</v>
      </c>
      <c r="C98" s="294" t="s">
        <v>2769</v>
      </c>
      <c r="D98" s="294" t="s">
        <v>2770</v>
      </c>
      <c r="E98" s="297" t="s">
        <v>2771</v>
      </c>
      <c r="F98" s="298" t="s">
        <v>2772</v>
      </c>
      <c r="G98" s="298" t="s">
        <v>2773</v>
      </c>
      <c r="H98" s="294" t="s">
        <v>2774</v>
      </c>
      <c r="I98" s="294" t="s">
        <v>2775</v>
      </c>
      <c r="J98" s="294" t="s">
        <v>2776</v>
      </c>
      <c r="K98" s="300" t="s">
        <v>2777</v>
      </c>
      <c r="L98" s="299" t="s">
        <v>2778</v>
      </c>
      <c r="M98" s="294" t="s">
        <v>2779</v>
      </c>
      <c r="N98" s="84" t="s">
        <v>2780</v>
      </c>
    </row>
    <row r="99" customFormat="false" ht="28.5" hidden="false" customHeight="false" outlineLevel="0" collapsed="false">
      <c r="A99" s="294" t="str">
        <f aca="false">B99&amp;C99</f>
        <v>DefinitionsB29</v>
      </c>
      <c r="B99" s="294" t="s">
        <v>2512</v>
      </c>
      <c r="C99" s="294" t="s">
        <v>2781</v>
      </c>
      <c r="D99" s="294" t="s">
        <v>2782</v>
      </c>
      <c r="E99" s="297" t="s">
        <v>2783</v>
      </c>
      <c r="F99" s="298" t="s">
        <v>2784</v>
      </c>
      <c r="G99" s="298" t="s">
        <v>2785</v>
      </c>
      <c r="H99" s="294" t="s">
        <v>2786</v>
      </c>
      <c r="I99" s="294" t="s">
        <v>2787</v>
      </c>
      <c r="J99" s="294" t="s">
        <v>2788</v>
      </c>
      <c r="K99" s="300" t="s">
        <v>2789</v>
      </c>
      <c r="L99" s="299" t="s">
        <v>2790</v>
      </c>
      <c r="M99" s="294" t="s">
        <v>2791</v>
      </c>
      <c r="N99" s="84" t="s">
        <v>2792</v>
      </c>
    </row>
    <row r="100" customFormat="false" ht="28.5" hidden="false" customHeight="false" outlineLevel="0" collapsed="false">
      <c r="A100" s="294" t="str">
        <f aca="false">B100&amp;C100</f>
        <v>DefinitionsB30</v>
      </c>
      <c r="B100" s="294" t="s">
        <v>2512</v>
      </c>
      <c r="C100" s="294" t="s">
        <v>2793</v>
      </c>
      <c r="D100" s="294" t="s">
        <v>2794</v>
      </c>
      <c r="E100" s="297" t="s">
        <v>2795</v>
      </c>
      <c r="F100" s="298" t="s">
        <v>2796</v>
      </c>
      <c r="G100" s="298" t="s">
        <v>2797</v>
      </c>
      <c r="H100" s="294" t="s">
        <v>2798</v>
      </c>
      <c r="I100" s="294" t="s">
        <v>2799</v>
      </c>
      <c r="J100" s="294" t="s">
        <v>2800</v>
      </c>
      <c r="K100" s="300" t="s">
        <v>2801</v>
      </c>
      <c r="L100" s="299" t="s">
        <v>2802</v>
      </c>
      <c r="M100" s="294" t="s">
        <v>2803</v>
      </c>
      <c r="N100" s="84" t="s">
        <v>2804</v>
      </c>
    </row>
    <row r="101" customFormat="false" ht="28.5" hidden="false" customHeight="false" outlineLevel="0" collapsed="false">
      <c r="A101" s="294" t="str">
        <f aca="false">B101&amp;C101</f>
        <v>DefinitionsB31</v>
      </c>
      <c r="B101" s="294" t="s">
        <v>2512</v>
      </c>
      <c r="C101" s="294" t="s">
        <v>2805</v>
      </c>
      <c r="D101" s="294" t="s">
        <v>2806</v>
      </c>
      <c r="E101" s="297" t="s">
        <v>2807</v>
      </c>
      <c r="F101" s="298" t="s">
        <v>2808</v>
      </c>
      <c r="G101" s="298" t="s">
        <v>2809</v>
      </c>
      <c r="H101" s="294" t="s">
        <v>2810</v>
      </c>
      <c r="I101" s="294" t="s">
        <v>2811</v>
      </c>
      <c r="J101" s="294" t="s">
        <v>2812</v>
      </c>
      <c r="K101" s="300" t="s">
        <v>2813</v>
      </c>
      <c r="L101" s="299" t="s">
        <v>2814</v>
      </c>
      <c r="M101" s="294" t="s">
        <v>2815</v>
      </c>
    </row>
    <row r="102" customFormat="false" ht="14.25" hidden="false" customHeight="false" outlineLevel="0" collapsed="false">
      <c r="A102" s="294" t="str">
        <f aca="false">B102&amp;C102</f>
        <v>DefinitionsC2</v>
      </c>
      <c r="B102" s="294" t="s">
        <v>2512</v>
      </c>
      <c r="C102" s="294" t="s">
        <v>2816</v>
      </c>
      <c r="D102" s="294" t="s">
        <v>2817</v>
      </c>
      <c r="E102" s="326" t="s">
        <v>2818</v>
      </c>
      <c r="F102" s="298" t="s">
        <v>2819</v>
      </c>
      <c r="G102" s="298" t="s">
        <v>2820</v>
      </c>
      <c r="H102" s="294" t="s">
        <v>2817</v>
      </c>
      <c r="I102" s="294" t="s">
        <v>2821</v>
      </c>
      <c r="J102" s="294" t="s">
        <v>2822</v>
      </c>
      <c r="K102" s="300" t="s">
        <v>2823</v>
      </c>
      <c r="L102" s="299" t="s">
        <v>2824</v>
      </c>
      <c r="M102" s="294" t="s">
        <v>2825</v>
      </c>
    </row>
    <row r="103" customFormat="false" ht="14.25" hidden="false" customHeight="false" outlineLevel="0" collapsed="false">
      <c r="A103" s="294" t="str">
        <f aca="false">B103&amp;C103</f>
        <v>DefinitionsC3</v>
      </c>
      <c r="B103" s="294" t="s">
        <v>2512</v>
      </c>
      <c r="C103" s="294" t="s">
        <v>2826</v>
      </c>
      <c r="D103" s="294" t="s">
        <v>2827</v>
      </c>
      <c r="E103" s="297" t="s">
        <v>2828</v>
      </c>
      <c r="F103" s="298" t="s">
        <v>2829</v>
      </c>
      <c r="G103" s="298" t="s">
        <v>2830</v>
      </c>
      <c r="H103" s="294" t="s">
        <v>2831</v>
      </c>
      <c r="I103" s="294" t="s">
        <v>2832</v>
      </c>
      <c r="J103" s="294" t="s">
        <v>2833</v>
      </c>
      <c r="K103" s="300" t="s">
        <v>2834</v>
      </c>
      <c r="L103" s="299" t="s">
        <v>2835</v>
      </c>
      <c r="M103" s="294" t="s">
        <v>2836</v>
      </c>
    </row>
    <row r="104" customFormat="false" ht="85.5" hidden="false" customHeight="false" outlineLevel="0" collapsed="false">
      <c r="A104" s="294" t="str">
        <f aca="false">B104&amp;C104</f>
        <v>DefinitionsC4</v>
      </c>
      <c r="B104" s="294" t="s">
        <v>2512</v>
      </c>
      <c r="C104" s="294" t="s">
        <v>2837</v>
      </c>
      <c r="D104" s="294" t="s">
        <v>2838</v>
      </c>
      <c r="E104" s="297" t="s">
        <v>2839</v>
      </c>
      <c r="F104" s="298" t="s">
        <v>2840</v>
      </c>
      <c r="G104" s="298" t="s">
        <v>2841</v>
      </c>
      <c r="H104" s="294" t="s">
        <v>2842</v>
      </c>
      <c r="I104" s="294" t="s">
        <v>2843</v>
      </c>
      <c r="J104" s="294" t="s">
        <v>2844</v>
      </c>
      <c r="K104" s="300" t="s">
        <v>2845</v>
      </c>
      <c r="L104" s="299" t="s">
        <v>2846</v>
      </c>
      <c r="M104" s="294" t="s">
        <v>2847</v>
      </c>
    </row>
    <row r="105" customFormat="false" ht="82.5" hidden="false" customHeight="true" outlineLevel="0" collapsed="false">
      <c r="A105" s="294" t="str">
        <f aca="false">B105&amp;C105</f>
        <v>DefinitionsC5</v>
      </c>
      <c r="B105" s="294" t="s">
        <v>2512</v>
      </c>
      <c r="C105" s="294" t="s">
        <v>2848</v>
      </c>
      <c r="D105" s="306" t="s">
        <v>2849</v>
      </c>
      <c r="E105" s="297" t="s">
        <v>2850</v>
      </c>
      <c r="F105" s="294" t="s">
        <v>2851</v>
      </c>
      <c r="G105" s="294" t="s">
        <v>2852</v>
      </c>
      <c r="H105" s="294" t="s">
        <v>2853</v>
      </c>
      <c r="I105" s="294" t="s">
        <v>2854</v>
      </c>
      <c r="J105" s="294" t="s">
        <v>2855</v>
      </c>
      <c r="K105" s="300" t="s">
        <v>2856</v>
      </c>
      <c r="L105" s="299" t="s">
        <v>2857</v>
      </c>
      <c r="M105" s="294" t="s">
        <v>2858</v>
      </c>
    </row>
    <row r="106" customFormat="false" ht="178.5" hidden="false" customHeight="false" outlineLevel="0" collapsed="false">
      <c r="A106" s="294" t="str">
        <f aca="false">B106&amp;C106</f>
        <v>DefinitionsC6</v>
      </c>
      <c r="B106" s="294" t="s">
        <v>2512</v>
      </c>
      <c r="C106" s="294" t="s">
        <v>2859</v>
      </c>
      <c r="D106" s="142" t="s">
        <v>2860</v>
      </c>
      <c r="E106" s="329" t="s">
        <v>2861</v>
      </c>
      <c r="F106" s="142" t="s">
        <v>2862</v>
      </c>
      <c r="G106" s="142" t="s">
        <v>2863</v>
      </c>
      <c r="H106" s="142" t="s">
        <v>2864</v>
      </c>
      <c r="I106" s="142" t="s">
        <v>2865</v>
      </c>
      <c r="J106" s="142" t="s">
        <v>2866</v>
      </c>
      <c r="K106" s="142" t="s">
        <v>2867</v>
      </c>
      <c r="L106" s="304" t="s">
        <v>2868</v>
      </c>
      <c r="M106" s="142" t="s">
        <v>2559</v>
      </c>
    </row>
    <row r="107" customFormat="false" ht="142.5" hidden="false" customHeight="false" outlineLevel="0" collapsed="false">
      <c r="A107" s="294" t="str">
        <f aca="false">B107&amp;C107</f>
        <v>DefinitionsC7</v>
      </c>
      <c r="B107" s="294" t="s">
        <v>2512</v>
      </c>
      <c r="C107" s="294" t="s">
        <v>2869</v>
      </c>
      <c r="D107" s="294" t="s">
        <v>2870</v>
      </c>
      <c r="E107" s="305" t="s">
        <v>2871</v>
      </c>
      <c r="F107" s="298" t="s">
        <v>2872</v>
      </c>
      <c r="G107" s="298" t="s">
        <v>2873</v>
      </c>
      <c r="H107" s="294" t="s">
        <v>2874</v>
      </c>
      <c r="I107" s="294" t="s">
        <v>2875</v>
      </c>
      <c r="J107" s="294" t="s">
        <v>2876</v>
      </c>
      <c r="K107" s="300" t="s">
        <v>2877</v>
      </c>
      <c r="L107" s="299" t="s">
        <v>2878</v>
      </c>
      <c r="M107" s="294" t="s">
        <v>2571</v>
      </c>
    </row>
    <row r="108" customFormat="false" ht="171" hidden="false" customHeight="false" outlineLevel="0" collapsed="false">
      <c r="A108" s="294" t="str">
        <f aca="false">B108&amp;C108</f>
        <v>DefinitionsC8</v>
      </c>
      <c r="B108" s="294" t="s">
        <v>2512</v>
      </c>
      <c r="C108" s="294" t="s">
        <v>2879</v>
      </c>
      <c r="D108" s="294" t="s">
        <v>2880</v>
      </c>
      <c r="E108" s="297" t="s">
        <v>2881</v>
      </c>
      <c r="F108" s="298" t="s">
        <v>2882</v>
      </c>
      <c r="G108" s="298" t="s">
        <v>2883</v>
      </c>
      <c r="H108" s="323" t="s">
        <v>2884</v>
      </c>
      <c r="I108" s="294" t="s">
        <v>2885</v>
      </c>
      <c r="J108" s="294" t="s">
        <v>2886</v>
      </c>
      <c r="K108" s="300" t="s">
        <v>2887</v>
      </c>
      <c r="L108" s="299" t="s">
        <v>2888</v>
      </c>
      <c r="M108" s="294" t="s">
        <v>2583</v>
      </c>
    </row>
    <row r="109" customFormat="false" ht="71.25" hidden="false" customHeight="false" outlineLevel="0" collapsed="false">
      <c r="A109" s="294" t="str">
        <f aca="false">B109&amp;C109</f>
        <v>DefinitionsC9</v>
      </c>
      <c r="B109" s="294" t="s">
        <v>2512</v>
      </c>
      <c r="C109" s="294" t="s">
        <v>2889</v>
      </c>
      <c r="D109" s="294" t="s">
        <v>2890</v>
      </c>
      <c r="E109" s="305" t="s">
        <v>2891</v>
      </c>
      <c r="F109" s="294" t="s">
        <v>2892</v>
      </c>
      <c r="G109" s="294" t="s">
        <v>2893</v>
      </c>
      <c r="H109" s="294" t="s">
        <v>2894</v>
      </c>
      <c r="I109" s="294" t="s">
        <v>2895</v>
      </c>
      <c r="J109" s="294" t="s">
        <v>2896</v>
      </c>
      <c r="K109" s="300" t="s">
        <v>2897</v>
      </c>
      <c r="L109" s="299" t="s">
        <v>2898</v>
      </c>
      <c r="M109" s="294" t="s">
        <v>2588</v>
      </c>
    </row>
    <row r="110" customFormat="false" ht="14.25" hidden="false" customHeight="false" outlineLevel="0" collapsed="false">
      <c r="A110" s="294" t="str">
        <f aca="false">B110&amp;C110</f>
        <v>DefinitionsC10</v>
      </c>
      <c r="B110" s="294" t="s">
        <v>2512</v>
      </c>
      <c r="C110" s="294" t="s">
        <v>2899</v>
      </c>
      <c r="D110" s="294" t="s">
        <v>2900</v>
      </c>
      <c r="E110" s="297" t="s">
        <v>2591</v>
      </c>
      <c r="F110" s="298" t="s">
        <v>2901</v>
      </c>
      <c r="G110" s="298" t="s">
        <v>2902</v>
      </c>
      <c r="H110" s="294" t="s">
        <v>2903</v>
      </c>
      <c r="I110" s="294" t="s">
        <v>2904</v>
      </c>
      <c r="J110" s="294" t="s">
        <v>2905</v>
      </c>
      <c r="K110" s="300" t="s">
        <v>2906</v>
      </c>
      <c r="L110" s="299" t="s">
        <v>2907</v>
      </c>
      <c r="M110" s="294" t="s">
        <v>2597</v>
      </c>
    </row>
    <row r="111" customFormat="false" ht="142.5" hidden="false" customHeight="false" outlineLevel="0" collapsed="false">
      <c r="A111" s="294" t="str">
        <f aca="false">B111&amp;C111</f>
        <v>DefinitionsC11</v>
      </c>
      <c r="B111" s="294" t="s">
        <v>2512</v>
      </c>
      <c r="C111" s="294" t="s">
        <v>2908</v>
      </c>
      <c r="D111" s="294" t="s">
        <v>2909</v>
      </c>
      <c r="E111" s="301" t="s">
        <v>2910</v>
      </c>
      <c r="F111" s="298" t="s">
        <v>2911</v>
      </c>
      <c r="G111" s="298" t="s">
        <v>2912</v>
      </c>
      <c r="H111" s="294" t="s">
        <v>2913</v>
      </c>
      <c r="I111" s="294" t="s">
        <v>2914</v>
      </c>
      <c r="J111" s="294" t="s">
        <v>2915</v>
      </c>
      <c r="K111" s="300" t="s">
        <v>2916</v>
      </c>
      <c r="L111" s="299" t="s">
        <v>2917</v>
      </c>
      <c r="M111" s="294" t="s">
        <v>2609</v>
      </c>
    </row>
    <row r="112" customFormat="false" ht="114" hidden="false" customHeight="false" outlineLevel="0" collapsed="false">
      <c r="A112" s="294" t="str">
        <f aca="false">B112&amp;C112</f>
        <v>DefinitionsC12</v>
      </c>
      <c r="B112" s="294" t="s">
        <v>2512</v>
      </c>
      <c r="C112" s="294" t="s">
        <v>2918</v>
      </c>
      <c r="D112" s="294" t="s">
        <v>2919</v>
      </c>
      <c r="E112" s="301" t="s">
        <v>2920</v>
      </c>
      <c r="F112" s="298" t="s">
        <v>2921</v>
      </c>
      <c r="G112" s="298" t="s">
        <v>2922</v>
      </c>
      <c r="H112" s="294" t="s">
        <v>2923</v>
      </c>
      <c r="I112" s="294" t="s">
        <v>2924</v>
      </c>
      <c r="J112" s="294" t="s">
        <v>2925</v>
      </c>
      <c r="K112" s="300" t="s">
        <v>2926</v>
      </c>
      <c r="L112" s="299" t="s">
        <v>2927</v>
      </c>
      <c r="M112" s="294" t="s">
        <v>2621</v>
      </c>
    </row>
    <row r="113" customFormat="false" ht="156.75" hidden="false" customHeight="false" outlineLevel="0" collapsed="false">
      <c r="A113" s="294" t="str">
        <f aca="false">B113&amp;C113</f>
        <v>DefinitionsC13</v>
      </c>
      <c r="B113" s="294" t="s">
        <v>2512</v>
      </c>
      <c r="C113" s="294" t="s">
        <v>2928</v>
      </c>
      <c r="D113" s="294" t="s">
        <v>2929</v>
      </c>
      <c r="E113" s="301" t="s">
        <v>2930</v>
      </c>
      <c r="F113" s="298" t="s">
        <v>2931</v>
      </c>
      <c r="G113" s="298" t="s">
        <v>2932</v>
      </c>
      <c r="H113" s="323" t="s">
        <v>2933</v>
      </c>
      <c r="I113" s="294" t="s">
        <v>2934</v>
      </c>
      <c r="J113" s="294" t="s">
        <v>2935</v>
      </c>
      <c r="K113" s="300" t="s">
        <v>2936</v>
      </c>
      <c r="L113" s="299" t="s">
        <v>2937</v>
      </c>
      <c r="M113" s="294" t="s">
        <v>2633</v>
      </c>
    </row>
    <row r="114" customFormat="false" ht="409.5" hidden="false" customHeight="false" outlineLevel="0" collapsed="false">
      <c r="A114" s="294" t="str">
        <f aca="false">B114&amp;C114</f>
        <v>DefinitionsC14</v>
      </c>
      <c r="B114" s="294" t="s">
        <v>2512</v>
      </c>
      <c r="C114" s="294" t="s">
        <v>2938</v>
      </c>
      <c r="D114" s="294" t="s">
        <v>2939</v>
      </c>
      <c r="E114" s="301" t="s">
        <v>2940</v>
      </c>
      <c r="F114" s="298" t="s">
        <v>2941</v>
      </c>
      <c r="G114" s="294" t="s">
        <v>2942</v>
      </c>
      <c r="H114" s="294" t="s">
        <v>2943</v>
      </c>
      <c r="I114" s="294" t="s">
        <v>2944</v>
      </c>
      <c r="J114" s="294" t="s">
        <v>2945</v>
      </c>
      <c r="K114" s="300" t="s">
        <v>2946</v>
      </c>
      <c r="L114" s="299" t="s">
        <v>2947</v>
      </c>
      <c r="M114" s="294" t="s">
        <v>2645</v>
      </c>
    </row>
    <row r="115" customFormat="false" ht="270.75" hidden="false" customHeight="false" outlineLevel="0" collapsed="false">
      <c r="A115" s="294" t="str">
        <f aca="false">B115&amp;C115</f>
        <v>DefinitionsC15</v>
      </c>
      <c r="B115" s="294" t="s">
        <v>2512</v>
      </c>
      <c r="C115" s="294" t="s">
        <v>2948</v>
      </c>
      <c r="D115" s="294" t="s">
        <v>2949</v>
      </c>
      <c r="E115" s="301" t="s">
        <v>2950</v>
      </c>
      <c r="F115" s="294" t="s">
        <v>2951</v>
      </c>
      <c r="G115" s="294" t="s">
        <v>2952</v>
      </c>
      <c r="H115" s="294" t="s">
        <v>2953</v>
      </c>
      <c r="I115" s="294" t="s">
        <v>2954</v>
      </c>
      <c r="J115" s="294" t="s">
        <v>2955</v>
      </c>
      <c r="K115" s="300" t="s">
        <v>2956</v>
      </c>
      <c r="L115" s="299" t="s">
        <v>2957</v>
      </c>
      <c r="M115" s="294" t="s">
        <v>2648</v>
      </c>
    </row>
    <row r="116" customFormat="false" ht="128.25" hidden="false" customHeight="false" outlineLevel="0" collapsed="false">
      <c r="A116" s="294" t="str">
        <f aca="false">B116&amp;C116</f>
        <v>DefinitionsC16</v>
      </c>
      <c r="B116" s="294" t="s">
        <v>2512</v>
      </c>
      <c r="C116" s="294" t="s">
        <v>2958</v>
      </c>
      <c r="D116" s="294" t="s">
        <v>2959</v>
      </c>
      <c r="E116" s="297" t="s">
        <v>2960</v>
      </c>
      <c r="F116" s="298" t="s">
        <v>2961</v>
      </c>
      <c r="G116" s="298" t="s">
        <v>2962</v>
      </c>
      <c r="H116" s="294" t="s">
        <v>2963</v>
      </c>
      <c r="I116" s="294" t="s">
        <v>2964</v>
      </c>
      <c r="J116" s="294" t="s">
        <v>2965</v>
      </c>
      <c r="K116" s="300" t="s">
        <v>2966</v>
      </c>
      <c r="L116" s="299" t="s">
        <v>2967</v>
      </c>
      <c r="M116" s="294" t="s">
        <v>2660</v>
      </c>
    </row>
    <row r="117" customFormat="false" ht="342" hidden="false" customHeight="false" outlineLevel="0" collapsed="false">
      <c r="A117" s="294" t="str">
        <f aca="false">B117&amp;C117</f>
        <v>DefinitionsC17</v>
      </c>
      <c r="B117" s="294" t="s">
        <v>2512</v>
      </c>
      <c r="C117" s="294" t="s">
        <v>2968</v>
      </c>
      <c r="D117" s="294" t="s">
        <v>2969</v>
      </c>
      <c r="E117" s="302" t="s">
        <v>2970</v>
      </c>
      <c r="F117" s="294" t="s">
        <v>2971</v>
      </c>
      <c r="G117" s="294" t="s">
        <v>2972</v>
      </c>
      <c r="H117" s="294" t="s">
        <v>2973</v>
      </c>
      <c r="I117" s="294" t="s">
        <v>2974</v>
      </c>
      <c r="J117" s="294" t="s">
        <v>2975</v>
      </c>
      <c r="K117" s="300" t="s">
        <v>2976</v>
      </c>
      <c r="L117" s="299" t="s">
        <v>2977</v>
      </c>
      <c r="M117" s="294" t="s">
        <v>2672</v>
      </c>
    </row>
    <row r="118" customFormat="false" ht="242.25" hidden="false" customHeight="false" outlineLevel="0" collapsed="false">
      <c r="A118" s="294" t="str">
        <f aca="false">B118&amp;C118</f>
        <v>DefinitionsC18</v>
      </c>
      <c r="B118" s="294" t="s">
        <v>2512</v>
      </c>
      <c r="C118" s="294" t="s">
        <v>2978</v>
      </c>
      <c r="D118" s="294" t="s">
        <v>2979</v>
      </c>
      <c r="E118" s="302" t="s">
        <v>2980</v>
      </c>
      <c r="F118" s="294" t="s">
        <v>2981</v>
      </c>
      <c r="G118" s="294" t="s">
        <v>2982</v>
      </c>
      <c r="H118" s="323" t="s">
        <v>2983</v>
      </c>
      <c r="I118" s="294" t="s">
        <v>2984</v>
      </c>
      <c r="J118" s="294" t="s">
        <v>2985</v>
      </c>
      <c r="K118" s="300" t="s">
        <v>2986</v>
      </c>
      <c r="L118" s="299" t="s">
        <v>2987</v>
      </c>
      <c r="M118" s="294" t="s">
        <v>2684</v>
      </c>
    </row>
    <row r="119" customFormat="false" ht="28.5" hidden="false" customHeight="false" outlineLevel="0" collapsed="false">
      <c r="A119" s="294" t="str">
        <f aca="false">B119&amp;C119</f>
        <v>DefinitionsC19</v>
      </c>
      <c r="B119" s="294" t="s">
        <v>2512</v>
      </c>
      <c r="C119" s="294" t="s">
        <v>2988</v>
      </c>
      <c r="D119" s="294" t="s">
        <v>2989</v>
      </c>
      <c r="E119" s="297" t="s">
        <v>2990</v>
      </c>
      <c r="F119" s="298" t="s">
        <v>2991</v>
      </c>
      <c r="G119" s="298" t="s">
        <v>2992</v>
      </c>
      <c r="H119" s="294" t="s">
        <v>2993</v>
      </c>
      <c r="I119" s="294" t="s">
        <v>2994</v>
      </c>
      <c r="J119" s="294" t="s">
        <v>2995</v>
      </c>
      <c r="K119" s="300" t="s">
        <v>2996</v>
      </c>
      <c r="L119" s="299" t="s">
        <v>2997</v>
      </c>
      <c r="M119" s="294" t="s">
        <v>2690</v>
      </c>
    </row>
    <row r="120" customFormat="false" ht="71.25" hidden="false" customHeight="false" outlineLevel="0" collapsed="false">
      <c r="A120" s="294" t="str">
        <f aca="false">B120&amp;C120</f>
        <v>DefinitionsC20</v>
      </c>
      <c r="B120" s="294" t="s">
        <v>2512</v>
      </c>
      <c r="C120" s="294" t="s">
        <v>2998</v>
      </c>
      <c r="D120" s="294" t="s">
        <v>2999</v>
      </c>
      <c r="E120" s="297" t="s">
        <v>3000</v>
      </c>
      <c r="F120" s="298" t="s">
        <v>3001</v>
      </c>
      <c r="G120" s="298" t="s">
        <v>3002</v>
      </c>
      <c r="H120" s="294" t="s">
        <v>3003</v>
      </c>
      <c r="I120" s="294" t="s">
        <v>3004</v>
      </c>
      <c r="J120" s="294" t="s">
        <v>3005</v>
      </c>
      <c r="K120" s="300" t="s">
        <v>3006</v>
      </c>
      <c r="L120" s="299" t="s">
        <v>3007</v>
      </c>
      <c r="M120" s="294" t="s">
        <v>2702</v>
      </c>
    </row>
    <row r="121" customFormat="false" ht="28.5" hidden="false" customHeight="false" outlineLevel="0" collapsed="false">
      <c r="A121" s="294" t="str">
        <f aca="false">B121&amp;C121</f>
        <v>DefinitionsC21</v>
      </c>
      <c r="B121" s="294" t="s">
        <v>2512</v>
      </c>
      <c r="C121" s="294" t="s">
        <v>3008</v>
      </c>
      <c r="D121" s="294" t="s">
        <v>2706</v>
      </c>
      <c r="E121" s="297" t="s">
        <v>3009</v>
      </c>
      <c r="F121" s="298" t="s">
        <v>3010</v>
      </c>
      <c r="G121" s="298" t="s">
        <v>3011</v>
      </c>
      <c r="H121" s="294" t="s">
        <v>2706</v>
      </c>
      <c r="I121" s="294" t="s">
        <v>2706</v>
      </c>
      <c r="J121" s="294" t="s">
        <v>2706</v>
      </c>
      <c r="K121" s="300" t="s">
        <v>2706</v>
      </c>
      <c r="L121" s="299" t="s">
        <v>2706</v>
      </c>
      <c r="M121" s="294" t="s">
        <v>2706</v>
      </c>
    </row>
    <row r="122" customFormat="false" ht="156.75" hidden="false" customHeight="false" outlineLevel="0" collapsed="false">
      <c r="A122" s="294" t="str">
        <f aca="false">B122&amp;C122</f>
        <v>DefinitionsC22</v>
      </c>
      <c r="B122" s="294" t="s">
        <v>2512</v>
      </c>
      <c r="C122" s="294" t="s">
        <v>3012</v>
      </c>
      <c r="D122" s="294" t="s">
        <v>3013</v>
      </c>
      <c r="E122" s="301" t="s">
        <v>3014</v>
      </c>
      <c r="F122" s="298" t="s">
        <v>3015</v>
      </c>
      <c r="G122" s="298" t="s">
        <v>3016</v>
      </c>
      <c r="H122" s="294" t="s">
        <v>3017</v>
      </c>
      <c r="I122" s="294" t="s">
        <v>3018</v>
      </c>
      <c r="J122" s="294" t="s">
        <v>3019</v>
      </c>
      <c r="K122" s="300" t="s">
        <v>3020</v>
      </c>
      <c r="L122" s="299" t="s">
        <v>3021</v>
      </c>
      <c r="M122" s="294" t="s">
        <v>3022</v>
      </c>
    </row>
    <row r="123" customFormat="false" ht="114" hidden="false" customHeight="false" outlineLevel="0" collapsed="false">
      <c r="A123" s="294" t="str">
        <f aca="false">B123&amp;C123</f>
        <v>DefinitionsC23</v>
      </c>
      <c r="B123" s="294" t="s">
        <v>2512</v>
      </c>
      <c r="C123" s="294" t="s">
        <v>3023</v>
      </c>
      <c r="D123" s="294" t="s">
        <v>3024</v>
      </c>
      <c r="E123" s="297" t="s">
        <v>3025</v>
      </c>
      <c r="F123" s="298" t="s">
        <v>3026</v>
      </c>
      <c r="G123" s="294" t="s">
        <v>3027</v>
      </c>
      <c r="H123" s="294" t="s">
        <v>3028</v>
      </c>
      <c r="I123" s="294" t="s">
        <v>3029</v>
      </c>
      <c r="J123" s="294" t="s">
        <v>3030</v>
      </c>
      <c r="K123" s="300" t="s">
        <v>3031</v>
      </c>
      <c r="L123" s="299" t="s">
        <v>3032</v>
      </c>
      <c r="M123" s="294" t="s">
        <v>3033</v>
      </c>
    </row>
    <row r="124" customFormat="false" ht="285" hidden="false" customHeight="false" outlineLevel="0" collapsed="false">
      <c r="A124" s="294" t="str">
        <f aca="false">B124&amp;C124</f>
        <v>DefinitionsC24</v>
      </c>
      <c r="B124" s="294" t="s">
        <v>2512</v>
      </c>
      <c r="C124" s="294" t="s">
        <v>3034</v>
      </c>
      <c r="D124" s="294" t="s">
        <v>3035</v>
      </c>
      <c r="E124" s="301" t="s">
        <v>3036</v>
      </c>
      <c r="F124" s="294" t="s">
        <v>3037</v>
      </c>
      <c r="G124" s="294" t="s">
        <v>3038</v>
      </c>
      <c r="H124" s="294" t="s">
        <v>3039</v>
      </c>
      <c r="I124" s="294" t="s">
        <v>3040</v>
      </c>
      <c r="J124" s="294" t="s">
        <v>3041</v>
      </c>
      <c r="K124" s="300" t="s">
        <v>3042</v>
      </c>
      <c r="L124" s="299" t="s">
        <v>3043</v>
      </c>
      <c r="M124" s="294" t="s">
        <v>3044</v>
      </c>
    </row>
    <row r="125" customFormat="false" ht="270.75" hidden="false" customHeight="false" outlineLevel="0" collapsed="false">
      <c r="A125" s="294" t="str">
        <f aca="false">B125&amp;C125</f>
        <v>DefinitionsC25</v>
      </c>
      <c r="B125" s="294" t="s">
        <v>2512</v>
      </c>
      <c r="C125" s="294" t="s">
        <v>3045</v>
      </c>
      <c r="D125" s="294" t="s">
        <v>3046</v>
      </c>
      <c r="E125" s="301" t="s">
        <v>3047</v>
      </c>
      <c r="F125" s="298" t="s">
        <v>3048</v>
      </c>
      <c r="G125" s="298" t="s">
        <v>3049</v>
      </c>
      <c r="H125" s="294" t="s">
        <v>3050</v>
      </c>
      <c r="I125" s="294" t="s">
        <v>3051</v>
      </c>
      <c r="J125" s="294" t="s">
        <v>3052</v>
      </c>
      <c r="K125" s="300" t="s">
        <v>3053</v>
      </c>
      <c r="L125" s="299" t="s">
        <v>3054</v>
      </c>
      <c r="M125" s="294" t="s">
        <v>3055</v>
      </c>
    </row>
    <row r="126" customFormat="false" ht="28.5" hidden="false" customHeight="false" outlineLevel="0" collapsed="false">
      <c r="A126" s="294" t="str">
        <f aca="false">B126&amp;C126</f>
        <v>DefinitionsC26</v>
      </c>
      <c r="B126" s="294" t="s">
        <v>2512</v>
      </c>
      <c r="C126" s="294" t="s">
        <v>3056</v>
      </c>
      <c r="D126" s="294" t="s">
        <v>3057</v>
      </c>
      <c r="E126" s="297" t="s">
        <v>3058</v>
      </c>
      <c r="F126" s="298" t="s">
        <v>3059</v>
      </c>
      <c r="G126" s="298" t="s">
        <v>3060</v>
      </c>
      <c r="H126" s="294" t="s">
        <v>3057</v>
      </c>
      <c r="I126" s="294" t="s">
        <v>3061</v>
      </c>
      <c r="J126" s="294" t="s">
        <v>3057</v>
      </c>
      <c r="K126" s="300" t="s">
        <v>3057</v>
      </c>
      <c r="L126" s="299" t="s">
        <v>3057</v>
      </c>
      <c r="M126" s="294" t="s">
        <v>2718</v>
      </c>
    </row>
    <row r="127" customFormat="false" ht="156.75" hidden="false" customHeight="false" outlineLevel="0" collapsed="false">
      <c r="A127" s="294" t="str">
        <f aca="false">B127&amp;C127</f>
        <v>DefinitionsC27</v>
      </c>
      <c r="B127" s="294" t="s">
        <v>2512</v>
      </c>
      <c r="C127" s="294" t="s">
        <v>3062</v>
      </c>
      <c r="D127" s="294" t="s">
        <v>3063</v>
      </c>
      <c r="E127" s="301" t="s">
        <v>3064</v>
      </c>
      <c r="F127" s="298" t="s">
        <v>3065</v>
      </c>
      <c r="G127" s="298" t="s">
        <v>3066</v>
      </c>
      <c r="H127" s="294" t="s">
        <v>3067</v>
      </c>
      <c r="I127" s="294" t="s">
        <v>3068</v>
      </c>
      <c r="J127" s="294" t="s">
        <v>3069</v>
      </c>
      <c r="K127" s="300" t="s">
        <v>3070</v>
      </c>
      <c r="L127" s="299" t="s">
        <v>3071</v>
      </c>
      <c r="M127" s="294" t="s">
        <v>2756</v>
      </c>
    </row>
    <row r="128" customFormat="false" ht="99.75" hidden="false" customHeight="false" outlineLevel="0" collapsed="false">
      <c r="A128" s="294" t="str">
        <f aca="false">B128&amp;C128</f>
        <v>DefinitionsC28</v>
      </c>
      <c r="B128" s="294" t="s">
        <v>2512</v>
      </c>
      <c r="C128" s="294" t="s">
        <v>3072</v>
      </c>
      <c r="D128" s="294" t="s">
        <v>3073</v>
      </c>
      <c r="E128" s="297" t="s">
        <v>3074</v>
      </c>
      <c r="F128" s="294" t="s">
        <v>3075</v>
      </c>
      <c r="G128" s="298" t="s">
        <v>3076</v>
      </c>
      <c r="H128" s="294" t="s">
        <v>3077</v>
      </c>
      <c r="I128" s="294" t="s">
        <v>3078</v>
      </c>
      <c r="J128" s="294" t="s">
        <v>3079</v>
      </c>
      <c r="K128" s="300" t="s">
        <v>3080</v>
      </c>
      <c r="L128" s="299" t="s">
        <v>3081</v>
      </c>
      <c r="M128" s="294" t="s">
        <v>3082</v>
      </c>
    </row>
    <row r="129" customFormat="false" ht="228" hidden="false" customHeight="false" outlineLevel="0" collapsed="false">
      <c r="A129" s="294" t="str">
        <f aca="false">B129&amp;C129</f>
        <v>DefinitionsC29</v>
      </c>
      <c r="B129" s="294" t="s">
        <v>2512</v>
      </c>
      <c r="C129" s="294" t="s">
        <v>3083</v>
      </c>
      <c r="D129" s="294" t="s">
        <v>3084</v>
      </c>
      <c r="E129" s="301" t="s">
        <v>3085</v>
      </c>
      <c r="F129" s="298" t="s">
        <v>3086</v>
      </c>
      <c r="G129" s="298" t="s">
        <v>3087</v>
      </c>
      <c r="H129" s="294" t="s">
        <v>3088</v>
      </c>
      <c r="I129" s="294" t="s">
        <v>3089</v>
      </c>
      <c r="J129" s="294" t="s">
        <v>3090</v>
      </c>
      <c r="K129" s="300" t="s">
        <v>3091</v>
      </c>
      <c r="L129" s="299" t="s">
        <v>3092</v>
      </c>
      <c r="M129" s="294" t="s">
        <v>2780</v>
      </c>
    </row>
    <row r="130" customFormat="false" ht="213.75" hidden="false" customHeight="false" outlineLevel="0" collapsed="false">
      <c r="A130" s="294" t="str">
        <f aca="false">B130&amp;C130</f>
        <v>DefinitionsC30</v>
      </c>
      <c r="B130" s="294" t="s">
        <v>2512</v>
      </c>
      <c r="C130" s="294" t="s">
        <v>3093</v>
      </c>
      <c r="D130" s="294" t="s">
        <v>3094</v>
      </c>
      <c r="E130" s="301" t="s">
        <v>3095</v>
      </c>
      <c r="F130" s="298" t="s">
        <v>3096</v>
      </c>
      <c r="G130" s="298" t="s">
        <v>3097</v>
      </c>
      <c r="H130" s="323" t="s">
        <v>3098</v>
      </c>
      <c r="I130" s="294" t="s">
        <v>3099</v>
      </c>
      <c r="J130" s="294" t="s">
        <v>3100</v>
      </c>
      <c r="K130" s="300" t="s">
        <v>3101</v>
      </c>
      <c r="L130" s="299" t="s">
        <v>3102</v>
      </c>
      <c r="M130" s="294" t="s">
        <v>2792</v>
      </c>
    </row>
    <row r="131" customFormat="false" ht="199.5" hidden="false" customHeight="false" outlineLevel="0" collapsed="false">
      <c r="A131" s="294" t="str">
        <f aca="false">B131&amp;C131</f>
        <v>DefinitionsC31</v>
      </c>
      <c r="B131" s="294" t="s">
        <v>2512</v>
      </c>
      <c r="C131" s="294" t="s">
        <v>3103</v>
      </c>
      <c r="D131" s="294" t="s">
        <v>3104</v>
      </c>
      <c r="E131" s="301" t="s">
        <v>3105</v>
      </c>
      <c r="F131" s="298" t="s">
        <v>3106</v>
      </c>
      <c r="G131" s="294" t="s">
        <v>3107</v>
      </c>
      <c r="H131" s="323" t="s">
        <v>3108</v>
      </c>
      <c r="I131" s="294" t="s">
        <v>3109</v>
      </c>
      <c r="J131" s="294" t="s">
        <v>3110</v>
      </c>
      <c r="K131" s="300" t="s">
        <v>3111</v>
      </c>
      <c r="L131" s="299" t="s">
        <v>3112</v>
      </c>
      <c r="M131" s="294" t="s">
        <v>2804</v>
      </c>
    </row>
    <row r="132" customFormat="false" ht="14.25" hidden="false" customHeight="false" outlineLevel="0" collapsed="false">
      <c r="A132" s="294" t="str">
        <f aca="false">B132&amp;C132</f>
        <v>DeclarationD2</v>
      </c>
      <c r="B132" s="294" t="s">
        <v>3113</v>
      </c>
      <c r="C132" s="294" t="s">
        <v>3114</v>
      </c>
      <c r="D132" s="294" t="s">
        <v>3115</v>
      </c>
      <c r="E132" s="305" t="s">
        <v>3115</v>
      </c>
      <c r="F132" s="294" t="s">
        <v>3115</v>
      </c>
      <c r="G132" s="294" t="s">
        <v>3115</v>
      </c>
      <c r="H132" s="294" t="s">
        <v>3115</v>
      </c>
      <c r="I132" s="294" t="s">
        <v>3115</v>
      </c>
      <c r="J132" s="294" t="s">
        <v>3115</v>
      </c>
      <c r="K132" s="294" t="s">
        <v>3115</v>
      </c>
      <c r="L132" s="299" t="s">
        <v>3115</v>
      </c>
      <c r="M132" s="325" t="s">
        <v>3115</v>
      </c>
    </row>
    <row r="133" customFormat="false" ht="28.5" hidden="false" customHeight="false" outlineLevel="0" collapsed="false">
      <c r="A133" s="294" t="str">
        <f aca="false">B133&amp;C133</f>
        <v>DeclarationF3</v>
      </c>
      <c r="B133" s="294" t="s">
        <v>3113</v>
      </c>
      <c r="C133" s="294" t="s">
        <v>3116</v>
      </c>
      <c r="D133" s="294" t="s">
        <v>3117</v>
      </c>
      <c r="E133" s="297" t="s">
        <v>3118</v>
      </c>
      <c r="F133" s="298" t="s">
        <v>3119</v>
      </c>
      <c r="G133" s="298" t="s">
        <v>3120</v>
      </c>
      <c r="H133" s="294" t="s">
        <v>3121</v>
      </c>
      <c r="I133" s="294" t="s">
        <v>3122</v>
      </c>
      <c r="J133" s="294" t="s">
        <v>3123</v>
      </c>
      <c r="K133" s="294" t="s">
        <v>3124</v>
      </c>
      <c r="L133" s="324" t="s">
        <v>3125</v>
      </c>
      <c r="M133" s="294" t="s">
        <v>3126</v>
      </c>
    </row>
    <row r="134" customFormat="false" ht="28.5" hidden="false" customHeight="false" outlineLevel="0" collapsed="false">
      <c r="A134" s="294" t="str">
        <f aca="false">B134&amp;C134</f>
        <v>DeclarationI3</v>
      </c>
      <c r="B134" s="294" t="s">
        <v>3113</v>
      </c>
      <c r="C134" s="294" t="s">
        <v>3127</v>
      </c>
      <c r="D134" s="294" t="s">
        <v>3128</v>
      </c>
      <c r="E134" s="297" t="s">
        <v>3129</v>
      </c>
      <c r="F134" s="294" t="s">
        <v>3130</v>
      </c>
      <c r="G134" s="298" t="s">
        <v>3131</v>
      </c>
      <c r="H134" s="294" t="s">
        <v>3132</v>
      </c>
      <c r="I134" s="294" t="s">
        <v>3133</v>
      </c>
      <c r="J134" s="294" t="s">
        <v>3134</v>
      </c>
      <c r="K134" s="294" t="s">
        <v>3135</v>
      </c>
      <c r="L134" s="324" t="s">
        <v>3136</v>
      </c>
      <c r="M134" s="294" t="s">
        <v>3137</v>
      </c>
    </row>
    <row r="135" customFormat="false" ht="14.25" hidden="false" customHeight="false" outlineLevel="0" collapsed="false">
      <c r="A135" s="294" t="str">
        <f aca="false">B135&amp;C135</f>
        <v>DeclarationI4</v>
      </c>
      <c r="B135" s="294" t="s">
        <v>3113</v>
      </c>
      <c r="C135" s="294" t="s">
        <v>3138</v>
      </c>
      <c r="D135" s="294" t="s">
        <v>3139</v>
      </c>
      <c r="F135" s="298" t="s">
        <v>3140</v>
      </c>
      <c r="G135" s="298" t="s">
        <v>3141</v>
      </c>
      <c r="H135" s="294" t="s">
        <v>3142</v>
      </c>
      <c r="I135" s="294" t="s">
        <v>3143</v>
      </c>
      <c r="J135" s="294" t="s">
        <v>3144</v>
      </c>
      <c r="K135" s="294" t="s">
        <v>3145</v>
      </c>
      <c r="L135" s="324" t="s">
        <v>3146</v>
      </c>
      <c r="M135" s="294" t="s">
        <v>3147</v>
      </c>
    </row>
    <row r="136" customFormat="false" ht="57" hidden="false" customHeight="false" outlineLevel="0" collapsed="false">
      <c r="A136" s="294" t="str">
        <f aca="false">B136&amp;C136</f>
        <v>DeclarationB4</v>
      </c>
      <c r="B136" s="294" t="s">
        <v>3113</v>
      </c>
      <c r="C136" s="294" t="s">
        <v>2526</v>
      </c>
      <c r="D136" s="294" t="s">
        <v>3148</v>
      </c>
      <c r="E136" s="301" t="s">
        <v>3149</v>
      </c>
      <c r="F136" s="298" t="s">
        <v>3150</v>
      </c>
      <c r="G136" s="298" t="s">
        <v>3151</v>
      </c>
      <c r="H136" s="294" t="s">
        <v>3152</v>
      </c>
      <c r="I136" s="294" t="s">
        <v>3153</v>
      </c>
      <c r="J136" s="294" t="s">
        <v>3154</v>
      </c>
      <c r="K136" s="300" t="s">
        <v>3155</v>
      </c>
      <c r="L136" s="299" t="s">
        <v>3156</v>
      </c>
      <c r="M136" s="294" t="s">
        <v>3157</v>
      </c>
    </row>
    <row r="137" customFormat="false" ht="66" hidden="false" customHeight="false" outlineLevel="0" collapsed="false">
      <c r="A137" s="294" t="str">
        <f aca="false">B137&amp;C137</f>
        <v>DeclarationB6</v>
      </c>
      <c r="B137" s="294" t="s">
        <v>3113</v>
      </c>
      <c r="C137" s="294" t="s">
        <v>2548</v>
      </c>
      <c r="D137" s="294" t="s">
        <v>3158</v>
      </c>
      <c r="E137" s="298" t="s">
        <v>3159</v>
      </c>
      <c r="F137" s="310" t="s">
        <v>3160</v>
      </c>
      <c r="G137" s="310" t="s">
        <v>3161</v>
      </c>
      <c r="H137" s="309" t="s">
        <v>3162</v>
      </c>
      <c r="I137" s="310" t="s">
        <v>3163</v>
      </c>
      <c r="J137" s="309" t="s">
        <v>3164</v>
      </c>
      <c r="K137" s="311" t="s">
        <v>3165</v>
      </c>
      <c r="L137" s="309" t="s">
        <v>3166</v>
      </c>
      <c r="M137" s="310" t="s">
        <v>3167</v>
      </c>
    </row>
    <row r="138" customFormat="false" ht="57" hidden="false" customHeight="false" outlineLevel="0" collapsed="false">
      <c r="A138" s="294" t="str">
        <f aca="false">B138&amp;C138</f>
        <v>DeclarationB7</v>
      </c>
      <c r="B138" s="294" t="s">
        <v>3113</v>
      </c>
      <c r="C138" s="294" t="s">
        <v>2560</v>
      </c>
      <c r="D138" s="294" t="s">
        <v>3168</v>
      </c>
      <c r="E138" s="301" t="s">
        <v>3169</v>
      </c>
      <c r="F138" s="298" t="s">
        <v>3170</v>
      </c>
      <c r="G138" s="298" t="s">
        <v>3171</v>
      </c>
      <c r="H138" s="294" t="s">
        <v>3172</v>
      </c>
      <c r="I138" s="294" t="s">
        <v>3173</v>
      </c>
      <c r="J138" s="294" t="s">
        <v>3174</v>
      </c>
      <c r="K138" s="300" t="s">
        <v>3175</v>
      </c>
      <c r="L138" s="299" t="s">
        <v>3176</v>
      </c>
      <c r="M138" s="294" t="s">
        <v>3177</v>
      </c>
    </row>
    <row r="139" customFormat="false" ht="14.25" hidden="false" customHeight="false" outlineLevel="0" collapsed="false">
      <c r="A139" s="294" t="str">
        <f aca="false">B139&amp;C139</f>
        <v>DeclarationB8</v>
      </c>
      <c r="B139" s="294" t="s">
        <v>3113</v>
      </c>
      <c r="C139" s="294" t="s">
        <v>2572</v>
      </c>
      <c r="D139" s="294" t="s">
        <v>3178</v>
      </c>
      <c r="E139" s="297" t="s">
        <v>3179</v>
      </c>
      <c r="F139" s="298" t="s">
        <v>3180</v>
      </c>
      <c r="G139" s="298" t="s">
        <v>3181</v>
      </c>
      <c r="H139" s="294" t="s">
        <v>3182</v>
      </c>
      <c r="I139" s="294" t="s">
        <v>3183</v>
      </c>
      <c r="J139" s="294" t="s">
        <v>3184</v>
      </c>
      <c r="K139" s="300" t="s">
        <v>3185</v>
      </c>
      <c r="L139" s="299" t="s">
        <v>3186</v>
      </c>
      <c r="M139" s="294" t="s">
        <v>3187</v>
      </c>
    </row>
    <row r="140" customFormat="false" ht="14.25" hidden="false" customHeight="false" outlineLevel="0" collapsed="false">
      <c r="A140" s="294" t="str">
        <f aca="false">B140&amp;C140</f>
        <v>DeclarationB9</v>
      </c>
      <c r="B140" s="294" t="s">
        <v>3113</v>
      </c>
      <c r="C140" s="294" t="s">
        <v>2584</v>
      </c>
      <c r="D140" s="294" t="s">
        <v>3188</v>
      </c>
      <c r="E140" s="297" t="s">
        <v>3189</v>
      </c>
      <c r="F140" s="298" t="s">
        <v>3190</v>
      </c>
      <c r="G140" s="298" t="s">
        <v>3191</v>
      </c>
      <c r="H140" s="294" t="s">
        <v>3192</v>
      </c>
      <c r="I140" s="294" t="s">
        <v>3193</v>
      </c>
      <c r="J140" s="294" t="s">
        <v>3194</v>
      </c>
      <c r="K140" s="300" t="s">
        <v>3195</v>
      </c>
      <c r="L140" s="299" t="s">
        <v>3196</v>
      </c>
      <c r="M140" s="294" t="s">
        <v>3197</v>
      </c>
    </row>
    <row r="141" customFormat="false" ht="28.5" hidden="false" customHeight="false" outlineLevel="0" collapsed="false">
      <c r="A141" s="294" t="str">
        <f aca="false">B141&amp;C141</f>
        <v>DeclarationB10</v>
      </c>
      <c r="B141" s="294" t="s">
        <v>3113</v>
      </c>
      <c r="C141" s="294" t="s">
        <v>2589</v>
      </c>
      <c r="D141" s="294" t="s">
        <v>3198</v>
      </c>
      <c r="E141" s="297" t="s">
        <v>3199</v>
      </c>
      <c r="F141" s="298" t="s">
        <v>3200</v>
      </c>
      <c r="G141" s="298" t="s">
        <v>3201</v>
      </c>
      <c r="H141" s="294" t="s">
        <v>3202</v>
      </c>
      <c r="I141" s="294" t="s">
        <v>3203</v>
      </c>
      <c r="J141" s="294" t="s">
        <v>3204</v>
      </c>
      <c r="K141" s="300" t="s">
        <v>3205</v>
      </c>
      <c r="L141" s="299" t="s">
        <v>3206</v>
      </c>
      <c r="M141" s="294" t="s">
        <v>3207</v>
      </c>
    </row>
    <row r="142" customFormat="false" ht="28.5" hidden="false" customHeight="false" outlineLevel="0" collapsed="false">
      <c r="A142" s="294" t="str">
        <f aca="false">B142&amp;C142</f>
        <v>DeclarationB10A</v>
      </c>
      <c r="B142" s="294" t="s">
        <v>3113</v>
      </c>
      <c r="C142" s="294" t="s">
        <v>3208</v>
      </c>
      <c r="D142" s="294" t="s">
        <v>3198</v>
      </c>
      <c r="E142" s="297" t="s">
        <v>3199</v>
      </c>
      <c r="F142" s="298" t="s">
        <v>3200</v>
      </c>
      <c r="G142" s="298" t="s">
        <v>3201</v>
      </c>
      <c r="H142" s="294" t="s">
        <v>3202</v>
      </c>
      <c r="I142" s="294" t="s">
        <v>3203</v>
      </c>
      <c r="J142" s="294" t="s">
        <v>3204</v>
      </c>
      <c r="K142" s="300" t="s">
        <v>3205</v>
      </c>
      <c r="L142" s="299" t="s">
        <v>3206</v>
      </c>
      <c r="M142" s="294" t="s">
        <v>3207</v>
      </c>
    </row>
    <row r="143" customFormat="false" ht="28.5" hidden="false" customHeight="false" outlineLevel="0" collapsed="false">
      <c r="A143" s="294" t="str">
        <f aca="false">B143&amp;C143</f>
        <v>DeclarationB10C</v>
      </c>
      <c r="B143" s="294" t="s">
        <v>3113</v>
      </c>
      <c r="C143" s="294" t="s">
        <v>3209</v>
      </c>
      <c r="D143" s="294" t="s">
        <v>3210</v>
      </c>
      <c r="E143" s="297" t="s">
        <v>3211</v>
      </c>
      <c r="F143" s="298" t="s">
        <v>3212</v>
      </c>
      <c r="G143" s="298" t="s">
        <v>3213</v>
      </c>
      <c r="H143" s="294" t="s">
        <v>3214</v>
      </c>
      <c r="I143" s="294" t="s">
        <v>3215</v>
      </c>
      <c r="J143" s="294" t="s">
        <v>3216</v>
      </c>
      <c r="K143" s="300" t="s">
        <v>3217</v>
      </c>
      <c r="L143" s="299" t="s">
        <v>3218</v>
      </c>
      <c r="M143" s="294" t="s">
        <v>3219</v>
      </c>
    </row>
    <row r="144" customFormat="false" ht="28.5" hidden="false" customHeight="false" outlineLevel="0" collapsed="false">
      <c r="A144" s="294" t="str">
        <f aca="false">B144&amp;C144</f>
        <v>DeclarationB10B</v>
      </c>
      <c r="B144" s="294" t="s">
        <v>3113</v>
      </c>
      <c r="C144" s="294" t="s">
        <v>3220</v>
      </c>
      <c r="D144" s="294" t="s">
        <v>3221</v>
      </c>
      <c r="E144" s="301" t="s">
        <v>3222</v>
      </c>
      <c r="F144" s="298" t="s">
        <v>3223</v>
      </c>
      <c r="G144" s="298" t="s">
        <v>3224</v>
      </c>
      <c r="H144" s="294" t="s">
        <v>3225</v>
      </c>
      <c r="I144" s="294" t="s">
        <v>3226</v>
      </c>
      <c r="J144" s="294" t="s">
        <v>3227</v>
      </c>
      <c r="K144" s="300" t="s">
        <v>3228</v>
      </c>
      <c r="L144" s="299" t="s">
        <v>3229</v>
      </c>
      <c r="M144" s="294" t="s">
        <v>3230</v>
      </c>
    </row>
    <row r="145" customFormat="false" ht="28.5" hidden="false" customHeight="false" outlineLevel="0" collapsed="false">
      <c r="A145" s="294" t="str">
        <f aca="false">B145&amp;C145</f>
        <v>DeclarationD11</v>
      </c>
      <c r="B145" s="294" t="s">
        <v>3113</v>
      </c>
      <c r="C145" s="294" t="s">
        <v>3231</v>
      </c>
      <c r="D145" s="294" t="s">
        <v>3232</v>
      </c>
      <c r="E145" s="301" t="s">
        <v>3233</v>
      </c>
      <c r="F145" s="298" t="s">
        <v>3234</v>
      </c>
      <c r="G145" s="298" t="s">
        <v>3235</v>
      </c>
      <c r="H145" s="294" t="s">
        <v>3236</v>
      </c>
      <c r="I145" s="294" t="s">
        <v>3237</v>
      </c>
      <c r="J145" s="294" t="s">
        <v>3238</v>
      </c>
      <c r="K145" s="294" t="s">
        <v>3239</v>
      </c>
      <c r="L145" s="324" t="s">
        <v>3240</v>
      </c>
      <c r="M145" s="294" t="s">
        <v>3241</v>
      </c>
    </row>
    <row r="146" customFormat="false" ht="28.5" hidden="false" customHeight="false" outlineLevel="0" collapsed="false">
      <c r="A146" s="294" t="str">
        <f aca="false">B146&amp;C146</f>
        <v>DeclarationB12</v>
      </c>
      <c r="B146" s="294" t="s">
        <v>3113</v>
      </c>
      <c r="C146" s="294" t="s">
        <v>2610</v>
      </c>
      <c r="D146" s="294" t="s">
        <v>3242</v>
      </c>
      <c r="E146" s="301" t="s">
        <v>3243</v>
      </c>
      <c r="F146" s="298" t="s">
        <v>3244</v>
      </c>
      <c r="G146" s="298" t="s">
        <v>3245</v>
      </c>
      <c r="H146" s="294" t="s">
        <v>3246</v>
      </c>
      <c r="I146" s="294" t="s">
        <v>3247</v>
      </c>
      <c r="J146" s="294" t="s">
        <v>3248</v>
      </c>
      <c r="K146" s="300" t="s">
        <v>3249</v>
      </c>
      <c r="L146" s="299" t="s">
        <v>3250</v>
      </c>
      <c r="M146" s="294" t="s">
        <v>3251</v>
      </c>
    </row>
    <row r="147" customFormat="false" ht="28.5" hidden="false" customHeight="false" outlineLevel="0" collapsed="false">
      <c r="A147" s="294" t="str">
        <f aca="false">B147&amp;C147</f>
        <v>DeclarationB13</v>
      </c>
      <c r="B147" s="294" t="s">
        <v>3113</v>
      </c>
      <c r="C147" s="294" t="s">
        <v>2622</v>
      </c>
      <c r="D147" s="294" t="s">
        <v>3252</v>
      </c>
      <c r="E147" s="301" t="s">
        <v>3253</v>
      </c>
      <c r="F147" s="298" t="s">
        <v>3254</v>
      </c>
      <c r="G147" s="298" t="s">
        <v>3255</v>
      </c>
      <c r="H147" s="294" t="s">
        <v>3256</v>
      </c>
      <c r="I147" s="294" t="s">
        <v>3257</v>
      </c>
      <c r="J147" s="294" t="s">
        <v>3258</v>
      </c>
      <c r="K147" s="300" t="s">
        <v>3259</v>
      </c>
      <c r="L147" s="299" t="s">
        <v>3260</v>
      </c>
      <c r="M147" s="294" t="s">
        <v>3261</v>
      </c>
    </row>
    <row r="148" customFormat="false" ht="28.5" hidden="false" customHeight="false" outlineLevel="0" collapsed="false">
      <c r="A148" s="294" t="str">
        <f aca="false">B148&amp;C148</f>
        <v>DeclarationB14</v>
      </c>
      <c r="B148" s="294" t="s">
        <v>3113</v>
      </c>
      <c r="C148" s="294" t="s">
        <v>2634</v>
      </c>
      <c r="D148" s="294" t="s">
        <v>3262</v>
      </c>
      <c r="E148" s="297" t="s">
        <v>3263</v>
      </c>
      <c r="F148" s="298" t="s">
        <v>3264</v>
      </c>
      <c r="G148" s="298" t="s">
        <v>3265</v>
      </c>
      <c r="H148" s="294" t="s">
        <v>3266</v>
      </c>
      <c r="I148" s="294" t="s">
        <v>3267</v>
      </c>
      <c r="J148" s="294" t="s">
        <v>3266</v>
      </c>
      <c r="K148" s="300" t="s">
        <v>3268</v>
      </c>
      <c r="L148" s="299" t="s">
        <v>3269</v>
      </c>
      <c r="M148" s="294" t="s">
        <v>3270</v>
      </c>
    </row>
    <row r="149" customFormat="false" ht="28.5" hidden="false" customHeight="false" outlineLevel="0" collapsed="false">
      <c r="A149" s="294" t="str">
        <f aca="false">B149&amp;C149</f>
        <v>DeclarationB15</v>
      </c>
      <c r="B149" s="294" t="s">
        <v>3113</v>
      </c>
      <c r="C149" s="294" t="s">
        <v>2646</v>
      </c>
      <c r="D149" s="294" t="s">
        <v>3271</v>
      </c>
      <c r="E149" s="297" t="s">
        <v>3272</v>
      </c>
      <c r="F149" s="298" t="s">
        <v>3273</v>
      </c>
      <c r="G149" s="298" t="s">
        <v>3274</v>
      </c>
      <c r="H149" s="294" t="s">
        <v>3275</v>
      </c>
      <c r="I149" s="294" t="s">
        <v>3276</v>
      </c>
      <c r="J149" s="294" t="s">
        <v>3277</v>
      </c>
      <c r="K149" s="300" t="s">
        <v>3278</v>
      </c>
      <c r="L149" s="299" t="s">
        <v>3279</v>
      </c>
      <c r="M149" s="294" t="s">
        <v>3280</v>
      </c>
    </row>
    <row r="150" customFormat="false" ht="28.5" hidden="false" customHeight="false" outlineLevel="0" collapsed="false">
      <c r="A150" s="294" t="str">
        <f aca="false">B150&amp;C150</f>
        <v>DeclarationB16</v>
      </c>
      <c r="B150" s="294" t="s">
        <v>3113</v>
      </c>
      <c r="C150" s="294" t="s">
        <v>2649</v>
      </c>
      <c r="D150" s="294" t="s">
        <v>3281</v>
      </c>
      <c r="E150" s="297" t="s">
        <v>3282</v>
      </c>
      <c r="F150" s="298" t="s">
        <v>3283</v>
      </c>
      <c r="G150" s="298" t="s">
        <v>3284</v>
      </c>
      <c r="H150" s="294" t="s">
        <v>3285</v>
      </c>
      <c r="I150" s="294" t="s">
        <v>3286</v>
      </c>
      <c r="J150" s="294" t="s">
        <v>3287</v>
      </c>
      <c r="K150" s="300" t="s">
        <v>3288</v>
      </c>
      <c r="L150" s="299" t="s">
        <v>3289</v>
      </c>
      <c r="M150" s="294" t="s">
        <v>3290</v>
      </c>
    </row>
    <row r="151" customFormat="false" ht="28.5" hidden="false" customHeight="false" outlineLevel="0" collapsed="false">
      <c r="A151" s="294" t="str">
        <f aca="false">B151&amp;C151</f>
        <v>DeclarationB17</v>
      </c>
      <c r="B151" s="294" t="s">
        <v>3113</v>
      </c>
      <c r="C151" s="294" t="s">
        <v>2661</v>
      </c>
      <c r="D151" s="294" t="s">
        <v>3291</v>
      </c>
      <c r="E151" s="297" t="s">
        <v>3292</v>
      </c>
      <c r="F151" s="298" t="s">
        <v>3293</v>
      </c>
      <c r="G151" s="298" t="s">
        <v>3294</v>
      </c>
      <c r="H151" s="294" t="s">
        <v>3295</v>
      </c>
      <c r="I151" s="294" t="s">
        <v>3296</v>
      </c>
      <c r="J151" s="294" t="s">
        <v>3297</v>
      </c>
      <c r="K151" s="300" t="s">
        <v>3298</v>
      </c>
      <c r="L151" s="299" t="s">
        <v>3299</v>
      </c>
      <c r="M151" s="294" t="s">
        <v>3300</v>
      </c>
    </row>
    <row r="152" customFormat="false" ht="28.5" hidden="false" customHeight="false" outlineLevel="0" collapsed="false">
      <c r="A152" s="294" t="str">
        <f aca="false">B152&amp;C152</f>
        <v>DeclarationB18</v>
      </c>
      <c r="B152" s="294" t="s">
        <v>3113</v>
      </c>
      <c r="C152" s="294" t="s">
        <v>2673</v>
      </c>
      <c r="D152" s="294" t="s">
        <v>3301</v>
      </c>
      <c r="E152" s="297" t="s">
        <v>3302</v>
      </c>
      <c r="F152" s="298" t="s">
        <v>3303</v>
      </c>
      <c r="G152" s="298" t="s">
        <v>3304</v>
      </c>
      <c r="H152" s="294" t="s">
        <v>3305</v>
      </c>
      <c r="I152" s="294" t="s">
        <v>3306</v>
      </c>
      <c r="J152" s="294" t="s">
        <v>3307</v>
      </c>
      <c r="K152" s="300" t="s">
        <v>3308</v>
      </c>
      <c r="L152" s="299" t="s">
        <v>3309</v>
      </c>
      <c r="M152" s="294" t="s">
        <v>3310</v>
      </c>
    </row>
    <row r="153" customFormat="false" ht="28.5" hidden="false" customHeight="false" outlineLevel="0" collapsed="false">
      <c r="A153" s="294" t="str">
        <f aca="false">B153&amp;C153</f>
        <v>DeclarationB19</v>
      </c>
      <c r="B153" s="294" t="s">
        <v>3113</v>
      </c>
      <c r="C153" s="294" t="s">
        <v>2685</v>
      </c>
      <c r="D153" s="294" t="s">
        <v>3311</v>
      </c>
      <c r="E153" s="297" t="s">
        <v>3312</v>
      </c>
      <c r="F153" s="298" t="s">
        <v>3313</v>
      </c>
      <c r="G153" s="298" t="s">
        <v>3314</v>
      </c>
      <c r="H153" s="294" t="s">
        <v>3315</v>
      </c>
      <c r="I153" s="294" t="s">
        <v>3316</v>
      </c>
      <c r="J153" s="294" t="s">
        <v>3317</v>
      </c>
      <c r="K153" s="300" t="s">
        <v>3318</v>
      </c>
      <c r="L153" s="299" t="s">
        <v>3319</v>
      </c>
      <c r="M153" s="294" t="s">
        <v>3320</v>
      </c>
    </row>
    <row r="154" customFormat="false" ht="28.5" hidden="false" customHeight="false" outlineLevel="0" collapsed="false">
      <c r="A154" s="294" t="str">
        <f aca="false">B154&amp;C154</f>
        <v>DeclarationB20</v>
      </c>
      <c r="B154" s="294" t="s">
        <v>3113</v>
      </c>
      <c r="C154" s="294" t="s">
        <v>2691</v>
      </c>
      <c r="D154" s="294" t="s">
        <v>3321</v>
      </c>
      <c r="E154" s="297" t="s">
        <v>3322</v>
      </c>
      <c r="F154" s="298" t="s">
        <v>3323</v>
      </c>
      <c r="G154" s="298" t="s">
        <v>3324</v>
      </c>
      <c r="H154" s="294" t="s">
        <v>3325</v>
      </c>
      <c r="I154" s="294" t="s">
        <v>3326</v>
      </c>
      <c r="J154" s="294" t="s">
        <v>3327</v>
      </c>
      <c r="K154" s="300" t="s">
        <v>3328</v>
      </c>
      <c r="L154" s="299" t="s">
        <v>3329</v>
      </c>
      <c r="M154" s="294" t="s">
        <v>3330</v>
      </c>
    </row>
    <row r="155" customFormat="false" ht="28.5" hidden="false" customHeight="false" outlineLevel="0" collapsed="false">
      <c r="A155" s="294" t="str">
        <f aca="false">B155&amp;C155</f>
        <v>DeclarationB21</v>
      </c>
      <c r="B155" s="294" t="s">
        <v>3113</v>
      </c>
      <c r="C155" s="294" t="s">
        <v>2703</v>
      </c>
      <c r="D155" s="294" t="s">
        <v>3331</v>
      </c>
      <c r="E155" s="297" t="s">
        <v>3332</v>
      </c>
      <c r="F155" s="323" t="s">
        <v>3333</v>
      </c>
      <c r="G155" s="298" t="s">
        <v>3334</v>
      </c>
      <c r="H155" s="294" t="s">
        <v>3335</v>
      </c>
      <c r="I155" s="294" t="s">
        <v>3336</v>
      </c>
      <c r="J155" s="294" t="s">
        <v>3337</v>
      </c>
      <c r="K155" s="300" t="s">
        <v>3338</v>
      </c>
      <c r="L155" s="299" t="s">
        <v>3339</v>
      </c>
      <c r="M155" s="294" t="s">
        <v>3340</v>
      </c>
    </row>
    <row r="156" customFormat="false" ht="28.5" hidden="false" customHeight="false" outlineLevel="0" collapsed="false">
      <c r="A156" s="294" t="str">
        <f aca="false">B156&amp;C156</f>
        <v>DeclarationB22</v>
      </c>
      <c r="B156" s="294" t="s">
        <v>3113</v>
      </c>
      <c r="C156" s="294" t="s">
        <v>2707</v>
      </c>
      <c r="D156" s="294" t="s">
        <v>3341</v>
      </c>
      <c r="E156" s="326" t="s">
        <v>3342</v>
      </c>
      <c r="F156" s="298" t="s">
        <v>3343</v>
      </c>
      <c r="G156" s="298" t="s">
        <v>3344</v>
      </c>
      <c r="H156" s="294" t="s">
        <v>3345</v>
      </c>
      <c r="I156" s="294" t="s">
        <v>3346</v>
      </c>
      <c r="J156" s="294" t="s">
        <v>3347</v>
      </c>
      <c r="K156" s="300" t="s">
        <v>3348</v>
      </c>
      <c r="L156" s="299" t="s">
        <v>3349</v>
      </c>
      <c r="M156" s="294" t="s">
        <v>3350</v>
      </c>
    </row>
    <row r="157" customFormat="false" ht="42.75" hidden="false" customHeight="false" outlineLevel="0" collapsed="false">
      <c r="A157" s="294" t="str">
        <f aca="false">B157&amp;C157</f>
        <v>DeclarationB24</v>
      </c>
      <c r="B157" s="294" t="s">
        <v>3113</v>
      </c>
      <c r="C157" s="294" t="s">
        <v>2729</v>
      </c>
      <c r="D157" s="294" t="s">
        <v>3351</v>
      </c>
      <c r="E157" s="297" t="s">
        <v>3352</v>
      </c>
      <c r="F157" s="298" t="s">
        <v>3353</v>
      </c>
      <c r="G157" s="298" t="s">
        <v>3354</v>
      </c>
      <c r="H157" s="294" t="s">
        <v>3355</v>
      </c>
      <c r="I157" s="294" t="s">
        <v>3356</v>
      </c>
      <c r="J157" s="294" t="s">
        <v>3357</v>
      </c>
      <c r="K157" s="300" t="s">
        <v>3358</v>
      </c>
      <c r="L157" s="299" t="s">
        <v>3359</v>
      </c>
      <c r="M157" s="294" t="s">
        <v>3360</v>
      </c>
    </row>
    <row r="158" customFormat="false" ht="49.5" hidden="false" customHeight="false" outlineLevel="0" collapsed="false">
      <c r="A158" s="294" t="str">
        <f aca="false">B158&amp;C158</f>
        <v>DeclarationB25</v>
      </c>
      <c r="B158" s="294" t="s">
        <v>3113</v>
      </c>
      <c r="C158" s="294" t="s">
        <v>2739</v>
      </c>
      <c r="D158" s="142" t="s">
        <v>3361</v>
      </c>
      <c r="E158" s="316" t="s">
        <v>3362</v>
      </c>
      <c r="F158" s="312" t="s">
        <v>3363</v>
      </c>
      <c r="G158" s="310" t="s">
        <v>3364</v>
      </c>
      <c r="H158" s="310" t="s">
        <v>3365</v>
      </c>
      <c r="I158" s="310" t="s">
        <v>3366</v>
      </c>
      <c r="J158" s="309" t="s">
        <v>3367</v>
      </c>
      <c r="K158" s="311" t="s">
        <v>3368</v>
      </c>
      <c r="L158" s="309" t="s">
        <v>3369</v>
      </c>
      <c r="M158" s="310" t="s">
        <v>3370</v>
      </c>
    </row>
    <row r="159" customFormat="false" ht="28.5" hidden="false" customHeight="false" outlineLevel="0" collapsed="false">
      <c r="A159" s="294" t="str">
        <f aca="false">B159&amp;C159</f>
        <v>DeclarationB31</v>
      </c>
      <c r="B159" s="294" t="s">
        <v>3113</v>
      </c>
      <c r="C159" s="294" t="s">
        <v>2805</v>
      </c>
      <c r="D159" s="142" t="s">
        <v>3371</v>
      </c>
      <c r="E159" s="316" t="s">
        <v>3372</v>
      </c>
      <c r="F159" s="312" t="s">
        <v>3373</v>
      </c>
      <c r="G159" s="309" t="s">
        <v>3374</v>
      </c>
      <c r="H159" s="310" t="s">
        <v>3375</v>
      </c>
      <c r="I159" s="309" t="s">
        <v>3376</v>
      </c>
      <c r="J159" s="309" t="s">
        <v>3377</v>
      </c>
      <c r="K159" s="311" t="s">
        <v>3378</v>
      </c>
      <c r="L159" s="309" t="s">
        <v>3379</v>
      </c>
      <c r="M159" s="309" t="s">
        <v>3380</v>
      </c>
    </row>
    <row r="160" customFormat="false" ht="51" hidden="false" customHeight="false" outlineLevel="0" collapsed="false">
      <c r="A160" s="294" t="str">
        <f aca="false">B160&amp;C160</f>
        <v>DeclarationB37</v>
      </c>
      <c r="B160" s="294" t="s">
        <v>3113</v>
      </c>
      <c r="C160" s="294" t="s">
        <v>3381</v>
      </c>
      <c r="D160" s="142" t="s">
        <v>3382</v>
      </c>
      <c r="E160" s="295" t="s">
        <v>3383</v>
      </c>
      <c r="F160" s="142" t="s">
        <v>3384</v>
      </c>
      <c r="G160" s="142" t="s">
        <v>3385</v>
      </c>
      <c r="H160" s="142" t="s">
        <v>3386</v>
      </c>
      <c r="I160" s="142" t="s">
        <v>3387</v>
      </c>
      <c r="J160" s="142" t="s">
        <v>3388</v>
      </c>
      <c r="K160" s="142" t="s">
        <v>3389</v>
      </c>
      <c r="L160" s="304" t="s">
        <v>3390</v>
      </c>
      <c r="M160" s="142" t="s">
        <v>3391</v>
      </c>
    </row>
    <row r="161" customFormat="false" ht="38.25" hidden="false" customHeight="false" outlineLevel="0" collapsed="false">
      <c r="A161" s="294" t="str">
        <f aca="false">B161&amp;C161</f>
        <v>DeclarationB43</v>
      </c>
      <c r="B161" s="294" t="s">
        <v>3113</v>
      </c>
      <c r="C161" s="294" t="s">
        <v>3392</v>
      </c>
      <c r="D161" s="142" t="s">
        <v>3393</v>
      </c>
      <c r="E161" s="142" t="s">
        <v>3394</v>
      </c>
      <c r="F161" s="142" t="s">
        <v>3395</v>
      </c>
      <c r="G161" s="142" t="s">
        <v>3396</v>
      </c>
      <c r="H161" s="142" t="s">
        <v>3397</v>
      </c>
      <c r="I161" s="142" t="s">
        <v>3398</v>
      </c>
      <c r="J161" s="142" t="s">
        <v>3399</v>
      </c>
      <c r="K161" s="142" t="s">
        <v>3400</v>
      </c>
      <c r="L161" s="142" t="s">
        <v>3401</v>
      </c>
      <c r="M161" s="142" t="s">
        <v>3402</v>
      </c>
    </row>
    <row r="162" customFormat="false" ht="45" hidden="false" customHeight="false" outlineLevel="0" collapsed="false">
      <c r="A162" s="294" t="str">
        <f aca="false">B162&amp;C162</f>
        <v>DeclarationB49</v>
      </c>
      <c r="B162" s="294" t="s">
        <v>3113</v>
      </c>
      <c r="C162" s="294" t="s">
        <v>3403</v>
      </c>
      <c r="D162" s="142" t="s">
        <v>3404</v>
      </c>
      <c r="E162" s="295" t="s">
        <v>3405</v>
      </c>
      <c r="F162" s="142" t="s">
        <v>3406</v>
      </c>
      <c r="G162" s="142" t="s">
        <v>3407</v>
      </c>
      <c r="H162" s="142" t="s">
        <v>3408</v>
      </c>
      <c r="I162" s="142" t="s">
        <v>3409</v>
      </c>
      <c r="J162" s="142" t="s">
        <v>3410</v>
      </c>
      <c r="K162" s="142" t="s">
        <v>3411</v>
      </c>
      <c r="L162" s="304" t="s">
        <v>3412</v>
      </c>
      <c r="M162" s="142" t="s">
        <v>3413</v>
      </c>
    </row>
    <row r="163" customFormat="false" ht="30" hidden="false" customHeight="false" outlineLevel="0" collapsed="false">
      <c r="A163" s="294" t="str">
        <f aca="false">B163&amp;C163</f>
        <v>DeclarationB55</v>
      </c>
      <c r="B163" s="294" t="s">
        <v>3113</v>
      </c>
      <c r="C163" s="294" t="s">
        <v>3414</v>
      </c>
      <c r="D163" s="142" t="s">
        <v>3415</v>
      </c>
      <c r="E163" s="308" t="s">
        <v>3416</v>
      </c>
      <c r="F163" s="309" t="s">
        <v>3417</v>
      </c>
      <c r="G163" s="309" t="s">
        <v>3418</v>
      </c>
      <c r="H163" s="309" t="s">
        <v>3419</v>
      </c>
      <c r="I163" s="309" t="s">
        <v>3420</v>
      </c>
      <c r="J163" s="309" t="s">
        <v>3421</v>
      </c>
      <c r="K163" s="311" t="s">
        <v>3422</v>
      </c>
      <c r="L163" s="309" t="s">
        <v>3423</v>
      </c>
      <c r="M163" s="309" t="s">
        <v>3424</v>
      </c>
    </row>
    <row r="164" customFormat="false" ht="30" hidden="false" customHeight="false" outlineLevel="0" collapsed="false">
      <c r="A164" s="294" t="str">
        <f aca="false">B164&amp;C164</f>
        <v>DeclarationB61</v>
      </c>
      <c r="B164" s="294" t="s">
        <v>3113</v>
      </c>
      <c r="C164" s="294" t="s">
        <v>3425</v>
      </c>
      <c r="D164" s="142" t="s">
        <v>3426</v>
      </c>
      <c r="E164" s="303" t="s">
        <v>3427</v>
      </c>
      <c r="F164" s="142" t="s">
        <v>3428</v>
      </c>
      <c r="G164" s="142" t="s">
        <v>3429</v>
      </c>
      <c r="H164" s="142" t="s">
        <v>3430</v>
      </c>
      <c r="I164" s="142" t="s">
        <v>3431</v>
      </c>
      <c r="J164" s="142" t="s">
        <v>3432</v>
      </c>
      <c r="K164" s="142" t="s">
        <v>3433</v>
      </c>
      <c r="L164" s="304" t="s">
        <v>3434</v>
      </c>
      <c r="M164" s="142" t="s">
        <v>3435</v>
      </c>
    </row>
    <row r="165" customFormat="false" ht="38.25" hidden="false" customHeight="false" outlineLevel="0" collapsed="false">
      <c r="A165" s="294" t="str">
        <f aca="false">B165&amp;C165</f>
        <v>DeclarationB67</v>
      </c>
      <c r="B165" s="294" t="s">
        <v>3113</v>
      </c>
      <c r="C165" s="294" t="s">
        <v>3436</v>
      </c>
      <c r="D165" s="142" t="s">
        <v>3437</v>
      </c>
      <c r="E165" s="303" t="s">
        <v>3438</v>
      </c>
      <c r="F165" s="142" t="s">
        <v>3439</v>
      </c>
      <c r="G165" s="142" t="s">
        <v>3440</v>
      </c>
      <c r="H165" s="142" t="s">
        <v>3441</v>
      </c>
      <c r="I165" s="142" t="s">
        <v>3442</v>
      </c>
      <c r="J165" s="142" t="s">
        <v>3443</v>
      </c>
      <c r="K165" s="142" t="s">
        <v>3444</v>
      </c>
      <c r="L165" s="304" t="s">
        <v>3445</v>
      </c>
      <c r="M165" s="142" t="s">
        <v>3446</v>
      </c>
    </row>
    <row r="166" customFormat="false" ht="28.5" hidden="false" customHeight="false" outlineLevel="0" collapsed="false">
      <c r="A166" s="294" t="str">
        <f aca="false">B166&amp;C166</f>
        <v>DeclarationB73</v>
      </c>
      <c r="B166" s="294" t="s">
        <v>3113</v>
      </c>
      <c r="C166" s="294" t="s">
        <v>3447</v>
      </c>
      <c r="D166" s="294" t="s">
        <v>3448</v>
      </c>
      <c r="E166" s="301" t="s">
        <v>3449</v>
      </c>
      <c r="F166" s="298" t="s">
        <v>3450</v>
      </c>
      <c r="G166" s="298" t="s">
        <v>3451</v>
      </c>
      <c r="H166" s="294" t="s">
        <v>3452</v>
      </c>
      <c r="I166" s="294" t="s">
        <v>3453</v>
      </c>
      <c r="J166" s="294" t="s">
        <v>3454</v>
      </c>
      <c r="K166" s="300" t="s">
        <v>3455</v>
      </c>
      <c r="L166" s="299" t="s">
        <v>3456</v>
      </c>
      <c r="M166" s="294" t="s">
        <v>3457</v>
      </c>
    </row>
    <row r="167" customFormat="false" ht="28.5" hidden="false" customHeight="false" outlineLevel="0" collapsed="false">
      <c r="A167" s="294" t="str">
        <f aca="false">B167&amp;C167</f>
        <v>DeclarationB75</v>
      </c>
      <c r="B167" s="294" t="s">
        <v>3113</v>
      </c>
      <c r="C167" s="294" t="s">
        <v>3458</v>
      </c>
      <c r="D167" s="294" t="s">
        <v>3459</v>
      </c>
      <c r="E167" s="294" t="s">
        <v>3460</v>
      </c>
      <c r="F167" s="294" t="s">
        <v>3461</v>
      </c>
      <c r="G167" s="294" t="s">
        <v>3462</v>
      </c>
      <c r="H167" s="294" t="s">
        <v>3463</v>
      </c>
      <c r="I167" s="294" t="s">
        <v>3464</v>
      </c>
      <c r="J167" s="294" t="s">
        <v>3465</v>
      </c>
      <c r="K167" s="294" t="s">
        <v>3466</v>
      </c>
      <c r="L167" s="294" t="s">
        <v>3467</v>
      </c>
      <c r="M167" s="294" t="s">
        <v>3468</v>
      </c>
    </row>
    <row r="168" customFormat="false" ht="71.25" hidden="false" customHeight="false" outlineLevel="0" collapsed="false">
      <c r="A168" s="294" t="str">
        <f aca="false">B168&amp;C168</f>
        <v>DeclarationB77</v>
      </c>
      <c r="B168" s="294" t="s">
        <v>3113</v>
      </c>
      <c r="C168" s="294" t="s">
        <v>3469</v>
      </c>
      <c r="D168" s="294" t="s">
        <v>3470</v>
      </c>
      <c r="E168" s="294" t="s">
        <v>3471</v>
      </c>
      <c r="F168" s="294" t="s">
        <v>3472</v>
      </c>
      <c r="G168" s="294" t="s">
        <v>3473</v>
      </c>
      <c r="H168" s="294" t="s">
        <v>3474</v>
      </c>
      <c r="I168" s="294" t="s">
        <v>3475</v>
      </c>
      <c r="J168" s="294" t="s">
        <v>3476</v>
      </c>
      <c r="K168" s="294" t="s">
        <v>3477</v>
      </c>
      <c r="L168" s="294" t="s">
        <v>3478</v>
      </c>
      <c r="M168" s="294" t="s">
        <v>3479</v>
      </c>
    </row>
    <row r="169" customFormat="false" ht="51" hidden="false" customHeight="false" outlineLevel="0" collapsed="false">
      <c r="A169" s="294" t="str">
        <f aca="false">B169&amp;C169</f>
        <v>DeclarationB79</v>
      </c>
      <c r="B169" s="294" t="s">
        <v>3113</v>
      </c>
      <c r="C169" s="294" t="s">
        <v>3480</v>
      </c>
      <c r="D169" s="142" t="s">
        <v>3481</v>
      </c>
      <c r="E169" s="303" t="s">
        <v>3482</v>
      </c>
      <c r="F169" s="142" t="s">
        <v>3483</v>
      </c>
      <c r="G169" s="142" t="s">
        <v>3484</v>
      </c>
      <c r="H169" s="142" t="s">
        <v>3485</v>
      </c>
      <c r="I169" s="142" t="s">
        <v>3486</v>
      </c>
      <c r="J169" s="142" t="s">
        <v>3487</v>
      </c>
      <c r="K169" s="142" t="s">
        <v>3488</v>
      </c>
      <c r="L169" s="304" t="s">
        <v>3489</v>
      </c>
      <c r="M169" s="142" t="s">
        <v>3490</v>
      </c>
    </row>
    <row r="170" customFormat="false" ht="28.5" hidden="false" customHeight="false" outlineLevel="0" collapsed="false">
      <c r="A170" s="294" t="str">
        <f aca="false">B170&amp;C170</f>
        <v>DeclarationB81</v>
      </c>
      <c r="B170" s="294" t="s">
        <v>3113</v>
      </c>
      <c r="C170" s="294" t="s">
        <v>3491</v>
      </c>
      <c r="D170" s="142" t="s">
        <v>3492</v>
      </c>
      <c r="E170" s="142" t="s">
        <v>3493</v>
      </c>
      <c r="F170" s="142" t="s">
        <v>3494</v>
      </c>
      <c r="G170" s="142" t="s">
        <v>3495</v>
      </c>
      <c r="H170" s="142" t="s">
        <v>3496</v>
      </c>
      <c r="I170" s="142" t="s">
        <v>3497</v>
      </c>
      <c r="J170" s="142" t="s">
        <v>3498</v>
      </c>
      <c r="K170" s="142" t="s">
        <v>3499</v>
      </c>
      <c r="L170" s="142" t="s">
        <v>3500</v>
      </c>
      <c r="M170" s="142" t="s">
        <v>3501</v>
      </c>
    </row>
    <row r="171" customFormat="false" ht="45" hidden="false" customHeight="false" outlineLevel="0" collapsed="false">
      <c r="A171" s="294" t="str">
        <f aca="false">B171&amp;C171</f>
        <v>DeclarationB83</v>
      </c>
      <c r="B171" s="294" t="s">
        <v>3113</v>
      </c>
      <c r="C171" s="294" t="s">
        <v>3502</v>
      </c>
      <c r="D171" s="142" t="s">
        <v>3503</v>
      </c>
      <c r="E171" s="308" t="s">
        <v>3504</v>
      </c>
      <c r="F171" s="312" t="s">
        <v>3505</v>
      </c>
      <c r="G171" s="309" t="s">
        <v>3506</v>
      </c>
      <c r="H171" s="309" t="s">
        <v>3507</v>
      </c>
      <c r="I171" s="309" t="s">
        <v>3508</v>
      </c>
      <c r="J171" s="309" t="s">
        <v>3509</v>
      </c>
      <c r="K171" s="311" t="s">
        <v>3510</v>
      </c>
      <c r="L171" s="309" t="s">
        <v>3511</v>
      </c>
      <c r="M171" s="309" t="s">
        <v>3512</v>
      </c>
    </row>
    <row r="172" customFormat="false" ht="42.75" hidden="false" customHeight="false" outlineLevel="0" collapsed="false">
      <c r="A172" s="294" t="str">
        <f aca="false">B172&amp;C172</f>
        <v>DeclarationB85</v>
      </c>
      <c r="B172" s="294" t="s">
        <v>3113</v>
      </c>
      <c r="C172" s="294" t="s">
        <v>3513</v>
      </c>
      <c r="D172" s="294" t="s">
        <v>3514</v>
      </c>
      <c r="E172" s="302" t="s">
        <v>3515</v>
      </c>
      <c r="F172" s="294" t="s">
        <v>3516</v>
      </c>
      <c r="G172" s="294" t="s">
        <v>3517</v>
      </c>
      <c r="H172" s="294" t="s">
        <v>3518</v>
      </c>
      <c r="I172" s="294" t="s">
        <v>3519</v>
      </c>
      <c r="J172" s="294" t="s">
        <v>3520</v>
      </c>
      <c r="K172" s="300" t="s">
        <v>3521</v>
      </c>
      <c r="L172" s="299" t="s">
        <v>3522</v>
      </c>
      <c r="M172" s="294" t="s">
        <v>3523</v>
      </c>
    </row>
    <row r="173" customFormat="false" ht="28.5" hidden="false" customHeight="false" outlineLevel="0" collapsed="false">
      <c r="A173" s="294" t="str">
        <f aca="false">B173&amp;C173</f>
        <v>DeclarationB87</v>
      </c>
      <c r="B173" s="294" t="s">
        <v>3113</v>
      </c>
      <c r="C173" s="294" t="s">
        <v>3524</v>
      </c>
      <c r="D173" s="294" t="s">
        <v>3525</v>
      </c>
      <c r="E173" s="302" t="s">
        <v>3526</v>
      </c>
      <c r="F173" s="294" t="s">
        <v>3527</v>
      </c>
      <c r="G173" s="294" t="s">
        <v>3528</v>
      </c>
      <c r="H173" s="294" t="s">
        <v>3529</v>
      </c>
      <c r="I173" s="294" t="s">
        <v>3530</v>
      </c>
      <c r="J173" s="294" t="s">
        <v>3531</v>
      </c>
      <c r="K173" s="300" t="s">
        <v>3532</v>
      </c>
      <c r="L173" s="299" t="s">
        <v>3533</v>
      </c>
      <c r="M173" s="294" t="s">
        <v>3534</v>
      </c>
    </row>
    <row r="174" customFormat="false" ht="33" hidden="false" customHeight="false" outlineLevel="0" collapsed="false">
      <c r="A174" s="294" t="str">
        <f aca="false">B174&amp;C174</f>
        <v>DeclarationB89</v>
      </c>
      <c r="B174" s="294" t="s">
        <v>3113</v>
      </c>
      <c r="C174" s="294" t="s">
        <v>3535</v>
      </c>
      <c r="D174" s="294" t="s">
        <v>3536</v>
      </c>
      <c r="E174" s="330" t="s">
        <v>3537</v>
      </c>
      <c r="F174" s="312" t="s">
        <v>3538</v>
      </c>
      <c r="G174" s="331" t="s">
        <v>3539</v>
      </c>
      <c r="H174" s="330" t="s">
        <v>3540</v>
      </c>
      <c r="I174" s="331" t="s">
        <v>3541</v>
      </c>
      <c r="J174" s="330" t="s">
        <v>3542</v>
      </c>
      <c r="K174" s="331" t="s">
        <v>3543</v>
      </c>
      <c r="L174" s="331" t="s">
        <v>3544</v>
      </c>
      <c r="M174" s="331" t="s">
        <v>3545</v>
      </c>
    </row>
    <row r="175" customFormat="false" ht="28.5" hidden="false" customHeight="false" outlineLevel="0" collapsed="false">
      <c r="A175" s="294" t="str">
        <f aca="false">B175&amp;C175</f>
        <v>DeclarationD25</v>
      </c>
      <c r="B175" s="294" t="s">
        <v>3113</v>
      </c>
      <c r="C175" s="294" t="s">
        <v>3546</v>
      </c>
      <c r="D175" s="294" t="s">
        <v>3547</v>
      </c>
      <c r="E175" s="297" t="s">
        <v>3548</v>
      </c>
      <c r="F175" s="298" t="s">
        <v>3548</v>
      </c>
      <c r="G175" s="298" t="s">
        <v>3549</v>
      </c>
      <c r="H175" s="294" t="s">
        <v>3550</v>
      </c>
      <c r="I175" s="294" t="s">
        <v>3551</v>
      </c>
      <c r="J175" s="294" t="s">
        <v>3552</v>
      </c>
      <c r="K175" s="300" t="s">
        <v>3553</v>
      </c>
      <c r="L175" s="299" t="s">
        <v>3554</v>
      </c>
      <c r="M175" s="294" t="s">
        <v>3555</v>
      </c>
    </row>
    <row r="176" customFormat="false" ht="28.5" hidden="false" customHeight="false" outlineLevel="0" collapsed="false">
      <c r="A176" s="294" t="str">
        <f aca="false">B176&amp;C176</f>
        <v>DeclarationB74</v>
      </c>
      <c r="B176" s="294" t="s">
        <v>3113</v>
      </c>
      <c r="C176" s="294" t="s">
        <v>3556</v>
      </c>
      <c r="D176" s="294" t="s">
        <v>3557</v>
      </c>
      <c r="E176" s="297" t="s">
        <v>3558</v>
      </c>
      <c r="F176" s="298" t="s">
        <v>3559</v>
      </c>
      <c r="G176" s="298" t="s">
        <v>3560</v>
      </c>
      <c r="H176" s="294" t="s">
        <v>3557</v>
      </c>
      <c r="I176" s="294" t="s">
        <v>3561</v>
      </c>
      <c r="J176" s="294" t="s">
        <v>3562</v>
      </c>
      <c r="K176" s="300" t="s">
        <v>3563</v>
      </c>
      <c r="L176" s="299" t="s">
        <v>3564</v>
      </c>
      <c r="M176" s="294" t="s">
        <v>3565</v>
      </c>
    </row>
    <row r="177" customFormat="false" ht="28.5" hidden="false" customHeight="false" outlineLevel="0" collapsed="false">
      <c r="A177" s="294" t="str">
        <f aca="false">B177&amp;C177</f>
        <v>DeclarationG25</v>
      </c>
      <c r="B177" s="294" t="s">
        <v>3113</v>
      </c>
      <c r="C177" s="294" t="s">
        <v>3566</v>
      </c>
      <c r="D177" s="294" t="s">
        <v>3567</v>
      </c>
      <c r="E177" s="297" t="s">
        <v>3568</v>
      </c>
      <c r="F177" s="298" t="s">
        <v>3569</v>
      </c>
      <c r="G177" s="298" t="s">
        <v>3570</v>
      </c>
      <c r="H177" s="294" t="s">
        <v>3571</v>
      </c>
      <c r="I177" s="294" t="s">
        <v>3572</v>
      </c>
      <c r="J177" s="294" t="s">
        <v>3573</v>
      </c>
      <c r="K177" s="300" t="s">
        <v>3574</v>
      </c>
      <c r="L177" s="299" t="s">
        <v>3575</v>
      </c>
      <c r="M177" s="294" t="s">
        <v>3576</v>
      </c>
    </row>
    <row r="178" customFormat="false" ht="28.5" hidden="false" customHeight="false" outlineLevel="0" collapsed="false">
      <c r="A178" s="294" t="str">
        <f aca="false">B178&amp;C178</f>
        <v>DeclarationB26</v>
      </c>
      <c r="B178" s="294" t="s">
        <v>3113</v>
      </c>
      <c r="C178" s="294" t="s">
        <v>2751</v>
      </c>
      <c r="D178" s="294" t="s">
        <v>3577</v>
      </c>
      <c r="E178" s="297" t="s">
        <v>3578</v>
      </c>
      <c r="F178" s="298" t="s">
        <v>3579</v>
      </c>
      <c r="G178" s="298" t="s">
        <v>3580</v>
      </c>
      <c r="H178" s="294" t="s">
        <v>3581</v>
      </c>
      <c r="I178" s="294" t="s">
        <v>3582</v>
      </c>
      <c r="J178" s="294" t="s">
        <v>3583</v>
      </c>
      <c r="K178" s="300" t="s">
        <v>3584</v>
      </c>
      <c r="L178" s="299" t="s">
        <v>3584</v>
      </c>
      <c r="M178" s="294" t="s">
        <v>3585</v>
      </c>
    </row>
    <row r="179" customFormat="false" ht="28.5" hidden="false" customHeight="false" outlineLevel="0" collapsed="false">
      <c r="A179" s="294" t="str">
        <f aca="false">B179&amp;C179</f>
        <v>DeclarationB27</v>
      </c>
      <c r="B179" s="294" t="s">
        <v>3113</v>
      </c>
      <c r="C179" s="294" t="s">
        <v>2757</v>
      </c>
      <c r="D179" s="294" t="s">
        <v>3586</v>
      </c>
      <c r="E179" s="297" t="s">
        <v>3587</v>
      </c>
      <c r="F179" s="298" t="s">
        <v>3588</v>
      </c>
      <c r="G179" s="298" t="s">
        <v>3589</v>
      </c>
      <c r="H179" s="294" t="s">
        <v>3590</v>
      </c>
      <c r="I179" s="294" t="s">
        <v>3591</v>
      </c>
      <c r="J179" s="294" t="s">
        <v>3592</v>
      </c>
      <c r="K179" s="300" t="s">
        <v>3593</v>
      </c>
      <c r="L179" s="299" t="s">
        <v>3594</v>
      </c>
      <c r="M179" s="294" t="s">
        <v>3595</v>
      </c>
    </row>
    <row r="180" customFormat="false" ht="28.5" hidden="false" customHeight="false" outlineLevel="0" collapsed="false">
      <c r="A180" s="294" t="str">
        <f aca="false">B180&amp;C180</f>
        <v>DeclarationB28</v>
      </c>
      <c r="B180" s="294" t="s">
        <v>3113</v>
      </c>
      <c r="C180" s="294" t="s">
        <v>2769</v>
      </c>
      <c r="D180" s="294" t="s">
        <v>3596</v>
      </c>
      <c r="E180" s="297" t="s">
        <v>3597</v>
      </c>
      <c r="F180" s="298" t="s">
        <v>3597</v>
      </c>
      <c r="G180" s="298" t="s">
        <v>3598</v>
      </c>
      <c r="H180" s="294" t="s">
        <v>3599</v>
      </c>
      <c r="I180" s="294" t="s">
        <v>3600</v>
      </c>
      <c r="J180" s="294" t="s">
        <v>3596</v>
      </c>
      <c r="K180" s="300" t="s">
        <v>3601</v>
      </c>
      <c r="L180" s="299" t="s">
        <v>3601</v>
      </c>
      <c r="M180" s="294" t="s">
        <v>3602</v>
      </c>
    </row>
    <row r="181" customFormat="false" ht="28.5" hidden="false" customHeight="false" outlineLevel="0" collapsed="false">
      <c r="A181" s="294" t="str">
        <f aca="false">B181&amp;C181</f>
        <v>DeclarationB29</v>
      </c>
      <c r="B181" s="294" t="s">
        <v>3113</v>
      </c>
      <c r="C181" s="294" t="s">
        <v>2781</v>
      </c>
      <c r="D181" s="294" t="s">
        <v>3603</v>
      </c>
      <c r="E181" s="326" t="s">
        <v>3604</v>
      </c>
      <c r="F181" s="298" t="s">
        <v>3605</v>
      </c>
      <c r="G181" s="298" t="s">
        <v>3606</v>
      </c>
      <c r="H181" s="294" t="s">
        <v>3607</v>
      </c>
      <c r="I181" s="294" t="s">
        <v>3608</v>
      </c>
      <c r="J181" s="294" t="s">
        <v>3609</v>
      </c>
      <c r="K181" s="300" t="s">
        <v>3610</v>
      </c>
      <c r="L181" s="299" t="s">
        <v>3610</v>
      </c>
      <c r="M181" s="294" t="s">
        <v>3611</v>
      </c>
    </row>
    <row r="182" customFormat="false" ht="28.5" hidden="false" customHeight="false" outlineLevel="0" collapsed="false">
      <c r="A182" s="294" t="str">
        <f aca="false">B182&amp;C182</f>
        <v>DeclarationB38</v>
      </c>
      <c r="B182" s="294" t="s">
        <v>3113</v>
      </c>
      <c r="C182" s="294" t="s">
        <v>3612</v>
      </c>
      <c r="D182" s="294" t="s">
        <v>3577</v>
      </c>
      <c r="E182" s="326" t="s">
        <v>3578</v>
      </c>
      <c r="F182" s="298" t="s">
        <v>3579</v>
      </c>
      <c r="G182" s="298" t="s">
        <v>3580</v>
      </c>
      <c r="H182" s="294" t="s">
        <v>3581</v>
      </c>
      <c r="I182" s="294" t="s">
        <v>3582</v>
      </c>
      <c r="J182" s="294" t="s">
        <v>3583</v>
      </c>
      <c r="K182" s="300" t="s">
        <v>3584</v>
      </c>
      <c r="L182" s="299" t="s">
        <v>3584</v>
      </c>
      <c r="M182" s="294" t="s">
        <v>3585</v>
      </c>
    </row>
    <row r="183" customFormat="false" ht="28.5" hidden="false" customHeight="false" outlineLevel="0" collapsed="false">
      <c r="A183" s="294" t="str">
        <f aca="false">B183&amp;C183</f>
        <v>DeclarationB39</v>
      </c>
      <c r="B183" s="294" t="s">
        <v>3113</v>
      </c>
      <c r="C183" s="294" t="s">
        <v>3613</v>
      </c>
      <c r="D183" s="294" t="s">
        <v>3586</v>
      </c>
      <c r="E183" s="326" t="s">
        <v>3587</v>
      </c>
      <c r="F183" s="298" t="s">
        <v>3588</v>
      </c>
      <c r="G183" s="298" t="s">
        <v>3589</v>
      </c>
      <c r="H183" s="294" t="s">
        <v>3590</v>
      </c>
      <c r="I183" s="294" t="s">
        <v>3591</v>
      </c>
      <c r="J183" s="294" t="s">
        <v>3592</v>
      </c>
      <c r="K183" s="300" t="s">
        <v>3593</v>
      </c>
      <c r="L183" s="299" t="s">
        <v>3594</v>
      </c>
      <c r="M183" s="294" t="s">
        <v>3595</v>
      </c>
    </row>
    <row r="184" customFormat="false" ht="28.5" hidden="false" customHeight="false" outlineLevel="0" collapsed="false">
      <c r="A184" s="294" t="str">
        <f aca="false">B184&amp;C184</f>
        <v>DeclarationB40</v>
      </c>
      <c r="B184" s="294" t="s">
        <v>3113</v>
      </c>
      <c r="C184" s="294" t="s">
        <v>3614</v>
      </c>
      <c r="D184" s="294" t="s">
        <v>3596</v>
      </c>
      <c r="E184" s="326" t="s">
        <v>3597</v>
      </c>
      <c r="F184" s="298" t="s">
        <v>3597</v>
      </c>
      <c r="G184" s="298" t="s">
        <v>3598</v>
      </c>
      <c r="H184" s="294" t="s">
        <v>3599</v>
      </c>
      <c r="I184" s="294" t="s">
        <v>3600</v>
      </c>
      <c r="J184" s="294" t="s">
        <v>3596</v>
      </c>
      <c r="K184" s="300" t="s">
        <v>3601</v>
      </c>
      <c r="L184" s="299" t="s">
        <v>3601</v>
      </c>
      <c r="M184" s="294" t="s">
        <v>3602</v>
      </c>
    </row>
    <row r="185" customFormat="false" ht="28.5" hidden="false" customHeight="false" outlineLevel="0" collapsed="false">
      <c r="A185" s="294" t="str">
        <f aca="false">B185&amp;C185</f>
        <v>DeclarationB41</v>
      </c>
      <c r="B185" s="294" t="s">
        <v>3113</v>
      </c>
      <c r="C185" s="294" t="s">
        <v>3615</v>
      </c>
      <c r="D185" s="294" t="s">
        <v>3603</v>
      </c>
      <c r="E185" s="326" t="s">
        <v>3604</v>
      </c>
      <c r="F185" s="298" t="s">
        <v>3605</v>
      </c>
      <c r="G185" s="298" t="s">
        <v>3606</v>
      </c>
      <c r="H185" s="294" t="s">
        <v>3607</v>
      </c>
      <c r="I185" s="294" t="s">
        <v>3608</v>
      </c>
      <c r="J185" s="294" t="s">
        <v>3609</v>
      </c>
      <c r="K185" s="300" t="s">
        <v>3610</v>
      </c>
      <c r="L185" s="299" t="s">
        <v>3610</v>
      </c>
      <c r="M185" s="294" t="s">
        <v>3611</v>
      </c>
    </row>
    <row r="186" customFormat="false" ht="28.5" hidden="false" customHeight="false" outlineLevel="0" collapsed="false">
      <c r="A186" s="294" t="str">
        <f aca="false">B186&amp;C186</f>
        <v>DeclarationB44</v>
      </c>
      <c r="B186" s="294" t="s">
        <v>3113</v>
      </c>
      <c r="C186" s="294" t="s">
        <v>3616</v>
      </c>
      <c r="D186" s="294" t="s">
        <v>3577</v>
      </c>
      <c r="E186" s="326" t="s">
        <v>3578</v>
      </c>
      <c r="F186" s="298" t="s">
        <v>3579</v>
      </c>
      <c r="G186" s="298" t="s">
        <v>3580</v>
      </c>
      <c r="H186" s="294" t="s">
        <v>3581</v>
      </c>
      <c r="I186" s="294" t="s">
        <v>3582</v>
      </c>
      <c r="J186" s="294" t="s">
        <v>3583</v>
      </c>
      <c r="K186" s="300" t="s">
        <v>3584</v>
      </c>
      <c r="L186" s="299" t="s">
        <v>3584</v>
      </c>
      <c r="M186" s="294" t="s">
        <v>3585</v>
      </c>
    </row>
    <row r="187" customFormat="false" ht="28.5" hidden="false" customHeight="false" outlineLevel="0" collapsed="false">
      <c r="A187" s="294" t="str">
        <f aca="false">B187&amp;C187</f>
        <v>DeclarationB45</v>
      </c>
      <c r="B187" s="294" t="s">
        <v>3113</v>
      </c>
      <c r="C187" s="294" t="s">
        <v>3617</v>
      </c>
      <c r="D187" s="294" t="s">
        <v>3586</v>
      </c>
      <c r="E187" s="326" t="s">
        <v>3587</v>
      </c>
      <c r="F187" s="298" t="s">
        <v>3588</v>
      </c>
      <c r="G187" s="298" t="s">
        <v>3589</v>
      </c>
      <c r="H187" s="294" t="s">
        <v>3590</v>
      </c>
      <c r="I187" s="294" t="s">
        <v>3591</v>
      </c>
      <c r="J187" s="294" t="s">
        <v>3592</v>
      </c>
      <c r="K187" s="300" t="s">
        <v>3593</v>
      </c>
      <c r="L187" s="299" t="s">
        <v>3594</v>
      </c>
      <c r="M187" s="294" t="s">
        <v>3595</v>
      </c>
    </row>
    <row r="188" customFormat="false" ht="28.5" hidden="false" customHeight="false" outlineLevel="0" collapsed="false">
      <c r="A188" s="294" t="str">
        <f aca="false">B188&amp;C188</f>
        <v>DeclarationB46</v>
      </c>
      <c r="B188" s="294" t="s">
        <v>3113</v>
      </c>
      <c r="C188" s="294" t="s">
        <v>3618</v>
      </c>
      <c r="D188" s="294" t="s">
        <v>3596</v>
      </c>
      <c r="E188" s="326" t="s">
        <v>3597</v>
      </c>
      <c r="F188" s="298" t="s">
        <v>3597</v>
      </c>
      <c r="G188" s="298" t="s">
        <v>3598</v>
      </c>
      <c r="H188" s="294" t="s">
        <v>3599</v>
      </c>
      <c r="I188" s="294" t="s">
        <v>3600</v>
      </c>
      <c r="J188" s="294" t="s">
        <v>3596</v>
      </c>
      <c r="K188" s="300" t="s">
        <v>3601</v>
      </c>
      <c r="L188" s="299" t="s">
        <v>3601</v>
      </c>
      <c r="M188" s="294" t="s">
        <v>3602</v>
      </c>
    </row>
    <row r="189" customFormat="false" ht="28.5" hidden="false" customHeight="false" outlineLevel="0" collapsed="false">
      <c r="A189" s="294" t="str">
        <f aca="false">B189&amp;C189</f>
        <v>DeclarationB47</v>
      </c>
      <c r="B189" s="294" t="s">
        <v>3113</v>
      </c>
      <c r="C189" s="294" t="s">
        <v>3619</v>
      </c>
      <c r="D189" s="294" t="s">
        <v>3603</v>
      </c>
      <c r="E189" s="326" t="s">
        <v>3604</v>
      </c>
      <c r="F189" s="298" t="s">
        <v>3605</v>
      </c>
      <c r="G189" s="298" t="s">
        <v>3606</v>
      </c>
      <c r="H189" s="294" t="s">
        <v>3607</v>
      </c>
      <c r="I189" s="294" t="s">
        <v>3608</v>
      </c>
      <c r="J189" s="294" t="s">
        <v>3609</v>
      </c>
      <c r="K189" s="300" t="s">
        <v>3610</v>
      </c>
      <c r="L189" s="299" t="s">
        <v>3610</v>
      </c>
      <c r="M189" s="294" t="s">
        <v>3611</v>
      </c>
    </row>
    <row r="190" customFormat="false" ht="14.25" hidden="false" customHeight="false" outlineLevel="0" collapsed="false">
      <c r="A190" s="294" t="str">
        <f aca="false">B190&amp;C190</f>
        <v>DeclarationAth</v>
      </c>
      <c r="B190" s="294" t="s">
        <v>3113</v>
      </c>
      <c r="C190" s="294" t="s">
        <v>3620</v>
      </c>
      <c r="D190" s="294" t="s">
        <v>3621</v>
      </c>
      <c r="E190" s="297" t="s">
        <v>3622</v>
      </c>
      <c r="F190" s="298" t="s">
        <v>3623</v>
      </c>
      <c r="G190" s="298" t="s">
        <v>3624</v>
      </c>
      <c r="H190" s="294" t="s">
        <v>3625</v>
      </c>
      <c r="I190" s="294" t="s">
        <v>3626</v>
      </c>
      <c r="J190" s="294" t="s">
        <v>3627</v>
      </c>
      <c r="K190" s="300" t="s">
        <v>3628</v>
      </c>
      <c r="L190" s="299" t="s">
        <v>3629</v>
      </c>
      <c r="M190" s="294" t="s">
        <v>3630</v>
      </c>
    </row>
    <row r="191" customFormat="false" ht="28.5" hidden="false" customHeight="false" outlineLevel="0" collapsed="false">
      <c r="A191" s="294" t="str">
        <f aca="false">B191&amp;C191</f>
        <v>DeclarationB96</v>
      </c>
      <c r="B191" s="294" t="s">
        <v>3113</v>
      </c>
      <c r="C191" s="294" t="s">
        <v>3631</v>
      </c>
      <c r="D191" s="294" t="s">
        <v>125</v>
      </c>
      <c r="E191" s="297" t="s">
        <v>3632</v>
      </c>
      <c r="F191" s="298" t="s">
        <v>3633</v>
      </c>
      <c r="G191" s="298" t="s">
        <v>3634</v>
      </c>
      <c r="H191" s="294" t="s">
        <v>3635</v>
      </c>
      <c r="I191" s="294" t="s">
        <v>3636</v>
      </c>
      <c r="J191" s="294" t="s">
        <v>3637</v>
      </c>
      <c r="K191" s="300" t="s">
        <v>3638</v>
      </c>
      <c r="L191" s="299" t="s">
        <v>3639</v>
      </c>
      <c r="M191" s="294" t="s">
        <v>3640</v>
      </c>
    </row>
    <row r="192" customFormat="false" ht="28.5" hidden="false" customHeight="false" outlineLevel="0" collapsed="false">
      <c r="A192" s="294" t="str">
        <f aca="false">B192&amp;C192</f>
        <v>DeclarationB97</v>
      </c>
      <c r="B192" s="294" t="s">
        <v>3113</v>
      </c>
      <c r="C192" s="294" t="s">
        <v>3641</v>
      </c>
      <c r="D192" s="294" t="s">
        <v>128</v>
      </c>
      <c r="E192" s="297" t="s">
        <v>3642</v>
      </c>
      <c r="F192" s="298" t="s">
        <v>3643</v>
      </c>
      <c r="G192" s="298" t="s">
        <v>3644</v>
      </c>
      <c r="H192" s="294" t="s">
        <v>128</v>
      </c>
      <c r="I192" s="294" t="s">
        <v>3645</v>
      </c>
      <c r="J192" s="294" t="s">
        <v>3646</v>
      </c>
      <c r="K192" s="300" t="s">
        <v>128</v>
      </c>
      <c r="L192" s="299" t="s">
        <v>3647</v>
      </c>
      <c r="M192" s="294" t="s">
        <v>3648</v>
      </c>
    </row>
    <row r="193" customFormat="false" ht="28.5" hidden="false" customHeight="false" outlineLevel="0" collapsed="false">
      <c r="A193" s="294" t="str">
        <f aca="false">B193&amp;C193</f>
        <v>DeclarationB98</v>
      </c>
      <c r="B193" s="294" t="s">
        <v>3113</v>
      </c>
      <c r="C193" s="294" t="s">
        <v>3649</v>
      </c>
      <c r="D193" s="294" t="s">
        <v>127</v>
      </c>
      <c r="E193" s="326" t="s">
        <v>3650</v>
      </c>
      <c r="F193" s="298" t="s">
        <v>3651</v>
      </c>
      <c r="G193" s="298" t="s">
        <v>3652</v>
      </c>
      <c r="H193" s="294" t="s">
        <v>3653</v>
      </c>
      <c r="I193" s="294" t="s">
        <v>3654</v>
      </c>
      <c r="J193" s="294" t="s">
        <v>3655</v>
      </c>
      <c r="K193" s="300" t="s">
        <v>3656</v>
      </c>
      <c r="L193" s="299" t="s">
        <v>3657</v>
      </c>
      <c r="M193" s="294" t="s">
        <v>3658</v>
      </c>
    </row>
    <row r="194" customFormat="false" ht="28.5" hidden="false" customHeight="false" outlineLevel="0" collapsed="false">
      <c r="A194" s="294" t="str">
        <f aca="false">B194&amp;C194</f>
        <v>DeclarationB99</v>
      </c>
      <c r="B194" s="294" t="s">
        <v>3113</v>
      </c>
      <c r="C194" s="294" t="s">
        <v>3659</v>
      </c>
      <c r="D194" s="332" t="n">
        <v>1</v>
      </c>
      <c r="E194" s="333" t="n">
        <v>1</v>
      </c>
      <c r="F194" s="332" t="n">
        <v>1</v>
      </c>
      <c r="G194" s="332" t="n">
        <v>1</v>
      </c>
      <c r="H194" s="332" t="s">
        <v>3660</v>
      </c>
      <c r="I194" s="334" t="n">
        <v>1</v>
      </c>
      <c r="J194" s="334" t="n">
        <v>1</v>
      </c>
      <c r="K194" s="335" t="n">
        <v>1</v>
      </c>
      <c r="L194" s="336" t="n">
        <v>1</v>
      </c>
      <c r="M194" s="334" t="s">
        <v>3661</v>
      </c>
    </row>
    <row r="195" customFormat="false" ht="28.5" hidden="false" customHeight="false" outlineLevel="0" collapsed="false">
      <c r="A195" s="294" t="str">
        <f aca="false">B195&amp;C195</f>
        <v>DeclarationB100</v>
      </c>
      <c r="B195" s="294" t="s">
        <v>3113</v>
      </c>
      <c r="C195" s="294" t="s">
        <v>3662</v>
      </c>
      <c r="D195" s="337" t="s">
        <v>135</v>
      </c>
      <c r="E195" s="326" t="s">
        <v>3663</v>
      </c>
      <c r="F195" s="338" t="s">
        <v>3664</v>
      </c>
      <c r="G195" s="339" t="s">
        <v>3665</v>
      </c>
      <c r="H195" s="340" t="s">
        <v>3666</v>
      </c>
      <c r="I195" s="339" t="s">
        <v>3667</v>
      </c>
      <c r="J195" s="340" t="s">
        <v>3668</v>
      </c>
      <c r="K195" s="341" t="s">
        <v>3669</v>
      </c>
      <c r="L195" s="340" t="s">
        <v>3670</v>
      </c>
      <c r="M195" s="340" t="s">
        <v>3671</v>
      </c>
    </row>
    <row r="196" customFormat="false" ht="28.5" hidden="false" customHeight="false" outlineLevel="0" collapsed="false">
      <c r="A196" s="294" t="str">
        <f aca="false">B196&amp;C196</f>
        <v>DeclarationB101</v>
      </c>
      <c r="B196" s="294" t="s">
        <v>3113</v>
      </c>
      <c r="C196" s="294" t="s">
        <v>3672</v>
      </c>
      <c r="D196" s="337" t="s">
        <v>136</v>
      </c>
      <c r="E196" s="326" t="s">
        <v>3673</v>
      </c>
      <c r="F196" s="338" t="s">
        <v>3674</v>
      </c>
      <c r="G196" s="339" t="s">
        <v>3675</v>
      </c>
      <c r="H196" s="340" t="s">
        <v>3676</v>
      </c>
      <c r="I196" s="339" t="s">
        <v>3677</v>
      </c>
      <c r="J196" s="340" t="s">
        <v>3678</v>
      </c>
      <c r="K196" s="341" t="s">
        <v>3679</v>
      </c>
      <c r="L196" s="342" t="s">
        <v>3680</v>
      </c>
      <c r="M196" s="339" t="s">
        <v>3681</v>
      </c>
    </row>
    <row r="197" customFormat="false" ht="28.5" hidden="false" customHeight="false" outlineLevel="0" collapsed="false">
      <c r="A197" s="294" t="str">
        <f aca="false">B197&amp;C197</f>
        <v>DeclarationB102</v>
      </c>
      <c r="B197" s="294" t="s">
        <v>3113</v>
      </c>
      <c r="C197" s="294" t="s">
        <v>3682</v>
      </c>
      <c r="D197" s="337" t="s">
        <v>130</v>
      </c>
      <c r="E197" s="326" t="s">
        <v>3683</v>
      </c>
      <c r="F197" s="338" t="s">
        <v>3684</v>
      </c>
      <c r="G197" s="339" t="s">
        <v>3685</v>
      </c>
      <c r="H197" s="340" t="s">
        <v>3686</v>
      </c>
      <c r="I197" s="339" t="s">
        <v>3687</v>
      </c>
      <c r="J197" s="340" t="s">
        <v>3688</v>
      </c>
      <c r="K197" s="341" t="s">
        <v>3689</v>
      </c>
      <c r="L197" s="342" t="s">
        <v>3690</v>
      </c>
      <c r="M197" s="339" t="s">
        <v>3691</v>
      </c>
    </row>
    <row r="198" customFormat="false" ht="28.5" hidden="false" customHeight="false" outlineLevel="0" collapsed="false">
      <c r="A198" s="294" t="str">
        <f aca="false">B198&amp;C198</f>
        <v>DeclarationB103</v>
      </c>
      <c r="B198" s="294" t="s">
        <v>3113</v>
      </c>
      <c r="C198" s="294" t="s">
        <v>3692</v>
      </c>
      <c r="D198" s="337" t="s">
        <v>137</v>
      </c>
      <c r="E198" s="295" t="s">
        <v>3693</v>
      </c>
      <c r="F198" s="338" t="s">
        <v>3694</v>
      </c>
      <c r="G198" s="339" t="s">
        <v>3695</v>
      </c>
      <c r="H198" s="339" t="s">
        <v>3696</v>
      </c>
      <c r="I198" s="339" t="s">
        <v>3697</v>
      </c>
      <c r="J198" s="340" t="s">
        <v>3698</v>
      </c>
      <c r="K198" s="341" t="s">
        <v>3699</v>
      </c>
      <c r="L198" s="342" t="s">
        <v>3700</v>
      </c>
      <c r="M198" s="339" t="s">
        <v>3701</v>
      </c>
    </row>
    <row r="199" customFormat="false" ht="28.5" hidden="false" customHeight="false" outlineLevel="0" collapsed="false">
      <c r="A199" s="294" t="str">
        <f aca="false">B199&amp;C199</f>
        <v>DeclarationB104</v>
      </c>
      <c r="B199" s="294" t="s">
        <v>3113</v>
      </c>
      <c r="C199" s="294" t="s">
        <v>3702</v>
      </c>
      <c r="D199" s="294" t="s">
        <v>138</v>
      </c>
      <c r="E199" s="297" t="s">
        <v>3703</v>
      </c>
      <c r="F199" s="298" t="s">
        <v>3704</v>
      </c>
      <c r="G199" s="298" t="s">
        <v>3705</v>
      </c>
      <c r="H199" s="294" t="s">
        <v>3706</v>
      </c>
      <c r="I199" s="294" t="s">
        <v>3707</v>
      </c>
      <c r="J199" s="294" t="s">
        <v>3708</v>
      </c>
      <c r="K199" s="300" t="s">
        <v>3709</v>
      </c>
      <c r="L199" s="299" t="s">
        <v>3710</v>
      </c>
      <c r="M199" s="294" t="s">
        <v>3711</v>
      </c>
    </row>
    <row r="200" customFormat="false" ht="33" hidden="false" customHeight="false" outlineLevel="0" collapsed="false">
      <c r="A200" s="294" t="str">
        <f aca="false">B200&amp;C200</f>
        <v>DeclarationB105</v>
      </c>
      <c r="B200" s="294" t="s">
        <v>3113</v>
      </c>
      <c r="C200" s="294" t="s">
        <v>3712</v>
      </c>
      <c r="D200" s="343" t="s">
        <v>3713</v>
      </c>
      <c r="E200" s="318" t="s">
        <v>3714</v>
      </c>
      <c r="F200" s="310" t="s">
        <v>3715</v>
      </c>
      <c r="G200" s="310" t="s">
        <v>3716</v>
      </c>
      <c r="H200" s="310" t="s">
        <v>3717</v>
      </c>
      <c r="I200" s="310" t="s">
        <v>3718</v>
      </c>
      <c r="J200" s="309" t="s">
        <v>3719</v>
      </c>
      <c r="K200" s="311" t="s">
        <v>3720</v>
      </c>
      <c r="L200" s="309" t="s">
        <v>3721</v>
      </c>
      <c r="M200" s="310" t="s">
        <v>3722</v>
      </c>
    </row>
    <row r="201" customFormat="false" ht="30" hidden="false" customHeight="false" outlineLevel="0" collapsed="false">
      <c r="A201" s="294" t="str">
        <f aca="false">B201&amp;C201</f>
        <v>DeclarationB106</v>
      </c>
      <c r="B201" s="294" t="s">
        <v>3113</v>
      </c>
      <c r="C201" s="294" t="s">
        <v>3723</v>
      </c>
      <c r="D201" s="343" t="s">
        <v>139</v>
      </c>
      <c r="E201" s="318" t="s">
        <v>3724</v>
      </c>
      <c r="F201" s="310" t="s">
        <v>3725</v>
      </c>
      <c r="G201" s="310" t="s">
        <v>3726</v>
      </c>
      <c r="H201" s="310" t="s">
        <v>3727</v>
      </c>
      <c r="I201" s="310" t="s">
        <v>3728</v>
      </c>
      <c r="J201" s="309" t="s">
        <v>3729</v>
      </c>
      <c r="K201" s="311" t="s">
        <v>3730</v>
      </c>
      <c r="L201" s="309" t="s">
        <v>3731</v>
      </c>
      <c r="M201" s="310" t="s">
        <v>3732</v>
      </c>
    </row>
    <row r="202" customFormat="false" ht="28.5" hidden="false" customHeight="false" outlineLevel="0" collapsed="false">
      <c r="A202" s="294" t="str">
        <f aca="false">B202&amp;C202</f>
        <v>DeclarationB107</v>
      </c>
      <c r="B202" s="294" t="s">
        <v>3113</v>
      </c>
      <c r="C202" s="294" t="s">
        <v>3733</v>
      </c>
      <c r="D202" s="343" t="s">
        <v>128</v>
      </c>
      <c r="E202" s="318" t="s">
        <v>3642</v>
      </c>
      <c r="F202" s="310" t="s">
        <v>3734</v>
      </c>
      <c r="G202" s="310" t="s">
        <v>3735</v>
      </c>
      <c r="H202" s="310" t="s">
        <v>3736</v>
      </c>
      <c r="I202" s="310" t="s">
        <v>3737</v>
      </c>
      <c r="J202" s="344" t="s">
        <v>3738</v>
      </c>
      <c r="K202" s="311" t="s">
        <v>3735</v>
      </c>
      <c r="L202" s="344" t="s">
        <v>3739</v>
      </c>
      <c r="M202" s="310" t="s">
        <v>3740</v>
      </c>
    </row>
    <row r="203" customFormat="false" ht="28.5" hidden="false" customHeight="false" outlineLevel="0" collapsed="false">
      <c r="A203" s="294" t="str">
        <f aca="false">B203&amp;C203</f>
        <v>DeclarationB108</v>
      </c>
      <c r="B203" s="294" t="s">
        <v>3113</v>
      </c>
      <c r="C203" s="294" t="s">
        <v>3741</v>
      </c>
      <c r="D203" s="343" t="s">
        <v>134</v>
      </c>
      <c r="E203" s="345" t="s">
        <v>3742</v>
      </c>
      <c r="F203" s="345" t="s">
        <v>3743</v>
      </c>
      <c r="G203" s="345" t="s">
        <v>3744</v>
      </c>
      <c r="H203" s="343" t="s">
        <v>3745</v>
      </c>
      <c r="I203" s="343" t="s">
        <v>3746</v>
      </c>
      <c r="J203" s="343" t="s">
        <v>3747</v>
      </c>
      <c r="K203" s="343" t="s">
        <v>3748</v>
      </c>
      <c r="L203" s="343" t="s">
        <v>3749</v>
      </c>
      <c r="M203" s="343" t="s">
        <v>3750</v>
      </c>
    </row>
    <row r="204" customFormat="false" ht="28.5" hidden="false" customHeight="false" outlineLevel="0" collapsed="false">
      <c r="A204" s="294" t="str">
        <f aca="false">B204&amp;C204</f>
        <v>DeclarationB109</v>
      </c>
      <c r="B204" s="294" t="s">
        <v>3113</v>
      </c>
      <c r="C204" s="294" t="s">
        <v>3751</v>
      </c>
      <c r="D204" s="343" t="s">
        <v>140</v>
      </c>
      <c r="E204" s="345" t="s">
        <v>3752</v>
      </c>
      <c r="F204" s="345" t="s">
        <v>3753</v>
      </c>
      <c r="G204" s="345" t="s">
        <v>3754</v>
      </c>
      <c r="H204" s="343" t="s">
        <v>3755</v>
      </c>
      <c r="I204" s="343" t="s">
        <v>3756</v>
      </c>
      <c r="J204" s="343" t="s">
        <v>3757</v>
      </c>
      <c r="K204" s="343" t="s">
        <v>3758</v>
      </c>
      <c r="L204" s="343" t="s">
        <v>3759</v>
      </c>
      <c r="M204" s="343" t="s">
        <v>3760</v>
      </c>
    </row>
    <row r="205" customFormat="false" ht="28.5" hidden="false" customHeight="false" outlineLevel="0" collapsed="false">
      <c r="A205" s="294" t="str">
        <f aca="false">B205&amp;C205</f>
        <v>DeclarationB110</v>
      </c>
      <c r="B205" s="294" t="s">
        <v>3113</v>
      </c>
      <c r="C205" s="294" t="s">
        <v>3761</v>
      </c>
      <c r="D205" s="343" t="s">
        <v>141</v>
      </c>
      <c r="E205" s="345" t="s">
        <v>3762</v>
      </c>
      <c r="F205" s="345" t="s">
        <v>3763</v>
      </c>
      <c r="G205" s="345" t="s">
        <v>3764</v>
      </c>
      <c r="H205" s="343" t="s">
        <v>3765</v>
      </c>
      <c r="I205" s="343" t="s">
        <v>3766</v>
      </c>
      <c r="J205" s="343" t="s">
        <v>3767</v>
      </c>
      <c r="K205" s="343" t="s">
        <v>3768</v>
      </c>
      <c r="L205" s="343" t="s">
        <v>3769</v>
      </c>
      <c r="M205" s="343" t="s">
        <v>3770</v>
      </c>
    </row>
    <row r="206" customFormat="false" ht="28.5" hidden="false" customHeight="false" outlineLevel="0" collapsed="false">
      <c r="A206" s="294" t="str">
        <f aca="false">B206&amp;C206</f>
        <v>DeclarationB111</v>
      </c>
      <c r="B206" s="294" t="s">
        <v>3113</v>
      </c>
      <c r="C206" s="294" t="s">
        <v>3771</v>
      </c>
      <c r="D206" s="343" t="s">
        <v>128</v>
      </c>
      <c r="E206" s="318" t="s">
        <v>3642</v>
      </c>
      <c r="F206" s="310" t="s">
        <v>3734</v>
      </c>
      <c r="G206" s="310" t="s">
        <v>3735</v>
      </c>
      <c r="H206" s="310" t="s">
        <v>3736</v>
      </c>
      <c r="I206" s="310" t="s">
        <v>3737</v>
      </c>
      <c r="J206" s="344" t="s">
        <v>3738</v>
      </c>
      <c r="K206" s="311" t="s">
        <v>3735</v>
      </c>
      <c r="L206" s="344" t="s">
        <v>3739</v>
      </c>
      <c r="M206" s="310" t="s">
        <v>3740</v>
      </c>
    </row>
    <row r="207" customFormat="false" ht="409.5" hidden="false" customHeight="true" outlineLevel="0" collapsed="false">
      <c r="A207" s="294" t="str">
        <f aca="false">B207&amp;C207</f>
        <v>Smelter Look-upA1</v>
      </c>
      <c r="B207" s="294" t="s">
        <v>3772</v>
      </c>
      <c r="C207" s="294" t="s">
        <v>1747</v>
      </c>
      <c r="D207" s="142" t="s">
        <v>3773</v>
      </c>
      <c r="E207" s="321" t="s">
        <v>3774</v>
      </c>
      <c r="F207" s="310" t="s">
        <v>3775</v>
      </c>
      <c r="G207" s="310" t="s">
        <v>3776</v>
      </c>
      <c r="H207" s="310" t="s">
        <v>3777</v>
      </c>
      <c r="I207" s="310" t="s">
        <v>3778</v>
      </c>
      <c r="J207" s="310" t="s">
        <v>3779</v>
      </c>
      <c r="K207" s="311" t="s">
        <v>3780</v>
      </c>
      <c r="L207" s="346" t="s">
        <v>3781</v>
      </c>
      <c r="M207" s="310" t="s">
        <v>3782</v>
      </c>
    </row>
    <row r="208" customFormat="false" ht="28.5" hidden="false" customHeight="false" outlineLevel="0" collapsed="false">
      <c r="A208" s="294" t="str">
        <f aca="false">B208&amp;C208</f>
        <v>Smelter Look-upA4</v>
      </c>
      <c r="B208" s="294" t="s">
        <v>3772</v>
      </c>
      <c r="C208" s="294" t="s">
        <v>1779</v>
      </c>
      <c r="D208" s="294" t="s">
        <v>3783</v>
      </c>
      <c r="E208" s="318" t="s">
        <v>3784</v>
      </c>
      <c r="F208" s="298" t="s">
        <v>3784</v>
      </c>
      <c r="G208" s="298" t="s">
        <v>3785</v>
      </c>
      <c r="H208" s="294" t="s">
        <v>3786</v>
      </c>
      <c r="I208" s="294" t="s">
        <v>3783</v>
      </c>
      <c r="J208" s="325" t="s">
        <v>3787</v>
      </c>
      <c r="K208" s="300" t="s">
        <v>3783</v>
      </c>
      <c r="L208" s="299" t="s">
        <v>3788</v>
      </c>
      <c r="M208" s="294" t="s">
        <v>3783</v>
      </c>
    </row>
    <row r="209" customFormat="false" ht="28.5" hidden="false" customHeight="false" outlineLevel="0" collapsed="false">
      <c r="A209" s="294" t="str">
        <f aca="false">B209&amp;C209</f>
        <v>Smelter Look-upB4</v>
      </c>
      <c r="B209" s="294" t="s">
        <v>3772</v>
      </c>
      <c r="C209" s="294" t="s">
        <v>2526</v>
      </c>
      <c r="D209" s="294" t="s">
        <v>3789</v>
      </c>
      <c r="E209" s="318" t="s">
        <v>3790</v>
      </c>
      <c r="F209" s="312" t="s">
        <v>3791</v>
      </c>
      <c r="G209" s="310" t="s">
        <v>3792</v>
      </c>
      <c r="H209" s="310" t="s">
        <v>3793</v>
      </c>
      <c r="I209" s="310" t="s">
        <v>3794</v>
      </c>
      <c r="J209" s="309" t="s">
        <v>3795</v>
      </c>
      <c r="K209" s="311" t="s">
        <v>3796</v>
      </c>
      <c r="L209" s="309" t="s">
        <v>3797</v>
      </c>
      <c r="M209" s="310" t="s">
        <v>3798</v>
      </c>
    </row>
    <row r="210" customFormat="false" ht="28.5" hidden="false" customHeight="false" outlineLevel="0" collapsed="false">
      <c r="A210" s="294" t="str">
        <f aca="false">B210&amp;C210</f>
        <v>Smelter Look-up</v>
      </c>
      <c r="B210" s="294" t="s">
        <v>3772</v>
      </c>
      <c r="D210" s="294" t="s">
        <v>3799</v>
      </c>
      <c r="E210" s="318" t="s">
        <v>3800</v>
      </c>
      <c r="F210" s="298" t="s">
        <v>3801</v>
      </c>
      <c r="G210" s="298" t="s">
        <v>3802</v>
      </c>
      <c r="H210" s="294" t="s">
        <v>3803</v>
      </c>
      <c r="I210" s="294" t="s">
        <v>3804</v>
      </c>
      <c r="J210" s="325" t="s">
        <v>3805</v>
      </c>
      <c r="K210" s="300" t="s">
        <v>3806</v>
      </c>
      <c r="L210" s="299" t="s">
        <v>3807</v>
      </c>
      <c r="M210" s="294" t="s">
        <v>3808</v>
      </c>
    </row>
    <row r="211" customFormat="false" ht="28.5" hidden="false" customHeight="false" outlineLevel="0" collapsed="false">
      <c r="A211" s="294" t="str">
        <f aca="false">B211&amp;C211</f>
        <v>Smelter Look-upC4</v>
      </c>
      <c r="B211" s="294" t="s">
        <v>3772</v>
      </c>
      <c r="C211" s="294" t="s">
        <v>2837</v>
      </c>
      <c r="D211" s="294" t="s">
        <v>3809</v>
      </c>
      <c r="E211" s="326" t="s">
        <v>3810</v>
      </c>
      <c r="F211" s="298" t="s">
        <v>3811</v>
      </c>
      <c r="G211" s="298" t="s">
        <v>3812</v>
      </c>
      <c r="H211" s="294" t="s">
        <v>3813</v>
      </c>
      <c r="I211" s="294" t="s">
        <v>3814</v>
      </c>
      <c r="J211" s="325" t="s">
        <v>3815</v>
      </c>
      <c r="K211" s="300" t="s">
        <v>3816</v>
      </c>
      <c r="L211" s="299" t="s">
        <v>3817</v>
      </c>
      <c r="M211" s="294" t="s">
        <v>3818</v>
      </c>
    </row>
    <row r="212" customFormat="false" ht="28.5" hidden="false" customHeight="false" outlineLevel="0" collapsed="false">
      <c r="A212" s="294" t="str">
        <f aca="false">B212&amp;C212</f>
        <v>Smelter Look-upD4</v>
      </c>
      <c r="B212" s="294" t="s">
        <v>3772</v>
      </c>
      <c r="C212" s="294" t="s">
        <v>3819</v>
      </c>
      <c r="D212" s="294" t="s">
        <v>3820</v>
      </c>
      <c r="E212" s="347" t="s">
        <v>3821</v>
      </c>
      <c r="F212" s="298" t="s">
        <v>3822</v>
      </c>
      <c r="G212" s="298" t="s">
        <v>3823</v>
      </c>
      <c r="H212" s="294" t="s">
        <v>3824</v>
      </c>
      <c r="I212" s="294" t="s">
        <v>3825</v>
      </c>
      <c r="J212" s="325" t="s">
        <v>3826</v>
      </c>
      <c r="K212" s="300" t="s">
        <v>3827</v>
      </c>
      <c r="L212" s="299" t="s">
        <v>3828</v>
      </c>
      <c r="M212" s="294" t="s">
        <v>3829</v>
      </c>
    </row>
    <row r="213" customFormat="false" ht="28.5" hidden="false" customHeight="false" outlineLevel="0" collapsed="false">
      <c r="A213" s="294" t="str">
        <f aca="false">B213&amp;C213</f>
        <v>Smelter Look-upE4</v>
      </c>
      <c r="B213" s="294" t="s">
        <v>3772</v>
      </c>
      <c r="C213" s="294" t="s">
        <v>3830</v>
      </c>
      <c r="D213" s="294" t="s">
        <v>3831</v>
      </c>
      <c r="E213" s="318" t="s">
        <v>3832</v>
      </c>
      <c r="F213" s="310" t="s">
        <v>3833</v>
      </c>
      <c r="G213" s="310" t="s">
        <v>3834</v>
      </c>
      <c r="H213" s="310" t="s">
        <v>3835</v>
      </c>
      <c r="I213" s="310" t="s">
        <v>3836</v>
      </c>
      <c r="J213" s="309" t="s">
        <v>3837</v>
      </c>
      <c r="K213" s="311" t="s">
        <v>3838</v>
      </c>
      <c r="L213" s="309" t="s">
        <v>3839</v>
      </c>
      <c r="M213" s="310" t="s">
        <v>3840</v>
      </c>
    </row>
    <row r="214" customFormat="false" ht="28.5" hidden="false" customHeight="false" outlineLevel="0" collapsed="false">
      <c r="A214" s="294" t="str">
        <f aca="false">B214&amp;C214</f>
        <v>Smelter Look-upF4</v>
      </c>
      <c r="B214" s="294" t="s">
        <v>3772</v>
      </c>
      <c r="C214" s="294" t="s">
        <v>3841</v>
      </c>
      <c r="D214" s="294" t="s">
        <v>3842</v>
      </c>
      <c r="E214" s="297" t="s">
        <v>3843</v>
      </c>
      <c r="F214" s="298" t="s">
        <v>3844</v>
      </c>
      <c r="G214" s="298" t="s">
        <v>3845</v>
      </c>
      <c r="H214" s="294" t="s">
        <v>3846</v>
      </c>
      <c r="I214" s="294" t="s">
        <v>3847</v>
      </c>
      <c r="J214" s="325" t="s">
        <v>3848</v>
      </c>
      <c r="K214" s="300" t="s">
        <v>3849</v>
      </c>
      <c r="L214" s="299" t="s">
        <v>3850</v>
      </c>
      <c r="M214" s="294" t="s">
        <v>3851</v>
      </c>
    </row>
    <row r="215" customFormat="false" ht="28.5" hidden="false" customHeight="true" outlineLevel="0" collapsed="false">
      <c r="A215" s="294" t="str">
        <f aca="false">B215&amp;C215</f>
        <v>Smelter Look-upG4</v>
      </c>
      <c r="B215" s="294" t="s">
        <v>3772</v>
      </c>
      <c r="C215" s="294" t="s">
        <v>3852</v>
      </c>
      <c r="D215" s="294" t="s">
        <v>3853</v>
      </c>
      <c r="E215" s="297" t="s">
        <v>3854</v>
      </c>
      <c r="F215" s="298" t="s">
        <v>3855</v>
      </c>
      <c r="G215" s="298" t="s">
        <v>3856</v>
      </c>
      <c r="H215" s="294" t="s">
        <v>3857</v>
      </c>
      <c r="I215" s="294" t="s">
        <v>3858</v>
      </c>
      <c r="J215" s="325" t="s">
        <v>3859</v>
      </c>
      <c r="K215" s="300" t="s">
        <v>3860</v>
      </c>
      <c r="L215" s="299" t="s">
        <v>3861</v>
      </c>
      <c r="M215" s="294" t="s">
        <v>3862</v>
      </c>
    </row>
    <row r="216" customFormat="false" ht="28.5" hidden="false" customHeight="true" outlineLevel="0" collapsed="false">
      <c r="A216" s="294" t="str">
        <f aca="false">B216&amp;C216</f>
        <v>Smelter Look-upH4</v>
      </c>
      <c r="B216" s="294" t="s">
        <v>3772</v>
      </c>
      <c r="C216" s="294" t="s">
        <v>3863</v>
      </c>
      <c r="D216" s="294" t="s">
        <v>3864</v>
      </c>
      <c r="E216" s="297" t="s">
        <v>3865</v>
      </c>
      <c r="F216" s="298" t="s">
        <v>3866</v>
      </c>
      <c r="G216" s="298" t="s">
        <v>3867</v>
      </c>
      <c r="H216" s="294" t="s">
        <v>3868</v>
      </c>
      <c r="I216" s="294" t="s">
        <v>3869</v>
      </c>
      <c r="J216" s="325" t="s">
        <v>3870</v>
      </c>
      <c r="K216" s="300" t="s">
        <v>3871</v>
      </c>
      <c r="L216" s="299" t="s">
        <v>3872</v>
      </c>
      <c r="M216" s="294" t="s">
        <v>3873</v>
      </c>
    </row>
    <row r="217" customFormat="false" ht="28.5" hidden="false" customHeight="true" outlineLevel="0" collapsed="false">
      <c r="A217" s="294" t="str">
        <f aca="false">B217&amp;C217</f>
        <v>Smelter Look-upI4</v>
      </c>
      <c r="B217" s="294" t="s">
        <v>3772</v>
      </c>
      <c r="C217" s="294" t="s">
        <v>3138</v>
      </c>
      <c r="D217" s="294" t="s">
        <v>3874</v>
      </c>
      <c r="E217" s="297" t="s">
        <v>3875</v>
      </c>
      <c r="F217" s="298" t="s">
        <v>3876</v>
      </c>
      <c r="G217" s="298" t="s">
        <v>3877</v>
      </c>
      <c r="H217" s="294" t="s">
        <v>3878</v>
      </c>
      <c r="I217" s="294" t="s">
        <v>3879</v>
      </c>
      <c r="J217" s="325" t="s">
        <v>3880</v>
      </c>
      <c r="K217" s="300" t="s">
        <v>3881</v>
      </c>
      <c r="L217" s="299" t="s">
        <v>3882</v>
      </c>
      <c r="M217" s="294" t="s">
        <v>3883</v>
      </c>
    </row>
    <row r="218" customFormat="false" ht="28.5" hidden="false" customHeight="true" outlineLevel="0" collapsed="false">
      <c r="A218" s="294" t="s">
        <v>3884</v>
      </c>
      <c r="B218" s="294" t="s">
        <v>3885</v>
      </c>
      <c r="C218" s="294" t="s">
        <v>1779</v>
      </c>
      <c r="D218" s="294" t="s">
        <v>3886</v>
      </c>
      <c r="E218" s="297" t="s">
        <v>3887</v>
      </c>
      <c r="F218" s="298" t="s">
        <v>3888</v>
      </c>
      <c r="G218" s="298" t="s">
        <v>3889</v>
      </c>
      <c r="H218" s="294" t="s">
        <v>3890</v>
      </c>
      <c r="I218" s="294" t="s">
        <v>3891</v>
      </c>
      <c r="J218" s="325" t="s">
        <v>3892</v>
      </c>
      <c r="K218" s="300" t="s">
        <v>3893</v>
      </c>
      <c r="L218" s="299" t="s">
        <v>3894</v>
      </c>
      <c r="M218" s="294" t="s">
        <v>3895</v>
      </c>
    </row>
    <row r="219" customFormat="false" ht="28.5" hidden="false" customHeight="true" outlineLevel="0" collapsed="false">
      <c r="A219" s="294" t="str">
        <f aca="false">B219&amp;C219</f>
        <v>Smelter ListB4</v>
      </c>
      <c r="B219" s="294" t="s">
        <v>3885</v>
      </c>
      <c r="C219" s="294" t="s">
        <v>2526</v>
      </c>
      <c r="D219" s="294" t="s">
        <v>3896</v>
      </c>
      <c r="E219" s="297" t="s">
        <v>3897</v>
      </c>
      <c r="F219" s="298" t="s">
        <v>3897</v>
      </c>
      <c r="G219" s="298" t="s">
        <v>3898</v>
      </c>
      <c r="H219" s="294" t="s">
        <v>3899</v>
      </c>
      <c r="I219" s="294" t="s">
        <v>3896</v>
      </c>
      <c r="J219" s="325" t="s">
        <v>3900</v>
      </c>
      <c r="K219" s="300" t="s">
        <v>3896</v>
      </c>
      <c r="L219" s="299" t="s">
        <v>3901</v>
      </c>
      <c r="M219" s="294" t="s">
        <v>3902</v>
      </c>
    </row>
    <row r="220" customFormat="false" ht="28.5" hidden="false" customHeight="true" outlineLevel="0" collapsed="false">
      <c r="A220" s="294" t="str">
        <f aca="false">B220&amp;C220</f>
        <v>Smelter ListC4</v>
      </c>
      <c r="B220" s="294" t="s">
        <v>3885</v>
      </c>
      <c r="C220" s="294" t="s">
        <v>2837</v>
      </c>
      <c r="D220" s="294" t="s">
        <v>3789</v>
      </c>
      <c r="E220" s="318" t="s">
        <v>3790</v>
      </c>
      <c r="F220" s="312" t="s">
        <v>3791</v>
      </c>
      <c r="G220" s="310" t="s">
        <v>3792</v>
      </c>
      <c r="H220" s="310" t="s">
        <v>3793</v>
      </c>
      <c r="I220" s="310" t="s">
        <v>3794</v>
      </c>
      <c r="J220" s="309" t="s">
        <v>3795</v>
      </c>
      <c r="K220" s="311" t="s">
        <v>3796</v>
      </c>
      <c r="L220" s="309" t="s">
        <v>3797</v>
      </c>
      <c r="M220" s="310" t="s">
        <v>3798</v>
      </c>
    </row>
    <row r="221" customFormat="false" ht="44.25" hidden="false" customHeight="true" outlineLevel="0" collapsed="false">
      <c r="A221" s="294" t="str">
        <f aca="false">B221&amp;C221</f>
        <v>Smelter ListD4</v>
      </c>
      <c r="B221" s="294" t="s">
        <v>3885</v>
      </c>
      <c r="C221" s="294" t="s">
        <v>3819</v>
      </c>
      <c r="D221" s="310" t="s">
        <v>3903</v>
      </c>
      <c r="E221" s="318" t="s">
        <v>3904</v>
      </c>
      <c r="F221" s="312" t="s">
        <v>3905</v>
      </c>
      <c r="G221" s="310" t="s">
        <v>3906</v>
      </c>
      <c r="H221" s="309" t="s">
        <v>3907</v>
      </c>
      <c r="I221" s="309" t="s">
        <v>3908</v>
      </c>
      <c r="J221" s="309" t="s">
        <v>3909</v>
      </c>
      <c r="K221" s="311" t="s">
        <v>3910</v>
      </c>
      <c r="L221" s="309" t="s">
        <v>3911</v>
      </c>
      <c r="M221" s="309" t="s">
        <v>3912</v>
      </c>
    </row>
    <row r="222" customFormat="false" ht="14.25" hidden="false" customHeight="true" outlineLevel="0" collapsed="false">
      <c r="A222" s="294" t="str">
        <f aca="false">B222&amp;C222</f>
        <v>Smelter ListE4</v>
      </c>
      <c r="B222" s="294" t="s">
        <v>3885</v>
      </c>
      <c r="C222" s="294" t="s">
        <v>3830</v>
      </c>
      <c r="D222" s="294" t="s">
        <v>3913</v>
      </c>
      <c r="E222" s="297" t="s">
        <v>3914</v>
      </c>
      <c r="F222" s="298" t="s">
        <v>3915</v>
      </c>
      <c r="G222" s="298" t="s">
        <v>3916</v>
      </c>
      <c r="H222" s="294" t="s">
        <v>3917</v>
      </c>
      <c r="I222" s="294" t="s">
        <v>3918</v>
      </c>
      <c r="J222" s="325" t="s">
        <v>3919</v>
      </c>
      <c r="K222" s="300" t="s">
        <v>3920</v>
      </c>
      <c r="L222" s="299" t="s">
        <v>3921</v>
      </c>
      <c r="M222" s="294" t="s">
        <v>3922</v>
      </c>
    </row>
    <row r="223" customFormat="false" ht="28.5" hidden="false" customHeight="true" outlineLevel="0" collapsed="false">
      <c r="A223" s="294" t="str">
        <f aca="false">B223&amp;C223</f>
        <v>Smelter ListH4</v>
      </c>
      <c r="B223" s="294" t="s">
        <v>3885</v>
      </c>
      <c r="C223" s="294" t="s">
        <v>3863</v>
      </c>
      <c r="D223" s="294" t="s">
        <v>3853</v>
      </c>
      <c r="E223" s="297" t="s">
        <v>3854</v>
      </c>
      <c r="F223" s="298" t="s">
        <v>3855</v>
      </c>
      <c r="G223" s="298" t="s">
        <v>3856</v>
      </c>
      <c r="H223" s="294" t="s">
        <v>3857</v>
      </c>
      <c r="I223" s="294" t="s">
        <v>3858</v>
      </c>
      <c r="J223" s="325" t="s">
        <v>3859</v>
      </c>
      <c r="K223" s="300" t="s">
        <v>3860</v>
      </c>
      <c r="L223" s="299" t="s">
        <v>3861</v>
      </c>
      <c r="M223" s="294" t="s">
        <v>3862</v>
      </c>
    </row>
    <row r="224" customFormat="false" ht="14.25" hidden="false" customHeight="true" outlineLevel="0" collapsed="false">
      <c r="A224" s="294" t="str">
        <f aca="false">B224&amp;C224</f>
        <v>Smelter ListI4</v>
      </c>
      <c r="B224" s="294" t="s">
        <v>3885</v>
      </c>
      <c r="C224" s="294" t="s">
        <v>3138</v>
      </c>
      <c r="D224" s="294" t="s">
        <v>3864</v>
      </c>
      <c r="E224" s="326" t="s">
        <v>3865</v>
      </c>
      <c r="F224" s="298" t="s">
        <v>3866</v>
      </c>
      <c r="G224" s="298" t="s">
        <v>3867</v>
      </c>
      <c r="H224" s="294" t="s">
        <v>3868</v>
      </c>
      <c r="I224" s="294" t="s">
        <v>3869</v>
      </c>
      <c r="J224" s="325" t="s">
        <v>3870</v>
      </c>
      <c r="K224" s="300" t="s">
        <v>3871</v>
      </c>
      <c r="L224" s="299" t="s">
        <v>3872</v>
      </c>
      <c r="M224" s="294" t="s">
        <v>3873</v>
      </c>
    </row>
    <row r="225" customFormat="false" ht="28.5" hidden="false" customHeight="false" outlineLevel="0" collapsed="false">
      <c r="A225" s="294" t="str">
        <f aca="false">B225&amp;C225</f>
        <v>Smelter ListJ4</v>
      </c>
      <c r="B225" s="294" t="s">
        <v>3885</v>
      </c>
      <c r="C225" s="294" t="s">
        <v>3923</v>
      </c>
      <c r="D225" s="294" t="s">
        <v>3874</v>
      </c>
      <c r="E225" s="326" t="s">
        <v>3924</v>
      </c>
      <c r="F225" s="298" t="s">
        <v>3876</v>
      </c>
      <c r="G225" s="298" t="s">
        <v>3877</v>
      </c>
      <c r="H225" s="294" t="s">
        <v>3878</v>
      </c>
      <c r="I225" s="294" t="s">
        <v>3879</v>
      </c>
      <c r="J225" s="325" t="s">
        <v>3880</v>
      </c>
      <c r="K225" s="300" t="s">
        <v>3881</v>
      </c>
      <c r="L225" s="299" t="s">
        <v>3882</v>
      </c>
      <c r="M225" s="294" t="s">
        <v>3883</v>
      </c>
    </row>
    <row r="226" customFormat="false" ht="14.25" hidden="false" customHeight="false" outlineLevel="0" collapsed="false">
      <c r="A226" s="294" t="str">
        <f aca="false">B226&amp;C226</f>
        <v>Smelter ListK4</v>
      </c>
      <c r="B226" s="294" t="s">
        <v>3885</v>
      </c>
      <c r="C226" s="294" t="s">
        <v>3925</v>
      </c>
      <c r="D226" s="294" t="s">
        <v>3926</v>
      </c>
      <c r="E226" s="297" t="s">
        <v>3927</v>
      </c>
      <c r="F226" s="298" t="s">
        <v>3928</v>
      </c>
      <c r="G226" s="298" t="s">
        <v>3929</v>
      </c>
      <c r="H226" s="294" t="s">
        <v>3930</v>
      </c>
      <c r="I226" s="294" t="s">
        <v>3931</v>
      </c>
      <c r="J226" s="325" t="s">
        <v>3932</v>
      </c>
      <c r="K226" s="300" t="s">
        <v>3933</v>
      </c>
      <c r="L226" s="299" t="s">
        <v>3934</v>
      </c>
      <c r="M226" s="294" t="s">
        <v>3935</v>
      </c>
    </row>
    <row r="227" customFormat="false" ht="14.25" hidden="false" customHeight="false" outlineLevel="0" collapsed="false">
      <c r="A227" s="294" t="str">
        <f aca="false">B227&amp;C227</f>
        <v>Smelter ListL4</v>
      </c>
      <c r="B227" s="294" t="s">
        <v>3885</v>
      </c>
      <c r="C227" s="294" t="s">
        <v>3936</v>
      </c>
      <c r="D227" s="294" t="s">
        <v>3937</v>
      </c>
      <c r="E227" s="297" t="s">
        <v>3938</v>
      </c>
      <c r="F227" s="298" t="s">
        <v>3939</v>
      </c>
      <c r="G227" s="298" t="s">
        <v>3940</v>
      </c>
      <c r="H227" s="294" t="s">
        <v>3941</v>
      </c>
      <c r="I227" s="294" t="s">
        <v>3942</v>
      </c>
      <c r="J227" s="325" t="s">
        <v>3943</v>
      </c>
      <c r="K227" s="300" t="s">
        <v>3944</v>
      </c>
      <c r="L227" s="299" t="s">
        <v>3945</v>
      </c>
      <c r="M227" s="294" t="s">
        <v>3946</v>
      </c>
    </row>
    <row r="228" customFormat="false" ht="28.5" hidden="false" customHeight="false" outlineLevel="0" collapsed="false">
      <c r="A228" s="294" t="str">
        <f aca="false">B228&amp;C228</f>
        <v>Smelter ListM4</v>
      </c>
      <c r="B228" s="294" t="s">
        <v>3885</v>
      </c>
      <c r="C228" s="294" t="s">
        <v>3947</v>
      </c>
      <c r="D228" s="294" t="s">
        <v>3948</v>
      </c>
      <c r="E228" s="297" t="s">
        <v>3949</v>
      </c>
      <c r="F228" s="298" t="s">
        <v>3950</v>
      </c>
      <c r="G228" s="298" t="s">
        <v>3951</v>
      </c>
      <c r="H228" s="294" t="s">
        <v>3952</v>
      </c>
      <c r="I228" s="294" t="s">
        <v>3953</v>
      </c>
      <c r="J228" s="325" t="s">
        <v>3954</v>
      </c>
      <c r="K228" s="300" t="s">
        <v>3955</v>
      </c>
      <c r="L228" s="299" t="s">
        <v>3956</v>
      </c>
      <c r="M228" s="294" t="s">
        <v>3957</v>
      </c>
    </row>
    <row r="229" customFormat="false" ht="42.75" hidden="false" customHeight="false" outlineLevel="0" collapsed="false">
      <c r="A229" s="294" t="str">
        <f aca="false">B229&amp;C229</f>
        <v>Smelter ListN4</v>
      </c>
      <c r="B229" s="294" t="s">
        <v>3885</v>
      </c>
      <c r="C229" s="294" t="s">
        <v>3958</v>
      </c>
      <c r="D229" s="294" t="s">
        <v>3959</v>
      </c>
      <c r="E229" s="297" t="s">
        <v>3960</v>
      </c>
      <c r="F229" s="298" t="s">
        <v>3961</v>
      </c>
      <c r="G229" s="298" t="s">
        <v>3962</v>
      </c>
      <c r="H229" s="323" t="s">
        <v>3963</v>
      </c>
      <c r="I229" s="294" t="s">
        <v>3964</v>
      </c>
      <c r="J229" s="325" t="s">
        <v>3965</v>
      </c>
      <c r="K229" s="300" t="s">
        <v>3966</v>
      </c>
      <c r="L229" s="299" t="s">
        <v>3967</v>
      </c>
      <c r="M229" s="294" t="s">
        <v>3968</v>
      </c>
    </row>
    <row r="230" customFormat="false" ht="42.75" hidden="false" customHeight="false" outlineLevel="0" collapsed="false">
      <c r="A230" s="294" t="str">
        <f aca="false">B230&amp;C230</f>
        <v>Smelter ListO4</v>
      </c>
      <c r="B230" s="294" t="s">
        <v>3885</v>
      </c>
      <c r="C230" s="294" t="s">
        <v>3969</v>
      </c>
      <c r="D230" s="294" t="s">
        <v>3970</v>
      </c>
      <c r="E230" s="297" t="s">
        <v>3971</v>
      </c>
      <c r="F230" s="298" t="s">
        <v>3972</v>
      </c>
      <c r="G230" s="298" t="s">
        <v>3973</v>
      </c>
      <c r="H230" s="294" t="s">
        <v>3974</v>
      </c>
      <c r="I230" s="294" t="s">
        <v>3975</v>
      </c>
      <c r="J230" s="325" t="s">
        <v>3976</v>
      </c>
      <c r="K230" s="300" t="s">
        <v>3977</v>
      </c>
      <c r="L230" s="299" t="s">
        <v>3978</v>
      </c>
      <c r="M230" s="294" t="s">
        <v>3979</v>
      </c>
    </row>
    <row r="231" customFormat="false" ht="57" hidden="false" customHeight="false" outlineLevel="0" collapsed="false">
      <c r="A231" s="294" t="str">
        <f aca="false">B231&amp;C231</f>
        <v>Smelter ListP4</v>
      </c>
      <c r="B231" s="294" t="s">
        <v>3885</v>
      </c>
      <c r="C231" s="294" t="s">
        <v>3980</v>
      </c>
      <c r="D231" s="294" t="s">
        <v>3981</v>
      </c>
      <c r="E231" s="297" t="s">
        <v>3982</v>
      </c>
      <c r="F231" s="298" t="s">
        <v>3983</v>
      </c>
      <c r="G231" s="298" t="s">
        <v>3984</v>
      </c>
      <c r="H231" s="294" t="s">
        <v>3985</v>
      </c>
      <c r="I231" s="294" t="s">
        <v>3986</v>
      </c>
      <c r="J231" s="325" t="s">
        <v>3987</v>
      </c>
      <c r="K231" s="300" t="s">
        <v>3988</v>
      </c>
      <c r="L231" s="299" t="s">
        <v>3989</v>
      </c>
      <c r="M231" s="294" t="s">
        <v>3990</v>
      </c>
    </row>
    <row r="232" customFormat="false" ht="14.25" hidden="false" customHeight="false" outlineLevel="0" collapsed="false">
      <c r="A232" s="294" t="str">
        <f aca="false">B232&amp;C232</f>
        <v>Smelter ListQ4</v>
      </c>
      <c r="B232" s="294" t="s">
        <v>3885</v>
      </c>
      <c r="C232" s="294" t="s">
        <v>3991</v>
      </c>
      <c r="D232" s="294" t="s">
        <v>3567</v>
      </c>
      <c r="E232" s="297" t="s">
        <v>3568</v>
      </c>
      <c r="F232" s="298" t="s">
        <v>3569</v>
      </c>
      <c r="G232" s="298" t="s">
        <v>3570</v>
      </c>
      <c r="H232" s="294" t="s">
        <v>3571</v>
      </c>
      <c r="I232" s="294" t="s">
        <v>3572</v>
      </c>
      <c r="J232" s="325" t="s">
        <v>3573</v>
      </c>
      <c r="K232" s="300" t="s">
        <v>3574</v>
      </c>
      <c r="L232" s="299" t="s">
        <v>3575</v>
      </c>
      <c r="M232" s="294" t="s">
        <v>3576</v>
      </c>
    </row>
    <row r="233" customFormat="false" ht="42.75" hidden="false" customHeight="false" outlineLevel="0" collapsed="false">
      <c r="A233" s="294" t="str">
        <f aca="false">B233&amp;C233</f>
        <v>Smelter ListJ2</v>
      </c>
      <c r="B233" s="294" t="s">
        <v>3885</v>
      </c>
      <c r="C233" s="294" t="s">
        <v>3992</v>
      </c>
      <c r="D233" s="294" t="s">
        <v>3993</v>
      </c>
      <c r="E233" s="298" t="s">
        <v>3994</v>
      </c>
      <c r="F233" s="298" t="s">
        <v>3995</v>
      </c>
      <c r="G233" s="298" t="s">
        <v>3996</v>
      </c>
      <c r="H233" s="294" t="s">
        <v>3997</v>
      </c>
      <c r="I233" s="294" t="s">
        <v>3998</v>
      </c>
      <c r="J233" s="325" t="s">
        <v>3999</v>
      </c>
      <c r="K233" s="300" t="s">
        <v>4000</v>
      </c>
      <c r="L233" s="299" t="s">
        <v>4001</v>
      </c>
      <c r="M233" s="294" t="s">
        <v>4002</v>
      </c>
    </row>
    <row r="234" customFormat="false" ht="42.75" hidden="false" customHeight="false" outlineLevel="0" collapsed="false">
      <c r="A234" s="294" t="str">
        <f aca="false">B234&amp;C234</f>
        <v>Smelter ListB2</v>
      </c>
      <c r="B234" s="294" t="s">
        <v>3885</v>
      </c>
      <c r="C234" s="294" t="s">
        <v>2513</v>
      </c>
      <c r="D234" s="348" t="s">
        <v>4003</v>
      </c>
      <c r="E234" s="298" t="s">
        <v>4004</v>
      </c>
      <c r="F234" s="298" t="s">
        <v>4005</v>
      </c>
      <c r="G234" s="298" t="s">
        <v>4006</v>
      </c>
      <c r="H234" s="294" t="s">
        <v>4007</v>
      </c>
      <c r="I234" s="294" t="s">
        <v>4008</v>
      </c>
      <c r="J234" s="294" t="s">
        <v>4009</v>
      </c>
      <c r="K234" s="294" t="s">
        <v>4010</v>
      </c>
      <c r="L234" s="324" t="s">
        <v>4011</v>
      </c>
      <c r="M234" s="294" t="s">
        <v>4012</v>
      </c>
    </row>
    <row r="235" customFormat="false" ht="409.5" hidden="false" customHeight="false" outlineLevel="0" collapsed="false">
      <c r="A235" s="294" t="str">
        <f aca="false">B235&amp;C235</f>
        <v>Smelter ListB3</v>
      </c>
      <c r="B235" s="294" t="s">
        <v>3885</v>
      </c>
      <c r="C235" s="294" t="s">
        <v>2523</v>
      </c>
      <c r="D235" s="349" t="s">
        <v>4013</v>
      </c>
      <c r="E235" s="294" t="s">
        <v>4014</v>
      </c>
      <c r="F235" s="312" t="s">
        <v>4015</v>
      </c>
      <c r="G235" s="309" t="s">
        <v>4016</v>
      </c>
      <c r="H235" s="310" t="s">
        <v>4017</v>
      </c>
      <c r="I235" s="309" t="s">
        <v>4018</v>
      </c>
      <c r="J235" s="309" t="s">
        <v>4019</v>
      </c>
      <c r="K235" s="311" t="s">
        <v>4020</v>
      </c>
      <c r="L235" s="309" t="s">
        <v>4021</v>
      </c>
      <c r="M235" s="309" t="s">
        <v>4022</v>
      </c>
    </row>
    <row r="236" customFormat="false" ht="14.25" hidden="false" customHeight="false" outlineLevel="0" collapsed="false">
      <c r="A236" s="294" t="str">
        <f aca="false">B236&amp;C236</f>
        <v>Smelter ListF4</v>
      </c>
      <c r="B236" s="294" t="s">
        <v>3885</v>
      </c>
      <c r="C236" s="294" t="s">
        <v>3841</v>
      </c>
      <c r="D236" s="294" t="s">
        <v>4023</v>
      </c>
      <c r="E236" s="298" t="s">
        <v>4024</v>
      </c>
      <c r="F236" s="298" t="s">
        <v>2772</v>
      </c>
      <c r="G236" s="298" t="s">
        <v>4025</v>
      </c>
      <c r="H236" s="294" t="s">
        <v>4026</v>
      </c>
      <c r="I236" s="294" t="s">
        <v>4027</v>
      </c>
      <c r="J236" s="325" t="s">
        <v>4028</v>
      </c>
      <c r="K236" s="300" t="s">
        <v>4029</v>
      </c>
      <c r="L236" s="299" t="s">
        <v>4030</v>
      </c>
      <c r="M236" s="294" t="s">
        <v>4031</v>
      </c>
    </row>
    <row r="237" customFormat="false" ht="14.25" hidden="false" customHeight="false" outlineLevel="0" collapsed="false">
      <c r="A237" s="294" t="str">
        <f aca="false">B237&amp;C237</f>
        <v>Smelter ListG4</v>
      </c>
      <c r="B237" s="294" t="s">
        <v>3885</v>
      </c>
      <c r="C237" s="294" t="s">
        <v>3852</v>
      </c>
      <c r="D237" s="294" t="s">
        <v>3842</v>
      </c>
      <c r="E237" s="298" t="s">
        <v>3843</v>
      </c>
      <c r="F237" s="298" t="s">
        <v>3844</v>
      </c>
      <c r="G237" s="298" t="s">
        <v>3845</v>
      </c>
      <c r="H237" s="294" t="s">
        <v>3846</v>
      </c>
      <c r="I237" s="294" t="s">
        <v>3847</v>
      </c>
      <c r="J237" s="325" t="s">
        <v>3848</v>
      </c>
      <c r="K237" s="300" t="s">
        <v>3849</v>
      </c>
      <c r="L237" s="299" t="s">
        <v>3850</v>
      </c>
      <c r="M237" s="294" t="s">
        <v>3851</v>
      </c>
    </row>
    <row r="238" customFormat="false" ht="28.5" hidden="false" customHeight="false" outlineLevel="0" collapsed="false">
      <c r="A238" s="294" t="str">
        <f aca="false">B238&amp;C238</f>
        <v>Smelter ListAH5</v>
      </c>
      <c r="B238" s="294" t="s">
        <v>3885</v>
      </c>
      <c r="C238" s="294" t="s">
        <v>4032</v>
      </c>
      <c r="D238" s="294" t="s">
        <v>125</v>
      </c>
      <c r="E238" s="298" t="s">
        <v>3632</v>
      </c>
      <c r="F238" s="298" t="s">
        <v>3633</v>
      </c>
      <c r="G238" s="298" t="s">
        <v>3634</v>
      </c>
      <c r="H238" s="294" t="s">
        <v>3635</v>
      </c>
      <c r="I238" s="294" t="s">
        <v>3636</v>
      </c>
      <c r="J238" s="294" t="s">
        <v>3637</v>
      </c>
      <c r="K238" s="300" t="s">
        <v>3638</v>
      </c>
      <c r="L238" s="299" t="s">
        <v>3639</v>
      </c>
      <c r="M238" s="294" t="s">
        <v>3640</v>
      </c>
    </row>
    <row r="239" customFormat="false" ht="28.5" hidden="false" customHeight="false" outlineLevel="0" collapsed="false">
      <c r="A239" s="294" t="str">
        <f aca="false">B239&amp;C239</f>
        <v>Smelter ListAH6</v>
      </c>
      <c r="B239" s="294" t="s">
        <v>3885</v>
      </c>
      <c r="C239" s="294" t="s">
        <v>4033</v>
      </c>
      <c r="D239" s="294" t="s">
        <v>128</v>
      </c>
      <c r="E239" s="298" t="s">
        <v>3642</v>
      </c>
      <c r="F239" s="298" t="s">
        <v>3643</v>
      </c>
      <c r="G239" s="298" t="s">
        <v>3644</v>
      </c>
      <c r="H239" s="294" t="s">
        <v>128</v>
      </c>
      <c r="I239" s="294" t="s">
        <v>3645</v>
      </c>
      <c r="J239" s="294" t="s">
        <v>3646</v>
      </c>
      <c r="K239" s="300" t="s">
        <v>128</v>
      </c>
      <c r="L239" s="299" t="s">
        <v>3647</v>
      </c>
      <c r="M239" s="294" t="s">
        <v>3648</v>
      </c>
    </row>
    <row r="240" customFormat="false" ht="28.5" hidden="false" customHeight="false" outlineLevel="0" collapsed="false">
      <c r="A240" s="294" t="str">
        <f aca="false">B240&amp;C240</f>
        <v>Smelter ListAH7</v>
      </c>
      <c r="B240" s="294" t="s">
        <v>3885</v>
      </c>
      <c r="C240" s="294" t="s">
        <v>4034</v>
      </c>
      <c r="D240" s="294" t="s">
        <v>127</v>
      </c>
      <c r="E240" s="298" t="s">
        <v>3650</v>
      </c>
      <c r="F240" s="298" t="s">
        <v>3651</v>
      </c>
      <c r="G240" s="298" t="s">
        <v>3652</v>
      </c>
      <c r="H240" s="294" t="s">
        <v>3653</v>
      </c>
      <c r="I240" s="294" t="s">
        <v>3654</v>
      </c>
      <c r="J240" s="294" t="s">
        <v>3655</v>
      </c>
      <c r="K240" s="300" t="s">
        <v>3656</v>
      </c>
      <c r="L240" s="299" t="s">
        <v>3657</v>
      </c>
      <c r="M240" s="294" t="s">
        <v>3658</v>
      </c>
    </row>
    <row r="241" customFormat="false" ht="57" hidden="false" customHeight="false" outlineLevel="0" collapsed="false">
      <c r="A241" s="294" t="str">
        <f aca="false">B241&amp;C241</f>
        <v>CheckerA1</v>
      </c>
      <c r="B241" s="294" t="s">
        <v>4035</v>
      </c>
      <c r="C241" s="294" t="s">
        <v>1747</v>
      </c>
      <c r="D241" s="294" t="s">
        <v>4036</v>
      </c>
      <c r="E241" s="298" t="s">
        <v>4037</v>
      </c>
      <c r="F241" s="298" t="s">
        <v>4038</v>
      </c>
      <c r="G241" s="298" t="s">
        <v>4039</v>
      </c>
      <c r="H241" s="294" t="s">
        <v>4040</v>
      </c>
      <c r="I241" s="294" t="s">
        <v>4041</v>
      </c>
      <c r="J241" s="325" t="s">
        <v>4042</v>
      </c>
      <c r="K241" s="300" t="s">
        <v>4043</v>
      </c>
      <c r="L241" s="299" t="s">
        <v>4044</v>
      </c>
      <c r="M241" s="294" t="s">
        <v>4045</v>
      </c>
    </row>
    <row r="242" customFormat="false" ht="14.25" hidden="false" customHeight="false" outlineLevel="0" collapsed="false">
      <c r="A242" s="294" t="str">
        <f aca="false">B242&amp;C242</f>
        <v>CheckerD1</v>
      </c>
      <c r="B242" s="294" t="s">
        <v>4035</v>
      </c>
      <c r="C242" s="294" t="s">
        <v>4046</v>
      </c>
      <c r="D242" s="294" t="s">
        <v>4047</v>
      </c>
      <c r="E242" s="298" t="s">
        <v>4048</v>
      </c>
      <c r="F242" s="298" t="s">
        <v>4049</v>
      </c>
      <c r="G242" s="298" t="s">
        <v>4050</v>
      </c>
      <c r="H242" s="294" t="s">
        <v>4051</v>
      </c>
      <c r="I242" s="294" t="s">
        <v>4052</v>
      </c>
      <c r="J242" s="294" t="s">
        <v>4053</v>
      </c>
      <c r="K242" s="300" t="s">
        <v>4054</v>
      </c>
      <c r="L242" s="299" t="s">
        <v>4055</v>
      </c>
      <c r="M242" s="294" t="s">
        <v>4056</v>
      </c>
    </row>
    <row r="243" customFormat="false" ht="14.25" hidden="false" customHeight="false" outlineLevel="0" collapsed="false">
      <c r="A243" s="294" t="str">
        <f aca="false">B243&amp;C243</f>
        <v>CheckerA3</v>
      </c>
      <c r="B243" s="294" t="s">
        <v>4035</v>
      </c>
      <c r="C243" s="294" t="s">
        <v>1768</v>
      </c>
      <c r="D243" s="294" t="s">
        <v>4057</v>
      </c>
      <c r="E243" s="298" t="s">
        <v>4058</v>
      </c>
      <c r="F243" s="298" t="s">
        <v>4059</v>
      </c>
      <c r="G243" s="298" t="s">
        <v>4060</v>
      </c>
      <c r="H243" s="294" t="s">
        <v>4061</v>
      </c>
      <c r="I243" s="294" t="s">
        <v>4062</v>
      </c>
      <c r="J243" s="294" t="s">
        <v>4063</v>
      </c>
      <c r="K243" s="300" t="s">
        <v>4064</v>
      </c>
      <c r="L243" s="299" t="s">
        <v>4065</v>
      </c>
      <c r="M243" s="294" t="s">
        <v>4066</v>
      </c>
    </row>
    <row r="244" customFormat="false" ht="14.25" hidden="false" customHeight="false" outlineLevel="0" collapsed="false">
      <c r="A244" s="294" t="str">
        <f aca="false">B244&amp;C244</f>
        <v>CheckerB3</v>
      </c>
      <c r="B244" s="294" t="s">
        <v>4035</v>
      </c>
      <c r="C244" s="294" t="s">
        <v>2523</v>
      </c>
      <c r="D244" s="294" t="s">
        <v>4067</v>
      </c>
      <c r="E244" s="298" t="s">
        <v>4068</v>
      </c>
      <c r="F244" s="298" t="s">
        <v>3548</v>
      </c>
      <c r="G244" s="298" t="s">
        <v>4069</v>
      </c>
      <c r="H244" s="294" t="s">
        <v>4070</v>
      </c>
      <c r="I244" s="294" t="s">
        <v>4071</v>
      </c>
      <c r="J244" s="294" t="s">
        <v>4072</v>
      </c>
      <c r="K244" s="300" t="s">
        <v>4073</v>
      </c>
      <c r="L244" s="299" t="s">
        <v>4074</v>
      </c>
      <c r="M244" s="294" t="s">
        <v>4075</v>
      </c>
    </row>
    <row r="245" customFormat="false" ht="14.25" hidden="false" customHeight="false" outlineLevel="0" collapsed="false">
      <c r="A245" s="294" t="str">
        <f aca="false">B245&amp;C245</f>
        <v>CheckerC3</v>
      </c>
      <c r="B245" s="294" t="s">
        <v>4035</v>
      </c>
      <c r="C245" s="294" t="s">
        <v>2826</v>
      </c>
      <c r="D245" s="294" t="s">
        <v>4076</v>
      </c>
      <c r="E245" s="298" t="s">
        <v>4077</v>
      </c>
      <c r="F245" s="298" t="s">
        <v>4078</v>
      </c>
      <c r="G245" s="298" t="s">
        <v>4079</v>
      </c>
      <c r="H245" s="294" t="s">
        <v>4080</v>
      </c>
      <c r="I245" s="294" t="s">
        <v>4081</v>
      </c>
      <c r="J245" s="294" t="s">
        <v>4082</v>
      </c>
      <c r="K245" s="300" t="s">
        <v>4081</v>
      </c>
      <c r="L245" s="299" t="s">
        <v>4083</v>
      </c>
      <c r="M245" s="294" t="s">
        <v>4084</v>
      </c>
    </row>
    <row r="246" customFormat="false" ht="14.25" hidden="false" customHeight="false" outlineLevel="0" collapsed="false">
      <c r="A246" s="294" t="str">
        <f aca="false">B246&amp;C246</f>
        <v>CheckerD3</v>
      </c>
      <c r="B246" s="294" t="s">
        <v>4035</v>
      </c>
      <c r="C246" s="294" t="s">
        <v>4085</v>
      </c>
      <c r="D246" s="294" t="s">
        <v>4086</v>
      </c>
      <c r="E246" s="298" t="s">
        <v>4087</v>
      </c>
      <c r="F246" s="298" t="s">
        <v>4088</v>
      </c>
      <c r="G246" s="298" t="s">
        <v>4089</v>
      </c>
      <c r="H246" s="294" t="s">
        <v>4090</v>
      </c>
      <c r="I246" s="294" t="s">
        <v>4091</v>
      </c>
      <c r="J246" s="294" t="s">
        <v>4092</v>
      </c>
      <c r="K246" s="300" t="s">
        <v>4093</v>
      </c>
      <c r="L246" s="299" t="s">
        <v>4094</v>
      </c>
      <c r="M246" s="294" t="s">
        <v>4095</v>
      </c>
    </row>
    <row r="247" customFormat="false" ht="32.25" hidden="false" customHeight="true" outlineLevel="0" collapsed="false">
      <c r="A247" s="294" t="s">
        <v>4096</v>
      </c>
      <c r="B247" s="294" t="s">
        <v>4035</v>
      </c>
      <c r="C247" s="294" t="s">
        <v>4097</v>
      </c>
      <c r="D247" s="294" t="s">
        <v>4098</v>
      </c>
      <c r="E247" s="298" t="s">
        <v>4099</v>
      </c>
      <c r="F247" s="298" t="s">
        <v>4100</v>
      </c>
      <c r="G247" s="298" t="s">
        <v>4101</v>
      </c>
      <c r="H247" s="294" t="s">
        <v>4102</v>
      </c>
      <c r="I247" s="294" t="s">
        <v>4103</v>
      </c>
      <c r="J247" s="294" t="s">
        <v>4104</v>
      </c>
      <c r="K247" s="294" t="s">
        <v>4105</v>
      </c>
      <c r="L247" s="324" t="s">
        <v>4106</v>
      </c>
      <c r="M247" s="294" t="s">
        <v>4107</v>
      </c>
    </row>
    <row r="248" customFormat="false" ht="32.25" hidden="false" customHeight="true" outlineLevel="0" collapsed="false">
      <c r="A248" s="294" t="str">
        <f aca="false">B248&amp;C248</f>
        <v>CheckerB63</v>
      </c>
      <c r="B248" s="294" t="s">
        <v>4035</v>
      </c>
      <c r="C248" s="294" t="s">
        <v>4108</v>
      </c>
      <c r="D248" s="294" t="s">
        <v>4098</v>
      </c>
      <c r="E248" s="298" t="s">
        <v>4099</v>
      </c>
      <c r="F248" s="298" t="s">
        <v>4100</v>
      </c>
      <c r="G248" s="298" t="s">
        <v>4101</v>
      </c>
      <c r="H248" s="294" t="s">
        <v>4102</v>
      </c>
      <c r="I248" s="294" t="s">
        <v>4103</v>
      </c>
      <c r="J248" s="294" t="s">
        <v>4104</v>
      </c>
      <c r="K248" s="294" t="s">
        <v>4105</v>
      </c>
      <c r="L248" s="324" t="s">
        <v>4106</v>
      </c>
      <c r="M248" s="294" t="s">
        <v>4107</v>
      </c>
    </row>
    <row r="249" customFormat="false" ht="32.25" hidden="false" customHeight="true" outlineLevel="0" collapsed="false">
      <c r="A249" s="294" t="str">
        <f aca="false">B249&amp;C249</f>
        <v>CheckerB64</v>
      </c>
      <c r="B249" s="294" t="s">
        <v>4035</v>
      </c>
      <c r="C249" s="294" t="s">
        <v>4109</v>
      </c>
      <c r="D249" s="294" t="s">
        <v>4098</v>
      </c>
      <c r="E249" s="298" t="s">
        <v>4099</v>
      </c>
      <c r="F249" s="298" t="s">
        <v>4100</v>
      </c>
      <c r="G249" s="298" t="s">
        <v>4101</v>
      </c>
      <c r="H249" s="294" t="s">
        <v>4102</v>
      </c>
      <c r="I249" s="294" t="s">
        <v>4103</v>
      </c>
      <c r="J249" s="294" t="s">
        <v>4104</v>
      </c>
      <c r="K249" s="294" t="s">
        <v>4105</v>
      </c>
      <c r="L249" s="324" t="s">
        <v>4106</v>
      </c>
      <c r="M249" s="294" t="s">
        <v>4107</v>
      </c>
    </row>
    <row r="250" customFormat="false" ht="32.25" hidden="false" customHeight="true" outlineLevel="0" collapsed="false">
      <c r="A250" s="294" t="str">
        <f aca="false">B250&amp;C250</f>
        <v>CheckerB65</v>
      </c>
      <c r="B250" s="294" t="s">
        <v>4035</v>
      </c>
      <c r="C250" s="294" t="s">
        <v>4110</v>
      </c>
      <c r="D250" s="294" t="s">
        <v>4098</v>
      </c>
      <c r="E250" s="298" t="s">
        <v>4099</v>
      </c>
      <c r="F250" s="298" t="s">
        <v>4100</v>
      </c>
      <c r="G250" s="298" t="s">
        <v>4101</v>
      </c>
      <c r="H250" s="294" t="s">
        <v>4102</v>
      </c>
      <c r="I250" s="294" t="s">
        <v>4103</v>
      </c>
      <c r="J250" s="294" t="s">
        <v>4104</v>
      </c>
      <c r="K250" s="294" t="s">
        <v>4105</v>
      </c>
      <c r="L250" s="324" t="s">
        <v>4106</v>
      </c>
      <c r="M250" s="294" t="s">
        <v>4107</v>
      </c>
    </row>
    <row r="251" customFormat="false" ht="32.25" hidden="false" customHeight="true" outlineLevel="0" collapsed="false">
      <c r="A251" s="294" t="s">
        <v>4111</v>
      </c>
      <c r="B251" s="294" t="s">
        <v>4035</v>
      </c>
      <c r="C251" s="294" t="s">
        <v>4112</v>
      </c>
      <c r="D251" s="294" t="s">
        <v>4113</v>
      </c>
      <c r="E251" s="298" t="s">
        <v>4114</v>
      </c>
      <c r="F251" s="298" t="s">
        <v>4115</v>
      </c>
      <c r="G251" s="298" t="s">
        <v>4116</v>
      </c>
      <c r="H251" s="294" t="s">
        <v>4117</v>
      </c>
      <c r="I251" s="294" t="s">
        <v>4118</v>
      </c>
      <c r="J251" s="294" t="s">
        <v>4119</v>
      </c>
      <c r="K251" s="294" t="s">
        <v>4113</v>
      </c>
      <c r="L251" s="324" t="s">
        <v>4120</v>
      </c>
      <c r="M251" s="294" t="s">
        <v>4121</v>
      </c>
    </row>
    <row r="252" customFormat="false" ht="28.5" hidden="false" customHeight="false" outlineLevel="0" collapsed="false">
      <c r="A252" s="294" t="s">
        <v>4122</v>
      </c>
      <c r="B252" s="294" t="s">
        <v>4035</v>
      </c>
      <c r="C252" s="294" t="s">
        <v>3923</v>
      </c>
      <c r="D252" s="294" t="s">
        <v>4123</v>
      </c>
      <c r="E252" s="298" t="s">
        <v>4124</v>
      </c>
      <c r="F252" s="298" t="s">
        <v>4125</v>
      </c>
      <c r="G252" s="298" t="s">
        <v>4126</v>
      </c>
      <c r="H252" s="294" t="s">
        <v>4127</v>
      </c>
      <c r="I252" s="294" t="s">
        <v>4128</v>
      </c>
      <c r="J252" s="294" t="s">
        <v>4129</v>
      </c>
      <c r="K252" s="294" t="s">
        <v>4130</v>
      </c>
      <c r="L252" s="324" t="s">
        <v>4131</v>
      </c>
      <c r="M252" s="294" t="s">
        <v>4132</v>
      </c>
    </row>
    <row r="253" customFormat="false" ht="28.5" hidden="false" customHeight="false" outlineLevel="0" collapsed="false">
      <c r="A253" s="294" t="s">
        <v>4133</v>
      </c>
      <c r="B253" s="294" t="s">
        <v>4035</v>
      </c>
      <c r="C253" s="294" t="s">
        <v>4134</v>
      </c>
      <c r="D253" s="294" t="s">
        <v>4135</v>
      </c>
      <c r="E253" s="298" t="s">
        <v>4136</v>
      </c>
      <c r="F253" s="298" t="s">
        <v>4137</v>
      </c>
      <c r="G253" s="298" t="s">
        <v>4138</v>
      </c>
      <c r="H253" s="294" t="s">
        <v>4139</v>
      </c>
      <c r="I253" s="294" t="s">
        <v>4140</v>
      </c>
      <c r="J253" s="294" t="s">
        <v>4141</v>
      </c>
      <c r="K253" s="294" t="s">
        <v>4142</v>
      </c>
      <c r="L253" s="324" t="s">
        <v>4143</v>
      </c>
      <c r="M253" s="294" t="s">
        <v>4144</v>
      </c>
    </row>
    <row r="254" customFormat="false" ht="28.5" hidden="false" customHeight="false" outlineLevel="0" collapsed="false">
      <c r="A254" s="294" t="s">
        <v>4145</v>
      </c>
      <c r="B254" s="294" t="s">
        <v>4035</v>
      </c>
      <c r="C254" s="294" t="s">
        <v>4146</v>
      </c>
      <c r="D254" s="294" t="s">
        <v>4147</v>
      </c>
      <c r="E254" s="298" t="s">
        <v>4148</v>
      </c>
      <c r="F254" s="298" t="s">
        <v>4149</v>
      </c>
      <c r="G254" s="298" t="s">
        <v>4150</v>
      </c>
      <c r="H254" s="294" t="s">
        <v>4151</v>
      </c>
      <c r="I254" s="294" t="s">
        <v>4152</v>
      </c>
      <c r="J254" s="294" t="s">
        <v>4153</v>
      </c>
      <c r="K254" s="294" t="s">
        <v>4154</v>
      </c>
      <c r="L254" s="324" t="s">
        <v>4155</v>
      </c>
      <c r="M254" s="294" t="s">
        <v>4156</v>
      </c>
    </row>
    <row r="255" customFormat="false" ht="28.5" hidden="false" customHeight="false" outlineLevel="0" collapsed="false">
      <c r="A255" s="294" t="s">
        <v>4157</v>
      </c>
      <c r="B255" s="294" t="s">
        <v>4035</v>
      </c>
      <c r="C255" s="294" t="s">
        <v>4158</v>
      </c>
      <c r="D255" s="294" t="s">
        <v>4159</v>
      </c>
      <c r="E255" s="298" t="s">
        <v>4160</v>
      </c>
      <c r="F255" s="298" t="s">
        <v>4161</v>
      </c>
      <c r="G255" s="298" t="s">
        <v>4162</v>
      </c>
      <c r="H255" s="294" t="s">
        <v>4163</v>
      </c>
      <c r="I255" s="294" t="s">
        <v>4164</v>
      </c>
      <c r="J255" s="294" t="s">
        <v>4165</v>
      </c>
      <c r="K255" s="294" t="s">
        <v>4166</v>
      </c>
      <c r="L255" s="324" t="s">
        <v>4167</v>
      </c>
      <c r="M255" s="294" t="s">
        <v>4168</v>
      </c>
    </row>
    <row r="256" customFormat="false" ht="28.5" hidden="false" customHeight="false" outlineLevel="0" collapsed="false">
      <c r="A256" s="294" t="s">
        <v>4169</v>
      </c>
      <c r="B256" s="294" t="s">
        <v>4035</v>
      </c>
      <c r="C256" s="294" t="s">
        <v>4170</v>
      </c>
      <c r="D256" s="294" t="s">
        <v>4171</v>
      </c>
      <c r="E256" s="298" t="s">
        <v>4172</v>
      </c>
      <c r="F256" s="298" t="s">
        <v>4173</v>
      </c>
      <c r="G256" s="298" t="s">
        <v>4174</v>
      </c>
      <c r="H256" s="294" t="s">
        <v>4175</v>
      </c>
      <c r="I256" s="294" t="s">
        <v>4176</v>
      </c>
      <c r="J256" s="294" t="s">
        <v>4177</v>
      </c>
      <c r="K256" s="294" t="s">
        <v>4178</v>
      </c>
      <c r="L256" s="324" t="s">
        <v>4179</v>
      </c>
      <c r="M256" s="294" t="s">
        <v>4180</v>
      </c>
    </row>
    <row r="257" customFormat="false" ht="28.5" hidden="false" customHeight="false" outlineLevel="0" collapsed="false">
      <c r="A257" s="294" t="s">
        <v>4181</v>
      </c>
      <c r="B257" s="294" t="s">
        <v>4035</v>
      </c>
      <c r="C257" s="294" t="s">
        <v>4182</v>
      </c>
      <c r="D257" s="294" t="s">
        <v>4183</v>
      </c>
      <c r="E257" s="298" t="s">
        <v>4184</v>
      </c>
      <c r="F257" s="298" t="s">
        <v>4185</v>
      </c>
      <c r="G257" s="298" t="s">
        <v>4186</v>
      </c>
      <c r="H257" s="294" t="s">
        <v>4187</v>
      </c>
      <c r="I257" s="294" t="s">
        <v>4188</v>
      </c>
      <c r="J257" s="294" t="s">
        <v>4189</v>
      </c>
      <c r="K257" s="294" t="s">
        <v>4190</v>
      </c>
      <c r="L257" s="324" t="s">
        <v>4191</v>
      </c>
      <c r="M257" s="294" t="s">
        <v>4192</v>
      </c>
    </row>
    <row r="258" customFormat="false" ht="42.75" hidden="false" customHeight="false" outlineLevel="0" collapsed="false">
      <c r="A258" s="294" t="s">
        <v>4193</v>
      </c>
      <c r="B258" s="294" t="s">
        <v>4035</v>
      </c>
      <c r="C258" s="294" t="s">
        <v>4194</v>
      </c>
      <c r="D258" s="294" t="s">
        <v>4195</v>
      </c>
      <c r="E258" s="298" t="s">
        <v>4196</v>
      </c>
      <c r="F258" s="298" t="s">
        <v>4197</v>
      </c>
      <c r="G258" s="298" t="s">
        <v>4198</v>
      </c>
      <c r="H258" s="294" t="s">
        <v>4199</v>
      </c>
      <c r="I258" s="294" t="s">
        <v>4200</v>
      </c>
      <c r="J258" s="294" t="s">
        <v>4201</v>
      </c>
      <c r="K258" s="294" t="s">
        <v>4202</v>
      </c>
      <c r="L258" s="324" t="s">
        <v>4203</v>
      </c>
      <c r="M258" s="294" t="s">
        <v>4204</v>
      </c>
    </row>
    <row r="259" customFormat="false" ht="42.75" hidden="false" customHeight="false" outlineLevel="0" collapsed="false">
      <c r="A259" s="294" t="s">
        <v>4205</v>
      </c>
      <c r="B259" s="294" t="s">
        <v>4035</v>
      </c>
      <c r="C259" s="294" t="s">
        <v>4206</v>
      </c>
      <c r="D259" s="294" t="s">
        <v>4207</v>
      </c>
      <c r="E259" s="298" t="s">
        <v>4208</v>
      </c>
      <c r="F259" s="298" t="s">
        <v>4209</v>
      </c>
      <c r="G259" s="298" t="s">
        <v>4210</v>
      </c>
      <c r="H259" s="294" t="s">
        <v>4211</v>
      </c>
      <c r="I259" s="294" t="s">
        <v>4212</v>
      </c>
      <c r="J259" s="294" t="s">
        <v>4213</v>
      </c>
      <c r="K259" s="294" t="s">
        <v>4214</v>
      </c>
      <c r="L259" s="324" t="s">
        <v>4215</v>
      </c>
      <c r="M259" s="294" t="s">
        <v>4216</v>
      </c>
    </row>
    <row r="260" customFormat="false" ht="28.5" hidden="false" customHeight="false" outlineLevel="0" collapsed="false">
      <c r="A260" s="294" t="s">
        <v>4217</v>
      </c>
      <c r="B260" s="294" t="s">
        <v>4035</v>
      </c>
      <c r="C260" s="294" t="s">
        <v>4218</v>
      </c>
      <c r="D260" s="294" t="s">
        <v>4219</v>
      </c>
      <c r="E260" s="298" t="s">
        <v>4220</v>
      </c>
      <c r="F260" s="298" t="s">
        <v>4221</v>
      </c>
      <c r="G260" s="298" t="s">
        <v>4222</v>
      </c>
      <c r="H260" s="294" t="s">
        <v>4223</v>
      </c>
      <c r="I260" s="294" t="s">
        <v>4224</v>
      </c>
      <c r="J260" s="294" t="s">
        <v>4225</v>
      </c>
      <c r="K260" s="294" t="s">
        <v>4226</v>
      </c>
      <c r="L260" s="324" t="s">
        <v>4227</v>
      </c>
      <c r="M260" s="294" t="s">
        <v>4228</v>
      </c>
    </row>
    <row r="261" customFormat="false" ht="42.75" hidden="false" customHeight="false" outlineLevel="0" collapsed="false">
      <c r="A261" s="294" t="s">
        <v>4229</v>
      </c>
      <c r="B261" s="294" t="s">
        <v>4035</v>
      </c>
      <c r="C261" s="294" t="s">
        <v>4230</v>
      </c>
      <c r="D261" s="294" t="s">
        <v>4231</v>
      </c>
      <c r="E261" s="298" t="s">
        <v>4232</v>
      </c>
      <c r="F261" s="298" t="s">
        <v>4233</v>
      </c>
      <c r="G261" s="298" t="s">
        <v>4234</v>
      </c>
      <c r="H261" s="294" t="s">
        <v>4235</v>
      </c>
      <c r="I261" s="294" t="s">
        <v>4236</v>
      </c>
      <c r="J261" s="294" t="s">
        <v>4237</v>
      </c>
      <c r="K261" s="294" t="s">
        <v>4238</v>
      </c>
      <c r="L261" s="324" t="s">
        <v>4239</v>
      </c>
      <c r="M261" s="294" t="s">
        <v>4240</v>
      </c>
    </row>
    <row r="262" customFormat="false" ht="42.75" hidden="false" customHeight="false" outlineLevel="0" collapsed="false">
      <c r="A262" s="294" t="s">
        <v>4241</v>
      </c>
      <c r="B262" s="294" t="s">
        <v>4035</v>
      </c>
      <c r="C262" s="294" t="s">
        <v>4242</v>
      </c>
      <c r="D262" s="294" t="s">
        <v>4243</v>
      </c>
      <c r="E262" s="298" t="s">
        <v>4244</v>
      </c>
      <c r="F262" s="298" t="s">
        <v>4245</v>
      </c>
      <c r="G262" s="298" t="s">
        <v>4246</v>
      </c>
      <c r="H262" s="294" t="s">
        <v>4247</v>
      </c>
      <c r="I262" s="294" t="s">
        <v>4248</v>
      </c>
      <c r="J262" s="294" t="s">
        <v>4249</v>
      </c>
      <c r="K262" s="294" t="s">
        <v>4250</v>
      </c>
      <c r="L262" s="324" t="s">
        <v>4251</v>
      </c>
      <c r="M262" s="294" t="s">
        <v>4252</v>
      </c>
    </row>
    <row r="263" customFormat="false" ht="42.75" hidden="false" customHeight="false" outlineLevel="0" collapsed="false">
      <c r="A263" s="294" t="s">
        <v>4253</v>
      </c>
      <c r="B263" s="294" t="s">
        <v>4035</v>
      </c>
      <c r="C263" s="294" t="s">
        <v>4254</v>
      </c>
      <c r="D263" s="294" t="s">
        <v>4255</v>
      </c>
      <c r="E263" s="298" t="s">
        <v>4256</v>
      </c>
      <c r="F263" s="298" t="s">
        <v>4257</v>
      </c>
      <c r="G263" s="298" t="s">
        <v>4258</v>
      </c>
      <c r="H263" s="294" t="s">
        <v>4259</v>
      </c>
      <c r="I263" s="294" t="s">
        <v>4260</v>
      </c>
      <c r="J263" s="294" t="s">
        <v>4261</v>
      </c>
      <c r="K263" s="294" t="s">
        <v>4262</v>
      </c>
      <c r="L263" s="324" t="s">
        <v>4263</v>
      </c>
      <c r="M263" s="294" t="s">
        <v>4264</v>
      </c>
    </row>
    <row r="264" customFormat="false" ht="42.75" hidden="false" customHeight="false" outlineLevel="0" collapsed="false">
      <c r="A264" s="294" t="s">
        <v>4265</v>
      </c>
      <c r="B264" s="294" t="s">
        <v>4035</v>
      </c>
      <c r="C264" s="294" t="s">
        <v>4266</v>
      </c>
      <c r="D264" s="294" t="s">
        <v>4267</v>
      </c>
      <c r="E264" s="298" t="s">
        <v>4268</v>
      </c>
      <c r="F264" s="298" t="s">
        <v>4269</v>
      </c>
      <c r="G264" s="298" t="s">
        <v>4270</v>
      </c>
      <c r="H264" s="294" t="s">
        <v>4271</v>
      </c>
      <c r="I264" s="294" t="s">
        <v>4272</v>
      </c>
      <c r="J264" s="294" t="s">
        <v>4273</v>
      </c>
      <c r="K264" s="294" t="s">
        <v>4274</v>
      </c>
      <c r="L264" s="324" t="s">
        <v>4275</v>
      </c>
      <c r="M264" s="294" t="s">
        <v>4276</v>
      </c>
    </row>
    <row r="265" customFormat="false" ht="57" hidden="false" customHeight="false" outlineLevel="0" collapsed="false">
      <c r="A265" s="294" t="s">
        <v>4277</v>
      </c>
      <c r="B265" s="294" t="s">
        <v>4035</v>
      </c>
      <c r="C265" s="294" t="s">
        <v>4278</v>
      </c>
      <c r="D265" s="294" t="s">
        <v>4279</v>
      </c>
      <c r="E265" s="298" t="s">
        <v>4280</v>
      </c>
      <c r="F265" s="298" t="s">
        <v>4281</v>
      </c>
      <c r="G265" s="298" t="s">
        <v>4282</v>
      </c>
      <c r="H265" s="294" t="s">
        <v>4283</v>
      </c>
      <c r="I265" s="294" t="s">
        <v>4284</v>
      </c>
      <c r="J265" s="294" t="s">
        <v>4285</v>
      </c>
      <c r="K265" s="294" t="s">
        <v>4286</v>
      </c>
      <c r="L265" s="324" t="s">
        <v>4287</v>
      </c>
      <c r="M265" s="294" t="s">
        <v>4288</v>
      </c>
    </row>
    <row r="266" customFormat="false" ht="57" hidden="false" customHeight="false" outlineLevel="0" collapsed="false">
      <c r="A266" s="294" t="s">
        <v>4289</v>
      </c>
      <c r="B266" s="294" t="s">
        <v>4035</v>
      </c>
      <c r="C266" s="294" t="s">
        <v>4290</v>
      </c>
      <c r="D266" s="294" t="s">
        <v>4291</v>
      </c>
      <c r="E266" s="298" t="s">
        <v>4292</v>
      </c>
      <c r="F266" s="298" t="s">
        <v>4293</v>
      </c>
      <c r="G266" s="298" t="s">
        <v>4294</v>
      </c>
      <c r="H266" s="294" t="s">
        <v>4295</v>
      </c>
      <c r="I266" s="294" t="s">
        <v>4296</v>
      </c>
      <c r="J266" s="294" t="s">
        <v>4297</v>
      </c>
      <c r="K266" s="294" t="s">
        <v>4298</v>
      </c>
      <c r="L266" s="324" t="s">
        <v>4299</v>
      </c>
      <c r="M266" s="294" t="s">
        <v>4300</v>
      </c>
    </row>
    <row r="267" customFormat="false" ht="57" hidden="false" customHeight="false" outlineLevel="0" collapsed="false">
      <c r="A267" s="294" t="s">
        <v>4301</v>
      </c>
      <c r="B267" s="294" t="s">
        <v>4035</v>
      </c>
      <c r="C267" s="294" t="s">
        <v>4302</v>
      </c>
      <c r="D267" s="294" t="s">
        <v>4303</v>
      </c>
      <c r="E267" s="298" t="s">
        <v>4304</v>
      </c>
      <c r="F267" s="298" t="s">
        <v>4305</v>
      </c>
      <c r="G267" s="298" t="s">
        <v>4306</v>
      </c>
      <c r="H267" s="294" t="s">
        <v>4307</v>
      </c>
      <c r="I267" s="294" t="s">
        <v>4308</v>
      </c>
      <c r="J267" s="294" t="s">
        <v>4309</v>
      </c>
      <c r="K267" s="294" t="s">
        <v>4310</v>
      </c>
      <c r="L267" s="324" t="s">
        <v>4311</v>
      </c>
      <c r="M267" s="294" t="s">
        <v>4312</v>
      </c>
    </row>
    <row r="268" customFormat="false" ht="57" hidden="false" customHeight="false" outlineLevel="0" collapsed="false">
      <c r="A268" s="294" t="s">
        <v>4313</v>
      </c>
      <c r="B268" s="294" t="s">
        <v>4035</v>
      </c>
      <c r="C268" s="294" t="s">
        <v>4314</v>
      </c>
      <c r="D268" s="294" t="s">
        <v>4315</v>
      </c>
      <c r="E268" s="298" t="s">
        <v>4316</v>
      </c>
      <c r="F268" s="298" t="s">
        <v>4317</v>
      </c>
      <c r="G268" s="298" t="s">
        <v>4318</v>
      </c>
      <c r="H268" s="294" t="s">
        <v>4319</v>
      </c>
      <c r="I268" s="294" t="s">
        <v>4320</v>
      </c>
      <c r="J268" s="294" t="s">
        <v>4321</v>
      </c>
      <c r="K268" s="294" t="s">
        <v>4322</v>
      </c>
      <c r="L268" s="324" t="s">
        <v>4323</v>
      </c>
      <c r="M268" s="294" t="s">
        <v>4324</v>
      </c>
    </row>
    <row r="269" customFormat="false" ht="71.25" hidden="false" customHeight="false" outlineLevel="0" collapsed="false">
      <c r="A269" s="294" t="s">
        <v>4325</v>
      </c>
      <c r="B269" s="294" t="s">
        <v>4035</v>
      </c>
      <c r="C269" s="294" t="s">
        <v>4326</v>
      </c>
      <c r="D269" s="294" t="s">
        <v>4327</v>
      </c>
      <c r="E269" s="298" t="s">
        <v>4328</v>
      </c>
      <c r="F269" s="298" t="s">
        <v>4329</v>
      </c>
      <c r="G269" s="298" t="s">
        <v>4330</v>
      </c>
      <c r="H269" s="294" t="s">
        <v>4331</v>
      </c>
      <c r="I269" s="294" t="s">
        <v>4332</v>
      </c>
      <c r="J269" s="294" t="s">
        <v>4333</v>
      </c>
      <c r="K269" s="294" t="s">
        <v>4334</v>
      </c>
      <c r="L269" s="324" t="s">
        <v>4335</v>
      </c>
      <c r="M269" s="294" t="s">
        <v>4336</v>
      </c>
    </row>
    <row r="270" customFormat="false" ht="71.25" hidden="false" customHeight="false" outlineLevel="0" collapsed="false">
      <c r="A270" s="294" t="s">
        <v>4337</v>
      </c>
      <c r="B270" s="294" t="s">
        <v>4035</v>
      </c>
      <c r="C270" s="294" t="s">
        <v>4338</v>
      </c>
      <c r="D270" s="294" t="s">
        <v>4339</v>
      </c>
      <c r="E270" s="298" t="s">
        <v>4340</v>
      </c>
      <c r="F270" s="298" t="s">
        <v>4341</v>
      </c>
      <c r="G270" s="298" t="s">
        <v>4342</v>
      </c>
      <c r="H270" s="294" t="s">
        <v>4343</v>
      </c>
      <c r="I270" s="294" t="s">
        <v>4344</v>
      </c>
      <c r="J270" s="294" t="s">
        <v>4345</v>
      </c>
      <c r="K270" s="294" t="s">
        <v>4346</v>
      </c>
      <c r="L270" s="324" t="s">
        <v>4347</v>
      </c>
      <c r="M270" s="294" t="s">
        <v>4348</v>
      </c>
    </row>
    <row r="271" customFormat="false" ht="71.25" hidden="false" customHeight="false" outlineLevel="0" collapsed="false">
      <c r="A271" s="294" t="s">
        <v>4349</v>
      </c>
      <c r="B271" s="294" t="s">
        <v>4035</v>
      </c>
      <c r="C271" s="294" t="s">
        <v>4350</v>
      </c>
      <c r="D271" s="294" t="s">
        <v>4351</v>
      </c>
      <c r="E271" s="298" t="s">
        <v>4352</v>
      </c>
      <c r="F271" s="298" t="s">
        <v>4353</v>
      </c>
      <c r="G271" s="298" t="s">
        <v>4354</v>
      </c>
      <c r="H271" s="294" t="s">
        <v>4355</v>
      </c>
      <c r="I271" s="294" t="s">
        <v>4356</v>
      </c>
      <c r="J271" s="294" t="s">
        <v>4357</v>
      </c>
      <c r="K271" s="294" t="s">
        <v>4358</v>
      </c>
      <c r="L271" s="324" t="s">
        <v>4359</v>
      </c>
      <c r="M271" s="294" t="s">
        <v>4360</v>
      </c>
    </row>
    <row r="272" customFormat="false" ht="71.25" hidden="false" customHeight="false" outlineLevel="0" collapsed="false">
      <c r="A272" s="294" t="s">
        <v>4361</v>
      </c>
      <c r="B272" s="294" t="s">
        <v>4035</v>
      </c>
      <c r="C272" s="294" t="s">
        <v>4362</v>
      </c>
      <c r="D272" s="294" t="s">
        <v>4363</v>
      </c>
      <c r="E272" s="298" t="s">
        <v>4364</v>
      </c>
      <c r="F272" s="298" t="s">
        <v>4365</v>
      </c>
      <c r="G272" s="298" t="s">
        <v>4366</v>
      </c>
      <c r="H272" s="294" t="s">
        <v>4367</v>
      </c>
      <c r="I272" s="294" t="s">
        <v>4368</v>
      </c>
      <c r="J272" s="294" t="s">
        <v>4369</v>
      </c>
      <c r="K272" s="294" t="s">
        <v>4370</v>
      </c>
      <c r="L272" s="324" t="s">
        <v>4371</v>
      </c>
      <c r="M272" s="294" t="s">
        <v>4372</v>
      </c>
    </row>
    <row r="273" customFormat="false" ht="71.25" hidden="false" customHeight="false" outlineLevel="0" collapsed="false">
      <c r="A273" s="294" t="s">
        <v>4373</v>
      </c>
      <c r="B273" s="294" t="s">
        <v>4035</v>
      </c>
      <c r="C273" s="294" t="s">
        <v>4374</v>
      </c>
      <c r="D273" s="294" t="s">
        <v>4375</v>
      </c>
      <c r="E273" s="298" t="s">
        <v>4376</v>
      </c>
      <c r="F273" s="298" t="s">
        <v>4377</v>
      </c>
      <c r="G273" s="298" t="s">
        <v>4378</v>
      </c>
      <c r="H273" s="294" t="s">
        <v>4379</v>
      </c>
      <c r="I273" s="294" t="s">
        <v>4380</v>
      </c>
      <c r="J273" s="294" t="s">
        <v>4381</v>
      </c>
      <c r="K273" s="294" t="s">
        <v>4382</v>
      </c>
      <c r="L273" s="294" t="s">
        <v>4383</v>
      </c>
      <c r="M273" s="294" t="s">
        <v>4384</v>
      </c>
    </row>
    <row r="274" customFormat="false" ht="71.25" hidden="false" customHeight="false" outlineLevel="0" collapsed="false">
      <c r="A274" s="294" t="s">
        <v>4385</v>
      </c>
      <c r="B274" s="294" t="s">
        <v>4035</v>
      </c>
      <c r="C274" s="294" t="s">
        <v>4386</v>
      </c>
      <c r="D274" s="294" t="s">
        <v>4387</v>
      </c>
      <c r="E274" s="298" t="s">
        <v>4388</v>
      </c>
      <c r="F274" s="298" t="s">
        <v>4389</v>
      </c>
      <c r="G274" s="298" t="s">
        <v>4390</v>
      </c>
      <c r="H274" s="294" t="s">
        <v>4391</v>
      </c>
      <c r="I274" s="294" t="s">
        <v>4392</v>
      </c>
      <c r="J274" s="294" t="s">
        <v>4393</v>
      </c>
      <c r="K274" s="294" t="s">
        <v>4394</v>
      </c>
      <c r="L274" s="294" t="s">
        <v>4395</v>
      </c>
      <c r="M274" s="294" t="s">
        <v>4396</v>
      </c>
    </row>
    <row r="275" customFormat="false" ht="71.25" hidden="false" customHeight="false" outlineLevel="0" collapsed="false">
      <c r="A275" s="294" t="s">
        <v>4397</v>
      </c>
      <c r="B275" s="294" t="s">
        <v>4035</v>
      </c>
      <c r="C275" s="294" t="s">
        <v>4398</v>
      </c>
      <c r="D275" s="294" t="s">
        <v>4399</v>
      </c>
      <c r="E275" s="298" t="s">
        <v>4400</v>
      </c>
      <c r="F275" s="298" t="s">
        <v>4401</v>
      </c>
      <c r="G275" s="298" t="s">
        <v>4402</v>
      </c>
      <c r="H275" s="294" t="s">
        <v>4403</v>
      </c>
      <c r="I275" s="294" t="s">
        <v>4404</v>
      </c>
      <c r="J275" s="294" t="s">
        <v>4405</v>
      </c>
      <c r="K275" s="294" t="s">
        <v>4406</v>
      </c>
      <c r="L275" s="294" t="s">
        <v>4407</v>
      </c>
      <c r="M275" s="294" t="s">
        <v>4408</v>
      </c>
    </row>
    <row r="276" customFormat="false" ht="71.25" hidden="false" customHeight="false" outlineLevel="0" collapsed="false">
      <c r="A276" s="294" t="s">
        <v>4409</v>
      </c>
      <c r="B276" s="294" t="s">
        <v>4035</v>
      </c>
      <c r="C276" s="294" t="s">
        <v>4410</v>
      </c>
      <c r="D276" s="294" t="s">
        <v>4411</v>
      </c>
      <c r="E276" s="298" t="s">
        <v>4412</v>
      </c>
      <c r="F276" s="298" t="s">
        <v>4413</v>
      </c>
      <c r="G276" s="298" t="s">
        <v>4414</v>
      </c>
      <c r="H276" s="294" t="s">
        <v>4415</v>
      </c>
      <c r="I276" s="294" t="s">
        <v>4416</v>
      </c>
      <c r="J276" s="294" t="s">
        <v>4417</v>
      </c>
      <c r="K276" s="294" t="s">
        <v>4418</v>
      </c>
      <c r="L276" s="294" t="s">
        <v>4419</v>
      </c>
      <c r="M276" s="294" t="s">
        <v>4420</v>
      </c>
    </row>
    <row r="277" customFormat="false" ht="71.25" hidden="false" customHeight="false" outlineLevel="0" collapsed="false">
      <c r="A277" s="294" t="s">
        <v>4421</v>
      </c>
      <c r="B277" s="294" t="s">
        <v>4035</v>
      </c>
      <c r="C277" s="294" t="s">
        <v>4422</v>
      </c>
      <c r="D277" s="294" t="s">
        <v>4423</v>
      </c>
      <c r="E277" s="297" t="s">
        <v>4424</v>
      </c>
      <c r="F277" s="298" t="s">
        <v>4425</v>
      </c>
      <c r="G277" s="298" t="s">
        <v>4426</v>
      </c>
      <c r="H277" s="294" t="s">
        <v>4427</v>
      </c>
      <c r="I277" s="294" t="s">
        <v>4428</v>
      </c>
      <c r="J277" s="294" t="s">
        <v>4429</v>
      </c>
      <c r="K277" s="294" t="s">
        <v>4430</v>
      </c>
      <c r="L277" s="324" t="s">
        <v>4431</v>
      </c>
      <c r="M277" s="294" t="s">
        <v>4432</v>
      </c>
    </row>
    <row r="278" customFormat="false" ht="71.25" hidden="false" customHeight="false" outlineLevel="0" collapsed="false">
      <c r="A278" s="294" t="s">
        <v>4433</v>
      </c>
      <c r="B278" s="294" t="s">
        <v>4035</v>
      </c>
      <c r="C278" s="294" t="s">
        <v>4434</v>
      </c>
      <c r="D278" s="294" t="s">
        <v>4435</v>
      </c>
      <c r="E278" s="297" t="s">
        <v>4436</v>
      </c>
      <c r="F278" s="298" t="s">
        <v>4437</v>
      </c>
      <c r="G278" s="298" t="s">
        <v>4438</v>
      </c>
      <c r="H278" s="294" t="s">
        <v>4439</v>
      </c>
      <c r="I278" s="294" t="s">
        <v>4440</v>
      </c>
      <c r="J278" s="294" t="s">
        <v>4441</v>
      </c>
      <c r="K278" s="294" t="s">
        <v>4442</v>
      </c>
      <c r="L278" s="324" t="s">
        <v>4443</v>
      </c>
      <c r="M278" s="294" t="s">
        <v>4444</v>
      </c>
    </row>
    <row r="279" customFormat="false" ht="71.25" hidden="false" customHeight="false" outlineLevel="0" collapsed="false">
      <c r="A279" s="294" t="s">
        <v>4445</v>
      </c>
      <c r="B279" s="294" t="s">
        <v>4035</v>
      </c>
      <c r="C279" s="294" t="s">
        <v>4446</v>
      </c>
      <c r="D279" s="294" t="s">
        <v>4447</v>
      </c>
      <c r="E279" s="297" t="s">
        <v>4448</v>
      </c>
      <c r="F279" s="298" t="s">
        <v>4449</v>
      </c>
      <c r="G279" s="298" t="s">
        <v>4450</v>
      </c>
      <c r="H279" s="294" t="s">
        <v>4451</v>
      </c>
      <c r="I279" s="294" t="s">
        <v>4452</v>
      </c>
      <c r="J279" s="294" t="s">
        <v>4453</v>
      </c>
      <c r="K279" s="294" t="s">
        <v>4454</v>
      </c>
      <c r="L279" s="324" t="s">
        <v>4455</v>
      </c>
      <c r="M279" s="294" t="s">
        <v>4456</v>
      </c>
    </row>
    <row r="280" customFormat="false" ht="71.25" hidden="false" customHeight="false" outlineLevel="0" collapsed="false">
      <c r="A280" s="294" t="s">
        <v>4457</v>
      </c>
      <c r="B280" s="294" t="s">
        <v>4035</v>
      </c>
      <c r="C280" s="294" t="s">
        <v>4458</v>
      </c>
      <c r="D280" s="294" t="s">
        <v>4459</v>
      </c>
      <c r="E280" s="297" t="s">
        <v>4460</v>
      </c>
      <c r="F280" s="298" t="s">
        <v>4461</v>
      </c>
      <c r="G280" s="298" t="s">
        <v>4462</v>
      </c>
      <c r="H280" s="294" t="s">
        <v>4463</v>
      </c>
      <c r="I280" s="294" t="s">
        <v>4464</v>
      </c>
      <c r="J280" s="294" t="s">
        <v>4465</v>
      </c>
      <c r="K280" s="294" t="s">
        <v>4466</v>
      </c>
      <c r="L280" s="324" t="s">
        <v>4467</v>
      </c>
      <c r="M280" s="294" t="s">
        <v>4468</v>
      </c>
    </row>
    <row r="281" customFormat="false" ht="57" hidden="false" customHeight="false" outlineLevel="0" collapsed="false">
      <c r="A281" s="294" t="s">
        <v>4469</v>
      </c>
      <c r="B281" s="294" t="s">
        <v>4035</v>
      </c>
      <c r="C281" s="294" t="s">
        <v>4470</v>
      </c>
      <c r="D281" s="294" t="s">
        <v>4471</v>
      </c>
      <c r="E281" s="297" t="s">
        <v>4472</v>
      </c>
      <c r="F281" s="298" t="s">
        <v>4473</v>
      </c>
      <c r="G281" s="298" t="s">
        <v>4474</v>
      </c>
      <c r="H281" s="294" t="s">
        <v>4475</v>
      </c>
      <c r="I281" s="294" t="s">
        <v>4476</v>
      </c>
      <c r="J281" s="294" t="s">
        <v>4477</v>
      </c>
      <c r="K281" s="294" t="s">
        <v>4478</v>
      </c>
      <c r="L281" s="324" t="s">
        <v>4479</v>
      </c>
      <c r="M281" s="294" t="s">
        <v>4480</v>
      </c>
    </row>
    <row r="282" customFormat="false" ht="57" hidden="false" customHeight="true" outlineLevel="0" collapsed="false">
      <c r="A282" s="294" t="s">
        <v>4481</v>
      </c>
      <c r="B282" s="294" t="s">
        <v>4035</v>
      </c>
      <c r="C282" s="294" t="s">
        <v>4482</v>
      </c>
      <c r="D282" s="294" t="s">
        <v>4483</v>
      </c>
      <c r="E282" s="297" t="s">
        <v>4484</v>
      </c>
      <c r="F282" s="298" t="s">
        <v>4485</v>
      </c>
      <c r="G282" s="298" t="s">
        <v>4486</v>
      </c>
      <c r="H282" s="294" t="s">
        <v>4487</v>
      </c>
      <c r="I282" s="294" t="s">
        <v>4488</v>
      </c>
      <c r="J282" s="294" t="s">
        <v>4489</v>
      </c>
      <c r="K282" s="294" t="s">
        <v>4490</v>
      </c>
      <c r="L282" s="324" t="s">
        <v>4491</v>
      </c>
      <c r="M282" s="294" t="s">
        <v>4492</v>
      </c>
    </row>
    <row r="283" customFormat="false" ht="57" hidden="false" customHeight="true" outlineLevel="0" collapsed="false">
      <c r="A283" s="294" t="s">
        <v>4493</v>
      </c>
      <c r="B283" s="294" t="s">
        <v>4035</v>
      </c>
      <c r="C283" s="294" t="s">
        <v>4494</v>
      </c>
      <c r="D283" s="294" t="s">
        <v>4495</v>
      </c>
      <c r="E283" s="297" t="s">
        <v>4496</v>
      </c>
      <c r="F283" s="298" t="s">
        <v>4497</v>
      </c>
      <c r="G283" s="298" t="s">
        <v>4498</v>
      </c>
      <c r="H283" s="294" t="s">
        <v>4499</v>
      </c>
      <c r="I283" s="294" t="s">
        <v>4500</v>
      </c>
      <c r="J283" s="294" t="s">
        <v>4501</v>
      </c>
      <c r="K283" s="294" t="s">
        <v>4502</v>
      </c>
      <c r="L283" s="324" t="s">
        <v>4503</v>
      </c>
      <c r="M283" s="294" t="s">
        <v>4504</v>
      </c>
    </row>
    <row r="284" customFormat="false" ht="57" hidden="false" customHeight="true" outlineLevel="0" collapsed="false">
      <c r="A284" s="294" t="s">
        <v>4505</v>
      </c>
      <c r="B284" s="294" t="s">
        <v>4035</v>
      </c>
      <c r="C284" s="294" t="s">
        <v>4506</v>
      </c>
      <c r="D284" s="294" t="s">
        <v>4507</v>
      </c>
      <c r="E284" s="297" t="s">
        <v>4508</v>
      </c>
      <c r="F284" s="298" t="s">
        <v>4509</v>
      </c>
      <c r="G284" s="298" t="s">
        <v>4510</v>
      </c>
      <c r="H284" s="294" t="s">
        <v>4511</v>
      </c>
      <c r="I284" s="294" t="s">
        <v>4512</v>
      </c>
      <c r="J284" s="294" t="s">
        <v>4513</v>
      </c>
      <c r="K284" s="294" t="s">
        <v>4514</v>
      </c>
      <c r="L284" s="324" t="s">
        <v>4515</v>
      </c>
      <c r="M284" s="294" t="s">
        <v>4516</v>
      </c>
    </row>
    <row r="285" customFormat="false" ht="57" hidden="false" customHeight="true" outlineLevel="0" collapsed="false">
      <c r="A285" s="294" t="s">
        <v>4517</v>
      </c>
      <c r="B285" s="294" t="s">
        <v>4035</v>
      </c>
      <c r="C285" s="294" t="s">
        <v>4518</v>
      </c>
      <c r="D285" s="294" t="s">
        <v>4519</v>
      </c>
      <c r="E285" s="297" t="s">
        <v>4520</v>
      </c>
      <c r="F285" s="298" t="s">
        <v>4521</v>
      </c>
      <c r="G285" s="298" t="s">
        <v>4522</v>
      </c>
      <c r="H285" s="294" t="s">
        <v>4523</v>
      </c>
      <c r="I285" s="294" t="s">
        <v>4524</v>
      </c>
      <c r="J285" s="294" t="s">
        <v>4525</v>
      </c>
      <c r="K285" s="294" t="s">
        <v>4526</v>
      </c>
      <c r="L285" s="324" t="s">
        <v>4527</v>
      </c>
      <c r="M285" s="294" t="s">
        <v>4528</v>
      </c>
    </row>
    <row r="286" customFormat="false" ht="57" hidden="false" customHeight="false" outlineLevel="0" collapsed="false">
      <c r="A286" s="294" t="s">
        <v>4529</v>
      </c>
      <c r="B286" s="294" t="s">
        <v>4035</v>
      </c>
      <c r="C286" s="294" t="s">
        <v>4530</v>
      </c>
      <c r="D286" s="294" t="s">
        <v>4531</v>
      </c>
      <c r="E286" s="297" t="s">
        <v>4532</v>
      </c>
      <c r="F286" s="298" t="s">
        <v>4533</v>
      </c>
      <c r="G286" s="298" t="s">
        <v>4534</v>
      </c>
      <c r="H286" s="294" t="s">
        <v>4535</v>
      </c>
      <c r="I286" s="294" t="s">
        <v>4536</v>
      </c>
      <c r="J286" s="294" t="s">
        <v>4537</v>
      </c>
      <c r="K286" s="294" t="s">
        <v>4538</v>
      </c>
      <c r="L286" s="324" t="s">
        <v>4539</v>
      </c>
      <c r="M286" s="294" t="s">
        <v>4540</v>
      </c>
    </row>
    <row r="287" customFormat="false" ht="57" hidden="false" customHeight="false" outlineLevel="0" collapsed="false">
      <c r="A287" s="294" t="s">
        <v>4541</v>
      </c>
      <c r="B287" s="294" t="s">
        <v>4035</v>
      </c>
      <c r="C287" s="294" t="s">
        <v>4542</v>
      </c>
      <c r="D287" s="294" t="s">
        <v>4543</v>
      </c>
      <c r="E287" s="297" t="s">
        <v>4544</v>
      </c>
      <c r="F287" s="298" t="s">
        <v>4545</v>
      </c>
      <c r="G287" s="298" t="s">
        <v>4546</v>
      </c>
      <c r="H287" s="294" t="s">
        <v>4547</v>
      </c>
      <c r="I287" s="294" t="s">
        <v>4548</v>
      </c>
      <c r="J287" s="294" t="s">
        <v>4549</v>
      </c>
      <c r="K287" s="294" t="s">
        <v>4550</v>
      </c>
      <c r="L287" s="324" t="s">
        <v>4551</v>
      </c>
      <c r="M287" s="294" t="s">
        <v>4552</v>
      </c>
    </row>
    <row r="288" customFormat="false" ht="57" hidden="false" customHeight="false" outlineLevel="0" collapsed="false">
      <c r="A288" s="294" t="s">
        <v>4553</v>
      </c>
      <c r="B288" s="294" t="s">
        <v>4035</v>
      </c>
      <c r="C288" s="294" t="s">
        <v>4554</v>
      </c>
      <c r="D288" s="294" t="s">
        <v>4555</v>
      </c>
      <c r="E288" s="297" t="s">
        <v>4556</v>
      </c>
      <c r="F288" s="298" t="s">
        <v>4557</v>
      </c>
      <c r="G288" s="298" t="s">
        <v>4558</v>
      </c>
      <c r="H288" s="294" t="s">
        <v>4559</v>
      </c>
      <c r="I288" s="294" t="s">
        <v>4560</v>
      </c>
      <c r="J288" s="294" t="s">
        <v>4561</v>
      </c>
      <c r="K288" s="294" t="s">
        <v>4562</v>
      </c>
      <c r="L288" s="324" t="s">
        <v>4563</v>
      </c>
      <c r="M288" s="294" t="s">
        <v>4564</v>
      </c>
    </row>
    <row r="289" customFormat="false" ht="42.75" hidden="false" customHeight="false" outlineLevel="0" collapsed="false">
      <c r="A289" s="294" t="s">
        <v>4565</v>
      </c>
      <c r="B289" s="294" t="s">
        <v>4035</v>
      </c>
      <c r="C289" s="294" t="s">
        <v>4566</v>
      </c>
      <c r="D289" s="294" t="s">
        <v>4567</v>
      </c>
      <c r="E289" s="297" t="s">
        <v>4568</v>
      </c>
      <c r="F289" s="298" t="s">
        <v>4569</v>
      </c>
      <c r="G289" s="298" t="s">
        <v>4570</v>
      </c>
      <c r="H289" s="294" t="s">
        <v>4571</v>
      </c>
      <c r="I289" s="294" t="s">
        <v>4572</v>
      </c>
      <c r="J289" s="294" t="s">
        <v>4573</v>
      </c>
      <c r="K289" s="294" t="s">
        <v>4574</v>
      </c>
      <c r="L289" s="324" t="s">
        <v>4575</v>
      </c>
      <c r="M289" s="294" t="s">
        <v>4576</v>
      </c>
    </row>
    <row r="290" customFormat="false" ht="42.75" hidden="false" customHeight="false" outlineLevel="0" collapsed="false">
      <c r="A290" s="294" t="s">
        <v>4577</v>
      </c>
      <c r="B290" s="294" t="s">
        <v>4035</v>
      </c>
      <c r="C290" s="294" t="s">
        <v>4578</v>
      </c>
      <c r="D290" s="294" t="s">
        <v>4579</v>
      </c>
      <c r="E290" s="297" t="s">
        <v>4580</v>
      </c>
      <c r="F290" s="298" t="s">
        <v>4581</v>
      </c>
      <c r="G290" s="298" t="s">
        <v>4582</v>
      </c>
      <c r="H290" s="294" t="s">
        <v>4583</v>
      </c>
      <c r="I290" s="294" t="s">
        <v>4584</v>
      </c>
      <c r="J290" s="294" t="s">
        <v>4585</v>
      </c>
      <c r="K290" s="294" t="s">
        <v>4586</v>
      </c>
      <c r="L290" s="324" t="s">
        <v>4587</v>
      </c>
      <c r="M290" s="294" t="s">
        <v>4588</v>
      </c>
    </row>
    <row r="291" customFormat="false" ht="42.75" hidden="false" customHeight="false" outlineLevel="0" collapsed="false">
      <c r="A291" s="294" t="s">
        <v>4589</v>
      </c>
      <c r="B291" s="294" t="s">
        <v>4035</v>
      </c>
      <c r="C291" s="294" t="s">
        <v>4590</v>
      </c>
      <c r="D291" s="294" t="s">
        <v>4591</v>
      </c>
      <c r="E291" s="297" t="s">
        <v>4592</v>
      </c>
      <c r="F291" s="298" t="s">
        <v>4593</v>
      </c>
      <c r="G291" s="298" t="s">
        <v>4594</v>
      </c>
      <c r="H291" s="294" t="s">
        <v>4595</v>
      </c>
      <c r="I291" s="294" t="s">
        <v>4596</v>
      </c>
      <c r="J291" s="294" t="s">
        <v>4597</v>
      </c>
      <c r="K291" s="294" t="s">
        <v>4598</v>
      </c>
      <c r="L291" s="324" t="s">
        <v>4599</v>
      </c>
      <c r="M291" s="294" t="s">
        <v>4600</v>
      </c>
    </row>
    <row r="292" customFormat="false" ht="42.75" hidden="false" customHeight="false" outlineLevel="0" collapsed="false">
      <c r="A292" s="294" t="s">
        <v>4601</v>
      </c>
      <c r="B292" s="294" t="s">
        <v>4035</v>
      </c>
      <c r="C292" s="294" t="s">
        <v>4602</v>
      </c>
      <c r="D292" s="294" t="s">
        <v>4603</v>
      </c>
      <c r="E292" s="297" t="s">
        <v>4604</v>
      </c>
      <c r="F292" s="298" t="s">
        <v>4605</v>
      </c>
      <c r="G292" s="298" t="s">
        <v>4606</v>
      </c>
      <c r="H292" s="294" t="s">
        <v>4607</v>
      </c>
      <c r="I292" s="294" t="s">
        <v>4608</v>
      </c>
      <c r="J292" s="294" t="s">
        <v>4609</v>
      </c>
      <c r="K292" s="294" t="s">
        <v>4610</v>
      </c>
      <c r="L292" s="324" t="s">
        <v>4611</v>
      </c>
      <c r="M292" s="294" t="s">
        <v>4612</v>
      </c>
    </row>
    <row r="293" customFormat="false" ht="57" hidden="false" customHeight="false" outlineLevel="0" collapsed="false">
      <c r="A293" s="294" t="s">
        <v>4613</v>
      </c>
      <c r="B293" s="294" t="s">
        <v>4035</v>
      </c>
      <c r="C293" s="294" t="s">
        <v>4614</v>
      </c>
      <c r="D293" s="294" t="s">
        <v>4615</v>
      </c>
      <c r="E293" s="298" t="s">
        <v>4616</v>
      </c>
      <c r="F293" s="298" t="s">
        <v>4617</v>
      </c>
      <c r="G293" s="298" t="s">
        <v>4618</v>
      </c>
      <c r="H293" s="294" t="s">
        <v>4619</v>
      </c>
      <c r="I293" s="294" t="s">
        <v>4620</v>
      </c>
      <c r="J293" s="294" t="s">
        <v>4621</v>
      </c>
      <c r="K293" s="294" t="s">
        <v>4622</v>
      </c>
      <c r="L293" s="294" t="s">
        <v>4623</v>
      </c>
      <c r="M293" s="294" t="s">
        <v>4624</v>
      </c>
    </row>
    <row r="294" customFormat="false" ht="57" hidden="false" customHeight="false" outlineLevel="0" collapsed="false">
      <c r="A294" s="294" t="s">
        <v>4625</v>
      </c>
      <c r="B294" s="294" t="s">
        <v>4035</v>
      </c>
      <c r="C294" s="294" t="s">
        <v>4626</v>
      </c>
      <c r="D294" s="294" t="s">
        <v>4627</v>
      </c>
      <c r="E294" s="298" t="s">
        <v>4628</v>
      </c>
      <c r="F294" s="298" t="s">
        <v>4629</v>
      </c>
      <c r="G294" s="298" t="s">
        <v>4630</v>
      </c>
      <c r="H294" s="294" t="s">
        <v>4631</v>
      </c>
      <c r="I294" s="294" t="s">
        <v>4632</v>
      </c>
      <c r="J294" s="294" t="s">
        <v>4633</v>
      </c>
      <c r="K294" s="294" t="s">
        <v>4634</v>
      </c>
      <c r="L294" s="294" t="s">
        <v>4635</v>
      </c>
      <c r="M294" s="294" t="s">
        <v>4636</v>
      </c>
    </row>
    <row r="295" customFormat="false" ht="57" hidden="false" customHeight="false" outlineLevel="0" collapsed="false">
      <c r="A295" s="294" t="s">
        <v>4637</v>
      </c>
      <c r="B295" s="294" t="s">
        <v>4035</v>
      </c>
      <c r="C295" s="294" t="s">
        <v>4638</v>
      </c>
      <c r="D295" s="294" t="s">
        <v>4639</v>
      </c>
      <c r="E295" s="297" t="s">
        <v>4640</v>
      </c>
      <c r="F295" s="298" t="s">
        <v>4641</v>
      </c>
      <c r="G295" s="298" t="s">
        <v>4642</v>
      </c>
      <c r="H295" s="294" t="s">
        <v>4643</v>
      </c>
      <c r="I295" s="294" t="s">
        <v>4644</v>
      </c>
      <c r="J295" s="294" t="s">
        <v>4645</v>
      </c>
      <c r="K295" s="294" t="s">
        <v>4646</v>
      </c>
      <c r="L295" s="324" t="s">
        <v>4647</v>
      </c>
      <c r="M295" s="294" t="s">
        <v>4648</v>
      </c>
    </row>
    <row r="296" customFormat="false" ht="99.75" hidden="false" customHeight="false" outlineLevel="0" collapsed="false">
      <c r="A296" s="294" t="s">
        <v>4649</v>
      </c>
      <c r="B296" s="294" t="s">
        <v>4035</v>
      </c>
      <c r="C296" s="294" t="s">
        <v>4650</v>
      </c>
      <c r="D296" s="294" t="s">
        <v>4651</v>
      </c>
      <c r="E296" s="298" t="s">
        <v>4652</v>
      </c>
      <c r="F296" s="298" t="s">
        <v>4653</v>
      </c>
      <c r="G296" s="298" t="s">
        <v>4654</v>
      </c>
      <c r="H296" s="294" t="s">
        <v>4655</v>
      </c>
      <c r="I296" s="294" t="s">
        <v>4656</v>
      </c>
      <c r="J296" s="294" t="s">
        <v>4657</v>
      </c>
      <c r="K296" s="294" t="s">
        <v>4658</v>
      </c>
      <c r="L296" s="294" t="s">
        <v>4659</v>
      </c>
      <c r="M296" s="294" t="s">
        <v>4660</v>
      </c>
    </row>
    <row r="297" customFormat="false" ht="57" hidden="false" customHeight="false" outlineLevel="0" collapsed="false">
      <c r="A297" s="294" t="s">
        <v>4661</v>
      </c>
      <c r="B297" s="294" t="s">
        <v>4035</v>
      </c>
      <c r="C297" s="84" t="s">
        <v>4662</v>
      </c>
      <c r="D297" s="294" t="s">
        <v>4663</v>
      </c>
      <c r="E297" s="298" t="s">
        <v>4664</v>
      </c>
      <c r="F297" s="298" t="s">
        <v>4665</v>
      </c>
      <c r="G297" s="298" t="s">
        <v>4666</v>
      </c>
      <c r="H297" s="294" t="s">
        <v>4667</v>
      </c>
      <c r="I297" s="294" t="s">
        <v>4668</v>
      </c>
      <c r="J297" s="294" t="s">
        <v>4669</v>
      </c>
      <c r="K297" s="294" t="s">
        <v>4670</v>
      </c>
      <c r="L297" s="294" t="s">
        <v>4671</v>
      </c>
      <c r="M297" s="294" t="s">
        <v>4672</v>
      </c>
    </row>
    <row r="298" customFormat="false" ht="57" hidden="false" customHeight="false" outlineLevel="0" collapsed="false">
      <c r="A298" s="294" t="s">
        <v>4673</v>
      </c>
      <c r="B298" s="294" t="s">
        <v>4035</v>
      </c>
      <c r="C298" s="294" t="s">
        <v>4674</v>
      </c>
      <c r="D298" s="294" t="s">
        <v>4675</v>
      </c>
      <c r="E298" s="297" t="s">
        <v>4676</v>
      </c>
      <c r="F298" s="298" t="s">
        <v>4677</v>
      </c>
      <c r="G298" s="298" t="s">
        <v>4678</v>
      </c>
      <c r="H298" s="294" t="s">
        <v>4679</v>
      </c>
      <c r="I298" s="294" t="s">
        <v>4680</v>
      </c>
      <c r="J298" s="294" t="s">
        <v>4681</v>
      </c>
      <c r="K298" s="294" t="s">
        <v>4682</v>
      </c>
      <c r="L298" s="324" t="s">
        <v>4683</v>
      </c>
      <c r="M298" s="294" t="s">
        <v>4684</v>
      </c>
    </row>
    <row r="299" customFormat="false" ht="42.75" hidden="false" customHeight="false" outlineLevel="0" collapsed="false">
      <c r="A299" s="294" t="s">
        <v>4035</v>
      </c>
      <c r="D299" s="294" t="s">
        <v>4685</v>
      </c>
      <c r="E299" s="297" t="s">
        <v>4686</v>
      </c>
      <c r="F299" s="298" t="s">
        <v>4687</v>
      </c>
      <c r="G299" s="298" t="s">
        <v>4688</v>
      </c>
      <c r="H299" s="294" t="s">
        <v>4689</v>
      </c>
      <c r="I299" s="294" t="s">
        <v>4690</v>
      </c>
      <c r="J299" s="294" t="s">
        <v>4691</v>
      </c>
      <c r="K299" s="294" t="s">
        <v>4692</v>
      </c>
      <c r="L299" s="324" t="s">
        <v>4693</v>
      </c>
      <c r="M299" s="294" t="s">
        <v>4694</v>
      </c>
    </row>
    <row r="300" customFormat="false" ht="42.75" hidden="false" customHeight="false" outlineLevel="0" collapsed="false">
      <c r="A300" s="294" t="s">
        <v>4695</v>
      </c>
      <c r="B300" s="294" t="s">
        <v>4035</v>
      </c>
      <c r="C300" s="294" t="s">
        <v>4696</v>
      </c>
      <c r="D300" s="294" t="s">
        <v>4697</v>
      </c>
      <c r="E300" s="297" t="s">
        <v>4698</v>
      </c>
      <c r="F300" s="298" t="s">
        <v>4699</v>
      </c>
      <c r="G300" s="298" t="s">
        <v>4700</v>
      </c>
      <c r="H300" s="294" t="s">
        <v>4701</v>
      </c>
      <c r="I300" s="294" t="s">
        <v>4702</v>
      </c>
      <c r="J300" s="294" t="s">
        <v>4703</v>
      </c>
      <c r="K300" s="294" t="s">
        <v>4704</v>
      </c>
      <c r="L300" s="324" t="s">
        <v>4705</v>
      </c>
      <c r="M300" s="294" t="s">
        <v>4706</v>
      </c>
    </row>
    <row r="301" customFormat="false" ht="42.75" hidden="false" customHeight="false" outlineLevel="0" collapsed="false">
      <c r="A301" s="294" t="s">
        <v>4707</v>
      </c>
      <c r="B301" s="294" t="s">
        <v>4035</v>
      </c>
      <c r="C301" s="294" t="s">
        <v>4708</v>
      </c>
      <c r="D301" s="294" t="s">
        <v>4709</v>
      </c>
      <c r="E301" s="297" t="s">
        <v>4710</v>
      </c>
      <c r="F301" s="298" t="s">
        <v>4711</v>
      </c>
      <c r="G301" s="298" t="s">
        <v>4712</v>
      </c>
      <c r="H301" s="294" t="s">
        <v>4713</v>
      </c>
      <c r="I301" s="294" t="s">
        <v>4714</v>
      </c>
      <c r="J301" s="294" t="s">
        <v>4715</v>
      </c>
      <c r="K301" s="294" t="s">
        <v>4716</v>
      </c>
      <c r="L301" s="324" t="s">
        <v>4717</v>
      </c>
      <c r="M301" s="294" t="s">
        <v>4718</v>
      </c>
    </row>
    <row r="302" customFormat="false" ht="42.75" hidden="false" customHeight="false" outlineLevel="0" collapsed="false">
      <c r="A302" s="294" t="s">
        <v>4719</v>
      </c>
      <c r="B302" s="294" t="s">
        <v>4035</v>
      </c>
      <c r="C302" s="294" t="s">
        <v>4720</v>
      </c>
      <c r="D302" s="294" t="s">
        <v>4721</v>
      </c>
      <c r="E302" s="298" t="s">
        <v>4722</v>
      </c>
      <c r="F302" s="298" t="s">
        <v>4723</v>
      </c>
      <c r="G302" s="298" t="s">
        <v>4724</v>
      </c>
      <c r="H302" s="294" t="s">
        <v>4725</v>
      </c>
      <c r="I302" s="294" t="s">
        <v>4726</v>
      </c>
      <c r="J302" s="294" t="s">
        <v>4727</v>
      </c>
      <c r="K302" s="294" t="s">
        <v>4728</v>
      </c>
      <c r="L302" s="294" t="s">
        <v>4729</v>
      </c>
      <c r="M302" s="294" t="s">
        <v>4730</v>
      </c>
    </row>
    <row r="303" customFormat="false" ht="60" hidden="false" customHeight="true" outlineLevel="0" collapsed="false">
      <c r="A303" s="294" t="s">
        <v>4731</v>
      </c>
      <c r="B303" s="294" t="s">
        <v>4035</v>
      </c>
      <c r="C303" s="294" t="s">
        <v>4732</v>
      </c>
      <c r="D303" s="294" t="s">
        <v>4733</v>
      </c>
      <c r="E303" s="297" t="s">
        <v>4734</v>
      </c>
      <c r="F303" s="298" t="s">
        <v>4735</v>
      </c>
      <c r="G303" s="298" t="s">
        <v>4736</v>
      </c>
      <c r="H303" s="294" t="s">
        <v>4737</v>
      </c>
      <c r="I303" s="294" t="s">
        <v>4738</v>
      </c>
      <c r="J303" s="294" t="s">
        <v>4739</v>
      </c>
      <c r="K303" s="294" t="s">
        <v>4740</v>
      </c>
      <c r="L303" s="324" t="s">
        <v>4741</v>
      </c>
      <c r="M303" s="294" t="s">
        <v>4742</v>
      </c>
    </row>
    <row r="304" customFormat="false" ht="60" hidden="false" customHeight="true" outlineLevel="0" collapsed="false">
      <c r="A304" s="294" t="s">
        <v>4035</v>
      </c>
      <c r="D304" s="294" t="s">
        <v>4743</v>
      </c>
      <c r="E304" s="297" t="s">
        <v>4744</v>
      </c>
      <c r="F304" s="298" t="s">
        <v>4745</v>
      </c>
      <c r="G304" s="298" t="s">
        <v>4746</v>
      </c>
      <c r="H304" s="294" t="s">
        <v>4747</v>
      </c>
      <c r="I304" s="294" t="s">
        <v>4748</v>
      </c>
      <c r="J304" s="294" t="s">
        <v>4749</v>
      </c>
      <c r="K304" s="294" t="s">
        <v>4750</v>
      </c>
      <c r="L304" s="324" t="s">
        <v>4751</v>
      </c>
      <c r="M304" s="294" t="s">
        <v>4752</v>
      </c>
    </row>
    <row r="305" customFormat="false" ht="57" hidden="false" customHeight="true" outlineLevel="0" collapsed="false">
      <c r="A305" s="294" t="s">
        <v>4753</v>
      </c>
      <c r="B305" s="294" t="s">
        <v>4035</v>
      </c>
      <c r="C305" s="294" t="s">
        <v>4754</v>
      </c>
      <c r="D305" s="350" t="s">
        <v>4755</v>
      </c>
      <c r="E305" s="297" t="s">
        <v>4756</v>
      </c>
      <c r="F305" s="298" t="s">
        <v>4757</v>
      </c>
      <c r="G305" s="307" t="s">
        <v>4758</v>
      </c>
      <c r="H305" s="294" t="s">
        <v>4759</v>
      </c>
      <c r="I305" s="294" t="s">
        <v>4760</v>
      </c>
      <c r="J305" s="294" t="s">
        <v>4761</v>
      </c>
      <c r="K305" s="294" t="s">
        <v>4762</v>
      </c>
      <c r="L305" s="324" t="s">
        <v>4763</v>
      </c>
      <c r="M305" s="294" t="s">
        <v>4764</v>
      </c>
    </row>
    <row r="306" customFormat="false" ht="57" hidden="false" customHeight="true" outlineLevel="0" collapsed="false">
      <c r="A306" s="294" t="s">
        <v>4765</v>
      </c>
      <c r="B306" s="294" t="s">
        <v>4035</v>
      </c>
      <c r="C306" s="294" t="s">
        <v>4766</v>
      </c>
      <c r="D306" s="350" t="s">
        <v>4767</v>
      </c>
      <c r="E306" s="297" t="s">
        <v>4768</v>
      </c>
      <c r="F306" s="298" t="s">
        <v>4769</v>
      </c>
      <c r="G306" s="307" t="s">
        <v>4770</v>
      </c>
      <c r="H306" s="294" t="s">
        <v>4771</v>
      </c>
      <c r="I306" s="294" t="s">
        <v>4772</v>
      </c>
      <c r="J306" s="294" t="s">
        <v>4773</v>
      </c>
      <c r="K306" s="294" t="s">
        <v>4774</v>
      </c>
      <c r="L306" s="324" t="s">
        <v>4775</v>
      </c>
      <c r="M306" s="294" t="s">
        <v>4776</v>
      </c>
    </row>
    <row r="307" customFormat="false" ht="57" hidden="false" customHeight="true" outlineLevel="0" collapsed="false">
      <c r="A307" s="294" t="s">
        <v>4777</v>
      </c>
      <c r="B307" s="294" t="s">
        <v>4035</v>
      </c>
      <c r="C307" s="294" t="s">
        <v>4778</v>
      </c>
      <c r="D307" s="350" t="s">
        <v>4779</v>
      </c>
      <c r="E307" s="297" t="s">
        <v>4780</v>
      </c>
      <c r="F307" s="298" t="s">
        <v>4781</v>
      </c>
      <c r="G307" s="307" t="s">
        <v>4782</v>
      </c>
      <c r="H307" s="294" t="s">
        <v>4783</v>
      </c>
      <c r="I307" s="294" t="s">
        <v>4784</v>
      </c>
      <c r="J307" s="294" t="s">
        <v>4785</v>
      </c>
      <c r="K307" s="294" t="s">
        <v>4786</v>
      </c>
      <c r="L307" s="324" t="s">
        <v>4787</v>
      </c>
      <c r="M307" s="294" t="s">
        <v>4788</v>
      </c>
    </row>
    <row r="308" customFormat="false" ht="57" hidden="false" customHeight="true" outlineLevel="0" collapsed="false">
      <c r="A308" s="294" t="s">
        <v>4789</v>
      </c>
      <c r="B308" s="294" t="s">
        <v>4035</v>
      </c>
      <c r="C308" s="294" t="s">
        <v>4790</v>
      </c>
      <c r="D308" s="350" t="s">
        <v>4791</v>
      </c>
      <c r="E308" s="297" t="s">
        <v>4792</v>
      </c>
      <c r="F308" s="298" t="s">
        <v>4793</v>
      </c>
      <c r="G308" s="307" t="s">
        <v>4794</v>
      </c>
      <c r="H308" s="294" t="s">
        <v>4795</v>
      </c>
      <c r="I308" s="294" t="s">
        <v>4796</v>
      </c>
      <c r="J308" s="294" t="s">
        <v>4797</v>
      </c>
      <c r="K308" s="294" t="s">
        <v>4798</v>
      </c>
      <c r="L308" s="324" t="s">
        <v>4799</v>
      </c>
      <c r="M308" s="294" t="s">
        <v>4800</v>
      </c>
    </row>
    <row r="309" customFormat="false" ht="28.5" hidden="false" customHeight="true" outlineLevel="0" collapsed="false">
      <c r="A309" s="294" t="s">
        <v>4753</v>
      </c>
      <c r="B309" s="294" t="s">
        <v>4035</v>
      </c>
      <c r="C309" s="294" t="s">
        <v>4754</v>
      </c>
      <c r="D309" s="294" t="s">
        <v>4801</v>
      </c>
      <c r="E309" s="326" t="s">
        <v>4802</v>
      </c>
      <c r="F309" s="351" t="s">
        <v>4803</v>
      </c>
      <c r="G309" s="307" t="s">
        <v>4804</v>
      </c>
      <c r="H309" s="294" t="s">
        <v>4805</v>
      </c>
      <c r="I309" s="294" t="s">
        <v>4806</v>
      </c>
      <c r="J309" s="294" t="s">
        <v>4807</v>
      </c>
      <c r="K309" s="142" t="s">
        <v>4808</v>
      </c>
      <c r="L309" s="304" t="s">
        <v>4809</v>
      </c>
      <c r="M309" s="294" t="s">
        <v>4810</v>
      </c>
    </row>
    <row r="310" customFormat="false" ht="28.5" hidden="false" customHeight="true" outlineLevel="0" collapsed="false">
      <c r="A310" s="294" t="s">
        <v>4765</v>
      </c>
      <c r="B310" s="294" t="s">
        <v>4035</v>
      </c>
      <c r="C310" s="294" t="s">
        <v>4766</v>
      </c>
      <c r="D310" s="294" t="s">
        <v>4801</v>
      </c>
      <c r="E310" s="326" t="s">
        <v>4802</v>
      </c>
      <c r="F310" s="351" t="s">
        <v>4803</v>
      </c>
      <c r="G310" s="307" t="s">
        <v>4804</v>
      </c>
      <c r="H310" s="294" t="s">
        <v>4805</v>
      </c>
      <c r="I310" s="294" t="s">
        <v>4806</v>
      </c>
      <c r="J310" s="294" t="s">
        <v>4807</v>
      </c>
      <c r="K310" s="142" t="s">
        <v>4808</v>
      </c>
      <c r="L310" s="304" t="s">
        <v>4809</v>
      </c>
      <c r="M310" s="294" t="s">
        <v>4810</v>
      </c>
    </row>
    <row r="311" customFormat="false" ht="28.5" hidden="false" customHeight="true" outlineLevel="0" collapsed="false">
      <c r="A311" s="294" t="s">
        <v>4777</v>
      </c>
      <c r="B311" s="294" t="s">
        <v>4035</v>
      </c>
      <c r="C311" s="294" t="s">
        <v>4778</v>
      </c>
      <c r="D311" s="294" t="s">
        <v>4801</v>
      </c>
      <c r="E311" s="326" t="s">
        <v>4802</v>
      </c>
      <c r="F311" s="351" t="s">
        <v>4803</v>
      </c>
      <c r="G311" s="307" t="s">
        <v>4804</v>
      </c>
      <c r="H311" s="294" t="s">
        <v>4805</v>
      </c>
      <c r="I311" s="294" t="s">
        <v>4806</v>
      </c>
      <c r="J311" s="294" t="s">
        <v>4807</v>
      </c>
      <c r="K311" s="142" t="s">
        <v>4808</v>
      </c>
      <c r="L311" s="304" t="s">
        <v>4809</v>
      </c>
      <c r="M311" s="294" t="s">
        <v>4810</v>
      </c>
    </row>
    <row r="312" customFormat="false" ht="28.5" hidden="false" customHeight="true" outlineLevel="0" collapsed="false">
      <c r="A312" s="294" t="s">
        <v>4789</v>
      </c>
      <c r="B312" s="294" t="s">
        <v>4035</v>
      </c>
      <c r="C312" s="294" t="s">
        <v>4790</v>
      </c>
      <c r="D312" s="294" t="s">
        <v>4801</v>
      </c>
      <c r="E312" s="326" t="s">
        <v>4802</v>
      </c>
      <c r="F312" s="351" t="s">
        <v>4803</v>
      </c>
      <c r="G312" s="307" t="s">
        <v>4804</v>
      </c>
      <c r="H312" s="294" t="s">
        <v>4805</v>
      </c>
      <c r="I312" s="294" t="s">
        <v>4806</v>
      </c>
      <c r="J312" s="294" t="s">
        <v>4807</v>
      </c>
      <c r="K312" s="142" t="s">
        <v>4808</v>
      </c>
      <c r="L312" s="304" t="s">
        <v>4809</v>
      </c>
      <c r="M312" s="294" t="s">
        <v>4810</v>
      </c>
    </row>
    <row r="313" customFormat="false" ht="42.75" hidden="false" customHeight="true" outlineLevel="0" collapsed="false">
      <c r="A313" s="294" t="str">
        <f aca="false">B313&amp;C313</f>
        <v>Product ListA1</v>
      </c>
      <c r="B313" s="294" t="s">
        <v>548</v>
      </c>
      <c r="C313" s="294" t="s">
        <v>1747</v>
      </c>
      <c r="D313" s="352" t="s">
        <v>4811</v>
      </c>
      <c r="E313" s="297" t="s">
        <v>4812</v>
      </c>
      <c r="F313" s="298" t="s">
        <v>4813</v>
      </c>
      <c r="G313" s="298" t="s">
        <v>4814</v>
      </c>
      <c r="H313" s="294" t="s">
        <v>4815</v>
      </c>
      <c r="I313" s="294" t="s">
        <v>4816</v>
      </c>
      <c r="J313" s="317" t="s">
        <v>4817</v>
      </c>
      <c r="K313" s="300" t="s">
        <v>4818</v>
      </c>
      <c r="L313" s="299" t="s">
        <v>4819</v>
      </c>
      <c r="M313" s="352" t="s">
        <v>4820</v>
      </c>
    </row>
    <row r="314" customFormat="false" ht="14.25" hidden="false" customHeight="true" outlineLevel="0" collapsed="false">
      <c r="A314" s="294" t="str">
        <f aca="false">B314&amp;C314</f>
        <v>Product ListB5</v>
      </c>
      <c r="B314" s="294" t="s">
        <v>548</v>
      </c>
      <c r="C314" s="294" t="s">
        <v>2537</v>
      </c>
      <c r="D314" s="352" t="s">
        <v>4821</v>
      </c>
      <c r="E314" s="297" t="s">
        <v>4822</v>
      </c>
      <c r="F314" s="298" t="s">
        <v>4823</v>
      </c>
      <c r="G314" s="298" t="s">
        <v>4824</v>
      </c>
      <c r="H314" s="294" t="s">
        <v>4825</v>
      </c>
      <c r="I314" s="294" t="s">
        <v>4826</v>
      </c>
      <c r="J314" s="352" t="s">
        <v>4827</v>
      </c>
      <c r="K314" s="300" t="s">
        <v>4828</v>
      </c>
      <c r="L314" s="353" t="s">
        <v>4829</v>
      </c>
      <c r="M314" s="352" t="s">
        <v>4830</v>
      </c>
    </row>
    <row r="315" customFormat="false" ht="14.25" hidden="false" customHeight="false" outlineLevel="0" collapsed="false">
      <c r="A315" s="294" t="str">
        <f aca="false">B315&amp;C315</f>
        <v>Product ListC5</v>
      </c>
      <c r="B315" s="294" t="s">
        <v>548</v>
      </c>
      <c r="C315" s="294" t="s">
        <v>2848</v>
      </c>
      <c r="D315" s="352" t="s">
        <v>4831</v>
      </c>
      <c r="E315" s="297" t="s">
        <v>4832</v>
      </c>
      <c r="F315" s="298" t="s">
        <v>4833</v>
      </c>
      <c r="G315" s="298" t="s">
        <v>4834</v>
      </c>
      <c r="H315" s="294" t="s">
        <v>4835</v>
      </c>
      <c r="I315" s="294" t="s">
        <v>4836</v>
      </c>
      <c r="J315" s="352" t="s">
        <v>4837</v>
      </c>
      <c r="K315" s="300" t="s">
        <v>4838</v>
      </c>
      <c r="L315" s="353" t="s">
        <v>4839</v>
      </c>
      <c r="M315" s="352" t="s">
        <v>4840</v>
      </c>
    </row>
    <row r="316" customFormat="false" ht="14.25" hidden="false" customHeight="false" outlineLevel="0" collapsed="false">
      <c r="A316" s="294" t="str">
        <f aca="false">B316&amp;C316</f>
        <v>Product ListD5</v>
      </c>
      <c r="B316" s="294" t="s">
        <v>548</v>
      </c>
      <c r="C316" s="294" t="s">
        <v>4841</v>
      </c>
      <c r="D316" s="352" t="s">
        <v>3567</v>
      </c>
      <c r="E316" s="326" t="s">
        <v>3568</v>
      </c>
      <c r="F316" s="298" t="s">
        <v>3569</v>
      </c>
      <c r="G316" s="298" t="s">
        <v>3570</v>
      </c>
      <c r="H316" s="294" t="s">
        <v>3571</v>
      </c>
      <c r="I316" s="294" t="s">
        <v>3572</v>
      </c>
      <c r="J316" s="352" t="s">
        <v>3573</v>
      </c>
      <c r="K316" s="300" t="s">
        <v>3574</v>
      </c>
      <c r="L316" s="353" t="s">
        <v>3575</v>
      </c>
      <c r="M316" s="352" t="s">
        <v>3576</v>
      </c>
    </row>
    <row r="317" customFormat="false" ht="28.5" hidden="false" customHeight="false" outlineLevel="0" collapsed="false">
      <c r="A317" s="294" t="str">
        <f aca="false">B317&amp;C317</f>
        <v>GeneralCpy</v>
      </c>
      <c r="B317" s="294" t="s">
        <v>4842</v>
      </c>
      <c r="C317" s="294" t="s">
        <v>4843</v>
      </c>
      <c r="D317" s="294" t="s">
        <v>4844</v>
      </c>
      <c r="E317" s="305" t="s">
        <v>4845</v>
      </c>
      <c r="F317" s="294" t="s">
        <v>4844</v>
      </c>
      <c r="G317" s="294" t="s">
        <v>4844</v>
      </c>
      <c r="H317" s="294" t="s">
        <v>4844</v>
      </c>
      <c r="I317" s="294" t="s">
        <v>4844</v>
      </c>
      <c r="J317" s="294" t="s">
        <v>4844</v>
      </c>
      <c r="K317" s="294" t="s">
        <v>4844</v>
      </c>
      <c r="L317" s="324" t="s">
        <v>4844</v>
      </c>
      <c r="M317" s="294" t="s">
        <v>4846</v>
      </c>
    </row>
    <row r="318" customFormat="false" ht="14.25" hidden="false" customHeight="false" outlineLevel="0" collapsed="false">
      <c r="A318" s="294" t="s">
        <v>4847</v>
      </c>
      <c r="B318" s="294" t="s">
        <v>4842</v>
      </c>
      <c r="K318" s="294"/>
      <c r="L318" s="299"/>
      <c r="M318" s="294"/>
    </row>
    <row r="319" customFormat="false" ht="14.25" hidden="false" customHeight="false" outlineLevel="0" collapsed="false">
      <c r="K319" s="294"/>
      <c r="L319" s="299"/>
      <c r="M319" s="294"/>
    </row>
    <row r="320" customFormat="false" ht="85.5" hidden="false" customHeight="false" outlineLevel="0" collapsed="false">
      <c r="A320" s="294" t="s">
        <v>3567</v>
      </c>
      <c r="D320" s="294" t="s">
        <v>4848</v>
      </c>
      <c r="E320" s="297" t="s">
        <v>4849</v>
      </c>
      <c r="F320" s="298" t="s">
        <v>4850</v>
      </c>
      <c r="G320" s="298" t="s">
        <v>4851</v>
      </c>
      <c r="H320" s="294" t="s">
        <v>4852</v>
      </c>
      <c r="I320" s="294" t="s">
        <v>4853</v>
      </c>
      <c r="J320" s="294" t="s">
        <v>4854</v>
      </c>
      <c r="K320" s="294" t="s">
        <v>4855</v>
      </c>
      <c r="L320" s="299" t="s">
        <v>4856</v>
      </c>
      <c r="M320" s="294" t="s">
        <v>4857</v>
      </c>
    </row>
    <row r="321" customFormat="false" ht="28.5" hidden="false" customHeight="false" outlineLevel="0" collapsed="false">
      <c r="A321" s="294" t="s">
        <v>3567</v>
      </c>
      <c r="D321" s="294" t="s">
        <v>4858</v>
      </c>
      <c r="E321" s="297" t="s">
        <v>4859</v>
      </c>
      <c r="F321" s="298" t="s">
        <v>4860</v>
      </c>
      <c r="G321" s="354" t="s">
        <v>4861</v>
      </c>
      <c r="H321" s="294" t="s">
        <v>4862</v>
      </c>
      <c r="I321" s="294" t="s">
        <v>4863</v>
      </c>
      <c r="J321" s="294" t="s">
        <v>4864</v>
      </c>
      <c r="K321" s="294" t="s">
        <v>4865</v>
      </c>
      <c r="L321" s="355" t="s">
        <v>4866</v>
      </c>
      <c r="M321" s="294" t="s">
        <v>4867</v>
      </c>
    </row>
    <row r="322" customFormat="false" ht="28.5" hidden="false" customHeight="false" outlineLevel="0" collapsed="false">
      <c r="A322" s="294" t="s">
        <v>3567</v>
      </c>
      <c r="D322" s="294" t="s">
        <v>4868</v>
      </c>
      <c r="E322" s="297" t="s">
        <v>4869</v>
      </c>
      <c r="F322" s="298" t="s">
        <v>4870</v>
      </c>
      <c r="G322" s="354" t="s">
        <v>4871</v>
      </c>
      <c r="H322" s="294" t="s">
        <v>4872</v>
      </c>
      <c r="I322" s="294" t="s">
        <v>4873</v>
      </c>
      <c r="J322" s="294" t="s">
        <v>4874</v>
      </c>
      <c r="K322" s="294" t="s">
        <v>4875</v>
      </c>
      <c r="L322" s="355" t="s">
        <v>4876</v>
      </c>
      <c r="M322" s="294" t="s">
        <v>4877</v>
      </c>
    </row>
    <row r="323" customFormat="false" ht="71.25" hidden="false" customHeight="false" outlineLevel="0" collapsed="false">
      <c r="A323" s="294" t="s">
        <v>3567</v>
      </c>
      <c r="D323" s="294" t="s">
        <v>4878</v>
      </c>
      <c r="E323" s="297" t="s">
        <v>4879</v>
      </c>
      <c r="F323" s="298" t="s">
        <v>4880</v>
      </c>
      <c r="G323" s="354" t="s">
        <v>4881</v>
      </c>
      <c r="H323" s="294" t="s">
        <v>4882</v>
      </c>
      <c r="I323" s="294" t="s">
        <v>4883</v>
      </c>
      <c r="J323" s="294" t="s">
        <v>4884</v>
      </c>
      <c r="K323" s="294" t="s">
        <v>4885</v>
      </c>
      <c r="L323" s="355" t="s">
        <v>4886</v>
      </c>
      <c r="M323" s="294" t="s">
        <v>4887</v>
      </c>
    </row>
    <row r="324" customFormat="false" ht="28.5" hidden="false" customHeight="false" outlineLevel="0" collapsed="false">
      <c r="A324" s="294" t="s">
        <v>3567</v>
      </c>
      <c r="D324" s="294" t="s">
        <v>4888</v>
      </c>
      <c r="E324" s="297" t="s">
        <v>4889</v>
      </c>
      <c r="F324" s="298" t="s">
        <v>4890</v>
      </c>
      <c r="G324" s="354" t="s">
        <v>4891</v>
      </c>
      <c r="H324" s="294" t="s">
        <v>4892</v>
      </c>
      <c r="I324" s="294" t="s">
        <v>4893</v>
      </c>
      <c r="J324" s="294" t="s">
        <v>4894</v>
      </c>
      <c r="K324" s="294" t="s">
        <v>4895</v>
      </c>
      <c r="L324" s="355" t="s">
        <v>4896</v>
      </c>
      <c r="M324" s="294" t="s">
        <v>4897</v>
      </c>
    </row>
    <row r="325" customFormat="false" ht="28.5" hidden="false" customHeight="false" outlineLevel="0" collapsed="false">
      <c r="A325" s="294" t="s">
        <v>3567</v>
      </c>
      <c r="D325" s="294" t="s">
        <v>4898</v>
      </c>
      <c r="E325" s="297" t="s">
        <v>4899</v>
      </c>
      <c r="F325" s="298" t="s">
        <v>4900</v>
      </c>
      <c r="G325" s="354" t="s">
        <v>4901</v>
      </c>
      <c r="H325" s="294" t="s">
        <v>4902</v>
      </c>
      <c r="I325" s="294" t="s">
        <v>4903</v>
      </c>
      <c r="J325" s="294" t="s">
        <v>4904</v>
      </c>
      <c r="K325" s="294" t="s">
        <v>4905</v>
      </c>
      <c r="L325" s="355" t="s">
        <v>4906</v>
      </c>
      <c r="M325" s="294" t="s">
        <v>4907</v>
      </c>
    </row>
    <row r="326" customFormat="false" ht="71.25" hidden="false" customHeight="false" outlineLevel="0" collapsed="false">
      <c r="A326" s="294" t="s">
        <v>3567</v>
      </c>
      <c r="D326" s="294" t="s">
        <v>4908</v>
      </c>
      <c r="E326" s="297" t="s">
        <v>4909</v>
      </c>
      <c r="F326" s="298" t="s">
        <v>4910</v>
      </c>
      <c r="G326" s="354" t="s">
        <v>4911</v>
      </c>
      <c r="H326" s="294" t="s">
        <v>4912</v>
      </c>
      <c r="I326" s="294" t="s">
        <v>4913</v>
      </c>
      <c r="J326" s="294" t="s">
        <v>4914</v>
      </c>
      <c r="K326" s="294" t="s">
        <v>4915</v>
      </c>
      <c r="L326" s="355" t="s">
        <v>4916</v>
      </c>
      <c r="M326" s="294" t="s">
        <v>4917</v>
      </c>
    </row>
    <row r="327" customFormat="false" ht="14.25" hidden="false" customHeight="false" outlineLevel="0" collapsed="false">
      <c r="K327" s="294"/>
    </row>
    <row r="328" customFormat="false" ht="14.25" hidden="false" customHeight="false" outlineLevel="0" collapsed="false">
      <c r="K328" s="294"/>
    </row>
    <row r="329" customFormat="false" ht="14.25" hidden="false" customHeight="false" outlineLevel="0" collapsed="false">
      <c r="K329" s="294"/>
    </row>
    <row r="330" customFormat="false" ht="14.25" hidden="false" customHeight="false" outlineLevel="0" collapsed="false">
      <c r="K330" s="294"/>
    </row>
    <row r="331" customFormat="false" ht="14.25" hidden="false" customHeight="false" outlineLevel="0" collapsed="false">
      <c r="K331" s="294"/>
    </row>
    <row r="332" customFormat="false" ht="14.25" hidden="false" customHeight="false" outlineLevel="0" collapsed="false">
      <c r="K332" s="294"/>
    </row>
    <row r="333" customFormat="false" ht="14.25" hidden="false" customHeight="false" outlineLevel="0" collapsed="false">
      <c r="K333" s="294"/>
    </row>
    <row r="334" customFormat="false" ht="14.25" hidden="false" customHeight="false" outlineLevel="0" collapsed="false">
      <c r="K334" s="294"/>
    </row>
    <row r="335" customFormat="false" ht="14.25" hidden="false" customHeight="false" outlineLevel="0" collapsed="false">
      <c r="K335" s="294"/>
    </row>
    <row r="336" customFormat="false" ht="14.25" hidden="false" customHeight="false" outlineLevel="0" collapsed="false">
      <c r="K336" s="294"/>
    </row>
    <row r="337" customFormat="false" ht="14.25" hidden="false" customHeight="false" outlineLevel="0" collapsed="false">
      <c r="K337" s="294"/>
    </row>
    <row r="338" customFormat="false" ht="14.25" hidden="false" customHeight="false" outlineLevel="0" collapsed="false">
      <c r="K338" s="294"/>
    </row>
    <row r="339" customFormat="false" ht="14.25" hidden="false" customHeight="false" outlineLevel="0" collapsed="false">
      <c r="K339" s="294"/>
    </row>
    <row r="340" customFormat="false" ht="14.25" hidden="false" customHeight="false" outlineLevel="0" collapsed="false">
      <c r="K340" s="294"/>
    </row>
    <row r="341" customFormat="false" ht="14.25" hidden="false" customHeight="false" outlineLevel="0" collapsed="false">
      <c r="K341" s="294"/>
    </row>
    <row r="342" customFormat="false" ht="14.25" hidden="false" customHeight="false" outlineLevel="0" collapsed="false">
      <c r="K342" s="294"/>
    </row>
    <row r="343" customFormat="false" ht="14.25" hidden="false" customHeight="false" outlineLevel="0" collapsed="false">
      <c r="K343" s="294"/>
    </row>
    <row r="344" customFormat="false" ht="14.25" hidden="false" customHeight="false" outlineLevel="0" collapsed="false">
      <c r="K344" s="294"/>
    </row>
    <row r="345" customFormat="false" ht="14.25" hidden="false" customHeight="false" outlineLevel="0" collapsed="false">
      <c r="K345" s="294"/>
    </row>
    <row r="346" customFormat="false" ht="14.25" hidden="false" customHeight="false" outlineLevel="0" collapsed="false">
      <c r="K346" s="294"/>
    </row>
    <row r="347" customFormat="false" ht="14.25" hidden="false" customHeight="false" outlineLevel="0" collapsed="false">
      <c r="K347" s="294"/>
    </row>
    <row r="348" customFormat="false" ht="14.25" hidden="false" customHeight="false" outlineLevel="0" collapsed="false">
      <c r="K348" s="294"/>
    </row>
    <row r="349" customFormat="false" ht="14.25" hidden="false" customHeight="false" outlineLevel="0" collapsed="false">
      <c r="K349" s="294"/>
    </row>
    <row r="350" customFormat="false" ht="14.25" hidden="false" customHeight="false" outlineLevel="0" collapsed="false">
      <c r="K350" s="294"/>
    </row>
    <row r="351" customFormat="false" ht="14.25" hidden="false" customHeight="false" outlineLevel="0" collapsed="false">
      <c r="K351" s="294"/>
    </row>
    <row r="352" customFormat="false" ht="14.25" hidden="false" customHeight="false" outlineLevel="0" collapsed="false">
      <c r="K352" s="294"/>
    </row>
    <row r="353" customFormat="false" ht="14.25" hidden="false" customHeight="false" outlineLevel="0" collapsed="false">
      <c r="K353" s="294"/>
    </row>
    <row r="354" customFormat="false" ht="14.25" hidden="false" customHeight="false" outlineLevel="0" collapsed="false">
      <c r="K354" s="294"/>
    </row>
    <row r="355" customFormat="false" ht="14.25" hidden="false" customHeight="false" outlineLevel="0" collapsed="false">
      <c r="K355" s="294"/>
    </row>
    <row r="356" customFormat="false" ht="14.25" hidden="false" customHeight="false" outlineLevel="0" collapsed="false">
      <c r="K356" s="294"/>
    </row>
    <row r="357" customFormat="false" ht="14.25" hidden="false" customHeight="false" outlineLevel="0" collapsed="false">
      <c r="K357" s="294"/>
    </row>
    <row r="358" customFormat="false" ht="14.25" hidden="false" customHeight="false" outlineLevel="0" collapsed="false">
      <c r="K358" s="294"/>
    </row>
    <row r="359" customFormat="false" ht="14.25" hidden="false" customHeight="false" outlineLevel="0" collapsed="false">
      <c r="K359" s="294"/>
    </row>
    <row r="360" customFormat="false" ht="14.25" hidden="false" customHeight="false" outlineLevel="0" collapsed="false">
      <c r="K360" s="294"/>
    </row>
    <row r="361" customFormat="false" ht="14.25" hidden="false" customHeight="false" outlineLevel="0" collapsed="false">
      <c r="K361" s="294"/>
    </row>
    <row r="362" customFormat="false" ht="14.25" hidden="false" customHeight="false" outlineLevel="0" collapsed="false">
      <c r="K362" s="294"/>
    </row>
    <row r="363" customFormat="false" ht="14.25" hidden="false" customHeight="false" outlineLevel="0" collapsed="false">
      <c r="K363" s="294"/>
    </row>
    <row r="364" customFormat="false" ht="14.25" hidden="false" customHeight="false" outlineLevel="0" collapsed="false">
      <c r="K364" s="294"/>
    </row>
    <row r="365" customFormat="false" ht="14.25" hidden="false" customHeight="false" outlineLevel="0" collapsed="false">
      <c r="K365" s="294"/>
    </row>
    <row r="366" customFormat="false" ht="14.25" hidden="false" customHeight="false" outlineLevel="0" collapsed="false">
      <c r="K366" s="294"/>
    </row>
    <row r="367" customFormat="false" ht="14.25" hidden="false" customHeight="false" outlineLevel="0" collapsed="false">
      <c r="K367" s="294"/>
    </row>
    <row r="368" customFormat="false" ht="14.25" hidden="false" customHeight="false" outlineLevel="0" collapsed="false">
      <c r="K368" s="294"/>
    </row>
    <row r="369" customFormat="false" ht="14.25" hidden="false" customHeight="false" outlineLevel="0" collapsed="false">
      <c r="K369" s="294"/>
    </row>
    <row r="370" customFormat="false" ht="14.25" hidden="false" customHeight="false" outlineLevel="0" collapsed="false">
      <c r="K370" s="294"/>
    </row>
    <row r="371" customFormat="false" ht="14.25" hidden="false" customHeight="false" outlineLevel="0" collapsed="false">
      <c r="K371" s="294"/>
    </row>
    <row r="372" customFormat="false" ht="14.25" hidden="false" customHeight="false" outlineLevel="0" collapsed="false">
      <c r="K372" s="294"/>
    </row>
    <row r="373" customFormat="false" ht="14.25" hidden="false" customHeight="false" outlineLevel="0" collapsed="false">
      <c r="K373" s="294"/>
    </row>
    <row r="374" customFormat="false" ht="14.25" hidden="false" customHeight="false" outlineLevel="0" collapsed="false">
      <c r="K374" s="294"/>
    </row>
    <row r="375" customFormat="false" ht="14.25" hidden="false" customHeight="false" outlineLevel="0" collapsed="false">
      <c r="K375" s="294"/>
    </row>
    <row r="376" customFormat="false" ht="14.25" hidden="false" customHeight="false" outlineLevel="0" collapsed="false">
      <c r="K376" s="294"/>
    </row>
    <row r="377" customFormat="false" ht="14.25" hidden="false" customHeight="false" outlineLevel="0" collapsed="false">
      <c r="K377" s="294"/>
    </row>
    <row r="378" customFormat="false" ht="14.25" hidden="false" customHeight="false" outlineLevel="0" collapsed="false">
      <c r="K378" s="294"/>
    </row>
    <row r="379" customFormat="false" ht="14.25" hidden="false" customHeight="false" outlineLevel="0" collapsed="false">
      <c r="K379" s="294"/>
    </row>
    <row r="380" customFormat="false" ht="14.25" hidden="false" customHeight="false" outlineLevel="0" collapsed="false">
      <c r="K380" s="294"/>
    </row>
    <row r="381" customFormat="false" ht="14.25" hidden="false" customHeight="false" outlineLevel="0" collapsed="false">
      <c r="K381" s="294"/>
    </row>
    <row r="382" customFormat="false" ht="14.25" hidden="false" customHeight="false" outlineLevel="0" collapsed="false">
      <c r="K382" s="294"/>
    </row>
    <row r="383" customFormat="false" ht="14.25" hidden="false" customHeight="false" outlineLevel="0" collapsed="false">
      <c r="K383" s="294"/>
    </row>
    <row r="384" customFormat="false" ht="14.25" hidden="false" customHeight="false" outlineLevel="0" collapsed="false">
      <c r="K384" s="294"/>
    </row>
    <row r="385" customFormat="false" ht="14.25" hidden="false" customHeight="false" outlineLevel="0" collapsed="false">
      <c r="K385" s="294"/>
    </row>
    <row r="386" customFormat="false" ht="14.25" hidden="false" customHeight="false" outlineLevel="0" collapsed="false">
      <c r="K386" s="294"/>
    </row>
    <row r="387" customFormat="false" ht="14.25" hidden="false" customHeight="false" outlineLevel="0" collapsed="false">
      <c r="K387" s="294"/>
    </row>
    <row r="388" customFormat="false" ht="14.25" hidden="false" customHeight="false" outlineLevel="0" collapsed="false">
      <c r="K388" s="294"/>
    </row>
    <row r="389" customFormat="false" ht="14.25" hidden="false" customHeight="false" outlineLevel="0" collapsed="false">
      <c r="K389" s="294"/>
    </row>
    <row r="390" customFormat="false" ht="14.25" hidden="false" customHeight="false" outlineLevel="0" collapsed="false">
      <c r="K390" s="294"/>
    </row>
    <row r="391" customFormat="false" ht="14.25" hidden="false" customHeight="false" outlineLevel="0" collapsed="false">
      <c r="K391" s="294"/>
    </row>
    <row r="392" customFormat="false" ht="14.25" hidden="false" customHeight="false" outlineLevel="0" collapsed="false">
      <c r="K392" s="294"/>
    </row>
    <row r="393" customFormat="false" ht="14.25" hidden="false" customHeight="false" outlineLevel="0" collapsed="false">
      <c r="K393" s="294"/>
    </row>
    <row r="394" customFormat="false" ht="14.25" hidden="false" customHeight="false" outlineLevel="0" collapsed="false">
      <c r="K394" s="294"/>
    </row>
    <row r="395" customFormat="false" ht="14.25" hidden="false" customHeight="false" outlineLevel="0" collapsed="false">
      <c r="K395" s="294"/>
    </row>
    <row r="396" customFormat="false" ht="14.25" hidden="false" customHeight="false" outlineLevel="0" collapsed="false">
      <c r="K396" s="294"/>
    </row>
    <row r="397" customFormat="false" ht="14.25" hidden="false" customHeight="false" outlineLevel="0" collapsed="false">
      <c r="K397" s="294"/>
    </row>
    <row r="398" customFormat="false" ht="14.25" hidden="false" customHeight="false" outlineLevel="0" collapsed="false">
      <c r="K398" s="294"/>
    </row>
    <row r="399" customFormat="false" ht="14.25" hidden="false" customHeight="false" outlineLevel="0" collapsed="false">
      <c r="K399" s="294"/>
    </row>
    <row r="400" customFormat="false" ht="14.25" hidden="false" customHeight="false" outlineLevel="0" collapsed="false">
      <c r="K400" s="294"/>
    </row>
    <row r="401" customFormat="false" ht="14.25" hidden="false" customHeight="false" outlineLevel="0" collapsed="false">
      <c r="K401" s="294"/>
    </row>
    <row r="402" customFormat="false" ht="14.25" hidden="false" customHeight="false" outlineLevel="0" collapsed="false">
      <c r="K402" s="294"/>
    </row>
    <row r="403" customFormat="false" ht="14.25" hidden="false" customHeight="false" outlineLevel="0" collapsed="false">
      <c r="K403" s="294"/>
    </row>
    <row r="404" customFormat="false" ht="14.25" hidden="false" customHeight="false" outlineLevel="0" collapsed="false">
      <c r="K404" s="294"/>
    </row>
    <row r="405" customFormat="false" ht="14.25" hidden="false" customHeight="false" outlineLevel="0" collapsed="false">
      <c r="K405" s="294"/>
    </row>
    <row r="406" customFormat="false" ht="14.25" hidden="false" customHeight="false" outlineLevel="0" collapsed="false">
      <c r="K406" s="294"/>
    </row>
    <row r="407" customFormat="false" ht="14.25" hidden="false" customHeight="false" outlineLevel="0" collapsed="false">
      <c r="K407" s="294"/>
    </row>
    <row r="408" customFormat="false" ht="14.25" hidden="false" customHeight="false" outlineLevel="0" collapsed="false">
      <c r="K408" s="294"/>
    </row>
    <row r="409" customFormat="false" ht="14.25" hidden="false" customHeight="false" outlineLevel="0" collapsed="false">
      <c r="K409" s="294"/>
    </row>
    <row r="410" customFormat="false" ht="14.25" hidden="false" customHeight="false" outlineLevel="0" collapsed="false">
      <c r="K410" s="294"/>
    </row>
    <row r="411" customFormat="false" ht="14.25" hidden="false" customHeight="false" outlineLevel="0" collapsed="false">
      <c r="K411" s="294"/>
    </row>
    <row r="412" customFormat="false" ht="14.25" hidden="false" customHeight="false" outlineLevel="0" collapsed="false">
      <c r="K412" s="294"/>
    </row>
    <row r="413" customFormat="false" ht="14.25" hidden="false" customHeight="false" outlineLevel="0" collapsed="false">
      <c r="K413" s="294"/>
    </row>
    <row r="414" customFormat="false" ht="14.25" hidden="false" customHeight="false" outlineLevel="0" collapsed="false">
      <c r="K414" s="294"/>
    </row>
    <row r="415" customFormat="false" ht="14.25" hidden="false" customHeight="false" outlineLevel="0" collapsed="false">
      <c r="K415" s="294"/>
    </row>
    <row r="416" customFormat="false" ht="14.25" hidden="false" customHeight="false" outlineLevel="0" collapsed="false">
      <c r="K416" s="294"/>
    </row>
    <row r="417" customFormat="false" ht="14.25" hidden="false" customHeight="false" outlineLevel="0" collapsed="false">
      <c r="K417" s="294"/>
    </row>
    <row r="418" customFormat="false" ht="14.25" hidden="false" customHeight="false" outlineLevel="0" collapsed="false">
      <c r="K418" s="294"/>
    </row>
    <row r="419" customFormat="false" ht="14.25" hidden="false" customHeight="false" outlineLevel="0" collapsed="false">
      <c r="K419" s="294"/>
    </row>
    <row r="420" customFormat="false" ht="14.25" hidden="false" customHeight="false" outlineLevel="0" collapsed="false">
      <c r="K420" s="294"/>
    </row>
    <row r="421" customFormat="false" ht="14.25" hidden="false" customHeight="false" outlineLevel="0" collapsed="false">
      <c r="K421" s="294"/>
    </row>
    <row r="422" customFormat="false" ht="14.25" hidden="false" customHeight="false" outlineLevel="0" collapsed="false">
      <c r="K422" s="294"/>
    </row>
    <row r="423" customFormat="false" ht="14.25" hidden="false" customHeight="false" outlineLevel="0" collapsed="false">
      <c r="K423" s="294"/>
    </row>
    <row r="424" customFormat="false" ht="14.25" hidden="false" customHeight="false" outlineLevel="0" collapsed="false">
      <c r="K424" s="294"/>
    </row>
    <row r="425" customFormat="false" ht="14.25" hidden="false" customHeight="false" outlineLevel="0" collapsed="false">
      <c r="K425" s="294"/>
    </row>
    <row r="426" customFormat="false" ht="14.25" hidden="false" customHeight="false" outlineLevel="0" collapsed="false">
      <c r="K426" s="294"/>
    </row>
    <row r="427" customFormat="false" ht="14.25" hidden="false" customHeight="false" outlineLevel="0" collapsed="false">
      <c r="K427" s="294"/>
    </row>
    <row r="428" customFormat="false" ht="14.25" hidden="false" customHeight="false" outlineLevel="0" collapsed="false">
      <c r="K428" s="294"/>
    </row>
    <row r="429" customFormat="false" ht="14.25" hidden="false" customHeight="false" outlineLevel="0" collapsed="false">
      <c r="K429" s="294"/>
    </row>
    <row r="430" customFormat="false" ht="14.25" hidden="false" customHeight="false" outlineLevel="0" collapsed="false">
      <c r="K430" s="294"/>
    </row>
    <row r="431" customFormat="false" ht="14.25" hidden="false" customHeight="false" outlineLevel="0" collapsed="false">
      <c r="K431" s="294"/>
    </row>
    <row r="432" customFormat="false" ht="14.25" hidden="false" customHeight="false" outlineLevel="0" collapsed="false">
      <c r="K432" s="294"/>
    </row>
    <row r="433" customFormat="false" ht="14.25" hidden="false" customHeight="false" outlineLevel="0" collapsed="false">
      <c r="K433" s="294"/>
    </row>
    <row r="434" customFormat="false" ht="14.25" hidden="false" customHeight="false" outlineLevel="0" collapsed="false">
      <c r="K434" s="294"/>
    </row>
    <row r="435" customFormat="false" ht="14.25" hidden="false" customHeight="false" outlineLevel="0" collapsed="false">
      <c r="K435" s="294"/>
    </row>
    <row r="436" customFormat="false" ht="14.25" hidden="false" customHeight="false" outlineLevel="0" collapsed="false">
      <c r="K436" s="294"/>
    </row>
    <row r="437" customFormat="false" ht="14.25" hidden="false" customHeight="false" outlineLevel="0" collapsed="false">
      <c r="K437" s="294"/>
    </row>
    <row r="438" customFormat="false" ht="14.25" hidden="false" customHeight="false" outlineLevel="0" collapsed="false">
      <c r="K438" s="294"/>
    </row>
    <row r="439" customFormat="false" ht="14.25" hidden="false" customHeight="false" outlineLevel="0" collapsed="false">
      <c r="K439" s="294"/>
    </row>
    <row r="440" customFormat="false" ht="14.25" hidden="false" customHeight="false" outlineLevel="0" collapsed="false">
      <c r="K440" s="294"/>
    </row>
    <row r="441" customFormat="false" ht="14.25" hidden="false" customHeight="false" outlineLevel="0" collapsed="false">
      <c r="K441" s="294"/>
    </row>
    <row r="442" customFormat="false" ht="14.25" hidden="false" customHeight="false" outlineLevel="0" collapsed="false">
      <c r="K442" s="294"/>
    </row>
    <row r="443" customFormat="false" ht="14.25" hidden="false" customHeight="false" outlineLevel="0" collapsed="false">
      <c r="K443" s="294"/>
    </row>
    <row r="444" customFormat="false" ht="14.25" hidden="false" customHeight="false" outlineLevel="0" collapsed="false">
      <c r="K444" s="294"/>
    </row>
    <row r="445" customFormat="false" ht="14.25" hidden="false" customHeight="false" outlineLevel="0" collapsed="false">
      <c r="K445" s="294"/>
    </row>
    <row r="446" customFormat="false" ht="14.25" hidden="false" customHeight="false" outlineLevel="0" collapsed="false">
      <c r="K446" s="294"/>
    </row>
    <row r="447" customFormat="false" ht="14.25" hidden="false" customHeight="false" outlineLevel="0" collapsed="false">
      <c r="K447" s="294"/>
    </row>
    <row r="448" customFormat="false" ht="14.25" hidden="false" customHeight="false" outlineLevel="0" collapsed="false">
      <c r="K448" s="294"/>
    </row>
    <row r="449" customFormat="false" ht="14.25" hidden="false" customHeight="false" outlineLevel="0" collapsed="false">
      <c r="K449" s="294"/>
    </row>
    <row r="450" customFormat="false" ht="14.25" hidden="false" customHeight="false" outlineLevel="0" collapsed="false">
      <c r="K450" s="294"/>
    </row>
    <row r="451" customFormat="false" ht="14.25" hidden="false" customHeight="false" outlineLevel="0" collapsed="false">
      <c r="K451" s="294"/>
    </row>
    <row r="452" customFormat="false" ht="14.25" hidden="false" customHeight="false" outlineLevel="0" collapsed="false">
      <c r="K452" s="294"/>
    </row>
    <row r="453" customFormat="false" ht="14.25" hidden="false" customHeight="false" outlineLevel="0" collapsed="false">
      <c r="K453" s="294"/>
    </row>
    <row r="454" customFormat="false" ht="14.25" hidden="false" customHeight="false" outlineLevel="0" collapsed="false">
      <c r="K454" s="294"/>
    </row>
    <row r="455" customFormat="false" ht="14.25" hidden="false" customHeight="false" outlineLevel="0" collapsed="false">
      <c r="K455" s="294"/>
    </row>
    <row r="456" customFormat="false" ht="14.25" hidden="false" customHeight="false" outlineLevel="0" collapsed="false">
      <c r="K456" s="294"/>
    </row>
    <row r="457" customFormat="false" ht="14.25" hidden="false" customHeight="false" outlineLevel="0" collapsed="false">
      <c r="K457" s="294"/>
    </row>
    <row r="458" customFormat="false" ht="14.25" hidden="false" customHeight="false" outlineLevel="0" collapsed="false">
      <c r="K458" s="294"/>
    </row>
    <row r="459" customFormat="false" ht="14.25" hidden="false" customHeight="false" outlineLevel="0" collapsed="false">
      <c r="K459" s="294"/>
    </row>
    <row r="460" customFormat="false" ht="14.25" hidden="false" customHeight="false" outlineLevel="0" collapsed="false">
      <c r="K460" s="294"/>
    </row>
    <row r="461" customFormat="false" ht="14.25" hidden="false" customHeight="false" outlineLevel="0" collapsed="false">
      <c r="K461" s="294"/>
    </row>
    <row r="462" customFormat="false" ht="14.25" hidden="false" customHeight="false" outlineLevel="0" collapsed="false">
      <c r="K462" s="294"/>
    </row>
    <row r="463" customFormat="false" ht="14.25" hidden="false" customHeight="false" outlineLevel="0" collapsed="false">
      <c r="K463" s="294"/>
    </row>
    <row r="464" customFormat="false" ht="14.25" hidden="false" customHeight="false" outlineLevel="0" collapsed="false">
      <c r="K464" s="294"/>
    </row>
    <row r="465" customFormat="false" ht="14.25" hidden="false" customHeight="false" outlineLevel="0" collapsed="false">
      <c r="K465" s="294"/>
    </row>
    <row r="466" customFormat="false" ht="14.25" hidden="false" customHeight="false" outlineLevel="0" collapsed="false">
      <c r="K466" s="294"/>
    </row>
    <row r="467" customFormat="false" ht="14.25" hidden="false" customHeight="false" outlineLevel="0" collapsed="false">
      <c r="K467" s="294"/>
    </row>
    <row r="468" customFormat="false" ht="14.25" hidden="false" customHeight="false" outlineLevel="0" collapsed="false">
      <c r="K468" s="294"/>
    </row>
    <row r="469" customFormat="false" ht="14.25" hidden="false" customHeight="false" outlineLevel="0" collapsed="false">
      <c r="K469" s="294"/>
    </row>
    <row r="470" customFormat="false" ht="14.25" hidden="false" customHeight="false" outlineLevel="0" collapsed="false">
      <c r="K470" s="294"/>
    </row>
    <row r="471" customFormat="false" ht="14.25" hidden="false" customHeight="false" outlineLevel="0" collapsed="false">
      <c r="K471" s="294"/>
    </row>
    <row r="472" customFormat="false" ht="14.25" hidden="false" customHeight="false" outlineLevel="0" collapsed="false">
      <c r="K472" s="294"/>
    </row>
    <row r="473" customFormat="false" ht="14.25" hidden="false" customHeight="false" outlineLevel="0" collapsed="false">
      <c r="K473" s="294"/>
    </row>
    <row r="474" customFormat="false" ht="14.25" hidden="false" customHeight="false" outlineLevel="0" collapsed="false">
      <c r="K474" s="294"/>
    </row>
    <row r="475" customFormat="false" ht="14.25" hidden="false" customHeight="false" outlineLevel="0" collapsed="false">
      <c r="K475" s="294"/>
    </row>
    <row r="476" customFormat="false" ht="14.25" hidden="false" customHeight="false" outlineLevel="0" collapsed="false">
      <c r="K476" s="294"/>
    </row>
    <row r="477" customFormat="false" ht="14.25" hidden="false" customHeight="false" outlineLevel="0" collapsed="false">
      <c r="K477" s="294"/>
    </row>
    <row r="478" customFormat="false" ht="14.25" hidden="false" customHeight="false" outlineLevel="0" collapsed="false">
      <c r="K478" s="294"/>
    </row>
    <row r="479" customFormat="false" ht="14.25" hidden="false" customHeight="false" outlineLevel="0" collapsed="false">
      <c r="K479" s="294"/>
    </row>
    <row r="480" customFormat="false" ht="14.25" hidden="false" customHeight="false" outlineLevel="0" collapsed="false">
      <c r="K480" s="294"/>
    </row>
    <row r="481" customFormat="false" ht="14.25" hidden="false" customHeight="false" outlineLevel="0" collapsed="false">
      <c r="K481" s="294"/>
    </row>
    <row r="482" customFormat="false" ht="14.25" hidden="false" customHeight="false" outlineLevel="0" collapsed="false">
      <c r="K482" s="294"/>
    </row>
    <row r="483" customFormat="false" ht="14.25" hidden="false" customHeight="false" outlineLevel="0" collapsed="false">
      <c r="K483" s="294"/>
    </row>
    <row r="484" customFormat="false" ht="14.25" hidden="false" customHeight="false" outlineLevel="0" collapsed="false">
      <c r="K484" s="294"/>
    </row>
    <row r="485" customFormat="false" ht="14.25" hidden="false" customHeight="false" outlineLevel="0" collapsed="false">
      <c r="K485" s="294"/>
    </row>
    <row r="486" customFormat="false" ht="14.25" hidden="false" customHeight="false" outlineLevel="0" collapsed="false">
      <c r="K486" s="294"/>
    </row>
    <row r="487" customFormat="false" ht="14.25" hidden="false" customHeight="false" outlineLevel="0" collapsed="false">
      <c r="K487" s="294"/>
    </row>
    <row r="488" customFormat="false" ht="14.25" hidden="false" customHeight="false" outlineLevel="0" collapsed="false">
      <c r="K488" s="294"/>
    </row>
    <row r="489" customFormat="false" ht="14.25" hidden="false" customHeight="false" outlineLevel="0" collapsed="false">
      <c r="K489" s="294"/>
    </row>
    <row r="490" customFormat="false" ht="14.25" hidden="false" customHeight="false" outlineLevel="0" collapsed="false">
      <c r="K490" s="294"/>
    </row>
    <row r="491" customFormat="false" ht="14.25" hidden="false" customHeight="false" outlineLevel="0" collapsed="false">
      <c r="K491" s="294"/>
    </row>
    <row r="492" customFormat="false" ht="14.25" hidden="false" customHeight="false" outlineLevel="0" collapsed="false">
      <c r="K492" s="294"/>
    </row>
    <row r="493" customFormat="false" ht="14.25" hidden="false" customHeight="false" outlineLevel="0" collapsed="false">
      <c r="K493" s="294"/>
    </row>
    <row r="494" customFormat="false" ht="14.25" hidden="false" customHeight="false" outlineLevel="0" collapsed="false">
      <c r="K494" s="294"/>
    </row>
    <row r="495" customFormat="false" ht="14.25" hidden="false" customHeight="false" outlineLevel="0" collapsed="false">
      <c r="K495" s="294"/>
    </row>
    <row r="496" customFormat="false" ht="14.25" hidden="false" customHeight="false" outlineLevel="0" collapsed="false">
      <c r="K496" s="294"/>
    </row>
    <row r="497" customFormat="false" ht="14.25" hidden="false" customHeight="false" outlineLevel="0" collapsed="false">
      <c r="K497" s="294"/>
    </row>
    <row r="498" customFormat="false" ht="14.25" hidden="false" customHeight="false" outlineLevel="0" collapsed="false">
      <c r="K498" s="294"/>
    </row>
    <row r="499" customFormat="false" ht="14.25" hidden="false" customHeight="false" outlineLevel="0" collapsed="false">
      <c r="K499" s="294"/>
    </row>
    <row r="500" customFormat="false" ht="14.25" hidden="false" customHeight="false" outlineLevel="0" collapsed="false">
      <c r="K500" s="294"/>
    </row>
    <row r="501" customFormat="false" ht="14.25" hidden="false" customHeight="false" outlineLevel="0" collapsed="false">
      <c r="K501" s="294"/>
    </row>
    <row r="502" customFormat="false" ht="14.25" hidden="false" customHeight="false" outlineLevel="0" collapsed="false">
      <c r="K502" s="294"/>
    </row>
    <row r="503" customFormat="false" ht="14.25" hidden="false" customHeight="false" outlineLevel="0" collapsed="false">
      <c r="K503" s="294"/>
    </row>
    <row r="504" customFormat="false" ht="14.25" hidden="false" customHeight="false" outlineLevel="0" collapsed="false">
      <c r="K504" s="294"/>
    </row>
    <row r="505" customFormat="false" ht="14.25" hidden="false" customHeight="false" outlineLevel="0" collapsed="false">
      <c r="K505" s="294"/>
    </row>
    <row r="506" customFormat="false" ht="14.25" hidden="false" customHeight="false" outlineLevel="0" collapsed="false">
      <c r="K506" s="294"/>
    </row>
    <row r="507" customFormat="false" ht="14.25" hidden="false" customHeight="false" outlineLevel="0" collapsed="false">
      <c r="K507" s="294"/>
    </row>
    <row r="508" customFormat="false" ht="14.25" hidden="false" customHeight="false" outlineLevel="0" collapsed="false">
      <c r="K508" s="294"/>
    </row>
    <row r="509" customFormat="false" ht="14.25" hidden="false" customHeight="false" outlineLevel="0" collapsed="false">
      <c r="K509" s="294"/>
    </row>
    <row r="510" customFormat="false" ht="14.25" hidden="false" customHeight="false" outlineLevel="0" collapsed="false">
      <c r="K510" s="294"/>
    </row>
    <row r="511" customFormat="false" ht="14.25" hidden="false" customHeight="false" outlineLevel="0" collapsed="false">
      <c r="K511" s="294"/>
    </row>
    <row r="512" customFormat="false" ht="14.25" hidden="false" customHeight="false" outlineLevel="0" collapsed="false">
      <c r="K512" s="294"/>
    </row>
    <row r="513" customFormat="false" ht="14.25" hidden="false" customHeight="false" outlineLevel="0" collapsed="false">
      <c r="K513" s="294"/>
    </row>
    <row r="514" customFormat="false" ht="14.25" hidden="false" customHeight="false" outlineLevel="0" collapsed="false">
      <c r="K514" s="294"/>
    </row>
    <row r="515" customFormat="false" ht="14.25" hidden="false" customHeight="false" outlineLevel="0" collapsed="false">
      <c r="K515" s="294"/>
    </row>
    <row r="516" customFormat="false" ht="14.25" hidden="false" customHeight="false" outlineLevel="0" collapsed="false">
      <c r="K516" s="294"/>
    </row>
    <row r="517" customFormat="false" ht="14.25" hidden="false" customHeight="false" outlineLevel="0" collapsed="false">
      <c r="K517" s="294"/>
    </row>
    <row r="518" customFormat="false" ht="14.25" hidden="false" customHeight="false" outlineLevel="0" collapsed="false">
      <c r="K518" s="294"/>
    </row>
    <row r="519" customFormat="false" ht="14.25" hidden="false" customHeight="false" outlineLevel="0" collapsed="false">
      <c r="K519" s="294"/>
    </row>
    <row r="520" customFormat="false" ht="14.25" hidden="false" customHeight="false" outlineLevel="0" collapsed="false">
      <c r="K520" s="294"/>
    </row>
    <row r="521" customFormat="false" ht="14.25" hidden="false" customHeight="false" outlineLevel="0" collapsed="false">
      <c r="K521" s="294"/>
    </row>
    <row r="522" customFormat="false" ht="14.25" hidden="false" customHeight="false" outlineLevel="0" collapsed="false">
      <c r="K522" s="294"/>
    </row>
    <row r="523" customFormat="false" ht="14.25" hidden="false" customHeight="false" outlineLevel="0" collapsed="false">
      <c r="K523" s="294"/>
    </row>
    <row r="524" customFormat="false" ht="14.25" hidden="false" customHeight="false" outlineLevel="0" collapsed="false">
      <c r="K524" s="294"/>
    </row>
    <row r="525" customFormat="false" ht="14.25" hidden="false" customHeight="false" outlineLevel="0" collapsed="false">
      <c r="K525" s="294"/>
    </row>
    <row r="526" customFormat="false" ht="14.25" hidden="false" customHeight="false" outlineLevel="0" collapsed="false">
      <c r="K526" s="294"/>
    </row>
    <row r="527" customFormat="false" ht="14.25" hidden="false" customHeight="false" outlineLevel="0" collapsed="false">
      <c r="K527" s="294"/>
    </row>
    <row r="528" customFormat="false" ht="14.25" hidden="false" customHeight="false" outlineLevel="0" collapsed="false">
      <c r="K528" s="294"/>
    </row>
    <row r="529" customFormat="false" ht="14.25" hidden="false" customHeight="false" outlineLevel="0" collapsed="false">
      <c r="K529" s="294"/>
    </row>
    <row r="530" customFormat="false" ht="14.25" hidden="false" customHeight="false" outlineLevel="0" collapsed="false">
      <c r="K530" s="294"/>
    </row>
    <row r="531" customFormat="false" ht="14.25" hidden="false" customHeight="false" outlineLevel="0" collapsed="false">
      <c r="K531" s="294"/>
    </row>
    <row r="532" customFormat="false" ht="14.25" hidden="false" customHeight="false" outlineLevel="0" collapsed="false">
      <c r="K532" s="294"/>
    </row>
    <row r="533" customFormat="false" ht="14.25" hidden="false" customHeight="false" outlineLevel="0" collapsed="false">
      <c r="K533" s="294"/>
    </row>
    <row r="534" customFormat="false" ht="14.25" hidden="false" customHeight="false" outlineLevel="0" collapsed="false">
      <c r="K534" s="294"/>
    </row>
    <row r="535" customFormat="false" ht="14.25" hidden="false" customHeight="false" outlineLevel="0" collapsed="false">
      <c r="K535" s="294"/>
    </row>
    <row r="536" customFormat="false" ht="14.25" hidden="false" customHeight="false" outlineLevel="0" collapsed="false">
      <c r="K536" s="294"/>
    </row>
    <row r="537" customFormat="false" ht="14.25" hidden="false" customHeight="false" outlineLevel="0" collapsed="false">
      <c r="K537" s="294"/>
    </row>
    <row r="538" customFormat="false" ht="14.25" hidden="false" customHeight="false" outlineLevel="0" collapsed="false">
      <c r="K538" s="294"/>
    </row>
    <row r="539" customFormat="false" ht="14.25" hidden="false" customHeight="false" outlineLevel="0" collapsed="false">
      <c r="K539" s="294"/>
    </row>
    <row r="540" customFormat="false" ht="14.25" hidden="false" customHeight="false" outlineLevel="0" collapsed="false">
      <c r="K540" s="294"/>
    </row>
    <row r="541" customFormat="false" ht="14.25" hidden="false" customHeight="false" outlineLevel="0" collapsed="false">
      <c r="K541" s="294"/>
    </row>
    <row r="542" customFormat="false" ht="14.25" hidden="false" customHeight="false" outlineLevel="0" collapsed="false">
      <c r="K542" s="294"/>
    </row>
    <row r="543" customFormat="false" ht="14.25" hidden="false" customHeight="false" outlineLevel="0" collapsed="false">
      <c r="K543" s="294"/>
    </row>
    <row r="544" customFormat="false" ht="14.25" hidden="false" customHeight="false" outlineLevel="0" collapsed="false">
      <c r="K544" s="294"/>
    </row>
    <row r="545" customFormat="false" ht="14.25" hidden="false" customHeight="false" outlineLevel="0" collapsed="false">
      <c r="K545" s="294"/>
    </row>
    <row r="546" customFormat="false" ht="14.25" hidden="false" customHeight="false" outlineLevel="0" collapsed="false">
      <c r="K546" s="294"/>
    </row>
    <row r="547" customFormat="false" ht="14.25" hidden="false" customHeight="false" outlineLevel="0" collapsed="false">
      <c r="K547" s="294"/>
    </row>
    <row r="548" customFormat="false" ht="14.25" hidden="false" customHeight="false" outlineLevel="0" collapsed="false">
      <c r="K548" s="294"/>
    </row>
    <row r="549" customFormat="false" ht="14.25" hidden="false" customHeight="false" outlineLevel="0" collapsed="false">
      <c r="K549" s="294"/>
    </row>
    <row r="550" customFormat="false" ht="14.25" hidden="false" customHeight="false" outlineLevel="0" collapsed="false">
      <c r="K550" s="294"/>
    </row>
    <row r="551" customFormat="false" ht="14.25" hidden="false" customHeight="false" outlineLevel="0" collapsed="false">
      <c r="K551" s="294"/>
    </row>
    <row r="552" customFormat="false" ht="14.25" hidden="false" customHeight="false" outlineLevel="0" collapsed="false">
      <c r="K552" s="294"/>
    </row>
    <row r="553" customFormat="false" ht="14.25" hidden="false" customHeight="false" outlineLevel="0" collapsed="false">
      <c r="K553" s="294"/>
    </row>
    <row r="554" customFormat="false" ht="14.25" hidden="false" customHeight="false" outlineLevel="0" collapsed="false">
      <c r="K554" s="294"/>
    </row>
    <row r="555" customFormat="false" ht="14.25" hidden="false" customHeight="false" outlineLevel="0" collapsed="false">
      <c r="K555" s="294"/>
    </row>
    <row r="556" customFormat="false" ht="14.25" hidden="false" customHeight="false" outlineLevel="0" collapsed="false">
      <c r="K556" s="294"/>
    </row>
    <row r="557" customFormat="false" ht="14.25" hidden="false" customHeight="false" outlineLevel="0" collapsed="false">
      <c r="K557" s="294"/>
    </row>
    <row r="558" customFormat="false" ht="14.25" hidden="false" customHeight="false" outlineLevel="0" collapsed="false">
      <c r="K558" s="294"/>
    </row>
    <row r="559" customFormat="false" ht="14.25" hidden="false" customHeight="false" outlineLevel="0" collapsed="false">
      <c r="K559" s="294"/>
    </row>
    <row r="560" customFormat="false" ht="14.25" hidden="false" customHeight="false" outlineLevel="0" collapsed="false">
      <c r="K560" s="294"/>
    </row>
    <row r="561" customFormat="false" ht="14.25" hidden="false" customHeight="false" outlineLevel="0" collapsed="false">
      <c r="K561" s="294"/>
    </row>
    <row r="562" customFormat="false" ht="14.25" hidden="false" customHeight="false" outlineLevel="0" collapsed="false">
      <c r="K562" s="294"/>
    </row>
    <row r="563" customFormat="false" ht="14.25" hidden="false" customHeight="false" outlineLevel="0" collapsed="false">
      <c r="K563" s="294"/>
    </row>
    <row r="564" customFormat="false" ht="14.25" hidden="false" customHeight="false" outlineLevel="0" collapsed="false">
      <c r="K564" s="294"/>
    </row>
    <row r="565" customFormat="false" ht="14.25" hidden="false" customHeight="false" outlineLevel="0" collapsed="false">
      <c r="K565" s="294"/>
    </row>
    <row r="566" customFormat="false" ht="14.25" hidden="false" customHeight="false" outlineLevel="0" collapsed="false">
      <c r="K566" s="294"/>
    </row>
    <row r="567" customFormat="false" ht="14.25" hidden="false" customHeight="false" outlineLevel="0" collapsed="false">
      <c r="K567" s="294"/>
    </row>
    <row r="568" customFormat="false" ht="14.25" hidden="false" customHeight="false" outlineLevel="0" collapsed="false">
      <c r="K568" s="294"/>
    </row>
    <row r="569" customFormat="false" ht="14.25" hidden="false" customHeight="false" outlineLevel="0" collapsed="false">
      <c r="K569" s="294"/>
    </row>
    <row r="570" customFormat="false" ht="14.25" hidden="false" customHeight="false" outlineLevel="0" collapsed="false">
      <c r="K570" s="294"/>
    </row>
    <row r="571" customFormat="false" ht="14.25" hidden="false" customHeight="false" outlineLevel="0" collapsed="false">
      <c r="K571" s="294"/>
    </row>
    <row r="572" customFormat="false" ht="14.25" hidden="false" customHeight="false" outlineLevel="0" collapsed="false">
      <c r="K572" s="294"/>
    </row>
    <row r="573" customFormat="false" ht="14.25" hidden="false" customHeight="false" outlineLevel="0" collapsed="false">
      <c r="K573" s="294"/>
    </row>
    <row r="574" customFormat="false" ht="14.25" hidden="false" customHeight="false" outlineLevel="0" collapsed="false">
      <c r="K574" s="294"/>
    </row>
    <row r="575" customFormat="false" ht="14.25" hidden="false" customHeight="false" outlineLevel="0" collapsed="false">
      <c r="K575" s="294"/>
    </row>
    <row r="576" customFormat="false" ht="14.25" hidden="false" customHeight="false" outlineLevel="0" collapsed="false">
      <c r="K576" s="294"/>
    </row>
    <row r="577" customFormat="false" ht="14.25" hidden="false" customHeight="false" outlineLevel="0" collapsed="false">
      <c r="K577" s="294"/>
    </row>
    <row r="578" customFormat="false" ht="14.25" hidden="false" customHeight="false" outlineLevel="0" collapsed="false">
      <c r="K578" s="294"/>
    </row>
    <row r="579" customFormat="false" ht="14.25" hidden="false" customHeight="false" outlineLevel="0" collapsed="false">
      <c r="K579" s="294"/>
    </row>
    <row r="580" customFormat="false" ht="14.25" hidden="false" customHeight="false" outlineLevel="0" collapsed="false">
      <c r="K580" s="294"/>
    </row>
    <row r="581" customFormat="false" ht="14.25" hidden="false" customHeight="false" outlineLevel="0" collapsed="false">
      <c r="K581" s="294"/>
    </row>
    <row r="582" customFormat="false" ht="14.25" hidden="false" customHeight="false" outlineLevel="0" collapsed="false">
      <c r="K582" s="294"/>
    </row>
    <row r="583" customFormat="false" ht="14.25" hidden="false" customHeight="false" outlineLevel="0" collapsed="false">
      <c r="K583" s="294"/>
    </row>
    <row r="584" customFormat="false" ht="14.25" hidden="false" customHeight="false" outlineLevel="0" collapsed="false">
      <c r="K584" s="294"/>
    </row>
    <row r="585" customFormat="false" ht="14.25" hidden="false" customHeight="false" outlineLevel="0" collapsed="false">
      <c r="K585" s="294"/>
    </row>
    <row r="586" customFormat="false" ht="14.25" hidden="false" customHeight="false" outlineLevel="0" collapsed="false">
      <c r="K586" s="294"/>
    </row>
    <row r="587" customFormat="false" ht="14.25" hidden="false" customHeight="false" outlineLevel="0" collapsed="false">
      <c r="K587" s="294"/>
    </row>
    <row r="588" customFormat="false" ht="14.25" hidden="false" customHeight="false" outlineLevel="0" collapsed="false">
      <c r="K588" s="294"/>
    </row>
    <row r="589" customFormat="false" ht="14.25" hidden="false" customHeight="false" outlineLevel="0" collapsed="false">
      <c r="K589" s="294"/>
    </row>
    <row r="590" customFormat="false" ht="14.25" hidden="false" customHeight="false" outlineLevel="0" collapsed="false">
      <c r="K590" s="294"/>
    </row>
    <row r="591" customFormat="false" ht="14.25" hidden="false" customHeight="false" outlineLevel="0" collapsed="false">
      <c r="K591" s="294"/>
    </row>
    <row r="592" customFormat="false" ht="14.25" hidden="false" customHeight="false" outlineLevel="0" collapsed="false">
      <c r="K592" s="294"/>
    </row>
    <row r="593" customFormat="false" ht="14.25" hidden="false" customHeight="false" outlineLevel="0" collapsed="false">
      <c r="K593" s="294"/>
    </row>
    <row r="594" customFormat="false" ht="14.25" hidden="false" customHeight="false" outlineLevel="0" collapsed="false">
      <c r="K594" s="294"/>
    </row>
    <row r="595" customFormat="false" ht="14.25" hidden="false" customHeight="false" outlineLevel="0" collapsed="false">
      <c r="K595" s="294"/>
    </row>
    <row r="596" customFormat="false" ht="14.25" hidden="false" customHeight="false" outlineLevel="0" collapsed="false">
      <c r="K596" s="294"/>
    </row>
    <row r="597" customFormat="false" ht="14.25" hidden="false" customHeight="false" outlineLevel="0" collapsed="false">
      <c r="K597" s="294"/>
    </row>
    <row r="598" customFormat="false" ht="14.25" hidden="false" customHeight="false" outlineLevel="0" collapsed="false">
      <c r="K598" s="294"/>
    </row>
    <row r="599" customFormat="false" ht="14.25" hidden="false" customHeight="false" outlineLevel="0" collapsed="false">
      <c r="K599" s="294"/>
    </row>
    <row r="600" customFormat="false" ht="14.25" hidden="false" customHeight="false" outlineLevel="0" collapsed="false">
      <c r="K600" s="294"/>
    </row>
    <row r="601" customFormat="false" ht="14.25" hidden="false" customHeight="false" outlineLevel="0" collapsed="false">
      <c r="K601" s="294"/>
    </row>
    <row r="602" customFormat="false" ht="14.25" hidden="false" customHeight="false" outlineLevel="0" collapsed="false">
      <c r="K602" s="294"/>
    </row>
    <row r="603" customFormat="false" ht="14.25" hidden="false" customHeight="false" outlineLevel="0" collapsed="false">
      <c r="K603" s="294"/>
    </row>
    <row r="604" customFormat="false" ht="14.25" hidden="false" customHeight="false" outlineLevel="0" collapsed="false">
      <c r="K604" s="294"/>
    </row>
    <row r="605" customFormat="false" ht="14.25" hidden="false" customHeight="false" outlineLevel="0" collapsed="false">
      <c r="K605" s="294"/>
    </row>
    <row r="606" customFormat="false" ht="14.25" hidden="false" customHeight="false" outlineLevel="0" collapsed="false">
      <c r="K606" s="294"/>
    </row>
    <row r="607" customFormat="false" ht="14.25" hidden="false" customHeight="false" outlineLevel="0" collapsed="false">
      <c r="K607" s="294"/>
    </row>
    <row r="608" customFormat="false" ht="14.25" hidden="false" customHeight="false" outlineLevel="0" collapsed="false">
      <c r="K608" s="294"/>
    </row>
    <row r="609" customFormat="false" ht="14.25" hidden="false" customHeight="false" outlineLevel="0" collapsed="false">
      <c r="K609" s="294"/>
    </row>
    <row r="610" customFormat="false" ht="14.25" hidden="false" customHeight="false" outlineLevel="0" collapsed="false">
      <c r="K610" s="294"/>
    </row>
    <row r="611" customFormat="false" ht="14.25" hidden="false" customHeight="false" outlineLevel="0" collapsed="false">
      <c r="K611" s="294"/>
    </row>
    <row r="612" customFormat="false" ht="14.25" hidden="false" customHeight="false" outlineLevel="0" collapsed="false">
      <c r="K612" s="294"/>
    </row>
    <row r="613" customFormat="false" ht="14.25" hidden="false" customHeight="false" outlineLevel="0" collapsed="false">
      <c r="K613" s="294"/>
    </row>
    <row r="614" customFormat="false" ht="14.25" hidden="false" customHeight="false" outlineLevel="0" collapsed="false">
      <c r="K614" s="294"/>
    </row>
    <row r="615" customFormat="false" ht="14.25" hidden="false" customHeight="false" outlineLevel="0" collapsed="false">
      <c r="K615" s="294"/>
    </row>
    <row r="616" customFormat="false" ht="14.25" hidden="false" customHeight="false" outlineLevel="0" collapsed="false">
      <c r="K616" s="294"/>
    </row>
    <row r="617" customFormat="false" ht="14.25" hidden="false" customHeight="false" outlineLevel="0" collapsed="false">
      <c r="K617" s="294"/>
    </row>
    <row r="618" customFormat="false" ht="14.25" hidden="false" customHeight="false" outlineLevel="0" collapsed="false">
      <c r="K618" s="294"/>
    </row>
    <row r="619" customFormat="false" ht="14.25" hidden="false" customHeight="false" outlineLevel="0" collapsed="false">
      <c r="K619" s="294"/>
    </row>
    <row r="620" customFormat="false" ht="14.25" hidden="false" customHeight="false" outlineLevel="0" collapsed="false">
      <c r="K620" s="294"/>
    </row>
    <row r="621" customFormat="false" ht="14.25" hidden="false" customHeight="false" outlineLevel="0" collapsed="false">
      <c r="K621" s="294"/>
    </row>
    <row r="622" customFormat="false" ht="14.25" hidden="false" customHeight="false" outlineLevel="0" collapsed="false">
      <c r="K622" s="294"/>
    </row>
    <row r="623" customFormat="false" ht="14.25" hidden="false" customHeight="false" outlineLevel="0" collapsed="false">
      <c r="K623" s="294"/>
    </row>
    <row r="624" customFormat="false" ht="14.25" hidden="false" customHeight="false" outlineLevel="0" collapsed="false">
      <c r="K624" s="294"/>
    </row>
    <row r="625" customFormat="false" ht="14.25" hidden="false" customHeight="false" outlineLevel="0" collapsed="false">
      <c r="K625" s="294"/>
    </row>
    <row r="626" customFormat="false" ht="14.25" hidden="false" customHeight="false" outlineLevel="0" collapsed="false">
      <c r="K626" s="294"/>
    </row>
    <row r="627" customFormat="false" ht="14.25" hidden="false" customHeight="false" outlineLevel="0" collapsed="false">
      <c r="K627" s="294"/>
    </row>
    <row r="628" customFormat="false" ht="14.25" hidden="false" customHeight="false" outlineLevel="0" collapsed="false">
      <c r="K628" s="294"/>
    </row>
    <row r="629" customFormat="false" ht="14.25" hidden="false" customHeight="false" outlineLevel="0" collapsed="false">
      <c r="K629" s="294"/>
    </row>
    <row r="630" customFormat="false" ht="14.25" hidden="false" customHeight="false" outlineLevel="0" collapsed="false">
      <c r="K630" s="294"/>
    </row>
    <row r="631" customFormat="false" ht="14.25" hidden="false" customHeight="false" outlineLevel="0" collapsed="false">
      <c r="K631" s="294"/>
    </row>
    <row r="632" customFormat="false" ht="14.25" hidden="false" customHeight="false" outlineLevel="0" collapsed="false">
      <c r="K632" s="294"/>
    </row>
    <row r="633" customFormat="false" ht="14.25" hidden="false" customHeight="false" outlineLevel="0" collapsed="false">
      <c r="K633" s="294"/>
    </row>
    <row r="634" customFormat="false" ht="14.25" hidden="false" customHeight="false" outlineLevel="0" collapsed="false">
      <c r="K634" s="294"/>
    </row>
    <row r="635" customFormat="false" ht="14.25" hidden="false" customHeight="false" outlineLevel="0" collapsed="false">
      <c r="K635" s="294"/>
    </row>
    <row r="636" customFormat="false" ht="14.25" hidden="false" customHeight="false" outlineLevel="0" collapsed="false">
      <c r="K636" s="294"/>
    </row>
    <row r="637" customFormat="false" ht="14.25" hidden="false" customHeight="false" outlineLevel="0" collapsed="false">
      <c r="K637" s="294"/>
    </row>
    <row r="638" customFormat="false" ht="14.25" hidden="false" customHeight="false" outlineLevel="0" collapsed="false">
      <c r="K638" s="294"/>
    </row>
    <row r="639" customFormat="false" ht="14.25" hidden="false" customHeight="false" outlineLevel="0" collapsed="false">
      <c r="K639" s="294"/>
    </row>
    <row r="640" customFormat="false" ht="14.25" hidden="false" customHeight="false" outlineLevel="0" collapsed="false">
      <c r="K640" s="294"/>
    </row>
    <row r="641" customFormat="false" ht="14.25" hidden="false" customHeight="false" outlineLevel="0" collapsed="false">
      <c r="K641" s="294"/>
    </row>
    <row r="642" customFormat="false" ht="14.25" hidden="false" customHeight="false" outlineLevel="0" collapsed="false">
      <c r="K642" s="294"/>
    </row>
    <row r="643" customFormat="false" ht="14.25" hidden="false" customHeight="false" outlineLevel="0" collapsed="false">
      <c r="K643" s="294"/>
    </row>
    <row r="644" customFormat="false" ht="14.25" hidden="false" customHeight="false" outlineLevel="0" collapsed="false">
      <c r="K644" s="294"/>
    </row>
    <row r="645" customFormat="false" ht="14.25" hidden="false" customHeight="false" outlineLevel="0" collapsed="false">
      <c r="K645" s="294"/>
    </row>
    <row r="646" customFormat="false" ht="14.25" hidden="false" customHeight="false" outlineLevel="0" collapsed="false">
      <c r="K646" s="294"/>
    </row>
    <row r="647" customFormat="false" ht="14.25" hidden="false" customHeight="false" outlineLevel="0" collapsed="false">
      <c r="K647" s="294"/>
    </row>
    <row r="648" customFormat="false" ht="14.25" hidden="false" customHeight="false" outlineLevel="0" collapsed="false">
      <c r="K648" s="294"/>
    </row>
    <row r="649" customFormat="false" ht="14.25" hidden="false" customHeight="false" outlineLevel="0" collapsed="false">
      <c r="K649" s="294"/>
    </row>
    <row r="650" customFormat="false" ht="14.25" hidden="false" customHeight="false" outlineLevel="0" collapsed="false">
      <c r="K650" s="294"/>
    </row>
    <row r="651" customFormat="false" ht="14.25" hidden="false" customHeight="false" outlineLevel="0" collapsed="false">
      <c r="K651" s="294"/>
    </row>
    <row r="652" customFormat="false" ht="14.25" hidden="false" customHeight="false" outlineLevel="0" collapsed="false">
      <c r="K652" s="294"/>
    </row>
    <row r="653" customFormat="false" ht="14.25" hidden="false" customHeight="false" outlineLevel="0" collapsed="false">
      <c r="K653" s="294"/>
    </row>
    <row r="654" customFormat="false" ht="14.25" hidden="false" customHeight="false" outlineLevel="0" collapsed="false">
      <c r="K654" s="294"/>
    </row>
    <row r="655" customFormat="false" ht="14.25" hidden="false" customHeight="false" outlineLevel="0" collapsed="false">
      <c r="K655" s="294"/>
    </row>
    <row r="656" customFormat="false" ht="14.25" hidden="false" customHeight="false" outlineLevel="0" collapsed="false">
      <c r="K656" s="294"/>
    </row>
    <row r="657" customFormat="false" ht="14.25" hidden="false" customHeight="false" outlineLevel="0" collapsed="false">
      <c r="K657" s="294"/>
    </row>
    <row r="658" customFormat="false" ht="14.25" hidden="false" customHeight="false" outlineLevel="0" collapsed="false">
      <c r="K658" s="294"/>
    </row>
    <row r="659" customFormat="false" ht="14.25" hidden="false" customHeight="false" outlineLevel="0" collapsed="false">
      <c r="K659" s="294"/>
    </row>
    <row r="660" customFormat="false" ht="14.25" hidden="false" customHeight="false" outlineLevel="0" collapsed="false">
      <c r="K660" s="294"/>
    </row>
    <row r="661" customFormat="false" ht="14.25" hidden="false" customHeight="false" outlineLevel="0" collapsed="false">
      <c r="K661" s="294"/>
    </row>
    <row r="662" customFormat="false" ht="14.25" hidden="false" customHeight="false" outlineLevel="0" collapsed="false">
      <c r="K662" s="294"/>
    </row>
    <row r="663" customFormat="false" ht="14.25" hidden="false" customHeight="false" outlineLevel="0" collapsed="false">
      <c r="K663" s="294"/>
    </row>
    <row r="664" customFormat="false" ht="14.25" hidden="false" customHeight="false" outlineLevel="0" collapsed="false">
      <c r="K664" s="294"/>
    </row>
    <row r="665" customFormat="false" ht="14.25" hidden="false" customHeight="false" outlineLevel="0" collapsed="false">
      <c r="K665" s="294"/>
    </row>
    <row r="666" customFormat="false" ht="14.25" hidden="false" customHeight="false" outlineLevel="0" collapsed="false">
      <c r="K666" s="294"/>
    </row>
    <row r="667" customFormat="false" ht="14.25" hidden="false" customHeight="false" outlineLevel="0" collapsed="false">
      <c r="K667" s="294"/>
    </row>
    <row r="668" customFormat="false" ht="14.25" hidden="false" customHeight="false" outlineLevel="0" collapsed="false">
      <c r="K668" s="294"/>
    </row>
    <row r="669" customFormat="false" ht="14.25" hidden="false" customHeight="false" outlineLevel="0" collapsed="false">
      <c r="K669" s="294"/>
    </row>
    <row r="670" customFormat="false" ht="14.25" hidden="false" customHeight="false" outlineLevel="0" collapsed="false">
      <c r="K670" s="294"/>
    </row>
    <row r="671" customFormat="false" ht="14.25" hidden="false" customHeight="false" outlineLevel="0" collapsed="false">
      <c r="K671" s="294"/>
    </row>
    <row r="672" customFormat="false" ht="14.25" hidden="false" customHeight="false" outlineLevel="0" collapsed="false">
      <c r="K672" s="294"/>
    </row>
    <row r="673" customFormat="false" ht="14.25" hidden="false" customHeight="false" outlineLevel="0" collapsed="false">
      <c r="K673" s="294"/>
    </row>
    <row r="674" customFormat="false" ht="14.25" hidden="false" customHeight="false" outlineLevel="0" collapsed="false">
      <c r="K674" s="294"/>
    </row>
    <row r="675" customFormat="false" ht="14.25" hidden="false" customHeight="false" outlineLevel="0" collapsed="false">
      <c r="K675" s="294"/>
    </row>
    <row r="676" customFormat="false" ht="14.25" hidden="false" customHeight="false" outlineLevel="0" collapsed="false">
      <c r="K676" s="294"/>
    </row>
    <row r="677" customFormat="false" ht="14.25" hidden="false" customHeight="false" outlineLevel="0" collapsed="false">
      <c r="K677" s="294"/>
    </row>
    <row r="678" customFormat="false" ht="14.25" hidden="false" customHeight="false" outlineLevel="0" collapsed="false">
      <c r="K678" s="294"/>
    </row>
    <row r="679" customFormat="false" ht="14.25" hidden="false" customHeight="false" outlineLevel="0" collapsed="false">
      <c r="K679" s="294"/>
    </row>
    <row r="680" customFormat="false" ht="14.25" hidden="false" customHeight="false" outlineLevel="0" collapsed="false">
      <c r="K680" s="294"/>
    </row>
    <row r="681" customFormat="false" ht="14.25" hidden="false" customHeight="false" outlineLevel="0" collapsed="false">
      <c r="K681" s="294"/>
    </row>
    <row r="682" customFormat="false" ht="14.25" hidden="false" customHeight="false" outlineLevel="0" collapsed="false">
      <c r="K682" s="294"/>
    </row>
    <row r="683" customFormat="false" ht="14.25" hidden="false" customHeight="false" outlineLevel="0" collapsed="false">
      <c r="K683" s="294"/>
    </row>
    <row r="684" customFormat="false" ht="14.25" hidden="false" customHeight="false" outlineLevel="0" collapsed="false">
      <c r="K684" s="294"/>
    </row>
    <row r="685" customFormat="false" ht="14.25" hidden="false" customHeight="false" outlineLevel="0" collapsed="false">
      <c r="K685" s="294"/>
    </row>
    <row r="686" customFormat="false" ht="14.25" hidden="false" customHeight="false" outlineLevel="0" collapsed="false">
      <c r="K686" s="294"/>
    </row>
    <row r="687" customFormat="false" ht="14.25" hidden="false" customHeight="false" outlineLevel="0" collapsed="false">
      <c r="K687" s="294"/>
    </row>
    <row r="688" customFormat="false" ht="14.25" hidden="false" customHeight="false" outlineLevel="0" collapsed="false">
      <c r="K688" s="294"/>
    </row>
    <row r="689" customFormat="false" ht="14.25" hidden="false" customHeight="false" outlineLevel="0" collapsed="false">
      <c r="K689" s="294"/>
    </row>
    <row r="690" customFormat="false" ht="14.25" hidden="false" customHeight="false" outlineLevel="0" collapsed="false">
      <c r="K690" s="294"/>
    </row>
    <row r="691" customFormat="false" ht="14.25" hidden="false" customHeight="false" outlineLevel="0" collapsed="false">
      <c r="K691" s="294"/>
    </row>
    <row r="692" customFormat="false" ht="14.25" hidden="false" customHeight="false" outlineLevel="0" collapsed="false">
      <c r="K692" s="294"/>
    </row>
    <row r="693" customFormat="false" ht="14.25" hidden="false" customHeight="false" outlineLevel="0" collapsed="false">
      <c r="K693" s="294"/>
    </row>
    <row r="694" customFormat="false" ht="14.25" hidden="false" customHeight="false" outlineLevel="0" collapsed="false">
      <c r="K694" s="294"/>
    </row>
    <row r="695" customFormat="false" ht="14.25" hidden="false" customHeight="false" outlineLevel="0" collapsed="false">
      <c r="K695" s="294"/>
    </row>
    <row r="696" customFormat="false" ht="14.25" hidden="false" customHeight="false" outlineLevel="0" collapsed="false">
      <c r="K696" s="294"/>
    </row>
    <row r="697" customFormat="false" ht="14.25" hidden="false" customHeight="false" outlineLevel="0" collapsed="false">
      <c r="K697" s="294"/>
    </row>
    <row r="698" customFormat="false" ht="14.25" hidden="false" customHeight="false" outlineLevel="0" collapsed="false">
      <c r="K698" s="294"/>
    </row>
    <row r="699" customFormat="false" ht="14.25" hidden="false" customHeight="false" outlineLevel="0" collapsed="false">
      <c r="K699" s="294"/>
    </row>
    <row r="700" customFormat="false" ht="14.25" hidden="false" customHeight="false" outlineLevel="0" collapsed="false">
      <c r="K700" s="294"/>
    </row>
    <row r="701" customFormat="false" ht="14.25" hidden="false" customHeight="false" outlineLevel="0" collapsed="false">
      <c r="K701" s="294"/>
    </row>
    <row r="702" customFormat="false" ht="14.25" hidden="false" customHeight="false" outlineLevel="0" collapsed="false">
      <c r="K702" s="294"/>
    </row>
    <row r="703" customFormat="false" ht="14.25" hidden="false" customHeight="false" outlineLevel="0" collapsed="false">
      <c r="K703" s="294"/>
    </row>
    <row r="704" customFormat="false" ht="14.25" hidden="false" customHeight="false" outlineLevel="0" collapsed="false">
      <c r="K704" s="294"/>
    </row>
    <row r="705" customFormat="false" ht="14.25" hidden="false" customHeight="false" outlineLevel="0" collapsed="false">
      <c r="K705" s="294"/>
    </row>
    <row r="706" customFormat="false" ht="14.25" hidden="false" customHeight="false" outlineLevel="0" collapsed="false">
      <c r="K706" s="294"/>
    </row>
    <row r="707" customFormat="false" ht="14.25" hidden="false" customHeight="false" outlineLevel="0" collapsed="false">
      <c r="K707" s="294"/>
    </row>
    <row r="708" customFormat="false" ht="14.25" hidden="false" customHeight="false" outlineLevel="0" collapsed="false">
      <c r="K708" s="294"/>
    </row>
    <row r="709" customFormat="false" ht="14.25" hidden="false" customHeight="false" outlineLevel="0" collapsed="false">
      <c r="K709" s="294"/>
    </row>
    <row r="710" customFormat="false" ht="14.25" hidden="false" customHeight="false" outlineLevel="0" collapsed="false">
      <c r="K710" s="294"/>
    </row>
    <row r="711" customFormat="false" ht="14.25" hidden="false" customHeight="false" outlineLevel="0" collapsed="false">
      <c r="K711" s="294"/>
    </row>
    <row r="712" customFormat="false" ht="14.25" hidden="false" customHeight="false" outlineLevel="0" collapsed="false">
      <c r="K712" s="294"/>
    </row>
    <row r="713" customFormat="false" ht="14.25" hidden="false" customHeight="false" outlineLevel="0" collapsed="false">
      <c r="K713" s="294"/>
    </row>
    <row r="714" customFormat="false" ht="14.25" hidden="false" customHeight="false" outlineLevel="0" collapsed="false">
      <c r="K714" s="294"/>
    </row>
    <row r="715" customFormat="false" ht="14.25" hidden="false" customHeight="false" outlineLevel="0" collapsed="false">
      <c r="K715" s="294"/>
    </row>
    <row r="716" customFormat="false" ht="14.25" hidden="false" customHeight="false" outlineLevel="0" collapsed="false">
      <c r="K716" s="294"/>
    </row>
    <row r="717" customFormat="false" ht="14.25" hidden="false" customHeight="false" outlineLevel="0" collapsed="false">
      <c r="K717" s="294"/>
    </row>
    <row r="718" customFormat="false" ht="14.25" hidden="false" customHeight="false" outlineLevel="0" collapsed="false">
      <c r="K718" s="294"/>
    </row>
    <row r="719" customFormat="false" ht="14.25" hidden="false" customHeight="false" outlineLevel="0" collapsed="false">
      <c r="K719" s="294"/>
    </row>
    <row r="720" customFormat="false" ht="14.25" hidden="false" customHeight="false" outlineLevel="0" collapsed="false">
      <c r="K720" s="294"/>
    </row>
    <row r="721" customFormat="false" ht="14.25" hidden="false" customHeight="false" outlineLevel="0" collapsed="false">
      <c r="K721" s="294"/>
    </row>
    <row r="722" customFormat="false" ht="14.25" hidden="false" customHeight="false" outlineLevel="0" collapsed="false">
      <c r="K722" s="294"/>
    </row>
    <row r="723" customFormat="false" ht="14.25" hidden="false" customHeight="false" outlineLevel="0" collapsed="false">
      <c r="K723" s="294"/>
    </row>
    <row r="724" customFormat="false" ht="14.25" hidden="false" customHeight="false" outlineLevel="0" collapsed="false">
      <c r="K724" s="294"/>
    </row>
    <row r="725" customFormat="false" ht="14.25" hidden="false" customHeight="false" outlineLevel="0" collapsed="false">
      <c r="K725" s="294"/>
    </row>
    <row r="726" customFormat="false" ht="14.25" hidden="false" customHeight="false" outlineLevel="0" collapsed="false">
      <c r="K726" s="294"/>
    </row>
    <row r="727" customFormat="false" ht="14.25" hidden="false" customHeight="false" outlineLevel="0" collapsed="false">
      <c r="K727" s="294"/>
    </row>
    <row r="728" customFormat="false" ht="14.25" hidden="false" customHeight="false" outlineLevel="0" collapsed="false">
      <c r="K728" s="294"/>
    </row>
    <row r="729" customFormat="false" ht="14.25" hidden="false" customHeight="false" outlineLevel="0" collapsed="false">
      <c r="K729" s="294"/>
    </row>
    <row r="730" customFormat="false" ht="14.25" hidden="false" customHeight="false" outlineLevel="0" collapsed="false">
      <c r="K730" s="294"/>
    </row>
    <row r="731" customFormat="false" ht="14.25" hidden="false" customHeight="false" outlineLevel="0" collapsed="false">
      <c r="K731" s="294"/>
    </row>
    <row r="732" customFormat="false" ht="14.25" hidden="false" customHeight="false" outlineLevel="0" collapsed="false">
      <c r="K732" s="294"/>
    </row>
    <row r="733" customFormat="false" ht="14.25" hidden="false" customHeight="false" outlineLevel="0" collapsed="false">
      <c r="K733" s="294"/>
    </row>
    <row r="734" customFormat="false" ht="14.25" hidden="false" customHeight="false" outlineLevel="0" collapsed="false">
      <c r="K734" s="294"/>
    </row>
    <row r="735" customFormat="false" ht="14.25" hidden="false" customHeight="false" outlineLevel="0" collapsed="false">
      <c r="K735" s="294"/>
    </row>
    <row r="736" customFormat="false" ht="14.25" hidden="false" customHeight="false" outlineLevel="0" collapsed="false">
      <c r="K736" s="294"/>
    </row>
    <row r="737" customFormat="false" ht="14.25" hidden="false" customHeight="false" outlineLevel="0" collapsed="false">
      <c r="K737" s="294"/>
    </row>
    <row r="738" customFormat="false" ht="14.25" hidden="false" customHeight="false" outlineLevel="0" collapsed="false">
      <c r="K738" s="294"/>
    </row>
    <row r="739" customFormat="false" ht="14.25" hidden="false" customHeight="false" outlineLevel="0" collapsed="false">
      <c r="K739" s="294"/>
    </row>
    <row r="740" customFormat="false" ht="14.25" hidden="false" customHeight="false" outlineLevel="0" collapsed="false">
      <c r="K740" s="294"/>
    </row>
    <row r="741" customFormat="false" ht="14.25" hidden="false" customHeight="false" outlineLevel="0" collapsed="false">
      <c r="K741" s="294"/>
    </row>
    <row r="742" customFormat="false" ht="14.25" hidden="false" customHeight="false" outlineLevel="0" collapsed="false">
      <c r="K742" s="294"/>
    </row>
    <row r="743" customFormat="false" ht="14.25" hidden="false" customHeight="false" outlineLevel="0" collapsed="false">
      <c r="K743" s="294"/>
    </row>
    <row r="744" customFormat="false" ht="14.25" hidden="false" customHeight="false" outlineLevel="0" collapsed="false">
      <c r="K744" s="294"/>
    </row>
    <row r="745" customFormat="false" ht="14.25" hidden="false" customHeight="false" outlineLevel="0" collapsed="false">
      <c r="K745" s="294"/>
    </row>
    <row r="746" customFormat="false" ht="14.25" hidden="false" customHeight="false" outlineLevel="0" collapsed="false">
      <c r="K746" s="294"/>
    </row>
    <row r="747" customFormat="false" ht="14.25" hidden="false" customHeight="false" outlineLevel="0" collapsed="false">
      <c r="K747" s="294"/>
    </row>
    <row r="748" customFormat="false" ht="14.25" hidden="false" customHeight="false" outlineLevel="0" collapsed="false">
      <c r="K748" s="294"/>
    </row>
    <row r="749" customFormat="false" ht="14.25" hidden="false" customHeight="false" outlineLevel="0" collapsed="false">
      <c r="K749" s="294"/>
    </row>
    <row r="750" customFormat="false" ht="14.25" hidden="false" customHeight="false" outlineLevel="0" collapsed="false">
      <c r="K750" s="294"/>
    </row>
    <row r="751" customFormat="false" ht="14.25" hidden="false" customHeight="false" outlineLevel="0" collapsed="false">
      <c r="K751" s="294"/>
    </row>
    <row r="752" customFormat="false" ht="14.25" hidden="false" customHeight="false" outlineLevel="0" collapsed="false">
      <c r="K752" s="294"/>
    </row>
    <row r="753" customFormat="false" ht="14.25" hidden="false" customHeight="false" outlineLevel="0" collapsed="false">
      <c r="K753" s="294"/>
    </row>
    <row r="754" customFormat="false" ht="14.25" hidden="false" customHeight="false" outlineLevel="0" collapsed="false">
      <c r="K754" s="294"/>
    </row>
    <row r="755" customFormat="false" ht="14.25" hidden="false" customHeight="false" outlineLevel="0" collapsed="false">
      <c r="K755" s="294"/>
    </row>
    <row r="756" customFormat="false" ht="14.25" hidden="false" customHeight="false" outlineLevel="0" collapsed="false">
      <c r="K756" s="294"/>
    </row>
    <row r="757" customFormat="false" ht="14.25" hidden="false" customHeight="false" outlineLevel="0" collapsed="false">
      <c r="K757" s="294"/>
    </row>
    <row r="758" customFormat="false" ht="14.25" hidden="false" customHeight="false" outlineLevel="0" collapsed="false">
      <c r="K758" s="294"/>
    </row>
    <row r="759" customFormat="false" ht="14.25" hidden="false" customHeight="false" outlineLevel="0" collapsed="false">
      <c r="K759" s="294"/>
    </row>
    <row r="760" customFormat="false" ht="14.25" hidden="false" customHeight="false" outlineLevel="0" collapsed="false">
      <c r="K760" s="294"/>
    </row>
    <row r="761" customFormat="false" ht="14.25" hidden="false" customHeight="false" outlineLevel="0" collapsed="false">
      <c r="K761" s="294"/>
    </row>
    <row r="762" customFormat="false" ht="14.25" hidden="false" customHeight="false" outlineLevel="0" collapsed="false">
      <c r="K762" s="294"/>
    </row>
    <row r="763" customFormat="false" ht="14.25" hidden="false" customHeight="false" outlineLevel="0" collapsed="false">
      <c r="K763" s="294"/>
    </row>
    <row r="764" customFormat="false" ht="14.25" hidden="false" customHeight="false" outlineLevel="0" collapsed="false">
      <c r="K764" s="294"/>
    </row>
    <row r="765" customFormat="false" ht="14.25" hidden="false" customHeight="false" outlineLevel="0" collapsed="false">
      <c r="K765" s="294"/>
    </row>
    <row r="766" customFormat="false" ht="14.25" hidden="false" customHeight="false" outlineLevel="0" collapsed="false">
      <c r="K766" s="294"/>
    </row>
    <row r="767" customFormat="false" ht="14.25" hidden="false" customHeight="false" outlineLevel="0" collapsed="false">
      <c r="K767" s="294"/>
    </row>
    <row r="768" customFormat="false" ht="14.25" hidden="false" customHeight="false" outlineLevel="0" collapsed="false">
      <c r="K768" s="294"/>
    </row>
    <row r="769" customFormat="false" ht="14.25" hidden="false" customHeight="false" outlineLevel="0" collapsed="false">
      <c r="K769" s="294"/>
    </row>
    <row r="770" customFormat="false" ht="14.25" hidden="false" customHeight="false" outlineLevel="0" collapsed="false">
      <c r="K770" s="294"/>
    </row>
    <row r="771" customFormat="false" ht="14.25" hidden="false" customHeight="false" outlineLevel="0" collapsed="false">
      <c r="K771" s="294"/>
    </row>
    <row r="772" customFormat="false" ht="14.25" hidden="false" customHeight="false" outlineLevel="0" collapsed="false">
      <c r="K772" s="294"/>
    </row>
    <row r="773" customFormat="false" ht="14.25" hidden="false" customHeight="false" outlineLevel="0" collapsed="false">
      <c r="K773" s="294"/>
    </row>
    <row r="774" customFormat="false" ht="14.25" hidden="false" customHeight="false" outlineLevel="0" collapsed="false">
      <c r="K774" s="294"/>
    </row>
    <row r="775" customFormat="false" ht="14.25" hidden="false" customHeight="false" outlineLevel="0" collapsed="false">
      <c r="K775" s="294"/>
    </row>
    <row r="776" customFormat="false" ht="14.25" hidden="false" customHeight="false" outlineLevel="0" collapsed="false">
      <c r="K776" s="294"/>
    </row>
    <row r="777" customFormat="false" ht="14.25" hidden="false" customHeight="false" outlineLevel="0" collapsed="false">
      <c r="K777" s="294"/>
    </row>
    <row r="778" customFormat="false" ht="14.25" hidden="false" customHeight="false" outlineLevel="0" collapsed="false">
      <c r="K778" s="294"/>
    </row>
    <row r="779" customFormat="false" ht="14.25" hidden="false" customHeight="false" outlineLevel="0" collapsed="false">
      <c r="K779" s="294"/>
    </row>
    <row r="780" customFormat="false" ht="14.25" hidden="false" customHeight="false" outlineLevel="0" collapsed="false">
      <c r="K780" s="294"/>
    </row>
    <row r="781" customFormat="false" ht="14.25" hidden="false" customHeight="false" outlineLevel="0" collapsed="false">
      <c r="K781" s="294"/>
    </row>
    <row r="782" customFormat="false" ht="14.25" hidden="false" customHeight="false" outlineLevel="0" collapsed="false">
      <c r="K782" s="294"/>
    </row>
    <row r="783" customFormat="false" ht="14.25" hidden="false" customHeight="false" outlineLevel="0" collapsed="false">
      <c r="K783" s="294"/>
    </row>
    <row r="784" customFormat="false" ht="14.25" hidden="false" customHeight="false" outlineLevel="0" collapsed="false">
      <c r="K784" s="294"/>
    </row>
    <row r="785" customFormat="false" ht="14.25" hidden="false" customHeight="false" outlineLevel="0" collapsed="false">
      <c r="K785" s="294"/>
    </row>
    <row r="786" customFormat="false" ht="14.25" hidden="false" customHeight="false" outlineLevel="0" collapsed="false">
      <c r="K786" s="294"/>
    </row>
    <row r="787" customFormat="false" ht="14.25" hidden="false" customHeight="false" outlineLevel="0" collapsed="false">
      <c r="K787" s="294"/>
    </row>
    <row r="788" customFormat="false" ht="14.25" hidden="false" customHeight="false" outlineLevel="0" collapsed="false">
      <c r="K788" s="294"/>
    </row>
    <row r="789" customFormat="false" ht="14.25" hidden="false" customHeight="false" outlineLevel="0" collapsed="false">
      <c r="K789" s="294"/>
    </row>
    <row r="790" customFormat="false" ht="14.25" hidden="false" customHeight="false" outlineLevel="0" collapsed="false">
      <c r="K790" s="294"/>
    </row>
    <row r="791" customFormat="false" ht="14.25" hidden="false" customHeight="false" outlineLevel="0" collapsed="false">
      <c r="K791" s="294"/>
    </row>
    <row r="792" customFormat="false" ht="14.25" hidden="false" customHeight="false" outlineLevel="0" collapsed="false">
      <c r="K792" s="294"/>
    </row>
    <row r="793" customFormat="false" ht="14.25" hidden="false" customHeight="false" outlineLevel="0" collapsed="false">
      <c r="K793" s="294"/>
    </row>
    <row r="794" customFormat="false" ht="14.25" hidden="false" customHeight="false" outlineLevel="0" collapsed="false">
      <c r="K794" s="294"/>
    </row>
    <row r="795" customFormat="false" ht="14.25" hidden="false" customHeight="false" outlineLevel="0" collapsed="false">
      <c r="K795" s="294"/>
    </row>
    <row r="796" customFormat="false" ht="14.25" hidden="false" customHeight="false" outlineLevel="0" collapsed="false">
      <c r="K796" s="294"/>
    </row>
    <row r="797" customFormat="false" ht="14.25" hidden="false" customHeight="false" outlineLevel="0" collapsed="false">
      <c r="K797" s="294"/>
    </row>
    <row r="798" customFormat="false" ht="14.25" hidden="false" customHeight="false" outlineLevel="0" collapsed="false">
      <c r="K798" s="294"/>
    </row>
    <row r="799" customFormat="false" ht="14.25" hidden="false" customHeight="false" outlineLevel="0" collapsed="false">
      <c r="K799" s="294"/>
    </row>
    <row r="800" customFormat="false" ht="14.25" hidden="false" customHeight="false" outlineLevel="0" collapsed="false">
      <c r="K800" s="294"/>
    </row>
    <row r="801" customFormat="false" ht="14.25" hidden="false" customHeight="false" outlineLevel="0" collapsed="false">
      <c r="K801" s="294"/>
    </row>
    <row r="802" customFormat="false" ht="14.25" hidden="false" customHeight="false" outlineLevel="0" collapsed="false">
      <c r="K802" s="294"/>
    </row>
    <row r="803" customFormat="false" ht="14.25" hidden="false" customHeight="false" outlineLevel="0" collapsed="false">
      <c r="K803" s="294"/>
    </row>
    <row r="804" customFormat="false" ht="14.25" hidden="false" customHeight="false" outlineLevel="0" collapsed="false">
      <c r="K804" s="294"/>
    </row>
    <row r="805" customFormat="false" ht="14.25" hidden="false" customHeight="false" outlineLevel="0" collapsed="false">
      <c r="K805" s="294"/>
    </row>
    <row r="806" customFormat="false" ht="14.25" hidden="false" customHeight="false" outlineLevel="0" collapsed="false">
      <c r="K806" s="294"/>
    </row>
    <row r="807" customFormat="false" ht="14.25" hidden="false" customHeight="false" outlineLevel="0" collapsed="false">
      <c r="K807" s="294"/>
    </row>
    <row r="808" customFormat="false" ht="14.25" hidden="false" customHeight="false" outlineLevel="0" collapsed="false">
      <c r="K808" s="294"/>
    </row>
    <row r="809" customFormat="false" ht="14.25" hidden="false" customHeight="false" outlineLevel="0" collapsed="false">
      <c r="K809" s="294"/>
    </row>
    <row r="810" customFormat="false" ht="14.25" hidden="false" customHeight="false" outlineLevel="0" collapsed="false">
      <c r="K810" s="294"/>
    </row>
    <row r="811" customFormat="false" ht="14.25" hidden="false" customHeight="false" outlineLevel="0" collapsed="false">
      <c r="K811" s="294"/>
    </row>
    <row r="812" customFormat="false" ht="14.25" hidden="false" customHeight="false" outlineLevel="0" collapsed="false">
      <c r="K812" s="294"/>
    </row>
    <row r="813" customFormat="false" ht="14.25" hidden="false" customHeight="false" outlineLevel="0" collapsed="false">
      <c r="K813" s="294"/>
    </row>
    <row r="814" customFormat="false" ht="14.25" hidden="false" customHeight="false" outlineLevel="0" collapsed="false">
      <c r="K814" s="294"/>
    </row>
    <row r="815" customFormat="false" ht="14.25" hidden="false" customHeight="false" outlineLevel="0" collapsed="false">
      <c r="K815" s="294"/>
    </row>
    <row r="816" customFormat="false" ht="14.25" hidden="false" customHeight="false" outlineLevel="0" collapsed="false">
      <c r="K816" s="294"/>
    </row>
    <row r="817" customFormat="false" ht="14.25" hidden="false" customHeight="false" outlineLevel="0" collapsed="false">
      <c r="K817" s="294"/>
    </row>
    <row r="818" customFormat="false" ht="14.25" hidden="false" customHeight="false" outlineLevel="0" collapsed="false">
      <c r="K818" s="294"/>
    </row>
    <row r="819" customFormat="false" ht="14.25" hidden="false" customHeight="false" outlineLevel="0" collapsed="false">
      <c r="K819" s="294"/>
    </row>
    <row r="820" customFormat="false" ht="14.25" hidden="false" customHeight="false" outlineLevel="0" collapsed="false">
      <c r="K820" s="294"/>
    </row>
    <row r="821" customFormat="false" ht="14.25" hidden="false" customHeight="false" outlineLevel="0" collapsed="false">
      <c r="K821" s="294"/>
    </row>
    <row r="822" customFormat="false" ht="14.25" hidden="false" customHeight="false" outlineLevel="0" collapsed="false">
      <c r="K822" s="294"/>
    </row>
    <row r="823" customFormat="false" ht="14.25" hidden="false" customHeight="false" outlineLevel="0" collapsed="false">
      <c r="K823" s="294"/>
    </row>
    <row r="824" customFormat="false" ht="14.25" hidden="false" customHeight="false" outlineLevel="0" collapsed="false">
      <c r="K824" s="294"/>
    </row>
    <row r="825" customFormat="false" ht="14.25" hidden="false" customHeight="false" outlineLevel="0" collapsed="false">
      <c r="K825" s="294"/>
    </row>
    <row r="826" customFormat="false" ht="14.25" hidden="false" customHeight="false" outlineLevel="0" collapsed="false">
      <c r="K826" s="294"/>
    </row>
    <row r="827" customFormat="false" ht="14.25" hidden="false" customHeight="false" outlineLevel="0" collapsed="false">
      <c r="K827" s="294"/>
    </row>
    <row r="828" customFormat="false" ht="14.25" hidden="false" customHeight="false" outlineLevel="0" collapsed="false">
      <c r="K828" s="294"/>
    </row>
    <row r="829" customFormat="false" ht="14.25" hidden="false" customHeight="false" outlineLevel="0" collapsed="false">
      <c r="K829" s="294"/>
    </row>
    <row r="830" customFormat="false" ht="14.25" hidden="false" customHeight="false" outlineLevel="0" collapsed="false">
      <c r="K830" s="294"/>
    </row>
    <row r="831" customFormat="false" ht="14.25" hidden="false" customHeight="false" outlineLevel="0" collapsed="false">
      <c r="K831" s="294"/>
    </row>
    <row r="832" customFormat="false" ht="14.25" hidden="false" customHeight="false" outlineLevel="0" collapsed="false">
      <c r="K832" s="294"/>
    </row>
    <row r="833" customFormat="false" ht="14.25" hidden="false" customHeight="false" outlineLevel="0" collapsed="false">
      <c r="K833" s="294"/>
    </row>
    <row r="834" customFormat="false" ht="14.25" hidden="false" customHeight="false" outlineLevel="0" collapsed="false">
      <c r="K834" s="294"/>
    </row>
    <row r="835" customFormat="false" ht="14.25" hidden="false" customHeight="false" outlineLevel="0" collapsed="false">
      <c r="K835" s="294"/>
    </row>
    <row r="836" customFormat="false" ht="14.25" hidden="false" customHeight="false" outlineLevel="0" collapsed="false">
      <c r="K836" s="294"/>
    </row>
    <row r="837" customFormat="false" ht="14.25" hidden="false" customHeight="false" outlineLevel="0" collapsed="false">
      <c r="K837" s="294"/>
    </row>
    <row r="838" customFormat="false" ht="14.25" hidden="false" customHeight="false" outlineLevel="0" collapsed="false">
      <c r="K838" s="294"/>
    </row>
    <row r="839" customFormat="false" ht="14.25" hidden="false" customHeight="false" outlineLevel="0" collapsed="false">
      <c r="K839" s="294"/>
    </row>
    <row r="840" customFormat="false" ht="14.25" hidden="false" customHeight="false" outlineLevel="0" collapsed="false">
      <c r="K840" s="294"/>
    </row>
    <row r="841" customFormat="false" ht="14.25" hidden="false" customHeight="false" outlineLevel="0" collapsed="false">
      <c r="K841" s="294"/>
    </row>
    <row r="842" customFormat="false" ht="14.25" hidden="false" customHeight="false" outlineLevel="0" collapsed="false">
      <c r="K842" s="294"/>
    </row>
    <row r="843" customFormat="false" ht="14.25" hidden="false" customHeight="false" outlineLevel="0" collapsed="false">
      <c r="K843" s="294"/>
    </row>
    <row r="844" customFormat="false" ht="14.25" hidden="false" customHeight="false" outlineLevel="0" collapsed="false">
      <c r="K844" s="294"/>
    </row>
    <row r="845" customFormat="false" ht="14.25" hidden="false" customHeight="false" outlineLevel="0" collapsed="false">
      <c r="K845" s="294"/>
    </row>
    <row r="846" customFormat="false" ht="14.25" hidden="false" customHeight="false" outlineLevel="0" collapsed="false">
      <c r="K846" s="294"/>
    </row>
    <row r="847" customFormat="false" ht="14.25" hidden="false" customHeight="false" outlineLevel="0" collapsed="false">
      <c r="K847" s="294"/>
    </row>
    <row r="848" customFormat="false" ht="14.25" hidden="false" customHeight="false" outlineLevel="0" collapsed="false">
      <c r="K848" s="294"/>
    </row>
    <row r="849" customFormat="false" ht="14.25" hidden="false" customHeight="false" outlineLevel="0" collapsed="false">
      <c r="K849" s="294"/>
    </row>
    <row r="850" customFormat="false" ht="14.25" hidden="false" customHeight="false" outlineLevel="0" collapsed="false">
      <c r="K850" s="294"/>
    </row>
    <row r="851" customFormat="false" ht="14.25" hidden="false" customHeight="false" outlineLevel="0" collapsed="false">
      <c r="K851" s="294"/>
    </row>
    <row r="852" customFormat="false" ht="14.25" hidden="false" customHeight="false" outlineLevel="0" collapsed="false">
      <c r="K852" s="294"/>
    </row>
    <row r="853" customFormat="false" ht="14.25" hidden="false" customHeight="false" outlineLevel="0" collapsed="false">
      <c r="K853" s="294"/>
    </row>
    <row r="854" customFormat="false" ht="14.25" hidden="false" customHeight="false" outlineLevel="0" collapsed="false">
      <c r="K854" s="294"/>
    </row>
    <row r="855" customFormat="false" ht="14.25" hidden="false" customHeight="false" outlineLevel="0" collapsed="false">
      <c r="K855" s="294"/>
    </row>
    <row r="856" customFormat="false" ht="14.25" hidden="false" customHeight="false" outlineLevel="0" collapsed="false">
      <c r="K856" s="294"/>
    </row>
    <row r="857" customFormat="false" ht="14.25" hidden="false" customHeight="false" outlineLevel="0" collapsed="false">
      <c r="K857" s="294"/>
    </row>
    <row r="858" customFormat="false" ht="14.25" hidden="false" customHeight="false" outlineLevel="0" collapsed="false">
      <c r="K858" s="294"/>
    </row>
    <row r="859" customFormat="false" ht="14.25" hidden="false" customHeight="false" outlineLevel="0" collapsed="false">
      <c r="K859" s="294"/>
    </row>
    <row r="860" customFormat="false" ht="14.25" hidden="false" customHeight="false" outlineLevel="0" collapsed="false">
      <c r="K860" s="294"/>
    </row>
    <row r="861" customFormat="false" ht="14.25" hidden="false" customHeight="false" outlineLevel="0" collapsed="false">
      <c r="K861" s="294"/>
    </row>
    <row r="862" customFormat="false" ht="14.25" hidden="false" customHeight="false" outlineLevel="0" collapsed="false">
      <c r="K862" s="294"/>
    </row>
    <row r="863" customFormat="false" ht="14.25" hidden="false" customHeight="false" outlineLevel="0" collapsed="false">
      <c r="K863" s="294"/>
    </row>
    <row r="864" customFormat="false" ht="14.25" hidden="false" customHeight="false" outlineLevel="0" collapsed="false">
      <c r="K864" s="294"/>
    </row>
    <row r="865" customFormat="false" ht="14.25" hidden="false" customHeight="false" outlineLevel="0" collapsed="false">
      <c r="K865" s="294"/>
    </row>
    <row r="866" customFormat="false" ht="14.25" hidden="false" customHeight="false" outlineLevel="0" collapsed="false">
      <c r="K866" s="294"/>
    </row>
    <row r="867" customFormat="false" ht="14.25" hidden="false" customHeight="false" outlineLevel="0" collapsed="false">
      <c r="K867" s="294"/>
    </row>
    <row r="868" customFormat="false" ht="14.25" hidden="false" customHeight="false" outlineLevel="0" collapsed="false">
      <c r="K868" s="294"/>
    </row>
    <row r="869" customFormat="false" ht="14.25" hidden="false" customHeight="false" outlineLevel="0" collapsed="false">
      <c r="K869" s="294"/>
    </row>
    <row r="870" customFormat="false" ht="14.25" hidden="false" customHeight="false" outlineLevel="0" collapsed="false">
      <c r="K870" s="294"/>
    </row>
    <row r="871" customFormat="false" ht="14.25" hidden="false" customHeight="false" outlineLevel="0" collapsed="false">
      <c r="K871" s="294"/>
    </row>
    <row r="872" customFormat="false" ht="14.25" hidden="false" customHeight="false" outlineLevel="0" collapsed="false">
      <c r="K872" s="294"/>
    </row>
    <row r="873" customFormat="false" ht="14.25" hidden="false" customHeight="false" outlineLevel="0" collapsed="false">
      <c r="K873" s="294"/>
    </row>
    <row r="874" customFormat="false" ht="14.25" hidden="false" customHeight="false" outlineLevel="0" collapsed="false">
      <c r="K874" s="294"/>
    </row>
    <row r="875" customFormat="false" ht="14.25" hidden="false" customHeight="false" outlineLevel="0" collapsed="false">
      <c r="K875" s="294"/>
    </row>
    <row r="876" customFormat="false" ht="14.25" hidden="false" customHeight="false" outlineLevel="0" collapsed="false">
      <c r="K876" s="294"/>
    </row>
    <row r="877" customFormat="false" ht="14.25" hidden="false" customHeight="false" outlineLevel="0" collapsed="false">
      <c r="K877" s="294"/>
    </row>
    <row r="878" customFormat="false" ht="14.25" hidden="false" customHeight="false" outlineLevel="0" collapsed="false">
      <c r="K878" s="294"/>
    </row>
    <row r="879" customFormat="false" ht="14.25" hidden="false" customHeight="false" outlineLevel="0" collapsed="false">
      <c r="K879" s="294"/>
    </row>
    <row r="880" customFormat="false" ht="14.25" hidden="false" customHeight="false" outlineLevel="0" collapsed="false">
      <c r="K880" s="294"/>
    </row>
    <row r="881" customFormat="false" ht="14.25" hidden="false" customHeight="false" outlineLevel="0" collapsed="false">
      <c r="K881" s="294"/>
    </row>
    <row r="882" customFormat="false" ht="14.25" hidden="false" customHeight="false" outlineLevel="0" collapsed="false">
      <c r="K882" s="294"/>
    </row>
    <row r="883" customFormat="false" ht="14.25" hidden="false" customHeight="false" outlineLevel="0" collapsed="false">
      <c r="K883" s="294"/>
    </row>
    <row r="884" customFormat="false" ht="14.25" hidden="false" customHeight="false" outlineLevel="0" collapsed="false">
      <c r="K884" s="294"/>
    </row>
    <row r="885" customFormat="false" ht="14.25" hidden="false" customHeight="false" outlineLevel="0" collapsed="false">
      <c r="K885" s="294"/>
    </row>
    <row r="886" customFormat="false" ht="14.25" hidden="false" customHeight="false" outlineLevel="0" collapsed="false">
      <c r="K886" s="294"/>
    </row>
    <row r="887" customFormat="false" ht="14.25" hidden="false" customHeight="false" outlineLevel="0" collapsed="false">
      <c r="K887" s="294"/>
    </row>
    <row r="888" customFormat="false" ht="14.25" hidden="false" customHeight="false" outlineLevel="0" collapsed="false">
      <c r="K888" s="294"/>
    </row>
    <row r="889" customFormat="false" ht="14.25" hidden="false" customHeight="false" outlineLevel="0" collapsed="false">
      <c r="K889" s="294"/>
    </row>
    <row r="890" customFormat="false" ht="14.25" hidden="false" customHeight="false" outlineLevel="0" collapsed="false">
      <c r="K890" s="294"/>
    </row>
    <row r="891" customFormat="false" ht="14.25" hidden="false" customHeight="false" outlineLevel="0" collapsed="false">
      <c r="K891" s="294"/>
    </row>
    <row r="892" customFormat="false" ht="14.25" hidden="false" customHeight="false" outlineLevel="0" collapsed="false">
      <c r="K892" s="294"/>
    </row>
    <row r="893" customFormat="false" ht="14.25" hidden="false" customHeight="false" outlineLevel="0" collapsed="false">
      <c r="K893" s="294"/>
    </row>
    <row r="894" customFormat="false" ht="14.25" hidden="false" customHeight="false" outlineLevel="0" collapsed="false">
      <c r="K894" s="294"/>
    </row>
    <row r="895" customFormat="false" ht="14.25" hidden="false" customHeight="false" outlineLevel="0" collapsed="false">
      <c r="K895" s="294"/>
    </row>
    <row r="896" customFormat="false" ht="14.25" hidden="false" customHeight="false" outlineLevel="0" collapsed="false">
      <c r="K896" s="294"/>
    </row>
    <row r="897" customFormat="false" ht="14.25" hidden="false" customHeight="false" outlineLevel="0" collapsed="false">
      <c r="K897" s="294"/>
    </row>
    <row r="898" customFormat="false" ht="14.25" hidden="false" customHeight="false" outlineLevel="0" collapsed="false">
      <c r="K898" s="294"/>
    </row>
    <row r="899" customFormat="false" ht="14.25" hidden="false" customHeight="false" outlineLevel="0" collapsed="false">
      <c r="K899" s="294"/>
    </row>
    <row r="900" customFormat="false" ht="14.25" hidden="false" customHeight="false" outlineLevel="0" collapsed="false">
      <c r="K900" s="294"/>
    </row>
    <row r="901" customFormat="false" ht="14.25" hidden="false" customHeight="false" outlineLevel="0" collapsed="false">
      <c r="K901" s="294"/>
    </row>
    <row r="902" customFormat="false" ht="14.25" hidden="false" customHeight="false" outlineLevel="0" collapsed="false">
      <c r="K902" s="294"/>
    </row>
    <row r="903" customFormat="false" ht="14.25" hidden="false" customHeight="false" outlineLevel="0" collapsed="false">
      <c r="K903" s="294"/>
    </row>
    <row r="904" customFormat="false" ht="14.25" hidden="false" customHeight="false" outlineLevel="0" collapsed="false">
      <c r="K904" s="294"/>
    </row>
    <row r="905" customFormat="false" ht="14.25" hidden="false" customHeight="false" outlineLevel="0" collapsed="false">
      <c r="K905" s="294"/>
    </row>
    <row r="906" customFormat="false" ht="14.25" hidden="false" customHeight="false" outlineLevel="0" collapsed="false">
      <c r="K906" s="294"/>
    </row>
    <row r="907" customFormat="false" ht="14.25" hidden="false" customHeight="false" outlineLevel="0" collapsed="false">
      <c r="K907" s="294"/>
    </row>
    <row r="908" customFormat="false" ht="14.25" hidden="false" customHeight="false" outlineLevel="0" collapsed="false">
      <c r="K908" s="294"/>
    </row>
    <row r="909" customFormat="false" ht="14.25" hidden="false" customHeight="false" outlineLevel="0" collapsed="false">
      <c r="K909" s="294"/>
    </row>
    <row r="910" customFormat="false" ht="14.25" hidden="false" customHeight="false" outlineLevel="0" collapsed="false">
      <c r="K910" s="294"/>
    </row>
    <row r="911" customFormat="false" ht="14.25" hidden="false" customHeight="false" outlineLevel="0" collapsed="false">
      <c r="K911" s="294"/>
    </row>
    <row r="912" customFormat="false" ht="14.25" hidden="false" customHeight="false" outlineLevel="0" collapsed="false">
      <c r="K912" s="294"/>
    </row>
    <row r="913" customFormat="false" ht="14.25" hidden="false" customHeight="false" outlineLevel="0" collapsed="false">
      <c r="K913" s="294"/>
    </row>
    <row r="914" customFormat="false" ht="14.25" hidden="false" customHeight="false" outlineLevel="0" collapsed="false">
      <c r="K914" s="294"/>
    </row>
    <row r="915" customFormat="false" ht="14.25" hidden="false" customHeight="false" outlineLevel="0" collapsed="false">
      <c r="K915" s="294"/>
    </row>
    <row r="916" customFormat="false" ht="14.25" hidden="false" customHeight="false" outlineLevel="0" collapsed="false">
      <c r="K916" s="294"/>
    </row>
    <row r="917" customFormat="false" ht="14.25" hidden="false" customHeight="false" outlineLevel="0" collapsed="false">
      <c r="K917" s="294"/>
    </row>
    <row r="918" customFormat="false" ht="14.25" hidden="false" customHeight="false" outlineLevel="0" collapsed="false">
      <c r="K918" s="294"/>
    </row>
    <row r="919" customFormat="false" ht="14.25" hidden="false" customHeight="false" outlineLevel="0" collapsed="false">
      <c r="K919" s="294"/>
    </row>
    <row r="920" customFormat="false" ht="14.25" hidden="false" customHeight="false" outlineLevel="0" collapsed="false">
      <c r="K920" s="294"/>
    </row>
    <row r="921" customFormat="false" ht="14.25" hidden="false" customHeight="false" outlineLevel="0" collapsed="false">
      <c r="K921" s="294"/>
    </row>
    <row r="922" customFormat="false" ht="14.25" hidden="false" customHeight="false" outlineLevel="0" collapsed="false">
      <c r="K922" s="294"/>
    </row>
    <row r="923" customFormat="false" ht="14.25" hidden="false" customHeight="false" outlineLevel="0" collapsed="false">
      <c r="K923" s="294"/>
    </row>
    <row r="924" customFormat="false" ht="14.25" hidden="false" customHeight="false" outlineLevel="0" collapsed="false">
      <c r="K924" s="294"/>
    </row>
    <row r="925" customFormat="false" ht="14.25" hidden="false" customHeight="false" outlineLevel="0" collapsed="false">
      <c r="K925" s="294"/>
    </row>
    <row r="926" customFormat="false" ht="14.25" hidden="false" customHeight="false" outlineLevel="0" collapsed="false">
      <c r="K926" s="294"/>
    </row>
    <row r="927" customFormat="false" ht="14.25" hidden="false" customHeight="false" outlineLevel="0" collapsed="false">
      <c r="K927" s="294"/>
    </row>
    <row r="928" customFormat="false" ht="14.25" hidden="false" customHeight="false" outlineLevel="0" collapsed="false">
      <c r="K928" s="294"/>
    </row>
    <row r="929" customFormat="false" ht="14.25" hidden="false" customHeight="false" outlineLevel="0" collapsed="false">
      <c r="K929" s="294"/>
    </row>
    <row r="930" customFormat="false" ht="14.25" hidden="false" customHeight="false" outlineLevel="0" collapsed="false">
      <c r="K930" s="294"/>
    </row>
    <row r="931" customFormat="false" ht="14.25" hidden="false" customHeight="false" outlineLevel="0" collapsed="false">
      <c r="K931" s="294"/>
    </row>
    <row r="932" customFormat="false" ht="14.25" hidden="false" customHeight="false" outlineLevel="0" collapsed="false">
      <c r="K932" s="294"/>
    </row>
    <row r="933" customFormat="false" ht="14.25" hidden="false" customHeight="false" outlineLevel="0" collapsed="false">
      <c r="K933" s="294"/>
    </row>
    <row r="934" customFormat="false" ht="14.25" hidden="false" customHeight="false" outlineLevel="0" collapsed="false">
      <c r="K934" s="294"/>
    </row>
    <row r="935" customFormat="false" ht="14.25" hidden="false" customHeight="false" outlineLevel="0" collapsed="false">
      <c r="K935" s="294"/>
    </row>
    <row r="936" customFormat="false" ht="14.25" hidden="false" customHeight="false" outlineLevel="0" collapsed="false">
      <c r="K936" s="294"/>
    </row>
    <row r="937" customFormat="false" ht="14.25" hidden="false" customHeight="false" outlineLevel="0" collapsed="false">
      <c r="K937" s="294"/>
    </row>
    <row r="938" customFormat="false" ht="14.25" hidden="false" customHeight="false" outlineLevel="0" collapsed="false">
      <c r="K938" s="294"/>
    </row>
    <row r="939" customFormat="false" ht="14.25" hidden="false" customHeight="false" outlineLevel="0" collapsed="false">
      <c r="K939" s="294"/>
    </row>
    <row r="940" customFormat="false" ht="14.25" hidden="false" customHeight="false" outlineLevel="0" collapsed="false">
      <c r="K940" s="294"/>
    </row>
    <row r="941" customFormat="false" ht="14.25" hidden="false" customHeight="false" outlineLevel="0" collapsed="false">
      <c r="K941" s="294"/>
    </row>
    <row r="942" customFormat="false" ht="14.25" hidden="false" customHeight="false" outlineLevel="0" collapsed="false">
      <c r="K942" s="294"/>
    </row>
    <row r="943" customFormat="false" ht="14.25" hidden="false" customHeight="false" outlineLevel="0" collapsed="false">
      <c r="K943" s="294"/>
    </row>
    <row r="944" customFormat="false" ht="14.25" hidden="false" customHeight="false" outlineLevel="0" collapsed="false">
      <c r="K944" s="294"/>
    </row>
    <row r="945" customFormat="false" ht="14.25" hidden="false" customHeight="false" outlineLevel="0" collapsed="false">
      <c r="K945" s="294"/>
    </row>
    <row r="946" customFormat="false" ht="14.25" hidden="false" customHeight="false" outlineLevel="0" collapsed="false">
      <c r="K946" s="294"/>
    </row>
    <row r="947" customFormat="false" ht="14.25" hidden="false" customHeight="false" outlineLevel="0" collapsed="false">
      <c r="K947" s="294"/>
    </row>
    <row r="948" customFormat="false" ht="14.25" hidden="false" customHeight="false" outlineLevel="0" collapsed="false">
      <c r="K948" s="294"/>
    </row>
    <row r="949" customFormat="false" ht="14.25" hidden="false" customHeight="false" outlineLevel="0" collapsed="false">
      <c r="K949" s="294"/>
    </row>
    <row r="950" customFormat="false" ht="14.25" hidden="false" customHeight="false" outlineLevel="0" collapsed="false">
      <c r="K950" s="294"/>
    </row>
    <row r="951" customFormat="false" ht="14.25" hidden="false" customHeight="false" outlineLevel="0" collapsed="false">
      <c r="K951" s="294"/>
    </row>
    <row r="952" customFormat="false" ht="14.25" hidden="false" customHeight="false" outlineLevel="0" collapsed="false">
      <c r="K952" s="294"/>
    </row>
    <row r="953" customFormat="false" ht="14.25" hidden="false" customHeight="false" outlineLevel="0" collapsed="false">
      <c r="K953" s="294"/>
    </row>
    <row r="954" customFormat="false" ht="14.25" hidden="false" customHeight="false" outlineLevel="0" collapsed="false">
      <c r="K954" s="294"/>
    </row>
    <row r="955" customFormat="false" ht="14.25" hidden="false" customHeight="false" outlineLevel="0" collapsed="false">
      <c r="K955" s="294"/>
    </row>
    <row r="956" customFormat="false" ht="14.25" hidden="false" customHeight="false" outlineLevel="0" collapsed="false">
      <c r="K956" s="294"/>
    </row>
    <row r="957" customFormat="false" ht="14.25" hidden="false" customHeight="false" outlineLevel="0" collapsed="false">
      <c r="K957" s="294"/>
    </row>
    <row r="958" customFormat="false" ht="14.25" hidden="false" customHeight="false" outlineLevel="0" collapsed="false">
      <c r="K958" s="294"/>
    </row>
    <row r="959" customFormat="false" ht="14.25" hidden="false" customHeight="false" outlineLevel="0" collapsed="false">
      <c r="K959" s="294"/>
    </row>
    <row r="960" customFormat="false" ht="14.25" hidden="false" customHeight="false" outlineLevel="0" collapsed="false">
      <c r="K960" s="294"/>
    </row>
    <row r="961" customFormat="false" ht="14.25" hidden="false" customHeight="false" outlineLevel="0" collapsed="false">
      <c r="K961" s="294"/>
    </row>
    <row r="962" customFormat="false" ht="14.25" hidden="false" customHeight="false" outlineLevel="0" collapsed="false">
      <c r="K962" s="294"/>
    </row>
    <row r="963" customFormat="false" ht="14.25" hidden="false" customHeight="false" outlineLevel="0" collapsed="false">
      <c r="K963" s="294"/>
    </row>
    <row r="964" customFormat="false" ht="14.25" hidden="false" customHeight="false" outlineLevel="0" collapsed="false">
      <c r="K964" s="294"/>
    </row>
    <row r="965" customFormat="false" ht="14.25" hidden="false" customHeight="false" outlineLevel="0" collapsed="false">
      <c r="K965" s="294"/>
    </row>
    <row r="966" customFormat="false" ht="14.25" hidden="false" customHeight="false" outlineLevel="0" collapsed="false">
      <c r="K966" s="294"/>
    </row>
    <row r="967" customFormat="false" ht="14.25" hidden="false" customHeight="false" outlineLevel="0" collapsed="false">
      <c r="K967" s="294"/>
    </row>
    <row r="968" customFormat="false" ht="14.25" hidden="false" customHeight="false" outlineLevel="0" collapsed="false">
      <c r="K968" s="294"/>
    </row>
    <row r="969" customFormat="false" ht="14.25" hidden="false" customHeight="false" outlineLevel="0" collapsed="false">
      <c r="K969" s="294"/>
    </row>
    <row r="970" customFormat="false" ht="14.25" hidden="false" customHeight="false" outlineLevel="0" collapsed="false">
      <c r="K970" s="294"/>
    </row>
    <row r="971" customFormat="false" ht="14.25" hidden="false" customHeight="false" outlineLevel="0" collapsed="false">
      <c r="K971" s="294"/>
    </row>
    <row r="972" customFormat="false" ht="14.25" hidden="false" customHeight="false" outlineLevel="0" collapsed="false">
      <c r="K972" s="294"/>
    </row>
    <row r="973" customFormat="false" ht="14.25" hidden="false" customHeight="false" outlineLevel="0" collapsed="false">
      <c r="K973" s="294"/>
    </row>
    <row r="974" customFormat="false" ht="14.25" hidden="false" customHeight="false" outlineLevel="0" collapsed="false">
      <c r="K974" s="294"/>
    </row>
    <row r="975" customFormat="false" ht="14.25" hidden="false" customHeight="false" outlineLevel="0" collapsed="false">
      <c r="K975" s="294"/>
    </row>
    <row r="976" customFormat="false" ht="14.25" hidden="false" customHeight="false" outlineLevel="0" collapsed="false">
      <c r="K976" s="294"/>
    </row>
    <row r="977" customFormat="false" ht="14.25" hidden="false" customHeight="false" outlineLevel="0" collapsed="false">
      <c r="K977" s="294"/>
    </row>
    <row r="978" customFormat="false" ht="14.25" hidden="false" customHeight="false" outlineLevel="0" collapsed="false">
      <c r="K978" s="294"/>
    </row>
    <row r="979" customFormat="false" ht="14.25" hidden="false" customHeight="false" outlineLevel="0" collapsed="false">
      <c r="K979" s="294"/>
    </row>
    <row r="980" customFormat="false" ht="14.25" hidden="false" customHeight="false" outlineLevel="0" collapsed="false">
      <c r="K980" s="294"/>
    </row>
    <row r="981" customFormat="false" ht="14.25" hidden="false" customHeight="false" outlineLevel="0" collapsed="false">
      <c r="K981" s="294"/>
    </row>
    <row r="982" customFormat="false" ht="14.25" hidden="false" customHeight="false" outlineLevel="0" collapsed="false">
      <c r="K982" s="294"/>
    </row>
    <row r="983" customFormat="false" ht="14.25" hidden="false" customHeight="false" outlineLevel="0" collapsed="false">
      <c r="K983" s="294"/>
    </row>
    <row r="984" customFormat="false" ht="14.25" hidden="false" customHeight="false" outlineLevel="0" collapsed="false">
      <c r="K984" s="294"/>
    </row>
    <row r="985" customFormat="false" ht="14.25" hidden="false" customHeight="false" outlineLevel="0" collapsed="false">
      <c r="K985" s="294"/>
    </row>
    <row r="986" customFormat="false" ht="14.25" hidden="false" customHeight="false" outlineLevel="0" collapsed="false">
      <c r="K986" s="294"/>
    </row>
    <row r="987" customFormat="false" ht="14.25" hidden="false" customHeight="false" outlineLevel="0" collapsed="false">
      <c r="K987" s="294"/>
    </row>
    <row r="988" customFormat="false" ht="14.25" hidden="false" customHeight="false" outlineLevel="0" collapsed="false">
      <c r="K988" s="294"/>
    </row>
    <row r="989" customFormat="false" ht="14.25" hidden="false" customHeight="false" outlineLevel="0" collapsed="false">
      <c r="K989" s="294"/>
    </row>
    <row r="990" customFormat="false" ht="14.25" hidden="false" customHeight="false" outlineLevel="0" collapsed="false">
      <c r="K990" s="294"/>
    </row>
    <row r="991" customFormat="false" ht="14.25" hidden="false" customHeight="false" outlineLevel="0" collapsed="false">
      <c r="K991" s="294"/>
    </row>
    <row r="992" customFormat="false" ht="14.25" hidden="false" customHeight="false" outlineLevel="0" collapsed="false">
      <c r="K992" s="294"/>
    </row>
    <row r="993" customFormat="false" ht="14.25" hidden="false" customHeight="false" outlineLevel="0" collapsed="false">
      <c r="K993" s="294"/>
    </row>
    <row r="994" customFormat="false" ht="14.25" hidden="false" customHeight="false" outlineLevel="0" collapsed="false">
      <c r="K994" s="294"/>
    </row>
    <row r="995" customFormat="false" ht="14.25" hidden="false" customHeight="false" outlineLevel="0" collapsed="false">
      <c r="K995" s="294"/>
    </row>
    <row r="996" customFormat="false" ht="14.25" hidden="false" customHeight="false" outlineLevel="0" collapsed="false">
      <c r="K996" s="294"/>
    </row>
    <row r="997" customFormat="false" ht="14.25" hidden="false" customHeight="false" outlineLevel="0" collapsed="false">
      <c r="K997" s="294"/>
    </row>
    <row r="998" customFormat="false" ht="14.25" hidden="false" customHeight="false" outlineLevel="0" collapsed="false">
      <c r="K998" s="294"/>
    </row>
    <row r="999" customFormat="false" ht="14.25" hidden="false" customHeight="false" outlineLevel="0" collapsed="false">
      <c r="K999" s="294"/>
    </row>
    <row r="1000" customFormat="false" ht="14.25" hidden="false" customHeight="false" outlineLevel="0" collapsed="false">
      <c r="K1000" s="294"/>
    </row>
    <row r="1001" customFormat="false" ht="14.25" hidden="false" customHeight="false" outlineLevel="0" collapsed="false">
      <c r="K1001" s="294"/>
    </row>
    <row r="1002" customFormat="false" ht="14.25" hidden="false" customHeight="false" outlineLevel="0" collapsed="false">
      <c r="K1002" s="294"/>
    </row>
    <row r="1003" customFormat="false" ht="14.25" hidden="false" customHeight="false" outlineLevel="0" collapsed="false">
      <c r="K1003" s="294"/>
    </row>
    <row r="1004" customFormat="false" ht="14.25" hidden="false" customHeight="false" outlineLevel="0" collapsed="false">
      <c r="K1004" s="294"/>
    </row>
    <row r="1005" customFormat="false" ht="14.25" hidden="false" customHeight="false" outlineLevel="0" collapsed="false">
      <c r="K1005" s="294"/>
    </row>
    <row r="1006" customFormat="false" ht="14.25" hidden="false" customHeight="false" outlineLevel="0" collapsed="false">
      <c r="K1006" s="294"/>
    </row>
    <row r="1007" customFormat="false" ht="14.25" hidden="false" customHeight="false" outlineLevel="0" collapsed="false">
      <c r="K1007" s="294"/>
    </row>
    <row r="1008" customFormat="false" ht="14.25" hidden="false" customHeight="false" outlineLevel="0" collapsed="false">
      <c r="K1008" s="294"/>
    </row>
    <row r="1009" customFormat="false" ht="14.25" hidden="false" customHeight="false" outlineLevel="0" collapsed="false">
      <c r="K1009" s="294"/>
    </row>
    <row r="1010" customFormat="false" ht="14.25" hidden="false" customHeight="false" outlineLevel="0" collapsed="false">
      <c r="K1010" s="294"/>
    </row>
    <row r="1011" customFormat="false" ht="14.25" hidden="false" customHeight="false" outlineLevel="0" collapsed="false">
      <c r="K1011" s="294"/>
    </row>
    <row r="1012" customFormat="false" ht="14.25" hidden="false" customHeight="false" outlineLevel="0" collapsed="false">
      <c r="K1012" s="294"/>
    </row>
  </sheetData>
  <printOptions headings="false" gridLines="false" gridLinesSet="true" horizontalCentered="false" verticalCentered="false"/>
  <pageMargins left="0.7" right="0.7" top="0.75" bottom="0.75" header="0.511811023622047" footer="0.511811023622047"/>
  <pageSetup paperSize="9" scale="100" fitToWidth="1" fitToHeight="1" pageOrder="downThenOver" orientation="portrait" blackAndWhite="false" draft="false" cellComments="none" horizontalDpi="300" verticalDpi="300" copies="1"/>
  <headerFooter differentFirst="false" differentOddEven="false">
    <oddHeader/>
    <oddFooter/>
  </headerFooter>
  <legacyDrawing r:id="rId2"/>
</worksheet>
</file>

<file path=customXml/_rels/item1.xml.rels><?xml version="1.0" encoding="UTF-8"?>
<Relationships xmlns="http://schemas.openxmlformats.org/package/2006/relationships"><Relationship Id="rId1" Type="http://schemas.openxmlformats.org/officeDocument/2006/relationships/customXmlProps" Target="itemProps1.xml"/>
</Relationships>
</file>

<file path=customXml/_rels/item2.xml.rels><?xml version="1.0" encoding="UTF-8"?>
<Relationships xmlns="http://schemas.openxmlformats.org/package/2006/relationships"><Relationship Id="rId1" Type="http://schemas.openxmlformats.org/officeDocument/2006/relationships/customXmlProps" Target="itemProps2.xml"/>
</Relationships>
</file>

<file path=customXml/_rels/item3.xml.rels><?xml version="1.0" encoding="UTF-8"?>
<Relationships xmlns="http://schemas.openxmlformats.org/package/2006/relationships"><Relationship Id="rId1" Type="http://schemas.openxmlformats.org/officeDocument/2006/relationships/customXmlProps" Target="itemProps3.xml"/>
</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LibreOffice/7.3.2.2$Windows_X86_64 LibreOffice_project/49f2b1bff42cfccbd8f788c8dc32c1c309559be0</Application>
  <AppVersion>15.0000</AppVersion>
  <Company>EICC/CFSI</Company>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2010-06-21T21:00:23Z</dcterms:created>
  <dc:creator>RMI@responsiblebusiness.org</dc:creator>
  <dc:description/>
  <dc:language>en-US</dc:language>
  <cp:lastModifiedBy>admin</cp:lastModifiedBy>
  <cp:lastPrinted>2015-04-21T20:47:43Z</cp:lastPrinted>
  <dcterms:modified xsi:type="dcterms:W3CDTF">2023-06-15T01:12:53Z</dcterms:modified>
  <cp:revision>0</cp:revision>
  <dc:subject/>
  <dc:title>US0683966</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0x01010031E9C25C0E3F694EAB881414388C286C</vt:lpwstr>
  </property>
  <property fmtid="{D5CDD505-2E9C-101B-9397-08002B2CF9AE}" pid="3" name="Order">
    <vt:r8>100</vt:r8>
  </property>
  <property fmtid="{D5CDD505-2E9C-101B-9397-08002B2CF9AE}" pid="4" name="_NewReviewCycle">
    <vt:lpwstr/>
  </property>
</Properties>
</file>